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/>
  </bookViews>
  <sheets>
    <sheet name="Title" sheetId="62" r:id="rId1"/>
    <sheet name="Champions" sheetId="63" r:id="rId2"/>
    <sheet name="Contenders" sheetId="64" r:id="rId3"/>
    <sheet name="Challengers" sheetId="65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CCC'!$A$6:$BG$6</definedName>
    <definedName name="_xlnm._FilterDatabase" localSheetId="3" hidden="1">Challengers!$A$6:$BG$6</definedName>
    <definedName name="_xlnm._FilterDatabase" localSheetId="1" hidden="1">Champions!$A$6:$BG$6</definedName>
    <definedName name="_xlnm._FilterDatabase" localSheetId="7" hidden="1">Changes!$A$7:$I$7</definedName>
    <definedName name="_xlnm._FilterDatabase" localSheetId="2" hidden="1">Contenders!$A$6:$BG$6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Challengers!$A$7:$BC$456</definedName>
    <definedName name="DataAll" localSheetId="1">Champions!$A$7:$BC$141</definedName>
    <definedName name="DataAll" localSheetId="2">Contenders!$A$7:$BC$228</definedName>
    <definedName name="DataAll" localSheetId="5">Historical!$A$7:$AT$815</definedName>
    <definedName name="DataAll">'All CCC'!$A$7:$BC$813</definedName>
    <definedName name="Deletions">Changes!$A$8:$I$600</definedName>
    <definedName name="FrozenAngels">Notes!$A$243:$J$278</definedName>
    <definedName name="NearChallengers">Notes!$A$186:$F$226</definedName>
    <definedName name="_xlnm.Print_Area" localSheetId="7">Changes!$A$1:$I$774</definedName>
    <definedName name="_xlnm.Print_Area" localSheetId="10">Notes!$A$1:$K$278</definedName>
    <definedName name="_xlnm.Print_Area" localSheetId="9">Revisions!$B$3:$K$248</definedName>
    <definedName name="_xlnm.Print_Area" localSheetId="8">Summary!$A$1:$AX$151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G539" i="65" l="1"/>
  <c r="BE539" i="65"/>
  <c r="BC539" i="65"/>
  <c r="BB539" i="65"/>
  <c r="BA539" i="65"/>
  <c r="AZ539" i="65"/>
  <c r="AY539" i="65"/>
  <c r="AN539" i="65"/>
  <c r="AM539" i="65"/>
  <c r="AL539" i="65"/>
  <c r="AK539" i="65"/>
  <c r="AJ539" i="65"/>
  <c r="AI539" i="65"/>
  <c r="AH539" i="65"/>
  <c r="AG539" i="65"/>
  <c r="AF539" i="65"/>
  <c r="AE539" i="65"/>
  <c r="AD539" i="65"/>
  <c r="AC539" i="65"/>
  <c r="O539" i="65"/>
  <c r="K539" i="65"/>
  <c r="I539" i="65"/>
  <c r="E539" i="65"/>
  <c r="B539" i="65"/>
  <c r="BG538" i="65"/>
  <c r="BE538" i="65"/>
  <c r="BC538" i="65"/>
  <c r="BB538" i="65"/>
  <c r="BA538" i="65"/>
  <c r="AZ538" i="65"/>
  <c r="AY538" i="65"/>
  <c r="AN538" i="65"/>
  <c r="AM538" i="65"/>
  <c r="AL538" i="65"/>
  <c r="AK538" i="65"/>
  <c r="AJ538" i="65"/>
  <c r="AI538" i="65"/>
  <c r="AH538" i="65"/>
  <c r="AG538" i="65"/>
  <c r="AF538" i="65"/>
  <c r="AE538" i="65"/>
  <c r="AD538" i="65"/>
  <c r="AC538" i="65"/>
  <c r="O538" i="65"/>
  <c r="K538" i="65"/>
  <c r="I538" i="65"/>
  <c r="E538" i="65"/>
  <c r="B538" i="65"/>
  <c r="BG537" i="65"/>
  <c r="BE537" i="65"/>
  <c r="BC537" i="65"/>
  <c r="BB537" i="65"/>
  <c r="BA537" i="65"/>
  <c r="AZ537" i="65"/>
  <c r="AY537" i="65"/>
  <c r="AN537" i="65"/>
  <c r="AM537" i="65"/>
  <c r="AL537" i="65"/>
  <c r="AK537" i="65"/>
  <c r="AJ537" i="65"/>
  <c r="AI537" i="65"/>
  <c r="AH537" i="65"/>
  <c r="AG537" i="65"/>
  <c r="AF537" i="65"/>
  <c r="AE537" i="65"/>
  <c r="AD537" i="65"/>
  <c r="AC537" i="65"/>
  <c r="O537" i="65"/>
  <c r="K537" i="65"/>
  <c r="I537" i="65"/>
  <c r="E537" i="65"/>
  <c r="B537" i="65"/>
  <c r="BG536" i="65"/>
  <c r="BE536" i="65"/>
  <c r="BC536" i="65"/>
  <c r="BB536" i="65"/>
  <c r="BA536" i="65"/>
  <c r="AZ536" i="65"/>
  <c r="AY536" i="65"/>
  <c r="AN536" i="65"/>
  <c r="AM536" i="65"/>
  <c r="AL536" i="65"/>
  <c r="AK536" i="65"/>
  <c r="AJ536" i="65"/>
  <c r="AI536" i="65"/>
  <c r="AH536" i="65"/>
  <c r="AG536" i="65"/>
  <c r="AF536" i="65"/>
  <c r="AE536" i="65"/>
  <c r="AD536" i="65"/>
  <c r="AC536" i="65"/>
  <c r="O536" i="65"/>
  <c r="K536" i="65"/>
  <c r="I536" i="65"/>
  <c r="E536" i="65"/>
  <c r="B536" i="65"/>
  <c r="BG535" i="65"/>
  <c r="BE535" i="65"/>
  <c r="BC535" i="65"/>
  <c r="BB535" i="65"/>
  <c r="BA535" i="65"/>
  <c r="AZ535" i="65"/>
  <c r="AY535" i="65"/>
  <c r="AN535" i="65"/>
  <c r="AM535" i="65"/>
  <c r="AL535" i="65"/>
  <c r="AK535" i="65"/>
  <c r="AJ535" i="65"/>
  <c r="AI535" i="65"/>
  <c r="AH535" i="65"/>
  <c r="AG535" i="65"/>
  <c r="AF535" i="65"/>
  <c r="AE535" i="65"/>
  <c r="AD535" i="65"/>
  <c r="AC535" i="65"/>
  <c r="O535" i="65"/>
  <c r="K535" i="65"/>
  <c r="I535" i="65"/>
  <c r="E535" i="65"/>
  <c r="B535" i="65"/>
  <c r="BG534" i="65"/>
  <c r="BE534" i="65"/>
  <c r="BC534" i="65"/>
  <c r="BB534" i="65"/>
  <c r="BA534" i="65"/>
  <c r="AZ534" i="65"/>
  <c r="AY534" i="65"/>
  <c r="AN534" i="65"/>
  <c r="AM534" i="65"/>
  <c r="AL534" i="65"/>
  <c r="AK534" i="65"/>
  <c r="AJ534" i="65"/>
  <c r="AI534" i="65"/>
  <c r="AH534" i="65"/>
  <c r="AG534" i="65"/>
  <c r="AF534" i="65"/>
  <c r="AE534" i="65"/>
  <c r="AD534" i="65"/>
  <c r="AC534" i="65"/>
  <c r="O534" i="65"/>
  <c r="K534" i="65"/>
  <c r="I534" i="65"/>
  <c r="E534" i="65"/>
  <c r="B534" i="65"/>
  <c r="BG533" i="65"/>
  <c r="BE533" i="65"/>
  <c r="BC533" i="65"/>
  <c r="BB533" i="65"/>
  <c r="BA533" i="65"/>
  <c r="AZ533" i="65"/>
  <c r="AY533" i="65"/>
  <c r="AN533" i="65"/>
  <c r="AM533" i="65"/>
  <c r="AL533" i="65"/>
  <c r="AK533" i="65"/>
  <c r="AJ533" i="65"/>
  <c r="AI533" i="65"/>
  <c r="AH533" i="65"/>
  <c r="AG533" i="65"/>
  <c r="AF533" i="65"/>
  <c r="AE533" i="65"/>
  <c r="AD533" i="65"/>
  <c r="AC533" i="65"/>
  <c r="O533" i="65"/>
  <c r="K533" i="65"/>
  <c r="I533" i="65"/>
  <c r="E533" i="65"/>
  <c r="B533" i="65"/>
  <c r="BG532" i="65"/>
  <c r="BE532" i="65"/>
  <c r="BC532" i="65"/>
  <c r="BB532" i="65"/>
  <c r="BA532" i="65"/>
  <c r="AZ532" i="65"/>
  <c r="AY532" i="65"/>
  <c r="AN532" i="65"/>
  <c r="AM532" i="65"/>
  <c r="AL532" i="65"/>
  <c r="AK532" i="65"/>
  <c r="AJ532" i="65"/>
  <c r="AI532" i="65"/>
  <c r="AH532" i="65"/>
  <c r="AG532" i="65"/>
  <c r="AF532" i="65"/>
  <c r="AE532" i="65"/>
  <c r="AD532" i="65"/>
  <c r="AC532" i="65"/>
  <c r="O532" i="65"/>
  <c r="K532" i="65"/>
  <c r="I532" i="65"/>
  <c r="E532" i="65"/>
  <c r="B532" i="65"/>
  <c r="BG531" i="65"/>
  <c r="BE531" i="65"/>
  <c r="BC531" i="65"/>
  <c r="BB531" i="65"/>
  <c r="BA531" i="65"/>
  <c r="AZ531" i="65"/>
  <c r="AY531" i="65"/>
  <c r="AN531" i="65"/>
  <c r="AM531" i="65"/>
  <c r="AL531" i="65"/>
  <c r="AK531" i="65"/>
  <c r="AJ531" i="65"/>
  <c r="AI531" i="65"/>
  <c r="AH531" i="65"/>
  <c r="AG531" i="65"/>
  <c r="AF531" i="65"/>
  <c r="AE531" i="65"/>
  <c r="AD531" i="65"/>
  <c r="AC531" i="65"/>
  <c r="O531" i="65"/>
  <c r="K531" i="65"/>
  <c r="I531" i="65"/>
  <c r="E531" i="65"/>
  <c r="B531" i="65"/>
  <c r="BG530" i="65"/>
  <c r="BE530" i="65"/>
  <c r="BC530" i="65"/>
  <c r="BB530" i="65"/>
  <c r="BA530" i="65"/>
  <c r="AZ530" i="65"/>
  <c r="AY530" i="65"/>
  <c r="AN530" i="65"/>
  <c r="AM530" i="65"/>
  <c r="AL530" i="65"/>
  <c r="AK530" i="65"/>
  <c r="AJ530" i="65"/>
  <c r="AI530" i="65"/>
  <c r="AH530" i="65"/>
  <c r="AG530" i="65"/>
  <c r="AF530" i="65"/>
  <c r="AE530" i="65"/>
  <c r="AD530" i="65"/>
  <c r="AC530" i="65"/>
  <c r="O530" i="65"/>
  <c r="K530" i="65"/>
  <c r="I530" i="65"/>
  <c r="E530" i="65"/>
  <c r="B530" i="65"/>
  <c r="BG529" i="65"/>
  <c r="BE529" i="65"/>
  <c r="BC529" i="65"/>
  <c r="BB529" i="65"/>
  <c r="BA529" i="65"/>
  <c r="AZ529" i="65"/>
  <c r="AY529" i="65"/>
  <c r="AN529" i="65"/>
  <c r="AM529" i="65"/>
  <c r="AL529" i="65"/>
  <c r="AK529" i="65"/>
  <c r="AJ529" i="65"/>
  <c r="AI529" i="65"/>
  <c r="AH529" i="65"/>
  <c r="AG529" i="65"/>
  <c r="AF529" i="65"/>
  <c r="AE529" i="65"/>
  <c r="AD529" i="65"/>
  <c r="AC529" i="65"/>
  <c r="O529" i="65"/>
  <c r="K529" i="65"/>
  <c r="I529" i="65"/>
  <c r="E529" i="65"/>
  <c r="B529" i="65"/>
  <c r="BG526" i="65"/>
  <c r="BE526" i="65"/>
  <c r="BC526" i="65"/>
  <c r="BB526" i="65"/>
  <c r="BA526" i="65"/>
  <c r="AZ526" i="65"/>
  <c r="AY526" i="65"/>
  <c r="AN526" i="65"/>
  <c r="AM526" i="65"/>
  <c r="AL526" i="65"/>
  <c r="AK526" i="65"/>
  <c r="AJ526" i="65"/>
  <c r="AI526" i="65"/>
  <c r="AH526" i="65"/>
  <c r="AG526" i="65"/>
  <c r="AF526" i="65"/>
  <c r="AE526" i="65"/>
  <c r="AD526" i="65"/>
  <c r="AC526" i="65"/>
  <c r="O526" i="65"/>
  <c r="K526" i="65"/>
  <c r="I526" i="65"/>
  <c r="E526" i="65"/>
  <c r="B526" i="65"/>
  <c r="BF519" i="65"/>
  <c r="AR519" i="65"/>
  <c r="AQ519" i="65"/>
  <c r="AA519" i="65"/>
  <c r="V519" i="65"/>
  <c r="U519" i="65"/>
  <c r="T519" i="65"/>
  <c r="S519" i="65"/>
  <c r="R519" i="65"/>
  <c r="M519" i="65"/>
  <c r="J519" i="65" s="1"/>
  <c r="BF513" i="65"/>
  <c r="AR513" i="65"/>
  <c r="AS513" i="65" s="1"/>
  <c r="AT513" i="65" s="1"/>
  <c r="AU513" i="65" s="1"/>
  <c r="AV513" i="65" s="1"/>
  <c r="AQ513" i="65"/>
  <c r="AA513" i="65"/>
  <c r="V513" i="65"/>
  <c r="U513" i="65"/>
  <c r="T513" i="65"/>
  <c r="S513" i="65"/>
  <c r="R513" i="65"/>
  <c r="M513" i="65"/>
  <c r="Z513" i="65" s="1"/>
  <c r="BF508" i="65"/>
  <c r="AR508" i="65"/>
  <c r="AQ508" i="65"/>
  <c r="AA508" i="65"/>
  <c r="V508" i="65"/>
  <c r="U508" i="65"/>
  <c r="AP508" i="65" s="1"/>
  <c r="T508" i="65"/>
  <c r="S508" i="65"/>
  <c r="R508" i="65"/>
  <c r="M508" i="65"/>
  <c r="Z508" i="65" s="1"/>
  <c r="BF500" i="65"/>
  <c r="AR500" i="65"/>
  <c r="AQ500" i="65"/>
  <c r="AA500" i="65"/>
  <c r="V500" i="65"/>
  <c r="U500" i="65"/>
  <c r="AP500" i="65" s="1"/>
  <c r="T500" i="65"/>
  <c r="S500" i="65"/>
  <c r="R500" i="65"/>
  <c r="M500" i="65"/>
  <c r="Z500" i="65" s="1"/>
  <c r="BF489" i="65"/>
  <c r="AR489" i="65"/>
  <c r="AQ489" i="65"/>
  <c r="AA489" i="65"/>
  <c r="V489" i="65"/>
  <c r="U489" i="65"/>
  <c r="T489" i="65"/>
  <c r="S489" i="65"/>
  <c r="R489" i="65"/>
  <c r="M489" i="65"/>
  <c r="J489" i="65" s="1"/>
  <c r="BF478" i="65"/>
  <c r="AR478" i="65"/>
  <c r="AQ478" i="65"/>
  <c r="AA478" i="65"/>
  <c r="V478" i="65"/>
  <c r="U478" i="65"/>
  <c r="X478" i="65"/>
  <c r="T478" i="65"/>
  <c r="S478" i="65"/>
  <c r="R478" i="65"/>
  <c r="M478" i="65"/>
  <c r="Z478" i="65" s="1"/>
  <c r="BF471" i="65"/>
  <c r="AR471" i="65"/>
  <c r="AQ471" i="65"/>
  <c r="AA471" i="65"/>
  <c r="V471" i="65"/>
  <c r="U471" i="65"/>
  <c r="AP471" i="65"/>
  <c r="T471" i="65"/>
  <c r="S471" i="65"/>
  <c r="R471" i="65"/>
  <c r="M471" i="65"/>
  <c r="Z471" i="65" s="1"/>
  <c r="BF470" i="65"/>
  <c r="AR470" i="65"/>
  <c r="AQ470" i="65"/>
  <c r="AA470" i="65"/>
  <c r="X470" i="65"/>
  <c r="V470" i="65"/>
  <c r="U470" i="65"/>
  <c r="AO470" i="65" s="1"/>
  <c r="T470" i="65"/>
  <c r="S470" i="65"/>
  <c r="R470" i="65"/>
  <c r="M470" i="65"/>
  <c r="Z470" i="65"/>
  <c r="BF461" i="65"/>
  <c r="AR461" i="65"/>
  <c r="AQ461" i="65"/>
  <c r="AA461" i="65"/>
  <c r="V461" i="65"/>
  <c r="U461" i="65"/>
  <c r="T461" i="65"/>
  <c r="S461" i="65"/>
  <c r="R461" i="65"/>
  <c r="M461" i="65"/>
  <c r="Z461" i="65" s="1"/>
  <c r="BF458" i="65"/>
  <c r="AR458" i="65"/>
  <c r="AQ458" i="65"/>
  <c r="AA458" i="65"/>
  <c r="V458" i="65"/>
  <c r="U458" i="65"/>
  <c r="AO458" i="65"/>
  <c r="T458" i="65"/>
  <c r="S458" i="65"/>
  <c r="R458" i="65"/>
  <c r="M458" i="65"/>
  <c r="Z458" i="65" s="1"/>
  <c r="BF450" i="65"/>
  <c r="AR450" i="65"/>
  <c r="AQ450" i="65"/>
  <c r="AA450" i="65"/>
  <c r="V450" i="65"/>
  <c r="U450" i="65"/>
  <c r="AO450" i="65"/>
  <c r="T450" i="65"/>
  <c r="S450" i="65"/>
  <c r="R450" i="65"/>
  <c r="M450" i="65"/>
  <c r="Z450" i="65" s="1"/>
  <c r="BF446" i="65"/>
  <c r="AR446" i="65"/>
  <c r="AQ446" i="65"/>
  <c r="AO446" i="65"/>
  <c r="AA446" i="65"/>
  <c r="Z446" i="65"/>
  <c r="V446" i="65"/>
  <c r="U446" i="65"/>
  <c r="AP446" i="65" s="1"/>
  <c r="T446" i="65"/>
  <c r="S446" i="65"/>
  <c r="R446" i="65"/>
  <c r="M446" i="65"/>
  <c r="J446" i="65" s="1"/>
  <c r="BF444" i="65"/>
  <c r="AR444" i="65"/>
  <c r="AQ444" i="65"/>
  <c r="AA444" i="65"/>
  <c r="V444" i="65"/>
  <c r="U444" i="65"/>
  <c r="AO444" i="65"/>
  <c r="T444" i="65"/>
  <c r="S444" i="65"/>
  <c r="R444" i="65"/>
  <c r="M444" i="65"/>
  <c r="Z444" i="65" s="1"/>
  <c r="BF442" i="65"/>
  <c r="AR442" i="65"/>
  <c r="AQ442" i="65"/>
  <c r="AA442" i="65"/>
  <c r="V442" i="65"/>
  <c r="U442" i="65"/>
  <c r="X442" i="65"/>
  <c r="T442" i="65"/>
  <c r="S442" i="65"/>
  <c r="R442" i="65"/>
  <c r="M442" i="65"/>
  <c r="Z442" i="65"/>
  <c r="BF440" i="65"/>
  <c r="AR440" i="65"/>
  <c r="AQ440" i="65"/>
  <c r="AA440" i="65"/>
  <c r="V440" i="65"/>
  <c r="U440" i="65"/>
  <c r="AO440" i="65"/>
  <c r="T440" i="65"/>
  <c r="S440" i="65"/>
  <c r="R440" i="65"/>
  <c r="M440" i="65"/>
  <c r="Z440" i="65"/>
  <c r="BF429" i="65"/>
  <c r="AR429" i="65"/>
  <c r="AQ429" i="65"/>
  <c r="AA429" i="65"/>
  <c r="V429" i="65"/>
  <c r="U429" i="65"/>
  <c r="T429" i="65"/>
  <c r="S429" i="65"/>
  <c r="R429" i="65"/>
  <c r="M429" i="65"/>
  <c r="Z429" i="65"/>
  <c r="BF425" i="65"/>
  <c r="AR425" i="65"/>
  <c r="AQ425" i="65"/>
  <c r="AA425" i="65"/>
  <c r="V425" i="65"/>
  <c r="U425" i="65"/>
  <c r="T425" i="65"/>
  <c r="S425" i="65"/>
  <c r="R425" i="65"/>
  <c r="M425" i="65"/>
  <c r="Z425" i="65" s="1"/>
  <c r="BF412" i="65"/>
  <c r="AR412" i="65"/>
  <c r="AQ412" i="65"/>
  <c r="AA412" i="65"/>
  <c r="V412" i="65"/>
  <c r="U412" i="65"/>
  <c r="T412" i="65"/>
  <c r="S412" i="65"/>
  <c r="R412" i="65"/>
  <c r="M412" i="65"/>
  <c r="Z412" i="65"/>
  <c r="BF410" i="65"/>
  <c r="AR410" i="65"/>
  <c r="AQ410" i="65"/>
  <c r="AA410" i="65"/>
  <c r="V410" i="65"/>
  <c r="U410" i="65"/>
  <c r="AO410" i="65" s="1"/>
  <c r="T410" i="65"/>
  <c r="S410" i="65"/>
  <c r="R410" i="65"/>
  <c r="M410" i="65"/>
  <c r="Z410" i="65"/>
  <c r="BF389" i="65"/>
  <c r="AR389" i="65"/>
  <c r="AQ389" i="65"/>
  <c r="AA389" i="65"/>
  <c r="V389" i="65"/>
  <c r="U389" i="65"/>
  <c r="X389" i="65" s="1"/>
  <c r="T389" i="65"/>
  <c r="S389" i="65"/>
  <c r="R389" i="65"/>
  <c r="M389" i="65"/>
  <c r="Z389" i="65"/>
  <c r="BF375" i="65"/>
  <c r="AR375" i="65"/>
  <c r="AQ375" i="65"/>
  <c r="AA375" i="65"/>
  <c r="V375" i="65"/>
  <c r="U375" i="65"/>
  <c r="AO375" i="65" s="1"/>
  <c r="T375" i="65"/>
  <c r="S375" i="65"/>
  <c r="R375" i="65"/>
  <c r="M375" i="65"/>
  <c r="Z375" i="65"/>
  <c r="BF371" i="65"/>
  <c r="AR371" i="65"/>
  <c r="AQ371" i="65"/>
  <c r="AA371" i="65"/>
  <c r="V371" i="65"/>
  <c r="U371" i="65"/>
  <c r="X371" i="65" s="1"/>
  <c r="T371" i="65"/>
  <c r="S371" i="65"/>
  <c r="R371" i="65"/>
  <c r="M371" i="65"/>
  <c r="Z371" i="65"/>
  <c r="BF354" i="65"/>
  <c r="AR354" i="65"/>
  <c r="AQ354" i="65"/>
  <c r="AA354" i="65"/>
  <c r="V354" i="65"/>
  <c r="U354" i="65"/>
  <c r="X354" i="65" s="1"/>
  <c r="T354" i="65"/>
  <c r="S354" i="65"/>
  <c r="R354" i="65"/>
  <c r="M354" i="65"/>
  <c r="Z354" i="65"/>
  <c r="BF346" i="65"/>
  <c r="AR346" i="65"/>
  <c r="AQ346" i="65"/>
  <c r="AA346" i="65"/>
  <c r="V346" i="65"/>
  <c r="U346" i="65"/>
  <c r="AO346" i="65" s="1"/>
  <c r="T346" i="65"/>
  <c r="S346" i="65"/>
  <c r="R346" i="65"/>
  <c r="M346" i="65"/>
  <c r="Z346" i="65"/>
  <c r="BF342" i="65"/>
  <c r="AR342" i="65"/>
  <c r="AQ342" i="65"/>
  <c r="AA342" i="65"/>
  <c r="V342" i="65"/>
  <c r="U342" i="65"/>
  <c r="AO342" i="65" s="1"/>
  <c r="T342" i="65"/>
  <c r="S342" i="65"/>
  <c r="R342" i="65"/>
  <c r="M342" i="65"/>
  <c r="Z342" i="65"/>
  <c r="J342" i="65"/>
  <c r="BF340" i="65"/>
  <c r="AR340" i="65"/>
  <c r="AS340" i="65"/>
  <c r="AT340" i="65"/>
  <c r="AU340" i="65"/>
  <c r="AV340" i="65" s="1"/>
  <c r="AQ340" i="65"/>
  <c r="AA340" i="65"/>
  <c r="V340" i="65"/>
  <c r="U340" i="65"/>
  <c r="AO340" i="65"/>
  <c r="T340" i="65"/>
  <c r="S340" i="65"/>
  <c r="R340" i="65"/>
  <c r="M340" i="65"/>
  <c r="Z340" i="65"/>
  <c r="BF335" i="65"/>
  <c r="AV335" i="65"/>
  <c r="AR335" i="65"/>
  <c r="AS335" i="65" s="1"/>
  <c r="AT335" i="65" s="1"/>
  <c r="AU335" i="65" s="1"/>
  <c r="AQ335" i="65"/>
  <c r="AA335" i="65"/>
  <c r="Z335" i="65"/>
  <c r="V335" i="65"/>
  <c r="U335" i="65"/>
  <c r="AP335" i="65"/>
  <c r="T335" i="65"/>
  <c r="S335" i="65"/>
  <c r="R335" i="65"/>
  <c r="M335" i="65"/>
  <c r="J335" i="65"/>
  <c r="BF331" i="65"/>
  <c r="AR331" i="65"/>
  <c r="AQ331" i="65"/>
  <c r="AA331" i="65"/>
  <c r="V331" i="65"/>
  <c r="U331" i="65"/>
  <c r="AO331" i="65"/>
  <c r="T331" i="65"/>
  <c r="S331" i="65"/>
  <c r="R331" i="65"/>
  <c r="M331" i="65"/>
  <c r="Z331" i="65"/>
  <c r="BF330" i="65"/>
  <c r="AR330" i="65"/>
  <c r="AS330" i="65"/>
  <c r="AT330" i="65"/>
  <c r="AU330" i="65" s="1"/>
  <c r="AV330" i="65" s="1"/>
  <c r="AQ330" i="65"/>
  <c r="AA330" i="65"/>
  <c r="V330" i="65"/>
  <c r="U330" i="65"/>
  <c r="T330" i="65"/>
  <c r="S330" i="65"/>
  <c r="R330" i="65"/>
  <c r="M330" i="65"/>
  <c r="Z330" i="65"/>
  <c r="BF328" i="65"/>
  <c r="AR328" i="65"/>
  <c r="AQ328" i="65"/>
  <c r="AA328" i="65"/>
  <c r="V328" i="65"/>
  <c r="U328" i="65"/>
  <c r="T328" i="65"/>
  <c r="S328" i="65"/>
  <c r="R328" i="65"/>
  <c r="M328" i="65"/>
  <c r="Z328" i="65"/>
  <c r="BF327" i="65"/>
  <c r="AR327" i="65"/>
  <c r="AS327" i="65" s="1"/>
  <c r="AT327" i="65" s="1"/>
  <c r="AU327" i="65" s="1"/>
  <c r="AV327" i="65" s="1"/>
  <c r="AQ327" i="65"/>
  <c r="AA327" i="65"/>
  <c r="V327" i="65"/>
  <c r="U327" i="65"/>
  <c r="W327" i="65" s="1"/>
  <c r="T327" i="65"/>
  <c r="S327" i="65"/>
  <c r="R327" i="65"/>
  <c r="M327" i="65"/>
  <c r="Z327" i="65"/>
  <c r="BF324" i="65"/>
  <c r="AR324" i="65"/>
  <c r="AQ324" i="65"/>
  <c r="AA324" i="65"/>
  <c r="V324" i="65"/>
  <c r="U324" i="65"/>
  <c r="T324" i="65"/>
  <c r="S324" i="65"/>
  <c r="R324" i="65"/>
  <c r="M324" i="65"/>
  <c r="Z324" i="65" s="1"/>
  <c r="BF314" i="65"/>
  <c r="AR314" i="65"/>
  <c r="AS314" i="65"/>
  <c r="AT314" i="65" s="1"/>
  <c r="AU314" i="65" s="1"/>
  <c r="AV314" i="65" s="1"/>
  <c r="AQ314" i="65"/>
  <c r="AA314" i="65"/>
  <c r="V314" i="65"/>
  <c r="U314" i="65"/>
  <c r="W314" i="65"/>
  <c r="T314" i="65"/>
  <c r="S314" i="65"/>
  <c r="R314" i="65"/>
  <c r="M314" i="65"/>
  <c r="Z314" i="65" s="1"/>
  <c r="BF312" i="65"/>
  <c r="AR312" i="65"/>
  <c r="AQ312" i="65"/>
  <c r="AA312" i="65"/>
  <c r="V312" i="65"/>
  <c r="U312" i="65"/>
  <c r="T312" i="65"/>
  <c r="S312" i="65"/>
  <c r="R312" i="65"/>
  <c r="M312" i="65"/>
  <c r="Z312" i="65"/>
  <c r="BF307" i="65"/>
  <c r="AR307" i="65"/>
  <c r="AS307" i="65"/>
  <c r="AT307" i="65"/>
  <c r="AU307" i="65" s="1"/>
  <c r="AV307" i="65" s="1"/>
  <c r="AQ307" i="65"/>
  <c r="AA307" i="65"/>
  <c r="V307" i="65"/>
  <c r="U307" i="65"/>
  <c r="AO307" i="65"/>
  <c r="T307" i="65"/>
  <c r="S307" i="65"/>
  <c r="R307" i="65"/>
  <c r="M307" i="65"/>
  <c r="Z307" i="65"/>
  <c r="BF303" i="65"/>
  <c r="AR303" i="65"/>
  <c r="AQ303" i="65"/>
  <c r="AA303" i="65"/>
  <c r="V303" i="65"/>
  <c r="U303" i="65"/>
  <c r="T303" i="65"/>
  <c r="S303" i="65"/>
  <c r="R303" i="65"/>
  <c r="M303" i="65"/>
  <c r="Z303" i="65"/>
  <c r="BF290" i="65"/>
  <c r="AR290" i="65"/>
  <c r="AS290" i="65"/>
  <c r="AT290" i="65"/>
  <c r="AU290" i="65"/>
  <c r="AV290" i="65" s="1"/>
  <c r="AQ290" i="65"/>
  <c r="AA290" i="65"/>
  <c r="V290" i="65"/>
  <c r="U290" i="65"/>
  <c r="X290" i="65"/>
  <c r="T290" i="65"/>
  <c r="S290" i="65"/>
  <c r="R290" i="65"/>
  <c r="M290" i="65"/>
  <c r="Z290" i="65"/>
  <c r="BF288" i="65"/>
  <c r="AR288" i="65"/>
  <c r="AQ288" i="65"/>
  <c r="AA288" i="65"/>
  <c r="V288" i="65"/>
  <c r="U288" i="65"/>
  <c r="T288" i="65"/>
  <c r="S288" i="65"/>
  <c r="R288" i="65"/>
  <c r="M288" i="65"/>
  <c r="Z288" i="65"/>
  <c r="BF283" i="65"/>
  <c r="AR283" i="65"/>
  <c r="AS283" i="65" s="1"/>
  <c r="AT283" i="65" s="1"/>
  <c r="AU283" i="65" s="1"/>
  <c r="AV283" i="65" s="1"/>
  <c r="AQ283" i="65"/>
  <c r="AA283" i="65"/>
  <c r="V283" i="65"/>
  <c r="U283" i="65"/>
  <c r="X283" i="65" s="1"/>
  <c r="T283" i="65"/>
  <c r="S283" i="65"/>
  <c r="R283" i="65"/>
  <c r="M283" i="65"/>
  <c r="Z283" i="65"/>
  <c r="J283" i="65"/>
  <c r="AP283" i="65"/>
  <c r="BF272" i="65"/>
  <c r="AR272" i="65"/>
  <c r="AQ272" i="65"/>
  <c r="AA272" i="65"/>
  <c r="Z272" i="65"/>
  <c r="V272" i="65"/>
  <c r="U272" i="65"/>
  <c r="T272" i="65"/>
  <c r="S272" i="65"/>
  <c r="R272" i="65"/>
  <c r="M272" i="65"/>
  <c r="J272" i="65"/>
  <c r="BF250" i="65"/>
  <c r="AR250" i="65"/>
  <c r="AS250" i="65"/>
  <c r="AT250" i="65"/>
  <c r="AU250" i="65" s="1"/>
  <c r="AV250" i="65" s="1"/>
  <c r="AQ250" i="65"/>
  <c r="AA250" i="65"/>
  <c r="V250" i="65"/>
  <c r="U250" i="65"/>
  <c r="T250" i="65"/>
  <c r="S250" i="65"/>
  <c r="R250" i="65"/>
  <c r="M250" i="65"/>
  <c r="Z250" i="65"/>
  <c r="BF248" i="65"/>
  <c r="AR248" i="65"/>
  <c r="AQ248" i="65"/>
  <c r="AA248" i="65"/>
  <c r="V248" i="65"/>
  <c r="U248" i="65"/>
  <c r="T248" i="65"/>
  <c r="S248" i="65"/>
  <c r="R248" i="65"/>
  <c r="M248" i="65"/>
  <c r="Z248" i="65"/>
  <c r="BF247" i="65"/>
  <c r="AR247" i="65"/>
  <c r="AS247" i="65" s="1"/>
  <c r="AT247" i="65" s="1"/>
  <c r="AU247" i="65" s="1"/>
  <c r="AV247" i="65" s="1"/>
  <c r="AQ247" i="65"/>
  <c r="AA247" i="65"/>
  <c r="V247" i="65"/>
  <c r="U247" i="65"/>
  <c r="X247" i="65" s="1"/>
  <c r="T247" i="65"/>
  <c r="S247" i="65"/>
  <c r="R247" i="65"/>
  <c r="M247" i="65"/>
  <c r="Z247" i="65"/>
  <c r="J247" i="65"/>
  <c r="AP247" i="65"/>
  <c r="BF221" i="65"/>
  <c r="AR221" i="65"/>
  <c r="AQ221" i="65"/>
  <c r="AA221" i="65"/>
  <c r="V221" i="65"/>
  <c r="U221" i="65"/>
  <c r="T221" i="65"/>
  <c r="S221" i="65"/>
  <c r="R221" i="65"/>
  <c r="M221" i="65"/>
  <c r="BF219" i="65"/>
  <c r="AR219" i="65"/>
  <c r="AS219" i="65" s="1"/>
  <c r="AT219" i="65" s="1"/>
  <c r="AU219" i="65" s="1"/>
  <c r="AV219" i="65" s="1"/>
  <c r="AQ219" i="65"/>
  <c r="AA219" i="65"/>
  <c r="V219" i="65"/>
  <c r="U219" i="65"/>
  <c r="X219" i="65" s="1"/>
  <c r="T219" i="65"/>
  <c r="S219" i="65"/>
  <c r="R219" i="65"/>
  <c r="M219" i="65"/>
  <c r="Z219" i="65"/>
  <c r="BF214" i="65"/>
  <c r="AR214" i="65"/>
  <c r="AQ214" i="65"/>
  <c r="AA214" i="65"/>
  <c r="V214" i="65"/>
  <c r="U214" i="65"/>
  <c r="T214" i="65"/>
  <c r="S214" i="65"/>
  <c r="R214" i="65"/>
  <c r="M214" i="65"/>
  <c r="Z214" i="65" s="1"/>
  <c r="BF213" i="65"/>
  <c r="AR213" i="65"/>
  <c r="AS213" i="65"/>
  <c r="AT213" i="65" s="1"/>
  <c r="AU213" i="65" s="1"/>
  <c r="AV213" i="65" s="1"/>
  <c r="AQ213" i="65"/>
  <c r="AA213" i="65"/>
  <c r="V213" i="65"/>
  <c r="U213" i="65"/>
  <c r="X213" i="65"/>
  <c r="T213" i="65"/>
  <c r="S213" i="65"/>
  <c r="R213" i="65"/>
  <c r="M213" i="65"/>
  <c r="BF211" i="65"/>
  <c r="AR211" i="65"/>
  <c r="AQ211" i="65"/>
  <c r="AA211" i="65"/>
  <c r="V211" i="65"/>
  <c r="U211" i="65"/>
  <c r="AP211" i="65" s="1"/>
  <c r="T211" i="65"/>
  <c r="S211" i="65"/>
  <c r="R211" i="65"/>
  <c r="M211" i="65"/>
  <c r="J211" i="65" s="1"/>
  <c r="Z211" i="65"/>
  <c r="BF206" i="65"/>
  <c r="AR206" i="65"/>
  <c r="AS206" i="65" s="1"/>
  <c r="AT206" i="65" s="1"/>
  <c r="AU206" i="65" s="1"/>
  <c r="AV206" i="65" s="1"/>
  <c r="AQ206" i="65"/>
  <c r="AA206" i="65"/>
  <c r="V206" i="65"/>
  <c r="U206" i="65"/>
  <c r="X206" i="65"/>
  <c r="T206" i="65"/>
  <c r="S206" i="65"/>
  <c r="R206" i="65"/>
  <c r="M206" i="65"/>
  <c r="Z206" i="65" s="1"/>
  <c r="BF200" i="65"/>
  <c r="AR200" i="65"/>
  <c r="AQ200" i="65"/>
  <c r="AA200" i="65"/>
  <c r="V200" i="65"/>
  <c r="U200" i="65"/>
  <c r="AP200" i="65"/>
  <c r="T200" i="65"/>
  <c r="S200" i="65"/>
  <c r="R200" i="65"/>
  <c r="M200" i="65"/>
  <c r="BF198" i="65"/>
  <c r="AR198" i="65"/>
  <c r="AS198" i="65" s="1"/>
  <c r="AT198" i="65" s="1"/>
  <c r="AU198" i="65" s="1"/>
  <c r="AV198" i="65" s="1"/>
  <c r="AQ198" i="65"/>
  <c r="AA198" i="65"/>
  <c r="V198" i="65"/>
  <c r="U198" i="65"/>
  <c r="AP198" i="65" s="1"/>
  <c r="T198" i="65"/>
  <c r="S198" i="65"/>
  <c r="R198" i="65"/>
  <c r="M198" i="65"/>
  <c r="Z198" i="65"/>
  <c r="BF193" i="65"/>
  <c r="AR193" i="65"/>
  <c r="AS193" i="65" s="1"/>
  <c r="AQ193" i="65"/>
  <c r="AA193" i="65"/>
  <c r="V193" i="65"/>
  <c r="U193" i="65"/>
  <c r="AP193" i="65"/>
  <c r="T193" i="65"/>
  <c r="S193" i="65"/>
  <c r="R193" i="65"/>
  <c r="M193" i="65"/>
  <c r="Z193" i="65"/>
  <c r="BF186" i="65"/>
  <c r="AR186" i="65"/>
  <c r="AQ186" i="65"/>
  <c r="AA186" i="65"/>
  <c r="V186" i="65"/>
  <c r="U186" i="65"/>
  <c r="T186" i="65"/>
  <c r="S186" i="65"/>
  <c r="R186" i="65"/>
  <c r="M186" i="65"/>
  <c r="Z186" i="65"/>
  <c r="BF185" i="65"/>
  <c r="AS185" i="65"/>
  <c r="AR185" i="65"/>
  <c r="AQ185" i="65"/>
  <c r="AA185" i="65"/>
  <c r="V185" i="65"/>
  <c r="U185" i="65"/>
  <c r="AP185" i="65"/>
  <c r="T185" i="65"/>
  <c r="S185" i="65"/>
  <c r="R185" i="65"/>
  <c r="M185" i="65"/>
  <c r="Z185" i="65"/>
  <c r="J185" i="65"/>
  <c r="BF178" i="65"/>
  <c r="AR178" i="65"/>
  <c r="AQ178" i="65"/>
  <c r="AA178" i="65"/>
  <c r="V178" i="65"/>
  <c r="U178" i="65"/>
  <c r="T178" i="65"/>
  <c r="S178" i="65"/>
  <c r="R178" i="65"/>
  <c r="M178" i="65"/>
  <c r="Z178" i="65"/>
  <c r="BF150" i="65"/>
  <c r="AR150" i="65"/>
  <c r="AS150" i="65"/>
  <c r="AQ150" i="65"/>
  <c r="AA150" i="65"/>
  <c r="Z150" i="65"/>
  <c r="V150" i="65"/>
  <c r="U150" i="65"/>
  <c r="AP150" i="65"/>
  <c r="T150" i="65"/>
  <c r="S150" i="65"/>
  <c r="R150" i="65"/>
  <c r="M150" i="65"/>
  <c r="J150" i="65" s="1"/>
  <c r="BF147" i="65"/>
  <c r="AR147" i="65"/>
  <c r="AQ147" i="65"/>
  <c r="AA147" i="65"/>
  <c r="V147" i="65"/>
  <c r="U147" i="65"/>
  <c r="AP147" i="65"/>
  <c r="T147" i="65"/>
  <c r="S147" i="65"/>
  <c r="R147" i="65"/>
  <c r="M147" i="65"/>
  <c r="Z147" i="65" s="1"/>
  <c r="BF135" i="65"/>
  <c r="AR135" i="65"/>
  <c r="AS135" i="65"/>
  <c r="AQ135" i="65"/>
  <c r="AA135" i="65"/>
  <c r="V135" i="65"/>
  <c r="U135" i="65"/>
  <c r="X135" i="65" s="1"/>
  <c r="T135" i="65"/>
  <c r="S135" i="65"/>
  <c r="R135" i="65"/>
  <c r="M135" i="65"/>
  <c r="Z135" i="65"/>
  <c r="BF134" i="65"/>
  <c r="AR134" i="65"/>
  <c r="AQ134" i="65"/>
  <c r="AA134" i="65"/>
  <c r="V134" i="65"/>
  <c r="U134" i="65"/>
  <c r="T134" i="65"/>
  <c r="S134" i="65"/>
  <c r="R134" i="65"/>
  <c r="M134" i="65"/>
  <c r="Z134" i="65" s="1"/>
  <c r="BF130" i="65"/>
  <c r="AR130" i="65"/>
  <c r="AS130" i="65"/>
  <c r="AQ130" i="65"/>
  <c r="AA130" i="65"/>
  <c r="V130" i="65"/>
  <c r="U130" i="65"/>
  <c r="X130" i="65" s="1"/>
  <c r="T130" i="65"/>
  <c r="S130" i="65"/>
  <c r="R130" i="65"/>
  <c r="M130" i="65"/>
  <c r="Z130" i="65"/>
  <c r="BF129" i="65"/>
  <c r="AR129" i="65"/>
  <c r="AQ129" i="65"/>
  <c r="AA129" i="65"/>
  <c r="V129" i="65"/>
  <c r="U129" i="65"/>
  <c r="AP129" i="65" s="1"/>
  <c r="T129" i="65"/>
  <c r="S129" i="65"/>
  <c r="R129" i="65"/>
  <c r="M129" i="65"/>
  <c r="Z129" i="65"/>
  <c r="BF122" i="65"/>
  <c r="AR122" i="65"/>
  <c r="AS122" i="65" s="1"/>
  <c r="AQ122" i="65"/>
  <c r="AA122" i="65"/>
  <c r="X122" i="65"/>
  <c r="V122" i="65"/>
  <c r="U122" i="65"/>
  <c r="AP122" i="65"/>
  <c r="T122" i="65"/>
  <c r="S122" i="65"/>
  <c r="R122" i="65"/>
  <c r="M122" i="65"/>
  <c r="Z122" i="65"/>
  <c r="BF114" i="65"/>
  <c r="AR114" i="65"/>
  <c r="AQ114" i="65"/>
  <c r="AA114" i="65"/>
  <c r="V114" i="65"/>
  <c r="U114" i="65"/>
  <c r="T114" i="65"/>
  <c r="S114" i="65"/>
  <c r="R114" i="65"/>
  <c r="M114" i="65"/>
  <c r="Z114" i="65"/>
  <c r="BF100" i="65"/>
  <c r="AR100" i="65"/>
  <c r="AS100" i="65"/>
  <c r="AT100" i="65"/>
  <c r="AU100" i="65"/>
  <c r="AV100" i="65" s="1"/>
  <c r="AQ100" i="65"/>
  <c r="AA100" i="65"/>
  <c r="V100" i="65"/>
  <c r="U100" i="65"/>
  <c r="AO100" i="65"/>
  <c r="T100" i="65"/>
  <c r="S100" i="65"/>
  <c r="R100" i="65"/>
  <c r="M100" i="65"/>
  <c r="Z100" i="65"/>
  <c r="BF94" i="65"/>
  <c r="AR94" i="65"/>
  <c r="AQ94" i="65"/>
  <c r="AA94" i="65"/>
  <c r="V94" i="65"/>
  <c r="U94" i="65"/>
  <c r="AP94" i="65"/>
  <c r="T94" i="65"/>
  <c r="S94" i="65"/>
  <c r="R94" i="65"/>
  <c r="M94" i="65"/>
  <c r="Z94" i="65"/>
  <c r="BF92" i="65"/>
  <c r="AR92" i="65"/>
  <c r="AS92" i="65"/>
  <c r="AT92" i="65"/>
  <c r="AU92" i="65"/>
  <c r="AV92" i="65" s="1"/>
  <c r="AQ92" i="65"/>
  <c r="AA92" i="65"/>
  <c r="V92" i="65"/>
  <c r="U92" i="65"/>
  <c r="AO92" i="65"/>
  <c r="T92" i="65"/>
  <c r="S92" i="65"/>
  <c r="R92" i="65"/>
  <c r="M92" i="65"/>
  <c r="J92" i="65" s="1"/>
  <c r="Z92" i="65"/>
  <c r="BF84" i="65"/>
  <c r="AR84" i="65"/>
  <c r="AQ84" i="65"/>
  <c r="AA84" i="65"/>
  <c r="V84" i="65"/>
  <c r="U84" i="65"/>
  <c r="AP84" i="65"/>
  <c r="T84" i="65"/>
  <c r="S84" i="65"/>
  <c r="R84" i="65"/>
  <c r="M84" i="65"/>
  <c r="Z84" i="65" s="1"/>
  <c r="BF74" i="65"/>
  <c r="AR74" i="65"/>
  <c r="AS74" i="65"/>
  <c r="AT74" i="65" s="1"/>
  <c r="AU74" i="65" s="1"/>
  <c r="AV74" i="65" s="1"/>
  <c r="AQ74" i="65"/>
  <c r="AA74" i="65"/>
  <c r="V74" i="65"/>
  <c r="U74" i="65"/>
  <c r="T74" i="65"/>
  <c r="S74" i="65"/>
  <c r="R74" i="65"/>
  <c r="M74" i="65"/>
  <c r="Z74" i="65"/>
  <c r="BF71" i="65"/>
  <c r="AR71" i="65"/>
  <c r="AQ71" i="65"/>
  <c r="AA71" i="65"/>
  <c r="V71" i="65"/>
  <c r="U71" i="65"/>
  <c r="AP71" i="65" s="1"/>
  <c r="T71" i="65"/>
  <c r="S71" i="65"/>
  <c r="R71" i="65"/>
  <c r="M71" i="65"/>
  <c r="Z71" i="65"/>
  <c r="BF70" i="65"/>
  <c r="AR70" i="65"/>
  <c r="AS70" i="65" s="1"/>
  <c r="AQ70" i="65"/>
  <c r="AA70" i="65"/>
  <c r="V70" i="65"/>
  <c r="U70" i="65"/>
  <c r="X70" i="65"/>
  <c r="T70" i="65"/>
  <c r="S70" i="65"/>
  <c r="R70" i="65"/>
  <c r="M70" i="65"/>
  <c r="Z70" i="65"/>
  <c r="BF67" i="65"/>
  <c r="AR67" i="65"/>
  <c r="AQ67" i="65"/>
  <c r="AA67" i="65"/>
  <c r="V67" i="65"/>
  <c r="U67" i="65"/>
  <c r="T67" i="65"/>
  <c r="S67" i="65"/>
  <c r="R67" i="65"/>
  <c r="M67" i="65"/>
  <c r="Z67" i="65"/>
  <c r="BF66" i="65"/>
  <c r="AR66" i="65"/>
  <c r="AS66" i="65" s="1"/>
  <c r="AT66" i="65" s="1"/>
  <c r="AU66" i="65" s="1"/>
  <c r="AV66" i="65" s="1"/>
  <c r="AQ66" i="65"/>
  <c r="AA66" i="65"/>
  <c r="V66" i="65"/>
  <c r="U66" i="65"/>
  <c r="X66" i="65" s="1"/>
  <c r="T66" i="65"/>
  <c r="S66" i="65"/>
  <c r="R66" i="65"/>
  <c r="M66" i="65"/>
  <c r="Z66" i="65"/>
  <c r="BF60" i="65"/>
  <c r="AR60" i="65"/>
  <c r="AQ60" i="65"/>
  <c r="AA60" i="65"/>
  <c r="V60" i="65"/>
  <c r="U60" i="65"/>
  <c r="T60" i="65"/>
  <c r="S60" i="65"/>
  <c r="R60" i="65"/>
  <c r="M60" i="65"/>
  <c r="Z60" i="65" s="1"/>
  <c r="BF47" i="65"/>
  <c r="AR47" i="65"/>
  <c r="AS47" i="65"/>
  <c r="AQ47" i="65"/>
  <c r="AA47" i="65"/>
  <c r="V47" i="65"/>
  <c r="U47" i="65"/>
  <c r="AP47" i="65" s="1"/>
  <c r="T47" i="65"/>
  <c r="S47" i="65"/>
  <c r="R47" i="65"/>
  <c r="M47" i="65"/>
  <c r="Z47" i="65"/>
  <c r="BF33" i="65"/>
  <c r="AR33" i="65"/>
  <c r="AQ33" i="65"/>
  <c r="AA33" i="65"/>
  <c r="V33" i="65"/>
  <c r="U33" i="65"/>
  <c r="T33" i="65"/>
  <c r="S33" i="65"/>
  <c r="R33" i="65"/>
  <c r="M33" i="65"/>
  <c r="Z33" i="65" s="1"/>
  <c r="BF28" i="65"/>
  <c r="AR28" i="65"/>
  <c r="AS28" i="65"/>
  <c r="AT28" i="65" s="1"/>
  <c r="AU28" i="65" s="1"/>
  <c r="AV28" i="65" s="1"/>
  <c r="AQ28" i="65"/>
  <c r="AA28" i="65"/>
  <c r="V28" i="65"/>
  <c r="U28" i="65"/>
  <c r="X28" i="65"/>
  <c r="T28" i="65"/>
  <c r="S28" i="65"/>
  <c r="R28" i="65"/>
  <c r="M28" i="65"/>
  <c r="Z28" i="65" s="1"/>
  <c r="BF15" i="65"/>
  <c r="AR15" i="65"/>
  <c r="AQ15" i="65"/>
  <c r="AA15" i="65"/>
  <c r="V15" i="65"/>
  <c r="U15" i="65"/>
  <c r="T15" i="65"/>
  <c r="S15" i="65"/>
  <c r="R15" i="65"/>
  <c r="M15" i="65"/>
  <c r="Z15" i="65"/>
  <c r="BF523" i="65"/>
  <c r="AR523" i="65"/>
  <c r="AS523" i="65"/>
  <c r="AQ523" i="65"/>
  <c r="AA523" i="65"/>
  <c r="V523" i="65"/>
  <c r="U523" i="65"/>
  <c r="X523" i="65"/>
  <c r="T523" i="65"/>
  <c r="S523" i="65"/>
  <c r="R523" i="65"/>
  <c r="M523" i="65"/>
  <c r="Z523" i="65" s="1"/>
  <c r="BF518" i="65"/>
  <c r="AR518" i="65"/>
  <c r="AQ518" i="65"/>
  <c r="AA518" i="65"/>
  <c r="V518" i="65"/>
  <c r="U518" i="65"/>
  <c r="T518" i="65"/>
  <c r="S518" i="65"/>
  <c r="R518" i="65"/>
  <c r="M518" i="65"/>
  <c r="Z518" i="65"/>
  <c r="BF517" i="65"/>
  <c r="AR517" i="65"/>
  <c r="AS517" i="65"/>
  <c r="AQ517" i="65"/>
  <c r="AA517" i="65"/>
  <c r="V517" i="65"/>
  <c r="U517" i="65"/>
  <c r="X517" i="65"/>
  <c r="T517" i="65"/>
  <c r="S517" i="65"/>
  <c r="R517" i="65"/>
  <c r="M517" i="65"/>
  <c r="Z517" i="65" s="1"/>
  <c r="BF514" i="65"/>
  <c r="AR514" i="65"/>
  <c r="AQ514" i="65"/>
  <c r="AA514" i="65"/>
  <c r="V514" i="65"/>
  <c r="U514" i="65"/>
  <c r="T514" i="65"/>
  <c r="S514" i="65"/>
  <c r="R514" i="65"/>
  <c r="M514" i="65"/>
  <c r="Z514" i="65"/>
  <c r="BF505" i="65"/>
  <c r="AR505" i="65"/>
  <c r="AQ505" i="65"/>
  <c r="AA505" i="65"/>
  <c r="V505" i="65"/>
  <c r="U505" i="65"/>
  <c r="AP505" i="65" s="1"/>
  <c r="T505" i="65"/>
  <c r="S505" i="65"/>
  <c r="R505" i="65"/>
  <c r="M505" i="65"/>
  <c r="Z505" i="65"/>
  <c r="BF499" i="65"/>
  <c r="AR499" i="65"/>
  <c r="AQ499" i="65"/>
  <c r="AA499" i="65"/>
  <c r="Z499" i="65"/>
  <c r="V499" i="65"/>
  <c r="U499" i="65"/>
  <c r="T499" i="65"/>
  <c r="S499" i="65"/>
  <c r="R499" i="65"/>
  <c r="M499" i="65"/>
  <c r="J499" i="65"/>
  <c r="BF492" i="65"/>
  <c r="AR492" i="65"/>
  <c r="AS492" i="65" s="1"/>
  <c r="AQ492" i="65"/>
  <c r="AA492" i="65"/>
  <c r="V492" i="65"/>
  <c r="U492" i="65"/>
  <c r="T492" i="65"/>
  <c r="S492" i="65"/>
  <c r="R492" i="65"/>
  <c r="M492" i="65"/>
  <c r="Z492" i="65"/>
  <c r="J492" i="65"/>
  <c r="BF490" i="65"/>
  <c r="AR490" i="65"/>
  <c r="AQ490" i="65"/>
  <c r="AA490" i="65"/>
  <c r="V490" i="65"/>
  <c r="U490" i="65"/>
  <c r="AP490" i="65" s="1"/>
  <c r="T490" i="65"/>
  <c r="S490" i="65"/>
  <c r="R490" i="65"/>
  <c r="M490" i="65"/>
  <c r="Z490" i="65"/>
  <c r="BF486" i="65"/>
  <c r="AR486" i="65"/>
  <c r="AQ486" i="65"/>
  <c r="AA486" i="65"/>
  <c r="V486" i="65"/>
  <c r="U486" i="65"/>
  <c r="X486" i="65" s="1"/>
  <c r="T486" i="65"/>
  <c r="S486" i="65"/>
  <c r="R486" i="65"/>
  <c r="M486" i="65"/>
  <c r="Z486" i="65"/>
  <c r="BF481" i="65"/>
  <c r="AR481" i="65"/>
  <c r="AQ481" i="65"/>
  <c r="AA481" i="65"/>
  <c r="V481" i="65"/>
  <c r="U481" i="65"/>
  <c r="T481" i="65"/>
  <c r="S481" i="65"/>
  <c r="R481" i="65"/>
  <c r="M481" i="65"/>
  <c r="Z481" i="65" s="1"/>
  <c r="J481" i="65"/>
  <c r="BF480" i="65"/>
  <c r="AR480" i="65"/>
  <c r="AQ480" i="65"/>
  <c r="AA480" i="65"/>
  <c r="V480" i="65"/>
  <c r="U480" i="65"/>
  <c r="X480" i="65" s="1"/>
  <c r="T480" i="65"/>
  <c r="S480" i="65"/>
  <c r="R480" i="65"/>
  <c r="M480" i="65"/>
  <c r="Z480" i="65"/>
  <c r="BF477" i="65"/>
  <c r="AR477" i="65"/>
  <c r="AQ477" i="65"/>
  <c r="AA477" i="65"/>
  <c r="V477" i="65"/>
  <c r="U477" i="65"/>
  <c r="X477" i="65" s="1"/>
  <c r="AO477" i="65"/>
  <c r="T477" i="65"/>
  <c r="S477" i="65"/>
  <c r="R477" i="65"/>
  <c r="M477" i="65"/>
  <c r="Z477" i="65" s="1"/>
  <c r="BF475" i="65"/>
  <c r="AR475" i="65"/>
  <c r="AQ475" i="65"/>
  <c r="AA475" i="65"/>
  <c r="V475" i="65"/>
  <c r="U475" i="65"/>
  <c r="X475" i="65"/>
  <c r="T475" i="65"/>
  <c r="S475" i="65"/>
  <c r="R475" i="65"/>
  <c r="M475" i="65"/>
  <c r="Z475" i="65" s="1"/>
  <c r="BF463" i="65"/>
  <c r="AR463" i="65"/>
  <c r="AQ463" i="65"/>
  <c r="AA463" i="65"/>
  <c r="V463" i="65"/>
  <c r="U463" i="65"/>
  <c r="X463" i="65"/>
  <c r="T463" i="65"/>
  <c r="S463" i="65"/>
  <c r="R463" i="65"/>
  <c r="M463" i="65"/>
  <c r="Z463" i="65" s="1"/>
  <c r="BF456" i="65"/>
  <c r="AR456" i="65"/>
  <c r="AQ456" i="65"/>
  <c r="AA456" i="65"/>
  <c r="V456" i="65"/>
  <c r="U456" i="65"/>
  <c r="X456" i="65" s="1"/>
  <c r="T456" i="65"/>
  <c r="S456" i="65"/>
  <c r="R456" i="65"/>
  <c r="M456" i="65"/>
  <c r="Z456" i="65" s="1"/>
  <c r="BF455" i="65"/>
  <c r="AR455" i="65"/>
  <c r="AQ455" i="65"/>
  <c r="AA455" i="65"/>
  <c r="V455" i="65"/>
  <c r="U455" i="65"/>
  <c r="X455" i="65"/>
  <c r="T455" i="65"/>
  <c r="S455" i="65"/>
  <c r="R455" i="65"/>
  <c r="M455" i="65"/>
  <c r="Z455" i="65" s="1"/>
  <c r="BF445" i="65"/>
  <c r="AR445" i="65"/>
  <c r="AQ445" i="65"/>
  <c r="AA445" i="65"/>
  <c r="X445" i="65"/>
  <c r="V445" i="65"/>
  <c r="U445" i="65"/>
  <c r="T445" i="65"/>
  <c r="S445" i="65"/>
  <c r="R445" i="65"/>
  <c r="M445" i="65"/>
  <c r="Z445" i="65" s="1"/>
  <c r="BF436" i="65"/>
  <c r="AR436" i="65"/>
  <c r="AQ436" i="65"/>
  <c r="AA436" i="65"/>
  <c r="V436" i="65"/>
  <c r="U436" i="65"/>
  <c r="AO436" i="65"/>
  <c r="T436" i="65"/>
  <c r="S436" i="65"/>
  <c r="R436" i="65"/>
  <c r="M436" i="65"/>
  <c r="Z436" i="65" s="1"/>
  <c r="BF435" i="65"/>
  <c r="AR435" i="65"/>
  <c r="AQ435" i="65"/>
  <c r="AA435" i="65"/>
  <c r="V435" i="65"/>
  <c r="U435" i="65"/>
  <c r="X435" i="65" s="1"/>
  <c r="T435" i="65"/>
  <c r="S435" i="65"/>
  <c r="R435" i="65"/>
  <c r="M435" i="65"/>
  <c r="Z435" i="65" s="1"/>
  <c r="BF427" i="65"/>
  <c r="AR427" i="65"/>
  <c r="AQ427" i="65"/>
  <c r="AA427" i="65"/>
  <c r="V427" i="65"/>
  <c r="U427" i="65"/>
  <c r="X427" i="65"/>
  <c r="T427" i="65"/>
  <c r="S427" i="65"/>
  <c r="R427" i="65"/>
  <c r="M427" i="65"/>
  <c r="Z427" i="65" s="1"/>
  <c r="BF426" i="65"/>
  <c r="AR426" i="65"/>
  <c r="AQ426" i="65"/>
  <c r="AA426" i="65"/>
  <c r="V426" i="65"/>
  <c r="U426" i="65"/>
  <c r="X426" i="65" s="1"/>
  <c r="T426" i="65"/>
  <c r="S426" i="65"/>
  <c r="R426" i="65"/>
  <c r="M426" i="65"/>
  <c r="Z426" i="65" s="1"/>
  <c r="BF422" i="65"/>
  <c r="AR422" i="65"/>
  <c r="AQ422" i="65"/>
  <c r="AA422" i="65"/>
  <c r="V422" i="65"/>
  <c r="U422" i="65"/>
  <c r="AP422" i="65"/>
  <c r="T422" i="65"/>
  <c r="S422" i="65"/>
  <c r="R422" i="65"/>
  <c r="M422" i="65"/>
  <c r="Z422" i="65" s="1"/>
  <c r="BF421" i="65"/>
  <c r="AR421" i="65"/>
  <c r="AQ421" i="65"/>
  <c r="AA421" i="65"/>
  <c r="V421" i="65"/>
  <c r="U421" i="65"/>
  <c r="T421" i="65"/>
  <c r="S421" i="65"/>
  <c r="R421" i="65"/>
  <c r="M421" i="65"/>
  <c r="Z421" i="65" s="1"/>
  <c r="BF414" i="65"/>
  <c r="AR414" i="65"/>
  <c r="AQ414" i="65"/>
  <c r="AA414" i="65"/>
  <c r="V414" i="65"/>
  <c r="U414" i="65"/>
  <c r="X414" i="65"/>
  <c r="T414" i="65"/>
  <c r="S414" i="65"/>
  <c r="R414" i="65"/>
  <c r="M414" i="65"/>
  <c r="Z414" i="65" s="1"/>
  <c r="BF411" i="65"/>
  <c r="AR411" i="65"/>
  <c r="AQ411" i="65"/>
  <c r="AA411" i="65"/>
  <c r="Z411" i="65"/>
  <c r="V411" i="65"/>
  <c r="U411" i="65"/>
  <c r="T411" i="65"/>
  <c r="S411" i="65"/>
  <c r="R411" i="65"/>
  <c r="M411" i="65"/>
  <c r="J411" i="65" s="1"/>
  <c r="BF405" i="65"/>
  <c r="AR405" i="65"/>
  <c r="AQ405" i="65"/>
  <c r="AA405" i="65"/>
  <c r="V405" i="65"/>
  <c r="U405" i="65"/>
  <c r="AO405" i="65" s="1"/>
  <c r="T405" i="65"/>
  <c r="S405" i="65"/>
  <c r="R405" i="65"/>
  <c r="M405" i="65"/>
  <c r="Z405" i="65"/>
  <c r="BF402" i="65"/>
  <c r="AR402" i="65"/>
  <c r="AQ402" i="65"/>
  <c r="AA402" i="65"/>
  <c r="X402" i="65"/>
  <c r="V402" i="65"/>
  <c r="U402" i="65"/>
  <c r="T402" i="65"/>
  <c r="S402" i="65"/>
  <c r="R402" i="65"/>
  <c r="M402" i="65"/>
  <c r="Z402" i="65"/>
  <c r="BF401" i="65"/>
  <c r="AR401" i="65"/>
  <c r="AQ401" i="65"/>
  <c r="AA401" i="65"/>
  <c r="X401" i="65"/>
  <c r="V401" i="65"/>
  <c r="U401" i="65"/>
  <c r="T401" i="65"/>
  <c r="S401" i="65"/>
  <c r="R401" i="65"/>
  <c r="M401" i="65"/>
  <c r="Z401" i="65"/>
  <c r="BF399" i="65"/>
  <c r="AR399" i="65"/>
  <c r="AQ399" i="65"/>
  <c r="AA399" i="65"/>
  <c r="X399" i="65"/>
  <c r="V399" i="65"/>
  <c r="U399" i="65"/>
  <c r="T399" i="65"/>
  <c r="S399" i="65"/>
  <c r="R399" i="65"/>
  <c r="M399" i="65"/>
  <c r="Z399" i="65"/>
  <c r="BF397" i="65"/>
  <c r="AR397" i="65"/>
  <c r="AQ397" i="65"/>
  <c r="AA397" i="65"/>
  <c r="X397" i="65"/>
  <c r="V397" i="65"/>
  <c r="U397" i="65"/>
  <c r="T397" i="65"/>
  <c r="S397" i="65"/>
  <c r="R397" i="65"/>
  <c r="M397" i="65"/>
  <c r="Z397" i="65"/>
  <c r="BF395" i="65"/>
  <c r="AR395" i="65"/>
  <c r="AQ395" i="65"/>
  <c r="AA395" i="65"/>
  <c r="Z395" i="65"/>
  <c r="V395" i="65"/>
  <c r="U395" i="65"/>
  <c r="T395" i="65"/>
  <c r="S395" i="65"/>
  <c r="R395" i="65"/>
  <c r="M395" i="65"/>
  <c r="J395" i="65"/>
  <c r="BF393" i="65"/>
  <c r="AR393" i="65"/>
  <c r="AQ393" i="65"/>
  <c r="AA393" i="65"/>
  <c r="V393" i="65"/>
  <c r="U393" i="65"/>
  <c r="X393" i="65" s="1"/>
  <c r="T393" i="65"/>
  <c r="S393" i="65"/>
  <c r="R393" i="65"/>
  <c r="M393" i="65"/>
  <c r="Z393" i="65"/>
  <c r="BF392" i="65"/>
  <c r="AR392" i="65"/>
  <c r="AQ392" i="65"/>
  <c r="AA392" i="65"/>
  <c r="Z392" i="65"/>
  <c r="V392" i="65"/>
  <c r="U392" i="65"/>
  <c r="AO392" i="65"/>
  <c r="T392" i="65"/>
  <c r="S392" i="65"/>
  <c r="R392" i="65"/>
  <c r="M392" i="65"/>
  <c r="J392" i="65"/>
  <c r="AP392" i="65" s="1"/>
  <c r="BF378" i="65"/>
  <c r="AR378" i="65"/>
  <c r="AQ378" i="65"/>
  <c r="AA378" i="65"/>
  <c r="V378" i="65"/>
  <c r="U378" i="65"/>
  <c r="X378" i="65"/>
  <c r="T378" i="65"/>
  <c r="S378" i="65"/>
  <c r="R378" i="65"/>
  <c r="M378" i="65"/>
  <c r="BF377" i="65"/>
  <c r="AR377" i="65"/>
  <c r="AQ377" i="65"/>
  <c r="AA377" i="65"/>
  <c r="V377" i="65"/>
  <c r="U377" i="65"/>
  <c r="AO377" i="65"/>
  <c r="T377" i="65"/>
  <c r="S377" i="65"/>
  <c r="R377" i="65"/>
  <c r="M377" i="65"/>
  <c r="Z377" i="65"/>
  <c r="BF372" i="65"/>
  <c r="AR372" i="65"/>
  <c r="AQ372" i="65"/>
  <c r="AA372" i="65"/>
  <c r="V372" i="65"/>
  <c r="U372" i="65"/>
  <c r="X372" i="65"/>
  <c r="T372" i="65"/>
  <c r="S372" i="65"/>
  <c r="R372" i="65"/>
  <c r="M372" i="65"/>
  <c r="Z372" i="65"/>
  <c r="BF366" i="65"/>
  <c r="AR366" i="65"/>
  <c r="AQ366" i="65"/>
  <c r="AA366" i="65"/>
  <c r="V366" i="65"/>
  <c r="U366" i="65"/>
  <c r="AO366" i="65"/>
  <c r="T366" i="65"/>
  <c r="S366" i="65"/>
  <c r="R366" i="65"/>
  <c r="M366" i="65"/>
  <c r="BF362" i="65"/>
  <c r="AR362" i="65"/>
  <c r="AQ362" i="65"/>
  <c r="AA362" i="65"/>
  <c r="V362" i="65"/>
  <c r="U362" i="65"/>
  <c r="AP362" i="65" s="1"/>
  <c r="T362" i="65"/>
  <c r="S362" i="65"/>
  <c r="R362" i="65"/>
  <c r="M362" i="65"/>
  <c r="Z362" i="65"/>
  <c r="BF361" i="65"/>
  <c r="AR361" i="65"/>
  <c r="AQ361" i="65"/>
  <c r="AA361" i="65"/>
  <c r="V361" i="65"/>
  <c r="U361" i="65"/>
  <c r="X361" i="65" s="1"/>
  <c r="T361" i="65"/>
  <c r="S361" i="65"/>
  <c r="R361" i="65"/>
  <c r="M361" i="65"/>
  <c r="Z361" i="65"/>
  <c r="BF360" i="65"/>
  <c r="AR360" i="65"/>
  <c r="AQ360" i="65"/>
  <c r="AA360" i="65"/>
  <c r="V360" i="65"/>
  <c r="U360" i="65"/>
  <c r="X360" i="65" s="1"/>
  <c r="T360" i="65"/>
  <c r="S360" i="65"/>
  <c r="R360" i="65"/>
  <c r="M360" i="65"/>
  <c r="Z360" i="65"/>
  <c r="BF359" i="65"/>
  <c r="AR359" i="65"/>
  <c r="AQ359" i="65"/>
  <c r="AA359" i="65"/>
  <c r="V359" i="65"/>
  <c r="U359" i="65"/>
  <c r="X359" i="65" s="1"/>
  <c r="T359" i="65"/>
  <c r="S359" i="65"/>
  <c r="R359" i="65"/>
  <c r="M359" i="65"/>
  <c r="Z359" i="65"/>
  <c r="BF356" i="65"/>
  <c r="AR356" i="65"/>
  <c r="AQ356" i="65"/>
  <c r="AA356" i="65"/>
  <c r="V356" i="65"/>
  <c r="U356" i="65"/>
  <c r="X356" i="65" s="1"/>
  <c r="T356" i="65"/>
  <c r="S356" i="65"/>
  <c r="R356" i="65"/>
  <c r="M356" i="65"/>
  <c r="Z356" i="65"/>
  <c r="BF355" i="65"/>
  <c r="AR355" i="65"/>
  <c r="AQ355" i="65"/>
  <c r="AA355" i="65"/>
  <c r="V355" i="65"/>
  <c r="U355" i="65"/>
  <c r="AO355" i="65" s="1"/>
  <c r="T355" i="65"/>
  <c r="S355" i="65"/>
  <c r="R355" i="65"/>
  <c r="M355" i="65"/>
  <c r="Z355" i="65"/>
  <c r="BF353" i="65"/>
  <c r="AR353" i="65"/>
  <c r="AQ353" i="65"/>
  <c r="AA353" i="65"/>
  <c r="V353" i="65"/>
  <c r="U353" i="65"/>
  <c r="AO353" i="65" s="1"/>
  <c r="T353" i="65"/>
  <c r="S353" i="65"/>
  <c r="R353" i="65"/>
  <c r="M353" i="65"/>
  <c r="Z353" i="65"/>
  <c r="BF349" i="65"/>
  <c r="AR349" i="65"/>
  <c r="AQ349" i="65"/>
  <c r="AA349" i="65"/>
  <c r="V349" i="65"/>
  <c r="U349" i="65"/>
  <c r="X349" i="65" s="1"/>
  <c r="T349" i="65"/>
  <c r="S349" i="65"/>
  <c r="R349" i="65"/>
  <c r="M349" i="65"/>
  <c r="Z349" i="65"/>
  <c r="BF347" i="65"/>
  <c r="AR347" i="65"/>
  <c r="AQ347" i="65"/>
  <c r="AA347" i="65"/>
  <c r="V347" i="65"/>
  <c r="U347" i="65"/>
  <c r="X347" i="65" s="1"/>
  <c r="T347" i="65"/>
  <c r="S347" i="65"/>
  <c r="R347" i="65"/>
  <c r="M347" i="65"/>
  <c r="Z347" i="65"/>
  <c r="BF344" i="65"/>
  <c r="AR344" i="65"/>
  <c r="AQ344" i="65"/>
  <c r="AA344" i="65"/>
  <c r="Z344" i="65"/>
  <c r="V344" i="65"/>
  <c r="U344" i="65"/>
  <c r="T344" i="65"/>
  <c r="S344" i="65"/>
  <c r="R344" i="65"/>
  <c r="M344" i="65"/>
  <c r="J344" i="65"/>
  <c r="AP344" i="65"/>
  <c r="BF341" i="65"/>
  <c r="AR341" i="65"/>
  <c r="AQ341" i="65"/>
  <c r="AA341" i="65"/>
  <c r="V341" i="65"/>
  <c r="U341" i="65"/>
  <c r="X341" i="65"/>
  <c r="T341" i="65"/>
  <c r="S341" i="65"/>
  <c r="R341" i="65"/>
  <c r="M341" i="65"/>
  <c r="Z341" i="65"/>
  <c r="BF339" i="65"/>
  <c r="AR339" i="65"/>
  <c r="AQ339" i="65"/>
  <c r="AA339" i="65"/>
  <c r="V339" i="65"/>
  <c r="U339" i="65"/>
  <c r="AO339" i="65"/>
  <c r="T339" i="65"/>
  <c r="S339" i="65"/>
  <c r="R339" i="65"/>
  <c r="M339" i="65"/>
  <c r="Z339" i="65"/>
  <c r="BF337" i="65"/>
  <c r="AR337" i="65"/>
  <c r="AQ337" i="65"/>
  <c r="AA337" i="65"/>
  <c r="V337" i="65"/>
  <c r="U337" i="65"/>
  <c r="W337" i="65" s="1"/>
  <c r="X337" i="65"/>
  <c r="T337" i="65"/>
  <c r="S337" i="65"/>
  <c r="R337" i="65"/>
  <c r="M337" i="65"/>
  <c r="Z337" i="65" s="1"/>
  <c r="BF336" i="65"/>
  <c r="AR336" i="65"/>
  <c r="AQ336" i="65"/>
  <c r="AA336" i="65"/>
  <c r="V336" i="65"/>
  <c r="U336" i="65"/>
  <c r="T336" i="65"/>
  <c r="S336" i="65"/>
  <c r="R336" i="65"/>
  <c r="M336" i="65"/>
  <c r="Z336" i="65"/>
  <c r="BF334" i="65"/>
  <c r="AR334" i="65"/>
  <c r="AQ334" i="65"/>
  <c r="AA334" i="65"/>
  <c r="V334" i="65"/>
  <c r="U334" i="65"/>
  <c r="T334" i="65"/>
  <c r="S334" i="65"/>
  <c r="R334" i="65"/>
  <c r="M334" i="65"/>
  <c r="Z334" i="65"/>
  <c r="BF321" i="65"/>
  <c r="AR321" i="65"/>
  <c r="AQ321" i="65"/>
  <c r="AA321" i="65"/>
  <c r="Z321" i="65"/>
  <c r="V321" i="65"/>
  <c r="U321" i="65"/>
  <c r="AP321" i="65"/>
  <c r="T321" i="65"/>
  <c r="S321" i="65"/>
  <c r="R321" i="65"/>
  <c r="M321" i="65"/>
  <c r="J321" i="65"/>
  <c r="BF316" i="65"/>
  <c r="AR316" i="65"/>
  <c r="AQ316" i="65"/>
  <c r="AA316" i="65"/>
  <c r="Z316" i="65"/>
  <c r="V316" i="65"/>
  <c r="U316" i="65"/>
  <c r="AO316" i="65"/>
  <c r="T316" i="65"/>
  <c r="S316" i="65"/>
  <c r="R316" i="65"/>
  <c r="M316" i="65"/>
  <c r="J316" i="65" s="1"/>
  <c r="BF313" i="65"/>
  <c r="AR313" i="65"/>
  <c r="AQ313" i="65"/>
  <c r="AA313" i="65"/>
  <c r="V313" i="65"/>
  <c r="U313" i="65"/>
  <c r="X313" i="65"/>
  <c r="T313" i="65"/>
  <c r="S313" i="65"/>
  <c r="R313" i="65"/>
  <c r="M313" i="65"/>
  <c r="Z313" i="65" s="1"/>
  <c r="BF311" i="65"/>
  <c r="AR311" i="65"/>
  <c r="AQ311" i="65"/>
  <c r="AA311" i="65"/>
  <c r="V311" i="65"/>
  <c r="U311" i="65"/>
  <c r="X311" i="65"/>
  <c r="T311" i="65"/>
  <c r="S311" i="65"/>
  <c r="R311" i="65"/>
  <c r="M311" i="65"/>
  <c r="Z311" i="65" s="1"/>
  <c r="BF308" i="65"/>
  <c r="AR308" i="65"/>
  <c r="AQ308" i="65"/>
  <c r="AA308" i="65"/>
  <c r="V308" i="65"/>
  <c r="U308" i="65"/>
  <c r="T308" i="65"/>
  <c r="S308" i="65"/>
  <c r="R308" i="65"/>
  <c r="M308" i="65"/>
  <c r="Z308" i="65"/>
  <c r="BF306" i="65"/>
  <c r="AR306" i="65"/>
  <c r="AQ306" i="65"/>
  <c r="AA306" i="65"/>
  <c r="V306" i="65"/>
  <c r="U306" i="65"/>
  <c r="AO306" i="65"/>
  <c r="T306" i="65"/>
  <c r="S306" i="65"/>
  <c r="R306" i="65"/>
  <c r="M306" i="65"/>
  <c r="Z306" i="65"/>
  <c r="BF291" i="65"/>
  <c r="AR291" i="65"/>
  <c r="AQ291" i="65"/>
  <c r="AA291" i="65"/>
  <c r="V291" i="65"/>
  <c r="U291" i="65"/>
  <c r="X291" i="65"/>
  <c r="T291" i="65"/>
  <c r="S291" i="65"/>
  <c r="R291" i="65"/>
  <c r="M291" i="65"/>
  <c r="Z291" i="65"/>
  <c r="BF289" i="65"/>
  <c r="AR289" i="65"/>
  <c r="AQ289" i="65"/>
  <c r="AA289" i="65"/>
  <c r="Z289" i="65"/>
  <c r="V289" i="65"/>
  <c r="U289" i="65"/>
  <c r="AP289" i="65" s="1"/>
  <c r="AO289" i="65"/>
  <c r="T289" i="65"/>
  <c r="S289" i="65"/>
  <c r="R289" i="65"/>
  <c r="M289" i="65"/>
  <c r="J289" i="65" s="1"/>
  <c r="BF287" i="65"/>
  <c r="AR287" i="65"/>
  <c r="AQ287" i="65"/>
  <c r="AA287" i="65"/>
  <c r="V287" i="65"/>
  <c r="U287" i="65"/>
  <c r="X287" i="65" s="1"/>
  <c r="T287" i="65"/>
  <c r="S287" i="65"/>
  <c r="R287" i="65"/>
  <c r="M287" i="65"/>
  <c r="Z287" i="65" s="1"/>
  <c r="BF277" i="65"/>
  <c r="AR277" i="65"/>
  <c r="AQ277" i="65"/>
  <c r="AA277" i="65"/>
  <c r="V277" i="65"/>
  <c r="U277" i="65"/>
  <c r="AO277" i="65" s="1"/>
  <c r="T277" i="65"/>
  <c r="S277" i="65"/>
  <c r="R277" i="65"/>
  <c r="M277" i="65"/>
  <c r="Z277" i="65" s="1"/>
  <c r="BF267" i="65"/>
  <c r="AR267" i="65"/>
  <c r="AQ267" i="65"/>
  <c r="AA267" i="65"/>
  <c r="V267" i="65"/>
  <c r="U267" i="65"/>
  <c r="X267" i="65" s="1"/>
  <c r="T267" i="65"/>
  <c r="S267" i="65"/>
  <c r="R267" i="65"/>
  <c r="M267" i="65"/>
  <c r="Z267" i="65" s="1"/>
  <c r="BF266" i="65"/>
  <c r="AR266" i="65"/>
  <c r="AQ266" i="65"/>
  <c r="AA266" i="65"/>
  <c r="V266" i="65"/>
  <c r="U266" i="65"/>
  <c r="X266" i="65" s="1"/>
  <c r="T266" i="65"/>
  <c r="S266" i="65"/>
  <c r="R266" i="65"/>
  <c r="M266" i="65"/>
  <c r="Z266" i="65" s="1"/>
  <c r="BF262" i="65"/>
  <c r="AR262" i="65"/>
  <c r="AQ262" i="65"/>
  <c r="AA262" i="65"/>
  <c r="V262" i="65"/>
  <c r="U262" i="65"/>
  <c r="X262" i="65" s="1"/>
  <c r="T262" i="65"/>
  <c r="S262" i="65"/>
  <c r="R262" i="65"/>
  <c r="M262" i="65"/>
  <c r="Z262" i="65" s="1"/>
  <c r="J262" i="65"/>
  <c r="AP262" i="65"/>
  <c r="BF256" i="65"/>
  <c r="AR256" i="65"/>
  <c r="AQ256" i="65"/>
  <c r="AA256" i="65"/>
  <c r="V256" i="65"/>
  <c r="U256" i="65"/>
  <c r="AO256" i="65"/>
  <c r="T256" i="65"/>
  <c r="S256" i="65"/>
  <c r="R256" i="65"/>
  <c r="M256" i="65"/>
  <c r="Z256" i="65"/>
  <c r="BF244" i="65"/>
  <c r="AR244" i="65"/>
  <c r="AQ244" i="65"/>
  <c r="AA244" i="65"/>
  <c r="V244" i="65"/>
  <c r="U244" i="65"/>
  <c r="X244" i="65" s="1"/>
  <c r="T244" i="65"/>
  <c r="S244" i="65"/>
  <c r="R244" i="65"/>
  <c r="M244" i="65"/>
  <c r="Z244" i="65"/>
  <c r="BF242" i="65"/>
  <c r="AR242" i="65"/>
  <c r="AQ242" i="65"/>
  <c r="AA242" i="65"/>
  <c r="V242" i="65"/>
  <c r="U242" i="65"/>
  <c r="X242" i="65" s="1"/>
  <c r="T242" i="65"/>
  <c r="S242" i="65"/>
  <c r="R242" i="65"/>
  <c r="M242" i="65"/>
  <c r="Z242" i="65"/>
  <c r="BF239" i="65"/>
  <c r="AR239" i="65"/>
  <c r="AQ239" i="65"/>
  <c r="AA239" i="65"/>
  <c r="V239" i="65"/>
  <c r="U239" i="65"/>
  <c r="X239" i="65"/>
  <c r="T239" i="65"/>
  <c r="S239" i="65"/>
  <c r="R239" i="65"/>
  <c r="M239" i="65"/>
  <c r="Z239" i="65"/>
  <c r="BF238" i="65"/>
  <c r="AR238" i="65"/>
  <c r="AS238" i="65"/>
  <c r="AT238" i="65"/>
  <c r="AU238" i="65" s="1"/>
  <c r="AV238" i="65" s="1"/>
  <c r="AQ238" i="65"/>
  <c r="AA238" i="65"/>
  <c r="V238" i="65"/>
  <c r="U238" i="65"/>
  <c r="AP238" i="65"/>
  <c r="T238" i="65"/>
  <c r="S238" i="65"/>
  <c r="R238" i="65"/>
  <c r="M238" i="65"/>
  <c r="Z238" i="65"/>
  <c r="BF209" i="65"/>
  <c r="AR209" i="65"/>
  <c r="AQ209" i="65"/>
  <c r="AA209" i="65"/>
  <c r="V209" i="65"/>
  <c r="U209" i="65"/>
  <c r="X209" i="65"/>
  <c r="T209" i="65"/>
  <c r="S209" i="65"/>
  <c r="R209" i="65"/>
  <c r="M209" i="65"/>
  <c r="J209" i="65"/>
  <c r="BF207" i="65"/>
  <c r="AR207" i="65"/>
  <c r="AS207" i="65"/>
  <c r="AT207" i="65"/>
  <c r="AU207" i="65" s="1"/>
  <c r="AV207" i="65" s="1"/>
  <c r="AQ207" i="65"/>
  <c r="AA207" i="65"/>
  <c r="V207" i="65"/>
  <c r="U207" i="65"/>
  <c r="W207" i="65" s="1"/>
  <c r="X207" i="65"/>
  <c r="T207" i="65"/>
  <c r="S207" i="65"/>
  <c r="R207" i="65"/>
  <c r="M207" i="65"/>
  <c r="Z207" i="65" s="1"/>
  <c r="BF201" i="65"/>
  <c r="AR201" i="65"/>
  <c r="AQ201" i="65"/>
  <c r="AA201" i="65"/>
  <c r="Z201" i="65"/>
  <c r="V201" i="65"/>
  <c r="U201" i="65"/>
  <c r="T201" i="65"/>
  <c r="S201" i="65"/>
  <c r="R201" i="65"/>
  <c r="M201" i="65"/>
  <c r="J201" i="65" s="1"/>
  <c r="BF199" i="65"/>
  <c r="AR199" i="65"/>
  <c r="AS199" i="65" s="1"/>
  <c r="AT199" i="65" s="1"/>
  <c r="AU199" i="65" s="1"/>
  <c r="AV199" i="65" s="1"/>
  <c r="AQ199" i="65"/>
  <c r="AA199" i="65"/>
  <c r="V199" i="65"/>
  <c r="U199" i="65"/>
  <c r="AP199" i="65" s="1"/>
  <c r="T199" i="65"/>
  <c r="S199" i="65"/>
  <c r="R199" i="65"/>
  <c r="M199" i="65"/>
  <c r="Z199" i="65"/>
  <c r="BF195" i="65"/>
  <c r="AR195" i="65"/>
  <c r="AS195" i="65" s="1"/>
  <c r="AT195" i="65" s="1"/>
  <c r="AU195" i="65" s="1"/>
  <c r="AV195" i="65" s="1"/>
  <c r="AQ195" i="65"/>
  <c r="AA195" i="65"/>
  <c r="V195" i="65"/>
  <c r="U195" i="65"/>
  <c r="AO195" i="65" s="1"/>
  <c r="T195" i="65"/>
  <c r="S195" i="65"/>
  <c r="R195" i="65"/>
  <c r="M195" i="65"/>
  <c r="Z195" i="65"/>
  <c r="BF188" i="65"/>
  <c r="AR188" i="65"/>
  <c r="AQ188" i="65"/>
  <c r="AA188" i="65"/>
  <c r="Z188" i="65"/>
  <c r="V188" i="65"/>
  <c r="U188" i="65"/>
  <c r="AP188" i="65"/>
  <c r="T188" i="65"/>
  <c r="S188" i="65"/>
  <c r="R188" i="65"/>
  <c r="M188" i="65"/>
  <c r="J188" i="65"/>
  <c r="BF184" i="65"/>
  <c r="AR184" i="65"/>
  <c r="AS184" i="65" s="1"/>
  <c r="AQ184" i="65"/>
  <c r="AA184" i="65"/>
  <c r="V184" i="65"/>
  <c r="U184" i="65"/>
  <c r="X184" i="65"/>
  <c r="T184" i="65"/>
  <c r="S184" i="65"/>
  <c r="R184" i="65"/>
  <c r="M184" i="65"/>
  <c r="Z184" i="65" s="1"/>
  <c r="BF165" i="65"/>
  <c r="AR165" i="65"/>
  <c r="AQ165" i="65"/>
  <c r="AA165" i="65"/>
  <c r="V165" i="65"/>
  <c r="U165" i="65"/>
  <c r="T165" i="65"/>
  <c r="S165" i="65"/>
  <c r="R165" i="65"/>
  <c r="M165" i="65"/>
  <c r="Z165" i="65"/>
  <c r="BF152" i="65"/>
  <c r="AR152" i="65"/>
  <c r="AS152" i="65"/>
  <c r="AQ152" i="65"/>
  <c r="AA152" i="65"/>
  <c r="V152" i="65"/>
  <c r="U152" i="65"/>
  <c r="X152" i="65" s="1"/>
  <c r="T152" i="65"/>
  <c r="S152" i="65"/>
  <c r="R152" i="65"/>
  <c r="M152" i="65"/>
  <c r="Z152" i="65" s="1"/>
  <c r="BF141" i="65"/>
  <c r="AR141" i="65"/>
  <c r="AQ141" i="65"/>
  <c r="AA141" i="65"/>
  <c r="V141" i="65"/>
  <c r="U141" i="65"/>
  <c r="T141" i="65"/>
  <c r="S141" i="65"/>
  <c r="R141" i="65"/>
  <c r="M141" i="65"/>
  <c r="Z141" i="65"/>
  <c r="BF131" i="65"/>
  <c r="AR131" i="65"/>
  <c r="AS131" i="65"/>
  <c r="AQ131" i="65"/>
  <c r="AA131" i="65"/>
  <c r="V131" i="65"/>
  <c r="U131" i="65"/>
  <c r="T131" i="65"/>
  <c r="S131" i="65"/>
  <c r="R131" i="65"/>
  <c r="M131" i="65"/>
  <c r="Z131" i="65"/>
  <c r="BF124" i="65"/>
  <c r="AR124" i="65"/>
  <c r="AQ124" i="65"/>
  <c r="AA124" i="65"/>
  <c r="V124" i="65"/>
  <c r="U124" i="65"/>
  <c r="T124" i="65"/>
  <c r="S124" i="65"/>
  <c r="R124" i="65"/>
  <c r="M124" i="65"/>
  <c r="Z124" i="65"/>
  <c r="BF123" i="65"/>
  <c r="AR123" i="65"/>
  <c r="AS123" i="65" s="1"/>
  <c r="AQ123" i="65"/>
  <c r="AA123" i="65"/>
  <c r="V123" i="65"/>
  <c r="U123" i="65"/>
  <c r="T123" i="65"/>
  <c r="S123" i="65"/>
  <c r="R123" i="65"/>
  <c r="M123" i="65"/>
  <c r="Z123" i="65"/>
  <c r="BF117" i="65"/>
  <c r="AR117" i="65"/>
  <c r="AQ117" i="65"/>
  <c r="AA117" i="65"/>
  <c r="V117" i="65"/>
  <c r="U117" i="65"/>
  <c r="AP117" i="65" s="1"/>
  <c r="T117" i="65"/>
  <c r="S117" i="65"/>
  <c r="R117" i="65"/>
  <c r="M117" i="65"/>
  <c r="Z117" i="65"/>
  <c r="BF110" i="65"/>
  <c r="AR110" i="65"/>
  <c r="AS110" i="65" s="1"/>
  <c r="AQ110" i="65"/>
  <c r="AA110" i="65"/>
  <c r="V110" i="65"/>
  <c r="U110" i="65"/>
  <c r="X110" i="65"/>
  <c r="T110" i="65"/>
  <c r="S110" i="65"/>
  <c r="R110" i="65"/>
  <c r="M110" i="65"/>
  <c r="Z110" i="65"/>
  <c r="BF108" i="65"/>
  <c r="AR108" i="65"/>
  <c r="AQ108" i="65"/>
  <c r="AA108" i="65"/>
  <c r="V108" i="65"/>
  <c r="U108" i="65"/>
  <c r="T108" i="65"/>
  <c r="S108" i="65"/>
  <c r="R108" i="65"/>
  <c r="M108" i="65"/>
  <c r="Z108" i="65"/>
  <c r="BF98" i="65"/>
  <c r="AR98" i="65"/>
  <c r="AS98" i="65" s="1"/>
  <c r="AQ98" i="65"/>
  <c r="AA98" i="65"/>
  <c r="V98" i="65"/>
  <c r="U98" i="65"/>
  <c r="AO98" i="65"/>
  <c r="T98" i="65"/>
  <c r="S98" i="65"/>
  <c r="R98" i="65"/>
  <c r="M98" i="65"/>
  <c r="Z98" i="65"/>
  <c r="BF95" i="65"/>
  <c r="AR95" i="65"/>
  <c r="AQ95" i="65"/>
  <c r="AA95" i="65"/>
  <c r="V95" i="65"/>
  <c r="U95" i="65"/>
  <c r="T95" i="65"/>
  <c r="S95" i="65"/>
  <c r="R95" i="65"/>
  <c r="M95" i="65"/>
  <c r="Z95" i="65"/>
  <c r="BF91" i="65"/>
  <c r="AR91" i="65"/>
  <c r="AS91" i="65" s="1"/>
  <c r="AQ91" i="65"/>
  <c r="AA91" i="65"/>
  <c r="V91" i="65"/>
  <c r="U91" i="65"/>
  <c r="W91" i="65" s="1"/>
  <c r="X91" i="65"/>
  <c r="T91" i="65"/>
  <c r="S91" i="65"/>
  <c r="R91" i="65"/>
  <c r="M91" i="65"/>
  <c r="Z91" i="65" s="1"/>
  <c r="BF88" i="65"/>
  <c r="AR88" i="65"/>
  <c r="AQ88" i="65"/>
  <c r="AA88" i="65"/>
  <c r="V88" i="65"/>
  <c r="U88" i="65"/>
  <c r="T88" i="65"/>
  <c r="S88" i="65"/>
  <c r="R88" i="65"/>
  <c r="M88" i="65"/>
  <c r="Z88" i="65"/>
  <c r="BF85" i="65"/>
  <c r="AR85" i="65"/>
  <c r="AS85" i="65"/>
  <c r="AQ85" i="65"/>
  <c r="AA85" i="65"/>
  <c r="V85" i="65"/>
  <c r="U85" i="65"/>
  <c r="X85" i="65"/>
  <c r="T85" i="65"/>
  <c r="S85" i="65"/>
  <c r="R85" i="65"/>
  <c r="M85" i="65"/>
  <c r="Z85" i="65" s="1"/>
  <c r="BF83" i="65"/>
  <c r="AR83" i="65"/>
  <c r="AQ83" i="65"/>
  <c r="AA83" i="65"/>
  <c r="V83" i="65"/>
  <c r="U83" i="65"/>
  <c r="T83" i="65"/>
  <c r="S83" i="65"/>
  <c r="R83" i="65"/>
  <c r="M83" i="65"/>
  <c r="Z83" i="65"/>
  <c r="BF82" i="65"/>
  <c r="AR82" i="65"/>
  <c r="AS82" i="65"/>
  <c r="AQ82" i="65"/>
  <c r="AA82" i="65"/>
  <c r="V82" i="65"/>
  <c r="U82" i="65"/>
  <c r="T82" i="65"/>
  <c r="S82" i="65"/>
  <c r="R82" i="65"/>
  <c r="M82" i="65"/>
  <c r="Z82" i="65"/>
  <c r="BF79" i="65"/>
  <c r="AR79" i="65"/>
  <c r="AQ79" i="65"/>
  <c r="AA79" i="65"/>
  <c r="V79" i="65"/>
  <c r="U79" i="65"/>
  <c r="AP79" i="65"/>
  <c r="T79" i="65"/>
  <c r="S79" i="65"/>
  <c r="R79" i="65"/>
  <c r="M79" i="65"/>
  <c r="Z79" i="65"/>
  <c r="BF77" i="65"/>
  <c r="AR77" i="65"/>
  <c r="AS77" i="65"/>
  <c r="AQ77" i="65"/>
  <c r="AA77" i="65"/>
  <c r="V77" i="65"/>
  <c r="U77" i="65"/>
  <c r="T77" i="65"/>
  <c r="S77" i="65"/>
  <c r="R77" i="65"/>
  <c r="M77" i="65"/>
  <c r="Z77" i="65"/>
  <c r="BF68" i="65"/>
  <c r="AR68" i="65"/>
  <c r="AQ68" i="65"/>
  <c r="AA68" i="65"/>
  <c r="V68" i="65"/>
  <c r="U68" i="65"/>
  <c r="T68" i="65"/>
  <c r="S68" i="65"/>
  <c r="R68" i="65"/>
  <c r="M68" i="65"/>
  <c r="Z68" i="65"/>
  <c r="BF65" i="65"/>
  <c r="AR65" i="65"/>
  <c r="AS65" i="65" s="1"/>
  <c r="AQ65" i="65"/>
  <c r="AA65" i="65"/>
  <c r="V65" i="65"/>
  <c r="U65" i="65"/>
  <c r="W65" i="65" s="1"/>
  <c r="X65" i="65"/>
  <c r="T65" i="65"/>
  <c r="S65" i="65"/>
  <c r="R65" i="65"/>
  <c r="M65" i="65"/>
  <c r="Z65" i="65" s="1"/>
  <c r="BF53" i="65"/>
  <c r="AR53" i="65"/>
  <c r="AQ53" i="65"/>
  <c r="AA53" i="65"/>
  <c r="Z53" i="65"/>
  <c r="V53" i="65"/>
  <c r="U53" i="65"/>
  <c r="T53" i="65"/>
  <c r="S53" i="65"/>
  <c r="R53" i="65"/>
  <c r="M53" i="65"/>
  <c r="J53" i="65" s="1"/>
  <c r="BF31" i="65"/>
  <c r="AR31" i="65"/>
  <c r="AS31" i="65" s="1"/>
  <c r="AQ31" i="65"/>
  <c r="AA31" i="65"/>
  <c r="V31" i="65"/>
  <c r="U31" i="65"/>
  <c r="X31" i="65" s="1"/>
  <c r="T31" i="65"/>
  <c r="S31" i="65"/>
  <c r="R31" i="65"/>
  <c r="M31" i="65"/>
  <c r="Z31" i="65"/>
  <c r="BF25" i="65"/>
  <c r="AR25" i="65"/>
  <c r="AQ25" i="65"/>
  <c r="AA25" i="65"/>
  <c r="V25" i="65"/>
  <c r="U25" i="65"/>
  <c r="T25" i="65"/>
  <c r="S25" i="65"/>
  <c r="R25" i="65"/>
  <c r="M25" i="65"/>
  <c r="Z25" i="65" s="1"/>
  <c r="BF18" i="65"/>
  <c r="AR18" i="65"/>
  <c r="AS18" i="65" s="1"/>
  <c r="AQ18" i="65"/>
  <c r="AA18" i="65"/>
  <c r="V18" i="65"/>
  <c r="U18" i="65"/>
  <c r="X18" i="65" s="1"/>
  <c r="T18" i="65"/>
  <c r="S18" i="65"/>
  <c r="R18" i="65"/>
  <c r="M18" i="65"/>
  <c r="Z18" i="65"/>
  <c r="BF13" i="65"/>
  <c r="AR13" i="65"/>
  <c r="AQ13" i="65"/>
  <c r="AA13" i="65"/>
  <c r="V13" i="65"/>
  <c r="U13" i="65"/>
  <c r="T13" i="65"/>
  <c r="S13" i="65"/>
  <c r="R13" i="65"/>
  <c r="M13" i="65"/>
  <c r="Z13" i="65" s="1"/>
  <c r="BF12" i="65"/>
  <c r="AR12" i="65"/>
  <c r="AS12" i="65" s="1"/>
  <c r="AQ12" i="65"/>
  <c r="AA12" i="65"/>
  <c r="X12" i="65"/>
  <c r="V12" i="65"/>
  <c r="U12" i="65"/>
  <c r="W12" i="65" s="1"/>
  <c r="T12" i="65"/>
  <c r="S12" i="65"/>
  <c r="R12" i="65"/>
  <c r="M12" i="65"/>
  <c r="Z12" i="65"/>
  <c r="J12" i="65"/>
  <c r="BF524" i="65"/>
  <c r="AR524" i="65"/>
  <c r="AQ524" i="65"/>
  <c r="AA524" i="65"/>
  <c r="V524" i="65"/>
  <c r="U524" i="65"/>
  <c r="T524" i="65"/>
  <c r="S524" i="65"/>
  <c r="R524" i="65"/>
  <c r="M524" i="65"/>
  <c r="Z524" i="65" s="1"/>
  <c r="BF521" i="65"/>
  <c r="AR521" i="65"/>
  <c r="AS521" i="65" s="1"/>
  <c r="AQ521" i="65"/>
  <c r="AA521" i="65"/>
  <c r="Z521" i="65"/>
  <c r="V521" i="65"/>
  <c r="U521" i="65"/>
  <c r="W521" i="65" s="1"/>
  <c r="T521" i="65"/>
  <c r="S521" i="65"/>
  <c r="R521" i="65"/>
  <c r="M521" i="65"/>
  <c r="J521" i="65"/>
  <c r="BF516" i="65"/>
  <c r="AR516" i="65"/>
  <c r="AQ516" i="65"/>
  <c r="AA516" i="65"/>
  <c r="Z516" i="65"/>
  <c r="V516" i="65"/>
  <c r="U516" i="65"/>
  <c r="T516" i="65"/>
  <c r="S516" i="65"/>
  <c r="R516" i="65"/>
  <c r="M516" i="65"/>
  <c r="J516" i="65"/>
  <c r="BF501" i="65"/>
  <c r="AR501" i="65"/>
  <c r="AS501" i="65" s="1"/>
  <c r="AQ501" i="65"/>
  <c r="AA501" i="65"/>
  <c r="V501" i="65"/>
  <c r="U501" i="65"/>
  <c r="T501" i="65"/>
  <c r="S501" i="65"/>
  <c r="R501" i="65"/>
  <c r="M501" i="65"/>
  <c r="Z501" i="65"/>
  <c r="BF484" i="65"/>
  <c r="AR484" i="65"/>
  <c r="AQ484" i="65"/>
  <c r="AA484" i="65"/>
  <c r="V484" i="65"/>
  <c r="U484" i="65"/>
  <c r="T484" i="65"/>
  <c r="S484" i="65"/>
  <c r="R484" i="65"/>
  <c r="M484" i="65"/>
  <c r="Z484" i="65" s="1"/>
  <c r="BF474" i="65"/>
  <c r="AR474" i="65"/>
  <c r="AS474" i="65" s="1"/>
  <c r="AQ474" i="65"/>
  <c r="AA474" i="65"/>
  <c r="V474" i="65"/>
  <c r="U474" i="65"/>
  <c r="T474" i="65"/>
  <c r="S474" i="65"/>
  <c r="R474" i="65"/>
  <c r="M474" i="65"/>
  <c r="Z474" i="65" s="1"/>
  <c r="BF469" i="65"/>
  <c r="AR469" i="65"/>
  <c r="AQ469" i="65"/>
  <c r="AA469" i="65"/>
  <c r="V469" i="65"/>
  <c r="U469" i="65"/>
  <c r="T469" i="65"/>
  <c r="S469" i="65"/>
  <c r="R469" i="65"/>
  <c r="M469" i="65"/>
  <c r="Z469" i="65" s="1"/>
  <c r="BF467" i="65"/>
  <c r="AR467" i="65"/>
  <c r="AS467" i="65"/>
  <c r="AQ467" i="65"/>
  <c r="AA467" i="65"/>
  <c r="V467" i="65"/>
  <c r="U467" i="65"/>
  <c r="T467" i="65"/>
  <c r="S467" i="65"/>
  <c r="R467" i="65"/>
  <c r="M467" i="65"/>
  <c r="Z467" i="65" s="1"/>
  <c r="BF466" i="65"/>
  <c r="AR466" i="65"/>
  <c r="AQ466" i="65"/>
  <c r="AA466" i="65"/>
  <c r="Z466" i="65"/>
  <c r="V466" i="65"/>
  <c r="U466" i="65"/>
  <c r="T466" i="65"/>
  <c r="S466" i="65"/>
  <c r="R466" i="65"/>
  <c r="M466" i="65"/>
  <c r="J466" i="65" s="1"/>
  <c r="BF462" i="65"/>
  <c r="AR462" i="65"/>
  <c r="AS462" i="65"/>
  <c r="AQ462" i="65"/>
  <c r="AA462" i="65"/>
  <c r="V462" i="65"/>
  <c r="U462" i="65"/>
  <c r="T462" i="65"/>
  <c r="S462" i="65"/>
  <c r="R462" i="65"/>
  <c r="M462" i="65"/>
  <c r="Z462" i="65" s="1"/>
  <c r="BF457" i="65"/>
  <c r="AR457" i="65"/>
  <c r="AQ457" i="65"/>
  <c r="AA457" i="65"/>
  <c r="V457" i="65"/>
  <c r="U457" i="65"/>
  <c r="T457" i="65"/>
  <c r="S457" i="65"/>
  <c r="R457" i="65"/>
  <c r="M457" i="65"/>
  <c r="J457" i="65"/>
  <c r="BF451" i="65"/>
  <c r="AR451" i="65"/>
  <c r="AS451" i="65" s="1"/>
  <c r="AT451" i="65" s="1"/>
  <c r="AU451" i="65" s="1"/>
  <c r="AV451" i="65" s="1"/>
  <c r="AQ451" i="65"/>
  <c r="AA451" i="65"/>
  <c r="V451" i="65"/>
  <c r="U451" i="65"/>
  <c r="T451" i="65"/>
  <c r="S451" i="65"/>
  <c r="R451" i="65"/>
  <c r="M451" i="65"/>
  <c r="Z451" i="65"/>
  <c r="BF438" i="65"/>
  <c r="AR438" i="65"/>
  <c r="AQ438" i="65"/>
  <c r="AA438" i="65"/>
  <c r="Z438" i="65"/>
  <c r="V438" i="65"/>
  <c r="U438" i="65"/>
  <c r="X438" i="65"/>
  <c r="T438" i="65"/>
  <c r="S438" i="65"/>
  <c r="R438" i="65"/>
  <c r="M438" i="65"/>
  <c r="J438" i="65"/>
  <c r="BF432" i="65"/>
  <c r="AR432" i="65"/>
  <c r="AS432" i="65"/>
  <c r="AT432" i="65"/>
  <c r="AU432" i="65" s="1"/>
  <c r="AV432" i="65" s="1"/>
  <c r="AQ432" i="65"/>
  <c r="AA432" i="65"/>
  <c r="V432" i="65"/>
  <c r="U432" i="65"/>
  <c r="T432" i="65"/>
  <c r="S432" i="65"/>
  <c r="R432" i="65"/>
  <c r="M432" i="65"/>
  <c r="Z432" i="65"/>
  <c r="BF424" i="65"/>
  <c r="AR424" i="65"/>
  <c r="AQ424" i="65"/>
  <c r="AA424" i="65"/>
  <c r="V424" i="65"/>
  <c r="U424" i="65"/>
  <c r="X424" i="65" s="1"/>
  <c r="T424" i="65"/>
  <c r="S424" i="65"/>
  <c r="R424" i="65"/>
  <c r="M424" i="65"/>
  <c r="Z424" i="65"/>
  <c r="BF420" i="65"/>
  <c r="AR420" i="65"/>
  <c r="AQ420" i="65"/>
  <c r="AA420" i="65"/>
  <c r="V420" i="65"/>
  <c r="U420" i="65"/>
  <c r="T420" i="65"/>
  <c r="S420" i="65"/>
  <c r="R420" i="65"/>
  <c r="M420" i="65"/>
  <c r="Z420" i="65" s="1"/>
  <c r="BF409" i="65"/>
  <c r="AR409" i="65"/>
  <c r="AS409" i="65" s="1"/>
  <c r="AT409" i="65" s="1"/>
  <c r="AU409" i="65" s="1"/>
  <c r="AV409" i="65"/>
  <c r="AQ409" i="65"/>
  <c r="AA409" i="65"/>
  <c r="V409" i="65"/>
  <c r="U409" i="65"/>
  <c r="X409" i="65" s="1"/>
  <c r="T409" i="65"/>
  <c r="S409" i="65"/>
  <c r="R409" i="65"/>
  <c r="M409" i="65"/>
  <c r="Z409" i="65" s="1"/>
  <c r="BF406" i="65"/>
  <c r="AR406" i="65"/>
  <c r="AQ406" i="65"/>
  <c r="AA406" i="65"/>
  <c r="V406" i="65"/>
  <c r="U406" i="65"/>
  <c r="T406" i="65"/>
  <c r="S406" i="65"/>
  <c r="R406" i="65"/>
  <c r="M406" i="65"/>
  <c r="Z406" i="65" s="1"/>
  <c r="BF404" i="65"/>
  <c r="AR404" i="65"/>
  <c r="AS404" i="65"/>
  <c r="AQ404" i="65"/>
  <c r="AA404" i="65"/>
  <c r="V404" i="65"/>
  <c r="U404" i="65"/>
  <c r="X404" i="65" s="1"/>
  <c r="T404" i="65"/>
  <c r="S404" i="65"/>
  <c r="R404" i="65"/>
  <c r="M404" i="65"/>
  <c r="Z404" i="65" s="1"/>
  <c r="BF403" i="65"/>
  <c r="AR403" i="65"/>
  <c r="AQ403" i="65"/>
  <c r="AA403" i="65"/>
  <c r="V403" i="65"/>
  <c r="U403" i="65"/>
  <c r="T403" i="65"/>
  <c r="S403" i="65"/>
  <c r="R403" i="65"/>
  <c r="M403" i="65"/>
  <c r="Z403" i="65" s="1"/>
  <c r="BF400" i="65"/>
  <c r="AR400" i="65"/>
  <c r="AS400" i="65"/>
  <c r="AT400" i="65" s="1"/>
  <c r="AU400" i="65" s="1"/>
  <c r="AV400" i="65" s="1"/>
  <c r="AQ400" i="65"/>
  <c r="AA400" i="65"/>
  <c r="V400" i="65"/>
  <c r="U400" i="65"/>
  <c r="T400" i="65"/>
  <c r="S400" i="65"/>
  <c r="R400" i="65"/>
  <c r="M400" i="65"/>
  <c r="Z400" i="65" s="1"/>
  <c r="BF391" i="65"/>
  <c r="AR391" i="65"/>
  <c r="AQ391" i="65"/>
  <c r="AA391" i="65"/>
  <c r="V391" i="65"/>
  <c r="U391" i="65"/>
  <c r="T391" i="65"/>
  <c r="S391" i="65"/>
  <c r="R391" i="65"/>
  <c r="M391" i="65"/>
  <c r="Z391" i="65" s="1"/>
  <c r="BF390" i="65"/>
  <c r="AR390" i="65"/>
  <c r="AS390" i="65"/>
  <c r="AT390" i="65" s="1"/>
  <c r="AU390" i="65" s="1"/>
  <c r="AV390" i="65" s="1"/>
  <c r="AQ390" i="65"/>
  <c r="AA390" i="65"/>
  <c r="V390" i="65"/>
  <c r="U390" i="65"/>
  <c r="X390" i="65"/>
  <c r="T390" i="65"/>
  <c r="S390" i="65"/>
  <c r="R390" i="65"/>
  <c r="M390" i="65"/>
  <c r="Z390" i="65" s="1"/>
  <c r="BF387" i="65"/>
  <c r="AR387" i="65"/>
  <c r="AQ387" i="65"/>
  <c r="AA387" i="65"/>
  <c r="V387" i="65"/>
  <c r="U387" i="65"/>
  <c r="T387" i="65"/>
  <c r="S387" i="65"/>
  <c r="R387" i="65"/>
  <c r="M387" i="65"/>
  <c r="Z387" i="65"/>
  <c r="BF386" i="65"/>
  <c r="AR386" i="65"/>
  <c r="AS386" i="65"/>
  <c r="AT386" i="65"/>
  <c r="AU386" i="65" s="1"/>
  <c r="AV386" i="65" s="1"/>
  <c r="AQ386" i="65"/>
  <c r="AA386" i="65"/>
  <c r="Z386" i="65"/>
  <c r="V386" i="65"/>
  <c r="U386" i="65"/>
  <c r="AP386" i="65" s="1"/>
  <c r="X386" i="65"/>
  <c r="T386" i="65"/>
  <c r="S386" i="65"/>
  <c r="R386" i="65"/>
  <c r="M386" i="65"/>
  <c r="J386" i="65" s="1"/>
  <c r="BF385" i="65"/>
  <c r="AR385" i="65"/>
  <c r="AQ385" i="65"/>
  <c r="AA385" i="65"/>
  <c r="Z385" i="65"/>
  <c r="V385" i="65"/>
  <c r="U385" i="65"/>
  <c r="T385" i="65"/>
  <c r="S385" i="65"/>
  <c r="R385" i="65"/>
  <c r="M385" i="65"/>
  <c r="J385" i="65" s="1"/>
  <c r="BF384" i="65"/>
  <c r="AR384" i="65"/>
  <c r="AS384" i="65" s="1"/>
  <c r="AT384" i="65" s="1"/>
  <c r="AU384" i="65" s="1"/>
  <c r="AV384" i="65"/>
  <c r="AQ384" i="65"/>
  <c r="AA384" i="65"/>
  <c r="V384" i="65"/>
  <c r="U384" i="65"/>
  <c r="X384" i="65" s="1"/>
  <c r="T384" i="65"/>
  <c r="S384" i="65"/>
  <c r="R384" i="65"/>
  <c r="M384" i="65"/>
  <c r="Z384" i="65" s="1"/>
  <c r="BF381" i="65"/>
  <c r="AR381" i="65"/>
  <c r="AQ381" i="65"/>
  <c r="AA381" i="65"/>
  <c r="V381" i="65"/>
  <c r="U381" i="65"/>
  <c r="T381" i="65"/>
  <c r="S381" i="65"/>
  <c r="R381" i="65"/>
  <c r="M381" i="65"/>
  <c r="Z381" i="65" s="1"/>
  <c r="BF369" i="65"/>
  <c r="AR369" i="65"/>
  <c r="AS369" i="65"/>
  <c r="AQ369" i="65"/>
  <c r="AA369" i="65"/>
  <c r="V369" i="65"/>
  <c r="U369" i="65"/>
  <c r="X369" i="65" s="1"/>
  <c r="T369" i="65"/>
  <c r="S369" i="65"/>
  <c r="R369" i="65"/>
  <c r="M369" i="65"/>
  <c r="Z369" i="65" s="1"/>
  <c r="BF358" i="65"/>
  <c r="AR358" i="65"/>
  <c r="AQ358" i="65"/>
  <c r="AA358" i="65"/>
  <c r="V358" i="65"/>
  <c r="U358" i="65"/>
  <c r="T358" i="65"/>
  <c r="S358" i="65"/>
  <c r="R358" i="65"/>
  <c r="M358" i="65"/>
  <c r="Z358" i="65" s="1"/>
  <c r="BF352" i="65"/>
  <c r="AR352" i="65"/>
  <c r="AS352" i="65"/>
  <c r="AT352" i="65" s="1"/>
  <c r="AU352" i="65" s="1"/>
  <c r="AV352" i="65" s="1"/>
  <c r="AQ352" i="65"/>
  <c r="AA352" i="65"/>
  <c r="V352" i="65"/>
  <c r="U352" i="65"/>
  <c r="X352" i="65"/>
  <c r="T352" i="65"/>
  <c r="S352" i="65"/>
  <c r="R352" i="65"/>
  <c r="M352" i="65"/>
  <c r="Z352" i="65" s="1"/>
  <c r="BF351" i="65"/>
  <c r="AR351" i="65"/>
  <c r="AQ351" i="65"/>
  <c r="AA351" i="65"/>
  <c r="V351" i="65"/>
  <c r="U351" i="65"/>
  <c r="T351" i="65"/>
  <c r="S351" i="65"/>
  <c r="R351" i="65"/>
  <c r="M351" i="65"/>
  <c r="Z351" i="65"/>
  <c r="BF338" i="65"/>
  <c r="AR338" i="65"/>
  <c r="AS338" i="65"/>
  <c r="AT338" i="65"/>
  <c r="AU338" i="65" s="1"/>
  <c r="AV338" i="65" s="1"/>
  <c r="AQ338" i="65"/>
  <c r="AA338" i="65"/>
  <c r="V338" i="65"/>
  <c r="U338" i="65"/>
  <c r="X338" i="65"/>
  <c r="T338" i="65"/>
  <c r="S338" i="65"/>
  <c r="R338" i="65"/>
  <c r="M338" i="65"/>
  <c r="Z338" i="65"/>
  <c r="BF326" i="65"/>
  <c r="AR326" i="65"/>
  <c r="AQ326" i="65"/>
  <c r="AA326" i="65"/>
  <c r="V326" i="65"/>
  <c r="U326" i="65"/>
  <c r="T326" i="65"/>
  <c r="S326" i="65"/>
  <c r="R326" i="65"/>
  <c r="M326" i="65"/>
  <c r="Z326" i="65"/>
  <c r="BF319" i="65"/>
  <c r="AR319" i="65"/>
  <c r="AS319" i="65" s="1"/>
  <c r="AT319" i="65" s="1"/>
  <c r="AU319" i="65" s="1"/>
  <c r="AV319" i="65" s="1"/>
  <c r="AQ319" i="65"/>
  <c r="AA319" i="65"/>
  <c r="V319" i="65"/>
  <c r="U319" i="65"/>
  <c r="X319" i="65" s="1"/>
  <c r="T319" i="65"/>
  <c r="S319" i="65"/>
  <c r="R319" i="65"/>
  <c r="M319" i="65"/>
  <c r="Z319" i="65"/>
  <c r="BF309" i="65"/>
  <c r="AR309" i="65"/>
  <c r="AQ309" i="65"/>
  <c r="AA309" i="65"/>
  <c r="V309" i="65"/>
  <c r="U309" i="65"/>
  <c r="T309" i="65"/>
  <c r="S309" i="65"/>
  <c r="R309" i="65"/>
  <c r="M309" i="65"/>
  <c r="Z309" i="65" s="1"/>
  <c r="BF304" i="65"/>
  <c r="AR304" i="65"/>
  <c r="AS304" i="65" s="1"/>
  <c r="AT304" i="65" s="1"/>
  <c r="AU304" i="65" s="1"/>
  <c r="AV304" i="65"/>
  <c r="AQ304" i="65"/>
  <c r="AA304" i="65"/>
  <c r="V304" i="65"/>
  <c r="U304" i="65"/>
  <c r="X304" i="65" s="1"/>
  <c r="T304" i="65"/>
  <c r="S304" i="65"/>
  <c r="R304" i="65"/>
  <c r="M304" i="65"/>
  <c r="Z304" i="65" s="1"/>
  <c r="BF296" i="65"/>
  <c r="AR296" i="65"/>
  <c r="AQ296" i="65"/>
  <c r="AA296" i="65"/>
  <c r="V296" i="65"/>
  <c r="U296" i="65"/>
  <c r="T296" i="65"/>
  <c r="S296" i="65"/>
  <c r="R296" i="65"/>
  <c r="M296" i="65"/>
  <c r="Z296" i="65" s="1"/>
  <c r="BF293" i="65"/>
  <c r="AR293" i="65"/>
  <c r="AS293" i="65"/>
  <c r="AT293" i="65" s="1"/>
  <c r="AU293" i="65" s="1"/>
  <c r="AV293" i="65" s="1"/>
  <c r="AQ293" i="65"/>
  <c r="AA293" i="65"/>
  <c r="V293" i="65"/>
  <c r="U293" i="65"/>
  <c r="X293" i="65"/>
  <c r="T293" i="65"/>
  <c r="S293" i="65"/>
  <c r="R293" i="65"/>
  <c r="M293" i="65"/>
  <c r="Z293" i="65" s="1"/>
  <c r="BF282" i="65"/>
  <c r="AR282" i="65"/>
  <c r="AQ282" i="65"/>
  <c r="AA282" i="65"/>
  <c r="V282" i="65"/>
  <c r="U282" i="65"/>
  <c r="T282" i="65"/>
  <c r="S282" i="65"/>
  <c r="R282" i="65"/>
  <c r="M282" i="65"/>
  <c r="Z282" i="65"/>
  <c r="BF274" i="65"/>
  <c r="AR274" i="65"/>
  <c r="AS274" i="65"/>
  <c r="AT274" i="65"/>
  <c r="AU274" i="65" s="1"/>
  <c r="AV274" i="65" s="1"/>
  <c r="AQ274" i="65"/>
  <c r="AA274" i="65"/>
  <c r="V274" i="65"/>
  <c r="U274" i="65"/>
  <c r="X274" i="65"/>
  <c r="T274" i="65"/>
  <c r="S274" i="65"/>
  <c r="R274" i="65"/>
  <c r="M274" i="65"/>
  <c r="Z274" i="65"/>
  <c r="BF264" i="65"/>
  <c r="AR264" i="65"/>
  <c r="AQ264" i="65"/>
  <c r="AA264" i="65"/>
  <c r="V264" i="65"/>
  <c r="U264" i="65"/>
  <c r="T264" i="65"/>
  <c r="S264" i="65"/>
  <c r="R264" i="65"/>
  <c r="M264" i="65"/>
  <c r="Z264" i="65"/>
  <c r="BF259" i="65"/>
  <c r="AR259" i="65"/>
  <c r="AS259" i="65" s="1"/>
  <c r="AT259" i="65" s="1"/>
  <c r="AU259" i="65" s="1"/>
  <c r="AV259" i="65" s="1"/>
  <c r="AQ259" i="65"/>
  <c r="AA259" i="65"/>
  <c r="W259" i="65"/>
  <c r="V259" i="65"/>
  <c r="U259" i="65"/>
  <c r="X259" i="65"/>
  <c r="T259" i="65"/>
  <c r="S259" i="65"/>
  <c r="R259" i="65"/>
  <c r="M259" i="65"/>
  <c r="Z259" i="65"/>
  <c r="BF257" i="65"/>
  <c r="AR257" i="65"/>
  <c r="AQ257" i="65"/>
  <c r="AA257" i="65"/>
  <c r="V257" i="65"/>
  <c r="U257" i="65"/>
  <c r="T257" i="65"/>
  <c r="S257" i="65"/>
  <c r="R257" i="65"/>
  <c r="M257" i="65"/>
  <c r="Z257" i="65"/>
  <c r="BF255" i="65"/>
  <c r="AR255" i="65"/>
  <c r="AS255" i="65" s="1"/>
  <c r="AT255" i="65" s="1"/>
  <c r="AU255" i="65" s="1"/>
  <c r="AV255" i="65" s="1"/>
  <c r="AQ255" i="65"/>
  <c r="AA255" i="65"/>
  <c r="V255" i="65"/>
  <c r="U255" i="65"/>
  <c r="X255" i="65" s="1"/>
  <c r="T255" i="65"/>
  <c r="S255" i="65"/>
  <c r="R255" i="65"/>
  <c r="M255" i="65"/>
  <c r="Z255" i="65"/>
  <c r="BF252" i="65"/>
  <c r="AR252" i="65"/>
  <c r="AQ252" i="65"/>
  <c r="AA252" i="65"/>
  <c r="V252" i="65"/>
  <c r="U252" i="65"/>
  <c r="T252" i="65"/>
  <c r="S252" i="65"/>
  <c r="R252" i="65"/>
  <c r="M252" i="65"/>
  <c r="Z252" i="65" s="1"/>
  <c r="BF241" i="65"/>
  <c r="AR241" i="65"/>
  <c r="AS241" i="65" s="1"/>
  <c r="AT241" i="65" s="1"/>
  <c r="AU241" i="65" s="1"/>
  <c r="AV241" i="65"/>
  <c r="AQ241" i="65"/>
  <c r="AA241" i="65"/>
  <c r="V241" i="65"/>
  <c r="U241" i="65"/>
  <c r="X241" i="65" s="1"/>
  <c r="T241" i="65"/>
  <c r="S241" i="65"/>
  <c r="R241" i="65"/>
  <c r="M241" i="65"/>
  <c r="Z241" i="65" s="1"/>
  <c r="BF240" i="65"/>
  <c r="AR240" i="65"/>
  <c r="AQ240" i="65"/>
  <c r="AA240" i="65"/>
  <c r="V240" i="65"/>
  <c r="U240" i="65"/>
  <c r="T240" i="65"/>
  <c r="S240" i="65"/>
  <c r="R240" i="65"/>
  <c r="M240" i="65"/>
  <c r="Z240" i="65" s="1"/>
  <c r="BF237" i="65"/>
  <c r="AR237" i="65"/>
  <c r="AS237" i="65" s="1"/>
  <c r="AT237" i="65" s="1"/>
  <c r="AU237" i="65" s="1"/>
  <c r="AV237" i="65" s="1"/>
  <c r="AQ237" i="65"/>
  <c r="AA237" i="65"/>
  <c r="V237" i="65"/>
  <c r="U237" i="65"/>
  <c r="X237" i="65" s="1"/>
  <c r="T237" i="65"/>
  <c r="S237" i="65"/>
  <c r="R237" i="65"/>
  <c r="M237" i="65"/>
  <c r="Z237" i="65" s="1"/>
  <c r="BF236" i="65"/>
  <c r="AR236" i="65"/>
  <c r="AQ236" i="65"/>
  <c r="AA236" i="65"/>
  <c r="V236" i="65"/>
  <c r="U236" i="65"/>
  <c r="T236" i="65"/>
  <c r="S236" i="65"/>
  <c r="R236" i="65"/>
  <c r="M236" i="65"/>
  <c r="Z236" i="65" s="1"/>
  <c r="BF233" i="65"/>
  <c r="AR233" i="65"/>
  <c r="AS233" i="65"/>
  <c r="AT233" i="65" s="1"/>
  <c r="AU233" i="65" s="1"/>
  <c r="AV233" i="65" s="1"/>
  <c r="AQ233" i="65"/>
  <c r="AA233" i="65"/>
  <c r="V233" i="65"/>
  <c r="U233" i="65"/>
  <c r="X233" i="65"/>
  <c r="T233" i="65"/>
  <c r="S233" i="65"/>
  <c r="R233" i="65"/>
  <c r="M233" i="65"/>
  <c r="Z233" i="65"/>
  <c r="BF231" i="65"/>
  <c r="AR231" i="65"/>
  <c r="AQ231" i="65"/>
  <c r="AA231" i="65"/>
  <c r="V231" i="65"/>
  <c r="U231" i="65"/>
  <c r="T231" i="65"/>
  <c r="S231" i="65"/>
  <c r="R231" i="65"/>
  <c r="M231" i="65"/>
  <c r="Z231" i="65"/>
  <c r="BF230" i="65"/>
  <c r="AR230" i="65"/>
  <c r="AS230" i="65" s="1"/>
  <c r="AT230" i="65" s="1"/>
  <c r="AU230" i="65" s="1"/>
  <c r="AV230" i="65" s="1"/>
  <c r="AQ230" i="65"/>
  <c r="AA230" i="65"/>
  <c r="V230" i="65"/>
  <c r="U230" i="65"/>
  <c r="X230" i="65" s="1"/>
  <c r="T230" i="65"/>
  <c r="S230" i="65"/>
  <c r="R230" i="65"/>
  <c r="M230" i="65"/>
  <c r="BF227" i="65"/>
  <c r="AR227" i="65"/>
  <c r="AQ227" i="65"/>
  <c r="AA227" i="65"/>
  <c r="V227" i="65"/>
  <c r="U227" i="65"/>
  <c r="T227" i="65"/>
  <c r="S227" i="65"/>
  <c r="R227" i="65"/>
  <c r="M227" i="65"/>
  <c r="Z227" i="65" s="1"/>
  <c r="BF225" i="65"/>
  <c r="AS225" i="65"/>
  <c r="AT225" i="65" s="1"/>
  <c r="AU225" i="65" s="1"/>
  <c r="AV225" i="65" s="1"/>
  <c r="AR225" i="65"/>
  <c r="AQ225" i="65"/>
  <c r="AA225" i="65"/>
  <c r="V225" i="65"/>
  <c r="U225" i="65"/>
  <c r="T225" i="65"/>
  <c r="S225" i="65"/>
  <c r="R225" i="65"/>
  <c r="M225" i="65"/>
  <c r="BF218" i="65"/>
  <c r="AR218" i="65"/>
  <c r="AQ218" i="65"/>
  <c r="AA218" i="65"/>
  <c r="Z218" i="65"/>
  <c r="V218" i="65"/>
  <c r="U218" i="65"/>
  <c r="T218" i="65"/>
  <c r="S218" i="65"/>
  <c r="R218" i="65"/>
  <c r="M218" i="65"/>
  <c r="J218" i="65"/>
  <c r="BF217" i="65"/>
  <c r="AR217" i="65"/>
  <c r="AS217" i="65" s="1"/>
  <c r="AT217" i="65" s="1"/>
  <c r="AU217" i="65" s="1"/>
  <c r="AV217" i="65" s="1"/>
  <c r="AQ217" i="65"/>
  <c r="AA217" i="65"/>
  <c r="V217" i="65"/>
  <c r="U217" i="65"/>
  <c r="X217" i="65" s="1"/>
  <c r="T217" i="65"/>
  <c r="S217" i="65"/>
  <c r="R217" i="65"/>
  <c r="M217" i="65"/>
  <c r="Z217" i="65"/>
  <c r="BF208" i="65"/>
  <c r="AR208" i="65"/>
  <c r="AQ208" i="65"/>
  <c r="AA208" i="65"/>
  <c r="V208" i="65"/>
  <c r="U208" i="65"/>
  <c r="T208" i="65"/>
  <c r="S208" i="65"/>
  <c r="R208" i="65"/>
  <c r="M208" i="65"/>
  <c r="BF192" i="65"/>
  <c r="AR192" i="65"/>
  <c r="AQ192" i="65"/>
  <c r="AA192" i="65"/>
  <c r="V192" i="65"/>
  <c r="U192" i="65"/>
  <c r="X192" i="65" s="1"/>
  <c r="T192" i="65"/>
  <c r="S192" i="65"/>
  <c r="R192" i="65"/>
  <c r="M192" i="65"/>
  <c r="BF190" i="65"/>
  <c r="AR190" i="65"/>
  <c r="AQ190" i="65"/>
  <c r="AA190" i="65"/>
  <c r="V190" i="65"/>
  <c r="U190" i="65"/>
  <c r="T190" i="65"/>
  <c r="S190" i="65"/>
  <c r="R190" i="65"/>
  <c r="M190" i="65"/>
  <c r="Z190" i="65"/>
  <c r="BF189" i="65"/>
  <c r="AR189" i="65"/>
  <c r="AS189" i="65" s="1"/>
  <c r="AT189" i="65" s="1"/>
  <c r="AU189" i="65" s="1"/>
  <c r="AV189" i="65" s="1"/>
  <c r="AQ189" i="65"/>
  <c r="AA189" i="65"/>
  <c r="V189" i="65"/>
  <c r="U189" i="65"/>
  <c r="X189" i="65" s="1"/>
  <c r="T189" i="65"/>
  <c r="S189" i="65"/>
  <c r="R189" i="65"/>
  <c r="M189" i="65"/>
  <c r="BF183" i="65"/>
  <c r="AR183" i="65"/>
  <c r="AQ183" i="65"/>
  <c r="AA183" i="65"/>
  <c r="V183" i="65"/>
  <c r="U183" i="65"/>
  <c r="X183" i="65" s="1"/>
  <c r="T183" i="65"/>
  <c r="S183" i="65"/>
  <c r="R183" i="65"/>
  <c r="M183" i="65"/>
  <c r="Z183" i="65" s="1"/>
  <c r="BF182" i="65"/>
  <c r="AR182" i="65"/>
  <c r="AS182" i="65" s="1"/>
  <c r="AT182" i="65" s="1"/>
  <c r="AU182" i="65" s="1"/>
  <c r="AV182" i="65" s="1"/>
  <c r="AQ182" i="65"/>
  <c r="AA182" i="65"/>
  <c r="V182" i="65"/>
  <c r="U182" i="65"/>
  <c r="X182" i="65"/>
  <c r="T182" i="65"/>
  <c r="S182" i="65"/>
  <c r="R182" i="65"/>
  <c r="M182" i="65"/>
  <c r="Z182" i="65" s="1"/>
  <c r="BF181" i="65"/>
  <c r="AR181" i="65"/>
  <c r="AQ181" i="65"/>
  <c r="AA181" i="65"/>
  <c r="V181" i="65"/>
  <c r="U181" i="65"/>
  <c r="T181" i="65"/>
  <c r="S181" i="65"/>
  <c r="R181" i="65"/>
  <c r="M181" i="65"/>
  <c r="Z181" i="65" s="1"/>
  <c r="BF180" i="65"/>
  <c r="AR180" i="65"/>
  <c r="AS180" i="65" s="1"/>
  <c r="AT180" i="65" s="1"/>
  <c r="AU180" i="65" s="1"/>
  <c r="AV180" i="65" s="1"/>
  <c r="AQ180" i="65"/>
  <c r="AA180" i="65"/>
  <c r="X180" i="65"/>
  <c r="V180" i="65"/>
  <c r="W180" i="65" s="1"/>
  <c r="U180" i="65"/>
  <c r="T180" i="65"/>
  <c r="S180" i="65"/>
  <c r="R180" i="65"/>
  <c r="M180" i="65"/>
  <c r="Z180" i="65"/>
  <c r="J180" i="65"/>
  <c r="AP180" i="65" s="1"/>
  <c r="BF179" i="65"/>
  <c r="AR179" i="65"/>
  <c r="AS179" i="65" s="1"/>
  <c r="AT179" i="65" s="1"/>
  <c r="AU179" i="65" s="1"/>
  <c r="AV179" i="65" s="1"/>
  <c r="AQ179" i="65"/>
  <c r="AA179" i="65"/>
  <c r="V179" i="65"/>
  <c r="U179" i="65"/>
  <c r="T179" i="65"/>
  <c r="S179" i="65"/>
  <c r="R179" i="65"/>
  <c r="M179" i="65"/>
  <c r="Z179" i="65" s="1"/>
  <c r="BF176" i="65"/>
  <c r="AR176" i="65"/>
  <c r="AS176" i="65"/>
  <c r="AQ176" i="65"/>
  <c r="AA176" i="65"/>
  <c r="Z176" i="65"/>
  <c r="V176" i="65"/>
  <c r="U176" i="65"/>
  <c r="T176" i="65"/>
  <c r="S176" i="65"/>
  <c r="R176" i="65"/>
  <c r="M176" i="65"/>
  <c r="J176" i="65" s="1"/>
  <c r="BF175" i="65"/>
  <c r="AR175" i="65"/>
  <c r="AS175" i="65" s="1"/>
  <c r="AT175" i="65" s="1"/>
  <c r="AU175" i="65" s="1"/>
  <c r="AV175" i="65" s="1"/>
  <c r="AQ175" i="65"/>
  <c r="AA175" i="65"/>
  <c r="V175" i="65"/>
  <c r="U175" i="65"/>
  <c r="T175" i="65"/>
  <c r="S175" i="65"/>
  <c r="R175" i="65"/>
  <c r="M175" i="65"/>
  <c r="Z175" i="65" s="1"/>
  <c r="BF170" i="65"/>
  <c r="AR170" i="65"/>
  <c r="AS170" i="65"/>
  <c r="AQ170" i="65"/>
  <c r="AA170" i="65"/>
  <c r="V170" i="65"/>
  <c r="U170" i="65"/>
  <c r="T170" i="65"/>
  <c r="S170" i="65"/>
  <c r="R170" i="65"/>
  <c r="M170" i="65"/>
  <c r="Z170" i="65" s="1"/>
  <c r="BF162" i="65"/>
  <c r="AR162" i="65"/>
  <c r="AS162" i="65" s="1"/>
  <c r="AT162" i="65" s="1"/>
  <c r="AU162" i="65" s="1"/>
  <c r="AV162" i="65" s="1"/>
  <c r="AQ162" i="65"/>
  <c r="AA162" i="65"/>
  <c r="V162" i="65"/>
  <c r="U162" i="65"/>
  <c r="T162" i="65"/>
  <c r="S162" i="65"/>
  <c r="R162" i="65"/>
  <c r="M162" i="65"/>
  <c r="Z162" i="65"/>
  <c r="BF161" i="65"/>
  <c r="AR161" i="65"/>
  <c r="AS161" i="65" s="1"/>
  <c r="AQ161" i="65"/>
  <c r="AA161" i="65"/>
  <c r="V161" i="65"/>
  <c r="U161" i="65"/>
  <c r="T161" i="65"/>
  <c r="S161" i="65"/>
  <c r="R161" i="65"/>
  <c r="M161" i="65"/>
  <c r="Z161" i="65"/>
  <c r="BF160" i="65"/>
  <c r="AR160" i="65"/>
  <c r="AS160" i="65" s="1"/>
  <c r="AT160" i="65" s="1"/>
  <c r="AU160" i="65" s="1"/>
  <c r="AV160" i="65" s="1"/>
  <c r="AQ160" i="65"/>
  <c r="AA160" i="65"/>
  <c r="Z160" i="65"/>
  <c r="V160" i="65"/>
  <c r="U160" i="65"/>
  <c r="T160" i="65"/>
  <c r="S160" i="65"/>
  <c r="R160" i="65"/>
  <c r="M160" i="65"/>
  <c r="J160" i="65"/>
  <c r="BF159" i="65"/>
  <c r="AR159" i="65"/>
  <c r="AS159" i="65" s="1"/>
  <c r="AQ159" i="65"/>
  <c r="AA159" i="65"/>
  <c r="V159" i="65"/>
  <c r="U159" i="65"/>
  <c r="T159" i="65"/>
  <c r="S159" i="65"/>
  <c r="R159" i="65"/>
  <c r="M159" i="65"/>
  <c r="Z159" i="65"/>
  <c r="BF158" i="65"/>
  <c r="AR158" i="65"/>
  <c r="AS158" i="65" s="1"/>
  <c r="AT158" i="65" s="1"/>
  <c r="AU158" i="65" s="1"/>
  <c r="AV158" i="65" s="1"/>
  <c r="AQ158" i="65"/>
  <c r="AA158" i="65"/>
  <c r="W158" i="65"/>
  <c r="V158" i="65"/>
  <c r="U158" i="65"/>
  <c r="T158" i="65"/>
  <c r="S158" i="65"/>
  <c r="R158" i="65"/>
  <c r="M158" i="65"/>
  <c r="Z158" i="65"/>
  <c r="BF156" i="65"/>
  <c r="AS156" i="65"/>
  <c r="AR156" i="65"/>
  <c r="AQ156" i="65"/>
  <c r="AA156" i="65"/>
  <c r="Z156" i="65"/>
  <c r="V156" i="65"/>
  <c r="U156" i="65"/>
  <c r="T156" i="65"/>
  <c r="S156" i="65"/>
  <c r="R156" i="65"/>
  <c r="M156" i="65"/>
  <c r="J156" i="65" s="1"/>
  <c r="BF154" i="65"/>
  <c r="AR154" i="65"/>
  <c r="AS154" i="65" s="1"/>
  <c r="AT154" i="65" s="1"/>
  <c r="AU154" i="65" s="1"/>
  <c r="AV154" i="65" s="1"/>
  <c r="AQ154" i="65"/>
  <c r="AA154" i="65"/>
  <c r="V154" i="65"/>
  <c r="U154" i="65"/>
  <c r="T154" i="65"/>
  <c r="S154" i="65"/>
  <c r="R154" i="65"/>
  <c r="M154" i="65"/>
  <c r="Z154" i="65"/>
  <c r="BF153" i="65"/>
  <c r="AR153" i="65"/>
  <c r="AS153" i="65" s="1"/>
  <c r="AQ153" i="65"/>
  <c r="AA153" i="65"/>
  <c r="V153" i="65"/>
  <c r="U153" i="65"/>
  <c r="T153" i="65"/>
  <c r="S153" i="65"/>
  <c r="R153" i="65"/>
  <c r="M153" i="65"/>
  <c r="Z153" i="65"/>
  <c r="BF140" i="65"/>
  <c r="AR140" i="65"/>
  <c r="AS140" i="65" s="1"/>
  <c r="AT140" i="65" s="1"/>
  <c r="AU140" i="65" s="1"/>
  <c r="AV140" i="65" s="1"/>
  <c r="AQ140" i="65"/>
  <c r="AA140" i="65"/>
  <c r="V140" i="65"/>
  <c r="U140" i="65"/>
  <c r="T140" i="65"/>
  <c r="S140" i="65"/>
  <c r="R140" i="65"/>
  <c r="M140" i="65"/>
  <c r="Z140" i="65" s="1"/>
  <c r="BF138" i="65"/>
  <c r="AR138" i="65"/>
  <c r="AS138" i="65" s="1"/>
  <c r="AQ138" i="65"/>
  <c r="AA138" i="65"/>
  <c r="V138" i="65"/>
  <c r="W138" i="65" s="1"/>
  <c r="U138" i="65"/>
  <c r="T138" i="65"/>
  <c r="S138" i="65"/>
  <c r="R138" i="65"/>
  <c r="M138" i="65"/>
  <c r="Z138" i="65"/>
  <c r="BF133" i="65"/>
  <c r="AR133" i="65"/>
  <c r="AS133" i="65" s="1"/>
  <c r="AT133" i="65" s="1"/>
  <c r="AU133" i="65" s="1"/>
  <c r="AV133" i="65" s="1"/>
  <c r="AQ133" i="65"/>
  <c r="AA133" i="65"/>
  <c r="V133" i="65"/>
  <c r="U133" i="65"/>
  <c r="T133" i="65"/>
  <c r="S133" i="65"/>
  <c r="R133" i="65"/>
  <c r="M133" i="65"/>
  <c r="Z133" i="65" s="1"/>
  <c r="BF120" i="65"/>
  <c r="AR120" i="65"/>
  <c r="AS120" i="65" s="1"/>
  <c r="AQ120" i="65"/>
  <c r="AA120" i="65"/>
  <c r="V120" i="65"/>
  <c r="U120" i="65"/>
  <c r="T120" i="65"/>
  <c r="S120" i="65"/>
  <c r="R120" i="65"/>
  <c r="M120" i="65"/>
  <c r="Z120" i="65" s="1"/>
  <c r="BF116" i="65"/>
  <c r="AR116" i="65"/>
  <c r="AS116" i="65" s="1"/>
  <c r="AT116" i="65" s="1"/>
  <c r="AU116" i="65" s="1"/>
  <c r="AV116" i="65" s="1"/>
  <c r="AQ116" i="65"/>
  <c r="AA116" i="65"/>
  <c r="V116" i="65"/>
  <c r="U116" i="65"/>
  <c r="T116" i="65"/>
  <c r="S116" i="65"/>
  <c r="R116" i="65"/>
  <c r="M116" i="65"/>
  <c r="Z116" i="65" s="1"/>
  <c r="BF115" i="65"/>
  <c r="AR115" i="65"/>
  <c r="AS115" i="65" s="1"/>
  <c r="AQ115" i="65"/>
  <c r="AA115" i="65"/>
  <c r="V115" i="65"/>
  <c r="U115" i="65"/>
  <c r="W115" i="65" s="1"/>
  <c r="T115" i="65"/>
  <c r="S115" i="65"/>
  <c r="R115" i="65"/>
  <c r="M115" i="65"/>
  <c r="Z115" i="65" s="1"/>
  <c r="BF112" i="65"/>
  <c r="AR112" i="65"/>
  <c r="AS112" i="65" s="1"/>
  <c r="AT112" i="65" s="1"/>
  <c r="AU112" i="65" s="1"/>
  <c r="AV112" i="65" s="1"/>
  <c r="AQ112" i="65"/>
  <c r="AA112" i="65"/>
  <c r="V112" i="65"/>
  <c r="U112" i="65"/>
  <c r="T112" i="65"/>
  <c r="S112" i="65"/>
  <c r="R112" i="65"/>
  <c r="M112" i="65"/>
  <c r="Z112" i="65" s="1"/>
  <c r="BF106" i="65"/>
  <c r="AR106" i="65"/>
  <c r="AS106" i="65" s="1"/>
  <c r="AQ106" i="65"/>
  <c r="AA106" i="65"/>
  <c r="Z106" i="65"/>
  <c r="V106" i="65"/>
  <c r="U106" i="65"/>
  <c r="AO106" i="65" s="1"/>
  <c r="T106" i="65"/>
  <c r="S106" i="65"/>
  <c r="R106" i="65"/>
  <c r="M106" i="65"/>
  <c r="J106" i="65"/>
  <c r="BF104" i="65"/>
  <c r="AR104" i="65"/>
  <c r="AS104" i="65" s="1"/>
  <c r="AT104" i="65" s="1"/>
  <c r="AU104" i="65" s="1"/>
  <c r="AV104" i="65" s="1"/>
  <c r="AQ104" i="65"/>
  <c r="AA104" i="65"/>
  <c r="Z104" i="65"/>
  <c r="V104" i="65"/>
  <c r="U104" i="65"/>
  <c r="T104" i="65"/>
  <c r="S104" i="65"/>
  <c r="R104" i="65"/>
  <c r="M104" i="65"/>
  <c r="J104" i="65"/>
  <c r="BF102" i="65"/>
  <c r="AR102" i="65"/>
  <c r="AS102" i="65" s="1"/>
  <c r="AQ102" i="65"/>
  <c r="AA102" i="65"/>
  <c r="V102" i="65"/>
  <c r="U102" i="65"/>
  <c r="T102" i="65"/>
  <c r="S102" i="65"/>
  <c r="R102" i="65"/>
  <c r="M102" i="65"/>
  <c r="Z102" i="65"/>
  <c r="BF99" i="65"/>
  <c r="AR99" i="65"/>
  <c r="AS99" i="65" s="1"/>
  <c r="AT99" i="65" s="1"/>
  <c r="AU99" i="65" s="1"/>
  <c r="AV99" i="65" s="1"/>
  <c r="AQ99" i="65"/>
  <c r="AA99" i="65"/>
  <c r="V99" i="65"/>
  <c r="U99" i="65"/>
  <c r="T99" i="65"/>
  <c r="S99" i="65"/>
  <c r="R99" i="65"/>
  <c r="M99" i="65"/>
  <c r="Z99" i="65" s="1"/>
  <c r="BF90" i="65"/>
  <c r="AR90" i="65"/>
  <c r="AS90" i="65" s="1"/>
  <c r="AQ90" i="65"/>
  <c r="AA90" i="65"/>
  <c r="V90" i="65"/>
  <c r="U90" i="65"/>
  <c r="T90" i="65"/>
  <c r="S90" i="65"/>
  <c r="R90" i="65"/>
  <c r="M90" i="65"/>
  <c r="Z90" i="65" s="1"/>
  <c r="BF87" i="65"/>
  <c r="AR87" i="65"/>
  <c r="AS87" i="65" s="1"/>
  <c r="AT87" i="65" s="1"/>
  <c r="AU87" i="65" s="1"/>
  <c r="AV87" i="65" s="1"/>
  <c r="AQ87" i="65"/>
  <c r="AA87" i="65"/>
  <c r="V87" i="65"/>
  <c r="U87" i="65"/>
  <c r="T87" i="65"/>
  <c r="S87" i="65"/>
  <c r="R87" i="65"/>
  <c r="M87" i="65"/>
  <c r="Z87" i="65" s="1"/>
  <c r="BF86" i="65"/>
  <c r="AR86" i="65"/>
  <c r="AS86" i="65" s="1"/>
  <c r="AQ86" i="65"/>
  <c r="AA86" i="65"/>
  <c r="V86" i="65"/>
  <c r="U86" i="65"/>
  <c r="T86" i="65"/>
  <c r="S86" i="65"/>
  <c r="R86" i="65"/>
  <c r="M86" i="65"/>
  <c r="Z86" i="65" s="1"/>
  <c r="BF81" i="65"/>
  <c r="AR81" i="65"/>
  <c r="AS81" i="65" s="1"/>
  <c r="AT81" i="65" s="1"/>
  <c r="AU81" i="65" s="1"/>
  <c r="AV81" i="65" s="1"/>
  <c r="AQ81" i="65"/>
  <c r="AA81" i="65"/>
  <c r="V81" i="65"/>
  <c r="U81" i="65"/>
  <c r="T81" i="65"/>
  <c r="S81" i="65"/>
  <c r="R81" i="65"/>
  <c r="M81" i="65"/>
  <c r="Z81" i="65" s="1"/>
  <c r="BF78" i="65"/>
  <c r="AR78" i="65"/>
  <c r="AS78" i="65" s="1"/>
  <c r="AQ78" i="65"/>
  <c r="AA78" i="65"/>
  <c r="V78" i="65"/>
  <c r="U78" i="65"/>
  <c r="T78" i="65"/>
  <c r="S78" i="65"/>
  <c r="R78" i="65"/>
  <c r="M78" i="65"/>
  <c r="Z78" i="65" s="1"/>
  <c r="BF76" i="65"/>
  <c r="AR76" i="65"/>
  <c r="AS76" i="65"/>
  <c r="AT76" i="65" s="1"/>
  <c r="AU76" i="65" s="1"/>
  <c r="AV76" i="65" s="1"/>
  <c r="AQ76" i="65"/>
  <c r="AA76" i="65"/>
  <c r="Z76" i="65"/>
  <c r="V76" i="65"/>
  <c r="U76" i="65"/>
  <c r="T76" i="65"/>
  <c r="S76" i="65"/>
  <c r="R76" i="65"/>
  <c r="M76" i="65"/>
  <c r="J76" i="65" s="1"/>
  <c r="BF63" i="65"/>
  <c r="AR63" i="65"/>
  <c r="AS63" i="65"/>
  <c r="AQ63" i="65"/>
  <c r="AA63" i="65"/>
  <c r="V63" i="65"/>
  <c r="U63" i="65"/>
  <c r="W63" i="65" s="1"/>
  <c r="T63" i="65"/>
  <c r="S63" i="65"/>
  <c r="R63" i="65"/>
  <c r="M63" i="65"/>
  <c r="Z63" i="65" s="1"/>
  <c r="BF56" i="65"/>
  <c r="AR56" i="65"/>
  <c r="AS56" i="65" s="1"/>
  <c r="AT56" i="65" s="1"/>
  <c r="AU56" i="65" s="1"/>
  <c r="AV56" i="65" s="1"/>
  <c r="AQ56" i="65"/>
  <c r="AA56" i="65"/>
  <c r="V56" i="65"/>
  <c r="U56" i="65"/>
  <c r="T56" i="65"/>
  <c r="S56" i="65"/>
  <c r="R56" i="65"/>
  <c r="M56" i="65"/>
  <c r="Z56" i="65" s="1"/>
  <c r="BF48" i="65"/>
  <c r="AR48" i="65"/>
  <c r="AS48" i="65"/>
  <c r="AQ48" i="65"/>
  <c r="AA48" i="65"/>
  <c r="V48" i="65"/>
  <c r="W48" i="65"/>
  <c r="U48" i="65"/>
  <c r="T48" i="65"/>
  <c r="S48" i="65"/>
  <c r="R48" i="65"/>
  <c r="M48" i="65"/>
  <c r="Z48" i="65" s="1"/>
  <c r="BF46" i="65"/>
  <c r="AR46" i="65"/>
  <c r="AS46" i="65" s="1"/>
  <c r="AT46" i="65" s="1"/>
  <c r="AU46" i="65" s="1"/>
  <c r="AV46" i="65" s="1"/>
  <c r="AQ46" i="65"/>
  <c r="AA46" i="65"/>
  <c r="V46" i="65"/>
  <c r="U46" i="65"/>
  <c r="T46" i="65"/>
  <c r="S46" i="65"/>
  <c r="R46" i="65"/>
  <c r="M46" i="65"/>
  <c r="Z46" i="65" s="1"/>
  <c r="BF41" i="65"/>
  <c r="AR41" i="65"/>
  <c r="AS41" i="65"/>
  <c r="AQ41" i="65"/>
  <c r="AA41" i="65"/>
  <c r="V41" i="65"/>
  <c r="U41" i="65"/>
  <c r="T41" i="65"/>
  <c r="S41" i="65"/>
  <c r="R41" i="65"/>
  <c r="M41" i="65"/>
  <c r="Z41" i="65" s="1"/>
  <c r="BF40" i="65"/>
  <c r="AR40" i="65"/>
  <c r="AS40" i="65" s="1"/>
  <c r="AT40" i="65" s="1"/>
  <c r="AU40" i="65" s="1"/>
  <c r="AV40" i="65" s="1"/>
  <c r="AQ40" i="65"/>
  <c r="AA40" i="65"/>
  <c r="V40" i="65"/>
  <c r="U40" i="65"/>
  <c r="T40" i="65"/>
  <c r="S40" i="65"/>
  <c r="R40" i="65"/>
  <c r="M40" i="65"/>
  <c r="Z40" i="65"/>
  <c r="BF35" i="65"/>
  <c r="AR35" i="65"/>
  <c r="AS35" i="65" s="1"/>
  <c r="AQ35" i="65"/>
  <c r="AA35" i="65"/>
  <c r="V35" i="65"/>
  <c r="U35" i="65"/>
  <c r="T35" i="65"/>
  <c r="S35" i="65"/>
  <c r="R35" i="65"/>
  <c r="M35" i="65"/>
  <c r="Z35" i="65"/>
  <c r="BF29" i="65"/>
  <c r="AR29" i="65"/>
  <c r="AS29" i="65" s="1"/>
  <c r="AT29" i="65" s="1"/>
  <c r="AU29" i="65" s="1"/>
  <c r="AV29" i="65" s="1"/>
  <c r="AQ29" i="65"/>
  <c r="AA29" i="65"/>
  <c r="V29" i="65"/>
  <c r="U29" i="65"/>
  <c r="T29" i="65"/>
  <c r="S29" i="65"/>
  <c r="R29" i="65"/>
  <c r="M29" i="65"/>
  <c r="Z29" i="65" s="1"/>
  <c r="BF26" i="65"/>
  <c r="AR26" i="65"/>
  <c r="AS26" i="65" s="1"/>
  <c r="AQ26" i="65"/>
  <c r="AA26" i="65"/>
  <c r="V26" i="65"/>
  <c r="U26" i="65"/>
  <c r="T26" i="65"/>
  <c r="S26" i="65"/>
  <c r="R26" i="65"/>
  <c r="M26" i="65"/>
  <c r="Z26" i="65" s="1"/>
  <c r="BF22" i="65"/>
  <c r="AR22" i="65"/>
  <c r="AS22" i="65" s="1"/>
  <c r="AT22" i="65" s="1"/>
  <c r="AU22" i="65" s="1"/>
  <c r="AV22" i="65" s="1"/>
  <c r="AQ22" i="65"/>
  <c r="AA22" i="65"/>
  <c r="V22" i="65"/>
  <c r="U22" i="65"/>
  <c r="T22" i="65"/>
  <c r="S22" i="65"/>
  <c r="R22" i="65"/>
  <c r="M22" i="65"/>
  <c r="Z22" i="65" s="1"/>
  <c r="BF21" i="65"/>
  <c r="AR21" i="65"/>
  <c r="AS21" i="65" s="1"/>
  <c r="AQ21" i="65"/>
  <c r="AA21" i="65"/>
  <c r="V21" i="65"/>
  <c r="U21" i="65"/>
  <c r="T21" i="65"/>
  <c r="S21" i="65"/>
  <c r="R21" i="65"/>
  <c r="M21" i="65"/>
  <c r="Z21" i="65" s="1"/>
  <c r="BF14" i="65"/>
  <c r="AR14" i="65"/>
  <c r="AS14" i="65" s="1"/>
  <c r="AT14" i="65" s="1"/>
  <c r="AU14" i="65" s="1"/>
  <c r="AV14" i="65" s="1"/>
  <c r="AQ14" i="65"/>
  <c r="AA14" i="65"/>
  <c r="V14" i="65"/>
  <c r="U14" i="65"/>
  <c r="T14" i="65"/>
  <c r="S14" i="65"/>
  <c r="R14" i="65"/>
  <c r="M14" i="65"/>
  <c r="Z14" i="65" s="1"/>
  <c r="BF11" i="65"/>
  <c r="AR11" i="65"/>
  <c r="AS11" i="65"/>
  <c r="AQ11" i="65"/>
  <c r="AA11" i="65"/>
  <c r="V11" i="65"/>
  <c r="U11" i="65"/>
  <c r="T11" i="65"/>
  <c r="S11" i="65"/>
  <c r="R11" i="65"/>
  <c r="M11" i="65"/>
  <c r="Z11" i="65" s="1"/>
  <c r="BF10" i="65"/>
  <c r="AR10" i="65"/>
  <c r="AS10" i="65"/>
  <c r="AT10" i="65" s="1"/>
  <c r="AU10" i="65" s="1"/>
  <c r="AV10" i="65" s="1"/>
  <c r="AQ10" i="65"/>
  <c r="AA10" i="65"/>
  <c r="V10" i="65"/>
  <c r="U10" i="65"/>
  <c r="T10" i="65"/>
  <c r="S10" i="65"/>
  <c r="R10" i="65"/>
  <c r="M10" i="65"/>
  <c r="Z10" i="65"/>
  <c r="BF8" i="65"/>
  <c r="AR8" i="65"/>
  <c r="AS8" i="65" s="1"/>
  <c r="AQ8" i="65"/>
  <c r="AA8" i="65"/>
  <c r="V8" i="65"/>
  <c r="U8" i="65"/>
  <c r="W8" i="65"/>
  <c r="T8" i="65"/>
  <c r="S8" i="65"/>
  <c r="R8" i="65"/>
  <c r="M8" i="65"/>
  <c r="Z8" i="65" s="1"/>
  <c r="BF520" i="65"/>
  <c r="AR520" i="65"/>
  <c r="AS520" i="65"/>
  <c r="AT520" i="65" s="1"/>
  <c r="AU520" i="65" s="1"/>
  <c r="AV520" i="65" s="1"/>
  <c r="AQ520" i="65"/>
  <c r="AA520" i="65"/>
  <c r="V520" i="65"/>
  <c r="U520" i="65"/>
  <c r="T520" i="65"/>
  <c r="S520" i="65"/>
  <c r="R520" i="65"/>
  <c r="M520" i="65"/>
  <c r="Z520" i="65"/>
  <c r="BF515" i="65"/>
  <c r="AS515" i="65"/>
  <c r="AR515" i="65"/>
  <c r="AQ515" i="65"/>
  <c r="AA515" i="65"/>
  <c r="V515" i="65"/>
  <c r="U515" i="65"/>
  <c r="T515" i="65"/>
  <c r="S515" i="65"/>
  <c r="R515" i="65"/>
  <c r="M515" i="65"/>
  <c r="Z515" i="65"/>
  <c r="BF511" i="65"/>
  <c r="AR511" i="65"/>
  <c r="AS511" i="65" s="1"/>
  <c r="AT511" i="65" s="1"/>
  <c r="AU511" i="65" s="1"/>
  <c r="AV511" i="65" s="1"/>
  <c r="AQ511" i="65"/>
  <c r="AA511" i="65"/>
  <c r="V511" i="65"/>
  <c r="U511" i="65"/>
  <c r="T511" i="65"/>
  <c r="S511" i="65"/>
  <c r="R511" i="65"/>
  <c r="M511" i="65"/>
  <c r="Z511" i="65" s="1"/>
  <c r="BF509" i="65"/>
  <c r="AR509" i="65"/>
  <c r="AS509" i="65" s="1"/>
  <c r="AQ509" i="65"/>
  <c r="AA509" i="65"/>
  <c r="V509" i="65"/>
  <c r="U509" i="65"/>
  <c r="T509" i="65"/>
  <c r="S509" i="65"/>
  <c r="R509" i="65"/>
  <c r="M509" i="65"/>
  <c r="Z509" i="65" s="1"/>
  <c r="BF507" i="65"/>
  <c r="AR507" i="65"/>
  <c r="AS507" i="65" s="1"/>
  <c r="AT507" i="65" s="1"/>
  <c r="AU507" i="65" s="1"/>
  <c r="AV507" i="65" s="1"/>
  <c r="AQ507" i="65"/>
  <c r="AA507" i="65"/>
  <c r="Z507" i="65"/>
  <c r="V507" i="65"/>
  <c r="U507" i="65"/>
  <c r="T507" i="65"/>
  <c r="S507" i="65"/>
  <c r="R507" i="65"/>
  <c r="M507" i="65"/>
  <c r="J507" i="65" s="1"/>
  <c r="BF506" i="65"/>
  <c r="AR506" i="65"/>
  <c r="AS506" i="65" s="1"/>
  <c r="AQ506" i="65"/>
  <c r="AA506" i="65"/>
  <c r="V506" i="65"/>
  <c r="U506" i="65"/>
  <c r="T506" i="65"/>
  <c r="S506" i="65"/>
  <c r="R506" i="65"/>
  <c r="M506" i="65"/>
  <c r="Z506" i="65" s="1"/>
  <c r="BF503" i="65"/>
  <c r="AR503" i="65"/>
  <c r="AS503" i="65" s="1"/>
  <c r="AT503" i="65" s="1"/>
  <c r="AU503" i="65" s="1"/>
  <c r="AV503" i="65" s="1"/>
  <c r="AQ503" i="65"/>
  <c r="AA503" i="65"/>
  <c r="Z503" i="65"/>
  <c r="V503" i="65"/>
  <c r="U503" i="65"/>
  <c r="T503" i="65"/>
  <c r="S503" i="65"/>
  <c r="R503" i="65"/>
  <c r="M503" i="65"/>
  <c r="J503" i="65" s="1"/>
  <c r="BF497" i="65"/>
  <c r="AR497" i="65"/>
  <c r="AS497" i="65" s="1"/>
  <c r="AQ497" i="65"/>
  <c r="AA497" i="65"/>
  <c r="V497" i="65"/>
  <c r="U497" i="65"/>
  <c r="T497" i="65"/>
  <c r="S497" i="65"/>
  <c r="R497" i="65"/>
  <c r="M497" i="65"/>
  <c r="Z497" i="65" s="1"/>
  <c r="BF494" i="65"/>
  <c r="AR494" i="65"/>
  <c r="AS494" i="65" s="1"/>
  <c r="AT494" i="65" s="1"/>
  <c r="AU494" i="65" s="1"/>
  <c r="AV494" i="65" s="1"/>
  <c r="AQ494" i="65"/>
  <c r="AA494" i="65"/>
  <c r="V494" i="65"/>
  <c r="U494" i="65"/>
  <c r="T494" i="65"/>
  <c r="S494" i="65"/>
  <c r="R494" i="65"/>
  <c r="M494" i="65"/>
  <c r="Z494" i="65" s="1"/>
  <c r="BF487" i="65"/>
  <c r="AR487" i="65"/>
  <c r="AS487" i="65" s="1"/>
  <c r="AQ487" i="65"/>
  <c r="AA487" i="65"/>
  <c r="V487" i="65"/>
  <c r="U487" i="65"/>
  <c r="T487" i="65"/>
  <c r="S487" i="65"/>
  <c r="R487" i="65"/>
  <c r="M487" i="65"/>
  <c r="Z487" i="65" s="1"/>
  <c r="BF483" i="65"/>
  <c r="AR483" i="65"/>
  <c r="AS483" i="65" s="1"/>
  <c r="AT483" i="65" s="1"/>
  <c r="AU483" i="65" s="1"/>
  <c r="AV483" i="65" s="1"/>
  <c r="AQ483" i="65"/>
  <c r="AA483" i="65"/>
  <c r="V483" i="65"/>
  <c r="U483" i="65"/>
  <c r="T483" i="65"/>
  <c r="S483" i="65"/>
  <c r="R483" i="65"/>
  <c r="M483" i="65"/>
  <c r="Z483" i="65" s="1"/>
  <c r="BF479" i="65"/>
  <c r="AR479" i="65"/>
  <c r="AS479" i="65" s="1"/>
  <c r="AQ479" i="65"/>
  <c r="AA479" i="65"/>
  <c r="V479" i="65"/>
  <c r="U479" i="65"/>
  <c r="T479" i="65"/>
  <c r="S479" i="65"/>
  <c r="R479" i="65"/>
  <c r="M479" i="65"/>
  <c r="Z479" i="65" s="1"/>
  <c r="BF476" i="65"/>
  <c r="AR476" i="65"/>
  <c r="AS476" i="65"/>
  <c r="AT476" i="65" s="1"/>
  <c r="AU476" i="65" s="1"/>
  <c r="AV476" i="65" s="1"/>
  <c r="AQ476" i="65"/>
  <c r="AA476" i="65"/>
  <c r="V476" i="65"/>
  <c r="U476" i="65"/>
  <c r="T476" i="65"/>
  <c r="S476" i="65"/>
  <c r="R476" i="65"/>
  <c r="M476" i="65"/>
  <c r="Z476" i="65"/>
  <c r="BF473" i="65"/>
  <c r="AR473" i="65"/>
  <c r="AS473" i="65" s="1"/>
  <c r="AQ473" i="65"/>
  <c r="AA473" i="65"/>
  <c r="Z473" i="65"/>
  <c r="V473" i="65"/>
  <c r="U473" i="65"/>
  <c r="T473" i="65"/>
  <c r="S473" i="65"/>
  <c r="R473" i="65"/>
  <c r="M473" i="65"/>
  <c r="J473" i="65" s="1"/>
  <c r="BF465" i="65"/>
  <c r="AR465" i="65"/>
  <c r="AS465" i="65"/>
  <c r="AT465" i="65" s="1"/>
  <c r="AU465" i="65" s="1"/>
  <c r="AV465" i="65" s="1"/>
  <c r="AQ465" i="65"/>
  <c r="AA465" i="65"/>
  <c r="V465" i="65"/>
  <c r="U465" i="65"/>
  <c r="W465" i="65"/>
  <c r="T465" i="65"/>
  <c r="S465" i="65"/>
  <c r="R465" i="65"/>
  <c r="M465" i="65"/>
  <c r="Z465" i="65"/>
  <c r="BF452" i="65"/>
  <c r="AR452" i="65"/>
  <c r="AS452" i="65"/>
  <c r="AQ452" i="65"/>
  <c r="AA452" i="65"/>
  <c r="V452" i="65"/>
  <c r="U452" i="65"/>
  <c r="T452" i="65"/>
  <c r="S452" i="65"/>
  <c r="R452" i="65"/>
  <c r="M452" i="65"/>
  <c r="Z452" i="65"/>
  <c r="BF449" i="65"/>
  <c r="AR449" i="65"/>
  <c r="AS449" i="65"/>
  <c r="AT449" i="65"/>
  <c r="AU449" i="65" s="1"/>
  <c r="AV449" i="65" s="1"/>
  <c r="AQ449" i="65"/>
  <c r="AA449" i="65"/>
  <c r="V449" i="65"/>
  <c r="U449" i="65"/>
  <c r="T449" i="65"/>
  <c r="S449" i="65"/>
  <c r="R449" i="65"/>
  <c r="M449" i="65"/>
  <c r="Z449" i="65"/>
  <c r="BF447" i="65"/>
  <c r="AR447" i="65"/>
  <c r="AS447" i="65" s="1"/>
  <c r="AQ447" i="65"/>
  <c r="AA447" i="65"/>
  <c r="V447" i="65"/>
  <c r="U447" i="65"/>
  <c r="T447" i="65"/>
  <c r="S447" i="65"/>
  <c r="R447" i="65"/>
  <c r="M447" i="65"/>
  <c r="Z447" i="65"/>
  <c r="BF441" i="65"/>
  <c r="AR441" i="65"/>
  <c r="AS441" i="65" s="1"/>
  <c r="AT441" i="65" s="1"/>
  <c r="AU441" i="65" s="1"/>
  <c r="AV441" i="65" s="1"/>
  <c r="AQ441" i="65"/>
  <c r="AA441" i="65"/>
  <c r="V441" i="65"/>
  <c r="U441" i="65"/>
  <c r="T441" i="65"/>
  <c r="S441" i="65"/>
  <c r="R441" i="65"/>
  <c r="M441" i="65"/>
  <c r="Z441" i="65" s="1"/>
  <c r="BF437" i="65"/>
  <c r="AR437" i="65"/>
  <c r="AS437" i="65" s="1"/>
  <c r="AQ437" i="65"/>
  <c r="AA437" i="65"/>
  <c r="Z437" i="65"/>
  <c r="V437" i="65"/>
  <c r="U437" i="65"/>
  <c r="T437" i="65"/>
  <c r="S437" i="65"/>
  <c r="R437" i="65"/>
  <c r="M437" i="65"/>
  <c r="J437" i="65"/>
  <c r="BF431" i="65"/>
  <c r="AR431" i="65"/>
  <c r="AS431" i="65" s="1"/>
  <c r="AT431" i="65" s="1"/>
  <c r="AU431" i="65" s="1"/>
  <c r="AV431" i="65" s="1"/>
  <c r="AQ431" i="65"/>
  <c r="AA431" i="65"/>
  <c r="V431" i="65"/>
  <c r="U431" i="65"/>
  <c r="T431" i="65"/>
  <c r="S431" i="65"/>
  <c r="R431" i="65"/>
  <c r="M431" i="65"/>
  <c r="Z431" i="65" s="1"/>
  <c r="BF428" i="65"/>
  <c r="AS428" i="65"/>
  <c r="AR428" i="65"/>
  <c r="AQ428" i="65"/>
  <c r="AA428" i="65"/>
  <c r="Z428" i="65"/>
  <c r="V428" i="65"/>
  <c r="U428" i="65"/>
  <c r="AO428" i="65"/>
  <c r="T428" i="65"/>
  <c r="S428" i="65"/>
  <c r="R428" i="65"/>
  <c r="M428" i="65"/>
  <c r="J428" i="65"/>
  <c r="BF423" i="65"/>
  <c r="AR423" i="65"/>
  <c r="AS423" i="65"/>
  <c r="AQ423" i="65"/>
  <c r="AA423" i="65"/>
  <c r="V423" i="65"/>
  <c r="U423" i="65"/>
  <c r="W423" i="65"/>
  <c r="T423" i="65"/>
  <c r="S423" i="65"/>
  <c r="R423" i="65"/>
  <c r="M423" i="65"/>
  <c r="BF416" i="65"/>
  <c r="AR416" i="65"/>
  <c r="AS416" i="65"/>
  <c r="AT416" i="65"/>
  <c r="AU416" i="65" s="1"/>
  <c r="AV416" i="65" s="1"/>
  <c r="AQ416" i="65"/>
  <c r="AA416" i="65"/>
  <c r="V416" i="65"/>
  <c r="U416" i="65"/>
  <c r="T416" i="65"/>
  <c r="S416" i="65"/>
  <c r="R416" i="65"/>
  <c r="M416" i="65"/>
  <c r="J416" i="65"/>
  <c r="BF415" i="65"/>
  <c r="AR415" i="65"/>
  <c r="AS415" i="65" s="1"/>
  <c r="AT415" i="65" s="1"/>
  <c r="AU415" i="65" s="1"/>
  <c r="AV415" i="65" s="1"/>
  <c r="AQ415" i="65"/>
  <c r="AA415" i="65"/>
  <c r="V415" i="65"/>
  <c r="U415" i="65"/>
  <c r="T415" i="65"/>
  <c r="S415" i="65"/>
  <c r="R415" i="65"/>
  <c r="M415" i="65"/>
  <c r="J415" i="65" s="1"/>
  <c r="BF413" i="65"/>
  <c r="AR413" i="65"/>
  <c r="AS413" i="65" s="1"/>
  <c r="AT413" i="65" s="1"/>
  <c r="AU413" i="65" s="1"/>
  <c r="AV413" i="65" s="1"/>
  <c r="AQ413" i="65"/>
  <c r="AA413" i="65"/>
  <c r="V413" i="65"/>
  <c r="U413" i="65"/>
  <c r="T413" i="65"/>
  <c r="S413" i="65"/>
  <c r="R413" i="65"/>
  <c r="M413" i="65"/>
  <c r="J413" i="65" s="1"/>
  <c r="BF396" i="65"/>
  <c r="AR396" i="65"/>
  <c r="AS396" i="65"/>
  <c r="AT396" i="65" s="1"/>
  <c r="AU396" i="65" s="1"/>
  <c r="AV396" i="65" s="1"/>
  <c r="AQ396" i="65"/>
  <c r="AA396" i="65"/>
  <c r="V396" i="65"/>
  <c r="U396" i="65"/>
  <c r="W396" i="65" s="1"/>
  <c r="T396" i="65"/>
  <c r="S396" i="65"/>
  <c r="R396" i="65"/>
  <c r="M396" i="65"/>
  <c r="J396" i="65" s="1"/>
  <c r="BF388" i="65"/>
  <c r="AR388" i="65"/>
  <c r="AS388" i="65" s="1"/>
  <c r="AT388" i="65" s="1"/>
  <c r="AU388" i="65" s="1"/>
  <c r="AV388" i="65" s="1"/>
  <c r="AQ388" i="65"/>
  <c r="AA388" i="65"/>
  <c r="V388" i="65"/>
  <c r="U388" i="65"/>
  <c r="T388" i="65"/>
  <c r="S388" i="65"/>
  <c r="R388" i="65"/>
  <c r="M388" i="65"/>
  <c r="J388" i="65" s="1"/>
  <c r="BF383" i="65"/>
  <c r="AR383" i="65"/>
  <c r="AS383" i="65"/>
  <c r="AT383" i="65" s="1"/>
  <c r="AU383" i="65" s="1"/>
  <c r="AV383" i="65" s="1"/>
  <c r="AQ383" i="65"/>
  <c r="AA383" i="65"/>
  <c r="V383" i="65"/>
  <c r="U383" i="65"/>
  <c r="T383" i="65"/>
  <c r="S383" i="65"/>
  <c r="R383" i="65"/>
  <c r="M383" i="65"/>
  <c r="J383" i="65"/>
  <c r="BF380" i="65"/>
  <c r="AR380" i="65"/>
  <c r="AS380" i="65" s="1"/>
  <c r="AT380" i="65" s="1"/>
  <c r="AU380" i="65" s="1"/>
  <c r="AV380" i="65" s="1"/>
  <c r="AQ380" i="65"/>
  <c r="AA380" i="65"/>
  <c r="V380" i="65"/>
  <c r="U380" i="65"/>
  <c r="T380" i="65"/>
  <c r="S380" i="65"/>
  <c r="R380" i="65"/>
  <c r="M380" i="65"/>
  <c r="J380" i="65" s="1"/>
  <c r="BF379" i="65"/>
  <c r="AR379" i="65"/>
  <c r="AS379" i="65" s="1"/>
  <c r="AT379" i="65" s="1"/>
  <c r="AU379" i="65" s="1"/>
  <c r="AV379" i="65" s="1"/>
  <c r="AQ379" i="65"/>
  <c r="AA379" i="65"/>
  <c r="V379" i="65"/>
  <c r="U379" i="65"/>
  <c r="T379" i="65"/>
  <c r="S379" i="65"/>
  <c r="R379" i="65"/>
  <c r="M379" i="65"/>
  <c r="J379" i="65" s="1"/>
  <c r="BF376" i="65"/>
  <c r="AR376" i="65"/>
  <c r="AS376" i="65" s="1"/>
  <c r="AT376" i="65" s="1"/>
  <c r="AU376" i="65" s="1"/>
  <c r="AV376" i="65" s="1"/>
  <c r="AQ376" i="65"/>
  <c r="AA376" i="65"/>
  <c r="V376" i="65"/>
  <c r="U376" i="65"/>
  <c r="T376" i="65"/>
  <c r="S376" i="65"/>
  <c r="R376" i="65"/>
  <c r="M376" i="65"/>
  <c r="J376" i="65" s="1"/>
  <c r="BF370" i="65"/>
  <c r="AR370" i="65"/>
  <c r="AS370" i="65"/>
  <c r="AT370" i="65" s="1"/>
  <c r="AU370" i="65" s="1"/>
  <c r="AV370" i="65" s="1"/>
  <c r="AQ370" i="65"/>
  <c r="AA370" i="65"/>
  <c r="V370" i="65"/>
  <c r="U370" i="65"/>
  <c r="T370" i="65"/>
  <c r="S370" i="65"/>
  <c r="R370" i="65"/>
  <c r="M370" i="65"/>
  <c r="J370" i="65"/>
  <c r="BF365" i="65"/>
  <c r="AR365" i="65"/>
  <c r="AS365" i="65" s="1"/>
  <c r="AT365" i="65" s="1"/>
  <c r="AU365" i="65" s="1"/>
  <c r="AV365" i="65" s="1"/>
  <c r="AQ365" i="65"/>
  <c r="AA365" i="65"/>
  <c r="V365" i="65"/>
  <c r="U365" i="65"/>
  <c r="T365" i="65"/>
  <c r="S365" i="65"/>
  <c r="R365" i="65"/>
  <c r="M365" i="65"/>
  <c r="J365" i="65" s="1"/>
  <c r="BF363" i="65"/>
  <c r="AR363" i="65"/>
  <c r="AS363" i="65" s="1"/>
  <c r="AT363" i="65" s="1"/>
  <c r="AU363" i="65" s="1"/>
  <c r="AV363" i="65" s="1"/>
  <c r="AQ363" i="65"/>
  <c r="AA363" i="65"/>
  <c r="V363" i="65"/>
  <c r="U363" i="65"/>
  <c r="T363" i="65"/>
  <c r="S363" i="65"/>
  <c r="R363" i="65"/>
  <c r="M363" i="65"/>
  <c r="J363" i="65" s="1"/>
  <c r="BF357" i="65"/>
  <c r="AR357" i="65"/>
  <c r="AS357" i="65" s="1"/>
  <c r="AT357" i="65" s="1"/>
  <c r="AU357" i="65" s="1"/>
  <c r="AV357" i="65" s="1"/>
  <c r="AQ357" i="65"/>
  <c r="AA357" i="65"/>
  <c r="V357" i="65"/>
  <c r="U357" i="65"/>
  <c r="T357" i="65"/>
  <c r="S357" i="65"/>
  <c r="R357" i="65"/>
  <c r="M357" i="65"/>
  <c r="J357" i="65" s="1"/>
  <c r="BF350" i="65"/>
  <c r="AR350" i="65"/>
  <c r="AS350" i="65"/>
  <c r="AT350" i="65" s="1"/>
  <c r="AU350" i="65" s="1"/>
  <c r="AV350" i="65" s="1"/>
  <c r="AQ350" i="65"/>
  <c r="AA350" i="65"/>
  <c r="V350" i="65"/>
  <c r="U350" i="65"/>
  <c r="T350" i="65"/>
  <c r="S350" i="65"/>
  <c r="R350" i="65"/>
  <c r="M350" i="65"/>
  <c r="Z350" i="65"/>
  <c r="BF343" i="65"/>
  <c r="AR343" i="65"/>
  <c r="AS343" i="65" s="1"/>
  <c r="AT343" i="65" s="1"/>
  <c r="AU343" i="65" s="1"/>
  <c r="AV343" i="65" s="1"/>
  <c r="AQ343" i="65"/>
  <c r="AA343" i="65"/>
  <c r="Z343" i="65"/>
  <c r="V343" i="65"/>
  <c r="U343" i="65"/>
  <c r="T343" i="65"/>
  <c r="S343" i="65"/>
  <c r="R343" i="65"/>
  <c r="M343" i="65"/>
  <c r="J343" i="65"/>
  <c r="BF329" i="65"/>
  <c r="AR329" i="65"/>
  <c r="AS329" i="65" s="1"/>
  <c r="AT329" i="65" s="1"/>
  <c r="AU329" i="65" s="1"/>
  <c r="AV329" i="65" s="1"/>
  <c r="AQ329" i="65"/>
  <c r="AA329" i="65"/>
  <c r="V329" i="65"/>
  <c r="U329" i="65"/>
  <c r="T329" i="65"/>
  <c r="S329" i="65"/>
  <c r="R329" i="65"/>
  <c r="M329" i="65"/>
  <c r="Z329" i="65" s="1"/>
  <c r="BF317" i="65"/>
  <c r="AR317" i="65"/>
  <c r="AS317" i="65" s="1"/>
  <c r="AQ317" i="65"/>
  <c r="AA317" i="65"/>
  <c r="V317" i="65"/>
  <c r="U317" i="65"/>
  <c r="T317" i="65"/>
  <c r="S317" i="65"/>
  <c r="R317" i="65"/>
  <c r="M317" i="65"/>
  <c r="Z317" i="65" s="1"/>
  <c r="BF310" i="65"/>
  <c r="AR310" i="65"/>
  <c r="AS310" i="65" s="1"/>
  <c r="AT310" i="65" s="1"/>
  <c r="AU310" i="65" s="1"/>
  <c r="AV310" i="65" s="1"/>
  <c r="AQ310" i="65"/>
  <c r="AA310" i="65"/>
  <c r="V310" i="65"/>
  <c r="U310" i="65"/>
  <c r="T310" i="65"/>
  <c r="S310" i="65"/>
  <c r="R310" i="65"/>
  <c r="M310" i="65"/>
  <c r="Z310" i="65" s="1"/>
  <c r="BF305" i="65"/>
  <c r="AR305" i="65"/>
  <c r="AS305" i="65" s="1"/>
  <c r="AQ305" i="65"/>
  <c r="AA305" i="65"/>
  <c r="V305" i="65"/>
  <c r="U305" i="65"/>
  <c r="T305" i="65"/>
  <c r="S305" i="65"/>
  <c r="R305" i="65"/>
  <c r="M305" i="65"/>
  <c r="Z305" i="65" s="1"/>
  <c r="BF301" i="65"/>
  <c r="AR301" i="65"/>
  <c r="AS301" i="65" s="1"/>
  <c r="AT301" i="65" s="1"/>
  <c r="AU301" i="65" s="1"/>
  <c r="AV301" i="65" s="1"/>
  <c r="AQ301" i="65"/>
  <c r="AA301" i="65"/>
  <c r="V301" i="65"/>
  <c r="U301" i="65"/>
  <c r="T301" i="65"/>
  <c r="S301" i="65"/>
  <c r="R301" i="65"/>
  <c r="M301" i="65"/>
  <c r="Z301" i="65"/>
  <c r="BF297" i="65"/>
  <c r="AR297" i="65"/>
  <c r="AS297" i="65"/>
  <c r="AQ297" i="65"/>
  <c r="AA297" i="65"/>
  <c r="V297" i="65"/>
  <c r="U297" i="65"/>
  <c r="T297" i="65"/>
  <c r="S297" i="65"/>
  <c r="R297" i="65"/>
  <c r="M297" i="65"/>
  <c r="Z297" i="65"/>
  <c r="BF295" i="65"/>
  <c r="AR295" i="65"/>
  <c r="AS295" i="65"/>
  <c r="AT295" i="65"/>
  <c r="AU295" i="65" s="1"/>
  <c r="AV295" i="65" s="1"/>
  <c r="AQ295" i="65"/>
  <c r="AA295" i="65"/>
  <c r="V295" i="65"/>
  <c r="U295" i="65"/>
  <c r="T295" i="65"/>
  <c r="S295" i="65"/>
  <c r="R295" i="65"/>
  <c r="M295" i="65"/>
  <c r="Z295" i="65"/>
  <c r="BF294" i="65"/>
  <c r="AR294" i="65"/>
  <c r="AS294" i="65" s="1"/>
  <c r="AQ294" i="65"/>
  <c r="AA294" i="65"/>
  <c r="V294" i="65"/>
  <c r="U294" i="65"/>
  <c r="T294" i="65"/>
  <c r="S294" i="65"/>
  <c r="R294" i="65"/>
  <c r="M294" i="65"/>
  <c r="Z294" i="65"/>
  <c r="BF284" i="65"/>
  <c r="AR284" i="65"/>
  <c r="AS284" i="65" s="1"/>
  <c r="AT284" i="65"/>
  <c r="AU284" i="65" s="1"/>
  <c r="AV284" i="65" s="1"/>
  <c r="AQ284" i="65"/>
  <c r="AA284" i="65"/>
  <c r="Z284" i="65"/>
  <c r="V284" i="65"/>
  <c r="U284" i="65"/>
  <c r="T284" i="65"/>
  <c r="S284" i="65"/>
  <c r="R284" i="65"/>
  <c r="M284" i="65"/>
  <c r="J284" i="65"/>
  <c r="BF278" i="65"/>
  <c r="AR278" i="65"/>
  <c r="AS278" i="65" s="1"/>
  <c r="AQ278" i="65"/>
  <c r="AA278" i="65"/>
  <c r="V278" i="65"/>
  <c r="U278" i="65"/>
  <c r="T278" i="65"/>
  <c r="S278" i="65"/>
  <c r="R278" i="65"/>
  <c r="M278" i="65"/>
  <c r="Z278" i="65" s="1"/>
  <c r="BF270" i="65"/>
  <c r="AR270" i="65"/>
  <c r="AS270" i="65"/>
  <c r="AT270" i="65" s="1"/>
  <c r="AU270" i="65" s="1"/>
  <c r="AV270" i="65" s="1"/>
  <c r="AQ270" i="65"/>
  <c r="AA270" i="65"/>
  <c r="V270" i="65"/>
  <c r="U270" i="65"/>
  <c r="T270" i="65"/>
  <c r="S270" i="65"/>
  <c r="R270" i="65"/>
  <c r="M270" i="65"/>
  <c r="Z270" i="65"/>
  <c r="BF269" i="65"/>
  <c r="AR269" i="65"/>
  <c r="AS269" i="65" s="1"/>
  <c r="AQ269" i="65"/>
  <c r="AA269" i="65"/>
  <c r="V269" i="65"/>
  <c r="U269" i="65"/>
  <c r="T269" i="65"/>
  <c r="S269" i="65"/>
  <c r="R269" i="65"/>
  <c r="M269" i="65"/>
  <c r="Z269" i="65"/>
  <c r="BF268" i="65"/>
  <c r="AR268" i="65"/>
  <c r="AS268" i="65" s="1"/>
  <c r="AT268" i="65" s="1"/>
  <c r="AU268" i="65" s="1"/>
  <c r="AV268" i="65" s="1"/>
  <c r="AQ268" i="65"/>
  <c r="AA268" i="65"/>
  <c r="V268" i="65"/>
  <c r="U268" i="65"/>
  <c r="T268" i="65"/>
  <c r="S268" i="65"/>
  <c r="R268" i="65"/>
  <c r="M268" i="65"/>
  <c r="Z268" i="65" s="1"/>
  <c r="BF265" i="65"/>
  <c r="AR265" i="65"/>
  <c r="AS265" i="65"/>
  <c r="AQ265" i="65"/>
  <c r="AA265" i="65"/>
  <c r="V265" i="65"/>
  <c r="U265" i="65"/>
  <c r="T265" i="65"/>
  <c r="S265" i="65"/>
  <c r="R265" i="65"/>
  <c r="M265" i="65"/>
  <c r="Z265" i="65" s="1"/>
  <c r="BF263" i="65"/>
  <c r="AR263" i="65"/>
  <c r="AS263" i="65"/>
  <c r="AT263" i="65" s="1"/>
  <c r="AU263" i="65" s="1"/>
  <c r="AV263" i="65" s="1"/>
  <c r="AQ263" i="65"/>
  <c r="AA263" i="65"/>
  <c r="V263" i="65"/>
  <c r="U263" i="65"/>
  <c r="T263" i="65"/>
  <c r="S263" i="65"/>
  <c r="R263" i="65"/>
  <c r="M263" i="65"/>
  <c r="Z263" i="65"/>
  <c r="BF261" i="65"/>
  <c r="AR261" i="65"/>
  <c r="AS261" i="65" s="1"/>
  <c r="AQ261" i="65"/>
  <c r="AA261" i="65"/>
  <c r="V261" i="65"/>
  <c r="U261" i="65"/>
  <c r="T261" i="65"/>
  <c r="S261" i="65"/>
  <c r="R261" i="65"/>
  <c r="M261" i="65"/>
  <c r="Z261" i="65"/>
  <c r="BF253" i="65"/>
  <c r="AR253" i="65"/>
  <c r="AS253" i="65" s="1"/>
  <c r="AT253" i="65" s="1"/>
  <c r="AU253" i="65" s="1"/>
  <c r="AV253" i="65" s="1"/>
  <c r="AQ253" i="65"/>
  <c r="AA253" i="65"/>
  <c r="V253" i="65"/>
  <c r="U253" i="65"/>
  <c r="T253" i="65"/>
  <c r="S253" i="65"/>
  <c r="R253" i="65"/>
  <c r="M253" i="65"/>
  <c r="Z253" i="65" s="1"/>
  <c r="BF249" i="65"/>
  <c r="AR249" i="65"/>
  <c r="AS249" i="65"/>
  <c r="AQ249" i="65"/>
  <c r="AA249" i="65"/>
  <c r="V249" i="65"/>
  <c r="U249" i="65"/>
  <c r="T249" i="65"/>
  <c r="S249" i="65"/>
  <c r="R249" i="65"/>
  <c r="M249" i="65"/>
  <c r="Z249" i="65" s="1"/>
  <c r="BF246" i="65"/>
  <c r="AR246" i="65"/>
  <c r="AS246" i="65"/>
  <c r="AT246" i="65" s="1"/>
  <c r="AU246" i="65" s="1"/>
  <c r="AV246" i="65" s="1"/>
  <c r="AQ246" i="65"/>
  <c r="AA246" i="65"/>
  <c r="V246" i="65"/>
  <c r="U246" i="65"/>
  <c r="T246" i="65"/>
  <c r="S246" i="65"/>
  <c r="R246" i="65"/>
  <c r="M246" i="65"/>
  <c r="Z246" i="65"/>
  <c r="BF232" i="65"/>
  <c r="AR232" i="65"/>
  <c r="AS232" i="65" s="1"/>
  <c r="AQ232" i="65"/>
  <c r="AA232" i="65"/>
  <c r="V232" i="65"/>
  <c r="U232" i="65"/>
  <c r="T232" i="65"/>
  <c r="S232" i="65"/>
  <c r="R232" i="65"/>
  <c r="M232" i="65"/>
  <c r="Z232" i="65"/>
  <c r="BF224" i="65"/>
  <c r="AR224" i="65"/>
  <c r="AS224" i="65" s="1"/>
  <c r="AT224" i="65" s="1"/>
  <c r="AU224" i="65" s="1"/>
  <c r="AV224" i="65" s="1"/>
  <c r="AQ224" i="65"/>
  <c r="AA224" i="65"/>
  <c r="V224" i="65"/>
  <c r="U224" i="65"/>
  <c r="T224" i="65"/>
  <c r="S224" i="65"/>
  <c r="R224" i="65"/>
  <c r="M224" i="65"/>
  <c r="Z224" i="65" s="1"/>
  <c r="BF223" i="65"/>
  <c r="AR223" i="65"/>
  <c r="AS223" i="65"/>
  <c r="AQ223" i="65"/>
  <c r="AA223" i="65"/>
  <c r="V223" i="65"/>
  <c r="U223" i="65"/>
  <c r="T223" i="65"/>
  <c r="S223" i="65"/>
  <c r="R223" i="65"/>
  <c r="M223" i="65"/>
  <c r="Z223" i="65" s="1"/>
  <c r="BF220" i="65"/>
  <c r="AR220" i="65"/>
  <c r="AS220" i="65"/>
  <c r="AT220" i="65" s="1"/>
  <c r="AU220" i="65" s="1"/>
  <c r="AV220" i="65" s="1"/>
  <c r="AQ220" i="65"/>
  <c r="AA220" i="65"/>
  <c r="V220" i="65"/>
  <c r="U220" i="65"/>
  <c r="T220" i="65"/>
  <c r="S220" i="65"/>
  <c r="R220" i="65"/>
  <c r="M220" i="65"/>
  <c r="Z220" i="65"/>
  <c r="BF216" i="65"/>
  <c r="AS216" i="65"/>
  <c r="AR216" i="65"/>
  <c r="AQ216" i="65"/>
  <c r="AA216" i="65"/>
  <c r="V216" i="65"/>
  <c r="U216" i="65"/>
  <c r="T216" i="65"/>
  <c r="S216" i="65"/>
  <c r="R216" i="65"/>
  <c r="M216" i="65"/>
  <c r="Z216" i="65"/>
  <c r="BF212" i="65"/>
  <c r="AR212" i="65"/>
  <c r="AS212" i="65" s="1"/>
  <c r="AT212" i="65" s="1"/>
  <c r="AU212" i="65" s="1"/>
  <c r="AV212" i="65" s="1"/>
  <c r="AQ212" i="65"/>
  <c r="AA212" i="65"/>
  <c r="V212" i="65"/>
  <c r="U212" i="65"/>
  <c r="T212" i="65"/>
  <c r="S212" i="65"/>
  <c r="R212" i="65"/>
  <c r="M212" i="65"/>
  <c r="Z212" i="65" s="1"/>
  <c r="BF210" i="65"/>
  <c r="AR210" i="65"/>
  <c r="AS210" i="65"/>
  <c r="AQ210" i="65"/>
  <c r="AA210" i="65"/>
  <c r="V210" i="65"/>
  <c r="U210" i="65"/>
  <c r="T210" i="65"/>
  <c r="S210" i="65"/>
  <c r="R210" i="65"/>
  <c r="M210" i="65"/>
  <c r="Z210" i="65" s="1"/>
  <c r="BF205" i="65"/>
  <c r="AR205" i="65"/>
  <c r="AS205" i="65"/>
  <c r="AT205" i="65" s="1"/>
  <c r="AU205" i="65" s="1"/>
  <c r="AV205" i="65" s="1"/>
  <c r="AQ205" i="65"/>
  <c r="AA205" i="65"/>
  <c r="V205" i="65"/>
  <c r="U205" i="65"/>
  <c r="T205" i="65"/>
  <c r="S205" i="65"/>
  <c r="R205" i="65"/>
  <c r="M205" i="65"/>
  <c r="Z205" i="65"/>
  <c r="BF196" i="65"/>
  <c r="AR196" i="65"/>
  <c r="AS196" i="65" s="1"/>
  <c r="AQ196" i="65"/>
  <c r="AA196" i="65"/>
  <c r="V196" i="65"/>
  <c r="U196" i="65"/>
  <c r="T196" i="65"/>
  <c r="S196" i="65"/>
  <c r="R196" i="65"/>
  <c r="M196" i="65"/>
  <c r="Z196" i="65"/>
  <c r="BF194" i="65"/>
  <c r="AR194" i="65"/>
  <c r="AS194" i="65" s="1"/>
  <c r="AT194" i="65" s="1"/>
  <c r="AU194" i="65" s="1"/>
  <c r="AV194" i="65" s="1"/>
  <c r="AQ194" i="65"/>
  <c r="AA194" i="65"/>
  <c r="V194" i="65"/>
  <c r="U194" i="65"/>
  <c r="T194" i="65"/>
  <c r="S194" i="65"/>
  <c r="R194" i="65"/>
  <c r="M194" i="65"/>
  <c r="Z194" i="65" s="1"/>
  <c r="BF187" i="65"/>
  <c r="AR187" i="65"/>
  <c r="AS187" i="65"/>
  <c r="AQ187" i="65"/>
  <c r="AA187" i="65"/>
  <c r="V187" i="65"/>
  <c r="U187" i="65"/>
  <c r="T187" i="65"/>
  <c r="S187" i="65"/>
  <c r="R187" i="65"/>
  <c r="M187" i="65"/>
  <c r="Z187" i="65" s="1"/>
  <c r="BF177" i="65"/>
  <c r="AR177" i="65"/>
  <c r="AS177" i="65"/>
  <c r="AT177" i="65" s="1"/>
  <c r="AU177" i="65" s="1"/>
  <c r="AV177" i="65" s="1"/>
  <c r="AQ177" i="65"/>
  <c r="AA177" i="65"/>
  <c r="V177" i="65"/>
  <c r="U177" i="65"/>
  <c r="T177" i="65"/>
  <c r="S177" i="65"/>
  <c r="R177" i="65"/>
  <c r="M177" i="65"/>
  <c r="Z177" i="65"/>
  <c r="BF174" i="65"/>
  <c r="AR174" i="65"/>
  <c r="AS174" i="65" s="1"/>
  <c r="AQ174" i="65"/>
  <c r="AA174" i="65"/>
  <c r="V174" i="65"/>
  <c r="U174" i="65"/>
  <c r="T174" i="65"/>
  <c r="S174" i="65"/>
  <c r="R174" i="65"/>
  <c r="M174" i="65"/>
  <c r="Z174" i="65"/>
  <c r="BF173" i="65"/>
  <c r="AR173" i="65"/>
  <c r="AS173" i="65" s="1"/>
  <c r="AT173" i="65" s="1"/>
  <c r="AU173" i="65" s="1"/>
  <c r="AV173" i="65" s="1"/>
  <c r="AQ173" i="65"/>
  <c r="AA173" i="65"/>
  <c r="V173" i="65"/>
  <c r="U173" i="65"/>
  <c r="T173" i="65"/>
  <c r="S173" i="65"/>
  <c r="R173" i="65"/>
  <c r="M173" i="65"/>
  <c r="Z173" i="65" s="1"/>
  <c r="BF167" i="65"/>
  <c r="AR167" i="65"/>
  <c r="AS167" i="65"/>
  <c r="AQ167" i="65"/>
  <c r="AA167" i="65"/>
  <c r="V167" i="65"/>
  <c r="U167" i="65"/>
  <c r="T167" i="65"/>
  <c r="S167" i="65"/>
  <c r="R167" i="65"/>
  <c r="M167" i="65"/>
  <c r="Z167" i="65" s="1"/>
  <c r="BF166" i="65"/>
  <c r="AR166" i="65"/>
  <c r="AS166" i="65"/>
  <c r="AT166" i="65" s="1"/>
  <c r="AU166" i="65" s="1"/>
  <c r="AV166" i="65" s="1"/>
  <c r="AQ166" i="65"/>
  <c r="AA166" i="65"/>
  <c r="V166" i="65"/>
  <c r="U166" i="65"/>
  <c r="T166" i="65"/>
  <c r="S166" i="65"/>
  <c r="R166" i="65"/>
  <c r="M166" i="65"/>
  <c r="Z166" i="65"/>
  <c r="BF151" i="65"/>
  <c r="AR151" i="65"/>
  <c r="AS151" i="65" s="1"/>
  <c r="AQ151" i="65"/>
  <c r="AA151" i="65"/>
  <c r="V151" i="65"/>
  <c r="U151" i="65"/>
  <c r="T151" i="65"/>
  <c r="S151" i="65"/>
  <c r="R151" i="65"/>
  <c r="M151" i="65"/>
  <c r="Z151" i="65"/>
  <c r="BF148" i="65"/>
  <c r="AR148" i="65"/>
  <c r="AS148" i="65" s="1"/>
  <c r="AT148" i="65" s="1"/>
  <c r="AU148" i="65" s="1"/>
  <c r="AV148" i="65" s="1"/>
  <c r="AQ148" i="65"/>
  <c r="AA148" i="65"/>
  <c r="V148" i="65"/>
  <c r="U148" i="65"/>
  <c r="T148" i="65"/>
  <c r="S148" i="65"/>
  <c r="R148" i="65"/>
  <c r="M148" i="65"/>
  <c r="Z148" i="65" s="1"/>
  <c r="BF139" i="65"/>
  <c r="AR139" i="65"/>
  <c r="AS139" i="65"/>
  <c r="AQ139" i="65"/>
  <c r="AA139" i="65"/>
  <c r="V139" i="65"/>
  <c r="U139" i="65"/>
  <c r="T139" i="65"/>
  <c r="S139" i="65"/>
  <c r="R139" i="65"/>
  <c r="M139" i="65"/>
  <c r="Z139" i="65" s="1"/>
  <c r="BF137" i="65"/>
  <c r="AR137" i="65"/>
  <c r="AS137" i="65"/>
  <c r="AT137" i="65" s="1"/>
  <c r="AU137" i="65" s="1"/>
  <c r="AV137" i="65" s="1"/>
  <c r="AQ137" i="65"/>
  <c r="AA137" i="65"/>
  <c r="V137" i="65"/>
  <c r="U137" i="65"/>
  <c r="T137" i="65"/>
  <c r="S137" i="65"/>
  <c r="R137" i="65"/>
  <c r="M137" i="65"/>
  <c r="Z137" i="65"/>
  <c r="BF136" i="65"/>
  <c r="AS136" i="65"/>
  <c r="AR136" i="65"/>
  <c r="AQ136" i="65"/>
  <c r="AA136" i="65"/>
  <c r="V136" i="65"/>
  <c r="U136" i="65"/>
  <c r="T136" i="65"/>
  <c r="S136" i="65"/>
  <c r="R136" i="65"/>
  <c r="M136" i="65"/>
  <c r="Z136" i="65"/>
  <c r="BF128" i="65"/>
  <c r="AR128" i="65"/>
  <c r="AS128" i="65" s="1"/>
  <c r="AT128" i="65" s="1"/>
  <c r="AU128" i="65" s="1"/>
  <c r="AV128" i="65" s="1"/>
  <c r="AQ128" i="65"/>
  <c r="AA128" i="65"/>
  <c r="V128" i="65"/>
  <c r="U128" i="65"/>
  <c r="T128" i="65"/>
  <c r="S128" i="65"/>
  <c r="R128" i="65"/>
  <c r="M128" i="65"/>
  <c r="Z128" i="65" s="1"/>
  <c r="BF127" i="65"/>
  <c r="AR127" i="65"/>
  <c r="AS127" i="65"/>
  <c r="AQ127" i="65"/>
  <c r="AA127" i="65"/>
  <c r="V127" i="65"/>
  <c r="U127" i="65"/>
  <c r="T127" i="65"/>
  <c r="S127" i="65"/>
  <c r="R127" i="65"/>
  <c r="M127" i="65"/>
  <c r="Z127" i="65" s="1"/>
  <c r="BF125" i="65"/>
  <c r="AR125" i="65"/>
  <c r="AS125" i="65"/>
  <c r="AT125" i="65" s="1"/>
  <c r="AU125" i="65" s="1"/>
  <c r="AV125" i="65" s="1"/>
  <c r="AQ125" i="65"/>
  <c r="AA125" i="65"/>
  <c r="V125" i="65"/>
  <c r="U125" i="65"/>
  <c r="T125" i="65"/>
  <c r="S125" i="65"/>
  <c r="R125" i="65"/>
  <c r="M125" i="65"/>
  <c r="Z125" i="65"/>
  <c r="BF119" i="65"/>
  <c r="AR119" i="65"/>
  <c r="AS119" i="65" s="1"/>
  <c r="AQ119" i="65"/>
  <c r="AA119" i="65"/>
  <c r="V119" i="65"/>
  <c r="U119" i="65"/>
  <c r="T119" i="65"/>
  <c r="S119" i="65"/>
  <c r="R119" i="65"/>
  <c r="M119" i="65"/>
  <c r="Z119" i="65"/>
  <c r="BF109" i="65"/>
  <c r="AR109" i="65"/>
  <c r="AS109" i="65" s="1"/>
  <c r="AT109" i="65" s="1"/>
  <c r="AU109" i="65" s="1"/>
  <c r="AV109" i="65" s="1"/>
  <c r="AQ109" i="65"/>
  <c r="AA109" i="65"/>
  <c r="V109" i="65"/>
  <c r="U109" i="65"/>
  <c r="T109" i="65"/>
  <c r="S109" i="65"/>
  <c r="R109" i="65"/>
  <c r="M109" i="65"/>
  <c r="Z109" i="65" s="1"/>
  <c r="BF103" i="65"/>
  <c r="AR103" i="65"/>
  <c r="AS103" i="65"/>
  <c r="AQ103" i="65"/>
  <c r="AA103" i="65"/>
  <c r="V103" i="65"/>
  <c r="U103" i="65"/>
  <c r="T103" i="65"/>
  <c r="S103" i="65"/>
  <c r="R103" i="65"/>
  <c r="M103" i="65"/>
  <c r="Z103" i="65" s="1"/>
  <c r="BF101" i="65"/>
  <c r="AR101" i="65"/>
  <c r="AS101" i="65"/>
  <c r="AT101" i="65" s="1"/>
  <c r="AU101" i="65" s="1"/>
  <c r="AV101" i="65" s="1"/>
  <c r="AQ101" i="65"/>
  <c r="AA101" i="65"/>
  <c r="V101" i="65"/>
  <c r="U101" i="65"/>
  <c r="T101" i="65"/>
  <c r="S101" i="65"/>
  <c r="R101" i="65"/>
  <c r="M101" i="65"/>
  <c r="Z101" i="65"/>
  <c r="BF97" i="65"/>
  <c r="AR97" i="65"/>
  <c r="AS97" i="65" s="1"/>
  <c r="AQ97" i="65"/>
  <c r="AA97" i="65"/>
  <c r="V97" i="65"/>
  <c r="U97" i="65"/>
  <c r="T97" i="65"/>
  <c r="S97" i="65"/>
  <c r="R97" i="65"/>
  <c r="M97" i="65"/>
  <c r="Z97" i="65"/>
  <c r="BF93" i="65"/>
  <c r="AR93" i="65"/>
  <c r="AS93" i="65" s="1"/>
  <c r="AT93" i="65" s="1"/>
  <c r="AU93" i="65" s="1"/>
  <c r="AV93" i="65" s="1"/>
  <c r="AQ93" i="65"/>
  <c r="AA93" i="65"/>
  <c r="V93" i="65"/>
  <c r="U93" i="65"/>
  <c r="T93" i="65"/>
  <c r="S93" i="65"/>
  <c r="R93" i="65"/>
  <c r="M93" i="65"/>
  <c r="Z93" i="65" s="1"/>
  <c r="BF80" i="65"/>
  <c r="AR80" i="65"/>
  <c r="AS80" i="65"/>
  <c r="AQ80" i="65"/>
  <c r="AA80" i="65"/>
  <c r="V80" i="65"/>
  <c r="U80" i="65"/>
  <c r="T80" i="65"/>
  <c r="S80" i="65"/>
  <c r="R80" i="65"/>
  <c r="M80" i="65"/>
  <c r="Z80" i="65" s="1"/>
  <c r="BF75" i="65"/>
  <c r="AR75" i="65"/>
  <c r="AS75" i="65"/>
  <c r="AT75" i="65" s="1"/>
  <c r="AU75" i="65" s="1"/>
  <c r="AV75" i="65" s="1"/>
  <c r="AQ75" i="65"/>
  <c r="AA75" i="65"/>
  <c r="V75" i="65"/>
  <c r="U75" i="65"/>
  <c r="T75" i="65"/>
  <c r="S75" i="65"/>
  <c r="R75" i="65"/>
  <c r="M75" i="65"/>
  <c r="Z75" i="65"/>
  <c r="BF72" i="65"/>
  <c r="AR72" i="65"/>
  <c r="AS72" i="65" s="1"/>
  <c r="AQ72" i="65"/>
  <c r="AA72" i="65"/>
  <c r="V72" i="65"/>
  <c r="U72" i="65"/>
  <c r="T72" i="65"/>
  <c r="S72" i="65"/>
  <c r="R72" i="65"/>
  <c r="M72" i="65"/>
  <c r="Z72" i="65"/>
  <c r="BF69" i="65"/>
  <c r="AR69" i="65"/>
  <c r="AS69" i="65" s="1"/>
  <c r="AT69" i="65" s="1"/>
  <c r="AU69" i="65" s="1"/>
  <c r="AV69" i="65"/>
  <c r="AQ69" i="65"/>
  <c r="AA69" i="65"/>
  <c r="V69" i="65"/>
  <c r="U69" i="65"/>
  <c r="T69" i="65"/>
  <c r="S69" i="65"/>
  <c r="R69" i="65"/>
  <c r="M69" i="65"/>
  <c r="Z69" i="65" s="1"/>
  <c r="BF64" i="65"/>
  <c r="AR64" i="65"/>
  <c r="AS64" i="65"/>
  <c r="AQ64" i="65"/>
  <c r="AA64" i="65"/>
  <c r="V64" i="65"/>
  <c r="U64" i="65"/>
  <c r="T64" i="65"/>
  <c r="S64" i="65"/>
  <c r="R64" i="65"/>
  <c r="M64" i="65"/>
  <c r="Z64" i="65" s="1"/>
  <c r="BF62" i="65"/>
  <c r="AR62" i="65"/>
  <c r="AS62" i="65"/>
  <c r="AT62" i="65" s="1"/>
  <c r="AU62" i="65" s="1"/>
  <c r="AV62" i="65" s="1"/>
  <c r="AQ62" i="65"/>
  <c r="AA62" i="65"/>
  <c r="V62" i="65"/>
  <c r="U62" i="65"/>
  <c r="T62" i="65"/>
  <c r="S62" i="65"/>
  <c r="R62" i="65"/>
  <c r="M62" i="65"/>
  <c r="Z62" i="65"/>
  <c r="BF61" i="65"/>
  <c r="AS61" i="65"/>
  <c r="AR61" i="65"/>
  <c r="AQ61" i="65"/>
  <c r="AA61" i="65"/>
  <c r="V61" i="65"/>
  <c r="U61" i="65"/>
  <c r="T61" i="65"/>
  <c r="S61" i="65"/>
  <c r="R61" i="65"/>
  <c r="M61" i="65"/>
  <c r="Z61" i="65"/>
  <c r="BF59" i="65"/>
  <c r="AR59" i="65"/>
  <c r="AS59" i="65" s="1"/>
  <c r="AT59" i="65" s="1"/>
  <c r="AU59" i="65" s="1"/>
  <c r="AV59" i="65" s="1"/>
  <c r="AQ59" i="65"/>
  <c r="AA59" i="65"/>
  <c r="V59" i="65"/>
  <c r="U59" i="65"/>
  <c r="T59" i="65"/>
  <c r="S59" i="65"/>
  <c r="R59" i="65"/>
  <c r="M59" i="65"/>
  <c r="Z59" i="65" s="1"/>
  <c r="BF58" i="65"/>
  <c r="AR58" i="65"/>
  <c r="AS58" i="65"/>
  <c r="AQ58" i="65"/>
  <c r="AA58" i="65"/>
  <c r="V58" i="65"/>
  <c r="U58" i="65"/>
  <c r="T58" i="65"/>
  <c r="S58" i="65"/>
  <c r="R58" i="65"/>
  <c r="M58" i="65"/>
  <c r="Z58" i="65" s="1"/>
  <c r="BF57" i="65"/>
  <c r="AR57" i="65"/>
  <c r="AS57" i="65"/>
  <c r="AT57" i="65" s="1"/>
  <c r="AU57" i="65" s="1"/>
  <c r="AV57" i="65" s="1"/>
  <c r="AQ57" i="65"/>
  <c r="AA57" i="65"/>
  <c r="V57" i="65"/>
  <c r="U57" i="65"/>
  <c r="T57" i="65"/>
  <c r="S57" i="65"/>
  <c r="R57" i="65"/>
  <c r="M57" i="65"/>
  <c r="Z57" i="65"/>
  <c r="BF55" i="65"/>
  <c r="AR55" i="65"/>
  <c r="AS55" i="65" s="1"/>
  <c r="AQ55" i="65"/>
  <c r="AA55" i="65"/>
  <c r="V55" i="65"/>
  <c r="U55" i="65"/>
  <c r="T55" i="65"/>
  <c r="S55" i="65"/>
  <c r="R55" i="65"/>
  <c r="M55" i="65"/>
  <c r="Z55" i="65"/>
  <c r="BF51" i="65"/>
  <c r="AR51" i="65"/>
  <c r="AS51" i="65" s="1"/>
  <c r="AT51" i="65" s="1"/>
  <c r="AU51" i="65" s="1"/>
  <c r="AV51" i="65"/>
  <c r="AQ51" i="65"/>
  <c r="AA51" i="65"/>
  <c r="V51" i="65"/>
  <c r="U51" i="65"/>
  <c r="T51" i="65"/>
  <c r="S51" i="65"/>
  <c r="R51" i="65"/>
  <c r="M51" i="65"/>
  <c r="Z51" i="65" s="1"/>
  <c r="BF50" i="65"/>
  <c r="AR50" i="65"/>
  <c r="AS50" i="65"/>
  <c r="AQ50" i="65"/>
  <c r="AA50" i="65"/>
  <c r="V50" i="65"/>
  <c r="U50" i="65"/>
  <c r="T50" i="65"/>
  <c r="S50" i="65"/>
  <c r="R50" i="65"/>
  <c r="M50" i="65"/>
  <c r="Z50" i="65" s="1"/>
  <c r="BF43" i="65"/>
  <c r="AR43" i="65"/>
  <c r="AS43" i="65"/>
  <c r="AT43" i="65" s="1"/>
  <c r="AU43" i="65" s="1"/>
  <c r="AV43" i="65" s="1"/>
  <c r="AQ43" i="65"/>
  <c r="AA43" i="65"/>
  <c r="V43" i="65"/>
  <c r="U43" i="65"/>
  <c r="T43" i="65"/>
  <c r="S43" i="65"/>
  <c r="R43" i="65"/>
  <c r="M43" i="65"/>
  <c r="Z43" i="65"/>
  <c r="BF42" i="65"/>
  <c r="AR42" i="65"/>
  <c r="AS42" i="65" s="1"/>
  <c r="AQ42" i="65"/>
  <c r="AA42" i="65"/>
  <c r="Z42" i="65"/>
  <c r="V42" i="65"/>
  <c r="U42" i="65"/>
  <c r="T42" i="65"/>
  <c r="S42" i="65"/>
  <c r="R42" i="65"/>
  <c r="M42" i="65"/>
  <c r="J42" i="65" s="1"/>
  <c r="BF38" i="65"/>
  <c r="AR38" i="65"/>
  <c r="AS38" i="65"/>
  <c r="AT38" i="65" s="1"/>
  <c r="AU38" i="65" s="1"/>
  <c r="AV38" i="65" s="1"/>
  <c r="AQ38" i="65"/>
  <c r="AA38" i="65"/>
  <c r="V38" i="65"/>
  <c r="U38" i="65"/>
  <c r="W38" i="65" s="1"/>
  <c r="T38" i="65"/>
  <c r="S38" i="65"/>
  <c r="R38" i="65"/>
  <c r="M38" i="65"/>
  <c r="Z38" i="65" s="1"/>
  <c r="BF20" i="65"/>
  <c r="AR20" i="65"/>
  <c r="AS20" i="65"/>
  <c r="AQ20" i="65"/>
  <c r="AA20" i="65"/>
  <c r="V20" i="65"/>
  <c r="U20" i="65"/>
  <c r="T20" i="65"/>
  <c r="S20" i="65"/>
  <c r="R20" i="65"/>
  <c r="M20" i="65"/>
  <c r="Z20" i="65" s="1"/>
  <c r="BF19" i="65"/>
  <c r="AR19" i="65"/>
  <c r="AS19" i="65"/>
  <c r="AT19" i="65" s="1"/>
  <c r="AU19" i="65" s="1"/>
  <c r="AV19" i="65" s="1"/>
  <c r="AQ19" i="65"/>
  <c r="AA19" i="65"/>
  <c r="V19" i="65"/>
  <c r="U19" i="65"/>
  <c r="T19" i="65"/>
  <c r="S19" i="65"/>
  <c r="R19" i="65"/>
  <c r="M19" i="65"/>
  <c r="Z19" i="65"/>
  <c r="BF17" i="65"/>
  <c r="AR17" i="65"/>
  <c r="AS17" i="65" s="1"/>
  <c r="AQ17" i="65"/>
  <c r="AA17" i="65"/>
  <c r="V17" i="65"/>
  <c r="U17" i="65"/>
  <c r="T17" i="65"/>
  <c r="S17" i="65"/>
  <c r="R17" i="65"/>
  <c r="M17" i="65"/>
  <c r="Z17" i="65"/>
  <c r="BF9" i="65"/>
  <c r="AR9" i="65"/>
  <c r="AS9" i="65" s="1"/>
  <c r="AT9" i="65" s="1"/>
  <c r="AU9" i="65" s="1"/>
  <c r="AV9" i="65"/>
  <c r="AQ9" i="65"/>
  <c r="AA9" i="65"/>
  <c r="V9" i="65"/>
  <c r="U9" i="65"/>
  <c r="T9" i="65"/>
  <c r="S9" i="65"/>
  <c r="R9" i="65"/>
  <c r="M9" i="65"/>
  <c r="Z9" i="65"/>
  <c r="BF7" i="65"/>
  <c r="AR7" i="65"/>
  <c r="AS7" i="65" s="1"/>
  <c r="AQ7" i="65"/>
  <c r="AA7" i="65"/>
  <c r="V7" i="65"/>
  <c r="U7" i="65"/>
  <c r="T7" i="65"/>
  <c r="S7" i="65"/>
  <c r="R7" i="65"/>
  <c r="M7" i="65"/>
  <c r="Z7" i="65"/>
  <c r="BF522" i="65"/>
  <c r="AR522" i="65"/>
  <c r="AS522" i="65" s="1"/>
  <c r="AT522" i="65" s="1"/>
  <c r="AU522" i="65" s="1"/>
  <c r="AV522" i="65"/>
  <c r="AQ522" i="65"/>
  <c r="AA522" i="65"/>
  <c r="V522" i="65"/>
  <c r="U522" i="65"/>
  <c r="T522" i="65"/>
  <c r="S522" i="65"/>
  <c r="R522" i="65"/>
  <c r="M522" i="65"/>
  <c r="Z522" i="65" s="1"/>
  <c r="BF512" i="65"/>
  <c r="AR512" i="65"/>
  <c r="AS512" i="65"/>
  <c r="AQ512" i="65"/>
  <c r="AA512" i="65"/>
  <c r="V512" i="65"/>
  <c r="U512" i="65"/>
  <c r="T512" i="65"/>
  <c r="S512" i="65"/>
  <c r="R512" i="65"/>
  <c r="M512" i="65"/>
  <c r="Z512" i="65" s="1"/>
  <c r="BF510" i="65"/>
  <c r="AR510" i="65"/>
  <c r="AS510" i="65"/>
  <c r="AT510" i="65" s="1"/>
  <c r="AU510" i="65" s="1"/>
  <c r="AV510" i="65" s="1"/>
  <c r="AQ510" i="65"/>
  <c r="AA510" i="65"/>
  <c r="V510" i="65"/>
  <c r="U510" i="65"/>
  <c r="T510" i="65"/>
  <c r="S510" i="65"/>
  <c r="R510" i="65"/>
  <c r="M510" i="65"/>
  <c r="Z510" i="65"/>
  <c r="BF504" i="65"/>
  <c r="AR504" i="65"/>
  <c r="AS504" i="65" s="1"/>
  <c r="AQ504" i="65"/>
  <c r="AA504" i="65"/>
  <c r="V504" i="65"/>
  <c r="U504" i="65"/>
  <c r="T504" i="65"/>
  <c r="S504" i="65"/>
  <c r="R504" i="65"/>
  <c r="M504" i="65"/>
  <c r="Z504" i="65"/>
  <c r="BF502" i="65"/>
  <c r="AR502" i="65"/>
  <c r="AS502" i="65" s="1"/>
  <c r="AT502" i="65" s="1"/>
  <c r="AU502" i="65" s="1"/>
  <c r="AV502" i="65" s="1"/>
  <c r="AQ502" i="65"/>
  <c r="AA502" i="65"/>
  <c r="V502" i="65"/>
  <c r="U502" i="65"/>
  <c r="T502" i="65"/>
  <c r="S502" i="65"/>
  <c r="R502" i="65"/>
  <c r="M502" i="65"/>
  <c r="Z502" i="65" s="1"/>
  <c r="BF498" i="65"/>
  <c r="AR498" i="65"/>
  <c r="AS498" i="65"/>
  <c r="AQ498" i="65"/>
  <c r="AA498" i="65"/>
  <c r="V498" i="65"/>
  <c r="U498" i="65"/>
  <c r="T498" i="65"/>
  <c r="S498" i="65"/>
  <c r="R498" i="65"/>
  <c r="M498" i="65"/>
  <c r="Z498" i="65" s="1"/>
  <c r="BF496" i="65"/>
  <c r="AR496" i="65"/>
  <c r="AS496" i="65"/>
  <c r="AT496" i="65" s="1"/>
  <c r="AU496" i="65" s="1"/>
  <c r="AV496" i="65" s="1"/>
  <c r="AQ496" i="65"/>
  <c r="AA496" i="65"/>
  <c r="V496" i="65"/>
  <c r="U496" i="65"/>
  <c r="T496" i="65"/>
  <c r="S496" i="65"/>
  <c r="R496" i="65"/>
  <c r="M496" i="65"/>
  <c r="Z496" i="65"/>
  <c r="BF495" i="65"/>
  <c r="AR495" i="65"/>
  <c r="AS495" i="65" s="1"/>
  <c r="AQ495" i="65"/>
  <c r="AA495" i="65"/>
  <c r="V495" i="65"/>
  <c r="U495" i="65"/>
  <c r="X495" i="65"/>
  <c r="T495" i="65"/>
  <c r="S495" i="65"/>
  <c r="R495" i="65"/>
  <c r="M495" i="65"/>
  <c r="Z495" i="65" s="1"/>
  <c r="BF493" i="65"/>
  <c r="AR493" i="65"/>
  <c r="AQ493" i="65"/>
  <c r="AA493" i="65"/>
  <c r="V493" i="65"/>
  <c r="U493" i="65"/>
  <c r="T493" i="65"/>
  <c r="S493" i="65"/>
  <c r="R493" i="65"/>
  <c r="M493" i="65"/>
  <c r="Z493" i="65"/>
  <c r="BF491" i="65"/>
  <c r="AR491" i="65"/>
  <c r="AS491" i="65" s="1"/>
  <c r="AT491" i="65" s="1"/>
  <c r="AU491" i="65" s="1"/>
  <c r="AV491" i="65"/>
  <c r="AQ491" i="65"/>
  <c r="AA491" i="65"/>
  <c r="V491" i="65"/>
  <c r="U491" i="65"/>
  <c r="X491" i="65" s="1"/>
  <c r="T491" i="65"/>
  <c r="S491" i="65"/>
  <c r="R491" i="65"/>
  <c r="M491" i="65"/>
  <c r="Z491" i="65"/>
  <c r="BF488" i="65"/>
  <c r="AR488" i="65"/>
  <c r="AQ488" i="65"/>
  <c r="AA488" i="65"/>
  <c r="V488" i="65"/>
  <c r="U488" i="65"/>
  <c r="T488" i="65"/>
  <c r="S488" i="65"/>
  <c r="R488" i="65"/>
  <c r="M488" i="65"/>
  <c r="Z488" i="65" s="1"/>
  <c r="BF485" i="65"/>
  <c r="AR485" i="65"/>
  <c r="AS485" i="65"/>
  <c r="AQ485" i="65"/>
  <c r="AA485" i="65"/>
  <c r="V485" i="65"/>
  <c r="U485" i="65"/>
  <c r="X485" i="65" s="1"/>
  <c r="T485" i="65"/>
  <c r="S485" i="65"/>
  <c r="R485" i="65"/>
  <c r="M485" i="65"/>
  <c r="Z485" i="65"/>
  <c r="BF482" i="65"/>
  <c r="AR482" i="65"/>
  <c r="AQ482" i="65"/>
  <c r="AA482" i="65"/>
  <c r="V482" i="65"/>
  <c r="U482" i="65"/>
  <c r="T482" i="65"/>
  <c r="S482" i="65"/>
  <c r="R482" i="65"/>
  <c r="M482" i="65"/>
  <c r="Z482" i="65" s="1"/>
  <c r="BF472" i="65"/>
  <c r="AR472" i="65"/>
  <c r="AS472" i="65"/>
  <c r="AT472" i="65" s="1"/>
  <c r="AU472" i="65" s="1"/>
  <c r="AV472" i="65" s="1"/>
  <c r="AQ472" i="65"/>
  <c r="AA472" i="65"/>
  <c r="V472" i="65"/>
  <c r="U472" i="65"/>
  <c r="X472" i="65"/>
  <c r="T472" i="65"/>
  <c r="S472" i="65"/>
  <c r="R472" i="65"/>
  <c r="M472" i="65"/>
  <c r="Z472" i="65" s="1"/>
  <c r="BF468" i="65"/>
  <c r="AR468" i="65"/>
  <c r="AQ468" i="65"/>
  <c r="AA468" i="65"/>
  <c r="V468" i="65"/>
  <c r="U468" i="65"/>
  <c r="T468" i="65"/>
  <c r="S468" i="65"/>
  <c r="R468" i="65"/>
  <c r="M468" i="65"/>
  <c r="Z468" i="65"/>
  <c r="BF464" i="65"/>
  <c r="AR464" i="65"/>
  <c r="AS464" i="65" s="1"/>
  <c r="AQ464" i="65"/>
  <c r="AA464" i="65"/>
  <c r="V464" i="65"/>
  <c r="U464" i="65"/>
  <c r="X464" i="65"/>
  <c r="T464" i="65"/>
  <c r="S464" i="65"/>
  <c r="R464" i="65"/>
  <c r="M464" i="65"/>
  <c r="Z464" i="65" s="1"/>
  <c r="BF460" i="65"/>
  <c r="AR460" i="65"/>
  <c r="AQ460" i="65"/>
  <c r="AA460" i="65"/>
  <c r="V460" i="65"/>
  <c r="U460" i="65"/>
  <c r="T460" i="65"/>
  <c r="S460" i="65"/>
  <c r="R460" i="65"/>
  <c r="M460" i="65"/>
  <c r="Z460" i="65"/>
  <c r="BF459" i="65"/>
  <c r="AR459" i="65"/>
  <c r="AS459" i="65" s="1"/>
  <c r="AT459" i="65" s="1"/>
  <c r="AU459" i="65" s="1"/>
  <c r="AV459" i="65" s="1"/>
  <c r="AQ459" i="65"/>
  <c r="AA459" i="65"/>
  <c r="V459" i="65"/>
  <c r="U459" i="65"/>
  <c r="X459" i="65" s="1"/>
  <c r="T459" i="65"/>
  <c r="S459" i="65"/>
  <c r="R459" i="65"/>
  <c r="M459" i="65"/>
  <c r="Z459" i="65"/>
  <c r="BF454" i="65"/>
  <c r="AR454" i="65"/>
  <c r="AQ454" i="65"/>
  <c r="AA454" i="65"/>
  <c r="V454" i="65"/>
  <c r="U454" i="65"/>
  <c r="T454" i="65"/>
  <c r="S454" i="65"/>
  <c r="R454" i="65"/>
  <c r="M454" i="65"/>
  <c r="Z454" i="65" s="1"/>
  <c r="BF453" i="65"/>
  <c r="AR453" i="65"/>
  <c r="AS453" i="65"/>
  <c r="AT453" i="65" s="1"/>
  <c r="AU453" i="65"/>
  <c r="AV453" i="65" s="1"/>
  <c r="AQ453" i="65"/>
  <c r="AA453" i="65"/>
  <c r="V453" i="65"/>
  <c r="U453" i="65"/>
  <c r="X453" i="65"/>
  <c r="T453" i="65"/>
  <c r="S453" i="65"/>
  <c r="R453" i="65"/>
  <c r="M453" i="65"/>
  <c r="Z453" i="65" s="1"/>
  <c r="BF448" i="65"/>
  <c r="AR448" i="65"/>
  <c r="AS448" i="65"/>
  <c r="AT448" i="65" s="1"/>
  <c r="AU448" i="65" s="1"/>
  <c r="AQ448" i="65"/>
  <c r="AA448" i="65"/>
  <c r="V448" i="65"/>
  <c r="U448" i="65"/>
  <c r="T448" i="65"/>
  <c r="S448" i="65"/>
  <c r="R448" i="65"/>
  <c r="M448" i="65"/>
  <c r="Z448" i="65"/>
  <c r="BF443" i="65"/>
  <c r="AR443" i="65"/>
  <c r="AS443" i="65" s="1"/>
  <c r="AT443" i="65"/>
  <c r="AU443" i="65" s="1"/>
  <c r="AV443" i="65"/>
  <c r="AQ443" i="65"/>
  <c r="AA443" i="65"/>
  <c r="V443" i="65"/>
  <c r="U443" i="65"/>
  <c r="X443" i="65" s="1"/>
  <c r="T443" i="65"/>
  <c r="S443" i="65"/>
  <c r="R443" i="65"/>
  <c r="M443" i="65"/>
  <c r="Z443" i="65"/>
  <c r="BF439" i="65"/>
  <c r="AR439" i="65"/>
  <c r="AS439" i="65" s="1"/>
  <c r="AT439" i="65"/>
  <c r="AU439" i="65" s="1"/>
  <c r="AV439" i="65" s="1"/>
  <c r="AQ439" i="65"/>
  <c r="AA439" i="65"/>
  <c r="V439" i="65"/>
  <c r="U439" i="65"/>
  <c r="T439" i="65"/>
  <c r="S439" i="65"/>
  <c r="R439" i="65"/>
  <c r="M439" i="65"/>
  <c r="J439" i="65" s="1"/>
  <c r="BF434" i="65"/>
  <c r="AR434" i="65"/>
  <c r="AS434" i="65"/>
  <c r="AT434" i="65" s="1"/>
  <c r="AQ434" i="65"/>
  <c r="AA434" i="65"/>
  <c r="V434" i="65"/>
  <c r="U434" i="65"/>
  <c r="T434" i="65"/>
  <c r="S434" i="65"/>
  <c r="R434" i="65"/>
  <c r="M434" i="65"/>
  <c r="J434" i="65"/>
  <c r="BF433" i="65"/>
  <c r="AR433" i="65"/>
  <c r="AS433" i="65" s="1"/>
  <c r="AT433" i="65"/>
  <c r="AU433" i="65" s="1"/>
  <c r="AV433" i="65" s="1"/>
  <c r="AQ433" i="65"/>
  <c r="AA433" i="65"/>
  <c r="V433" i="65"/>
  <c r="U433" i="65"/>
  <c r="W433" i="65" s="1"/>
  <c r="T433" i="65"/>
  <c r="S433" i="65"/>
  <c r="R433" i="65"/>
  <c r="M433" i="65"/>
  <c r="J433" i="65"/>
  <c r="BF430" i="65"/>
  <c r="AR430" i="65"/>
  <c r="AS430" i="65" s="1"/>
  <c r="AQ430" i="65"/>
  <c r="AA430" i="65"/>
  <c r="V430" i="65"/>
  <c r="W430" i="65" s="1"/>
  <c r="U430" i="65"/>
  <c r="T430" i="65"/>
  <c r="S430" i="65"/>
  <c r="R430" i="65"/>
  <c r="M430" i="65"/>
  <c r="Z430" i="65" s="1"/>
  <c r="BF419" i="65"/>
  <c r="AR419" i="65"/>
  <c r="AQ419" i="65"/>
  <c r="AA419" i="65"/>
  <c r="V419" i="65"/>
  <c r="U419" i="65"/>
  <c r="T419" i="65"/>
  <c r="S419" i="65"/>
  <c r="R419" i="65"/>
  <c r="M419" i="65"/>
  <c r="J419" i="65" s="1"/>
  <c r="BF418" i="65"/>
  <c r="AR418" i="65"/>
  <c r="AS418" i="65"/>
  <c r="AT418" i="65" s="1"/>
  <c r="AQ418" i="65"/>
  <c r="AA418" i="65"/>
  <c r="V418" i="65"/>
  <c r="U418" i="65"/>
  <c r="T418" i="65"/>
  <c r="S418" i="65"/>
  <c r="R418" i="65"/>
  <c r="M418" i="65"/>
  <c r="J418" i="65" s="1"/>
  <c r="BF417" i="65"/>
  <c r="AR417" i="65"/>
  <c r="AS417" i="65"/>
  <c r="AT417" i="65" s="1"/>
  <c r="AU417" i="65" s="1"/>
  <c r="AV417" i="65" s="1"/>
  <c r="AQ417" i="65"/>
  <c r="AA417" i="65"/>
  <c r="V417" i="65"/>
  <c r="U417" i="65"/>
  <c r="T417" i="65"/>
  <c r="S417" i="65"/>
  <c r="R417" i="65"/>
  <c r="M417" i="65"/>
  <c r="J417" i="65" s="1"/>
  <c r="BF408" i="65"/>
  <c r="AR408" i="65"/>
  <c r="AS408" i="65" s="1"/>
  <c r="AQ408" i="65"/>
  <c r="AA408" i="65"/>
  <c r="V408" i="65"/>
  <c r="U408" i="65"/>
  <c r="W408" i="65" s="1"/>
  <c r="T408" i="65"/>
  <c r="S408" i="65"/>
  <c r="R408" i="65"/>
  <c r="M408" i="65"/>
  <c r="Z408" i="65"/>
  <c r="BF407" i="65"/>
  <c r="AR407" i="65"/>
  <c r="AS407" i="65" s="1"/>
  <c r="AT407" i="65" s="1"/>
  <c r="AU407" i="65" s="1"/>
  <c r="AV407" i="65" s="1"/>
  <c r="AQ407" i="65"/>
  <c r="AA407" i="65"/>
  <c r="V407" i="65"/>
  <c r="U407" i="65"/>
  <c r="T407" i="65"/>
  <c r="S407" i="65"/>
  <c r="R407" i="65"/>
  <c r="M407" i="65"/>
  <c r="J407" i="65" s="1"/>
  <c r="BF398" i="65"/>
  <c r="AR398" i="65"/>
  <c r="AQ398" i="65"/>
  <c r="AA398" i="65"/>
  <c r="V398" i="65"/>
  <c r="U398" i="65"/>
  <c r="T398" i="65"/>
  <c r="S398" i="65"/>
  <c r="R398" i="65"/>
  <c r="M398" i="65"/>
  <c r="J398" i="65" s="1"/>
  <c r="BF394" i="65"/>
  <c r="AR394" i="65"/>
  <c r="AS394" i="65"/>
  <c r="AT394" i="65" s="1"/>
  <c r="AU394" i="65" s="1"/>
  <c r="AV394" i="65" s="1"/>
  <c r="AQ394" i="65"/>
  <c r="AA394" i="65"/>
  <c r="Z394" i="65"/>
  <c r="V394" i="65"/>
  <c r="U394" i="65"/>
  <c r="T394" i="65"/>
  <c r="S394" i="65"/>
  <c r="R394" i="65"/>
  <c r="M394" i="65"/>
  <c r="J394" i="65" s="1"/>
  <c r="BF382" i="65"/>
  <c r="AR382" i="65"/>
  <c r="AS382" i="65" s="1"/>
  <c r="AT382" i="65" s="1"/>
  <c r="AU382" i="65" s="1"/>
  <c r="AV382" i="65" s="1"/>
  <c r="AQ382" i="65"/>
  <c r="AA382" i="65"/>
  <c r="V382" i="65"/>
  <c r="U382" i="65"/>
  <c r="T382" i="65"/>
  <c r="S382" i="65"/>
  <c r="R382" i="65"/>
  <c r="M382" i="65"/>
  <c r="J382" i="65" s="1"/>
  <c r="BF374" i="65"/>
  <c r="AR374" i="65"/>
  <c r="AS374" i="65"/>
  <c r="AT374" i="65" s="1"/>
  <c r="AU374" i="65" s="1"/>
  <c r="AV374" i="65" s="1"/>
  <c r="AQ374" i="65"/>
  <c r="AA374" i="65"/>
  <c r="V374" i="65"/>
  <c r="U374" i="65"/>
  <c r="W374" i="65"/>
  <c r="T374" i="65"/>
  <c r="S374" i="65"/>
  <c r="R374" i="65"/>
  <c r="M374" i="65"/>
  <c r="Z374" i="65"/>
  <c r="BF373" i="65"/>
  <c r="AR373" i="65"/>
  <c r="AS373" i="65"/>
  <c r="AT373" i="65"/>
  <c r="AU373" i="65" s="1"/>
  <c r="AV373" i="65" s="1"/>
  <c r="AQ373" i="65"/>
  <c r="AA373" i="65"/>
  <c r="V373" i="65"/>
  <c r="U373" i="65"/>
  <c r="T373" i="65"/>
  <c r="S373" i="65"/>
  <c r="R373" i="65"/>
  <c r="M373" i="65"/>
  <c r="J373" i="65"/>
  <c r="BF368" i="65"/>
  <c r="AR368" i="65"/>
  <c r="AS368" i="65" s="1"/>
  <c r="AT368" i="65" s="1"/>
  <c r="AU368" i="65" s="1"/>
  <c r="AV368" i="65" s="1"/>
  <c r="AQ368" i="65"/>
  <c r="AA368" i="65"/>
  <c r="V368" i="65"/>
  <c r="U368" i="65"/>
  <c r="T368" i="65"/>
  <c r="S368" i="65"/>
  <c r="R368" i="65"/>
  <c r="M368" i="65"/>
  <c r="Z368" i="65" s="1"/>
  <c r="BF367" i="65"/>
  <c r="AR367" i="65"/>
  <c r="AS367" i="65"/>
  <c r="AT367" i="65" s="1"/>
  <c r="AU367" i="65" s="1"/>
  <c r="AV367" i="65" s="1"/>
  <c r="AQ367" i="65"/>
  <c r="AA367" i="65"/>
  <c r="V367" i="65"/>
  <c r="U367" i="65"/>
  <c r="T367" i="65"/>
  <c r="S367" i="65"/>
  <c r="R367" i="65"/>
  <c r="M367" i="65"/>
  <c r="J367" i="65"/>
  <c r="BF364" i="65"/>
  <c r="AR364" i="65"/>
  <c r="AS364" i="65"/>
  <c r="AT364" i="65"/>
  <c r="AU364" i="65" s="1"/>
  <c r="AV364" i="65" s="1"/>
  <c r="AQ364" i="65"/>
  <c r="AA364" i="65"/>
  <c r="V364" i="65"/>
  <c r="U364" i="65"/>
  <c r="T364" i="65"/>
  <c r="S364" i="65"/>
  <c r="R364" i="65"/>
  <c r="M364" i="65"/>
  <c r="Z364" i="65"/>
  <c r="BF348" i="65"/>
  <c r="AR348" i="65"/>
  <c r="AS348" i="65"/>
  <c r="AT348" i="65"/>
  <c r="AU348" i="65"/>
  <c r="AV348" i="65" s="1"/>
  <c r="AQ348" i="65"/>
  <c r="AA348" i="65"/>
  <c r="V348" i="65"/>
  <c r="U348" i="65"/>
  <c r="T348" i="65"/>
  <c r="S348" i="65"/>
  <c r="R348" i="65"/>
  <c r="M348" i="65"/>
  <c r="J348" i="65"/>
  <c r="BF345" i="65"/>
  <c r="AR345" i="65"/>
  <c r="AS345" i="65" s="1"/>
  <c r="AT345" i="65" s="1"/>
  <c r="AU345" i="65" s="1"/>
  <c r="AV345" i="65" s="1"/>
  <c r="AQ345" i="65"/>
  <c r="AA345" i="65"/>
  <c r="V345" i="65"/>
  <c r="U345" i="65"/>
  <c r="W345" i="65" s="1"/>
  <c r="T345" i="65"/>
  <c r="S345" i="65"/>
  <c r="R345" i="65"/>
  <c r="M345" i="65"/>
  <c r="Z345" i="65"/>
  <c r="BF333" i="65"/>
  <c r="AR333" i="65"/>
  <c r="AS333" i="65" s="1"/>
  <c r="AT333" i="65" s="1"/>
  <c r="AU333" i="65" s="1"/>
  <c r="AV333" i="65" s="1"/>
  <c r="AQ333" i="65"/>
  <c r="AA333" i="65"/>
  <c r="V333" i="65"/>
  <c r="U333" i="65"/>
  <c r="T333" i="65"/>
  <c r="S333" i="65"/>
  <c r="R333" i="65"/>
  <c r="M333" i="65"/>
  <c r="J333" i="65" s="1"/>
  <c r="BF332" i="65"/>
  <c r="AR332" i="65"/>
  <c r="AS332" i="65"/>
  <c r="AT332" i="65" s="1"/>
  <c r="AU332" i="65" s="1"/>
  <c r="AV332" i="65" s="1"/>
  <c r="AQ332" i="65"/>
  <c r="AA332" i="65"/>
  <c r="V332" i="65"/>
  <c r="U332" i="65"/>
  <c r="T332" i="65"/>
  <c r="S332" i="65"/>
  <c r="R332" i="65"/>
  <c r="M332" i="65"/>
  <c r="Z332" i="65"/>
  <c r="BF325" i="65"/>
  <c r="AR325" i="65"/>
  <c r="AS325" i="65" s="1"/>
  <c r="AT325" i="65" s="1"/>
  <c r="AU325" i="65" s="1"/>
  <c r="AV325" i="65" s="1"/>
  <c r="AQ325" i="65"/>
  <c r="AA325" i="65"/>
  <c r="AA532" i="65" s="1"/>
  <c r="V325" i="65"/>
  <c r="U325" i="65"/>
  <c r="T325" i="65"/>
  <c r="S325" i="65"/>
  <c r="S532" i="65" s="1"/>
  <c r="R325" i="65"/>
  <c r="M325" i="65"/>
  <c r="J325" i="65" s="1"/>
  <c r="BF323" i="65"/>
  <c r="AR323" i="65"/>
  <c r="AS323" i="65"/>
  <c r="AT323" i="65" s="1"/>
  <c r="AU323" i="65" s="1"/>
  <c r="AV323" i="65" s="1"/>
  <c r="AQ323" i="65"/>
  <c r="AA323" i="65"/>
  <c r="V323" i="65"/>
  <c r="U323" i="65"/>
  <c r="T323" i="65"/>
  <c r="S323" i="65"/>
  <c r="R323" i="65"/>
  <c r="M323" i="65"/>
  <c r="Z323" i="65"/>
  <c r="BF322" i="65"/>
  <c r="AR322" i="65"/>
  <c r="AS322" i="65" s="1"/>
  <c r="AT322" i="65" s="1"/>
  <c r="AU322" i="65" s="1"/>
  <c r="AV322" i="65" s="1"/>
  <c r="AQ322" i="65"/>
  <c r="AA322" i="65"/>
  <c r="V322" i="65"/>
  <c r="U322" i="65"/>
  <c r="T322" i="65"/>
  <c r="S322" i="65"/>
  <c r="R322" i="65"/>
  <c r="M322" i="65"/>
  <c r="J322" i="65" s="1"/>
  <c r="BF320" i="65"/>
  <c r="AR320" i="65"/>
  <c r="AS320" i="65"/>
  <c r="AT320" i="65" s="1"/>
  <c r="AU320" i="65" s="1"/>
  <c r="AV320" i="65" s="1"/>
  <c r="AQ320" i="65"/>
  <c r="AA320" i="65"/>
  <c r="V320" i="65"/>
  <c r="U320" i="65"/>
  <c r="T320" i="65"/>
  <c r="S320" i="65"/>
  <c r="R320" i="65"/>
  <c r="M320" i="65"/>
  <c r="Z320" i="65"/>
  <c r="BF318" i="65"/>
  <c r="AR318" i="65"/>
  <c r="AS318" i="65" s="1"/>
  <c r="AT318" i="65" s="1"/>
  <c r="AU318" i="65" s="1"/>
  <c r="AV318" i="65" s="1"/>
  <c r="AQ318" i="65"/>
  <c r="AA318" i="65"/>
  <c r="Z318" i="65"/>
  <c r="V318" i="65"/>
  <c r="U318" i="65"/>
  <c r="T318" i="65"/>
  <c r="S318" i="65"/>
  <c r="R318" i="65"/>
  <c r="M318" i="65"/>
  <c r="J318" i="65"/>
  <c r="BF315" i="65"/>
  <c r="AR315" i="65"/>
  <c r="AS315" i="65" s="1"/>
  <c r="AT315" i="65" s="1"/>
  <c r="AU315" i="65" s="1"/>
  <c r="AV315" i="65" s="1"/>
  <c r="AQ315" i="65"/>
  <c r="AA315" i="65"/>
  <c r="V315" i="65"/>
  <c r="U315" i="65"/>
  <c r="T315" i="65"/>
  <c r="S315" i="65"/>
  <c r="R315" i="65"/>
  <c r="M315" i="65"/>
  <c r="Z315" i="65" s="1"/>
  <c r="BF302" i="65"/>
  <c r="AR302" i="65"/>
  <c r="AS302" i="65"/>
  <c r="AT302" i="65" s="1"/>
  <c r="AU302" i="65" s="1"/>
  <c r="AV302" i="65" s="1"/>
  <c r="AQ302" i="65"/>
  <c r="AA302" i="65"/>
  <c r="V302" i="65"/>
  <c r="U302" i="65"/>
  <c r="T302" i="65"/>
  <c r="S302" i="65"/>
  <c r="R302" i="65"/>
  <c r="M302" i="65"/>
  <c r="J302" i="65"/>
  <c r="BF300" i="65"/>
  <c r="AR300" i="65"/>
  <c r="AS300" i="65" s="1"/>
  <c r="AT300" i="65" s="1"/>
  <c r="AU300" i="65" s="1"/>
  <c r="AV300" i="65" s="1"/>
  <c r="AQ300" i="65"/>
  <c r="AA300" i="65"/>
  <c r="V300" i="65"/>
  <c r="U300" i="65"/>
  <c r="W300" i="65" s="1"/>
  <c r="T300" i="65"/>
  <c r="S300" i="65"/>
  <c r="R300" i="65"/>
  <c r="M300" i="65"/>
  <c r="Z300" i="65"/>
  <c r="BF299" i="65"/>
  <c r="AR299" i="65"/>
  <c r="AQ299" i="65"/>
  <c r="AA299" i="65"/>
  <c r="V299" i="65"/>
  <c r="U299" i="65"/>
  <c r="T299" i="65"/>
  <c r="S299" i="65"/>
  <c r="R299" i="65"/>
  <c r="M299" i="65"/>
  <c r="J299" i="65" s="1"/>
  <c r="BF298" i="65"/>
  <c r="AR298" i="65"/>
  <c r="AS298" i="65" s="1"/>
  <c r="AT298" i="65" s="1"/>
  <c r="AU298" i="65" s="1"/>
  <c r="AV298" i="65" s="1"/>
  <c r="AQ298" i="65"/>
  <c r="AA298" i="65"/>
  <c r="V298" i="65"/>
  <c r="U298" i="65"/>
  <c r="W298" i="65"/>
  <c r="T298" i="65"/>
  <c r="S298" i="65"/>
  <c r="R298" i="65"/>
  <c r="M298" i="65"/>
  <c r="Z298" i="65" s="1"/>
  <c r="BF292" i="65"/>
  <c r="AR292" i="65"/>
  <c r="AQ292" i="65"/>
  <c r="AA292" i="65"/>
  <c r="V292" i="65"/>
  <c r="U292" i="65"/>
  <c r="T292" i="65"/>
  <c r="S292" i="65"/>
  <c r="R292" i="65"/>
  <c r="M292" i="65"/>
  <c r="J292" i="65"/>
  <c r="BF286" i="65"/>
  <c r="AR286" i="65"/>
  <c r="AS286" i="65" s="1"/>
  <c r="AT286" i="65" s="1"/>
  <c r="AU286" i="65" s="1"/>
  <c r="AV286" i="65" s="1"/>
  <c r="AQ286" i="65"/>
  <c r="AA286" i="65"/>
  <c r="V286" i="65"/>
  <c r="W286" i="65"/>
  <c r="U286" i="65"/>
  <c r="T286" i="65"/>
  <c r="S286" i="65"/>
  <c r="R286" i="65"/>
  <c r="M286" i="65"/>
  <c r="J286" i="65" s="1"/>
  <c r="Z286" i="65"/>
  <c r="BF285" i="65"/>
  <c r="AR285" i="65"/>
  <c r="AQ285" i="65"/>
  <c r="AA285" i="65"/>
  <c r="V285" i="65"/>
  <c r="U285" i="65"/>
  <c r="U534" i="65"/>
  <c r="T285" i="65"/>
  <c r="S285" i="65"/>
  <c r="R285" i="65"/>
  <c r="M285" i="65"/>
  <c r="J285" i="65" s="1"/>
  <c r="BF281" i="65"/>
  <c r="AR281" i="65"/>
  <c r="AS281" i="65" s="1"/>
  <c r="AT281" i="65" s="1"/>
  <c r="AU281" i="65" s="1"/>
  <c r="AV281" i="65" s="1"/>
  <c r="AQ281" i="65"/>
  <c r="AA281" i="65"/>
  <c r="V281" i="65"/>
  <c r="U281" i="65"/>
  <c r="T281" i="65"/>
  <c r="S281" i="65"/>
  <c r="R281" i="65"/>
  <c r="M281" i="65"/>
  <c r="Z281" i="65" s="1"/>
  <c r="BF280" i="65"/>
  <c r="AR280" i="65"/>
  <c r="AQ280" i="65"/>
  <c r="AA280" i="65"/>
  <c r="V280" i="65"/>
  <c r="U280" i="65"/>
  <c r="T280" i="65"/>
  <c r="S280" i="65"/>
  <c r="R280" i="65"/>
  <c r="M280" i="65"/>
  <c r="J280" i="65"/>
  <c r="BF279" i="65"/>
  <c r="AR279" i="65"/>
  <c r="AS279" i="65" s="1"/>
  <c r="AT279" i="65" s="1"/>
  <c r="AU279" i="65" s="1"/>
  <c r="AV279" i="65" s="1"/>
  <c r="AQ279" i="65"/>
  <c r="AA279" i="65"/>
  <c r="V279" i="65"/>
  <c r="W279" i="65"/>
  <c r="U279" i="65"/>
  <c r="T279" i="65"/>
  <c r="S279" i="65"/>
  <c r="R279" i="65"/>
  <c r="M279" i="65"/>
  <c r="Z279" i="65"/>
  <c r="BF276" i="65"/>
  <c r="AR276" i="65"/>
  <c r="AQ276" i="65"/>
  <c r="AA276" i="65"/>
  <c r="V276" i="65"/>
  <c r="U276" i="65"/>
  <c r="T276" i="65"/>
  <c r="S276" i="65"/>
  <c r="R276" i="65"/>
  <c r="M276" i="65"/>
  <c r="J276" i="65" s="1"/>
  <c r="BF275" i="65"/>
  <c r="AR275" i="65"/>
  <c r="AS275" i="65"/>
  <c r="AT275" i="65" s="1"/>
  <c r="AU275" i="65" s="1"/>
  <c r="AV275" i="65" s="1"/>
  <c r="AQ275" i="65"/>
  <c r="AA275" i="65"/>
  <c r="V275" i="65"/>
  <c r="U275" i="65"/>
  <c r="T275" i="65"/>
  <c r="S275" i="65"/>
  <c r="R275" i="65"/>
  <c r="M275" i="65"/>
  <c r="Z275" i="65"/>
  <c r="BF273" i="65"/>
  <c r="AR273" i="65"/>
  <c r="AQ273" i="65"/>
  <c r="AA273" i="65"/>
  <c r="V273" i="65"/>
  <c r="U273" i="65"/>
  <c r="T273" i="65"/>
  <c r="S273" i="65"/>
  <c r="R273" i="65"/>
  <c r="M273" i="65"/>
  <c r="J273" i="65" s="1"/>
  <c r="BF271" i="65"/>
  <c r="AR271" i="65"/>
  <c r="AS271" i="65"/>
  <c r="AT271" i="65" s="1"/>
  <c r="AU271" i="65" s="1"/>
  <c r="AV271" i="65" s="1"/>
  <c r="AQ271" i="65"/>
  <c r="AA271" i="65"/>
  <c r="V271" i="65"/>
  <c r="U271" i="65"/>
  <c r="T271" i="65"/>
  <c r="S271" i="65"/>
  <c r="R271" i="65"/>
  <c r="M271" i="65"/>
  <c r="Z271" i="65"/>
  <c r="BF260" i="65"/>
  <c r="AR260" i="65"/>
  <c r="AS260" i="65" s="1"/>
  <c r="AT260" i="65" s="1"/>
  <c r="AU260" i="65" s="1"/>
  <c r="AV260" i="65" s="1"/>
  <c r="AQ260" i="65"/>
  <c r="AA260" i="65"/>
  <c r="V260" i="65"/>
  <c r="U260" i="65"/>
  <c r="T260" i="65"/>
  <c r="S260" i="65"/>
  <c r="R260" i="65"/>
  <c r="M260" i="65"/>
  <c r="J260" i="65" s="1"/>
  <c r="BF258" i="65"/>
  <c r="AR258" i="65"/>
  <c r="AS258" i="65"/>
  <c r="AT258" i="65" s="1"/>
  <c r="AU258" i="65" s="1"/>
  <c r="AV258" i="65" s="1"/>
  <c r="AQ258" i="65"/>
  <c r="AA258" i="65"/>
  <c r="V258" i="65"/>
  <c r="U258" i="65"/>
  <c r="T258" i="65"/>
  <c r="S258" i="65"/>
  <c r="R258" i="65"/>
  <c r="M258" i="65"/>
  <c r="Z258" i="65"/>
  <c r="BF254" i="65"/>
  <c r="AR254" i="65"/>
  <c r="AS254" i="65" s="1"/>
  <c r="AT254" i="65" s="1"/>
  <c r="AU254" i="65" s="1"/>
  <c r="AV254" i="65" s="1"/>
  <c r="AQ254" i="65"/>
  <c r="AA254" i="65"/>
  <c r="V254" i="65"/>
  <c r="U254" i="65"/>
  <c r="T254" i="65"/>
  <c r="S254" i="65"/>
  <c r="R254" i="65"/>
  <c r="M254" i="65"/>
  <c r="J254" i="65" s="1"/>
  <c r="BF251" i="65"/>
  <c r="AR251" i="65"/>
  <c r="AS251" i="65"/>
  <c r="AT251" i="65" s="1"/>
  <c r="AU251" i="65" s="1"/>
  <c r="AV251" i="65" s="1"/>
  <c r="AQ251" i="65"/>
  <c r="AA251" i="65"/>
  <c r="V251" i="65"/>
  <c r="U251" i="65"/>
  <c r="W251" i="65"/>
  <c r="T251" i="65"/>
  <c r="S251" i="65"/>
  <c r="R251" i="65"/>
  <c r="M251" i="65"/>
  <c r="Z251" i="65" s="1"/>
  <c r="BF245" i="65"/>
  <c r="AR245" i="65"/>
  <c r="AS245" i="65"/>
  <c r="AT245" i="65" s="1"/>
  <c r="AU245" i="65" s="1"/>
  <c r="AV245" i="65" s="1"/>
  <c r="AQ245" i="65"/>
  <c r="AA245" i="65"/>
  <c r="V245" i="65"/>
  <c r="U245" i="65"/>
  <c r="T245" i="65"/>
  <c r="S245" i="65"/>
  <c r="R245" i="65"/>
  <c r="M245" i="65"/>
  <c r="J245" i="65"/>
  <c r="BF243" i="65"/>
  <c r="AR243" i="65"/>
  <c r="AS243" i="65" s="1"/>
  <c r="AT243" i="65" s="1"/>
  <c r="AU243" i="65" s="1"/>
  <c r="AV243" i="65" s="1"/>
  <c r="AQ243" i="65"/>
  <c r="AA243" i="65"/>
  <c r="V243" i="65"/>
  <c r="U243" i="65"/>
  <c r="T243" i="65"/>
  <c r="S243" i="65"/>
  <c r="R243" i="65"/>
  <c r="M243" i="65"/>
  <c r="Z243" i="65" s="1"/>
  <c r="BF235" i="65"/>
  <c r="AR235" i="65"/>
  <c r="AS235" i="65"/>
  <c r="AT235" i="65" s="1"/>
  <c r="AU235" i="65" s="1"/>
  <c r="AV235" i="65" s="1"/>
  <c r="AQ235" i="65"/>
  <c r="AA235" i="65"/>
  <c r="V235" i="65"/>
  <c r="U235" i="65"/>
  <c r="T235" i="65"/>
  <c r="S235" i="65"/>
  <c r="R235" i="65"/>
  <c r="M235" i="65"/>
  <c r="J235" i="65"/>
  <c r="BF234" i="65"/>
  <c r="AR234" i="65"/>
  <c r="AS234" i="65" s="1"/>
  <c r="AT234" i="65" s="1"/>
  <c r="AU234" i="65" s="1"/>
  <c r="AV234" i="65" s="1"/>
  <c r="AQ234" i="65"/>
  <c r="AA234" i="65"/>
  <c r="V234" i="65"/>
  <c r="U234" i="65"/>
  <c r="T234" i="65"/>
  <c r="S234" i="65"/>
  <c r="R234" i="65"/>
  <c r="M234" i="65"/>
  <c r="Z234" i="65" s="1"/>
  <c r="BF229" i="65"/>
  <c r="AR229" i="65"/>
  <c r="AS229" i="65"/>
  <c r="AT229" i="65" s="1"/>
  <c r="AU229" i="65" s="1"/>
  <c r="AV229" i="65" s="1"/>
  <c r="AQ229" i="65"/>
  <c r="AA229" i="65"/>
  <c r="V229" i="65"/>
  <c r="U229" i="65"/>
  <c r="T229" i="65"/>
  <c r="T531" i="65" s="1"/>
  <c r="S229" i="65"/>
  <c r="R229" i="65"/>
  <c r="M229" i="65"/>
  <c r="J229" i="65"/>
  <c r="BF228" i="65"/>
  <c r="AR228" i="65"/>
  <c r="AS228" i="65" s="1"/>
  <c r="AT228" i="65" s="1"/>
  <c r="AU228" i="65" s="1"/>
  <c r="AV228" i="65" s="1"/>
  <c r="AQ228" i="65"/>
  <c r="AA228" i="65"/>
  <c r="V228" i="65"/>
  <c r="U228" i="65"/>
  <c r="T228" i="65"/>
  <c r="S228" i="65"/>
  <c r="R228" i="65"/>
  <c r="M228" i="65"/>
  <c r="Z228" i="65" s="1"/>
  <c r="BF226" i="65"/>
  <c r="AR226" i="65"/>
  <c r="AQ226" i="65"/>
  <c r="AA226" i="65"/>
  <c r="V226" i="65"/>
  <c r="U226" i="65"/>
  <c r="T226" i="65"/>
  <c r="S226" i="65"/>
  <c r="R226" i="65"/>
  <c r="M226" i="65"/>
  <c r="J226" i="65"/>
  <c r="BF222" i="65"/>
  <c r="AR222" i="65"/>
  <c r="AS222" i="65" s="1"/>
  <c r="AT222" i="65" s="1"/>
  <c r="AU222" i="65" s="1"/>
  <c r="AV222" i="65" s="1"/>
  <c r="AQ222" i="65"/>
  <c r="AA222" i="65"/>
  <c r="V222" i="65"/>
  <c r="U222" i="65"/>
  <c r="T222" i="65"/>
  <c r="S222" i="65"/>
  <c r="R222" i="65"/>
  <c r="M222" i="65"/>
  <c r="BF215" i="65"/>
  <c r="AR215" i="65"/>
  <c r="AQ215" i="65"/>
  <c r="AA215" i="65"/>
  <c r="V215" i="65"/>
  <c r="U215" i="65"/>
  <c r="T215" i="65"/>
  <c r="S215" i="65"/>
  <c r="R215" i="65"/>
  <c r="M215" i="65"/>
  <c r="J215" i="65" s="1"/>
  <c r="BF204" i="65"/>
  <c r="AR204" i="65"/>
  <c r="AS204" i="65"/>
  <c r="AT204" i="65" s="1"/>
  <c r="AU204" i="65" s="1"/>
  <c r="AV204" i="65" s="1"/>
  <c r="AQ204" i="65"/>
  <c r="AA204" i="65"/>
  <c r="V204" i="65"/>
  <c r="U204" i="65"/>
  <c r="T204" i="65"/>
  <c r="S204" i="65"/>
  <c r="R204" i="65"/>
  <c r="M204" i="65"/>
  <c r="BF203" i="65"/>
  <c r="AR203" i="65"/>
  <c r="AQ203" i="65"/>
  <c r="AA203" i="65"/>
  <c r="V203" i="65"/>
  <c r="U203" i="65"/>
  <c r="T203" i="65"/>
  <c r="S203" i="65"/>
  <c r="R203" i="65"/>
  <c r="M203" i="65"/>
  <c r="J203" i="65"/>
  <c r="BF202" i="65"/>
  <c r="AR202" i="65"/>
  <c r="AS202" i="65" s="1"/>
  <c r="AT202" i="65" s="1"/>
  <c r="AU202" i="65" s="1"/>
  <c r="AV202" i="65" s="1"/>
  <c r="AQ202" i="65"/>
  <c r="AA202" i="65"/>
  <c r="AA536" i="65" s="1"/>
  <c r="V202" i="65"/>
  <c r="U202" i="65"/>
  <c r="T202" i="65"/>
  <c r="S202" i="65"/>
  <c r="R202" i="65"/>
  <c r="M202" i="65"/>
  <c r="BF197" i="65"/>
  <c r="AR197" i="65"/>
  <c r="AQ197" i="65"/>
  <c r="AA197" i="65"/>
  <c r="V197" i="65"/>
  <c r="U197" i="65"/>
  <c r="T197" i="65"/>
  <c r="S197" i="65"/>
  <c r="R197" i="65"/>
  <c r="M197" i="65"/>
  <c r="J197" i="65" s="1"/>
  <c r="BF191" i="65"/>
  <c r="AR191" i="65"/>
  <c r="AS191" i="65"/>
  <c r="AT191" i="65" s="1"/>
  <c r="AU191" i="65" s="1"/>
  <c r="AV191" i="65" s="1"/>
  <c r="AQ191" i="65"/>
  <c r="AA191" i="65"/>
  <c r="V191" i="65"/>
  <c r="U191" i="65"/>
  <c r="U535" i="65" s="1"/>
  <c r="T191" i="65"/>
  <c r="T535" i="65" s="1"/>
  <c r="S191" i="65"/>
  <c r="S535" i="65"/>
  <c r="R191" i="65"/>
  <c r="M191" i="65"/>
  <c r="BF172" i="65"/>
  <c r="AR172" i="65"/>
  <c r="AQ172" i="65"/>
  <c r="AA172" i="65"/>
  <c r="V172" i="65"/>
  <c r="U172" i="65"/>
  <c r="T172" i="65"/>
  <c r="S172" i="65"/>
  <c r="R172" i="65"/>
  <c r="M172" i="65"/>
  <c r="J172" i="65" s="1"/>
  <c r="BF171" i="65"/>
  <c r="AR171" i="65"/>
  <c r="AS171" i="65" s="1"/>
  <c r="AT171" i="65" s="1"/>
  <c r="AU171" i="65" s="1"/>
  <c r="AV171" i="65" s="1"/>
  <c r="AQ171" i="65"/>
  <c r="AA171" i="65"/>
  <c r="V171" i="65"/>
  <c r="U171" i="65"/>
  <c r="T171" i="65"/>
  <c r="S171" i="65"/>
  <c r="R171" i="65"/>
  <c r="M171" i="65"/>
  <c r="J171" i="65" s="1"/>
  <c r="Z171" i="65"/>
  <c r="BF169" i="65"/>
  <c r="AR169" i="65"/>
  <c r="AQ169" i="65"/>
  <c r="AA169" i="65"/>
  <c r="V169" i="65"/>
  <c r="U169" i="65"/>
  <c r="T169" i="65"/>
  <c r="S169" i="65"/>
  <c r="R169" i="65"/>
  <c r="M169" i="65"/>
  <c r="J169" i="65"/>
  <c r="BF168" i="65"/>
  <c r="AR168" i="65"/>
  <c r="AS168" i="65" s="1"/>
  <c r="AT168" i="65" s="1"/>
  <c r="AU168" i="65" s="1"/>
  <c r="AV168" i="65" s="1"/>
  <c r="AQ168" i="65"/>
  <c r="AA168" i="65"/>
  <c r="V168" i="65"/>
  <c r="U168" i="65"/>
  <c r="T168" i="65"/>
  <c r="S168" i="65"/>
  <c r="R168" i="65"/>
  <c r="M168" i="65"/>
  <c r="Z168" i="65" s="1"/>
  <c r="J168" i="65"/>
  <c r="BF164" i="65"/>
  <c r="AR164" i="65"/>
  <c r="AQ164" i="65"/>
  <c r="AA164" i="65"/>
  <c r="V164" i="65"/>
  <c r="U164" i="65"/>
  <c r="T164" i="65"/>
  <c r="S164" i="65"/>
  <c r="R164" i="65"/>
  <c r="M164" i="65"/>
  <c r="J164" i="65" s="1"/>
  <c r="BF163" i="65"/>
  <c r="AR163" i="65"/>
  <c r="AS163" i="65" s="1"/>
  <c r="AT163" i="65" s="1"/>
  <c r="AU163" i="65" s="1"/>
  <c r="AV163" i="65" s="1"/>
  <c r="AQ163" i="65"/>
  <c r="AA163" i="65"/>
  <c r="V163" i="65"/>
  <c r="U163" i="65"/>
  <c r="T163" i="65"/>
  <c r="S163" i="65"/>
  <c r="R163" i="65"/>
  <c r="M163" i="65"/>
  <c r="Z163" i="65"/>
  <c r="J163" i="65"/>
  <c r="BF157" i="65"/>
  <c r="AR157" i="65"/>
  <c r="AQ157" i="65"/>
  <c r="AA157" i="65"/>
  <c r="V157" i="65"/>
  <c r="U157" i="65"/>
  <c r="T157" i="65"/>
  <c r="S157" i="65"/>
  <c r="R157" i="65"/>
  <c r="M157" i="65"/>
  <c r="J157" i="65"/>
  <c r="BF155" i="65"/>
  <c r="AR155" i="65"/>
  <c r="AS155" i="65" s="1"/>
  <c r="AT155" i="65" s="1"/>
  <c r="AU155" i="65" s="1"/>
  <c r="AV155" i="65" s="1"/>
  <c r="AQ155" i="65"/>
  <c r="AA155" i="65"/>
  <c r="V155" i="65"/>
  <c r="U155" i="65"/>
  <c r="T155" i="65"/>
  <c r="S155" i="65"/>
  <c r="R155" i="65"/>
  <c r="M155" i="65"/>
  <c r="Z155" i="65" s="1"/>
  <c r="BF149" i="65"/>
  <c r="AR149" i="65"/>
  <c r="AQ149" i="65"/>
  <c r="AA149" i="65"/>
  <c r="V149" i="65"/>
  <c r="U149" i="65"/>
  <c r="T149" i="65"/>
  <c r="S149" i="65"/>
  <c r="R149" i="65"/>
  <c r="M149" i="65"/>
  <c r="J149" i="65" s="1"/>
  <c r="BF146" i="65"/>
  <c r="AR146" i="65"/>
  <c r="AS146" i="65" s="1"/>
  <c r="AT146" i="65" s="1"/>
  <c r="AU146" i="65" s="1"/>
  <c r="AV146" i="65" s="1"/>
  <c r="AQ146" i="65"/>
  <c r="AA146" i="65"/>
  <c r="V146" i="65"/>
  <c r="U146" i="65"/>
  <c r="T146" i="65"/>
  <c r="S146" i="65"/>
  <c r="R146" i="65"/>
  <c r="M146" i="65"/>
  <c r="Z146" i="65"/>
  <c r="J146" i="65"/>
  <c r="BF145" i="65"/>
  <c r="AR145" i="65"/>
  <c r="AQ145" i="65"/>
  <c r="AA145" i="65"/>
  <c r="AA537" i="65"/>
  <c r="V145" i="65"/>
  <c r="U145" i="65"/>
  <c r="T145" i="65"/>
  <c r="S145" i="65"/>
  <c r="R145" i="65"/>
  <c r="M145" i="65"/>
  <c r="J145" i="65" s="1"/>
  <c r="BF144" i="65"/>
  <c r="AR144" i="65"/>
  <c r="AS144" i="65" s="1"/>
  <c r="AT144" i="65" s="1"/>
  <c r="AU144" i="65" s="1"/>
  <c r="AV144" i="65" s="1"/>
  <c r="AQ144" i="65"/>
  <c r="AA144" i="65"/>
  <c r="Z144" i="65"/>
  <c r="V144" i="65"/>
  <c r="U144" i="65"/>
  <c r="X144" i="65" s="1"/>
  <c r="AO144" i="65"/>
  <c r="T144" i="65"/>
  <c r="S144" i="65"/>
  <c r="R144" i="65"/>
  <c r="M144" i="65"/>
  <c r="J144" i="65" s="1"/>
  <c r="AP144" i="65" s="1"/>
  <c r="BF143" i="65"/>
  <c r="AR143" i="65"/>
  <c r="AQ143" i="65"/>
  <c r="AA143" i="65"/>
  <c r="V143" i="65"/>
  <c r="U143" i="65"/>
  <c r="T143" i="65"/>
  <c r="S143" i="65"/>
  <c r="R143" i="65"/>
  <c r="M143" i="65"/>
  <c r="J143" i="65" s="1"/>
  <c r="BF142" i="65"/>
  <c r="AR142" i="65"/>
  <c r="AS142" i="65" s="1"/>
  <c r="AT142" i="65" s="1"/>
  <c r="AU142" i="65" s="1"/>
  <c r="AV142" i="65" s="1"/>
  <c r="AQ142" i="65"/>
  <c r="AA142" i="65"/>
  <c r="V142" i="65"/>
  <c r="V531" i="65" s="1"/>
  <c r="U142" i="65"/>
  <c r="X142" i="65" s="1"/>
  <c r="T142" i="65"/>
  <c r="S142" i="65"/>
  <c r="R142" i="65"/>
  <c r="R531" i="65" s="1"/>
  <c r="M142" i="65"/>
  <c r="Z142" i="65" s="1"/>
  <c r="BF132" i="65"/>
  <c r="BF529" i="65"/>
  <c r="AR132" i="65"/>
  <c r="AQ132" i="65"/>
  <c r="AQ529" i="65"/>
  <c r="AA132" i="65"/>
  <c r="V132" i="65"/>
  <c r="V529" i="65" s="1"/>
  <c r="U132" i="65"/>
  <c r="T132" i="65"/>
  <c r="T529" i="65"/>
  <c r="S132" i="65"/>
  <c r="S529" i="65" s="1"/>
  <c r="R132" i="65"/>
  <c r="R529" i="65" s="1"/>
  <c r="M132" i="65"/>
  <c r="J132" i="65" s="1"/>
  <c r="BF126" i="65"/>
  <c r="AR126" i="65"/>
  <c r="AS126" i="65"/>
  <c r="AT126" i="65" s="1"/>
  <c r="AU126" i="65" s="1"/>
  <c r="AV126" i="65" s="1"/>
  <c r="AQ126" i="65"/>
  <c r="AA126" i="65"/>
  <c r="X126" i="65"/>
  <c r="V126" i="65"/>
  <c r="U126" i="65"/>
  <c r="T126" i="65"/>
  <c r="S126" i="65"/>
  <c r="R126" i="65"/>
  <c r="M126" i="65"/>
  <c r="Z126" i="65" s="1"/>
  <c r="BF121" i="65"/>
  <c r="AR121" i="65"/>
  <c r="AQ121" i="65"/>
  <c r="AA121" i="65"/>
  <c r="V121" i="65"/>
  <c r="U121" i="65"/>
  <c r="T121" i="65"/>
  <c r="S121" i="65"/>
  <c r="R121" i="65"/>
  <c r="M121" i="65"/>
  <c r="J121" i="65"/>
  <c r="BF118" i="65"/>
  <c r="AR118" i="65"/>
  <c r="AS118" i="65" s="1"/>
  <c r="AT118" i="65" s="1"/>
  <c r="AU118" i="65" s="1"/>
  <c r="AV118" i="65" s="1"/>
  <c r="AQ118" i="65"/>
  <c r="AA118" i="65"/>
  <c r="V118" i="65"/>
  <c r="U118" i="65"/>
  <c r="W118" i="65" s="1"/>
  <c r="T118" i="65"/>
  <c r="S118" i="65"/>
  <c r="R118" i="65"/>
  <c r="M118" i="65"/>
  <c r="Z118" i="65"/>
  <c r="BF113" i="65"/>
  <c r="AR113" i="65"/>
  <c r="AQ113" i="65"/>
  <c r="AA113" i="65"/>
  <c r="V113" i="65"/>
  <c r="U113" i="65"/>
  <c r="T113" i="65"/>
  <c r="S113" i="65"/>
  <c r="R113" i="65"/>
  <c r="R536" i="65" s="1"/>
  <c r="M113" i="65"/>
  <c r="J113" i="65"/>
  <c r="BF111" i="65"/>
  <c r="AR111" i="65"/>
  <c r="AS111" i="65" s="1"/>
  <c r="AT111" i="65" s="1"/>
  <c r="AU111" i="65" s="1"/>
  <c r="AV111" i="65" s="1"/>
  <c r="AQ111" i="65"/>
  <c r="AA111" i="65"/>
  <c r="V111" i="65"/>
  <c r="U111" i="65"/>
  <c r="X111" i="65" s="1"/>
  <c r="T111" i="65"/>
  <c r="S111" i="65"/>
  <c r="R111" i="65"/>
  <c r="M111" i="65"/>
  <c r="Z111" i="65"/>
  <c r="J111" i="65"/>
  <c r="AP111" i="65"/>
  <c r="BF107" i="65"/>
  <c r="AR107" i="65"/>
  <c r="AQ107" i="65"/>
  <c r="AA107" i="65"/>
  <c r="V107" i="65"/>
  <c r="U107" i="65"/>
  <c r="T107" i="65"/>
  <c r="S107" i="65"/>
  <c r="R107" i="65"/>
  <c r="M107" i="65"/>
  <c r="J107" i="65" s="1"/>
  <c r="BF105" i="65"/>
  <c r="AR105" i="65"/>
  <c r="AS105" i="65" s="1"/>
  <c r="AT105" i="65" s="1"/>
  <c r="AU105" i="65" s="1"/>
  <c r="AV105" i="65" s="1"/>
  <c r="AQ105" i="65"/>
  <c r="AA105" i="65"/>
  <c r="V105" i="65"/>
  <c r="U105" i="65"/>
  <c r="X105" i="65"/>
  <c r="T105" i="65"/>
  <c r="S105" i="65"/>
  <c r="R105" i="65"/>
  <c r="M105" i="65"/>
  <c r="Z105" i="65" s="1"/>
  <c r="BF96" i="65"/>
  <c r="AR96" i="65"/>
  <c r="AQ96" i="65"/>
  <c r="AA96" i="65"/>
  <c r="V96" i="65"/>
  <c r="U96" i="65"/>
  <c r="T96" i="65"/>
  <c r="S96" i="65"/>
  <c r="R96" i="65"/>
  <c r="M96" i="65"/>
  <c r="BF89" i="65"/>
  <c r="AR89" i="65"/>
  <c r="AQ89" i="65"/>
  <c r="AA89" i="65"/>
  <c r="Z89" i="65"/>
  <c r="V89" i="65"/>
  <c r="U89" i="65"/>
  <c r="AO89" i="65" s="1"/>
  <c r="T89" i="65"/>
  <c r="S89" i="65"/>
  <c r="R89" i="65"/>
  <c r="M89" i="65"/>
  <c r="J89" i="65"/>
  <c r="BF73" i="65"/>
  <c r="AR73" i="65"/>
  <c r="AQ73" i="65"/>
  <c r="AA73" i="65"/>
  <c r="V73" i="65"/>
  <c r="U73" i="65"/>
  <c r="T73" i="65"/>
  <c r="S73" i="65"/>
  <c r="R73" i="65"/>
  <c r="M73" i="65"/>
  <c r="J73" i="65" s="1"/>
  <c r="BF54" i="65"/>
  <c r="BF536" i="65"/>
  <c r="AR54" i="65"/>
  <c r="AS54" i="65" s="1"/>
  <c r="AT54" i="65" s="1"/>
  <c r="AU54" i="65" s="1"/>
  <c r="AV54" i="65" s="1"/>
  <c r="AQ54" i="65"/>
  <c r="AA54" i="65"/>
  <c r="V54" i="65"/>
  <c r="V536" i="65"/>
  <c r="U54" i="65"/>
  <c r="X54" i="65"/>
  <c r="T54" i="65"/>
  <c r="S54" i="65"/>
  <c r="R54" i="65"/>
  <c r="M54" i="65"/>
  <c r="Z54" i="65"/>
  <c r="BF52" i="65"/>
  <c r="AR52" i="65"/>
  <c r="AQ52" i="65"/>
  <c r="AQ536" i="65"/>
  <c r="AA52" i="65"/>
  <c r="V52" i="65"/>
  <c r="U52" i="65"/>
  <c r="T52" i="65"/>
  <c r="S52" i="65"/>
  <c r="S536" i="65" s="1"/>
  <c r="R52" i="65"/>
  <c r="M52" i="65"/>
  <c r="J52" i="65" s="1"/>
  <c r="BF49" i="65"/>
  <c r="AR49" i="65"/>
  <c r="AS49" i="65"/>
  <c r="AT49" i="65" s="1"/>
  <c r="AU49" i="65" s="1"/>
  <c r="AV49" i="65" s="1"/>
  <c r="AQ49" i="65"/>
  <c r="AA49" i="65"/>
  <c r="V49" i="65"/>
  <c r="V537" i="65" s="1"/>
  <c r="U49" i="65"/>
  <c r="U537" i="65" s="1"/>
  <c r="T49" i="65"/>
  <c r="S49" i="65"/>
  <c r="S537" i="65" s="1"/>
  <c r="R49" i="65"/>
  <c r="R537" i="65" s="1"/>
  <c r="M49" i="65"/>
  <c r="Z49" i="65"/>
  <c r="BF45" i="65"/>
  <c r="AR45" i="65"/>
  <c r="AQ45" i="65"/>
  <c r="AA45" i="65"/>
  <c r="V45" i="65"/>
  <c r="U45" i="65"/>
  <c r="T45" i="65"/>
  <c r="S45" i="65"/>
  <c r="R45" i="65"/>
  <c r="M45" i="65"/>
  <c r="J45" i="65" s="1"/>
  <c r="BF44" i="65"/>
  <c r="AR44" i="65"/>
  <c r="AS44" i="65"/>
  <c r="AT44" i="65" s="1"/>
  <c r="AU44" i="65" s="1"/>
  <c r="AV44" i="65" s="1"/>
  <c r="AQ44" i="65"/>
  <c r="AA44" i="65"/>
  <c r="Z44" i="65"/>
  <c r="V44" i="65"/>
  <c r="U44" i="65"/>
  <c r="AP44" i="65" s="1"/>
  <c r="T44" i="65"/>
  <c r="S44" i="65"/>
  <c r="R44" i="65"/>
  <c r="M44" i="65"/>
  <c r="J44" i="65"/>
  <c r="BF39" i="65"/>
  <c r="AR39" i="65"/>
  <c r="AQ39" i="65"/>
  <c r="AA39" i="65"/>
  <c r="V39" i="65"/>
  <c r="U39" i="65"/>
  <c r="T39" i="65"/>
  <c r="S39" i="65"/>
  <c r="R39" i="65"/>
  <c r="M39" i="65"/>
  <c r="J39" i="65"/>
  <c r="BF37" i="65"/>
  <c r="AR37" i="65"/>
  <c r="AS37" i="65" s="1"/>
  <c r="AT37" i="65" s="1"/>
  <c r="AU37" i="65" s="1"/>
  <c r="AV37" i="65" s="1"/>
  <c r="AQ37" i="65"/>
  <c r="AA37" i="65"/>
  <c r="V37" i="65"/>
  <c r="U37" i="65"/>
  <c r="X37" i="65" s="1"/>
  <c r="T37" i="65"/>
  <c r="S37" i="65"/>
  <c r="R37" i="65"/>
  <c r="M37" i="65"/>
  <c r="Z37" i="65"/>
  <c r="BF36" i="65"/>
  <c r="AR36" i="65"/>
  <c r="AQ36" i="65"/>
  <c r="AA36" i="65"/>
  <c r="AA538" i="65" s="1"/>
  <c r="V36" i="65"/>
  <c r="U36" i="65"/>
  <c r="T36" i="65"/>
  <c r="S36" i="65"/>
  <c r="R36" i="65"/>
  <c r="M36" i="65"/>
  <c r="J36" i="65"/>
  <c r="BF34" i="65"/>
  <c r="AR34" i="65"/>
  <c r="AS34" i="65" s="1"/>
  <c r="AT34" i="65" s="1"/>
  <c r="AU34" i="65" s="1"/>
  <c r="AV34" i="65" s="1"/>
  <c r="AQ34" i="65"/>
  <c r="AA34" i="65"/>
  <c r="AA534" i="65" s="1"/>
  <c r="V34" i="65"/>
  <c r="U34" i="65"/>
  <c r="X34" i="65"/>
  <c r="T34" i="65"/>
  <c r="T534" i="65"/>
  <c r="S34" i="65"/>
  <c r="R34" i="65"/>
  <c r="M34" i="65"/>
  <c r="Z34" i="65"/>
  <c r="BF32" i="65"/>
  <c r="AR32" i="65"/>
  <c r="AR530" i="65" s="1"/>
  <c r="AQ32" i="65"/>
  <c r="AQ530" i="65" s="1"/>
  <c r="AA32" i="65"/>
  <c r="V32" i="65"/>
  <c r="U32" i="65"/>
  <c r="U530" i="65" s="1"/>
  <c r="T32" i="65"/>
  <c r="T530" i="65"/>
  <c r="S32" i="65"/>
  <c r="R32" i="65"/>
  <c r="M32" i="65"/>
  <c r="J32" i="65"/>
  <c r="BF30" i="65"/>
  <c r="AR30" i="65"/>
  <c r="AS30" i="65" s="1"/>
  <c r="AT30" i="65" s="1"/>
  <c r="AU30" i="65" s="1"/>
  <c r="AV30" i="65" s="1"/>
  <c r="AQ30" i="65"/>
  <c r="AA30" i="65"/>
  <c r="V30" i="65"/>
  <c r="W30" i="65"/>
  <c r="U30" i="65"/>
  <c r="T30" i="65"/>
  <c r="S30" i="65"/>
  <c r="R30" i="65"/>
  <c r="M30" i="65"/>
  <c r="Z30" i="65"/>
  <c r="BF27" i="65"/>
  <c r="AR27" i="65"/>
  <c r="AQ27" i="65"/>
  <c r="AA27" i="65"/>
  <c r="V27" i="65"/>
  <c r="U27" i="65"/>
  <c r="T27" i="65"/>
  <c r="S27" i="65"/>
  <c r="R27" i="65"/>
  <c r="M27" i="65"/>
  <c r="J27" i="65" s="1"/>
  <c r="BF24" i="65"/>
  <c r="BF533" i="65"/>
  <c r="AR24" i="65"/>
  <c r="AS24" i="65" s="1"/>
  <c r="AT24" i="65" s="1"/>
  <c r="AU24" i="65" s="1"/>
  <c r="AV24" i="65" s="1"/>
  <c r="AQ24" i="65"/>
  <c r="AQ533" i="65" s="1"/>
  <c r="AA24" i="65"/>
  <c r="AA533" i="65" s="1"/>
  <c r="V24" i="65"/>
  <c r="U24" i="65"/>
  <c r="X24" i="65" s="1"/>
  <c r="T24" i="65"/>
  <c r="S24" i="65"/>
  <c r="R24" i="65"/>
  <c r="R533" i="65" s="1"/>
  <c r="M24" i="65"/>
  <c r="Z24" i="65" s="1"/>
  <c r="BF23" i="65"/>
  <c r="AR23" i="65"/>
  <c r="AQ23" i="65"/>
  <c r="AA23" i="65"/>
  <c r="V23" i="65"/>
  <c r="U23" i="65"/>
  <c r="T23" i="65"/>
  <c r="S23" i="65"/>
  <c r="R23" i="65"/>
  <c r="M23" i="65"/>
  <c r="J23" i="65"/>
  <c r="BF16" i="65"/>
  <c r="AR16" i="65"/>
  <c r="AS16" i="65" s="1"/>
  <c r="AT16" i="65" s="1"/>
  <c r="AQ16" i="65"/>
  <c r="AA16" i="65"/>
  <c r="V16" i="65"/>
  <c r="U16" i="65"/>
  <c r="W16" i="65" s="1"/>
  <c r="T16" i="65"/>
  <c r="S16" i="65"/>
  <c r="R16" i="65"/>
  <c r="M16" i="65"/>
  <c r="J16" i="65"/>
  <c r="AA529" i="65"/>
  <c r="U529" i="65"/>
  <c r="BF532" i="65"/>
  <c r="AR532" i="65"/>
  <c r="AQ532" i="65"/>
  <c r="V532" i="65"/>
  <c r="U532" i="65"/>
  <c r="T532" i="65"/>
  <c r="R532" i="65"/>
  <c r="M532" i="65"/>
  <c r="T536" i="65"/>
  <c r="AR534" i="65"/>
  <c r="BF531" i="65"/>
  <c r="S531" i="65"/>
  <c r="BF535" i="65"/>
  <c r="BG243" i="64"/>
  <c r="BE243" i="64"/>
  <c r="BC243" i="64"/>
  <c r="BB243" i="64"/>
  <c r="BA243" i="64"/>
  <c r="AZ243" i="64"/>
  <c r="AY243" i="64"/>
  <c r="AN243" i="64"/>
  <c r="AM243" i="64"/>
  <c r="AL243" i="64"/>
  <c r="AK243" i="64"/>
  <c r="AJ243" i="64"/>
  <c r="AI243" i="64"/>
  <c r="AH243" i="64"/>
  <c r="AG243" i="64"/>
  <c r="AF243" i="64"/>
  <c r="AE243" i="64"/>
  <c r="AD243" i="64"/>
  <c r="AC243" i="64"/>
  <c r="O243" i="64"/>
  <c r="K243" i="64"/>
  <c r="I243" i="64"/>
  <c r="E243" i="64"/>
  <c r="B243" i="64"/>
  <c r="BG242" i="64"/>
  <c r="BE242" i="64"/>
  <c r="BC242" i="64"/>
  <c r="BB242" i="64"/>
  <c r="BA242" i="64"/>
  <c r="AZ242" i="64"/>
  <c r="AY242" i="64"/>
  <c r="AN242" i="64"/>
  <c r="AM242" i="64"/>
  <c r="AL242" i="64"/>
  <c r="AK242" i="64"/>
  <c r="AJ242" i="64"/>
  <c r="AI242" i="64"/>
  <c r="AH242" i="64"/>
  <c r="AG242" i="64"/>
  <c r="AF242" i="64"/>
  <c r="AE242" i="64"/>
  <c r="AD242" i="64"/>
  <c r="AC242" i="64"/>
  <c r="O242" i="64"/>
  <c r="K242" i="64"/>
  <c r="I242" i="64"/>
  <c r="E242" i="64"/>
  <c r="B242" i="64"/>
  <c r="BG241" i="64"/>
  <c r="BE241" i="64"/>
  <c r="BC241" i="64"/>
  <c r="BB241" i="64"/>
  <c r="BA241" i="64"/>
  <c r="AZ241" i="64"/>
  <c r="AY241" i="64"/>
  <c r="AN241" i="64"/>
  <c r="AM241" i="64"/>
  <c r="AL241" i="64"/>
  <c r="AK241" i="64"/>
  <c r="AJ241" i="64"/>
  <c r="AI241" i="64"/>
  <c r="AH241" i="64"/>
  <c r="AG241" i="64"/>
  <c r="AF241" i="64"/>
  <c r="AE241" i="64"/>
  <c r="AD241" i="64"/>
  <c r="AC241" i="64"/>
  <c r="O241" i="64"/>
  <c r="K241" i="64"/>
  <c r="I241" i="64"/>
  <c r="E241" i="64"/>
  <c r="B241" i="64"/>
  <c r="BG240" i="64"/>
  <c r="BE240" i="64"/>
  <c r="BC240" i="64"/>
  <c r="BB240" i="64"/>
  <c r="BA240" i="64"/>
  <c r="AZ240" i="64"/>
  <c r="AY240" i="64"/>
  <c r="AN240" i="64"/>
  <c r="AM240" i="64"/>
  <c r="AL240" i="64"/>
  <c r="AK240" i="64"/>
  <c r="AJ240" i="64"/>
  <c r="AI240" i="64"/>
  <c r="AH240" i="64"/>
  <c r="AG240" i="64"/>
  <c r="AF240" i="64"/>
  <c r="AE240" i="64"/>
  <c r="AD240" i="64"/>
  <c r="AC240" i="64"/>
  <c r="O240" i="64"/>
  <c r="K240" i="64"/>
  <c r="I240" i="64"/>
  <c r="E240" i="64"/>
  <c r="B240" i="64"/>
  <c r="BG239" i="64"/>
  <c r="BE239" i="64"/>
  <c r="BC239" i="64"/>
  <c r="BB239" i="64"/>
  <c r="BA239" i="64"/>
  <c r="AZ239" i="64"/>
  <c r="AY239" i="64"/>
  <c r="AN239" i="64"/>
  <c r="AM239" i="64"/>
  <c r="AL239" i="64"/>
  <c r="AK239" i="64"/>
  <c r="AJ239" i="64"/>
  <c r="AI239" i="64"/>
  <c r="AH239" i="64"/>
  <c r="AG239" i="64"/>
  <c r="AF239" i="64"/>
  <c r="AE239" i="64"/>
  <c r="AD239" i="64"/>
  <c r="AC239" i="64"/>
  <c r="O239" i="64"/>
  <c r="K239" i="64"/>
  <c r="I239" i="64"/>
  <c r="E239" i="64"/>
  <c r="B239" i="64"/>
  <c r="BG238" i="64"/>
  <c r="BE238" i="64"/>
  <c r="BC238" i="64"/>
  <c r="BB238" i="64"/>
  <c r="BA238" i="64"/>
  <c r="AZ238" i="64"/>
  <c r="AY238" i="64"/>
  <c r="AN238" i="64"/>
  <c r="AM238" i="64"/>
  <c r="AL238" i="64"/>
  <c r="AK238" i="64"/>
  <c r="AJ238" i="64"/>
  <c r="AI238" i="64"/>
  <c r="AH238" i="64"/>
  <c r="AG238" i="64"/>
  <c r="AF238" i="64"/>
  <c r="AE238" i="64"/>
  <c r="AD238" i="64"/>
  <c r="AC238" i="64"/>
  <c r="O238" i="64"/>
  <c r="K238" i="64"/>
  <c r="I238" i="64"/>
  <c r="E238" i="64"/>
  <c r="B238" i="64"/>
  <c r="BG237" i="64"/>
  <c r="BE237" i="64"/>
  <c r="BC237" i="64"/>
  <c r="BB237" i="64"/>
  <c r="BA237" i="64"/>
  <c r="AZ237" i="64"/>
  <c r="AY237" i="64"/>
  <c r="AN237" i="64"/>
  <c r="AM237" i="64"/>
  <c r="AL237" i="64"/>
  <c r="AK237" i="64"/>
  <c r="AJ237" i="64"/>
  <c r="AI237" i="64"/>
  <c r="AH237" i="64"/>
  <c r="AG237" i="64"/>
  <c r="AF237" i="64"/>
  <c r="AE237" i="64"/>
  <c r="AD237" i="64"/>
  <c r="AC237" i="64"/>
  <c r="O237" i="64"/>
  <c r="K237" i="64"/>
  <c r="I237" i="64"/>
  <c r="E237" i="64"/>
  <c r="B237" i="64"/>
  <c r="BG236" i="64"/>
  <c r="BE236" i="64"/>
  <c r="BC236" i="64"/>
  <c r="BB236" i="64"/>
  <c r="BA236" i="64"/>
  <c r="AZ236" i="64"/>
  <c r="AY236" i="64"/>
  <c r="AN236" i="64"/>
  <c r="AM236" i="64"/>
  <c r="AL236" i="64"/>
  <c r="AK236" i="64"/>
  <c r="AJ236" i="64"/>
  <c r="AI236" i="64"/>
  <c r="AH236" i="64"/>
  <c r="AG236" i="64"/>
  <c r="AF236" i="64"/>
  <c r="AE236" i="64"/>
  <c r="AD236" i="64"/>
  <c r="AC236" i="64"/>
  <c r="O236" i="64"/>
  <c r="K236" i="64"/>
  <c r="I236" i="64"/>
  <c r="E236" i="64"/>
  <c r="B236" i="64"/>
  <c r="BG235" i="64"/>
  <c r="BE235" i="64"/>
  <c r="BC235" i="64"/>
  <c r="BB235" i="64"/>
  <c r="BA235" i="64"/>
  <c r="AZ235" i="64"/>
  <c r="AY235" i="64"/>
  <c r="AN235" i="64"/>
  <c r="AM235" i="64"/>
  <c r="AL235" i="64"/>
  <c r="AK235" i="64"/>
  <c r="AJ235" i="64"/>
  <c r="AI235" i="64"/>
  <c r="AH235" i="64"/>
  <c r="AG235" i="64"/>
  <c r="AF235" i="64"/>
  <c r="AE235" i="64"/>
  <c r="AD235" i="64"/>
  <c r="AC235" i="64"/>
  <c r="O235" i="64"/>
  <c r="K235" i="64"/>
  <c r="I235" i="64"/>
  <c r="E235" i="64"/>
  <c r="B235" i="64"/>
  <c r="BG234" i="64"/>
  <c r="BE234" i="64"/>
  <c r="BC234" i="64"/>
  <c r="BB234" i="64"/>
  <c r="BA234" i="64"/>
  <c r="AZ234" i="64"/>
  <c r="AY234" i="64"/>
  <c r="AN234" i="64"/>
  <c r="AM234" i="64"/>
  <c r="AL234" i="64"/>
  <c r="AK234" i="64"/>
  <c r="AJ234" i="64"/>
  <c r="AI234" i="64"/>
  <c r="AH234" i="64"/>
  <c r="AG234" i="64"/>
  <c r="AF234" i="64"/>
  <c r="AE234" i="64"/>
  <c r="AD234" i="64"/>
  <c r="AC234" i="64"/>
  <c r="O234" i="64"/>
  <c r="K234" i="64"/>
  <c r="I234" i="64"/>
  <c r="E234" i="64"/>
  <c r="B234" i="64"/>
  <c r="BG233" i="64"/>
  <c r="BE233" i="64"/>
  <c r="BC233" i="64"/>
  <c r="BB233" i="64"/>
  <c r="BA233" i="64"/>
  <c r="AZ233" i="64"/>
  <c r="AY233" i="64"/>
  <c r="AN233" i="64"/>
  <c r="AM233" i="64"/>
  <c r="AL233" i="64"/>
  <c r="AK233" i="64"/>
  <c r="AJ233" i="64"/>
  <c r="AI233" i="64"/>
  <c r="AH233" i="64"/>
  <c r="AG233" i="64"/>
  <c r="AF233" i="64"/>
  <c r="AE233" i="64"/>
  <c r="AD233" i="64"/>
  <c r="AC233" i="64"/>
  <c r="O233" i="64"/>
  <c r="K233" i="64"/>
  <c r="I233" i="64"/>
  <c r="E233" i="64"/>
  <c r="B233" i="64"/>
  <c r="BG230" i="64"/>
  <c r="BE230" i="64"/>
  <c r="BC230" i="64"/>
  <c r="BB230" i="64"/>
  <c r="BA230" i="64"/>
  <c r="AZ230" i="64"/>
  <c r="AY230" i="64"/>
  <c r="AN230" i="64"/>
  <c r="AM230" i="64"/>
  <c r="AL230" i="64"/>
  <c r="AK230" i="64"/>
  <c r="AJ230" i="64"/>
  <c r="AI230" i="64"/>
  <c r="AH230" i="64"/>
  <c r="AG230" i="64"/>
  <c r="AF230" i="64"/>
  <c r="AE230" i="64"/>
  <c r="AD230" i="64"/>
  <c r="AC230" i="64"/>
  <c r="O230" i="64"/>
  <c r="K230" i="64"/>
  <c r="I230" i="64"/>
  <c r="E230" i="64"/>
  <c r="B230" i="64"/>
  <c r="BF225" i="64"/>
  <c r="AR225" i="64"/>
  <c r="AQ225" i="64"/>
  <c r="AA225" i="64"/>
  <c r="V225" i="64"/>
  <c r="U225" i="64"/>
  <c r="T225" i="64"/>
  <c r="S225" i="64"/>
  <c r="R225" i="64"/>
  <c r="M225" i="64"/>
  <c r="J225" i="64" s="1"/>
  <c r="BF223" i="64"/>
  <c r="AR223" i="64"/>
  <c r="AS223" i="64"/>
  <c r="AT223" i="64" s="1"/>
  <c r="AU223" i="64" s="1"/>
  <c r="AV223" i="64" s="1"/>
  <c r="AQ223" i="64"/>
  <c r="AA223" i="64"/>
  <c r="V223" i="64"/>
  <c r="U223" i="64"/>
  <c r="T223" i="64"/>
  <c r="S223" i="64"/>
  <c r="R223" i="64"/>
  <c r="M223" i="64"/>
  <c r="BF217" i="64"/>
  <c r="AR217" i="64"/>
  <c r="AQ217" i="64"/>
  <c r="AA217" i="64"/>
  <c r="V217" i="64"/>
  <c r="U217" i="64"/>
  <c r="T217" i="64"/>
  <c r="S217" i="64"/>
  <c r="R217" i="64"/>
  <c r="M217" i="64"/>
  <c r="J217" i="64"/>
  <c r="BF215" i="64"/>
  <c r="AR215" i="64"/>
  <c r="AS215" i="64" s="1"/>
  <c r="AT215" i="64" s="1"/>
  <c r="AU215" i="64" s="1"/>
  <c r="AV215" i="64" s="1"/>
  <c r="AQ215" i="64"/>
  <c r="AA215" i="64"/>
  <c r="V215" i="64"/>
  <c r="U215" i="64"/>
  <c r="X215" i="64" s="1"/>
  <c r="T215" i="64"/>
  <c r="S215" i="64"/>
  <c r="R215" i="64"/>
  <c r="M215" i="64"/>
  <c r="BF209" i="64"/>
  <c r="AR209" i="64"/>
  <c r="AQ209" i="64"/>
  <c r="AA209" i="64"/>
  <c r="V209" i="64"/>
  <c r="U209" i="64"/>
  <c r="T209" i="64"/>
  <c r="S209" i="64"/>
  <c r="R209" i="64"/>
  <c r="M209" i="64"/>
  <c r="J209" i="64"/>
  <c r="BF207" i="64"/>
  <c r="AR207" i="64"/>
  <c r="AQ207" i="64"/>
  <c r="AA207" i="64"/>
  <c r="V207" i="64"/>
  <c r="U207" i="64"/>
  <c r="X207" i="64"/>
  <c r="T207" i="64"/>
  <c r="S207" i="64"/>
  <c r="R207" i="64"/>
  <c r="M207" i="64"/>
  <c r="BF205" i="64"/>
  <c r="AR205" i="64"/>
  <c r="AQ205" i="64"/>
  <c r="AA205" i="64"/>
  <c r="V205" i="64"/>
  <c r="U205" i="64"/>
  <c r="T205" i="64"/>
  <c r="S205" i="64"/>
  <c r="R205" i="64"/>
  <c r="M205" i="64"/>
  <c r="Z205" i="64"/>
  <c r="BF197" i="64"/>
  <c r="AR197" i="64"/>
  <c r="AQ197" i="64"/>
  <c r="AA197" i="64"/>
  <c r="V197" i="64"/>
  <c r="U197" i="64"/>
  <c r="X197" i="64" s="1"/>
  <c r="T197" i="64"/>
  <c r="S197" i="64"/>
  <c r="R197" i="64"/>
  <c r="M197" i="64"/>
  <c r="Z197" i="64"/>
  <c r="BF191" i="64"/>
  <c r="AR191" i="64"/>
  <c r="AQ191" i="64"/>
  <c r="AA191" i="64"/>
  <c r="V191" i="64"/>
  <c r="U191" i="64"/>
  <c r="T191" i="64"/>
  <c r="S191" i="64"/>
  <c r="R191" i="64"/>
  <c r="M191" i="64"/>
  <c r="Z191" i="64" s="1"/>
  <c r="BF189" i="64"/>
  <c r="AR189" i="64"/>
  <c r="AQ189" i="64"/>
  <c r="AA189" i="64"/>
  <c r="V189" i="64"/>
  <c r="U189" i="64"/>
  <c r="X189" i="64"/>
  <c r="T189" i="64"/>
  <c r="S189" i="64"/>
  <c r="R189" i="64"/>
  <c r="M189" i="64"/>
  <c r="Z189" i="64" s="1"/>
  <c r="BF181" i="64"/>
  <c r="AR181" i="64"/>
  <c r="AQ181" i="64"/>
  <c r="AA181" i="64"/>
  <c r="V181" i="64"/>
  <c r="U181" i="64"/>
  <c r="T181" i="64"/>
  <c r="S181" i="64"/>
  <c r="R181" i="64"/>
  <c r="M181" i="64"/>
  <c r="Z181" i="64" s="1"/>
  <c r="BF176" i="64"/>
  <c r="AR176" i="64"/>
  <c r="AQ176" i="64"/>
  <c r="AA176" i="64"/>
  <c r="V176" i="64"/>
  <c r="U176" i="64"/>
  <c r="X176" i="64"/>
  <c r="T176" i="64"/>
  <c r="S176" i="64"/>
  <c r="R176" i="64"/>
  <c r="M176" i="64"/>
  <c r="Z176" i="64" s="1"/>
  <c r="BF168" i="64"/>
  <c r="AR168" i="64"/>
  <c r="AQ168" i="64"/>
  <c r="AA168" i="64"/>
  <c r="V168" i="64"/>
  <c r="U168" i="64"/>
  <c r="X168" i="64"/>
  <c r="T168" i="64"/>
  <c r="S168" i="64"/>
  <c r="R168" i="64"/>
  <c r="M168" i="64"/>
  <c r="Z168" i="64" s="1"/>
  <c r="BF164" i="64"/>
  <c r="AR164" i="64"/>
  <c r="AQ164" i="64"/>
  <c r="AA164" i="64"/>
  <c r="Z164" i="64"/>
  <c r="V164" i="64"/>
  <c r="U164" i="64"/>
  <c r="AP164" i="64" s="1"/>
  <c r="T164" i="64"/>
  <c r="S164" i="64"/>
  <c r="R164" i="64"/>
  <c r="M164" i="64"/>
  <c r="J164" i="64" s="1"/>
  <c r="BF162" i="64"/>
  <c r="AR162" i="64"/>
  <c r="AQ162" i="64"/>
  <c r="AA162" i="64"/>
  <c r="V162" i="64"/>
  <c r="U162" i="64"/>
  <c r="X162" i="64" s="1"/>
  <c r="T162" i="64"/>
  <c r="S162" i="64"/>
  <c r="R162" i="64"/>
  <c r="M162" i="64"/>
  <c r="Z162" i="64"/>
  <c r="BF160" i="64"/>
  <c r="AR160" i="64"/>
  <c r="AQ160" i="64"/>
  <c r="AA160" i="64"/>
  <c r="V160" i="64"/>
  <c r="U160" i="64"/>
  <c r="X160" i="64" s="1"/>
  <c r="T160" i="64"/>
  <c r="S160" i="64"/>
  <c r="R160" i="64"/>
  <c r="M160" i="64"/>
  <c r="Z160" i="64"/>
  <c r="BF159" i="64"/>
  <c r="AR159" i="64"/>
  <c r="AQ159" i="64"/>
  <c r="AA159" i="64"/>
  <c r="V159" i="64"/>
  <c r="U159" i="64"/>
  <c r="X159" i="64" s="1"/>
  <c r="T159" i="64"/>
  <c r="S159" i="64"/>
  <c r="R159" i="64"/>
  <c r="M159" i="64"/>
  <c r="Z159" i="64"/>
  <c r="BF154" i="64"/>
  <c r="AR154" i="64"/>
  <c r="AQ154" i="64"/>
  <c r="AA154" i="64"/>
  <c r="V154" i="64"/>
  <c r="U154" i="64"/>
  <c r="X154" i="64" s="1"/>
  <c r="T154" i="64"/>
  <c r="S154" i="64"/>
  <c r="R154" i="64"/>
  <c r="M154" i="64"/>
  <c r="Z154" i="64"/>
  <c r="BF147" i="64"/>
  <c r="AR147" i="64"/>
  <c r="AQ147" i="64"/>
  <c r="AA147" i="64"/>
  <c r="V147" i="64"/>
  <c r="U147" i="64"/>
  <c r="X147" i="64" s="1"/>
  <c r="T147" i="64"/>
  <c r="S147" i="64"/>
  <c r="R147" i="64"/>
  <c r="M147" i="64"/>
  <c r="Z147" i="64"/>
  <c r="BF145" i="64"/>
  <c r="AR145" i="64"/>
  <c r="AQ145" i="64"/>
  <c r="AA145" i="64"/>
  <c r="V145" i="64"/>
  <c r="U145" i="64"/>
  <c r="X145" i="64" s="1"/>
  <c r="T145" i="64"/>
  <c r="S145" i="64"/>
  <c r="R145" i="64"/>
  <c r="M145" i="64"/>
  <c r="Z145" i="64"/>
  <c r="BF129" i="64"/>
  <c r="AR129" i="64"/>
  <c r="AQ129" i="64"/>
  <c r="AA129" i="64"/>
  <c r="V129" i="64"/>
  <c r="U129" i="64"/>
  <c r="X129" i="64" s="1"/>
  <c r="T129" i="64"/>
  <c r="S129" i="64"/>
  <c r="R129" i="64"/>
  <c r="M129" i="64"/>
  <c r="Z129" i="64"/>
  <c r="BF108" i="64"/>
  <c r="AR108" i="64"/>
  <c r="AQ108" i="64"/>
  <c r="AA108" i="64"/>
  <c r="V108" i="64"/>
  <c r="U108" i="64"/>
  <c r="X108" i="64" s="1"/>
  <c r="T108" i="64"/>
  <c r="S108" i="64"/>
  <c r="R108" i="64"/>
  <c r="M108" i="64"/>
  <c r="Z108" i="64"/>
  <c r="BF106" i="64"/>
  <c r="AR106" i="64"/>
  <c r="AQ106" i="64"/>
  <c r="AA106" i="64"/>
  <c r="V106" i="64"/>
  <c r="U106" i="64"/>
  <c r="X106" i="64" s="1"/>
  <c r="T106" i="64"/>
  <c r="S106" i="64"/>
  <c r="R106" i="64"/>
  <c r="M106" i="64"/>
  <c r="Z106" i="64"/>
  <c r="BF100" i="64"/>
  <c r="AR100" i="64"/>
  <c r="AQ100" i="64"/>
  <c r="AA100" i="64"/>
  <c r="V100" i="64"/>
  <c r="U100" i="64"/>
  <c r="X100" i="64" s="1"/>
  <c r="T100" i="64"/>
  <c r="S100" i="64"/>
  <c r="R100" i="64"/>
  <c r="M100" i="64"/>
  <c r="Z100" i="64"/>
  <c r="BF94" i="64"/>
  <c r="AR94" i="64"/>
  <c r="AQ94" i="64"/>
  <c r="AA94" i="64"/>
  <c r="X94" i="64"/>
  <c r="V94" i="64"/>
  <c r="U94" i="64"/>
  <c r="T94" i="64"/>
  <c r="S94" i="64"/>
  <c r="R94" i="64"/>
  <c r="M94" i="64"/>
  <c r="Z94" i="64"/>
  <c r="BF85" i="64"/>
  <c r="AR85" i="64"/>
  <c r="AQ85" i="64"/>
  <c r="AA85" i="64"/>
  <c r="V85" i="64"/>
  <c r="U85" i="64"/>
  <c r="X85" i="64" s="1"/>
  <c r="T85" i="64"/>
  <c r="S85" i="64"/>
  <c r="R85" i="64"/>
  <c r="M85" i="64"/>
  <c r="Z85" i="64"/>
  <c r="BF77" i="64"/>
  <c r="AR77" i="64"/>
  <c r="AQ77" i="64"/>
  <c r="AA77" i="64"/>
  <c r="V77" i="64"/>
  <c r="U77" i="64"/>
  <c r="X77" i="64" s="1"/>
  <c r="T77" i="64"/>
  <c r="S77" i="64"/>
  <c r="R77" i="64"/>
  <c r="M77" i="64"/>
  <c r="Z77" i="64"/>
  <c r="BF66" i="64"/>
  <c r="AR66" i="64"/>
  <c r="AQ66" i="64"/>
  <c r="AA66" i="64"/>
  <c r="V66" i="64"/>
  <c r="U66" i="64"/>
  <c r="X66" i="64" s="1"/>
  <c r="T66" i="64"/>
  <c r="S66" i="64"/>
  <c r="R66" i="64"/>
  <c r="M66" i="64"/>
  <c r="Z66" i="64"/>
  <c r="BF57" i="64"/>
  <c r="AR57" i="64"/>
  <c r="AQ57" i="64"/>
  <c r="AA57" i="64"/>
  <c r="V57" i="64"/>
  <c r="U57" i="64"/>
  <c r="X57" i="64" s="1"/>
  <c r="T57" i="64"/>
  <c r="S57" i="64"/>
  <c r="R57" i="64"/>
  <c r="M57" i="64"/>
  <c r="Z57" i="64"/>
  <c r="BF55" i="64"/>
  <c r="AR55" i="64"/>
  <c r="AQ55" i="64"/>
  <c r="AA55" i="64"/>
  <c r="V55" i="64"/>
  <c r="U55" i="64"/>
  <c r="X55" i="64" s="1"/>
  <c r="T55" i="64"/>
  <c r="S55" i="64"/>
  <c r="R55" i="64"/>
  <c r="M55" i="64"/>
  <c r="Z55" i="64"/>
  <c r="BF50" i="64"/>
  <c r="AR50" i="64"/>
  <c r="AQ50" i="64"/>
  <c r="AA50" i="64"/>
  <c r="V50" i="64"/>
  <c r="U50" i="64"/>
  <c r="X50" i="64" s="1"/>
  <c r="T50" i="64"/>
  <c r="S50" i="64"/>
  <c r="R50" i="64"/>
  <c r="M50" i="64"/>
  <c r="Z50" i="64"/>
  <c r="BF48" i="64"/>
  <c r="AR48" i="64"/>
  <c r="AQ48" i="64"/>
  <c r="AA48" i="64"/>
  <c r="V48" i="64"/>
  <c r="U48" i="64"/>
  <c r="X48" i="64" s="1"/>
  <c r="T48" i="64"/>
  <c r="S48" i="64"/>
  <c r="R48" i="64"/>
  <c r="M48" i="64"/>
  <c r="Z48" i="64"/>
  <c r="BF47" i="64"/>
  <c r="AR47" i="64"/>
  <c r="AQ47" i="64"/>
  <c r="AA47" i="64"/>
  <c r="X47" i="64"/>
  <c r="V47" i="64"/>
  <c r="U47" i="64"/>
  <c r="T47" i="64"/>
  <c r="S47" i="64"/>
  <c r="R47" i="64"/>
  <c r="M47" i="64"/>
  <c r="Z47" i="64"/>
  <c r="BF45" i="64"/>
  <c r="AR45" i="64"/>
  <c r="AQ45" i="64"/>
  <c r="AA45" i="64"/>
  <c r="X45" i="64"/>
  <c r="V45" i="64"/>
  <c r="U45" i="64"/>
  <c r="T45" i="64"/>
  <c r="S45" i="64"/>
  <c r="R45" i="64"/>
  <c r="M45" i="64"/>
  <c r="Z45" i="64"/>
  <c r="BF35" i="64"/>
  <c r="AR35" i="64"/>
  <c r="AQ35" i="64"/>
  <c r="AA35" i="64"/>
  <c r="V35" i="64"/>
  <c r="U35" i="64"/>
  <c r="X35" i="64" s="1"/>
  <c r="T35" i="64"/>
  <c r="S35" i="64"/>
  <c r="R35" i="64"/>
  <c r="M35" i="64"/>
  <c r="Z35" i="64"/>
  <c r="BF33" i="64"/>
  <c r="AR33" i="64"/>
  <c r="AQ33" i="64"/>
  <c r="AA33" i="64"/>
  <c r="V33" i="64"/>
  <c r="U33" i="64"/>
  <c r="X33" i="64" s="1"/>
  <c r="T33" i="64"/>
  <c r="S33" i="64"/>
  <c r="R33" i="64"/>
  <c r="M33" i="64"/>
  <c r="Z33" i="64"/>
  <c r="BF28" i="64"/>
  <c r="AR28" i="64"/>
  <c r="AQ28" i="64"/>
  <c r="AA28" i="64"/>
  <c r="V28" i="64"/>
  <c r="U28" i="64"/>
  <c r="T28" i="64"/>
  <c r="S28" i="64"/>
  <c r="R28" i="64"/>
  <c r="M28" i="64"/>
  <c r="Z28" i="64" s="1"/>
  <c r="BF27" i="64"/>
  <c r="AR27" i="64"/>
  <c r="AQ27" i="64"/>
  <c r="AA27" i="64"/>
  <c r="V27" i="64"/>
  <c r="U27" i="64"/>
  <c r="X27" i="64"/>
  <c r="T27" i="64"/>
  <c r="S27" i="64"/>
  <c r="R27" i="64"/>
  <c r="M27" i="64"/>
  <c r="Z27" i="64" s="1"/>
  <c r="BF21" i="64"/>
  <c r="AR21" i="64"/>
  <c r="AQ21" i="64"/>
  <c r="AA21" i="64"/>
  <c r="V21" i="64"/>
  <c r="U21" i="64"/>
  <c r="X21" i="64" s="1"/>
  <c r="T21" i="64"/>
  <c r="S21" i="64"/>
  <c r="R21" i="64"/>
  <c r="M21" i="64"/>
  <c r="Z21" i="64" s="1"/>
  <c r="BF14" i="64"/>
  <c r="AR14" i="64"/>
  <c r="AQ14" i="64"/>
  <c r="AA14" i="64"/>
  <c r="V14" i="64"/>
  <c r="U14" i="64"/>
  <c r="X14" i="64"/>
  <c r="T14" i="64"/>
  <c r="S14" i="64"/>
  <c r="R14" i="64"/>
  <c r="M14" i="64"/>
  <c r="Z14" i="64" s="1"/>
  <c r="BF211" i="64"/>
  <c r="AR211" i="64"/>
  <c r="AQ211" i="64"/>
  <c r="AA211" i="64"/>
  <c r="V211" i="64"/>
  <c r="U211" i="64"/>
  <c r="X211" i="64" s="1"/>
  <c r="T211" i="64"/>
  <c r="S211" i="64"/>
  <c r="R211" i="64"/>
  <c r="M211" i="64"/>
  <c r="Z211" i="64" s="1"/>
  <c r="BF171" i="64"/>
  <c r="AR171" i="64"/>
  <c r="AQ171" i="64"/>
  <c r="AA171" i="64"/>
  <c r="Z171" i="64"/>
  <c r="V171" i="64"/>
  <c r="U171" i="64"/>
  <c r="X171" i="64" s="1"/>
  <c r="T171" i="64"/>
  <c r="S171" i="64"/>
  <c r="R171" i="64"/>
  <c r="M171" i="64"/>
  <c r="J171" i="64"/>
  <c r="BF169" i="64"/>
  <c r="AR169" i="64"/>
  <c r="AQ169" i="64"/>
  <c r="AA169" i="64"/>
  <c r="V169" i="64"/>
  <c r="U169" i="64"/>
  <c r="T169" i="64"/>
  <c r="S169" i="64"/>
  <c r="R169" i="64"/>
  <c r="M169" i="64"/>
  <c r="Z169" i="64"/>
  <c r="BF163" i="64"/>
  <c r="AR163" i="64"/>
  <c r="AS163" i="64" s="1"/>
  <c r="AT163" i="64"/>
  <c r="AU163" i="64"/>
  <c r="AV163" i="64"/>
  <c r="AQ163" i="64"/>
  <c r="AA163" i="64"/>
  <c r="V163" i="64"/>
  <c r="U163" i="64"/>
  <c r="X163" i="64" s="1"/>
  <c r="T163" i="64"/>
  <c r="S163" i="64"/>
  <c r="R163" i="64"/>
  <c r="M163" i="64"/>
  <c r="Z163" i="64"/>
  <c r="BF155" i="64"/>
  <c r="AR155" i="64"/>
  <c r="AQ155" i="64"/>
  <c r="AA155" i="64"/>
  <c r="V155" i="64"/>
  <c r="U155" i="64"/>
  <c r="X155" i="64" s="1"/>
  <c r="T155" i="64"/>
  <c r="S155" i="64"/>
  <c r="R155" i="64"/>
  <c r="M155" i="64"/>
  <c r="Z155" i="64"/>
  <c r="BF130" i="64"/>
  <c r="AR130" i="64"/>
  <c r="AS130" i="64" s="1"/>
  <c r="AT130" i="64"/>
  <c r="AU130" i="64"/>
  <c r="AV130" i="64" s="1"/>
  <c r="AQ130" i="64"/>
  <c r="AA130" i="64"/>
  <c r="V130" i="64"/>
  <c r="U130" i="64"/>
  <c r="X130" i="64" s="1"/>
  <c r="T130" i="64"/>
  <c r="S130" i="64"/>
  <c r="R130" i="64"/>
  <c r="M130" i="64"/>
  <c r="Z130" i="64"/>
  <c r="BF128" i="64"/>
  <c r="AR128" i="64"/>
  <c r="AQ128" i="64"/>
  <c r="AA128" i="64"/>
  <c r="Z128" i="64"/>
  <c r="V128" i="64"/>
  <c r="U128" i="64"/>
  <c r="T128" i="64"/>
  <c r="S128" i="64"/>
  <c r="R128" i="64"/>
  <c r="M128" i="64"/>
  <c r="J128" i="64"/>
  <c r="BF120" i="64"/>
  <c r="AR120" i="64"/>
  <c r="AS120" i="64" s="1"/>
  <c r="AT120" i="64" s="1"/>
  <c r="AU120" i="64" s="1"/>
  <c r="AV120" i="64" s="1"/>
  <c r="AQ120" i="64"/>
  <c r="AA120" i="64"/>
  <c r="V120" i="64"/>
  <c r="W120" i="64"/>
  <c r="U120" i="64"/>
  <c r="X120" i="64"/>
  <c r="T120" i="64"/>
  <c r="S120" i="64"/>
  <c r="R120" i="64"/>
  <c r="M120" i="64"/>
  <c r="Z120" i="64"/>
  <c r="J120" i="64"/>
  <c r="AP120" i="64" s="1"/>
  <c r="BF117" i="64"/>
  <c r="AR117" i="64"/>
  <c r="AQ117" i="64"/>
  <c r="AA117" i="64"/>
  <c r="V117" i="64"/>
  <c r="U117" i="64"/>
  <c r="X117" i="64"/>
  <c r="T117" i="64"/>
  <c r="S117" i="64"/>
  <c r="R117" i="64"/>
  <c r="M117" i="64"/>
  <c r="Z117" i="64" s="1"/>
  <c r="J117" i="64"/>
  <c r="BF115" i="64"/>
  <c r="AR115" i="64"/>
  <c r="AS115" i="64" s="1"/>
  <c r="AT115" i="64"/>
  <c r="AU115" i="64"/>
  <c r="AV115" i="64"/>
  <c r="AQ115" i="64"/>
  <c r="AA115" i="64"/>
  <c r="V115" i="64"/>
  <c r="U115" i="64"/>
  <c r="X115" i="64" s="1"/>
  <c r="T115" i="64"/>
  <c r="S115" i="64"/>
  <c r="R115" i="64"/>
  <c r="M115" i="64"/>
  <c r="Z115" i="64"/>
  <c r="BF103" i="64"/>
  <c r="AR103" i="64"/>
  <c r="AS103" i="64" s="1"/>
  <c r="AT103" i="64"/>
  <c r="AU103" i="64" s="1"/>
  <c r="AV103" i="64" s="1"/>
  <c r="AQ103" i="64"/>
  <c r="AA103" i="64"/>
  <c r="V103" i="64"/>
  <c r="U103" i="64"/>
  <c r="T103" i="64"/>
  <c r="S103" i="64"/>
  <c r="R103" i="64"/>
  <c r="M103" i="64"/>
  <c r="Z103" i="64" s="1"/>
  <c r="BF89" i="64"/>
  <c r="AR89" i="64"/>
  <c r="AS89" i="64" s="1"/>
  <c r="AT89" i="64" s="1"/>
  <c r="AU89" i="64" s="1"/>
  <c r="AV89" i="64" s="1"/>
  <c r="AQ89" i="64"/>
  <c r="AA89" i="64"/>
  <c r="V89" i="64"/>
  <c r="U89" i="64"/>
  <c r="T89" i="64"/>
  <c r="S89" i="64"/>
  <c r="R89" i="64"/>
  <c r="M89" i="64"/>
  <c r="Z89" i="64"/>
  <c r="BF24" i="64"/>
  <c r="AR24" i="64"/>
  <c r="AS24" i="64"/>
  <c r="AQ24" i="64"/>
  <c r="AA24" i="64"/>
  <c r="V24" i="64"/>
  <c r="U24" i="64"/>
  <c r="T24" i="64"/>
  <c r="S24" i="64"/>
  <c r="R24" i="64"/>
  <c r="M24" i="64"/>
  <c r="Z24" i="64"/>
  <c r="BF151" i="64"/>
  <c r="AR151" i="64"/>
  <c r="AS151" i="64"/>
  <c r="AT151" i="64"/>
  <c r="AU151" i="64" s="1"/>
  <c r="AV151" i="64" s="1"/>
  <c r="AQ151" i="64"/>
  <c r="AA151" i="64"/>
  <c r="V151" i="64"/>
  <c r="U151" i="64"/>
  <c r="T151" i="64"/>
  <c r="S151" i="64"/>
  <c r="R151" i="64"/>
  <c r="M151" i="64"/>
  <c r="Z151" i="64"/>
  <c r="BF99" i="64"/>
  <c r="AR99" i="64"/>
  <c r="AS99" i="64"/>
  <c r="AQ99" i="64"/>
  <c r="AA99" i="64"/>
  <c r="V99" i="64"/>
  <c r="U99" i="64"/>
  <c r="T99" i="64"/>
  <c r="S99" i="64"/>
  <c r="R99" i="64"/>
  <c r="M99" i="64"/>
  <c r="Z99" i="64"/>
  <c r="BF98" i="64"/>
  <c r="AR98" i="64"/>
  <c r="AS98" i="64"/>
  <c r="AT98" i="64"/>
  <c r="AU98" i="64"/>
  <c r="AV98" i="64" s="1"/>
  <c r="AQ98" i="64"/>
  <c r="AA98" i="64"/>
  <c r="V98" i="64"/>
  <c r="U98" i="64"/>
  <c r="T98" i="64"/>
  <c r="S98" i="64"/>
  <c r="R98" i="64"/>
  <c r="M98" i="64"/>
  <c r="Z98" i="64"/>
  <c r="BF96" i="64"/>
  <c r="AR96" i="64"/>
  <c r="AS96" i="64" s="1"/>
  <c r="AQ96" i="64"/>
  <c r="AA96" i="64"/>
  <c r="V96" i="64"/>
  <c r="U96" i="64"/>
  <c r="W96" i="64"/>
  <c r="T96" i="64"/>
  <c r="S96" i="64"/>
  <c r="R96" i="64"/>
  <c r="M96" i="64"/>
  <c r="Z96" i="64"/>
  <c r="BF84" i="64"/>
  <c r="AR84" i="64"/>
  <c r="AS84" i="64"/>
  <c r="AT84" i="64"/>
  <c r="AU84" i="64" s="1"/>
  <c r="AV84" i="64" s="1"/>
  <c r="AQ84" i="64"/>
  <c r="AA84" i="64"/>
  <c r="Z84" i="64"/>
  <c r="V84" i="64"/>
  <c r="U84" i="64"/>
  <c r="T84" i="64"/>
  <c r="S84" i="64"/>
  <c r="R84" i="64"/>
  <c r="M84" i="64"/>
  <c r="J84" i="64" s="1"/>
  <c r="BF78" i="64"/>
  <c r="AR78" i="64"/>
  <c r="AS78" i="64"/>
  <c r="AQ78" i="64"/>
  <c r="AA78" i="64"/>
  <c r="V78" i="64"/>
  <c r="U78" i="64"/>
  <c r="T78" i="64"/>
  <c r="S78" i="64"/>
  <c r="R78" i="64"/>
  <c r="M78" i="64"/>
  <c r="Z78" i="64" s="1"/>
  <c r="BF73" i="64"/>
  <c r="AR73" i="64"/>
  <c r="AS73" i="64"/>
  <c r="AT73" i="64" s="1"/>
  <c r="AU73" i="64" s="1"/>
  <c r="AV73" i="64" s="1"/>
  <c r="AQ73" i="64"/>
  <c r="AA73" i="64"/>
  <c r="V73" i="64"/>
  <c r="U73" i="64"/>
  <c r="T73" i="64"/>
  <c r="S73" i="64"/>
  <c r="R73" i="64"/>
  <c r="M73" i="64"/>
  <c r="Z73" i="64"/>
  <c r="BF49" i="64"/>
  <c r="AR49" i="64"/>
  <c r="AS49" i="64" s="1"/>
  <c r="AQ49" i="64"/>
  <c r="AA49" i="64"/>
  <c r="V49" i="64"/>
  <c r="U49" i="64"/>
  <c r="T49" i="64"/>
  <c r="S49" i="64"/>
  <c r="R49" i="64"/>
  <c r="M49" i="64"/>
  <c r="Z49" i="64"/>
  <c r="BF37" i="64"/>
  <c r="AR37" i="64"/>
  <c r="AS37" i="64" s="1"/>
  <c r="AT37" i="64" s="1"/>
  <c r="AU37" i="64" s="1"/>
  <c r="AV37" i="64" s="1"/>
  <c r="AQ37" i="64"/>
  <c r="AA37" i="64"/>
  <c r="V37" i="64"/>
  <c r="U37" i="64"/>
  <c r="T37" i="64"/>
  <c r="S37" i="64"/>
  <c r="R37" i="64"/>
  <c r="M37" i="64"/>
  <c r="Z37" i="64" s="1"/>
  <c r="BF31" i="64"/>
  <c r="AR31" i="64"/>
  <c r="AS31" i="64"/>
  <c r="AQ31" i="64"/>
  <c r="AA31" i="64"/>
  <c r="V31" i="64"/>
  <c r="U31" i="64"/>
  <c r="T31" i="64"/>
  <c r="S31" i="64"/>
  <c r="R31" i="64"/>
  <c r="M31" i="64"/>
  <c r="Z31" i="64" s="1"/>
  <c r="BF208" i="64"/>
  <c r="AR208" i="64"/>
  <c r="AS208" i="64" s="1"/>
  <c r="AT208" i="64" s="1"/>
  <c r="AU208" i="64" s="1"/>
  <c r="AV208" i="64" s="1"/>
  <c r="AQ208" i="64"/>
  <c r="AA208" i="64"/>
  <c r="V208" i="64"/>
  <c r="U208" i="64"/>
  <c r="T208" i="64"/>
  <c r="S208" i="64"/>
  <c r="R208" i="64"/>
  <c r="M208" i="64"/>
  <c r="Z208" i="64"/>
  <c r="BF196" i="64"/>
  <c r="AR196" i="64"/>
  <c r="AS196" i="64" s="1"/>
  <c r="AQ196" i="64"/>
  <c r="AA196" i="64"/>
  <c r="V196" i="64"/>
  <c r="U196" i="64"/>
  <c r="T196" i="64"/>
  <c r="S196" i="64"/>
  <c r="R196" i="64"/>
  <c r="M196" i="64"/>
  <c r="Z196" i="64"/>
  <c r="BF195" i="64"/>
  <c r="AR195" i="64"/>
  <c r="AS195" i="64" s="1"/>
  <c r="AQ195" i="64"/>
  <c r="AA195" i="64"/>
  <c r="V195" i="64"/>
  <c r="U195" i="64"/>
  <c r="T195" i="64"/>
  <c r="S195" i="64"/>
  <c r="R195" i="64"/>
  <c r="M195" i="64"/>
  <c r="Z195" i="64"/>
  <c r="BF165" i="64"/>
  <c r="AR165" i="64"/>
  <c r="AS165" i="64" s="1"/>
  <c r="AQ165" i="64"/>
  <c r="AA165" i="64"/>
  <c r="V165" i="64"/>
  <c r="U165" i="64"/>
  <c r="T165" i="64"/>
  <c r="S165" i="64"/>
  <c r="R165" i="64"/>
  <c r="M165" i="64"/>
  <c r="Z165" i="64"/>
  <c r="BF137" i="64"/>
  <c r="AR137" i="64"/>
  <c r="AQ137" i="64"/>
  <c r="AA137" i="64"/>
  <c r="V137" i="64"/>
  <c r="U137" i="64"/>
  <c r="T137" i="64"/>
  <c r="S137" i="64"/>
  <c r="R137" i="64"/>
  <c r="M137" i="64"/>
  <c r="Z137" i="64" s="1"/>
  <c r="BF114" i="64"/>
  <c r="AR114" i="64"/>
  <c r="AS114" i="64"/>
  <c r="AQ114" i="64"/>
  <c r="AA114" i="64"/>
  <c r="V114" i="64"/>
  <c r="U114" i="64"/>
  <c r="T114" i="64"/>
  <c r="S114" i="64"/>
  <c r="R114" i="64"/>
  <c r="M114" i="64"/>
  <c r="Z114" i="64" s="1"/>
  <c r="BF110" i="64"/>
  <c r="AR110" i="64"/>
  <c r="AQ110" i="64"/>
  <c r="AA110" i="64"/>
  <c r="V110" i="64"/>
  <c r="U110" i="64"/>
  <c r="T110" i="64"/>
  <c r="S110" i="64"/>
  <c r="R110" i="64"/>
  <c r="M110" i="64"/>
  <c r="Z110" i="64"/>
  <c r="BF109" i="64"/>
  <c r="AR109" i="64"/>
  <c r="AQ109" i="64"/>
  <c r="AA109" i="64"/>
  <c r="Z109" i="64"/>
  <c r="V109" i="64"/>
  <c r="U109" i="64"/>
  <c r="T109" i="64"/>
  <c r="S109" i="64"/>
  <c r="R109" i="64"/>
  <c r="M109" i="64"/>
  <c r="J109" i="64"/>
  <c r="BF76" i="64"/>
  <c r="AR76" i="64"/>
  <c r="AQ76" i="64"/>
  <c r="AA76" i="64"/>
  <c r="V76" i="64"/>
  <c r="U76" i="64"/>
  <c r="T76" i="64"/>
  <c r="S76" i="64"/>
  <c r="R76" i="64"/>
  <c r="M76" i="64"/>
  <c r="Z76" i="64" s="1"/>
  <c r="BF68" i="64"/>
  <c r="AR68" i="64"/>
  <c r="AQ68" i="64"/>
  <c r="AA68" i="64"/>
  <c r="V68" i="64"/>
  <c r="U68" i="64"/>
  <c r="X68" i="64" s="1"/>
  <c r="T68" i="64"/>
  <c r="S68" i="64"/>
  <c r="R68" i="64"/>
  <c r="M68" i="64"/>
  <c r="Z68" i="64" s="1"/>
  <c r="BF56" i="64"/>
  <c r="AR56" i="64"/>
  <c r="AQ56" i="64"/>
  <c r="AA56" i="64"/>
  <c r="V56" i="64"/>
  <c r="U56" i="64"/>
  <c r="T56" i="64"/>
  <c r="S56" i="64"/>
  <c r="R56" i="64"/>
  <c r="M56" i="64"/>
  <c r="Z56" i="64"/>
  <c r="BF52" i="64"/>
  <c r="AR52" i="64"/>
  <c r="AQ52" i="64"/>
  <c r="AA52" i="64"/>
  <c r="V52" i="64"/>
  <c r="U52" i="64"/>
  <c r="X52" i="64" s="1"/>
  <c r="T52" i="64"/>
  <c r="S52" i="64"/>
  <c r="R52" i="64"/>
  <c r="M52" i="64"/>
  <c r="Z52" i="64"/>
  <c r="BF51" i="64"/>
  <c r="AR51" i="64"/>
  <c r="AQ51" i="64"/>
  <c r="AA51" i="64"/>
  <c r="V51" i="64"/>
  <c r="U51" i="64"/>
  <c r="X51" i="64" s="1"/>
  <c r="T51" i="64"/>
  <c r="S51" i="64"/>
  <c r="R51" i="64"/>
  <c r="M51" i="64"/>
  <c r="Z51" i="64"/>
  <c r="BF13" i="64"/>
  <c r="AR13" i="64"/>
  <c r="AQ13" i="64"/>
  <c r="AA13" i="64"/>
  <c r="V13" i="64"/>
  <c r="U13" i="64"/>
  <c r="X13" i="64" s="1"/>
  <c r="T13" i="64"/>
  <c r="S13" i="64"/>
  <c r="R13" i="64"/>
  <c r="M13" i="64"/>
  <c r="Z13" i="64" s="1"/>
  <c r="BF224" i="64"/>
  <c r="AR224" i="64"/>
  <c r="AQ224" i="64"/>
  <c r="AA224" i="64"/>
  <c r="V224" i="64"/>
  <c r="U224" i="64"/>
  <c r="T224" i="64"/>
  <c r="S224" i="64"/>
  <c r="R224" i="64"/>
  <c r="M224" i="64"/>
  <c r="Z224" i="64"/>
  <c r="BF214" i="64"/>
  <c r="AR214" i="64"/>
  <c r="AQ214" i="64"/>
  <c r="AA214" i="64"/>
  <c r="V214" i="64"/>
  <c r="U214" i="64"/>
  <c r="T214" i="64"/>
  <c r="S214" i="64"/>
  <c r="R214" i="64"/>
  <c r="M214" i="64"/>
  <c r="Z214" i="64"/>
  <c r="BF204" i="64"/>
  <c r="AR204" i="64"/>
  <c r="AQ204" i="64"/>
  <c r="AA204" i="64"/>
  <c r="V204" i="64"/>
  <c r="U204" i="64"/>
  <c r="T204" i="64"/>
  <c r="S204" i="64"/>
  <c r="R204" i="64"/>
  <c r="M204" i="64"/>
  <c r="Z204" i="64" s="1"/>
  <c r="BF202" i="64"/>
  <c r="AR202" i="64"/>
  <c r="AQ202" i="64"/>
  <c r="AA202" i="64"/>
  <c r="V202" i="64"/>
  <c r="U202" i="64"/>
  <c r="X202" i="64"/>
  <c r="T202" i="64"/>
  <c r="S202" i="64"/>
  <c r="R202" i="64"/>
  <c r="M202" i="64"/>
  <c r="Z202" i="64" s="1"/>
  <c r="BF198" i="64"/>
  <c r="AR198" i="64"/>
  <c r="AQ198" i="64"/>
  <c r="AA198" i="64"/>
  <c r="V198" i="64"/>
  <c r="U198" i="64"/>
  <c r="T198" i="64"/>
  <c r="S198" i="64"/>
  <c r="R198" i="64"/>
  <c r="M198" i="64"/>
  <c r="Z198" i="64" s="1"/>
  <c r="BF194" i="64"/>
  <c r="AR194" i="64"/>
  <c r="AQ194" i="64"/>
  <c r="AA194" i="64"/>
  <c r="V194" i="64"/>
  <c r="U194" i="64"/>
  <c r="X194" i="64"/>
  <c r="T194" i="64"/>
  <c r="S194" i="64"/>
  <c r="R194" i="64"/>
  <c r="M194" i="64"/>
  <c r="Z194" i="64" s="1"/>
  <c r="BF174" i="64"/>
  <c r="AR174" i="64"/>
  <c r="AQ174" i="64"/>
  <c r="AA174" i="64"/>
  <c r="V174" i="64"/>
  <c r="U174" i="64"/>
  <c r="X174" i="64"/>
  <c r="T174" i="64"/>
  <c r="S174" i="64"/>
  <c r="R174" i="64"/>
  <c r="M174" i="64"/>
  <c r="Z174" i="64" s="1"/>
  <c r="J174" i="64"/>
  <c r="AP174" i="64" s="1"/>
  <c r="BF172" i="64"/>
  <c r="AR172" i="64"/>
  <c r="AQ172" i="64"/>
  <c r="AA172" i="64"/>
  <c r="V172" i="64"/>
  <c r="U172" i="64"/>
  <c r="X172" i="64"/>
  <c r="T172" i="64"/>
  <c r="S172" i="64"/>
  <c r="R172" i="64"/>
  <c r="M172" i="64"/>
  <c r="Z172" i="64" s="1"/>
  <c r="BF132" i="64"/>
  <c r="AR132" i="64"/>
  <c r="AQ132" i="64"/>
  <c r="AA132" i="64"/>
  <c r="V132" i="64"/>
  <c r="U132" i="64"/>
  <c r="X132" i="64"/>
  <c r="T132" i="64"/>
  <c r="S132" i="64"/>
  <c r="R132" i="64"/>
  <c r="M132" i="64"/>
  <c r="Z132" i="64" s="1"/>
  <c r="BF124" i="64"/>
  <c r="AR124" i="64"/>
  <c r="AQ124" i="64"/>
  <c r="AA124" i="64"/>
  <c r="V124" i="64"/>
  <c r="U124" i="64"/>
  <c r="X124" i="64" s="1"/>
  <c r="T124" i="64"/>
  <c r="S124" i="64"/>
  <c r="R124" i="64"/>
  <c r="M124" i="64"/>
  <c r="Z124" i="64" s="1"/>
  <c r="J124" i="64"/>
  <c r="AP124" i="64" s="1"/>
  <c r="BF101" i="64"/>
  <c r="AR101" i="64"/>
  <c r="AQ101" i="64"/>
  <c r="AA101" i="64"/>
  <c r="Z101" i="64"/>
  <c r="V101" i="64"/>
  <c r="U101" i="64"/>
  <c r="T101" i="64"/>
  <c r="S101" i="64"/>
  <c r="R101" i="64"/>
  <c r="M101" i="64"/>
  <c r="J101" i="64" s="1"/>
  <c r="BF79" i="64"/>
  <c r="AR79" i="64"/>
  <c r="AQ79" i="64"/>
  <c r="AA79" i="64"/>
  <c r="V79" i="64"/>
  <c r="U79" i="64"/>
  <c r="X79" i="64" s="1"/>
  <c r="T79" i="64"/>
  <c r="S79" i="64"/>
  <c r="R79" i="64"/>
  <c r="M79" i="64"/>
  <c r="Z79" i="64" s="1"/>
  <c r="BF67" i="64"/>
  <c r="AR67" i="64"/>
  <c r="AQ67" i="64"/>
  <c r="AA67" i="64"/>
  <c r="V67" i="64"/>
  <c r="U67" i="64"/>
  <c r="X67" i="64" s="1"/>
  <c r="T67" i="64"/>
  <c r="S67" i="64"/>
  <c r="R67" i="64"/>
  <c r="M67" i="64"/>
  <c r="Z67" i="64"/>
  <c r="BF54" i="64"/>
  <c r="AR54" i="64"/>
  <c r="AQ54" i="64"/>
  <c r="AA54" i="64"/>
  <c r="V54" i="64"/>
  <c r="U54" i="64"/>
  <c r="X54" i="64" s="1"/>
  <c r="T54" i="64"/>
  <c r="S54" i="64"/>
  <c r="R54" i="64"/>
  <c r="M54" i="64"/>
  <c r="Z54" i="64"/>
  <c r="BF36" i="64"/>
  <c r="AR36" i="64"/>
  <c r="AQ36" i="64"/>
  <c r="AA36" i="64"/>
  <c r="V36" i="64"/>
  <c r="U36" i="64"/>
  <c r="X36" i="64" s="1"/>
  <c r="T36" i="64"/>
  <c r="S36" i="64"/>
  <c r="R36" i="64"/>
  <c r="M36" i="64"/>
  <c r="Z36" i="64"/>
  <c r="BF19" i="64"/>
  <c r="AR19" i="64"/>
  <c r="AQ19" i="64"/>
  <c r="AA19" i="64"/>
  <c r="V19" i="64"/>
  <c r="U19" i="64"/>
  <c r="X19" i="64" s="1"/>
  <c r="T19" i="64"/>
  <c r="S19" i="64"/>
  <c r="R19" i="64"/>
  <c r="M19" i="64"/>
  <c r="Z19" i="64"/>
  <c r="BF17" i="64"/>
  <c r="AR17" i="64"/>
  <c r="AQ17" i="64"/>
  <c r="AA17" i="64"/>
  <c r="V17" i="64"/>
  <c r="U17" i="64"/>
  <c r="X17" i="64" s="1"/>
  <c r="T17" i="64"/>
  <c r="S17" i="64"/>
  <c r="R17" i="64"/>
  <c r="M17" i="64"/>
  <c r="Z17" i="64"/>
  <c r="BF16" i="64"/>
  <c r="AR16" i="64"/>
  <c r="AQ16" i="64"/>
  <c r="AA16" i="64"/>
  <c r="V16" i="64"/>
  <c r="U16" i="64"/>
  <c r="X16" i="64" s="1"/>
  <c r="T16" i="64"/>
  <c r="S16" i="64"/>
  <c r="R16" i="64"/>
  <c r="M16" i="64"/>
  <c r="Z16" i="64"/>
  <c r="BF9" i="64"/>
  <c r="AR9" i="64"/>
  <c r="AQ9" i="64"/>
  <c r="AA9" i="64"/>
  <c r="V9" i="64"/>
  <c r="U9" i="64"/>
  <c r="X9" i="64" s="1"/>
  <c r="T9" i="64"/>
  <c r="S9" i="64"/>
  <c r="R9" i="64"/>
  <c r="M9" i="64"/>
  <c r="Z9" i="64"/>
  <c r="BF8" i="64"/>
  <c r="AR8" i="64"/>
  <c r="AQ8" i="64"/>
  <c r="AA8" i="64"/>
  <c r="V8" i="64"/>
  <c r="U8" i="64"/>
  <c r="X8" i="64" s="1"/>
  <c r="T8" i="64"/>
  <c r="S8" i="64"/>
  <c r="R8" i="64"/>
  <c r="M8" i="64"/>
  <c r="Z8" i="64"/>
  <c r="BF219" i="64"/>
  <c r="AR219" i="64"/>
  <c r="AQ219" i="64"/>
  <c r="AA219" i="64"/>
  <c r="V219" i="64"/>
  <c r="U219" i="64"/>
  <c r="X219" i="64" s="1"/>
  <c r="T219" i="64"/>
  <c r="S219" i="64"/>
  <c r="R219" i="64"/>
  <c r="M219" i="64"/>
  <c r="Z219" i="64"/>
  <c r="BF213" i="64"/>
  <c r="AR213" i="64"/>
  <c r="AQ213" i="64"/>
  <c r="AA213" i="64"/>
  <c r="V213" i="64"/>
  <c r="U213" i="64"/>
  <c r="X213" i="64" s="1"/>
  <c r="T213" i="64"/>
  <c r="S213" i="64"/>
  <c r="R213" i="64"/>
  <c r="M213" i="64"/>
  <c r="Z213" i="64"/>
  <c r="BF206" i="64"/>
  <c r="AR206" i="64"/>
  <c r="AQ206" i="64"/>
  <c r="AA206" i="64"/>
  <c r="V206" i="64"/>
  <c r="U206" i="64"/>
  <c r="X206" i="64" s="1"/>
  <c r="T206" i="64"/>
  <c r="S206" i="64"/>
  <c r="R206" i="64"/>
  <c r="M206" i="64"/>
  <c r="Z206" i="64"/>
  <c r="BF203" i="64"/>
  <c r="AR203" i="64"/>
  <c r="AQ203" i="64"/>
  <c r="AA203" i="64"/>
  <c r="V203" i="64"/>
  <c r="U203" i="64"/>
  <c r="X203" i="64" s="1"/>
  <c r="T203" i="64"/>
  <c r="S203" i="64"/>
  <c r="R203" i="64"/>
  <c r="M203" i="64"/>
  <c r="Z203" i="64"/>
  <c r="BF184" i="64"/>
  <c r="AR184" i="64"/>
  <c r="AQ184" i="64"/>
  <c r="AA184" i="64"/>
  <c r="V184" i="64"/>
  <c r="U184" i="64"/>
  <c r="X184" i="64" s="1"/>
  <c r="T184" i="64"/>
  <c r="S184" i="64"/>
  <c r="R184" i="64"/>
  <c r="M184" i="64"/>
  <c r="Z184" i="64"/>
  <c r="BF156" i="64"/>
  <c r="AR156" i="64"/>
  <c r="AQ156" i="64"/>
  <c r="AA156" i="64"/>
  <c r="V156" i="64"/>
  <c r="U156" i="64"/>
  <c r="X156" i="64" s="1"/>
  <c r="T156" i="64"/>
  <c r="S156" i="64"/>
  <c r="R156" i="64"/>
  <c r="M156" i="64"/>
  <c r="Z156" i="64"/>
  <c r="BF148" i="64"/>
  <c r="AR148" i="64"/>
  <c r="AQ148" i="64"/>
  <c r="AA148" i="64"/>
  <c r="V148" i="64"/>
  <c r="U148" i="64"/>
  <c r="X148" i="64" s="1"/>
  <c r="T148" i="64"/>
  <c r="S148" i="64"/>
  <c r="R148" i="64"/>
  <c r="M148" i="64"/>
  <c r="Z148" i="64"/>
  <c r="BF144" i="64"/>
  <c r="AR144" i="64"/>
  <c r="AQ144" i="64"/>
  <c r="AA144" i="64"/>
  <c r="V144" i="64"/>
  <c r="U144" i="64"/>
  <c r="X144" i="64" s="1"/>
  <c r="T144" i="64"/>
  <c r="S144" i="64"/>
  <c r="R144" i="64"/>
  <c r="M144" i="64"/>
  <c r="Z144" i="64"/>
  <c r="BF138" i="64"/>
  <c r="AR138" i="64"/>
  <c r="AQ138" i="64"/>
  <c r="AA138" i="64"/>
  <c r="V138" i="64"/>
  <c r="U138" i="64"/>
  <c r="X138" i="64" s="1"/>
  <c r="T138" i="64"/>
  <c r="S138" i="64"/>
  <c r="R138" i="64"/>
  <c r="M138" i="64"/>
  <c r="Z138" i="64"/>
  <c r="BF113" i="64"/>
  <c r="AR113" i="64"/>
  <c r="AQ113" i="64"/>
  <c r="AA113" i="64"/>
  <c r="V113" i="64"/>
  <c r="U113" i="64"/>
  <c r="X113" i="64" s="1"/>
  <c r="T113" i="64"/>
  <c r="S113" i="64"/>
  <c r="R113" i="64"/>
  <c r="M113" i="64"/>
  <c r="Z113" i="64"/>
  <c r="BF112" i="64"/>
  <c r="AR112" i="64"/>
  <c r="AQ112" i="64"/>
  <c r="AA112" i="64"/>
  <c r="V112" i="64"/>
  <c r="U112" i="64"/>
  <c r="X112" i="64" s="1"/>
  <c r="T112" i="64"/>
  <c r="S112" i="64"/>
  <c r="R112" i="64"/>
  <c r="M112" i="64"/>
  <c r="Z112" i="64"/>
  <c r="BF104" i="64"/>
  <c r="AR104" i="64"/>
  <c r="AQ104" i="64"/>
  <c r="AA104" i="64"/>
  <c r="Z104" i="64"/>
  <c r="V104" i="64"/>
  <c r="U104" i="64"/>
  <c r="X104" i="64"/>
  <c r="T104" i="64"/>
  <c r="S104" i="64"/>
  <c r="R104" i="64"/>
  <c r="M104" i="64"/>
  <c r="J104" i="64"/>
  <c r="AP104" i="64"/>
  <c r="BF97" i="64"/>
  <c r="AR97" i="64"/>
  <c r="AQ97" i="64"/>
  <c r="AA97" i="64"/>
  <c r="V97" i="64"/>
  <c r="U97" i="64"/>
  <c r="X97" i="64"/>
  <c r="T97" i="64"/>
  <c r="S97" i="64"/>
  <c r="R97" i="64"/>
  <c r="M97" i="64"/>
  <c r="Z97" i="64"/>
  <c r="BF91" i="64"/>
  <c r="AR91" i="64"/>
  <c r="AQ91" i="64"/>
  <c r="AA91" i="64"/>
  <c r="V91" i="64"/>
  <c r="U91" i="64"/>
  <c r="X91" i="64"/>
  <c r="T91" i="64"/>
  <c r="S91" i="64"/>
  <c r="R91" i="64"/>
  <c r="M91" i="64"/>
  <c r="Z91" i="64"/>
  <c r="BF88" i="64"/>
  <c r="AR88" i="64"/>
  <c r="AQ88" i="64"/>
  <c r="AA88" i="64"/>
  <c r="V88" i="64"/>
  <c r="U88" i="64"/>
  <c r="X88" i="64"/>
  <c r="T88" i="64"/>
  <c r="S88" i="64"/>
  <c r="R88" i="64"/>
  <c r="M88" i="64"/>
  <c r="Z88" i="64"/>
  <c r="BF71" i="64"/>
  <c r="AR71" i="64"/>
  <c r="AQ71" i="64"/>
  <c r="AA71" i="64"/>
  <c r="V71" i="64"/>
  <c r="U71" i="64"/>
  <c r="X71" i="64"/>
  <c r="T71" i="64"/>
  <c r="S71" i="64"/>
  <c r="R71" i="64"/>
  <c r="M71" i="64"/>
  <c r="Z71" i="64"/>
  <c r="BF65" i="64"/>
  <c r="AR65" i="64"/>
  <c r="AQ65" i="64"/>
  <c r="AA65" i="64"/>
  <c r="V65" i="64"/>
  <c r="U65" i="64"/>
  <c r="X65" i="64"/>
  <c r="T65" i="64"/>
  <c r="S65" i="64"/>
  <c r="R65" i="64"/>
  <c r="M65" i="64"/>
  <c r="Z65" i="64"/>
  <c r="BF60" i="64"/>
  <c r="AR60" i="64"/>
  <c r="AQ60" i="64"/>
  <c r="AA60" i="64"/>
  <c r="V60" i="64"/>
  <c r="U60" i="64"/>
  <c r="X60" i="64"/>
  <c r="T60" i="64"/>
  <c r="S60" i="64"/>
  <c r="R60" i="64"/>
  <c r="M60" i="64"/>
  <c r="Z60" i="64"/>
  <c r="BF59" i="64"/>
  <c r="AR59" i="64"/>
  <c r="AQ59" i="64"/>
  <c r="AA59" i="64"/>
  <c r="V59" i="64"/>
  <c r="U59" i="64"/>
  <c r="X59" i="64"/>
  <c r="T59" i="64"/>
  <c r="S59" i="64"/>
  <c r="R59" i="64"/>
  <c r="M59" i="64"/>
  <c r="Z59" i="64"/>
  <c r="BF58" i="64"/>
  <c r="AR58" i="64"/>
  <c r="AQ58" i="64"/>
  <c r="AA58" i="64"/>
  <c r="V58" i="64"/>
  <c r="U58" i="64"/>
  <c r="X58" i="64"/>
  <c r="T58" i="64"/>
  <c r="S58" i="64"/>
  <c r="R58" i="64"/>
  <c r="M58" i="64"/>
  <c r="Z58" i="64"/>
  <c r="BF34" i="64"/>
  <c r="AR34" i="64"/>
  <c r="AQ34" i="64"/>
  <c r="AA34" i="64"/>
  <c r="V34" i="64"/>
  <c r="U34" i="64"/>
  <c r="X34" i="64"/>
  <c r="T34" i="64"/>
  <c r="S34" i="64"/>
  <c r="R34" i="64"/>
  <c r="M34" i="64"/>
  <c r="Z34" i="64"/>
  <c r="BF30" i="64"/>
  <c r="AR30" i="64"/>
  <c r="AQ30" i="64"/>
  <c r="AA30" i="64"/>
  <c r="V30" i="64"/>
  <c r="U30" i="64"/>
  <c r="X30" i="64"/>
  <c r="T30" i="64"/>
  <c r="S30" i="64"/>
  <c r="R30" i="64"/>
  <c r="M30" i="64"/>
  <c r="Z30" i="64"/>
  <c r="BF15" i="64"/>
  <c r="AR15" i="64"/>
  <c r="AQ15" i="64"/>
  <c r="AA15" i="64"/>
  <c r="V15" i="64"/>
  <c r="U15" i="64"/>
  <c r="X15" i="64" s="1"/>
  <c r="T15" i="64"/>
  <c r="S15" i="64"/>
  <c r="R15" i="64"/>
  <c r="M15" i="64"/>
  <c r="Z15" i="64"/>
  <c r="BF12" i="64"/>
  <c r="AR12" i="64"/>
  <c r="AQ12" i="64"/>
  <c r="AA12" i="64"/>
  <c r="V12" i="64"/>
  <c r="U12" i="64"/>
  <c r="X12" i="64"/>
  <c r="T12" i="64"/>
  <c r="S12" i="64"/>
  <c r="R12" i="64"/>
  <c r="M12" i="64"/>
  <c r="Z12" i="64"/>
  <c r="BF227" i="64"/>
  <c r="AR227" i="64"/>
  <c r="AQ227" i="64"/>
  <c r="AA227" i="64"/>
  <c r="V227" i="64"/>
  <c r="U227" i="64"/>
  <c r="X227" i="64"/>
  <c r="T227" i="64"/>
  <c r="S227" i="64"/>
  <c r="R227" i="64"/>
  <c r="M227" i="64"/>
  <c r="Z227" i="64"/>
  <c r="BF226" i="64"/>
  <c r="AR226" i="64"/>
  <c r="AQ226" i="64"/>
  <c r="AA226" i="64"/>
  <c r="V226" i="64"/>
  <c r="U226" i="64"/>
  <c r="X226" i="64" s="1"/>
  <c r="T226" i="64"/>
  <c r="S226" i="64"/>
  <c r="R226" i="64"/>
  <c r="M226" i="64"/>
  <c r="Z226" i="64"/>
  <c r="BF220" i="64"/>
  <c r="AR220" i="64"/>
  <c r="AQ220" i="64"/>
  <c r="AA220" i="64"/>
  <c r="V220" i="64"/>
  <c r="U220" i="64"/>
  <c r="X220" i="64" s="1"/>
  <c r="T220" i="64"/>
  <c r="S220" i="64"/>
  <c r="R220" i="64"/>
  <c r="M220" i="64"/>
  <c r="Z220" i="64"/>
  <c r="BF216" i="64"/>
  <c r="AR216" i="64"/>
  <c r="AQ216" i="64"/>
  <c r="AA216" i="64"/>
  <c r="V216" i="64"/>
  <c r="U216" i="64"/>
  <c r="X216" i="64" s="1"/>
  <c r="T216" i="64"/>
  <c r="S216" i="64"/>
  <c r="R216" i="64"/>
  <c r="M216" i="64"/>
  <c r="Z216" i="64"/>
  <c r="BF210" i="64"/>
  <c r="AR210" i="64"/>
  <c r="AQ210" i="64"/>
  <c r="AA210" i="64"/>
  <c r="V210" i="64"/>
  <c r="U210" i="64"/>
  <c r="X210" i="64" s="1"/>
  <c r="T210" i="64"/>
  <c r="S210" i="64"/>
  <c r="R210" i="64"/>
  <c r="M210" i="64"/>
  <c r="Z210" i="64"/>
  <c r="BF200" i="64"/>
  <c r="AR200" i="64"/>
  <c r="AQ200" i="64"/>
  <c r="AA200" i="64"/>
  <c r="V200" i="64"/>
  <c r="U200" i="64"/>
  <c r="X200" i="64" s="1"/>
  <c r="T200" i="64"/>
  <c r="S200" i="64"/>
  <c r="R200" i="64"/>
  <c r="M200" i="64"/>
  <c r="Z200" i="64"/>
  <c r="BF193" i="64"/>
  <c r="AR193" i="64"/>
  <c r="AQ193" i="64"/>
  <c r="AA193" i="64"/>
  <c r="V193" i="64"/>
  <c r="U193" i="64"/>
  <c r="X193" i="64" s="1"/>
  <c r="T193" i="64"/>
  <c r="S193" i="64"/>
  <c r="R193" i="64"/>
  <c r="M193" i="64"/>
  <c r="Z193" i="64"/>
  <c r="BF192" i="64"/>
  <c r="AR192" i="64"/>
  <c r="AQ192" i="64"/>
  <c r="AA192" i="64"/>
  <c r="V192" i="64"/>
  <c r="U192" i="64"/>
  <c r="X192" i="64" s="1"/>
  <c r="T192" i="64"/>
  <c r="S192" i="64"/>
  <c r="R192" i="64"/>
  <c r="M192" i="64"/>
  <c r="Z192" i="64"/>
  <c r="BF188" i="64"/>
  <c r="AR188" i="64"/>
  <c r="AQ188" i="64"/>
  <c r="AA188" i="64"/>
  <c r="V188" i="64"/>
  <c r="U188" i="64"/>
  <c r="X188" i="64" s="1"/>
  <c r="T188" i="64"/>
  <c r="S188" i="64"/>
  <c r="R188" i="64"/>
  <c r="M188" i="64"/>
  <c r="Z188" i="64"/>
  <c r="BF183" i="64"/>
  <c r="AR183" i="64"/>
  <c r="AQ183" i="64"/>
  <c r="AA183" i="64"/>
  <c r="V183" i="64"/>
  <c r="U183" i="64"/>
  <c r="X183" i="64" s="1"/>
  <c r="T183" i="64"/>
  <c r="S183" i="64"/>
  <c r="R183" i="64"/>
  <c r="M183" i="64"/>
  <c r="Z183" i="64"/>
  <c r="BF179" i="64"/>
  <c r="AR179" i="64"/>
  <c r="AQ179" i="64"/>
  <c r="AA179" i="64"/>
  <c r="V179" i="64"/>
  <c r="U179" i="64"/>
  <c r="X179" i="64" s="1"/>
  <c r="T179" i="64"/>
  <c r="S179" i="64"/>
  <c r="R179" i="64"/>
  <c r="M179" i="64"/>
  <c r="Z179" i="64"/>
  <c r="BF177" i="64"/>
  <c r="AR177" i="64"/>
  <c r="AQ177" i="64"/>
  <c r="AA177" i="64"/>
  <c r="V177" i="64"/>
  <c r="U177" i="64"/>
  <c r="X177" i="64" s="1"/>
  <c r="T177" i="64"/>
  <c r="S177" i="64"/>
  <c r="R177" i="64"/>
  <c r="M177" i="64"/>
  <c r="Z177" i="64"/>
  <c r="BF170" i="64"/>
  <c r="AR170" i="64"/>
  <c r="AQ170" i="64"/>
  <c r="AA170" i="64"/>
  <c r="V170" i="64"/>
  <c r="U170" i="64"/>
  <c r="X170" i="64" s="1"/>
  <c r="T170" i="64"/>
  <c r="S170" i="64"/>
  <c r="R170" i="64"/>
  <c r="M170" i="64"/>
  <c r="Z170" i="64"/>
  <c r="BF167" i="64"/>
  <c r="AR167" i="64"/>
  <c r="AQ167" i="64"/>
  <c r="AA167" i="64"/>
  <c r="V167" i="64"/>
  <c r="U167" i="64"/>
  <c r="X167" i="64" s="1"/>
  <c r="T167" i="64"/>
  <c r="S167" i="64"/>
  <c r="R167" i="64"/>
  <c r="M167" i="64"/>
  <c r="Z167" i="64"/>
  <c r="BF152" i="64"/>
  <c r="AR152" i="64"/>
  <c r="AQ152" i="64"/>
  <c r="AA152" i="64"/>
  <c r="X152" i="64"/>
  <c r="V152" i="64"/>
  <c r="U152" i="64"/>
  <c r="T152" i="64"/>
  <c r="S152" i="64"/>
  <c r="R152" i="64"/>
  <c r="M152" i="64"/>
  <c r="Z152" i="64"/>
  <c r="BF150" i="64"/>
  <c r="AR150" i="64"/>
  <c r="AQ150" i="64"/>
  <c r="AA150" i="64"/>
  <c r="V150" i="64"/>
  <c r="U150" i="64"/>
  <c r="X150" i="64" s="1"/>
  <c r="T150" i="64"/>
  <c r="S150" i="64"/>
  <c r="R150" i="64"/>
  <c r="M150" i="64"/>
  <c r="Z150" i="64"/>
  <c r="BF134" i="64"/>
  <c r="AR134" i="64"/>
  <c r="AQ134" i="64"/>
  <c r="AA134" i="64"/>
  <c r="V134" i="64"/>
  <c r="U134" i="64"/>
  <c r="X134" i="64" s="1"/>
  <c r="T134" i="64"/>
  <c r="S134" i="64"/>
  <c r="R134" i="64"/>
  <c r="M134" i="64"/>
  <c r="Z134" i="64"/>
  <c r="BF123" i="64"/>
  <c r="AR123" i="64"/>
  <c r="AQ123" i="64"/>
  <c r="AA123" i="64"/>
  <c r="X123" i="64"/>
  <c r="V123" i="64"/>
  <c r="U123" i="64"/>
  <c r="T123" i="64"/>
  <c r="S123" i="64"/>
  <c r="R123" i="64"/>
  <c r="M123" i="64"/>
  <c r="Z123" i="64"/>
  <c r="BF122" i="64"/>
  <c r="AR122" i="64"/>
  <c r="AQ122" i="64"/>
  <c r="AA122" i="64"/>
  <c r="V122" i="64"/>
  <c r="U122" i="64"/>
  <c r="T122" i="64"/>
  <c r="S122" i="64"/>
  <c r="R122" i="64"/>
  <c r="M122" i="64"/>
  <c r="Z122" i="64" s="1"/>
  <c r="BF121" i="64"/>
  <c r="AR121" i="64"/>
  <c r="AQ121" i="64"/>
  <c r="AA121" i="64"/>
  <c r="V121" i="64"/>
  <c r="U121" i="64"/>
  <c r="X121" i="64" s="1"/>
  <c r="T121" i="64"/>
  <c r="S121" i="64"/>
  <c r="R121" i="64"/>
  <c r="M121" i="64"/>
  <c r="Z121" i="64" s="1"/>
  <c r="BF119" i="64"/>
  <c r="AR119" i="64"/>
  <c r="AQ119" i="64"/>
  <c r="AA119" i="64"/>
  <c r="V119" i="64"/>
  <c r="U119" i="64"/>
  <c r="T119" i="64"/>
  <c r="S119" i="64"/>
  <c r="R119" i="64"/>
  <c r="M119" i="64"/>
  <c r="Z119" i="64" s="1"/>
  <c r="BF111" i="64"/>
  <c r="AR111" i="64"/>
  <c r="AQ111" i="64"/>
  <c r="AA111" i="64"/>
  <c r="V111" i="64"/>
  <c r="U111" i="64"/>
  <c r="X111" i="64"/>
  <c r="T111" i="64"/>
  <c r="S111" i="64"/>
  <c r="R111" i="64"/>
  <c r="M111" i="64"/>
  <c r="Z111" i="64" s="1"/>
  <c r="BF107" i="64"/>
  <c r="AR107" i="64"/>
  <c r="AQ107" i="64"/>
  <c r="AQ241" i="64" s="1"/>
  <c r="AA107" i="64"/>
  <c r="V107" i="64"/>
  <c r="U107" i="64"/>
  <c r="X107" i="64" s="1"/>
  <c r="T107" i="64"/>
  <c r="S107" i="64"/>
  <c r="R107" i="64"/>
  <c r="M107" i="64"/>
  <c r="Z107" i="64" s="1"/>
  <c r="BF92" i="64"/>
  <c r="AR92" i="64"/>
  <c r="AQ92" i="64"/>
  <c r="AA92" i="64"/>
  <c r="V92" i="64"/>
  <c r="U92" i="64"/>
  <c r="X92" i="64" s="1"/>
  <c r="T92" i="64"/>
  <c r="S92" i="64"/>
  <c r="R92" i="64"/>
  <c r="M92" i="64"/>
  <c r="Z92" i="64" s="1"/>
  <c r="BF70" i="64"/>
  <c r="AR70" i="64"/>
  <c r="AQ70" i="64"/>
  <c r="AA70" i="64"/>
  <c r="Z70" i="64"/>
  <c r="V70" i="64"/>
  <c r="U70" i="64"/>
  <c r="T70" i="64"/>
  <c r="S70" i="64"/>
  <c r="R70" i="64"/>
  <c r="M70" i="64"/>
  <c r="J70" i="64" s="1"/>
  <c r="BF64" i="64"/>
  <c r="AR64" i="64"/>
  <c r="AQ64" i="64"/>
  <c r="AA64" i="64"/>
  <c r="Z64" i="64"/>
  <c r="X64" i="64"/>
  <c r="V64" i="64"/>
  <c r="U64" i="64"/>
  <c r="T64" i="64"/>
  <c r="S64" i="64"/>
  <c r="R64" i="64"/>
  <c r="M64" i="64"/>
  <c r="J64" i="64"/>
  <c r="AP64" i="64" s="1"/>
  <c r="BF63" i="64"/>
  <c r="AR63" i="64"/>
  <c r="AQ63" i="64"/>
  <c r="AA63" i="64"/>
  <c r="Z63" i="64"/>
  <c r="V63" i="64"/>
  <c r="U63" i="64"/>
  <c r="T63" i="64"/>
  <c r="S63" i="64"/>
  <c r="R63" i="64"/>
  <c r="M63" i="64"/>
  <c r="J63" i="64" s="1"/>
  <c r="BF62" i="64"/>
  <c r="AR62" i="64"/>
  <c r="AQ62" i="64"/>
  <c r="AA62" i="64"/>
  <c r="V62" i="64"/>
  <c r="U62" i="64"/>
  <c r="T62" i="64"/>
  <c r="S62" i="64"/>
  <c r="R62" i="64"/>
  <c r="M62" i="64"/>
  <c r="Z62" i="64" s="1"/>
  <c r="BF42" i="64"/>
  <c r="AR42" i="64"/>
  <c r="AQ42" i="64"/>
  <c r="AA42" i="64"/>
  <c r="V42" i="64"/>
  <c r="U42" i="64"/>
  <c r="X42" i="64" s="1"/>
  <c r="T42" i="64"/>
  <c r="S42" i="64"/>
  <c r="R42" i="64"/>
  <c r="M42" i="64"/>
  <c r="Z42" i="64" s="1"/>
  <c r="BF26" i="64"/>
  <c r="AR26" i="64"/>
  <c r="AQ26" i="64"/>
  <c r="AA26" i="64"/>
  <c r="V26" i="64"/>
  <c r="U26" i="64"/>
  <c r="X26" i="64" s="1"/>
  <c r="T26" i="64"/>
  <c r="S26" i="64"/>
  <c r="R26" i="64"/>
  <c r="M26" i="64"/>
  <c r="Z26" i="64" s="1"/>
  <c r="BF20" i="64"/>
  <c r="AR20" i="64"/>
  <c r="AQ20" i="64"/>
  <c r="AA20" i="64"/>
  <c r="V20" i="64"/>
  <c r="U20" i="64"/>
  <c r="X20" i="64"/>
  <c r="T20" i="64"/>
  <c r="S20" i="64"/>
  <c r="R20" i="64"/>
  <c r="M20" i="64"/>
  <c r="J20" i="64" s="1"/>
  <c r="AP20" i="64" s="1"/>
  <c r="BF10" i="64"/>
  <c r="AR10" i="64"/>
  <c r="AS10" i="64" s="1"/>
  <c r="AT10" i="64" s="1"/>
  <c r="AU10" i="64" s="1"/>
  <c r="AV10" i="64" s="1"/>
  <c r="AQ10" i="64"/>
  <c r="AA10" i="64"/>
  <c r="V10" i="64"/>
  <c r="U10" i="64"/>
  <c r="X10" i="64" s="1"/>
  <c r="T10" i="64"/>
  <c r="S10" i="64"/>
  <c r="R10" i="64"/>
  <c r="M10" i="64"/>
  <c r="Z10" i="64" s="1"/>
  <c r="BF7" i="64"/>
  <c r="AR7" i="64"/>
  <c r="AQ7" i="64"/>
  <c r="AA7" i="64"/>
  <c r="V7" i="64"/>
  <c r="U7" i="64"/>
  <c r="T7" i="64"/>
  <c r="S7" i="64"/>
  <c r="R7" i="64"/>
  <c r="M7" i="64"/>
  <c r="Z7" i="64" s="1"/>
  <c r="BF222" i="64"/>
  <c r="AR222" i="64"/>
  <c r="AS222" i="64"/>
  <c r="AT222" i="64" s="1"/>
  <c r="AU222" i="64" s="1"/>
  <c r="AV222" i="64" s="1"/>
  <c r="AQ222" i="64"/>
  <c r="AA222" i="64"/>
  <c r="V222" i="64"/>
  <c r="U222" i="64"/>
  <c r="X222" i="64"/>
  <c r="T222" i="64"/>
  <c r="S222" i="64"/>
  <c r="R222" i="64"/>
  <c r="M222" i="64"/>
  <c r="Z222" i="64"/>
  <c r="BF218" i="64"/>
  <c r="AR218" i="64"/>
  <c r="AQ218" i="64"/>
  <c r="AA218" i="64"/>
  <c r="V218" i="64"/>
  <c r="U218" i="64"/>
  <c r="X218" i="64"/>
  <c r="T218" i="64"/>
  <c r="S218" i="64"/>
  <c r="R218" i="64"/>
  <c r="M218" i="64"/>
  <c r="BF199" i="64"/>
  <c r="AR199" i="64"/>
  <c r="AS199" i="64" s="1"/>
  <c r="AT199" i="64" s="1"/>
  <c r="AU199" i="64" s="1"/>
  <c r="AV199" i="64" s="1"/>
  <c r="AQ199" i="64"/>
  <c r="AA199" i="64"/>
  <c r="Z199" i="64"/>
  <c r="V199" i="64"/>
  <c r="U199" i="64"/>
  <c r="T199" i="64"/>
  <c r="S199" i="64"/>
  <c r="R199" i="64"/>
  <c r="M199" i="64"/>
  <c r="J199" i="64"/>
  <c r="AP199" i="64" s="1"/>
  <c r="BF182" i="64"/>
  <c r="AQ182" i="64"/>
  <c r="AA182" i="64"/>
  <c r="R182" i="64"/>
  <c r="M182" i="64"/>
  <c r="Z182" i="64"/>
  <c r="BF153" i="64"/>
  <c r="AR153" i="64"/>
  <c r="AQ153" i="64"/>
  <c r="AA153" i="64"/>
  <c r="V153" i="64"/>
  <c r="U153" i="64"/>
  <c r="T153" i="64"/>
  <c r="S153" i="64"/>
  <c r="R153" i="64"/>
  <c r="M153" i="64"/>
  <c r="Z153" i="64" s="1"/>
  <c r="BF142" i="64"/>
  <c r="AR142" i="64"/>
  <c r="AS142" i="64"/>
  <c r="AT142" i="64" s="1"/>
  <c r="AU142" i="64" s="1"/>
  <c r="AV142" i="64" s="1"/>
  <c r="AQ142" i="64"/>
  <c r="AA142" i="64"/>
  <c r="V142" i="64"/>
  <c r="U142" i="64"/>
  <c r="T142" i="64"/>
  <c r="S142" i="64"/>
  <c r="R142" i="64"/>
  <c r="M142" i="64"/>
  <c r="Z142" i="64"/>
  <c r="BF139" i="64"/>
  <c r="AR139" i="64"/>
  <c r="AQ139" i="64"/>
  <c r="AA139" i="64"/>
  <c r="V139" i="64"/>
  <c r="U139" i="64"/>
  <c r="T139" i="64"/>
  <c r="S139" i="64"/>
  <c r="R139" i="64"/>
  <c r="M139" i="64"/>
  <c r="Z139" i="64" s="1"/>
  <c r="BF136" i="64"/>
  <c r="AR136" i="64"/>
  <c r="AS136" i="64"/>
  <c r="AT136" i="64" s="1"/>
  <c r="AU136" i="64" s="1"/>
  <c r="AV136" i="64" s="1"/>
  <c r="AQ136" i="64"/>
  <c r="AA136" i="64"/>
  <c r="Z136" i="64"/>
  <c r="V136" i="64"/>
  <c r="U136" i="64"/>
  <c r="T136" i="64"/>
  <c r="S136" i="64"/>
  <c r="R136" i="64"/>
  <c r="M136" i="64"/>
  <c r="J136" i="64" s="1"/>
  <c r="BF135" i="64"/>
  <c r="AR135" i="64"/>
  <c r="AQ135" i="64"/>
  <c r="AA135" i="64"/>
  <c r="V135" i="64"/>
  <c r="U135" i="64"/>
  <c r="T135" i="64"/>
  <c r="S135" i="64"/>
  <c r="R135" i="64"/>
  <c r="M135" i="64"/>
  <c r="Z135" i="64"/>
  <c r="BF133" i="64"/>
  <c r="AR133" i="64"/>
  <c r="AS133" i="64" s="1"/>
  <c r="AT133" i="64" s="1"/>
  <c r="AU133" i="64" s="1"/>
  <c r="AV133" i="64" s="1"/>
  <c r="AQ133" i="64"/>
  <c r="AA133" i="64"/>
  <c r="V133" i="64"/>
  <c r="U133" i="64"/>
  <c r="T133" i="64"/>
  <c r="S133" i="64"/>
  <c r="R133" i="64"/>
  <c r="M133" i="64"/>
  <c r="Z133" i="64" s="1"/>
  <c r="BF116" i="64"/>
  <c r="AR116" i="64"/>
  <c r="AQ116" i="64"/>
  <c r="AA116" i="64"/>
  <c r="V116" i="64"/>
  <c r="U116" i="64"/>
  <c r="T116" i="64"/>
  <c r="S116" i="64"/>
  <c r="R116" i="64"/>
  <c r="M116" i="64"/>
  <c r="Z116" i="64"/>
  <c r="BF102" i="64"/>
  <c r="AR102" i="64"/>
  <c r="AS102" i="64" s="1"/>
  <c r="AT102" i="64" s="1"/>
  <c r="AU102" i="64" s="1"/>
  <c r="AV102" i="64" s="1"/>
  <c r="AQ102" i="64"/>
  <c r="AA102" i="64"/>
  <c r="V102" i="64"/>
  <c r="U102" i="64"/>
  <c r="X102" i="64" s="1"/>
  <c r="T102" i="64"/>
  <c r="S102" i="64"/>
  <c r="R102" i="64"/>
  <c r="M102" i="64"/>
  <c r="Z102" i="64"/>
  <c r="BF95" i="64"/>
  <c r="AR95" i="64"/>
  <c r="AQ95" i="64"/>
  <c r="AA95" i="64"/>
  <c r="V95" i="64"/>
  <c r="U95" i="64"/>
  <c r="T95" i="64"/>
  <c r="S95" i="64"/>
  <c r="R95" i="64"/>
  <c r="M95" i="64"/>
  <c r="Z95" i="64" s="1"/>
  <c r="BF93" i="64"/>
  <c r="AR93" i="64"/>
  <c r="AS93" i="64"/>
  <c r="AT93" i="64" s="1"/>
  <c r="AU93" i="64" s="1"/>
  <c r="AV93" i="64" s="1"/>
  <c r="AQ93" i="64"/>
  <c r="AA93" i="64"/>
  <c r="V93" i="64"/>
  <c r="U93" i="64"/>
  <c r="X93" i="64"/>
  <c r="T93" i="64"/>
  <c r="S93" i="64"/>
  <c r="R93" i="64"/>
  <c r="M93" i="64"/>
  <c r="Z93" i="64" s="1"/>
  <c r="BF87" i="64"/>
  <c r="AR87" i="64"/>
  <c r="AQ87" i="64"/>
  <c r="AA87" i="64"/>
  <c r="V87" i="64"/>
  <c r="U87" i="64"/>
  <c r="T87" i="64"/>
  <c r="S87" i="64"/>
  <c r="R87" i="64"/>
  <c r="M87" i="64"/>
  <c r="Z87" i="64"/>
  <c r="BF83" i="64"/>
  <c r="AR83" i="64"/>
  <c r="AS83" i="64" s="1"/>
  <c r="AT83" i="64" s="1"/>
  <c r="AU83" i="64" s="1"/>
  <c r="AV83" i="64" s="1"/>
  <c r="AQ83" i="64"/>
  <c r="AA83" i="64"/>
  <c r="V83" i="64"/>
  <c r="U83" i="64"/>
  <c r="X83" i="64" s="1"/>
  <c r="T83" i="64"/>
  <c r="S83" i="64"/>
  <c r="R83" i="64"/>
  <c r="M83" i="64"/>
  <c r="Z83" i="64"/>
  <c r="BF39" i="64"/>
  <c r="AR39" i="64"/>
  <c r="AQ39" i="64"/>
  <c r="AA39" i="64"/>
  <c r="V39" i="64"/>
  <c r="U39" i="64"/>
  <c r="T39" i="64"/>
  <c r="S39" i="64"/>
  <c r="R39" i="64"/>
  <c r="M39" i="64"/>
  <c r="Z39" i="64" s="1"/>
  <c r="BF25" i="64"/>
  <c r="AR25" i="64"/>
  <c r="AS25" i="64"/>
  <c r="AT25" i="64" s="1"/>
  <c r="AU25" i="64" s="1"/>
  <c r="AV25" i="64" s="1"/>
  <c r="AQ25" i="64"/>
  <c r="AA25" i="64"/>
  <c r="Z25" i="64"/>
  <c r="V25" i="64"/>
  <c r="U25" i="64"/>
  <c r="AO25" i="64" s="1"/>
  <c r="T25" i="64"/>
  <c r="S25" i="64"/>
  <c r="R25" i="64"/>
  <c r="M25" i="64"/>
  <c r="J25" i="64"/>
  <c r="BF23" i="64"/>
  <c r="AR23" i="64"/>
  <c r="AQ23" i="64"/>
  <c r="AA23" i="64"/>
  <c r="V23" i="64"/>
  <c r="U23" i="64"/>
  <c r="T23" i="64"/>
  <c r="S23" i="64"/>
  <c r="R23" i="64"/>
  <c r="M23" i="64"/>
  <c r="Z23" i="64"/>
  <c r="BF18" i="64"/>
  <c r="AR18" i="64"/>
  <c r="AS18" i="64" s="1"/>
  <c r="AT18" i="64" s="1"/>
  <c r="AU18" i="64" s="1"/>
  <c r="AV18" i="64" s="1"/>
  <c r="AQ18" i="64"/>
  <c r="AA18" i="64"/>
  <c r="V18" i="64"/>
  <c r="U18" i="64"/>
  <c r="X18" i="64" s="1"/>
  <c r="T18" i="64"/>
  <c r="S18" i="64"/>
  <c r="R18" i="64"/>
  <c r="M18" i="64"/>
  <c r="Z18" i="64"/>
  <c r="BF11" i="64"/>
  <c r="AR11" i="64"/>
  <c r="AQ11" i="64"/>
  <c r="AA11" i="64"/>
  <c r="V11" i="64"/>
  <c r="U11" i="64"/>
  <c r="T11" i="64"/>
  <c r="S11" i="64"/>
  <c r="R11" i="64"/>
  <c r="M11" i="64"/>
  <c r="Z11" i="64" s="1"/>
  <c r="BF190" i="64"/>
  <c r="AR190" i="64"/>
  <c r="AS190" i="64"/>
  <c r="AT190" i="64" s="1"/>
  <c r="AU190" i="64" s="1"/>
  <c r="AV190" i="64" s="1"/>
  <c r="AQ190" i="64"/>
  <c r="AA190" i="64"/>
  <c r="V190" i="64"/>
  <c r="U190" i="64"/>
  <c r="X190" i="64"/>
  <c r="T190" i="64"/>
  <c r="S190" i="64"/>
  <c r="R190" i="64"/>
  <c r="M190" i="64"/>
  <c r="Z190" i="64" s="1"/>
  <c r="BF178" i="64"/>
  <c r="AR178" i="64"/>
  <c r="AQ178" i="64"/>
  <c r="AA178" i="64"/>
  <c r="Z178" i="64"/>
  <c r="V178" i="64"/>
  <c r="U178" i="64"/>
  <c r="T178" i="64"/>
  <c r="S178" i="64"/>
  <c r="R178" i="64"/>
  <c r="M178" i="64"/>
  <c r="J178" i="64"/>
  <c r="BF173" i="64"/>
  <c r="AR173" i="64"/>
  <c r="AS173" i="64" s="1"/>
  <c r="AT173" i="64" s="1"/>
  <c r="AU173" i="64" s="1"/>
  <c r="AV173" i="64" s="1"/>
  <c r="AQ173" i="64"/>
  <c r="AA173" i="64"/>
  <c r="V173" i="64"/>
  <c r="U173" i="64"/>
  <c r="X173" i="64" s="1"/>
  <c r="T173" i="64"/>
  <c r="S173" i="64"/>
  <c r="R173" i="64"/>
  <c r="M173" i="64"/>
  <c r="Z173" i="64"/>
  <c r="BF166" i="64"/>
  <c r="AR166" i="64"/>
  <c r="AQ166" i="64"/>
  <c r="AA166" i="64"/>
  <c r="V166" i="64"/>
  <c r="U166" i="64"/>
  <c r="T166" i="64"/>
  <c r="S166" i="64"/>
  <c r="R166" i="64"/>
  <c r="M166" i="64"/>
  <c r="Z166" i="64" s="1"/>
  <c r="BF127" i="64"/>
  <c r="AR127" i="64"/>
  <c r="AS127" i="64"/>
  <c r="AQ127" i="64"/>
  <c r="AA127" i="64"/>
  <c r="V127" i="64"/>
  <c r="U127" i="64"/>
  <c r="X127" i="64" s="1"/>
  <c r="T127" i="64"/>
  <c r="S127" i="64"/>
  <c r="R127" i="64"/>
  <c r="M127" i="64"/>
  <c r="Z127" i="64"/>
  <c r="BF29" i="64"/>
  <c r="AR29" i="64"/>
  <c r="AQ29" i="64"/>
  <c r="AA29" i="64"/>
  <c r="V29" i="64"/>
  <c r="U29" i="64"/>
  <c r="T29" i="64"/>
  <c r="S29" i="64"/>
  <c r="R29" i="64"/>
  <c r="M29" i="64"/>
  <c r="Z29" i="64" s="1"/>
  <c r="BF22" i="64"/>
  <c r="AR22" i="64"/>
  <c r="AS22" i="64" s="1"/>
  <c r="AT22" i="64" s="1"/>
  <c r="AU22" i="64" s="1"/>
  <c r="AV22" i="64" s="1"/>
  <c r="AQ22" i="64"/>
  <c r="AA22" i="64"/>
  <c r="V22" i="64"/>
  <c r="U22" i="64"/>
  <c r="T22" i="64"/>
  <c r="S22" i="64"/>
  <c r="R22" i="64"/>
  <c r="M22" i="64"/>
  <c r="Z22" i="64" s="1"/>
  <c r="BF146" i="64"/>
  <c r="AR146" i="64"/>
  <c r="AQ146" i="64"/>
  <c r="AA146" i="64"/>
  <c r="V146" i="64"/>
  <c r="U146" i="64"/>
  <c r="T146" i="64"/>
  <c r="S146" i="64"/>
  <c r="R146" i="64"/>
  <c r="M146" i="64"/>
  <c r="Z146" i="64" s="1"/>
  <c r="BF143" i="64"/>
  <c r="AR143" i="64"/>
  <c r="AS143" i="64"/>
  <c r="AT143" i="64" s="1"/>
  <c r="AU143" i="64" s="1"/>
  <c r="AV143" i="64" s="1"/>
  <c r="AQ143" i="64"/>
  <c r="AA143" i="64"/>
  <c r="V143" i="64"/>
  <c r="U143" i="64"/>
  <c r="X143" i="64"/>
  <c r="T143" i="64"/>
  <c r="S143" i="64"/>
  <c r="R143" i="64"/>
  <c r="M143" i="64"/>
  <c r="Z143" i="64" s="1"/>
  <c r="BF131" i="64"/>
  <c r="AR131" i="64"/>
  <c r="AQ131" i="64"/>
  <c r="AA131" i="64"/>
  <c r="V131" i="64"/>
  <c r="U131" i="64"/>
  <c r="T131" i="64"/>
  <c r="S131" i="64"/>
  <c r="R131" i="64"/>
  <c r="M131" i="64"/>
  <c r="Z131" i="64"/>
  <c r="BF125" i="64"/>
  <c r="AR125" i="64"/>
  <c r="AS125" i="64" s="1"/>
  <c r="AT125" i="64" s="1"/>
  <c r="AU125" i="64" s="1"/>
  <c r="AV125" i="64" s="1"/>
  <c r="AQ125" i="64"/>
  <c r="AA125" i="64"/>
  <c r="Z125" i="64"/>
  <c r="V125" i="64"/>
  <c r="U125" i="64"/>
  <c r="AO125" i="64"/>
  <c r="T125" i="64"/>
  <c r="S125" i="64"/>
  <c r="R125" i="64"/>
  <c r="M125" i="64"/>
  <c r="J125" i="64" s="1"/>
  <c r="AP125" i="64" s="1"/>
  <c r="BF69" i="64"/>
  <c r="AR69" i="64"/>
  <c r="AQ69" i="64"/>
  <c r="AA69" i="64"/>
  <c r="V69" i="64"/>
  <c r="U69" i="64"/>
  <c r="T69" i="64"/>
  <c r="S69" i="64"/>
  <c r="R69" i="64"/>
  <c r="M69" i="64"/>
  <c r="Z69" i="64" s="1"/>
  <c r="BF40" i="64"/>
  <c r="AR40" i="64"/>
  <c r="AS40" i="64"/>
  <c r="AT40" i="64" s="1"/>
  <c r="AU40" i="64" s="1"/>
  <c r="AV40" i="64" s="1"/>
  <c r="AQ40" i="64"/>
  <c r="AA40" i="64"/>
  <c r="V40" i="64"/>
  <c r="U40" i="64"/>
  <c r="X40" i="64"/>
  <c r="T40" i="64"/>
  <c r="S40" i="64"/>
  <c r="R40" i="64"/>
  <c r="M40" i="64"/>
  <c r="Z40" i="64" s="1"/>
  <c r="BF32" i="64"/>
  <c r="AR32" i="64"/>
  <c r="AQ32" i="64"/>
  <c r="AA32" i="64"/>
  <c r="Z32" i="64"/>
  <c r="V32" i="64"/>
  <c r="U32" i="64"/>
  <c r="T32" i="64"/>
  <c r="S32" i="64"/>
  <c r="R32" i="64"/>
  <c r="M32" i="64"/>
  <c r="J32" i="64" s="1"/>
  <c r="BF212" i="64"/>
  <c r="AR212" i="64"/>
  <c r="AS212" i="64"/>
  <c r="AQ212" i="64"/>
  <c r="AA212" i="64"/>
  <c r="V212" i="64"/>
  <c r="U212" i="64"/>
  <c r="X212" i="64" s="1"/>
  <c r="T212" i="64"/>
  <c r="S212" i="64"/>
  <c r="R212" i="64"/>
  <c r="M212" i="64"/>
  <c r="Z212" i="64"/>
  <c r="BF186" i="64"/>
  <c r="AR186" i="64"/>
  <c r="AQ186" i="64"/>
  <c r="AA186" i="64"/>
  <c r="V186" i="64"/>
  <c r="U186" i="64"/>
  <c r="T186" i="64"/>
  <c r="S186" i="64"/>
  <c r="R186" i="64"/>
  <c r="M186" i="64"/>
  <c r="Z186" i="64" s="1"/>
  <c r="BF158" i="64"/>
  <c r="AR158" i="64"/>
  <c r="AS158" i="64"/>
  <c r="AQ158" i="64"/>
  <c r="AA158" i="64"/>
  <c r="V158" i="64"/>
  <c r="U158" i="64"/>
  <c r="X158" i="64" s="1"/>
  <c r="T158" i="64"/>
  <c r="S158" i="64"/>
  <c r="R158" i="64"/>
  <c r="M158" i="64"/>
  <c r="J158" i="64" s="1"/>
  <c r="AP158" i="64" s="1"/>
  <c r="Z158" i="64"/>
  <c r="BF82" i="64"/>
  <c r="AR82" i="64"/>
  <c r="AQ82" i="64"/>
  <c r="AA82" i="64"/>
  <c r="V82" i="64"/>
  <c r="U82" i="64"/>
  <c r="T82" i="64"/>
  <c r="S82" i="64"/>
  <c r="R82" i="64"/>
  <c r="M82" i="64"/>
  <c r="Z82" i="64" s="1"/>
  <c r="BF81" i="64"/>
  <c r="AR81" i="64"/>
  <c r="AS81" i="64"/>
  <c r="AQ81" i="64"/>
  <c r="AA81" i="64"/>
  <c r="V81" i="64"/>
  <c r="U81" i="64"/>
  <c r="X81" i="64" s="1"/>
  <c r="T81" i="64"/>
  <c r="S81" i="64"/>
  <c r="R81" i="64"/>
  <c r="M81" i="64"/>
  <c r="Z81" i="64"/>
  <c r="BF187" i="64"/>
  <c r="AR187" i="64"/>
  <c r="AQ187" i="64"/>
  <c r="AA187" i="64"/>
  <c r="V187" i="64"/>
  <c r="U187" i="64"/>
  <c r="T187" i="64"/>
  <c r="S187" i="64"/>
  <c r="R187" i="64"/>
  <c r="M187" i="64"/>
  <c r="Z187" i="64" s="1"/>
  <c r="BF175" i="64"/>
  <c r="AR175" i="64"/>
  <c r="AS175" i="64"/>
  <c r="AT175" i="64" s="1"/>
  <c r="AU175" i="64" s="1"/>
  <c r="AV175" i="64" s="1"/>
  <c r="AQ175" i="64"/>
  <c r="AA175" i="64"/>
  <c r="V175" i="64"/>
  <c r="U175" i="64"/>
  <c r="X175" i="64"/>
  <c r="T175" i="64"/>
  <c r="S175" i="64"/>
  <c r="R175" i="64"/>
  <c r="M175" i="64"/>
  <c r="Z175" i="64" s="1"/>
  <c r="BF149" i="64"/>
  <c r="AR149" i="64"/>
  <c r="AQ149" i="64"/>
  <c r="AA149" i="64"/>
  <c r="V149" i="64"/>
  <c r="U149" i="64"/>
  <c r="T149" i="64"/>
  <c r="S149" i="64"/>
  <c r="R149" i="64"/>
  <c r="M149" i="64"/>
  <c r="Z149" i="64"/>
  <c r="BF75" i="64"/>
  <c r="AR75" i="64"/>
  <c r="AS75" i="64" s="1"/>
  <c r="AT75" i="64" s="1"/>
  <c r="AU75" i="64" s="1"/>
  <c r="AV75" i="64" s="1"/>
  <c r="AQ75" i="64"/>
  <c r="AA75" i="64"/>
  <c r="V75" i="64"/>
  <c r="U75" i="64"/>
  <c r="X75" i="64" s="1"/>
  <c r="T75" i="64"/>
  <c r="S75" i="64"/>
  <c r="R75" i="64"/>
  <c r="M75" i="64"/>
  <c r="Z75" i="64"/>
  <c r="BF61" i="64"/>
  <c r="AR61" i="64"/>
  <c r="AQ61" i="64"/>
  <c r="AA61" i="64"/>
  <c r="Z61" i="64"/>
  <c r="V61" i="64"/>
  <c r="U61" i="64"/>
  <c r="T61" i="64"/>
  <c r="S61" i="64"/>
  <c r="R61" i="64"/>
  <c r="M61" i="64"/>
  <c r="J61" i="64"/>
  <c r="BF46" i="64"/>
  <c r="AR46" i="64"/>
  <c r="AS46" i="64" s="1"/>
  <c r="AT46" i="64" s="1"/>
  <c r="AU46" i="64" s="1"/>
  <c r="AV46" i="64" s="1"/>
  <c r="AQ46" i="64"/>
  <c r="AA46" i="64"/>
  <c r="V46" i="64"/>
  <c r="U46" i="64"/>
  <c r="X46" i="64" s="1"/>
  <c r="T46" i="64"/>
  <c r="S46" i="64"/>
  <c r="R46" i="64"/>
  <c r="M46" i="64"/>
  <c r="Z46" i="64"/>
  <c r="BF43" i="64"/>
  <c r="AR43" i="64"/>
  <c r="AQ43" i="64"/>
  <c r="AA43" i="64"/>
  <c r="Z43" i="64"/>
  <c r="V43" i="64"/>
  <c r="U43" i="64"/>
  <c r="T43" i="64"/>
  <c r="S43" i="64"/>
  <c r="R43" i="64"/>
  <c r="M43" i="64"/>
  <c r="J43" i="64"/>
  <c r="BF41" i="64"/>
  <c r="AR41" i="64"/>
  <c r="AS41" i="64" s="1"/>
  <c r="AQ41" i="64"/>
  <c r="AA41" i="64"/>
  <c r="V41" i="64"/>
  <c r="U41" i="64"/>
  <c r="X41" i="64"/>
  <c r="T41" i="64"/>
  <c r="S41" i="64"/>
  <c r="R41" i="64"/>
  <c r="M41" i="64"/>
  <c r="Z41" i="64" s="1"/>
  <c r="BF228" i="64"/>
  <c r="AR228" i="64"/>
  <c r="AQ228" i="64"/>
  <c r="AA228" i="64"/>
  <c r="V228" i="64"/>
  <c r="U228" i="64"/>
  <c r="T228" i="64"/>
  <c r="S228" i="64"/>
  <c r="R228" i="64"/>
  <c r="M228" i="64"/>
  <c r="Z228" i="64"/>
  <c r="BF221" i="64"/>
  <c r="AR221" i="64"/>
  <c r="AQ221" i="64"/>
  <c r="AQ242" i="64"/>
  <c r="AA221" i="64"/>
  <c r="V221" i="64"/>
  <c r="U221" i="64"/>
  <c r="X221" i="64"/>
  <c r="T221" i="64"/>
  <c r="S221" i="64"/>
  <c r="R221" i="64"/>
  <c r="M221" i="64"/>
  <c r="Z221" i="64" s="1"/>
  <c r="BF201" i="64"/>
  <c r="AR201" i="64"/>
  <c r="AQ201" i="64"/>
  <c r="AA201" i="64"/>
  <c r="V201" i="64"/>
  <c r="U201" i="64"/>
  <c r="T201" i="64"/>
  <c r="S201" i="64"/>
  <c r="R201" i="64"/>
  <c r="M201" i="64"/>
  <c r="Z201" i="64"/>
  <c r="BF90" i="64"/>
  <c r="AR90" i="64"/>
  <c r="AQ90" i="64"/>
  <c r="AA90" i="64"/>
  <c r="V90" i="64"/>
  <c r="U90" i="64"/>
  <c r="X90" i="64" s="1"/>
  <c r="T90" i="64"/>
  <c r="S90" i="64"/>
  <c r="R90" i="64"/>
  <c r="M90" i="64"/>
  <c r="Z90" i="64"/>
  <c r="BF74" i="64"/>
  <c r="AR74" i="64"/>
  <c r="AQ74" i="64"/>
  <c r="AA74" i="64"/>
  <c r="V74" i="64"/>
  <c r="U74" i="64"/>
  <c r="T74" i="64"/>
  <c r="S74" i="64"/>
  <c r="R74" i="64"/>
  <c r="M74" i="64"/>
  <c r="Z74" i="64" s="1"/>
  <c r="BF157" i="64"/>
  <c r="AR157" i="64"/>
  <c r="AQ157" i="64"/>
  <c r="AA157" i="64"/>
  <c r="V157" i="64"/>
  <c r="U157" i="64"/>
  <c r="X157" i="64"/>
  <c r="T157" i="64"/>
  <c r="S157" i="64"/>
  <c r="R157" i="64"/>
  <c r="M157" i="64"/>
  <c r="Z157" i="64" s="1"/>
  <c r="BF141" i="64"/>
  <c r="AR141" i="64"/>
  <c r="AQ141" i="64"/>
  <c r="AA141" i="64"/>
  <c r="V141" i="64"/>
  <c r="U141" i="64"/>
  <c r="T141" i="64"/>
  <c r="S141" i="64"/>
  <c r="R141" i="64"/>
  <c r="M141" i="64"/>
  <c r="Z141" i="64"/>
  <c r="BF105" i="64"/>
  <c r="AR105" i="64"/>
  <c r="AR240" i="64" s="1"/>
  <c r="AQ105" i="64"/>
  <c r="AA105" i="64"/>
  <c r="V105" i="64"/>
  <c r="U105" i="64"/>
  <c r="X105" i="64"/>
  <c r="T105" i="64"/>
  <c r="S105" i="64"/>
  <c r="R105" i="64"/>
  <c r="R240" i="64"/>
  <c r="M105" i="64"/>
  <c r="Z105" i="64"/>
  <c r="BF86" i="64"/>
  <c r="AR86" i="64"/>
  <c r="AQ86" i="64"/>
  <c r="AA86" i="64"/>
  <c r="V86" i="64"/>
  <c r="U86" i="64"/>
  <c r="X86" i="64" s="1"/>
  <c r="T86" i="64"/>
  <c r="S86" i="64"/>
  <c r="R86" i="64"/>
  <c r="M86" i="64"/>
  <c r="Z86" i="64"/>
  <c r="BF72" i="64"/>
  <c r="AR72" i="64"/>
  <c r="AR236" i="64" s="1"/>
  <c r="AQ72" i="64"/>
  <c r="AA72" i="64"/>
  <c r="V72" i="64"/>
  <c r="U72" i="64"/>
  <c r="X72" i="64" s="1"/>
  <c r="T72" i="64"/>
  <c r="S72" i="64"/>
  <c r="R72" i="64"/>
  <c r="R236" i="64" s="1"/>
  <c r="M72" i="64"/>
  <c r="Z72" i="64" s="1"/>
  <c r="BF44" i="64"/>
  <c r="AR44" i="64"/>
  <c r="AR235" i="64"/>
  <c r="AQ44" i="64"/>
  <c r="AA44" i="64"/>
  <c r="AA235" i="64" s="1"/>
  <c r="V44" i="64"/>
  <c r="V235" i="64"/>
  <c r="U44" i="64"/>
  <c r="X44" i="64"/>
  <c r="T44" i="64"/>
  <c r="S44" i="64"/>
  <c r="R44" i="64"/>
  <c r="R235" i="64"/>
  <c r="M44" i="64"/>
  <c r="Z44" i="64"/>
  <c r="BF38" i="64"/>
  <c r="AR38" i="64"/>
  <c r="AQ38" i="64"/>
  <c r="AQ238" i="64"/>
  <c r="AA38" i="64"/>
  <c r="Z38" i="64"/>
  <c r="V38" i="64"/>
  <c r="U38" i="64"/>
  <c r="X38" i="64" s="1"/>
  <c r="T38" i="64"/>
  <c r="S38" i="64"/>
  <c r="S238" i="64"/>
  <c r="R38" i="64"/>
  <c r="M38" i="64"/>
  <c r="J38" i="64" s="1"/>
  <c r="AP38" i="64" s="1"/>
  <c r="BF185" i="64"/>
  <c r="AR185" i="64"/>
  <c r="AQ185" i="64"/>
  <c r="AA185" i="64"/>
  <c r="V185" i="64"/>
  <c r="U185" i="64"/>
  <c r="X185" i="64" s="1"/>
  <c r="T185" i="64"/>
  <c r="S185" i="64"/>
  <c r="R185" i="64"/>
  <c r="M185" i="64"/>
  <c r="Z185" i="64"/>
  <c r="BF180" i="64"/>
  <c r="AR180" i="64"/>
  <c r="AQ180" i="64"/>
  <c r="AA180" i="64"/>
  <c r="V180" i="64"/>
  <c r="U180" i="64"/>
  <c r="X180" i="64" s="1"/>
  <c r="T180" i="64"/>
  <c r="S180" i="64"/>
  <c r="R180" i="64"/>
  <c r="M180" i="64"/>
  <c r="Z180" i="64"/>
  <c r="BF161" i="64"/>
  <c r="BF234" i="64"/>
  <c r="AR161" i="64"/>
  <c r="AR234" i="64" s="1"/>
  <c r="AQ161" i="64"/>
  <c r="AA161" i="64"/>
  <c r="V161" i="64"/>
  <c r="U161" i="64"/>
  <c r="X161" i="64"/>
  <c r="T161" i="64"/>
  <c r="S161" i="64"/>
  <c r="S234" i="64" s="1"/>
  <c r="R161" i="64"/>
  <c r="M161" i="64"/>
  <c r="Z161" i="64"/>
  <c r="BF140" i="64"/>
  <c r="AR140" i="64"/>
  <c r="AQ140" i="64"/>
  <c r="AA140" i="64"/>
  <c r="Z140" i="64"/>
  <c r="V140" i="64"/>
  <c r="U140" i="64"/>
  <c r="X140" i="64"/>
  <c r="T140" i="64"/>
  <c r="S140" i="64"/>
  <c r="R140" i="64"/>
  <c r="M140" i="64"/>
  <c r="J140" i="64" s="1"/>
  <c r="BF126" i="64"/>
  <c r="AR126" i="64"/>
  <c r="AQ126" i="64"/>
  <c r="AA126" i="64"/>
  <c r="V126" i="64"/>
  <c r="U126" i="64"/>
  <c r="X126" i="64"/>
  <c r="T126" i="64"/>
  <c r="S126" i="64"/>
  <c r="R126" i="64"/>
  <c r="M126" i="64"/>
  <c r="Z126" i="64" s="1"/>
  <c r="BF118" i="64"/>
  <c r="AR118" i="64"/>
  <c r="AQ118" i="64"/>
  <c r="AA118" i="64"/>
  <c r="V118" i="64"/>
  <c r="U118" i="64"/>
  <c r="X118" i="64"/>
  <c r="T118" i="64"/>
  <c r="S118" i="64"/>
  <c r="R118" i="64"/>
  <c r="M118" i="64"/>
  <c r="Z118" i="64" s="1"/>
  <c r="BF80" i="64"/>
  <c r="AR80" i="64"/>
  <c r="AQ80" i="64"/>
  <c r="AA80" i="64"/>
  <c r="V80" i="64"/>
  <c r="U80" i="64"/>
  <c r="X80" i="64"/>
  <c r="T80" i="64"/>
  <c r="S80" i="64"/>
  <c r="R80" i="64"/>
  <c r="M80" i="64"/>
  <c r="Z80" i="64" s="1"/>
  <c r="BF53" i="64"/>
  <c r="AR53" i="64"/>
  <c r="AQ53" i="64"/>
  <c r="AA53" i="64"/>
  <c r="V53" i="64"/>
  <c r="U53" i="64"/>
  <c r="X53" i="64"/>
  <c r="T53" i="64"/>
  <c r="S53" i="64"/>
  <c r="R53" i="64"/>
  <c r="M53" i="64"/>
  <c r="J53" i="64" s="1"/>
  <c r="BF233" i="64"/>
  <c r="AR233" i="64"/>
  <c r="AQ233" i="64"/>
  <c r="AA233" i="64"/>
  <c r="V233" i="64"/>
  <c r="U233" i="64"/>
  <c r="T233" i="64"/>
  <c r="S233" i="64"/>
  <c r="R233" i="64"/>
  <c r="M233" i="64"/>
  <c r="BF236" i="64"/>
  <c r="U236" i="64"/>
  <c r="AA240" i="64"/>
  <c r="S240" i="64"/>
  <c r="AR241" i="64"/>
  <c r="AA241" i="64"/>
  <c r="V241" i="64"/>
  <c r="U241" i="64"/>
  <c r="T241" i="64"/>
  <c r="R241" i="64"/>
  <c r="M241" i="64"/>
  <c r="AA242" i="64"/>
  <c r="V242" i="64"/>
  <c r="T242" i="64"/>
  <c r="S242" i="64"/>
  <c r="R242" i="64"/>
  <c r="AR238" i="64"/>
  <c r="AA238" i="64"/>
  <c r="V238" i="64"/>
  <c r="U238" i="64"/>
  <c r="T238" i="64"/>
  <c r="R238" i="64"/>
  <c r="AA237" i="64"/>
  <c r="S235" i="64"/>
  <c r="AA234" i="64"/>
  <c r="U234" i="64"/>
  <c r="M234" i="64"/>
  <c r="BG156" i="63"/>
  <c r="BE156" i="63"/>
  <c r="BC156" i="63"/>
  <c r="BB156" i="63"/>
  <c r="BA156" i="63"/>
  <c r="AZ156" i="63"/>
  <c r="AY156" i="63"/>
  <c r="AN156" i="63"/>
  <c r="AM156" i="63"/>
  <c r="AL156" i="63"/>
  <c r="AK156" i="63"/>
  <c r="AJ156" i="63"/>
  <c r="AI156" i="63"/>
  <c r="AH156" i="63"/>
  <c r="AG156" i="63"/>
  <c r="AF156" i="63"/>
  <c r="AE156" i="63"/>
  <c r="AD156" i="63"/>
  <c r="AC156" i="63"/>
  <c r="O156" i="63"/>
  <c r="K156" i="63"/>
  <c r="I156" i="63"/>
  <c r="E156" i="63"/>
  <c r="B156" i="63"/>
  <c r="BG155" i="63"/>
  <c r="BE155" i="63"/>
  <c r="BC155" i="63"/>
  <c r="BB155" i="63"/>
  <c r="BA155" i="63"/>
  <c r="AZ155" i="63"/>
  <c r="AY155" i="63"/>
  <c r="AN155" i="63"/>
  <c r="AM155" i="63"/>
  <c r="AL155" i="63"/>
  <c r="AK155" i="63"/>
  <c r="AJ155" i="63"/>
  <c r="AI155" i="63"/>
  <c r="AH155" i="63"/>
  <c r="AG155" i="63"/>
  <c r="AF155" i="63"/>
  <c r="AE155" i="63"/>
  <c r="AD155" i="63"/>
  <c r="AC155" i="63"/>
  <c r="O155" i="63"/>
  <c r="K155" i="63"/>
  <c r="I155" i="63"/>
  <c r="E155" i="63"/>
  <c r="B155" i="63"/>
  <c r="BG154" i="63"/>
  <c r="BE154" i="63"/>
  <c r="BC154" i="63"/>
  <c r="BB154" i="63"/>
  <c r="BA154" i="63"/>
  <c r="AZ154" i="63"/>
  <c r="AY154" i="63"/>
  <c r="AN154" i="63"/>
  <c r="AM154" i="63"/>
  <c r="AL154" i="63"/>
  <c r="AK154" i="63"/>
  <c r="AJ154" i="63"/>
  <c r="AI154" i="63"/>
  <c r="AH154" i="63"/>
  <c r="AG154" i="63"/>
  <c r="AF154" i="63"/>
  <c r="AE154" i="63"/>
  <c r="AD154" i="63"/>
  <c r="AC154" i="63"/>
  <c r="O154" i="63"/>
  <c r="K154" i="63"/>
  <c r="I154" i="63"/>
  <c r="E154" i="63"/>
  <c r="B154" i="63"/>
  <c r="BG153" i="63"/>
  <c r="BE153" i="63"/>
  <c r="BC153" i="63"/>
  <c r="BB153" i="63"/>
  <c r="BA153" i="63"/>
  <c r="AZ153" i="63"/>
  <c r="AY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O153" i="63"/>
  <c r="K153" i="63"/>
  <c r="I153" i="63"/>
  <c r="E153" i="63"/>
  <c r="B153" i="63"/>
  <c r="BG152" i="63"/>
  <c r="BE152" i="63"/>
  <c r="BC152" i="63"/>
  <c r="BB152" i="63"/>
  <c r="BA152" i="63"/>
  <c r="AZ152" i="63"/>
  <c r="AY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O152" i="63"/>
  <c r="K152" i="63"/>
  <c r="I152" i="63"/>
  <c r="E152" i="63"/>
  <c r="B152" i="63"/>
  <c r="BG151" i="63"/>
  <c r="BE151" i="63"/>
  <c r="BC151" i="63"/>
  <c r="BB151" i="63"/>
  <c r="BA151" i="63"/>
  <c r="AZ151" i="63"/>
  <c r="AY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O151" i="63"/>
  <c r="K151" i="63"/>
  <c r="I151" i="63"/>
  <c r="E151" i="63"/>
  <c r="B151" i="63"/>
  <c r="BG150" i="63"/>
  <c r="BE150" i="63"/>
  <c r="BC150" i="63"/>
  <c r="BB150" i="63"/>
  <c r="BA150" i="63"/>
  <c r="AZ150" i="63"/>
  <c r="AY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O150" i="63"/>
  <c r="K150" i="63"/>
  <c r="I150" i="63"/>
  <c r="E150" i="63"/>
  <c r="B150" i="63"/>
  <c r="BG149" i="63"/>
  <c r="BE149" i="63"/>
  <c r="BC149" i="63"/>
  <c r="BB149" i="63"/>
  <c r="BA149" i="63"/>
  <c r="AZ149" i="63"/>
  <c r="AY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O149" i="63"/>
  <c r="K149" i="63"/>
  <c r="I149" i="63"/>
  <c r="E149" i="63"/>
  <c r="B149" i="63"/>
  <c r="BG148" i="63"/>
  <c r="BE148" i="63"/>
  <c r="BC148" i="63"/>
  <c r="BB148" i="63"/>
  <c r="BA148" i="63"/>
  <c r="AZ148" i="63"/>
  <c r="AY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O148" i="63"/>
  <c r="K148" i="63"/>
  <c r="I148" i="63"/>
  <c r="E148" i="63"/>
  <c r="B148" i="63"/>
  <c r="BG147" i="63"/>
  <c r="BE147" i="63"/>
  <c r="BC147" i="63"/>
  <c r="BB147" i="63"/>
  <c r="BA147" i="63"/>
  <c r="AZ147" i="63"/>
  <c r="AY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O147" i="63"/>
  <c r="K147" i="63"/>
  <c r="I147" i="63"/>
  <c r="E147" i="63"/>
  <c r="B147" i="63"/>
  <c r="BG146" i="63"/>
  <c r="BE146" i="63"/>
  <c r="BC146" i="63"/>
  <c r="BB146" i="63"/>
  <c r="BA146" i="63"/>
  <c r="AZ146" i="63"/>
  <c r="AY146" i="63"/>
  <c r="AN146" i="63"/>
  <c r="AM146" i="63"/>
  <c r="AL146" i="63"/>
  <c r="AK146" i="63"/>
  <c r="AJ146" i="63"/>
  <c r="AI146" i="63"/>
  <c r="AH146" i="63"/>
  <c r="AG146" i="63"/>
  <c r="AF146" i="63"/>
  <c r="AE146" i="63"/>
  <c r="AD146" i="63"/>
  <c r="AC146" i="63"/>
  <c r="O146" i="63"/>
  <c r="K146" i="63"/>
  <c r="I146" i="63"/>
  <c r="E146" i="63"/>
  <c r="B146" i="63"/>
  <c r="BG143" i="63"/>
  <c r="BE143" i="63"/>
  <c r="BC143" i="63"/>
  <c r="BB143" i="63"/>
  <c r="BA143" i="63"/>
  <c r="AZ143" i="63"/>
  <c r="AY143" i="63"/>
  <c r="AN143" i="63"/>
  <c r="AM143" i="63"/>
  <c r="AL143" i="63"/>
  <c r="AK143" i="63"/>
  <c r="AJ143" i="63"/>
  <c r="AI143" i="63"/>
  <c r="AH143" i="63"/>
  <c r="AG143" i="63"/>
  <c r="AF143" i="63"/>
  <c r="AE143" i="63"/>
  <c r="AD143" i="63"/>
  <c r="AC143" i="63"/>
  <c r="O143" i="63"/>
  <c r="K143" i="63"/>
  <c r="I143" i="63"/>
  <c r="E143" i="63"/>
  <c r="B143" i="63"/>
  <c r="BF139" i="63"/>
  <c r="AR139" i="63"/>
  <c r="AQ139" i="63"/>
  <c r="AA139" i="63"/>
  <c r="V139" i="63"/>
  <c r="U139" i="63"/>
  <c r="X139" i="63" s="1"/>
  <c r="T139" i="63"/>
  <c r="S139" i="63"/>
  <c r="R139" i="63"/>
  <c r="M139" i="63"/>
  <c r="Z139" i="63"/>
  <c r="BF132" i="63"/>
  <c r="AR132" i="63"/>
  <c r="AQ132" i="63"/>
  <c r="AA132" i="63"/>
  <c r="V132" i="63"/>
  <c r="U132" i="63"/>
  <c r="X132" i="63" s="1"/>
  <c r="T132" i="63"/>
  <c r="S132" i="63"/>
  <c r="R132" i="63"/>
  <c r="M132" i="63"/>
  <c r="Z132" i="63"/>
  <c r="BF127" i="63"/>
  <c r="AR127" i="63"/>
  <c r="AQ127" i="63"/>
  <c r="AA127" i="63"/>
  <c r="V127" i="63"/>
  <c r="U127" i="63"/>
  <c r="X127" i="63" s="1"/>
  <c r="T127" i="63"/>
  <c r="S127" i="63"/>
  <c r="R127" i="63"/>
  <c r="M127" i="63"/>
  <c r="Z127" i="63"/>
  <c r="BF104" i="63"/>
  <c r="AR104" i="63"/>
  <c r="AQ104" i="63"/>
  <c r="AA104" i="63"/>
  <c r="V104" i="63"/>
  <c r="U104" i="63"/>
  <c r="X104" i="63" s="1"/>
  <c r="T104" i="63"/>
  <c r="S104" i="63"/>
  <c r="R104" i="63"/>
  <c r="M104" i="63"/>
  <c r="Z104" i="63"/>
  <c r="BF88" i="63"/>
  <c r="AR88" i="63"/>
  <c r="AQ88" i="63"/>
  <c r="AA88" i="63"/>
  <c r="V88" i="63"/>
  <c r="U88" i="63"/>
  <c r="X88" i="63" s="1"/>
  <c r="T88" i="63"/>
  <c r="S88" i="63"/>
  <c r="R88" i="63"/>
  <c r="M88" i="63"/>
  <c r="Z88" i="63"/>
  <c r="BF67" i="63"/>
  <c r="AR67" i="63"/>
  <c r="AQ67" i="63"/>
  <c r="AA67" i="63"/>
  <c r="V67" i="63"/>
  <c r="U67" i="63"/>
  <c r="X67" i="63" s="1"/>
  <c r="T67" i="63"/>
  <c r="S67" i="63"/>
  <c r="R67" i="63"/>
  <c r="M67" i="63"/>
  <c r="Z67" i="63"/>
  <c r="BF52" i="63"/>
  <c r="AR52" i="63"/>
  <c r="AQ52" i="63"/>
  <c r="AA52" i="63"/>
  <c r="V52" i="63"/>
  <c r="U52" i="63"/>
  <c r="X52" i="63" s="1"/>
  <c r="T52" i="63"/>
  <c r="S52" i="63"/>
  <c r="R52" i="63"/>
  <c r="M52" i="63"/>
  <c r="Z52" i="63"/>
  <c r="BF46" i="63"/>
  <c r="AR46" i="63"/>
  <c r="AQ46" i="63"/>
  <c r="AA46" i="63"/>
  <c r="V46" i="63"/>
  <c r="U46" i="63"/>
  <c r="X46" i="63" s="1"/>
  <c r="T46" i="63"/>
  <c r="S46" i="63"/>
  <c r="R46" i="63"/>
  <c r="M46" i="63"/>
  <c r="Z46" i="63"/>
  <c r="BF32" i="63"/>
  <c r="AR32" i="63"/>
  <c r="AQ32" i="63"/>
  <c r="AA32" i="63"/>
  <c r="V32" i="63"/>
  <c r="U32" i="63"/>
  <c r="X32" i="63" s="1"/>
  <c r="T32" i="63"/>
  <c r="S32" i="63"/>
  <c r="R32" i="63"/>
  <c r="M32" i="63"/>
  <c r="Z32" i="63"/>
  <c r="BF29" i="63"/>
  <c r="AR29" i="63"/>
  <c r="AQ29" i="63"/>
  <c r="AA29" i="63"/>
  <c r="V29" i="63"/>
  <c r="U29" i="63"/>
  <c r="X29" i="63" s="1"/>
  <c r="T29" i="63"/>
  <c r="S29" i="63"/>
  <c r="R29" i="63"/>
  <c r="M29" i="63"/>
  <c r="Z29" i="63"/>
  <c r="BF28" i="63"/>
  <c r="AR28" i="63"/>
  <c r="AQ28" i="63"/>
  <c r="AA28" i="63"/>
  <c r="V28" i="63"/>
  <c r="U28" i="63"/>
  <c r="X28" i="63" s="1"/>
  <c r="T28" i="63"/>
  <c r="S28" i="63"/>
  <c r="R28" i="63"/>
  <c r="M28" i="63"/>
  <c r="Z28" i="63"/>
  <c r="BF27" i="63"/>
  <c r="AR27" i="63"/>
  <c r="AQ27" i="63"/>
  <c r="AA27" i="63"/>
  <c r="V27" i="63"/>
  <c r="U27" i="63"/>
  <c r="X27" i="63" s="1"/>
  <c r="T27" i="63"/>
  <c r="S27" i="63"/>
  <c r="R27" i="63"/>
  <c r="M27" i="63"/>
  <c r="Z27" i="63"/>
  <c r="BF19" i="63"/>
  <c r="AR19" i="63"/>
  <c r="AQ19" i="63"/>
  <c r="AA19" i="63"/>
  <c r="V19" i="63"/>
  <c r="U19" i="63"/>
  <c r="X19" i="63" s="1"/>
  <c r="T19" i="63"/>
  <c r="S19" i="63"/>
  <c r="R19" i="63"/>
  <c r="M19" i="63"/>
  <c r="Z19" i="63"/>
  <c r="BF17" i="63"/>
  <c r="AR17" i="63"/>
  <c r="AQ17" i="63"/>
  <c r="AA17" i="63"/>
  <c r="V17" i="63"/>
  <c r="U17" i="63"/>
  <c r="X17" i="63" s="1"/>
  <c r="T17" i="63"/>
  <c r="S17" i="63"/>
  <c r="R17" i="63"/>
  <c r="M17" i="63"/>
  <c r="Z17" i="63"/>
  <c r="BF14" i="63"/>
  <c r="AR14" i="63"/>
  <c r="AQ14" i="63"/>
  <c r="AA14" i="63"/>
  <c r="X14" i="63"/>
  <c r="V14" i="63"/>
  <c r="U14" i="63"/>
  <c r="T14" i="63"/>
  <c r="S14" i="63"/>
  <c r="R14" i="63"/>
  <c r="M14" i="63"/>
  <c r="Z14" i="63"/>
  <c r="BF12" i="63"/>
  <c r="AR12" i="63"/>
  <c r="AQ12" i="63"/>
  <c r="AA12" i="63"/>
  <c r="X12" i="63"/>
  <c r="V12" i="63"/>
  <c r="U12" i="63"/>
  <c r="T12" i="63"/>
  <c r="S12" i="63"/>
  <c r="R12" i="63"/>
  <c r="M12" i="63"/>
  <c r="Z12" i="63"/>
  <c r="BF11" i="63"/>
  <c r="AR11" i="63"/>
  <c r="AQ11" i="63"/>
  <c r="AA11" i="63"/>
  <c r="V11" i="63"/>
  <c r="U11" i="63"/>
  <c r="X11" i="63" s="1"/>
  <c r="T11" i="63"/>
  <c r="S11" i="63"/>
  <c r="R11" i="63"/>
  <c r="M11" i="63"/>
  <c r="Z11" i="63"/>
  <c r="BF140" i="63"/>
  <c r="AR140" i="63"/>
  <c r="AQ140" i="63"/>
  <c r="AA140" i="63"/>
  <c r="V140" i="63"/>
  <c r="U140" i="63"/>
  <c r="X140" i="63" s="1"/>
  <c r="T140" i="63"/>
  <c r="S140" i="63"/>
  <c r="R140" i="63"/>
  <c r="M140" i="63"/>
  <c r="Z140" i="63"/>
  <c r="BF124" i="63"/>
  <c r="AR124" i="63"/>
  <c r="AQ124" i="63"/>
  <c r="AA124" i="63"/>
  <c r="V124" i="63"/>
  <c r="U124" i="63"/>
  <c r="X124" i="63" s="1"/>
  <c r="T124" i="63"/>
  <c r="S124" i="63"/>
  <c r="R124" i="63"/>
  <c r="M124" i="63"/>
  <c r="Z124" i="63"/>
  <c r="BF115" i="63"/>
  <c r="AR115" i="63"/>
  <c r="AQ115" i="63"/>
  <c r="AA115" i="63"/>
  <c r="V115" i="63"/>
  <c r="U115" i="63"/>
  <c r="X115" i="63" s="1"/>
  <c r="T115" i="63"/>
  <c r="S115" i="63"/>
  <c r="R115" i="63"/>
  <c r="M115" i="63"/>
  <c r="Z115" i="63"/>
  <c r="BF110" i="63"/>
  <c r="AR110" i="63"/>
  <c r="AQ110" i="63"/>
  <c r="AA110" i="63"/>
  <c r="V110" i="63"/>
  <c r="U110" i="63"/>
  <c r="X110" i="63" s="1"/>
  <c r="T110" i="63"/>
  <c r="S110" i="63"/>
  <c r="R110" i="63"/>
  <c r="M110" i="63"/>
  <c r="Z110" i="63"/>
  <c r="BF103" i="63"/>
  <c r="AR103" i="63"/>
  <c r="AQ103" i="63"/>
  <c r="AA103" i="63"/>
  <c r="V103" i="63"/>
  <c r="U103" i="63"/>
  <c r="X103" i="63" s="1"/>
  <c r="T103" i="63"/>
  <c r="S103" i="63"/>
  <c r="R103" i="63"/>
  <c r="M103" i="63"/>
  <c r="Z103" i="63"/>
  <c r="BF101" i="63"/>
  <c r="AR101" i="63"/>
  <c r="AQ101" i="63"/>
  <c r="AA101" i="63"/>
  <c r="Z101" i="63"/>
  <c r="V101" i="63"/>
  <c r="U101" i="63"/>
  <c r="X101" i="63" s="1"/>
  <c r="T101" i="63"/>
  <c r="S101" i="63"/>
  <c r="R101" i="63"/>
  <c r="M101" i="63"/>
  <c r="J101" i="63"/>
  <c r="BF95" i="63"/>
  <c r="AR95" i="63"/>
  <c r="AQ95" i="63"/>
  <c r="AA95" i="63"/>
  <c r="V95" i="63"/>
  <c r="U95" i="63"/>
  <c r="T95" i="63"/>
  <c r="S95" i="63"/>
  <c r="R95" i="63"/>
  <c r="M95" i="63"/>
  <c r="Z95" i="63"/>
  <c r="BF76" i="63"/>
  <c r="AR76" i="63"/>
  <c r="AQ76" i="63"/>
  <c r="AA76" i="63"/>
  <c r="Z76" i="63"/>
  <c r="V76" i="63"/>
  <c r="U76" i="63"/>
  <c r="W76" i="63" s="1"/>
  <c r="T76" i="63"/>
  <c r="S76" i="63"/>
  <c r="R76" i="63"/>
  <c r="M76" i="63"/>
  <c r="J76" i="63"/>
  <c r="BF72" i="63"/>
  <c r="AR72" i="63"/>
  <c r="AQ72" i="63"/>
  <c r="AA72" i="63"/>
  <c r="X72" i="63"/>
  <c r="V72" i="63"/>
  <c r="U72" i="63"/>
  <c r="T72" i="63"/>
  <c r="S72" i="63"/>
  <c r="R72" i="63"/>
  <c r="M72" i="63"/>
  <c r="Z72" i="63" s="1"/>
  <c r="BF31" i="63"/>
  <c r="AR31" i="63"/>
  <c r="AQ31" i="63"/>
  <c r="AA31" i="63"/>
  <c r="V31" i="63"/>
  <c r="U31" i="63"/>
  <c r="X31" i="63"/>
  <c r="T31" i="63"/>
  <c r="S31" i="63"/>
  <c r="R31" i="63"/>
  <c r="M31" i="63"/>
  <c r="Z31" i="63" s="1"/>
  <c r="BF24" i="63"/>
  <c r="AR24" i="63"/>
  <c r="AQ24" i="63"/>
  <c r="AA24" i="63"/>
  <c r="V24" i="63"/>
  <c r="U24" i="63"/>
  <c r="X24" i="63"/>
  <c r="T24" i="63"/>
  <c r="S24" i="63"/>
  <c r="R24" i="63"/>
  <c r="M24" i="63"/>
  <c r="Z24" i="63" s="1"/>
  <c r="BF15" i="63"/>
  <c r="AR15" i="63"/>
  <c r="AQ15" i="63"/>
  <c r="AA15" i="63"/>
  <c r="V15" i="63"/>
  <c r="U15" i="63"/>
  <c r="X15" i="63" s="1"/>
  <c r="T15" i="63"/>
  <c r="S15" i="63"/>
  <c r="R15" i="63"/>
  <c r="M15" i="63"/>
  <c r="Z15" i="63"/>
  <c r="BF135" i="63"/>
  <c r="AR135" i="63"/>
  <c r="AQ135" i="63"/>
  <c r="AA135" i="63"/>
  <c r="V135" i="63"/>
  <c r="U135" i="63"/>
  <c r="X135" i="63" s="1"/>
  <c r="T135" i="63"/>
  <c r="S135" i="63"/>
  <c r="R135" i="63"/>
  <c r="M135" i="63"/>
  <c r="Z135" i="63"/>
  <c r="BF131" i="63"/>
  <c r="AR131" i="63"/>
  <c r="AQ131" i="63"/>
  <c r="AA131" i="63"/>
  <c r="V131" i="63"/>
  <c r="U131" i="63"/>
  <c r="X131" i="63" s="1"/>
  <c r="T131" i="63"/>
  <c r="S131" i="63"/>
  <c r="R131" i="63"/>
  <c r="M131" i="63"/>
  <c r="Z131" i="63"/>
  <c r="BF93" i="63"/>
  <c r="AR93" i="63"/>
  <c r="AQ93" i="63"/>
  <c r="AA93" i="63"/>
  <c r="V93" i="63"/>
  <c r="U93" i="63"/>
  <c r="X93" i="63" s="1"/>
  <c r="T93" i="63"/>
  <c r="S93" i="63"/>
  <c r="R93" i="63"/>
  <c r="M93" i="63"/>
  <c r="Z93" i="63"/>
  <c r="BF80" i="63"/>
  <c r="AR80" i="63"/>
  <c r="AQ80" i="63"/>
  <c r="AA80" i="63"/>
  <c r="V80" i="63"/>
  <c r="U80" i="63"/>
  <c r="X80" i="63" s="1"/>
  <c r="T80" i="63"/>
  <c r="S80" i="63"/>
  <c r="R80" i="63"/>
  <c r="M80" i="63"/>
  <c r="Z80" i="63"/>
  <c r="BF54" i="63"/>
  <c r="AR54" i="63"/>
  <c r="AQ54" i="63"/>
  <c r="AA54" i="63"/>
  <c r="V54" i="63"/>
  <c r="U54" i="63"/>
  <c r="X54" i="63" s="1"/>
  <c r="T54" i="63"/>
  <c r="S54" i="63"/>
  <c r="R54" i="63"/>
  <c r="M54" i="63"/>
  <c r="Z54" i="63"/>
  <c r="BF47" i="63"/>
  <c r="AR47" i="63"/>
  <c r="AQ47" i="63"/>
  <c r="AA47" i="63"/>
  <c r="V47" i="63"/>
  <c r="W47" i="63"/>
  <c r="U47" i="63"/>
  <c r="X47" i="63"/>
  <c r="T47" i="63"/>
  <c r="S47" i="63"/>
  <c r="R47" i="63"/>
  <c r="M47" i="63"/>
  <c r="Z47" i="63" s="1"/>
  <c r="BF107" i="63"/>
  <c r="AR107" i="63"/>
  <c r="AQ107" i="63"/>
  <c r="AA107" i="63"/>
  <c r="V107" i="63"/>
  <c r="U107" i="63"/>
  <c r="X107" i="63"/>
  <c r="T107" i="63"/>
  <c r="S107" i="63"/>
  <c r="R107" i="63"/>
  <c r="M107" i="63"/>
  <c r="Z107" i="63" s="1"/>
  <c r="BF78" i="63"/>
  <c r="AR78" i="63"/>
  <c r="AQ78" i="63"/>
  <c r="AA78" i="63"/>
  <c r="V78" i="63"/>
  <c r="U78" i="63"/>
  <c r="X78" i="63"/>
  <c r="T78" i="63"/>
  <c r="S78" i="63"/>
  <c r="R78" i="63"/>
  <c r="M78" i="63"/>
  <c r="Z78" i="63" s="1"/>
  <c r="BF58" i="63"/>
  <c r="AR58" i="63"/>
  <c r="AQ58" i="63"/>
  <c r="AA58" i="63"/>
  <c r="V58" i="63"/>
  <c r="U58" i="63"/>
  <c r="X58" i="63" s="1"/>
  <c r="T58" i="63"/>
  <c r="S58" i="63"/>
  <c r="R58" i="63"/>
  <c r="M58" i="63"/>
  <c r="Z58" i="63" s="1"/>
  <c r="BF36" i="63"/>
  <c r="AR36" i="63"/>
  <c r="AQ36" i="63"/>
  <c r="AA36" i="63"/>
  <c r="Z36" i="63"/>
  <c r="X36" i="63"/>
  <c r="V36" i="63"/>
  <c r="U36" i="63"/>
  <c r="T36" i="63"/>
  <c r="S36" i="63"/>
  <c r="R36" i="63"/>
  <c r="M36" i="63"/>
  <c r="J36" i="63"/>
  <c r="AP36" i="63" s="1"/>
  <c r="BF126" i="63"/>
  <c r="AR126" i="63"/>
  <c r="AQ126" i="63"/>
  <c r="AA126" i="63"/>
  <c r="Z126" i="63"/>
  <c r="V126" i="63"/>
  <c r="U126" i="63"/>
  <c r="AO126" i="63" s="1"/>
  <c r="T126" i="63"/>
  <c r="S126" i="63"/>
  <c r="R126" i="63"/>
  <c r="M126" i="63"/>
  <c r="J126" i="63"/>
  <c r="BF90" i="63"/>
  <c r="AR90" i="63"/>
  <c r="AQ90" i="63"/>
  <c r="AA90" i="63"/>
  <c r="V90" i="63"/>
  <c r="U90" i="63"/>
  <c r="X90" i="63"/>
  <c r="T90" i="63"/>
  <c r="S90" i="63"/>
  <c r="R90" i="63"/>
  <c r="M90" i="63"/>
  <c r="Z90" i="63" s="1"/>
  <c r="J90" i="63"/>
  <c r="AP90" i="63" s="1"/>
  <c r="BF65" i="63"/>
  <c r="AR65" i="63"/>
  <c r="AQ65" i="63"/>
  <c r="AA65" i="63"/>
  <c r="V65" i="63"/>
  <c r="U65" i="63"/>
  <c r="X65" i="63"/>
  <c r="T65" i="63"/>
  <c r="S65" i="63"/>
  <c r="R65" i="63"/>
  <c r="M65" i="63"/>
  <c r="Z65" i="63" s="1"/>
  <c r="BF51" i="63"/>
  <c r="AR51" i="63"/>
  <c r="AS51" i="63"/>
  <c r="AT51" i="63" s="1"/>
  <c r="AU51" i="63" s="1"/>
  <c r="AV51" i="63" s="1"/>
  <c r="AQ51" i="63"/>
  <c r="AA51" i="63"/>
  <c r="V51" i="63"/>
  <c r="U51" i="63"/>
  <c r="X51" i="63" s="1"/>
  <c r="T51" i="63"/>
  <c r="S51" i="63"/>
  <c r="R51" i="63"/>
  <c r="M51" i="63"/>
  <c r="Z51" i="63"/>
  <c r="BF120" i="63"/>
  <c r="AR120" i="63"/>
  <c r="AQ120" i="63"/>
  <c r="AA120" i="63"/>
  <c r="V120" i="63"/>
  <c r="U120" i="63"/>
  <c r="X120" i="63" s="1"/>
  <c r="T120" i="63"/>
  <c r="S120" i="63"/>
  <c r="R120" i="63"/>
  <c r="M120" i="63"/>
  <c r="Z120" i="63"/>
  <c r="BF129" i="63"/>
  <c r="AR129" i="63"/>
  <c r="AS129" i="63" s="1"/>
  <c r="AT129" i="63" s="1"/>
  <c r="AU129" i="63" s="1"/>
  <c r="AV129" i="63" s="1"/>
  <c r="AQ129" i="63"/>
  <c r="AA129" i="63"/>
  <c r="V129" i="63"/>
  <c r="U129" i="63"/>
  <c r="X129" i="63" s="1"/>
  <c r="T129" i="63"/>
  <c r="S129" i="63"/>
  <c r="R129" i="63"/>
  <c r="M129" i="63"/>
  <c r="Z129" i="63"/>
  <c r="BF121" i="63"/>
  <c r="AR121" i="63"/>
  <c r="AQ121" i="63"/>
  <c r="AA121" i="63"/>
  <c r="V121" i="63"/>
  <c r="U121" i="63"/>
  <c r="X121" i="63" s="1"/>
  <c r="T121" i="63"/>
  <c r="S121" i="63"/>
  <c r="R121" i="63"/>
  <c r="M121" i="63"/>
  <c r="J121" i="63"/>
  <c r="BF113" i="63"/>
  <c r="AR113" i="63"/>
  <c r="AQ113" i="63"/>
  <c r="AA113" i="63"/>
  <c r="V113" i="63"/>
  <c r="U113" i="63"/>
  <c r="X113" i="63" s="1"/>
  <c r="T113" i="63"/>
  <c r="S113" i="63"/>
  <c r="R113" i="63"/>
  <c r="M113" i="63"/>
  <c r="Z113" i="63"/>
  <c r="BF75" i="63"/>
  <c r="AR75" i="63"/>
  <c r="AQ75" i="63"/>
  <c r="AA75" i="63"/>
  <c r="Z75" i="63"/>
  <c r="V75" i="63"/>
  <c r="U75" i="63"/>
  <c r="X75" i="63"/>
  <c r="T75" i="63"/>
  <c r="S75" i="63"/>
  <c r="R75" i="63"/>
  <c r="M75" i="63"/>
  <c r="J75" i="63" s="1"/>
  <c r="AP75" i="63" s="1"/>
  <c r="BF49" i="63"/>
  <c r="AR49" i="63"/>
  <c r="AS49" i="63" s="1"/>
  <c r="AT49" i="63" s="1"/>
  <c r="AU49" i="63" s="1"/>
  <c r="AV49" i="63" s="1"/>
  <c r="AQ49" i="63"/>
  <c r="AA49" i="63"/>
  <c r="Z49" i="63"/>
  <c r="V49" i="63"/>
  <c r="U49" i="63"/>
  <c r="AO49" i="63"/>
  <c r="T49" i="63"/>
  <c r="S49" i="63"/>
  <c r="R49" i="63"/>
  <c r="M49" i="63"/>
  <c r="J49" i="63" s="1"/>
  <c r="AP49" i="63" s="1"/>
  <c r="BF44" i="63"/>
  <c r="AR44" i="63"/>
  <c r="AQ44" i="63"/>
  <c r="AA44" i="63"/>
  <c r="V44" i="63"/>
  <c r="U44" i="63"/>
  <c r="X44" i="63" s="1"/>
  <c r="T44" i="63"/>
  <c r="S44" i="63"/>
  <c r="R44" i="63"/>
  <c r="M44" i="63"/>
  <c r="Z44" i="63"/>
  <c r="BF42" i="63"/>
  <c r="AR42" i="63"/>
  <c r="AS42" i="63" s="1"/>
  <c r="AT42" i="63" s="1"/>
  <c r="AU42" i="63" s="1"/>
  <c r="AV42" i="63" s="1"/>
  <c r="AQ42" i="63"/>
  <c r="AA42" i="63"/>
  <c r="V42" i="63"/>
  <c r="U42" i="63"/>
  <c r="X42" i="63" s="1"/>
  <c r="T42" i="63"/>
  <c r="S42" i="63"/>
  <c r="R42" i="63"/>
  <c r="M42" i="63"/>
  <c r="Z42" i="63"/>
  <c r="BF130" i="63"/>
  <c r="AR130" i="63"/>
  <c r="AQ130" i="63"/>
  <c r="AA130" i="63"/>
  <c r="V130" i="63"/>
  <c r="U130" i="63"/>
  <c r="T130" i="63"/>
  <c r="S130" i="63"/>
  <c r="R130" i="63"/>
  <c r="M130" i="63"/>
  <c r="Z130" i="63" s="1"/>
  <c r="BF125" i="63"/>
  <c r="AR125" i="63"/>
  <c r="AS125" i="63"/>
  <c r="AT125" i="63" s="1"/>
  <c r="AU125" i="63" s="1"/>
  <c r="AV125" i="63" s="1"/>
  <c r="AQ125" i="63"/>
  <c r="AA125" i="63"/>
  <c r="V125" i="63"/>
  <c r="U125" i="63"/>
  <c r="X125" i="63"/>
  <c r="T125" i="63"/>
  <c r="S125" i="63"/>
  <c r="R125" i="63"/>
  <c r="M125" i="63"/>
  <c r="Z125" i="63" s="1"/>
  <c r="BF86" i="63"/>
  <c r="AR86" i="63"/>
  <c r="AQ86" i="63"/>
  <c r="AA86" i="63"/>
  <c r="V86" i="63"/>
  <c r="U86" i="63"/>
  <c r="X86" i="63"/>
  <c r="T86" i="63"/>
  <c r="S86" i="63"/>
  <c r="R86" i="63"/>
  <c r="M86" i="63"/>
  <c r="Z86" i="63" s="1"/>
  <c r="BF81" i="63"/>
  <c r="AR81" i="63"/>
  <c r="AS81" i="63"/>
  <c r="AT81" i="63" s="1"/>
  <c r="AU81" i="63" s="1"/>
  <c r="AV81" i="63" s="1"/>
  <c r="AQ81" i="63"/>
  <c r="AA81" i="63"/>
  <c r="V81" i="63"/>
  <c r="U81" i="63"/>
  <c r="T81" i="63"/>
  <c r="S81" i="63"/>
  <c r="R81" i="63"/>
  <c r="M81" i="63"/>
  <c r="J81" i="63"/>
  <c r="BF26" i="63"/>
  <c r="AR26" i="63"/>
  <c r="AS26" i="63" s="1"/>
  <c r="AT26" i="63" s="1"/>
  <c r="AU26" i="63" s="1"/>
  <c r="AV26" i="63" s="1"/>
  <c r="AQ26" i="63"/>
  <c r="AA26" i="63"/>
  <c r="V26" i="63"/>
  <c r="U26" i="63"/>
  <c r="T26" i="63"/>
  <c r="S26" i="63"/>
  <c r="R26" i="63"/>
  <c r="M26" i="63"/>
  <c r="Z26" i="63" s="1"/>
  <c r="BF117" i="63"/>
  <c r="AR117" i="63"/>
  <c r="AS117" i="63"/>
  <c r="AT117" i="63" s="1"/>
  <c r="AU117" i="63" s="1"/>
  <c r="AV117" i="63" s="1"/>
  <c r="AQ117" i="63"/>
  <c r="AA117" i="63"/>
  <c r="V117" i="63"/>
  <c r="U117" i="63"/>
  <c r="T117" i="63"/>
  <c r="S117" i="63"/>
  <c r="R117" i="63"/>
  <c r="M117" i="63"/>
  <c r="J117" i="63"/>
  <c r="BF22" i="63"/>
  <c r="AR22" i="63"/>
  <c r="AS22" i="63" s="1"/>
  <c r="AT22" i="63" s="1"/>
  <c r="AU22" i="63" s="1"/>
  <c r="AV22" i="63" s="1"/>
  <c r="AQ22" i="63"/>
  <c r="AA22" i="63"/>
  <c r="V22" i="63"/>
  <c r="U22" i="63"/>
  <c r="T22" i="63"/>
  <c r="S22" i="63"/>
  <c r="R22" i="63"/>
  <c r="M22" i="63"/>
  <c r="Z22" i="63" s="1"/>
  <c r="BF16" i="63"/>
  <c r="AR16" i="63"/>
  <c r="AS16" i="63"/>
  <c r="AT16" i="63" s="1"/>
  <c r="AU16" i="63" s="1"/>
  <c r="AV16" i="63" s="1"/>
  <c r="AQ16" i="63"/>
  <c r="AA16" i="63"/>
  <c r="V16" i="63"/>
  <c r="U16" i="63"/>
  <c r="T16" i="63"/>
  <c r="S16" i="63"/>
  <c r="R16" i="63"/>
  <c r="M16" i="63"/>
  <c r="J16" i="63"/>
  <c r="BF141" i="63"/>
  <c r="AR141" i="63"/>
  <c r="AS141" i="63" s="1"/>
  <c r="AT141" i="63" s="1"/>
  <c r="AU141" i="63" s="1"/>
  <c r="AV141" i="63" s="1"/>
  <c r="AQ141" i="63"/>
  <c r="AA141" i="63"/>
  <c r="V141" i="63"/>
  <c r="U141" i="63"/>
  <c r="T141" i="63"/>
  <c r="S141" i="63"/>
  <c r="R141" i="63"/>
  <c r="M141" i="63"/>
  <c r="Z141" i="63" s="1"/>
  <c r="BF111" i="63"/>
  <c r="AR111" i="63"/>
  <c r="AS111" i="63"/>
  <c r="AT111" i="63" s="1"/>
  <c r="AU111" i="63" s="1"/>
  <c r="AV111" i="63" s="1"/>
  <c r="AQ111" i="63"/>
  <c r="AA111" i="63"/>
  <c r="V111" i="63"/>
  <c r="U111" i="63"/>
  <c r="T111" i="63"/>
  <c r="S111" i="63"/>
  <c r="R111" i="63"/>
  <c r="M111" i="63"/>
  <c r="J111" i="63"/>
  <c r="BF39" i="63"/>
  <c r="AR39" i="63"/>
  <c r="AS39" i="63" s="1"/>
  <c r="AT39" i="63" s="1"/>
  <c r="AU39" i="63" s="1"/>
  <c r="AV39" i="63" s="1"/>
  <c r="AQ39" i="63"/>
  <c r="AA39" i="63"/>
  <c r="V39" i="63"/>
  <c r="U39" i="63"/>
  <c r="T39" i="63"/>
  <c r="S39" i="63"/>
  <c r="R39" i="63"/>
  <c r="M39" i="63"/>
  <c r="Z39" i="63" s="1"/>
  <c r="BF25" i="63"/>
  <c r="AR25" i="63"/>
  <c r="AS25" i="63"/>
  <c r="AT25" i="63" s="1"/>
  <c r="AU25" i="63" s="1"/>
  <c r="AV25" i="63" s="1"/>
  <c r="AQ25" i="63"/>
  <c r="AA25" i="63"/>
  <c r="V25" i="63"/>
  <c r="U25" i="63"/>
  <c r="T25" i="63"/>
  <c r="S25" i="63"/>
  <c r="R25" i="63"/>
  <c r="M25" i="63"/>
  <c r="J25" i="63"/>
  <c r="BF137" i="63"/>
  <c r="AR137" i="63"/>
  <c r="AS137" i="63" s="1"/>
  <c r="AT137" i="63" s="1"/>
  <c r="AU137" i="63" s="1"/>
  <c r="AV137" i="63" s="1"/>
  <c r="AQ137" i="63"/>
  <c r="AA137" i="63"/>
  <c r="V137" i="63"/>
  <c r="U137" i="63"/>
  <c r="T137" i="63"/>
  <c r="S137" i="63"/>
  <c r="R137" i="63"/>
  <c r="M137" i="63"/>
  <c r="Z137" i="63" s="1"/>
  <c r="BF13" i="63"/>
  <c r="AR13" i="63"/>
  <c r="AS13" i="63" s="1"/>
  <c r="AT13" i="63" s="1"/>
  <c r="AU13" i="63" s="1"/>
  <c r="AV13" i="63" s="1"/>
  <c r="AQ13" i="63"/>
  <c r="AA13" i="63"/>
  <c r="V13" i="63"/>
  <c r="U13" i="63"/>
  <c r="T13" i="63"/>
  <c r="S13" i="63"/>
  <c r="R13" i="63"/>
  <c r="M13" i="63"/>
  <c r="J13" i="63"/>
  <c r="BF10" i="63"/>
  <c r="AR10" i="63"/>
  <c r="AS10" i="63" s="1"/>
  <c r="AT10" i="63" s="1"/>
  <c r="AU10" i="63" s="1"/>
  <c r="AV10" i="63" s="1"/>
  <c r="AQ10" i="63"/>
  <c r="AA10" i="63"/>
  <c r="V10" i="63"/>
  <c r="U10" i="63"/>
  <c r="W10" i="63" s="1"/>
  <c r="T10" i="63"/>
  <c r="S10" i="63"/>
  <c r="R10" i="63"/>
  <c r="M10" i="63"/>
  <c r="Z10" i="63"/>
  <c r="BF94" i="63"/>
  <c r="AR94" i="63"/>
  <c r="AS94" i="63" s="1"/>
  <c r="AT94" i="63" s="1"/>
  <c r="AU94" i="63" s="1"/>
  <c r="AV94" i="63" s="1"/>
  <c r="AQ94" i="63"/>
  <c r="AA94" i="63"/>
  <c r="V94" i="63"/>
  <c r="U94" i="63"/>
  <c r="T94" i="63"/>
  <c r="S94" i="63"/>
  <c r="R94" i="63"/>
  <c r="M94" i="63"/>
  <c r="J94" i="63" s="1"/>
  <c r="BF53" i="63"/>
  <c r="AR53" i="63"/>
  <c r="AS53" i="63"/>
  <c r="AT53" i="63" s="1"/>
  <c r="AU53" i="63" s="1"/>
  <c r="AV53" i="63" s="1"/>
  <c r="AQ53" i="63"/>
  <c r="AA53" i="63"/>
  <c r="V53" i="63"/>
  <c r="U53" i="63"/>
  <c r="T53" i="63"/>
  <c r="S53" i="63"/>
  <c r="R53" i="63"/>
  <c r="M53" i="63"/>
  <c r="Z53" i="63"/>
  <c r="BF40" i="63"/>
  <c r="AR40" i="63"/>
  <c r="AS40" i="63" s="1"/>
  <c r="AT40" i="63" s="1"/>
  <c r="AU40" i="63" s="1"/>
  <c r="AV40" i="63" s="1"/>
  <c r="AQ40" i="63"/>
  <c r="AA40" i="63"/>
  <c r="V40" i="63"/>
  <c r="U40" i="63"/>
  <c r="T40" i="63"/>
  <c r="S40" i="63"/>
  <c r="R40" i="63"/>
  <c r="M40" i="63"/>
  <c r="J40" i="63" s="1"/>
  <c r="BF21" i="63"/>
  <c r="AR21" i="63"/>
  <c r="AS21" i="63"/>
  <c r="AT21" i="63" s="1"/>
  <c r="AU21" i="63" s="1"/>
  <c r="AV21" i="63" s="1"/>
  <c r="AQ21" i="63"/>
  <c r="AA21" i="63"/>
  <c r="V21" i="63"/>
  <c r="U21" i="63"/>
  <c r="T21" i="63"/>
  <c r="S21" i="63"/>
  <c r="R21" i="63"/>
  <c r="M21" i="63"/>
  <c r="Z21" i="63"/>
  <c r="BF108" i="63"/>
  <c r="AR108" i="63"/>
  <c r="AS108" i="63" s="1"/>
  <c r="AT108" i="63" s="1"/>
  <c r="AU108" i="63" s="1"/>
  <c r="AV108" i="63" s="1"/>
  <c r="AQ108" i="63"/>
  <c r="AA108" i="63"/>
  <c r="V108" i="63"/>
  <c r="U108" i="63"/>
  <c r="T108" i="63"/>
  <c r="S108" i="63"/>
  <c r="R108" i="63"/>
  <c r="M108" i="63"/>
  <c r="J108" i="63" s="1"/>
  <c r="BF77" i="63"/>
  <c r="AV77" i="63"/>
  <c r="AR77" i="63"/>
  <c r="AS77" i="63" s="1"/>
  <c r="AT77" i="63" s="1"/>
  <c r="AU77" i="63" s="1"/>
  <c r="AQ77" i="63"/>
  <c r="AA77" i="63"/>
  <c r="V77" i="63"/>
  <c r="U77" i="63"/>
  <c r="T77" i="63"/>
  <c r="S77" i="63"/>
  <c r="R77" i="63"/>
  <c r="M77" i="63"/>
  <c r="Z77" i="63"/>
  <c r="BF35" i="63"/>
  <c r="AR35" i="63"/>
  <c r="AS35" i="63" s="1"/>
  <c r="AT35" i="63" s="1"/>
  <c r="AU35" i="63" s="1"/>
  <c r="AV35" i="63" s="1"/>
  <c r="AQ35" i="63"/>
  <c r="AA35" i="63"/>
  <c r="V35" i="63"/>
  <c r="U35" i="63"/>
  <c r="T35" i="63"/>
  <c r="S35" i="63"/>
  <c r="R35" i="63"/>
  <c r="M35" i="63"/>
  <c r="J35" i="63" s="1"/>
  <c r="BF37" i="63"/>
  <c r="AR37" i="63"/>
  <c r="AS37" i="63"/>
  <c r="AT37" i="63" s="1"/>
  <c r="AU37" i="63"/>
  <c r="AV37" i="63" s="1"/>
  <c r="AQ37" i="63"/>
  <c r="AA37" i="63"/>
  <c r="V37" i="63"/>
  <c r="W37" i="63" s="1"/>
  <c r="U37" i="63"/>
  <c r="T37" i="63"/>
  <c r="S37" i="63"/>
  <c r="R37" i="63"/>
  <c r="M37" i="63"/>
  <c r="Z37" i="63" s="1"/>
  <c r="BF136" i="63"/>
  <c r="AR136" i="63"/>
  <c r="AS136" i="63"/>
  <c r="AT136" i="63" s="1"/>
  <c r="AU136" i="63" s="1"/>
  <c r="AV136" i="63" s="1"/>
  <c r="AQ136" i="63"/>
  <c r="AA136" i="63"/>
  <c r="V136" i="63"/>
  <c r="U136" i="63"/>
  <c r="T136" i="63"/>
  <c r="S136" i="63"/>
  <c r="R136" i="63"/>
  <c r="M136" i="63"/>
  <c r="J136" i="63"/>
  <c r="BF102" i="63"/>
  <c r="AR102" i="63"/>
  <c r="AS102" i="63" s="1"/>
  <c r="AT102" i="63" s="1"/>
  <c r="AU102" i="63" s="1"/>
  <c r="AV102" i="63" s="1"/>
  <c r="AQ102" i="63"/>
  <c r="AA102" i="63"/>
  <c r="V102" i="63"/>
  <c r="U102" i="63"/>
  <c r="T102" i="63"/>
  <c r="S102" i="63"/>
  <c r="R102" i="63"/>
  <c r="M102" i="63"/>
  <c r="Z102" i="63" s="1"/>
  <c r="BF99" i="63"/>
  <c r="AR99" i="63"/>
  <c r="AS99" i="63"/>
  <c r="AT99" i="63" s="1"/>
  <c r="AU99" i="63"/>
  <c r="AV99" i="63" s="1"/>
  <c r="AQ99" i="63"/>
  <c r="AA99" i="63"/>
  <c r="V99" i="63"/>
  <c r="U99" i="63"/>
  <c r="T99" i="63"/>
  <c r="S99" i="63"/>
  <c r="R99" i="63"/>
  <c r="M99" i="63"/>
  <c r="J99" i="63"/>
  <c r="BF79" i="63"/>
  <c r="AR79" i="63"/>
  <c r="AS79" i="63" s="1"/>
  <c r="AT79" i="63"/>
  <c r="AU79" i="63" s="1"/>
  <c r="AV79" i="63" s="1"/>
  <c r="AQ79" i="63"/>
  <c r="AA79" i="63"/>
  <c r="V79" i="63"/>
  <c r="U79" i="63"/>
  <c r="T79" i="63"/>
  <c r="S79" i="63"/>
  <c r="R79" i="63"/>
  <c r="M79" i="63"/>
  <c r="Z79" i="63" s="1"/>
  <c r="BF74" i="63"/>
  <c r="AR74" i="63"/>
  <c r="AS74" i="63"/>
  <c r="AT74" i="63" s="1"/>
  <c r="AU74" i="63" s="1"/>
  <c r="AV74" i="63" s="1"/>
  <c r="AQ74" i="63"/>
  <c r="AA74" i="63"/>
  <c r="V74" i="63"/>
  <c r="U74" i="63"/>
  <c r="T74" i="63"/>
  <c r="S74" i="63"/>
  <c r="R74" i="63"/>
  <c r="M74" i="63"/>
  <c r="J74" i="63"/>
  <c r="BF128" i="63"/>
  <c r="AR128" i="63"/>
  <c r="AS128" i="63" s="1"/>
  <c r="AT128" i="63" s="1"/>
  <c r="AU128" i="63" s="1"/>
  <c r="AV128" i="63" s="1"/>
  <c r="AQ128" i="63"/>
  <c r="AA128" i="63"/>
  <c r="V128" i="63"/>
  <c r="U128" i="63"/>
  <c r="T128" i="63"/>
  <c r="S128" i="63"/>
  <c r="R128" i="63"/>
  <c r="M128" i="63"/>
  <c r="Z128" i="63" s="1"/>
  <c r="BF64" i="63"/>
  <c r="AR64" i="63"/>
  <c r="AS64" i="63"/>
  <c r="AT64" i="63" s="1"/>
  <c r="AU64" i="63"/>
  <c r="AV64" i="63" s="1"/>
  <c r="AQ64" i="63"/>
  <c r="AA64" i="63"/>
  <c r="V64" i="63"/>
  <c r="U64" i="63"/>
  <c r="T64" i="63"/>
  <c r="S64" i="63"/>
  <c r="R64" i="63"/>
  <c r="M64" i="63"/>
  <c r="J64" i="63"/>
  <c r="BF9" i="63"/>
  <c r="AR9" i="63"/>
  <c r="AS9" i="63" s="1"/>
  <c r="AT9" i="63" s="1"/>
  <c r="AU9" i="63" s="1"/>
  <c r="AV9" i="63" s="1"/>
  <c r="AQ9" i="63"/>
  <c r="AA9" i="63"/>
  <c r="V9" i="63"/>
  <c r="U9" i="63"/>
  <c r="W9" i="63" s="1"/>
  <c r="T9" i="63"/>
  <c r="S9" i="63"/>
  <c r="R9" i="63"/>
  <c r="M9" i="63"/>
  <c r="Z9" i="63"/>
  <c r="BF8" i="63"/>
  <c r="AR8" i="63"/>
  <c r="AS8" i="63" s="1"/>
  <c r="AT8" i="63" s="1"/>
  <c r="AU8" i="63" s="1"/>
  <c r="AV8" i="63" s="1"/>
  <c r="AQ8" i="63"/>
  <c r="AA8" i="63"/>
  <c r="V8" i="63"/>
  <c r="U8" i="63"/>
  <c r="T8" i="63"/>
  <c r="S8" i="63"/>
  <c r="R8" i="63"/>
  <c r="M8" i="63"/>
  <c r="J8" i="63" s="1"/>
  <c r="BF118" i="63"/>
  <c r="AR118" i="63"/>
  <c r="AQ118" i="63"/>
  <c r="AQ146" i="63" s="1"/>
  <c r="AA118" i="63"/>
  <c r="V118" i="63"/>
  <c r="V146" i="63"/>
  <c r="U118" i="63"/>
  <c r="T118" i="63"/>
  <c r="S118" i="63"/>
  <c r="R118" i="63"/>
  <c r="R146" i="63"/>
  <c r="M118" i="63"/>
  <c r="BF105" i="63"/>
  <c r="AR105" i="63"/>
  <c r="AS105" i="63"/>
  <c r="AT105" i="63" s="1"/>
  <c r="AU105" i="63"/>
  <c r="AV105" i="63" s="1"/>
  <c r="AQ105" i="63"/>
  <c r="AA105" i="63"/>
  <c r="V105" i="63"/>
  <c r="U105" i="63"/>
  <c r="T105" i="63"/>
  <c r="S105" i="63"/>
  <c r="R105" i="63"/>
  <c r="M105" i="63"/>
  <c r="J105" i="63"/>
  <c r="BF48" i="63"/>
  <c r="AR48" i="63"/>
  <c r="AS48" i="63" s="1"/>
  <c r="AT48" i="63"/>
  <c r="AU48" i="63" s="1"/>
  <c r="AV48" i="63" s="1"/>
  <c r="AQ48" i="63"/>
  <c r="AA48" i="63"/>
  <c r="V48" i="63"/>
  <c r="U48" i="63"/>
  <c r="T48" i="63"/>
  <c r="S48" i="63"/>
  <c r="R48" i="63"/>
  <c r="M48" i="63"/>
  <c r="Z48" i="63" s="1"/>
  <c r="BF138" i="63"/>
  <c r="AR138" i="63"/>
  <c r="AS138" i="63"/>
  <c r="AT138" i="63" s="1"/>
  <c r="AU138" i="63" s="1"/>
  <c r="AV138" i="63" s="1"/>
  <c r="AQ138" i="63"/>
  <c r="AA138" i="63"/>
  <c r="V138" i="63"/>
  <c r="U138" i="63"/>
  <c r="T138" i="63"/>
  <c r="S138" i="63"/>
  <c r="R138" i="63"/>
  <c r="M138" i="63"/>
  <c r="J138" i="63"/>
  <c r="BF134" i="63"/>
  <c r="AR134" i="63"/>
  <c r="AS134" i="63" s="1"/>
  <c r="AT134" i="63" s="1"/>
  <c r="AU134" i="63" s="1"/>
  <c r="AV134" i="63" s="1"/>
  <c r="AQ134" i="63"/>
  <c r="AA134" i="63"/>
  <c r="V134" i="63"/>
  <c r="U134" i="63"/>
  <c r="T134" i="63"/>
  <c r="S134" i="63"/>
  <c r="R134" i="63"/>
  <c r="M134" i="63"/>
  <c r="Z134" i="63" s="1"/>
  <c r="BF112" i="63"/>
  <c r="AR112" i="63"/>
  <c r="AS112" i="63"/>
  <c r="AT112" i="63" s="1"/>
  <c r="AU112" i="63"/>
  <c r="AV112" i="63" s="1"/>
  <c r="AQ112" i="63"/>
  <c r="AA112" i="63"/>
  <c r="V112" i="63"/>
  <c r="U112" i="63"/>
  <c r="T112" i="63"/>
  <c r="S112" i="63"/>
  <c r="R112" i="63"/>
  <c r="M112" i="63"/>
  <c r="J112" i="63"/>
  <c r="BF96" i="63"/>
  <c r="AR96" i="63"/>
  <c r="AS96" i="63" s="1"/>
  <c r="AT96" i="63"/>
  <c r="AU96" i="63" s="1"/>
  <c r="AV96" i="63" s="1"/>
  <c r="AQ96" i="63"/>
  <c r="AA96" i="63"/>
  <c r="V96" i="63"/>
  <c r="U96" i="63"/>
  <c r="W96" i="63" s="1"/>
  <c r="T96" i="63"/>
  <c r="S96" i="63"/>
  <c r="R96" i="63"/>
  <c r="M96" i="63"/>
  <c r="Z96" i="63"/>
  <c r="BF91" i="63"/>
  <c r="AR91" i="63"/>
  <c r="AS91" i="63" s="1"/>
  <c r="AT91" i="63" s="1"/>
  <c r="AU91" i="63" s="1"/>
  <c r="AV91" i="63" s="1"/>
  <c r="AQ91" i="63"/>
  <c r="AA91" i="63"/>
  <c r="V91" i="63"/>
  <c r="U91" i="63"/>
  <c r="T91" i="63"/>
  <c r="S91" i="63"/>
  <c r="R91" i="63"/>
  <c r="M91" i="63"/>
  <c r="J91" i="63" s="1"/>
  <c r="BF85" i="63"/>
  <c r="AR85" i="63"/>
  <c r="AS85" i="63"/>
  <c r="AT85" i="63" s="1"/>
  <c r="AU85" i="63" s="1"/>
  <c r="AV85" i="63" s="1"/>
  <c r="AQ85" i="63"/>
  <c r="AA85" i="63"/>
  <c r="V85" i="63"/>
  <c r="U85" i="63"/>
  <c r="T85" i="63"/>
  <c r="S85" i="63"/>
  <c r="R85" i="63"/>
  <c r="M85" i="63"/>
  <c r="Z85" i="63"/>
  <c r="BF62" i="63"/>
  <c r="AR62" i="63"/>
  <c r="AR149" i="63" s="1"/>
  <c r="AQ62" i="63"/>
  <c r="AQ149" i="63" s="1"/>
  <c r="AA62" i="63"/>
  <c r="AA149" i="63" s="1"/>
  <c r="Z62" i="63"/>
  <c r="V62" i="63"/>
  <c r="V149" i="63" s="1"/>
  <c r="U62" i="63"/>
  <c r="T62" i="63"/>
  <c r="T149" i="63"/>
  <c r="S62" i="63"/>
  <c r="S149" i="63" s="1"/>
  <c r="R62" i="63"/>
  <c r="R149" i="63" s="1"/>
  <c r="M62" i="63"/>
  <c r="BF60" i="63"/>
  <c r="AR60" i="63"/>
  <c r="AS60" i="63" s="1"/>
  <c r="AQ60" i="63"/>
  <c r="AA60" i="63"/>
  <c r="V60" i="63"/>
  <c r="U60" i="63"/>
  <c r="T60" i="63"/>
  <c r="S60" i="63"/>
  <c r="R60" i="63"/>
  <c r="M60" i="63"/>
  <c r="Z60" i="63"/>
  <c r="BF133" i="63"/>
  <c r="AR133" i="63"/>
  <c r="AS133" i="63"/>
  <c r="AT133" i="63"/>
  <c r="AU133" i="63" s="1"/>
  <c r="AV133" i="63" s="1"/>
  <c r="AQ133" i="63"/>
  <c r="AA133" i="63"/>
  <c r="V133" i="63"/>
  <c r="U133" i="63"/>
  <c r="T133" i="63"/>
  <c r="S133" i="63"/>
  <c r="R133" i="63"/>
  <c r="M133" i="63"/>
  <c r="J133" i="63"/>
  <c r="BF122" i="63"/>
  <c r="AR122" i="63"/>
  <c r="AQ122" i="63"/>
  <c r="AA122" i="63"/>
  <c r="V122" i="63"/>
  <c r="U122" i="63"/>
  <c r="T122" i="63"/>
  <c r="S122" i="63"/>
  <c r="R122" i="63"/>
  <c r="M122" i="63"/>
  <c r="Z122" i="63" s="1"/>
  <c r="BF100" i="63"/>
  <c r="AR100" i="63"/>
  <c r="AS100" i="63" s="1"/>
  <c r="AT100" i="63" s="1"/>
  <c r="AU100" i="63" s="1"/>
  <c r="AV100" i="63" s="1"/>
  <c r="AQ100" i="63"/>
  <c r="AA100" i="63"/>
  <c r="V100" i="63"/>
  <c r="U100" i="63"/>
  <c r="T100" i="63"/>
  <c r="S100" i="63"/>
  <c r="R100" i="63"/>
  <c r="M100" i="63"/>
  <c r="J100" i="63"/>
  <c r="BF84" i="63"/>
  <c r="AS84" i="63"/>
  <c r="AT84" i="63" s="1"/>
  <c r="AR84" i="63"/>
  <c r="AQ84" i="63"/>
  <c r="AA84" i="63"/>
  <c r="V84" i="63"/>
  <c r="U84" i="63"/>
  <c r="T84" i="63"/>
  <c r="S84" i="63"/>
  <c r="R84" i="63"/>
  <c r="M84" i="63"/>
  <c r="Z84" i="63"/>
  <c r="BF71" i="63"/>
  <c r="AT71" i="63"/>
  <c r="AU71" i="63" s="1"/>
  <c r="AV71" i="63" s="1"/>
  <c r="AR71" i="63"/>
  <c r="AS71" i="63" s="1"/>
  <c r="AQ71" i="63"/>
  <c r="AA71" i="63"/>
  <c r="V71" i="63"/>
  <c r="U71" i="63"/>
  <c r="T71" i="63"/>
  <c r="S71" i="63"/>
  <c r="R71" i="63"/>
  <c r="M71" i="63"/>
  <c r="J71" i="63"/>
  <c r="BF68" i="63"/>
  <c r="AR68" i="63"/>
  <c r="AS68" i="63" s="1"/>
  <c r="AQ68" i="63"/>
  <c r="AA68" i="63"/>
  <c r="V68" i="63"/>
  <c r="U68" i="63"/>
  <c r="T68" i="63"/>
  <c r="S68" i="63"/>
  <c r="R68" i="63"/>
  <c r="M68" i="63"/>
  <c r="Z68" i="63"/>
  <c r="BF61" i="63"/>
  <c r="AR61" i="63"/>
  <c r="AS61" i="63" s="1"/>
  <c r="AT61" i="63" s="1"/>
  <c r="AU61" i="63" s="1"/>
  <c r="AV61" i="63" s="1"/>
  <c r="AQ61" i="63"/>
  <c r="AA61" i="63"/>
  <c r="V61" i="63"/>
  <c r="U61" i="63"/>
  <c r="T61" i="63"/>
  <c r="S61" i="63"/>
  <c r="R61" i="63"/>
  <c r="M61" i="63"/>
  <c r="J61" i="63" s="1"/>
  <c r="BF38" i="63"/>
  <c r="BF153" i="63"/>
  <c r="AR38" i="63"/>
  <c r="AR153" i="63" s="1"/>
  <c r="AQ38" i="63"/>
  <c r="AQ153" i="63" s="1"/>
  <c r="AA38" i="63"/>
  <c r="AA153" i="63" s="1"/>
  <c r="V38" i="63"/>
  <c r="V153" i="63" s="1"/>
  <c r="U38" i="63"/>
  <c r="U153" i="63" s="1"/>
  <c r="T38" i="63"/>
  <c r="T153" i="63" s="1"/>
  <c r="S38" i="63"/>
  <c r="R38" i="63"/>
  <c r="R153" i="63"/>
  <c r="M38" i="63"/>
  <c r="M153" i="63"/>
  <c r="BF20" i="63"/>
  <c r="AR20" i="63"/>
  <c r="AS20" i="63" s="1"/>
  <c r="AT20" i="63" s="1"/>
  <c r="AU20" i="63" s="1"/>
  <c r="AV20" i="63" s="1"/>
  <c r="AQ20" i="63"/>
  <c r="AA20" i="63"/>
  <c r="V20" i="63"/>
  <c r="U20" i="63"/>
  <c r="T20" i="63"/>
  <c r="S20" i="63"/>
  <c r="R20" i="63"/>
  <c r="M20" i="63"/>
  <c r="BF89" i="63"/>
  <c r="AR89" i="63"/>
  <c r="AQ89" i="63"/>
  <c r="AA89" i="63"/>
  <c r="V89" i="63"/>
  <c r="U89" i="63"/>
  <c r="T89" i="63"/>
  <c r="S89" i="63"/>
  <c r="R89" i="63"/>
  <c r="M89" i="63"/>
  <c r="Z89" i="63" s="1"/>
  <c r="BF23" i="63"/>
  <c r="AR23" i="63"/>
  <c r="AS23" i="63"/>
  <c r="AT23" i="63" s="1"/>
  <c r="AU23" i="63" s="1"/>
  <c r="AV23" i="63" s="1"/>
  <c r="AQ23" i="63"/>
  <c r="AA23" i="63"/>
  <c r="V23" i="63"/>
  <c r="U23" i="63"/>
  <c r="T23" i="63"/>
  <c r="S23" i="63"/>
  <c r="R23" i="63"/>
  <c r="M23" i="63"/>
  <c r="Z23" i="63" s="1"/>
  <c r="BF116" i="63"/>
  <c r="AR116" i="63"/>
  <c r="AS116" i="63" s="1"/>
  <c r="AT116" i="63" s="1"/>
  <c r="AQ116" i="63"/>
  <c r="AA116" i="63"/>
  <c r="V116" i="63"/>
  <c r="W116" i="63" s="1"/>
  <c r="U116" i="63"/>
  <c r="T116" i="63"/>
  <c r="S116" i="63"/>
  <c r="R116" i="63"/>
  <c r="M116" i="63"/>
  <c r="Z116" i="63"/>
  <c r="BF83" i="63"/>
  <c r="AR83" i="63"/>
  <c r="AS83" i="63" s="1"/>
  <c r="AT83" i="63" s="1"/>
  <c r="AU83" i="63" s="1"/>
  <c r="AV83" i="63" s="1"/>
  <c r="AQ83" i="63"/>
  <c r="AA83" i="63"/>
  <c r="V83" i="63"/>
  <c r="U83" i="63"/>
  <c r="T83" i="63"/>
  <c r="S83" i="63"/>
  <c r="R83" i="63"/>
  <c r="M83" i="63"/>
  <c r="J83" i="63" s="1"/>
  <c r="BF57" i="63"/>
  <c r="AR57" i="63"/>
  <c r="AS57" i="63"/>
  <c r="AT57" i="63" s="1"/>
  <c r="AU57" i="63" s="1"/>
  <c r="AV57" i="63" s="1"/>
  <c r="AQ57" i="63"/>
  <c r="AA57" i="63"/>
  <c r="V57" i="63"/>
  <c r="U57" i="63"/>
  <c r="W57" i="63"/>
  <c r="T57" i="63"/>
  <c r="S57" i="63"/>
  <c r="R57" i="63"/>
  <c r="M57" i="63"/>
  <c r="Z57" i="63" s="1"/>
  <c r="BF41" i="63"/>
  <c r="AR41" i="63"/>
  <c r="AS41" i="63"/>
  <c r="AT41" i="63" s="1"/>
  <c r="AU41" i="63" s="1"/>
  <c r="AV41" i="63" s="1"/>
  <c r="AQ41" i="63"/>
  <c r="AA41" i="63"/>
  <c r="V41" i="63"/>
  <c r="U41" i="63"/>
  <c r="T41" i="63"/>
  <c r="S41" i="63"/>
  <c r="R41" i="63"/>
  <c r="M41" i="63"/>
  <c r="J41" i="63"/>
  <c r="BF119" i="63"/>
  <c r="AR119" i="63"/>
  <c r="AS119" i="63" s="1"/>
  <c r="AT119" i="63" s="1"/>
  <c r="AU119" i="63" s="1"/>
  <c r="AV119" i="63" s="1"/>
  <c r="AQ119" i="63"/>
  <c r="AA119" i="63"/>
  <c r="V119" i="63"/>
  <c r="U119" i="63"/>
  <c r="T119" i="63"/>
  <c r="S119" i="63"/>
  <c r="R119" i="63"/>
  <c r="M119" i="63"/>
  <c r="BF114" i="63"/>
  <c r="AR114" i="63"/>
  <c r="AQ114" i="63"/>
  <c r="AA114" i="63"/>
  <c r="V114" i="63"/>
  <c r="U114" i="63"/>
  <c r="T114" i="63"/>
  <c r="S114" i="63"/>
  <c r="R114" i="63"/>
  <c r="M114" i="63"/>
  <c r="J114" i="63" s="1"/>
  <c r="BF106" i="63"/>
  <c r="BF154" i="63"/>
  <c r="AR106" i="63"/>
  <c r="AQ106" i="63"/>
  <c r="AA106" i="63"/>
  <c r="V106" i="63"/>
  <c r="V154" i="63"/>
  <c r="U106" i="63"/>
  <c r="T106" i="63"/>
  <c r="S106" i="63"/>
  <c r="R106" i="63"/>
  <c r="R154" i="63" s="1"/>
  <c r="M106" i="63"/>
  <c r="Z106" i="63" s="1"/>
  <c r="BF56" i="63"/>
  <c r="BF155" i="63"/>
  <c r="AR56" i="63"/>
  <c r="AQ56" i="63"/>
  <c r="AQ155" i="63"/>
  <c r="AA56" i="63"/>
  <c r="AA155" i="63"/>
  <c r="V56" i="63"/>
  <c r="V155" i="63"/>
  <c r="U56" i="63"/>
  <c r="T56" i="63"/>
  <c r="T155" i="63" s="1"/>
  <c r="S56" i="63"/>
  <c r="S155" i="63" s="1"/>
  <c r="R56" i="63"/>
  <c r="R155" i="63" s="1"/>
  <c r="M56" i="63"/>
  <c r="Z56" i="63" s="1"/>
  <c r="BF30" i="63"/>
  <c r="AR30" i="63"/>
  <c r="AS30" i="63"/>
  <c r="AT30" i="63" s="1"/>
  <c r="AU30" i="63" s="1"/>
  <c r="AQ30" i="63"/>
  <c r="AA30" i="63"/>
  <c r="V30" i="63"/>
  <c r="W30" i="63"/>
  <c r="U30" i="63"/>
  <c r="T30" i="63"/>
  <c r="S30" i="63"/>
  <c r="R30" i="63"/>
  <c r="M30" i="63"/>
  <c r="J30" i="63"/>
  <c r="BF123" i="63"/>
  <c r="AR123" i="63"/>
  <c r="AS123" i="63" s="1"/>
  <c r="AT123" i="63" s="1"/>
  <c r="AU123" i="63" s="1"/>
  <c r="AQ123" i="63"/>
  <c r="AA123" i="63"/>
  <c r="V123" i="63"/>
  <c r="U123" i="63"/>
  <c r="T123" i="63"/>
  <c r="S123" i="63"/>
  <c r="R123" i="63"/>
  <c r="M123" i="63"/>
  <c r="J123" i="63"/>
  <c r="BF109" i="63"/>
  <c r="AR109" i="63"/>
  <c r="AS109" i="63" s="1"/>
  <c r="AT109" i="63" s="1"/>
  <c r="AU109" i="63" s="1"/>
  <c r="AQ109" i="63"/>
  <c r="AA109" i="63"/>
  <c r="V109" i="63"/>
  <c r="U109" i="63"/>
  <c r="T109" i="63"/>
  <c r="S109" i="63"/>
  <c r="R109" i="63"/>
  <c r="M109" i="63"/>
  <c r="J109" i="63"/>
  <c r="BF43" i="63"/>
  <c r="AR43" i="63"/>
  <c r="AS43" i="63" s="1"/>
  <c r="AT43" i="63" s="1"/>
  <c r="AU43" i="63" s="1"/>
  <c r="AQ43" i="63"/>
  <c r="AA43" i="63"/>
  <c r="V43" i="63"/>
  <c r="U43" i="63"/>
  <c r="T43" i="63"/>
  <c r="S43" i="63"/>
  <c r="R43" i="63"/>
  <c r="M43" i="63"/>
  <c r="J43" i="63"/>
  <c r="BF7" i="63"/>
  <c r="AR7" i="63"/>
  <c r="AS7" i="63" s="1"/>
  <c r="AT7" i="63" s="1"/>
  <c r="AU7" i="63" s="1"/>
  <c r="AQ7" i="63"/>
  <c r="AA7" i="63"/>
  <c r="V7" i="63"/>
  <c r="U7" i="63"/>
  <c r="W7" i="63" s="1"/>
  <c r="T7" i="63"/>
  <c r="S7" i="63"/>
  <c r="R7" i="63"/>
  <c r="M7" i="63"/>
  <c r="J7" i="63" s="1"/>
  <c r="BF63" i="63"/>
  <c r="AR63" i="63"/>
  <c r="AS63" i="63"/>
  <c r="AT63" i="63" s="1"/>
  <c r="AU63" i="63" s="1"/>
  <c r="AQ63" i="63"/>
  <c r="AA63" i="63"/>
  <c r="V63" i="63"/>
  <c r="U63" i="63"/>
  <c r="T63" i="63"/>
  <c r="S63" i="63"/>
  <c r="R63" i="63"/>
  <c r="M63" i="63"/>
  <c r="J63" i="63" s="1"/>
  <c r="BF87" i="63"/>
  <c r="AR87" i="63"/>
  <c r="AS87" i="63"/>
  <c r="AT87" i="63" s="1"/>
  <c r="AU87" i="63" s="1"/>
  <c r="AQ87" i="63"/>
  <c r="AA87" i="63"/>
  <c r="V87" i="63"/>
  <c r="W87" i="63"/>
  <c r="U87" i="63"/>
  <c r="T87" i="63"/>
  <c r="S87" i="63"/>
  <c r="R87" i="63"/>
  <c r="M87" i="63"/>
  <c r="J87" i="63"/>
  <c r="BF73" i="63"/>
  <c r="AR73" i="63"/>
  <c r="AS73" i="63" s="1"/>
  <c r="AT73" i="63" s="1"/>
  <c r="AU73" i="63" s="1"/>
  <c r="AQ73" i="63"/>
  <c r="AA73" i="63"/>
  <c r="V73" i="63"/>
  <c r="U73" i="63"/>
  <c r="T73" i="63"/>
  <c r="S73" i="63"/>
  <c r="R73" i="63"/>
  <c r="M73" i="63"/>
  <c r="J73" i="63"/>
  <c r="BF70" i="63"/>
  <c r="AR70" i="63"/>
  <c r="AS70" i="63" s="1"/>
  <c r="AT70" i="63" s="1"/>
  <c r="AU70" i="63" s="1"/>
  <c r="AQ70" i="63"/>
  <c r="AA70" i="63"/>
  <c r="V70" i="63"/>
  <c r="U70" i="63"/>
  <c r="W70" i="63" s="1"/>
  <c r="T70" i="63"/>
  <c r="S70" i="63"/>
  <c r="R70" i="63"/>
  <c r="M70" i="63"/>
  <c r="J70" i="63" s="1"/>
  <c r="BF66" i="63"/>
  <c r="AR66" i="63"/>
  <c r="AQ66" i="63"/>
  <c r="AA66" i="63"/>
  <c r="AA151" i="63"/>
  <c r="V66" i="63"/>
  <c r="U66" i="63"/>
  <c r="T66" i="63"/>
  <c r="T151" i="63"/>
  <c r="S66" i="63"/>
  <c r="S151" i="63"/>
  <c r="R66" i="63"/>
  <c r="M66" i="63"/>
  <c r="Z66" i="63" s="1"/>
  <c r="BF55" i="63"/>
  <c r="AR55" i="63"/>
  <c r="AS55" i="63"/>
  <c r="AT55" i="63" s="1"/>
  <c r="AU55" i="63" s="1"/>
  <c r="AQ55" i="63"/>
  <c r="AA55" i="63"/>
  <c r="Z55" i="63"/>
  <c r="V55" i="63"/>
  <c r="U55" i="63"/>
  <c r="W55" i="63" s="1"/>
  <c r="T55" i="63"/>
  <c r="S55" i="63"/>
  <c r="R55" i="63"/>
  <c r="M55" i="63"/>
  <c r="J55" i="63" s="1"/>
  <c r="BF34" i="63"/>
  <c r="AR34" i="63"/>
  <c r="AS34" i="63" s="1"/>
  <c r="AQ34" i="63"/>
  <c r="AA34" i="63"/>
  <c r="V34" i="63"/>
  <c r="W34" i="63" s="1"/>
  <c r="U34" i="63"/>
  <c r="T34" i="63"/>
  <c r="S34" i="63"/>
  <c r="R34" i="63"/>
  <c r="M34" i="63"/>
  <c r="Z34" i="63"/>
  <c r="BF69" i="63"/>
  <c r="AR69" i="63"/>
  <c r="AS69" i="63" s="1"/>
  <c r="AT69" i="63" s="1"/>
  <c r="AU69" i="63" s="1"/>
  <c r="AV69" i="63" s="1"/>
  <c r="AQ69" i="63"/>
  <c r="AA69" i="63"/>
  <c r="V69" i="63"/>
  <c r="U69" i="63"/>
  <c r="T69" i="63"/>
  <c r="S69" i="63"/>
  <c r="R69" i="63"/>
  <c r="M69" i="63"/>
  <c r="Z69" i="63" s="1"/>
  <c r="BF33" i="63"/>
  <c r="AR33" i="63"/>
  <c r="AQ33" i="63"/>
  <c r="AA33" i="63"/>
  <c r="V33" i="63"/>
  <c r="U33" i="63"/>
  <c r="T33" i="63"/>
  <c r="S33" i="63"/>
  <c r="R33" i="63"/>
  <c r="M33" i="63"/>
  <c r="BF82" i="63"/>
  <c r="AR82" i="63"/>
  <c r="AS82" i="63"/>
  <c r="AT82" i="63" s="1"/>
  <c r="AU82" i="63" s="1"/>
  <c r="AV82" i="63" s="1"/>
  <c r="AQ82" i="63"/>
  <c r="AA82" i="63"/>
  <c r="V82" i="63"/>
  <c r="V152" i="63" s="1"/>
  <c r="U82" i="63"/>
  <c r="T82" i="63"/>
  <c r="S82" i="63"/>
  <c r="R82" i="63"/>
  <c r="M82" i="63"/>
  <c r="J82" i="63"/>
  <c r="BF98" i="63"/>
  <c r="AR98" i="63"/>
  <c r="AS98" i="63" s="1"/>
  <c r="AQ98" i="63"/>
  <c r="AA98" i="63"/>
  <c r="V98" i="63"/>
  <c r="W98" i="63" s="1"/>
  <c r="U98" i="63"/>
  <c r="T98" i="63"/>
  <c r="S98" i="63"/>
  <c r="R98" i="63"/>
  <c r="M98" i="63"/>
  <c r="Z98" i="63"/>
  <c r="BF97" i="63"/>
  <c r="AR97" i="63"/>
  <c r="AQ97" i="63"/>
  <c r="AA97" i="63"/>
  <c r="V97" i="63"/>
  <c r="U97" i="63"/>
  <c r="T97" i="63"/>
  <c r="S97" i="63"/>
  <c r="R97" i="63"/>
  <c r="M97" i="63"/>
  <c r="BF50" i="63"/>
  <c r="AR50" i="63"/>
  <c r="AS50" i="63"/>
  <c r="AQ50" i="63"/>
  <c r="AA50" i="63"/>
  <c r="V50" i="63"/>
  <c r="U50" i="63"/>
  <c r="W50" i="63" s="1"/>
  <c r="T50" i="63"/>
  <c r="S50" i="63"/>
  <c r="R50" i="63"/>
  <c r="M50" i="63"/>
  <c r="Z50" i="63"/>
  <c r="BF92" i="63"/>
  <c r="AR92" i="63"/>
  <c r="AS92" i="63" s="1"/>
  <c r="AT92" i="63" s="1"/>
  <c r="AU92" i="63" s="1"/>
  <c r="AV92" i="63" s="1"/>
  <c r="AQ92" i="63"/>
  <c r="AA92" i="63"/>
  <c r="V92" i="63"/>
  <c r="U92" i="63"/>
  <c r="T92" i="63"/>
  <c r="S92" i="63"/>
  <c r="R92" i="63"/>
  <c r="M92" i="63"/>
  <c r="J92" i="63" s="1"/>
  <c r="BF59" i="63"/>
  <c r="AR59" i="63"/>
  <c r="AS59" i="63"/>
  <c r="AT59" i="63" s="1"/>
  <c r="AQ59" i="63"/>
  <c r="AA59" i="63"/>
  <c r="V59" i="63"/>
  <c r="U59" i="63"/>
  <c r="U147" i="63"/>
  <c r="T59" i="63"/>
  <c r="S59" i="63"/>
  <c r="S147" i="63" s="1"/>
  <c r="R59" i="63"/>
  <c r="M59" i="63"/>
  <c r="M147" i="63"/>
  <c r="BF45" i="63"/>
  <c r="AR45" i="63"/>
  <c r="AS45" i="63"/>
  <c r="AQ45" i="63"/>
  <c r="AA45" i="63"/>
  <c r="V45" i="63"/>
  <c r="U45" i="63"/>
  <c r="T45" i="63"/>
  <c r="S45" i="63"/>
  <c r="R45" i="63"/>
  <c r="R152" i="63"/>
  <c r="M45" i="63"/>
  <c r="BF18" i="63"/>
  <c r="AR18" i="63"/>
  <c r="AS18" i="63"/>
  <c r="AT18" i="63" s="1"/>
  <c r="AQ18" i="63"/>
  <c r="AA18" i="63"/>
  <c r="V18" i="63"/>
  <c r="W18" i="63" s="1"/>
  <c r="U18" i="63"/>
  <c r="T18" i="63"/>
  <c r="S18" i="63"/>
  <c r="R18" i="63"/>
  <c r="M18" i="63"/>
  <c r="J18" i="63"/>
  <c r="J337" i="65"/>
  <c r="AP337" i="65"/>
  <c r="J355" i="65"/>
  <c r="W135" i="65"/>
  <c r="J412" i="65"/>
  <c r="BF537" i="65"/>
  <c r="M530" i="65"/>
  <c r="M534" i="65"/>
  <c r="M529" i="65"/>
  <c r="AR529" i="65"/>
  <c r="U538" i="65"/>
  <c r="AR538" i="65"/>
  <c r="S533" i="65"/>
  <c r="S534" i="65"/>
  <c r="AQ534" i="65"/>
  <c r="T537" i="65"/>
  <c r="X89" i="65"/>
  <c r="J126" i="65"/>
  <c r="W271" i="65"/>
  <c r="W364" i="65"/>
  <c r="W368" i="65"/>
  <c r="W343" i="65"/>
  <c r="W363" i="65"/>
  <c r="W379" i="65"/>
  <c r="W383" i="65"/>
  <c r="W515" i="65"/>
  <c r="W78" i="65"/>
  <c r="W106" i="65"/>
  <c r="W153" i="65"/>
  <c r="W160" i="65"/>
  <c r="J217" i="65"/>
  <c r="AP217" i="65"/>
  <c r="W432" i="65"/>
  <c r="J31" i="65"/>
  <c r="W77" i="65"/>
  <c r="W123" i="65"/>
  <c r="J267" i="65"/>
  <c r="AP267" i="65" s="1"/>
  <c r="X362" i="65"/>
  <c r="W378" i="65"/>
  <c r="W397" i="65"/>
  <c r="W401" i="65"/>
  <c r="W405" i="65"/>
  <c r="X47" i="65"/>
  <c r="W66" i="65"/>
  <c r="X92" i="65"/>
  <c r="J429" i="65"/>
  <c r="AP429" i="65"/>
  <c r="R538" i="65"/>
  <c r="BF538" i="65"/>
  <c r="V530" i="65"/>
  <c r="BF530" i="65"/>
  <c r="X44" i="65"/>
  <c r="AQ537" i="65"/>
  <c r="AQ531" i="65"/>
  <c r="M535" i="65"/>
  <c r="AQ535" i="65"/>
  <c r="W274" i="65"/>
  <c r="Z209" i="65"/>
  <c r="W213" i="65"/>
  <c r="W283" i="65"/>
  <c r="AR537" i="65"/>
  <c r="V538" i="65"/>
  <c r="R530" i="65"/>
  <c r="M537" i="65"/>
  <c r="S530" i="65"/>
  <c r="AA530" i="65"/>
  <c r="R534" i="65"/>
  <c r="V534" i="65"/>
  <c r="BF534" i="65"/>
  <c r="T538" i="65"/>
  <c r="AQ538" i="65"/>
  <c r="W204" i="65"/>
  <c r="W228" i="65"/>
  <c r="W315" i="65"/>
  <c r="W323" i="65"/>
  <c r="W19" i="65"/>
  <c r="W43" i="65"/>
  <c r="W506" i="65"/>
  <c r="W26" i="65"/>
  <c r="W120" i="65"/>
  <c r="W162" i="65"/>
  <c r="W217" i="65"/>
  <c r="J274" i="65"/>
  <c r="AP274" i="65"/>
  <c r="W319" i="65"/>
  <c r="W338" i="65"/>
  <c r="W352" i="65"/>
  <c r="W369" i="65"/>
  <c r="W404" i="65"/>
  <c r="X123" i="65"/>
  <c r="X256" i="65"/>
  <c r="X316" i="65"/>
  <c r="AO344" i="65"/>
  <c r="J397" i="65"/>
  <c r="AP397" i="65"/>
  <c r="J399" i="65"/>
  <c r="J401" i="65"/>
  <c r="AP401" i="65"/>
  <c r="J402" i="65"/>
  <c r="AP402" i="65" s="1"/>
  <c r="J405" i="65"/>
  <c r="AP92" i="65"/>
  <c r="W130" i="65"/>
  <c r="W290" i="65"/>
  <c r="J371" i="65"/>
  <c r="AP371" i="65"/>
  <c r="U533" i="65"/>
  <c r="AR533" i="65"/>
  <c r="M536" i="65"/>
  <c r="U536" i="65"/>
  <c r="AR536" i="65"/>
  <c r="M538" i="65"/>
  <c r="M531" i="65"/>
  <c r="U531" i="65"/>
  <c r="M533" i="65"/>
  <c r="V533" i="65"/>
  <c r="W34" i="65"/>
  <c r="W49" i="65"/>
  <c r="W111" i="65"/>
  <c r="W126" i="65"/>
  <c r="W146" i="65"/>
  <c r="W163" i="65"/>
  <c r="W171" i="65"/>
  <c r="W234" i="65"/>
  <c r="W258" i="65"/>
  <c r="W275" i="65"/>
  <c r="W332" i="65"/>
  <c r="J464" i="65"/>
  <c r="AP464" i="65"/>
  <c r="J495" i="65"/>
  <c r="AP495" i="65" s="1"/>
  <c r="W9" i="65"/>
  <c r="W370" i="65"/>
  <c r="AO16" i="65"/>
  <c r="J34" i="65"/>
  <c r="AP34" i="65"/>
  <c r="J49" i="65"/>
  <c r="AP49" i="65"/>
  <c r="AS89" i="65"/>
  <c r="AT89" i="65"/>
  <c r="AU89" i="65"/>
  <c r="AV89" i="65"/>
  <c r="W155" i="65"/>
  <c r="W168" i="65"/>
  <c r="W243" i="65"/>
  <c r="J275" i="65"/>
  <c r="W281" i="65"/>
  <c r="W320" i="65"/>
  <c r="W394" i="65"/>
  <c r="W417" i="65"/>
  <c r="W454" i="65"/>
  <c r="W415" i="65"/>
  <c r="W11" i="65"/>
  <c r="W35" i="65"/>
  <c r="W102" i="65"/>
  <c r="AO156" i="65"/>
  <c r="AO160" i="65"/>
  <c r="AO176" i="65"/>
  <c r="W179" i="65"/>
  <c r="AO180" i="65"/>
  <c r="J181" i="65"/>
  <c r="AP181" i="65" s="1"/>
  <c r="W189" i="65"/>
  <c r="J237" i="65"/>
  <c r="AP237" i="65"/>
  <c r="W255" i="65"/>
  <c r="J259" i="65"/>
  <c r="AP259" i="65"/>
  <c r="W304" i="65"/>
  <c r="AW451" i="65"/>
  <c r="AX451" i="65"/>
  <c r="J474" i="65"/>
  <c r="AP474" i="65"/>
  <c r="AO31" i="65"/>
  <c r="W85" i="65"/>
  <c r="AP91" i="65"/>
  <c r="W110" i="65"/>
  <c r="J123" i="65"/>
  <c r="AP123" i="65"/>
  <c r="J152" i="65"/>
  <c r="AP152" i="65"/>
  <c r="J242" i="65"/>
  <c r="AP242" i="65"/>
  <c r="J244" i="65"/>
  <c r="AP244" i="65"/>
  <c r="J256" i="65"/>
  <c r="J266" i="65"/>
  <c r="AP266" i="65"/>
  <c r="X306" i="65"/>
  <c r="W321" i="65"/>
  <c r="W347" i="65"/>
  <c r="W353" i="65"/>
  <c r="W372" i="65"/>
  <c r="J393" i="65"/>
  <c r="AP393" i="65"/>
  <c r="AP405" i="65"/>
  <c r="J414" i="65"/>
  <c r="AP414" i="65" s="1"/>
  <c r="J421" i="65"/>
  <c r="AP421" i="65"/>
  <c r="J422" i="65"/>
  <c r="J426" i="65"/>
  <c r="AP426" i="65"/>
  <c r="J427" i="65"/>
  <c r="AP427" i="65"/>
  <c r="J435" i="65"/>
  <c r="AP435" i="65"/>
  <c r="J436" i="65"/>
  <c r="W480" i="65"/>
  <c r="J70" i="65"/>
  <c r="AO70" i="65"/>
  <c r="J219" i="65"/>
  <c r="W330" i="65"/>
  <c r="X342" i="65"/>
  <c r="J354" i="65"/>
  <c r="AP354" i="65"/>
  <c r="X412" i="65"/>
  <c r="J440" i="65"/>
  <c r="J458" i="65"/>
  <c r="W470" i="65"/>
  <c r="AP478" i="65"/>
  <c r="W41" i="65"/>
  <c r="W86" i="65"/>
  <c r="W237" i="65"/>
  <c r="W241" i="65"/>
  <c r="J255" i="65"/>
  <c r="AP255" i="65"/>
  <c r="W293" i="65"/>
  <c r="J304" i="65"/>
  <c r="W390" i="65"/>
  <c r="X77" i="65"/>
  <c r="AP256" i="65"/>
  <c r="J308" i="65"/>
  <c r="AO308" i="65"/>
  <c r="X353" i="65"/>
  <c r="X377" i="65"/>
  <c r="AO219" i="65"/>
  <c r="AP458" i="65"/>
  <c r="W449" i="65"/>
  <c r="AO473" i="65"/>
  <c r="W21" i="65"/>
  <c r="W90" i="65"/>
  <c r="J183" i="65"/>
  <c r="AP183" i="65"/>
  <c r="J241" i="65"/>
  <c r="AP241" i="65"/>
  <c r="J293" i="65"/>
  <c r="AP293" i="65"/>
  <c r="J467" i="65"/>
  <c r="AO467" i="65"/>
  <c r="J501" i="65"/>
  <c r="AO501" i="65"/>
  <c r="J77" i="65"/>
  <c r="AP77" i="65"/>
  <c r="J85" i="65"/>
  <c r="AP85" i="65"/>
  <c r="W152" i="65"/>
  <c r="W242" i="65"/>
  <c r="W256" i="65"/>
  <c r="W266" i="65"/>
  <c r="J277" i="65"/>
  <c r="J291" i="65"/>
  <c r="AP291" i="65"/>
  <c r="AP316" i="65"/>
  <c r="J339" i="65"/>
  <c r="J347" i="65"/>
  <c r="AP347" i="65"/>
  <c r="J349" i="65"/>
  <c r="AP349" i="65" s="1"/>
  <c r="J353" i="65"/>
  <c r="J372" i="65"/>
  <c r="AO372" i="65"/>
  <c r="J377" i="65"/>
  <c r="W393" i="65"/>
  <c r="J480" i="65"/>
  <c r="AP480" i="65"/>
  <c r="X505" i="65"/>
  <c r="J47" i="65"/>
  <c r="AP66" i="65"/>
  <c r="W70" i="65"/>
  <c r="J122" i="65"/>
  <c r="W219" i="65"/>
  <c r="AP219" i="65"/>
  <c r="W247" i="65"/>
  <c r="AO247" i="65"/>
  <c r="J375" i="65"/>
  <c r="AP412" i="65"/>
  <c r="J425" i="65"/>
  <c r="AP425" i="65" s="1"/>
  <c r="W458" i="65"/>
  <c r="W478" i="65"/>
  <c r="J513" i="65"/>
  <c r="AP513" i="65" s="1"/>
  <c r="W18" i="65"/>
  <c r="AO321" i="65"/>
  <c r="AP353" i="65"/>
  <c r="X436" i="65"/>
  <c r="W28" i="65"/>
  <c r="AO47" i="65"/>
  <c r="AP74" i="65"/>
  <c r="AO122" i="65"/>
  <c r="AP135" i="65"/>
  <c r="W193" i="65"/>
  <c r="AP290" i="65"/>
  <c r="X346" i="65"/>
  <c r="X458" i="65"/>
  <c r="AP470" i="65"/>
  <c r="AP16" i="65"/>
  <c r="Z202" i="65"/>
  <c r="J202" i="65"/>
  <c r="AP202" i="65"/>
  <c r="AO202" i="65"/>
  <c r="Z222" i="65"/>
  <c r="J222" i="65"/>
  <c r="AP222" i="65"/>
  <c r="AO222" i="65"/>
  <c r="X16" i="65"/>
  <c r="J30" i="65"/>
  <c r="AP30" i="65"/>
  <c r="X30" i="65"/>
  <c r="J118" i="65"/>
  <c r="AP118" i="65" s="1"/>
  <c r="X118" i="65"/>
  <c r="AT495" i="65"/>
  <c r="AU495" i="65"/>
  <c r="AV495" i="65" s="1"/>
  <c r="AT423" i="65"/>
  <c r="AU423" i="65" s="1"/>
  <c r="AV423" i="65" s="1"/>
  <c r="W24" i="65"/>
  <c r="W37" i="65"/>
  <c r="W54" i="65"/>
  <c r="W105" i="65"/>
  <c r="AO111" i="65"/>
  <c r="W142" i="65"/>
  <c r="Z191" i="65"/>
  <c r="J191" i="65"/>
  <c r="AO191" i="65" s="1"/>
  <c r="AP191" i="65"/>
  <c r="W202" i="65"/>
  <c r="Z204" i="65"/>
  <c r="J204" i="65"/>
  <c r="AP204" i="65"/>
  <c r="W222" i="65"/>
  <c r="AT464" i="65"/>
  <c r="AU464" i="65" s="1"/>
  <c r="AV464" i="65" s="1"/>
  <c r="J24" i="65"/>
  <c r="AO24" i="65"/>
  <c r="J37" i="65"/>
  <c r="AP37" i="65"/>
  <c r="W44" i="65"/>
  <c r="J54" i="65"/>
  <c r="AP54" i="65" s="1"/>
  <c r="W89" i="65"/>
  <c r="J105" i="65"/>
  <c r="AP105" i="65"/>
  <c r="J142" i="65"/>
  <c r="AP142" i="65"/>
  <c r="W144" i="65"/>
  <c r="AP146" i="65"/>
  <c r="AO146" i="65"/>
  <c r="AP163" i="65"/>
  <c r="AO163" i="65"/>
  <c r="AP168" i="65"/>
  <c r="AO168" i="65"/>
  <c r="AP171" i="65"/>
  <c r="AO171" i="65"/>
  <c r="AO394" i="65"/>
  <c r="J430" i="65"/>
  <c r="AO430" i="65"/>
  <c r="Z433" i="65"/>
  <c r="J453" i="65"/>
  <c r="AP453" i="65" s="1"/>
  <c r="J459" i="65"/>
  <c r="W460" i="65"/>
  <c r="AO42" i="65"/>
  <c r="AW343" i="65"/>
  <c r="AX343" i="65" s="1"/>
  <c r="W365" i="65"/>
  <c r="W380" i="65"/>
  <c r="W413" i="65"/>
  <c r="AO437" i="65"/>
  <c r="AW180" i="65"/>
  <c r="AX180" i="65" s="1"/>
  <c r="J182" i="65"/>
  <c r="AO182" i="65" s="1"/>
  <c r="AT369" i="65"/>
  <c r="AU369" i="65" s="1"/>
  <c r="AV369" i="65" s="1"/>
  <c r="Z208" i="65"/>
  <c r="J208" i="65"/>
  <c r="AP208" i="65"/>
  <c r="Z225" i="65"/>
  <c r="J225" i="65"/>
  <c r="AP225" i="65" s="1"/>
  <c r="X225" i="65"/>
  <c r="W225" i="65"/>
  <c r="AP286" i="65"/>
  <c r="AO286" i="65"/>
  <c r="AS398" i="65"/>
  <c r="AT398" i="65"/>
  <c r="AU398" i="65" s="1"/>
  <c r="AV398" i="65"/>
  <c r="AS419" i="65"/>
  <c r="AT419" i="65"/>
  <c r="AU419" i="65" s="1"/>
  <c r="AV419" i="65" s="1"/>
  <c r="W448" i="65"/>
  <c r="J472" i="65"/>
  <c r="AP472" i="65" s="1"/>
  <c r="J485" i="65"/>
  <c r="AP485" i="65" s="1"/>
  <c r="AT485" i="65"/>
  <c r="AU485" i="65" s="1"/>
  <c r="AV485" i="65"/>
  <c r="J491" i="65"/>
  <c r="AP491" i="65"/>
  <c r="W357" i="65"/>
  <c r="W376" i="65"/>
  <c r="W388" i="65"/>
  <c r="W416" i="65"/>
  <c r="W182" i="65"/>
  <c r="Z189" i="65"/>
  <c r="J189" i="65"/>
  <c r="Z230" i="65"/>
  <c r="J230" i="65"/>
  <c r="AP230" i="65"/>
  <c r="AT404" i="65"/>
  <c r="AU404" i="65"/>
  <c r="AV404" i="65" s="1"/>
  <c r="Z192" i="65"/>
  <c r="J192" i="65"/>
  <c r="AP192" i="65"/>
  <c r="W192" i="65"/>
  <c r="AO12" i="65"/>
  <c r="W82" i="65"/>
  <c r="AO85" i="65"/>
  <c r="W98" i="65"/>
  <c r="AP98" i="65"/>
  <c r="W131" i="65"/>
  <c r="W195" i="65"/>
  <c r="AP195" i="65"/>
  <c r="X199" i="65"/>
  <c r="X238" i="65"/>
  <c r="X289" i="65"/>
  <c r="AP306" i="65"/>
  <c r="AO337" i="65"/>
  <c r="X344" i="65"/>
  <c r="X366" i="65"/>
  <c r="X392" i="65"/>
  <c r="AO411" i="65"/>
  <c r="X411" i="65"/>
  <c r="AO422" i="65"/>
  <c r="X422" i="65"/>
  <c r="W230" i="65"/>
  <c r="W233" i="65"/>
  <c r="AO237" i="65"/>
  <c r="J319" i="65"/>
  <c r="AP319" i="65"/>
  <c r="J338" i="65"/>
  <c r="AP338" i="65"/>
  <c r="J352" i="65"/>
  <c r="AP352" i="65"/>
  <c r="J369" i="65"/>
  <c r="AP369" i="65"/>
  <c r="W384" i="65"/>
  <c r="J390" i="65"/>
  <c r="AP390" i="65" s="1"/>
  <c r="J400" i="65"/>
  <c r="AP400" i="65" s="1"/>
  <c r="J404" i="65"/>
  <c r="AP404" i="65" s="1"/>
  <c r="W409" i="65"/>
  <c r="J432" i="65"/>
  <c r="AO432" i="65"/>
  <c r="W451" i="65"/>
  <c r="AP501" i="65"/>
  <c r="J82" i="65"/>
  <c r="AP82" i="65"/>
  <c r="X82" i="65"/>
  <c r="AO91" i="65"/>
  <c r="J98" i="65"/>
  <c r="X98" i="65"/>
  <c r="J131" i="65"/>
  <c r="AP131" i="65"/>
  <c r="X131" i="65"/>
  <c r="J195" i="65"/>
  <c r="X195" i="65"/>
  <c r="J199" i="65"/>
  <c r="J238" i="65"/>
  <c r="AW238" i="65"/>
  <c r="AX238" i="65" s="1"/>
  <c r="AP277" i="65"/>
  <c r="J287" i="65"/>
  <c r="AP287" i="65"/>
  <c r="AP308" i="65"/>
  <c r="J311" i="65"/>
  <c r="AP311" i="65" s="1"/>
  <c r="J313" i="65"/>
  <c r="AP339" i="65"/>
  <c r="J341" i="65"/>
  <c r="AP341" i="65"/>
  <c r="AP355" i="65"/>
  <c r="J356" i="65"/>
  <c r="AP356" i="65" s="1"/>
  <c r="J359" i="65"/>
  <c r="AP359" i="65" s="1"/>
  <c r="J360" i="65"/>
  <c r="AP360" i="65" s="1"/>
  <c r="J361" i="65"/>
  <c r="AP361" i="65" s="1"/>
  <c r="J362" i="65"/>
  <c r="J233" i="65"/>
  <c r="AP233" i="65"/>
  <c r="J384" i="65"/>
  <c r="AP384" i="65" s="1"/>
  <c r="W386" i="65"/>
  <c r="AO386" i="65"/>
  <c r="J409" i="65"/>
  <c r="AP409" i="65" s="1"/>
  <c r="W462" i="65"/>
  <c r="AP521" i="65"/>
  <c r="W184" i="65"/>
  <c r="AO199" i="65"/>
  <c r="AO238" i="65"/>
  <c r="X334" i="65"/>
  <c r="X336" i="65"/>
  <c r="AO362" i="65"/>
  <c r="Z366" i="65"/>
  <c r="J366" i="65"/>
  <c r="AP366" i="65"/>
  <c r="AO395" i="65"/>
  <c r="X395" i="65"/>
  <c r="AP395" i="65"/>
  <c r="AO397" i="65"/>
  <c r="AO401" i="65"/>
  <c r="J451" i="65"/>
  <c r="AO451" i="65"/>
  <c r="J462" i="65"/>
  <c r="AO462" i="65"/>
  <c r="W467" i="65"/>
  <c r="W474" i="65"/>
  <c r="W501" i="65"/>
  <c r="AO521" i="65"/>
  <c r="J18" i="65"/>
  <c r="AP18" i="65"/>
  <c r="W31" i="65"/>
  <c r="J65" i="65"/>
  <c r="AP65" i="65" s="1"/>
  <c r="J91" i="65"/>
  <c r="J110" i="65"/>
  <c r="AP110" i="65"/>
  <c r="J184" i="65"/>
  <c r="AP184" i="65"/>
  <c r="W199" i="65"/>
  <c r="J207" i="65"/>
  <c r="AP207" i="65" s="1"/>
  <c r="W238" i="65"/>
  <c r="X277" i="65"/>
  <c r="AO291" i="65"/>
  <c r="J306" i="65"/>
  <c r="X308" i="65"/>
  <c r="X321" i="65"/>
  <c r="J334" i="65"/>
  <c r="AP334" i="65" s="1"/>
  <c r="J336" i="65"/>
  <c r="AO336" i="65" s="1"/>
  <c r="X339" i="65"/>
  <c r="W341" i="65"/>
  <c r="X355" i="65"/>
  <c r="W356" i="65"/>
  <c r="AP372" i="65"/>
  <c r="Z378" i="65"/>
  <c r="J378" i="65"/>
  <c r="AP378" i="65" s="1"/>
  <c r="AT492" i="65"/>
  <c r="AU492" i="65" s="1"/>
  <c r="AV492" i="65" s="1"/>
  <c r="AP477" i="65"/>
  <c r="AO480" i="65"/>
  <c r="AO505" i="65"/>
  <c r="W100" i="65"/>
  <c r="AP100" i="65"/>
  <c r="W150" i="65"/>
  <c r="AO150" i="65"/>
  <c r="AO193" i="65"/>
  <c r="X250" i="65"/>
  <c r="AO283" i="65"/>
  <c r="W307" i="65"/>
  <c r="AP307" i="65"/>
  <c r="W335" i="65"/>
  <c r="AP346" i="65"/>
  <c r="X410" i="65"/>
  <c r="X444" i="65"/>
  <c r="X450" i="65"/>
  <c r="J461" i="65"/>
  <c r="AP461" i="65"/>
  <c r="J478" i="65"/>
  <c r="J500" i="65"/>
  <c r="AP481" i="65"/>
  <c r="W486" i="65"/>
  <c r="W505" i="65"/>
  <c r="W517" i="65"/>
  <c r="W523" i="65"/>
  <c r="AO66" i="65"/>
  <c r="AO74" i="65"/>
  <c r="J100" i="65"/>
  <c r="X100" i="65"/>
  <c r="AO135" i="65"/>
  <c r="X150" i="65"/>
  <c r="AO185" i="65"/>
  <c r="J206" i="65"/>
  <c r="AO206" i="65"/>
  <c r="J250" i="65"/>
  <c r="AP250" i="65"/>
  <c r="AO290" i="65"/>
  <c r="J307" i="65"/>
  <c r="X307" i="65"/>
  <c r="AP375" i="65"/>
  <c r="J389" i="65"/>
  <c r="AP389" i="65"/>
  <c r="J410" i="65"/>
  <c r="AO425" i="65"/>
  <c r="AO429" i="65"/>
  <c r="AP440" i="65"/>
  <c r="J442" i="65"/>
  <c r="AO442" i="65" s="1"/>
  <c r="AP442" i="65"/>
  <c r="J444" i="65"/>
  <c r="J450" i="65"/>
  <c r="J471" i="65"/>
  <c r="AO478" i="65"/>
  <c r="AO389" i="65"/>
  <c r="AP410" i="65"/>
  <c r="AP444" i="65"/>
  <c r="AP450" i="65"/>
  <c r="W360" i="65"/>
  <c r="W362" i="65"/>
  <c r="AP377" i="65"/>
  <c r="AO402" i="65"/>
  <c r="W414" i="65"/>
  <c r="AP436" i="65"/>
  <c r="J445" i="65"/>
  <c r="AP445" i="65"/>
  <c r="J455" i="65"/>
  <c r="AP455" i="65"/>
  <c r="J456" i="65"/>
  <c r="AP456" i="65"/>
  <c r="J463" i="65"/>
  <c r="AP463" i="65"/>
  <c r="J475" i="65"/>
  <c r="AP475" i="65"/>
  <c r="J477" i="65"/>
  <c r="J486" i="65"/>
  <c r="AP486" i="65" s="1"/>
  <c r="J490" i="65"/>
  <c r="J505" i="65"/>
  <c r="J517" i="65"/>
  <c r="AO517" i="65" s="1"/>
  <c r="AT517" i="65"/>
  <c r="AU517" i="65" s="1"/>
  <c r="AV517" i="65"/>
  <c r="J523" i="65"/>
  <c r="AO523" i="65"/>
  <c r="AT523" i="65"/>
  <c r="AU523" i="65"/>
  <c r="AV523" i="65" s="1"/>
  <c r="J28" i="65"/>
  <c r="AO28" i="65" s="1"/>
  <c r="W47" i="65"/>
  <c r="AT47" i="65"/>
  <c r="AU47" i="65"/>
  <c r="AV47" i="65" s="1"/>
  <c r="J66" i="65"/>
  <c r="AT70" i="65"/>
  <c r="AW70" i="65" s="1"/>
  <c r="AX70" i="65" s="1"/>
  <c r="AU70" i="65"/>
  <c r="AV70" i="65" s="1"/>
  <c r="J74" i="65"/>
  <c r="W122" i="65"/>
  <c r="AT122" i="65"/>
  <c r="AU122" i="65" s="1"/>
  <c r="AV122" i="65" s="1"/>
  <c r="J130" i="65"/>
  <c r="AO130" i="65"/>
  <c r="J135" i="65"/>
  <c r="W185" i="65"/>
  <c r="W206" i="65"/>
  <c r="W250" i="65"/>
  <c r="AO272" i="65"/>
  <c r="J290" i="65"/>
  <c r="J314" i="65"/>
  <c r="AO314" i="65"/>
  <c r="J327" i="65"/>
  <c r="AP327" i="65"/>
  <c r="AO335" i="65"/>
  <c r="AP342" i="65"/>
  <c r="J346" i="65"/>
  <c r="X375" i="65"/>
  <c r="X425" i="65"/>
  <c r="X429" i="65"/>
  <c r="X440" i="65"/>
  <c r="J470" i="65"/>
  <c r="J508" i="65"/>
  <c r="W60" i="63"/>
  <c r="W128" i="63"/>
  <c r="W22" i="63"/>
  <c r="W80" i="63"/>
  <c r="W131" i="63"/>
  <c r="W59" i="63"/>
  <c r="W89" i="63"/>
  <c r="W85" i="63"/>
  <c r="W53" i="63"/>
  <c r="W31" i="63"/>
  <c r="W73" i="63"/>
  <c r="W43" i="63"/>
  <c r="W84" i="63"/>
  <c r="W78" i="63"/>
  <c r="M238" i="64"/>
  <c r="J118" i="64"/>
  <c r="AP118" i="64"/>
  <c r="AO61" i="64"/>
  <c r="AO178" i="64"/>
  <c r="AO63" i="64"/>
  <c r="J172" i="64"/>
  <c r="AP172" i="64"/>
  <c r="J68" i="64"/>
  <c r="AP68" i="64"/>
  <c r="J76" i="64"/>
  <c r="J114" i="64"/>
  <c r="AO114" i="64" s="1"/>
  <c r="W14" i="64"/>
  <c r="W27" i="64"/>
  <c r="AP140" i="64"/>
  <c r="M237" i="64"/>
  <c r="W140" i="64"/>
  <c r="J141" i="64"/>
  <c r="AO32" i="64"/>
  <c r="W22" i="64"/>
  <c r="AO199" i="64"/>
  <c r="J42" i="64"/>
  <c r="J121" i="64"/>
  <c r="AP121" i="64" s="1"/>
  <c r="J194" i="64"/>
  <c r="AP194" i="64" s="1"/>
  <c r="W49" i="64"/>
  <c r="W118" i="64"/>
  <c r="J201" i="64"/>
  <c r="AO201" i="64" s="1"/>
  <c r="W158" i="64"/>
  <c r="X7" i="64"/>
  <c r="Z20" i="64"/>
  <c r="J126" i="64"/>
  <c r="AP126" i="64" s="1"/>
  <c r="J90" i="64"/>
  <c r="AP90" i="64" s="1"/>
  <c r="W212" i="64"/>
  <c r="X25" i="64"/>
  <c r="J83" i="64"/>
  <c r="AP83" i="64" s="1"/>
  <c r="W136" i="64"/>
  <c r="X199" i="64"/>
  <c r="J222" i="64"/>
  <c r="AP222" i="64" s="1"/>
  <c r="J7" i="64"/>
  <c r="AP7" i="64" s="1"/>
  <c r="AO70" i="64"/>
  <c r="J132" i="64"/>
  <c r="AP132" i="64"/>
  <c r="J198" i="64"/>
  <c r="AO198" i="64"/>
  <c r="W13" i="64"/>
  <c r="W114" i="64"/>
  <c r="W196" i="64"/>
  <c r="W31" i="64"/>
  <c r="W103" i="64"/>
  <c r="J80" i="64"/>
  <c r="BF237" i="64"/>
  <c r="W90" i="64"/>
  <c r="W81" i="64"/>
  <c r="J212" i="64"/>
  <c r="AP212" i="64"/>
  <c r="W83" i="64"/>
  <c r="J102" i="64"/>
  <c r="W222" i="64"/>
  <c r="J10" i="64"/>
  <c r="AO10" i="64"/>
  <c r="AO101" i="64"/>
  <c r="W52" i="64"/>
  <c r="W78" i="64"/>
  <c r="W115" i="64"/>
  <c r="AR237" i="64"/>
  <c r="S236" i="64"/>
  <c r="AA236" i="64"/>
  <c r="W41" i="64"/>
  <c r="BF235" i="64"/>
  <c r="T236" i="64"/>
  <c r="AQ236" i="64"/>
  <c r="W127" i="64"/>
  <c r="T240" i="64"/>
  <c r="AQ240" i="64"/>
  <c r="W38" i="64"/>
  <c r="R237" i="64"/>
  <c r="V237" i="64"/>
  <c r="AO43" i="64"/>
  <c r="AQ237" i="64"/>
  <c r="W173" i="64"/>
  <c r="U240" i="64"/>
  <c r="J142" i="64"/>
  <c r="AP142" i="64" s="1"/>
  <c r="X125" i="64"/>
  <c r="X22" i="64"/>
  <c r="BF240" i="64"/>
  <c r="Z218" i="64"/>
  <c r="J218" i="64"/>
  <c r="W180" i="64"/>
  <c r="W72" i="64"/>
  <c r="W105" i="64"/>
  <c r="T234" i="64"/>
  <c r="AQ234" i="64"/>
  <c r="J22" i="64"/>
  <c r="AP22" i="64" s="1"/>
  <c r="J173" i="64"/>
  <c r="AP173" i="64" s="1"/>
  <c r="W133" i="64"/>
  <c r="BF238" i="64"/>
  <c r="BF242" i="64"/>
  <c r="W113" i="64"/>
  <c r="W144" i="64"/>
  <c r="W156" i="64"/>
  <c r="W176" i="64"/>
  <c r="T235" i="64"/>
  <c r="AQ235" i="64"/>
  <c r="AR242" i="64"/>
  <c r="R234" i="64"/>
  <c r="W142" i="64"/>
  <c r="W10" i="64"/>
  <c r="X70" i="64"/>
  <c r="W121" i="64"/>
  <c r="X101" i="64"/>
  <c r="W124" i="64"/>
  <c r="W172" i="64"/>
  <c r="W194" i="64"/>
  <c r="J13" i="64"/>
  <c r="AO13" i="64" s="1"/>
  <c r="AP13" i="64"/>
  <c r="J51" i="64"/>
  <c r="AP51" i="64"/>
  <c r="J52" i="64"/>
  <c r="AP52" i="64"/>
  <c r="J56" i="64"/>
  <c r="AP56" i="64"/>
  <c r="W99" i="64"/>
  <c r="W24" i="64"/>
  <c r="W130" i="64"/>
  <c r="W163" i="64"/>
  <c r="W171" i="64"/>
  <c r="J14" i="64"/>
  <c r="J45" i="64"/>
  <c r="AP45" i="64"/>
  <c r="J47" i="64"/>
  <c r="AP47" i="64"/>
  <c r="J48" i="64"/>
  <c r="AP48" i="64"/>
  <c r="J50" i="64"/>
  <c r="AP50" i="64"/>
  <c r="J55" i="64"/>
  <c r="AP55" i="64"/>
  <c r="J57" i="64"/>
  <c r="AP57" i="64"/>
  <c r="J66" i="64"/>
  <c r="AP66" i="64"/>
  <c r="J77" i="64"/>
  <c r="AP77" i="64"/>
  <c r="J85" i="64"/>
  <c r="AP85" i="64"/>
  <c r="J94" i="64"/>
  <c r="AP94" i="64"/>
  <c r="J100" i="64"/>
  <c r="AP100" i="64"/>
  <c r="J106" i="64"/>
  <c r="AP106" i="64"/>
  <c r="J108" i="64"/>
  <c r="AP108" i="64"/>
  <c r="J129" i="64"/>
  <c r="AP129" i="64"/>
  <c r="J145" i="64"/>
  <c r="AP145" i="64"/>
  <c r="J147" i="64"/>
  <c r="AP147" i="64"/>
  <c r="J154" i="64"/>
  <c r="AP154" i="64"/>
  <c r="J159" i="64"/>
  <c r="AP159" i="64"/>
  <c r="J160" i="64"/>
  <c r="AP160" i="64"/>
  <c r="J162" i="64"/>
  <c r="AO162" i="64" s="1"/>
  <c r="AP162" i="64"/>
  <c r="J189" i="64"/>
  <c r="AP189" i="64"/>
  <c r="J191" i="64"/>
  <c r="AP191" i="64"/>
  <c r="W102" i="64"/>
  <c r="J122" i="64"/>
  <c r="AO122" i="64" s="1"/>
  <c r="S241" i="64"/>
  <c r="BF241" i="64"/>
  <c r="J112" i="64"/>
  <c r="AP112" i="64" s="1"/>
  <c r="J113" i="64"/>
  <c r="J138" i="64"/>
  <c r="AP138" i="64" s="1"/>
  <c r="J144" i="64"/>
  <c r="AP144" i="64" s="1"/>
  <c r="J148" i="64"/>
  <c r="J156" i="64"/>
  <c r="AP156" i="64" s="1"/>
  <c r="J184" i="64"/>
  <c r="AP184" i="64" s="1"/>
  <c r="J203" i="64"/>
  <c r="AP203" i="64" s="1"/>
  <c r="J206" i="64"/>
  <c r="AP206" i="64" s="1"/>
  <c r="J213" i="64"/>
  <c r="AP213" i="64" s="1"/>
  <c r="J219" i="64"/>
  <c r="AP219" i="64" s="1"/>
  <c r="J8" i="64"/>
  <c r="J9" i="64"/>
  <c r="AP9" i="64" s="1"/>
  <c r="J16" i="64"/>
  <c r="AP16" i="64" s="1"/>
  <c r="J17" i="64"/>
  <c r="AP17" i="64" s="1"/>
  <c r="J19" i="64"/>
  <c r="AP19" i="64" s="1"/>
  <c r="J36" i="64"/>
  <c r="AP36" i="64" s="1"/>
  <c r="J54" i="64"/>
  <c r="J67" i="64"/>
  <c r="AP67" i="64" s="1"/>
  <c r="J79" i="64"/>
  <c r="AP79" i="64" s="1"/>
  <c r="J202" i="64"/>
  <c r="AP202" i="64" s="1"/>
  <c r="J204" i="64"/>
  <c r="AP204" i="64" s="1"/>
  <c r="J168" i="64"/>
  <c r="AP168" i="64" s="1"/>
  <c r="J176" i="64"/>
  <c r="AP176" i="64" s="1"/>
  <c r="J181" i="64"/>
  <c r="AT81" i="64"/>
  <c r="AU81" i="64"/>
  <c r="AV81" i="64" s="1"/>
  <c r="AT212" i="64"/>
  <c r="AU212" i="64" s="1"/>
  <c r="AV212" i="64" s="1"/>
  <c r="AT41" i="64"/>
  <c r="AU41" i="64"/>
  <c r="AV41" i="64" s="1"/>
  <c r="AT127" i="64"/>
  <c r="AU127" i="64" s="1"/>
  <c r="AV127" i="64" s="1"/>
  <c r="AT158" i="64"/>
  <c r="AU158" i="64"/>
  <c r="AV158" i="64" s="1"/>
  <c r="W203" i="64"/>
  <c r="W213" i="64"/>
  <c r="W8" i="64"/>
  <c r="W16" i="64"/>
  <c r="W19" i="64"/>
  <c r="W54" i="64"/>
  <c r="W79" i="64"/>
  <c r="AO132" i="64"/>
  <c r="AO174" i="64"/>
  <c r="W202" i="64"/>
  <c r="J224" i="64"/>
  <c r="AP224" i="64" s="1"/>
  <c r="AO51" i="64"/>
  <c r="W68" i="64"/>
  <c r="AP114" i="64"/>
  <c r="J115" i="64"/>
  <c r="AP115" i="64"/>
  <c r="J130" i="64"/>
  <c r="AP130" i="64"/>
  <c r="J163" i="64"/>
  <c r="AP163" i="64"/>
  <c r="J169" i="64"/>
  <c r="J27" i="64"/>
  <c r="AP27" i="64" s="1"/>
  <c r="J28" i="64"/>
  <c r="W45" i="64"/>
  <c r="W48" i="64"/>
  <c r="W55" i="64"/>
  <c r="W66" i="64"/>
  <c r="W85" i="64"/>
  <c r="W100" i="64"/>
  <c r="W108" i="64"/>
  <c r="W145" i="64"/>
  <c r="W154" i="64"/>
  <c r="W160" i="64"/>
  <c r="W164" i="64"/>
  <c r="J205" i="64"/>
  <c r="AP205" i="64"/>
  <c r="W207" i="64"/>
  <c r="Z215" i="64"/>
  <c r="J215" i="64"/>
  <c r="AP215" i="64"/>
  <c r="X223" i="64"/>
  <c r="AO90" i="64"/>
  <c r="V234" i="64"/>
  <c r="V236" i="64"/>
  <c r="AO126" i="64"/>
  <c r="AO140" i="64"/>
  <c r="J161" i="64"/>
  <c r="J180" i="64"/>
  <c r="AP180" i="64" s="1"/>
  <c r="J185" i="64"/>
  <c r="AP185" i="64" s="1"/>
  <c r="J157" i="64"/>
  <c r="AP157" i="64" s="1"/>
  <c r="J74" i="64"/>
  <c r="AO74" i="64" s="1"/>
  <c r="W221" i="64"/>
  <c r="J41" i="64"/>
  <c r="AP41" i="64" s="1"/>
  <c r="J75" i="64"/>
  <c r="AP75" i="64" s="1"/>
  <c r="J175" i="64"/>
  <c r="AP175" i="64" s="1"/>
  <c r="J81" i="64"/>
  <c r="AP81" i="64" s="1"/>
  <c r="J127" i="64"/>
  <c r="AP127" i="64" s="1"/>
  <c r="J133" i="64"/>
  <c r="AP133" i="64" s="1"/>
  <c r="AW199" i="64"/>
  <c r="AX199" i="64" s="1"/>
  <c r="J26" i="64"/>
  <c r="AP26" i="64" s="1"/>
  <c r="W62" i="64"/>
  <c r="W92" i="64"/>
  <c r="W111" i="64"/>
  <c r="J123" i="64"/>
  <c r="AO123" i="64" s="1"/>
  <c r="AP123" i="64"/>
  <c r="J134" i="64"/>
  <c r="AP134" i="64" s="1"/>
  <c r="J150" i="64"/>
  <c r="AP150" i="64" s="1"/>
  <c r="J152" i="64"/>
  <c r="J167" i="64"/>
  <c r="AP167" i="64" s="1"/>
  <c r="J170" i="64"/>
  <c r="J177" i="64"/>
  <c r="AP177" i="64" s="1"/>
  <c r="J179" i="64"/>
  <c r="AP179" i="64" s="1"/>
  <c r="J183" i="64"/>
  <c r="AP183" i="64" s="1"/>
  <c r="J188" i="64"/>
  <c r="AP188" i="64" s="1"/>
  <c r="J192" i="64"/>
  <c r="AP192" i="64" s="1"/>
  <c r="J193" i="64"/>
  <c r="AP193" i="64" s="1"/>
  <c r="J200" i="64"/>
  <c r="AP200" i="64" s="1"/>
  <c r="J210" i="64"/>
  <c r="J216" i="64"/>
  <c r="AP216" i="64" s="1"/>
  <c r="J220" i="64"/>
  <c r="AP220" i="64" s="1"/>
  <c r="J226" i="64"/>
  <c r="AP226" i="64" s="1"/>
  <c r="J227" i="64"/>
  <c r="J12" i="64"/>
  <c r="AP12" i="64" s="1"/>
  <c r="J15" i="64"/>
  <c r="AP15" i="64" s="1"/>
  <c r="J30" i="64"/>
  <c r="AP30" i="64" s="1"/>
  <c r="J34" i="64"/>
  <c r="J58" i="64"/>
  <c r="AP58" i="64" s="1"/>
  <c r="J59" i="64"/>
  <c r="AP59" i="64" s="1"/>
  <c r="J60" i="64"/>
  <c r="AP60" i="64" s="1"/>
  <c r="J65" i="64"/>
  <c r="AP65" i="64" s="1"/>
  <c r="J71" i="64"/>
  <c r="AP71" i="64" s="1"/>
  <c r="J88" i="64"/>
  <c r="AP88" i="64" s="1"/>
  <c r="J91" i="64"/>
  <c r="AP91" i="64" s="1"/>
  <c r="J97" i="64"/>
  <c r="AP97" i="64" s="1"/>
  <c r="J214" i="64"/>
  <c r="AO109" i="64"/>
  <c r="AW120" i="64"/>
  <c r="AX120" i="64"/>
  <c r="AO171" i="64"/>
  <c r="J33" i="64"/>
  <c r="AP33" i="64"/>
  <c r="J35" i="64"/>
  <c r="AP35" i="64"/>
  <c r="J197" i="64"/>
  <c r="AP197" i="64"/>
  <c r="M235" i="64"/>
  <c r="U235" i="64"/>
  <c r="U237" i="64"/>
  <c r="M242" i="64"/>
  <c r="U242" i="64"/>
  <c r="M240" i="64"/>
  <c r="AO185" i="64"/>
  <c r="AO38" i="64"/>
  <c r="J44" i="64"/>
  <c r="AP44" i="64" s="1"/>
  <c r="J72" i="64"/>
  <c r="AP72" i="64" s="1"/>
  <c r="J86" i="64"/>
  <c r="AP86" i="64"/>
  <c r="J105" i="64"/>
  <c r="AP105" i="64" s="1"/>
  <c r="W46" i="64"/>
  <c r="W40" i="64"/>
  <c r="W143" i="64"/>
  <c r="W190" i="64"/>
  <c r="W18" i="64"/>
  <c r="W93" i="64"/>
  <c r="AP136" i="64"/>
  <c r="X62" i="64"/>
  <c r="AO64" i="64"/>
  <c r="X119" i="64"/>
  <c r="AO179" i="64"/>
  <c r="AO65" i="64"/>
  <c r="AO104" i="64"/>
  <c r="AO79" i="64"/>
  <c r="AO202" i="64"/>
  <c r="AO68" i="64"/>
  <c r="AP109" i="64"/>
  <c r="AO45" i="64"/>
  <c r="AO48" i="64"/>
  <c r="AO66" i="64"/>
  <c r="AO85" i="64"/>
  <c r="AO100" i="64"/>
  <c r="AO145" i="64"/>
  <c r="AO154" i="64"/>
  <c r="AO160" i="64"/>
  <c r="Z223" i="64"/>
  <c r="J223" i="64"/>
  <c r="AP223" i="64"/>
  <c r="AO118" i="64"/>
  <c r="V240" i="64"/>
  <c r="AO141" i="64"/>
  <c r="W157" i="64"/>
  <c r="J221" i="64"/>
  <c r="AP221" i="64" s="1"/>
  <c r="J46" i="64"/>
  <c r="AP46" i="64"/>
  <c r="W75" i="64"/>
  <c r="W175" i="64"/>
  <c r="J40" i="64"/>
  <c r="AP40" i="64"/>
  <c r="W125" i="64"/>
  <c r="J143" i="64"/>
  <c r="AP143" i="64"/>
  <c r="J190" i="64"/>
  <c r="AP190" i="64" s="1"/>
  <c r="J18" i="64"/>
  <c r="AP18" i="64"/>
  <c r="W25" i="64"/>
  <c r="J93" i="64"/>
  <c r="AP93" i="64" s="1"/>
  <c r="AO136" i="64"/>
  <c r="AO142" i="64"/>
  <c r="W199" i="64"/>
  <c r="AW222" i="64"/>
  <c r="AX222" i="64" s="1"/>
  <c r="W26" i="64"/>
  <c r="AO42" i="64"/>
  <c r="AP42" i="64"/>
  <c r="J62" i="64"/>
  <c r="AP62" i="64"/>
  <c r="X63" i="64"/>
  <c r="W64" i="64"/>
  <c r="J92" i="64"/>
  <c r="AP92" i="64"/>
  <c r="J107" i="64"/>
  <c r="AP107" i="64"/>
  <c r="J111" i="64"/>
  <c r="AP111" i="64"/>
  <c r="J119" i="64"/>
  <c r="AP119" i="64"/>
  <c r="X122" i="64"/>
  <c r="W123" i="64"/>
  <c r="W150" i="64"/>
  <c r="W167" i="64"/>
  <c r="W177" i="64"/>
  <c r="W183" i="64"/>
  <c r="W192" i="64"/>
  <c r="W200" i="64"/>
  <c r="W216" i="64"/>
  <c r="W226" i="64"/>
  <c r="W12" i="64"/>
  <c r="W30" i="64"/>
  <c r="W58" i="64"/>
  <c r="W60" i="64"/>
  <c r="W71" i="64"/>
  <c r="W91" i="64"/>
  <c r="W104" i="64"/>
  <c r="AO112" i="64"/>
  <c r="AO206" i="64"/>
  <c r="AO9" i="64"/>
  <c r="AO36" i="64"/>
  <c r="AO124" i="64"/>
  <c r="AO172" i="64"/>
  <c r="AO194" i="64"/>
  <c r="W214" i="64"/>
  <c r="AP76" i="64"/>
  <c r="W109" i="64"/>
  <c r="W165" i="64"/>
  <c r="AT195" i="64"/>
  <c r="AU195" i="64"/>
  <c r="AV195" i="64" s="1"/>
  <c r="AW115" i="64"/>
  <c r="AX115" i="64" s="1"/>
  <c r="AP117" i="64"/>
  <c r="AW130" i="64"/>
  <c r="AX130" i="64" s="1"/>
  <c r="X28" i="64"/>
  <c r="W33" i="64"/>
  <c r="AO106" i="64"/>
  <c r="AO129" i="64"/>
  <c r="AO164" i="64"/>
  <c r="W197" i="64"/>
  <c r="Z207" i="64"/>
  <c r="J207" i="64"/>
  <c r="AP207" i="64" s="1"/>
  <c r="AP181" i="64"/>
  <c r="W189" i="64"/>
  <c r="W215" i="64"/>
  <c r="W223" i="64"/>
  <c r="BF147" i="63"/>
  <c r="T148" i="63"/>
  <c r="AQ148" i="63"/>
  <c r="R150" i="63"/>
  <c r="BF150" i="63"/>
  <c r="W63" i="63"/>
  <c r="W123" i="63"/>
  <c r="W56" i="63"/>
  <c r="AA154" i="63"/>
  <c r="W114" i="63"/>
  <c r="BF149" i="63"/>
  <c r="W134" i="63"/>
  <c r="W48" i="63"/>
  <c r="M146" i="63"/>
  <c r="U146" i="63"/>
  <c r="AR146" i="63"/>
  <c r="W79" i="63"/>
  <c r="W102" i="63"/>
  <c r="W77" i="63"/>
  <c r="X49" i="63"/>
  <c r="W113" i="63"/>
  <c r="J129" i="63"/>
  <c r="AP129" i="63"/>
  <c r="J120" i="63"/>
  <c r="AP120" i="63"/>
  <c r="J65" i="63"/>
  <c r="AP65" i="63"/>
  <c r="W36" i="63"/>
  <c r="W124" i="63"/>
  <c r="W14" i="63"/>
  <c r="W28" i="63"/>
  <c r="W52" i="63"/>
  <c r="W127" i="63"/>
  <c r="AQ147" i="63"/>
  <c r="M148" i="63"/>
  <c r="U148" i="63"/>
  <c r="R151" i="63"/>
  <c r="T154" i="63"/>
  <c r="AQ154" i="63"/>
  <c r="W68" i="63"/>
  <c r="Z71" i="63"/>
  <c r="Z100" i="63"/>
  <c r="W21" i="63"/>
  <c r="W137" i="63"/>
  <c r="W109" i="63"/>
  <c r="W106" i="63"/>
  <c r="W119" i="63"/>
  <c r="W122" i="63"/>
  <c r="W39" i="63"/>
  <c r="W141" i="63"/>
  <c r="W26" i="63"/>
  <c r="J113" i="63"/>
  <c r="AO113" i="63" s="1"/>
  <c r="AP113" i="63"/>
  <c r="J95" i="63"/>
  <c r="AO95" i="63"/>
  <c r="W110" i="63"/>
  <c r="W11" i="63"/>
  <c r="W19" i="63"/>
  <c r="W32" i="63"/>
  <c r="W88" i="63"/>
  <c r="W139" i="63"/>
  <c r="V150" i="63"/>
  <c r="W33" i="63"/>
  <c r="AR151" i="63"/>
  <c r="AS66" i="63"/>
  <c r="AS114" i="63"/>
  <c r="AT114" i="63"/>
  <c r="AU114" i="63" s="1"/>
  <c r="AV114" i="63" s="1"/>
  <c r="AR155" i="63"/>
  <c r="AS56" i="63"/>
  <c r="J20" i="63"/>
  <c r="AP20" i="63" s="1"/>
  <c r="Z20" i="63"/>
  <c r="V151" i="63"/>
  <c r="W66" i="63"/>
  <c r="AU116" i="63"/>
  <c r="AV116" i="63" s="1"/>
  <c r="AS89" i="63"/>
  <c r="AR154" i="63"/>
  <c r="AS106" i="63"/>
  <c r="AT106" i="63"/>
  <c r="AR150" i="63"/>
  <c r="AS33" i="63"/>
  <c r="AT33" i="63" s="1"/>
  <c r="AW119" i="63"/>
  <c r="AX119" i="63" s="1"/>
  <c r="AT68" i="63"/>
  <c r="AU68" i="63"/>
  <c r="AV68" i="63" s="1"/>
  <c r="AP121" i="63"/>
  <c r="AR148" i="63"/>
  <c r="S150" i="63"/>
  <c r="S154" i="63"/>
  <c r="AS62" i="63"/>
  <c r="S146" i="63"/>
  <c r="W118" i="63"/>
  <c r="AS118" i="63"/>
  <c r="AS113" i="63"/>
  <c r="AT113" i="63"/>
  <c r="AU113" i="63" s="1"/>
  <c r="AV113" i="63"/>
  <c r="AP95" i="63"/>
  <c r="T147" i="63"/>
  <c r="AA147" i="63"/>
  <c r="AQ152" i="63"/>
  <c r="R148" i="63"/>
  <c r="V148" i="63"/>
  <c r="AS97" i="63"/>
  <c r="T150" i="63"/>
  <c r="BF151" i="63"/>
  <c r="AS122" i="63"/>
  <c r="AT122" i="63" s="1"/>
  <c r="AU122" i="63" s="1"/>
  <c r="AV122" i="63" s="1"/>
  <c r="AA146" i="63"/>
  <c r="BF146" i="63"/>
  <c r="W125" i="63"/>
  <c r="W42" i="63"/>
  <c r="Z121" i="63"/>
  <c r="W129" i="63"/>
  <c r="AW129" i="63"/>
  <c r="AX129" i="63" s="1"/>
  <c r="J51" i="63"/>
  <c r="AP51" i="63" s="1"/>
  <c r="W90" i="63"/>
  <c r="AO36" i="63"/>
  <c r="J58" i="63"/>
  <c r="AP58" i="63" s="1"/>
  <c r="J78" i="63"/>
  <c r="AP78" i="63" s="1"/>
  <c r="J107" i="63"/>
  <c r="AP107" i="63"/>
  <c r="J47" i="63"/>
  <c r="AP47" i="63"/>
  <c r="J54" i="63"/>
  <c r="AP54" i="63"/>
  <c r="J80" i="63"/>
  <c r="AP80" i="63"/>
  <c r="J93" i="63"/>
  <c r="AP93" i="63"/>
  <c r="J131" i="63"/>
  <c r="AP131" i="63"/>
  <c r="J135" i="63"/>
  <c r="AP135" i="63"/>
  <c r="J15" i="63"/>
  <c r="AP15" i="63"/>
  <c r="J24" i="63"/>
  <c r="AP24" i="63"/>
  <c r="J31" i="63"/>
  <c r="AP31" i="63"/>
  <c r="J72" i="63"/>
  <c r="AP72" i="63"/>
  <c r="AO101" i="63"/>
  <c r="J103" i="63"/>
  <c r="AP103" i="63" s="1"/>
  <c r="J110" i="63"/>
  <c r="AP110" i="63" s="1"/>
  <c r="J115" i="63"/>
  <c r="AP115" i="63" s="1"/>
  <c r="J124" i="63"/>
  <c r="AP124" i="63" s="1"/>
  <c r="J140" i="63"/>
  <c r="AP140" i="63" s="1"/>
  <c r="J11" i="63"/>
  <c r="AP11" i="63" s="1"/>
  <c r="J12" i="63"/>
  <c r="AP12" i="63" s="1"/>
  <c r="J14" i="63"/>
  <c r="AP14" i="63" s="1"/>
  <c r="J17" i="63"/>
  <c r="AP17" i="63" s="1"/>
  <c r="J19" i="63"/>
  <c r="AP19" i="63" s="1"/>
  <c r="J27" i="63"/>
  <c r="AP27" i="63" s="1"/>
  <c r="J28" i="63"/>
  <c r="AP28" i="63" s="1"/>
  <c r="J29" i="63"/>
  <c r="AP29" i="63" s="1"/>
  <c r="J32" i="63"/>
  <c r="AP32" i="63" s="1"/>
  <c r="J46" i="63"/>
  <c r="AP46" i="63" s="1"/>
  <c r="J52" i="63"/>
  <c r="AP52" i="63" s="1"/>
  <c r="J67" i="63"/>
  <c r="AP67" i="63" s="1"/>
  <c r="J88" i="63"/>
  <c r="AP88" i="63" s="1"/>
  <c r="J104" i="63"/>
  <c r="AP104" i="63" s="1"/>
  <c r="J127" i="63"/>
  <c r="AP127" i="63" s="1"/>
  <c r="J132" i="63"/>
  <c r="AP132" i="63" s="1"/>
  <c r="J139" i="63"/>
  <c r="AP139" i="63" s="1"/>
  <c r="AA152" i="63"/>
  <c r="BF152" i="63"/>
  <c r="T152" i="63"/>
  <c r="M152" i="63"/>
  <c r="U152" i="63"/>
  <c r="AR152" i="63"/>
  <c r="R147" i="63"/>
  <c r="V147" i="63"/>
  <c r="AR147" i="63"/>
  <c r="S148" i="63"/>
  <c r="AA148" i="63"/>
  <c r="BF148" i="63"/>
  <c r="M150" i="63"/>
  <c r="U150" i="63"/>
  <c r="Z151" i="63"/>
  <c r="AQ151" i="63"/>
  <c r="S153" i="63"/>
  <c r="W38" i="63"/>
  <c r="AS38" i="63"/>
  <c r="AT38" i="63" s="1"/>
  <c r="Z133" i="63"/>
  <c r="J125" i="63"/>
  <c r="AO125" i="63"/>
  <c r="J42" i="63"/>
  <c r="AP42" i="63"/>
  <c r="W49" i="63"/>
  <c r="X126" i="63"/>
  <c r="AO76" i="63"/>
  <c r="X95" i="63"/>
  <c r="R539" i="65"/>
  <c r="R526" i="65"/>
  <c r="V539" i="65"/>
  <c r="V526" i="65"/>
  <c r="AA539" i="65"/>
  <c r="AA526" i="65"/>
  <c r="AR539" i="65"/>
  <c r="AR526" i="65"/>
  <c r="S539" i="65"/>
  <c r="S526" i="65"/>
  <c r="T539" i="65"/>
  <c r="T526" i="65"/>
  <c r="R535" i="65"/>
  <c r="AA531" i="65"/>
  <c r="AR531" i="65"/>
  <c r="T533" i="65"/>
  <c r="V535" i="65"/>
  <c r="AA535" i="65"/>
  <c r="AR535" i="65"/>
  <c r="M539" i="65"/>
  <c r="M526" i="65"/>
  <c r="U539" i="65"/>
  <c r="U526" i="65"/>
  <c r="AQ539" i="65"/>
  <c r="AQ526" i="65"/>
  <c r="BF539" i="65"/>
  <c r="BF526" i="65"/>
  <c r="AW44" i="65"/>
  <c r="AX44" i="65"/>
  <c r="Z45" i="65"/>
  <c r="AW49" i="65"/>
  <c r="AX49" i="65"/>
  <c r="Z52" i="65"/>
  <c r="AW54" i="65"/>
  <c r="AX54" i="65" s="1"/>
  <c r="Z73" i="65"/>
  <c r="AP107" i="65"/>
  <c r="AP143" i="65"/>
  <c r="AP229" i="65"/>
  <c r="AP260" i="65"/>
  <c r="AP333" i="65"/>
  <c r="AP382" i="65"/>
  <c r="AW407" i="65"/>
  <c r="AX407" i="65"/>
  <c r="AW439" i="65"/>
  <c r="AX439" i="65"/>
  <c r="AU16" i="65"/>
  <c r="AP23" i="65"/>
  <c r="X23" i="65"/>
  <c r="AO23" i="65"/>
  <c r="W23" i="65"/>
  <c r="AP27" i="65"/>
  <c r="X27" i="65"/>
  <c r="AO27" i="65"/>
  <c r="W27" i="65"/>
  <c r="AP32" i="65"/>
  <c r="X32" i="65"/>
  <c r="AO32" i="65"/>
  <c r="W32" i="65"/>
  <c r="AP36" i="65"/>
  <c r="X36" i="65"/>
  <c r="AO36" i="65"/>
  <c r="W36" i="65"/>
  <c r="AP39" i="65"/>
  <c r="X39" i="65"/>
  <c r="AO39" i="65"/>
  <c r="W39" i="65"/>
  <c r="AP113" i="65"/>
  <c r="AP254" i="65"/>
  <c r="AP280" i="65"/>
  <c r="AP299" i="65"/>
  <c r="AP325" i="65"/>
  <c r="AP373" i="65"/>
  <c r="AP398" i="65"/>
  <c r="AP434" i="65"/>
  <c r="AS23" i="65"/>
  <c r="AT23" i="65"/>
  <c r="AU23" i="65"/>
  <c r="AV23" i="65" s="1"/>
  <c r="AW24" i="65"/>
  <c r="AX24" i="65"/>
  <c r="AP45" i="65"/>
  <c r="X45" i="65"/>
  <c r="AO45" i="65"/>
  <c r="W45" i="65"/>
  <c r="AP52" i="65"/>
  <c r="X52" i="65"/>
  <c r="AO52" i="65"/>
  <c r="W52" i="65"/>
  <c r="AP73" i="65"/>
  <c r="X73" i="65"/>
  <c r="AO73" i="65"/>
  <c r="W73" i="65"/>
  <c r="AP121" i="65"/>
  <c r="AP145" i="65"/>
  <c r="AP149" i="65"/>
  <c r="AP157" i="65"/>
  <c r="AP164" i="65"/>
  <c r="AP169" i="65"/>
  <c r="AP172" i="65"/>
  <c r="AP197" i="65"/>
  <c r="AP203" i="65"/>
  <c r="AP215" i="65"/>
  <c r="AP226" i="65"/>
  <c r="AP245" i="65"/>
  <c r="AP318" i="65"/>
  <c r="AP322" i="65"/>
  <c r="AP367" i="65"/>
  <c r="AP418" i="65"/>
  <c r="AU434" i="65"/>
  <c r="AV434" i="65" s="1"/>
  <c r="Z16" i="65"/>
  <c r="Z23" i="65"/>
  <c r="Z27" i="65"/>
  <c r="AW30" i="65"/>
  <c r="AX30" i="65"/>
  <c r="Z32" i="65"/>
  <c r="AW34" i="65"/>
  <c r="AX34" i="65" s="1"/>
  <c r="Z36" i="65"/>
  <c r="AW37" i="65"/>
  <c r="AX37" i="65"/>
  <c r="Z39" i="65"/>
  <c r="J96" i="65"/>
  <c r="AP96" i="65"/>
  <c r="Z96" i="65"/>
  <c r="AP132" i="65"/>
  <c r="AP235" i="65"/>
  <c r="AP273" i="65"/>
  <c r="AP276" i="65"/>
  <c r="AP285" i="65"/>
  <c r="AP292" i="65"/>
  <c r="AP302" i="65"/>
  <c r="AP348" i="65"/>
  <c r="AP394" i="65"/>
  <c r="AU418" i="65"/>
  <c r="AV418" i="65"/>
  <c r="AW105" i="65"/>
  <c r="AX105" i="65" s="1"/>
  <c r="Z107" i="65"/>
  <c r="AW111" i="65"/>
  <c r="AX111" i="65"/>
  <c r="Z113" i="65"/>
  <c r="AW118" i="65"/>
  <c r="AX118" i="65"/>
  <c r="Z121" i="65"/>
  <c r="AW126" i="65"/>
  <c r="AX126" i="65"/>
  <c r="Z132" i="65"/>
  <c r="AW142" i="65"/>
  <c r="AX142" i="65" s="1"/>
  <c r="Z143" i="65"/>
  <c r="AW144" i="65"/>
  <c r="AX144" i="65"/>
  <c r="Z145" i="65"/>
  <c r="AW146" i="65"/>
  <c r="AX146" i="65"/>
  <c r="Z149" i="65"/>
  <c r="AW155" i="65"/>
  <c r="AX155" i="65"/>
  <c r="Z157" i="65"/>
  <c r="AW163" i="65"/>
  <c r="AX163" i="65" s="1"/>
  <c r="Z164" i="65"/>
  <c r="AW168" i="65"/>
  <c r="AX168" i="65"/>
  <c r="Z169" i="65"/>
  <c r="AW171" i="65"/>
  <c r="AX171" i="65"/>
  <c r="Z172" i="65"/>
  <c r="AW191" i="65"/>
  <c r="AX191" i="65"/>
  <c r="Z197" i="65"/>
  <c r="AW202" i="65"/>
  <c r="AX202" i="65" s="1"/>
  <c r="Z203" i="65"/>
  <c r="AW204" i="65"/>
  <c r="AX204" i="65"/>
  <c r="Z215" i="65"/>
  <c r="AW222" i="65"/>
  <c r="AX222" i="65"/>
  <c r="Z226" i="65"/>
  <c r="AW228" i="65"/>
  <c r="AX228" i="65"/>
  <c r="Z229" i="65"/>
  <c r="AW234" i="65"/>
  <c r="AX234" i="65" s="1"/>
  <c r="Z235" i="65"/>
  <c r="AW243" i="65"/>
  <c r="AX243" i="65"/>
  <c r="Z245" i="65"/>
  <c r="AW251" i="65"/>
  <c r="AX251" i="65"/>
  <c r="Z254" i="65"/>
  <c r="AW258" i="65"/>
  <c r="AX258" i="65"/>
  <c r="Z260" i="65"/>
  <c r="AW271" i="65"/>
  <c r="AX271" i="65" s="1"/>
  <c r="Z273" i="65"/>
  <c r="AW275" i="65"/>
  <c r="AX275" i="65"/>
  <c r="Z276" i="65"/>
  <c r="AW279" i="65"/>
  <c r="AX279" i="65"/>
  <c r="Z280" i="65"/>
  <c r="AW281" i="65"/>
  <c r="AX281" i="65"/>
  <c r="Z285" i="65"/>
  <c r="AW286" i="65"/>
  <c r="AX286" i="65" s="1"/>
  <c r="Z292" i="65"/>
  <c r="AW298" i="65"/>
  <c r="AX298" i="65"/>
  <c r="Z299" i="65"/>
  <c r="AW300" i="65"/>
  <c r="AX300" i="65"/>
  <c r="Z302" i="65"/>
  <c r="AW315" i="65"/>
  <c r="AX315" i="65"/>
  <c r="AW320" i="65"/>
  <c r="AX320" i="65"/>
  <c r="Z322" i="65"/>
  <c r="AW323" i="65"/>
  <c r="AX323" i="65"/>
  <c r="Z325" i="65"/>
  <c r="Z532" i="65" s="1"/>
  <c r="AW332" i="65"/>
  <c r="AX332" i="65"/>
  <c r="Z333" i="65"/>
  <c r="AW345" i="65"/>
  <c r="AX345" i="65"/>
  <c r="Z348" i="65"/>
  <c r="AW364" i="65"/>
  <c r="AX364" i="65" s="1"/>
  <c r="Z367" i="65"/>
  <c r="AW368" i="65"/>
  <c r="AX368" i="65"/>
  <c r="Z373" i="65"/>
  <c r="AW374" i="65"/>
  <c r="AX374" i="65"/>
  <c r="Z382" i="65"/>
  <c r="AW394" i="65"/>
  <c r="AX394" i="65"/>
  <c r="Z398" i="65"/>
  <c r="AP407" i="65"/>
  <c r="X407" i="65"/>
  <c r="Z418" i="65"/>
  <c r="AP419" i="65"/>
  <c r="X419" i="65"/>
  <c r="Z434" i="65"/>
  <c r="AP439" i="65"/>
  <c r="X439" i="65"/>
  <c r="AS454" i="65"/>
  <c r="AT454" i="65" s="1"/>
  <c r="AU454" i="65" s="1"/>
  <c r="AV454" i="65" s="1"/>
  <c r="AS488" i="65"/>
  <c r="AT488" i="65" s="1"/>
  <c r="AU488" i="65" s="1"/>
  <c r="AV488" i="65" s="1"/>
  <c r="X146" i="65"/>
  <c r="X155" i="65"/>
  <c r="X163" i="65"/>
  <c r="X168" i="65"/>
  <c r="X171" i="65"/>
  <c r="X191" i="65"/>
  <c r="X202" i="65"/>
  <c r="X204" i="65"/>
  <c r="X222" i="65"/>
  <c r="J228" i="65"/>
  <c r="AO228" i="65"/>
  <c r="X228" i="65"/>
  <c r="J234" i="65"/>
  <c r="AO234" i="65" s="1"/>
  <c r="X234" i="65"/>
  <c r="J243" i="65"/>
  <c r="AO243" i="65"/>
  <c r="X243" i="65"/>
  <c r="J251" i="65"/>
  <c r="AO251" i="65"/>
  <c r="X251" i="65"/>
  <c r="J258" i="65"/>
  <c r="AO258" i="65"/>
  <c r="X258" i="65"/>
  <c r="J271" i="65"/>
  <c r="AO271" i="65" s="1"/>
  <c r="X271" i="65"/>
  <c r="X275" i="65"/>
  <c r="J279" i="65"/>
  <c r="AO279" i="65" s="1"/>
  <c r="X279" i="65"/>
  <c r="J281" i="65"/>
  <c r="AO281" i="65"/>
  <c r="X281" i="65"/>
  <c r="X286" i="65"/>
  <c r="J298" i="65"/>
  <c r="AO298" i="65"/>
  <c r="X298" i="65"/>
  <c r="J300" i="65"/>
  <c r="AO300" i="65"/>
  <c r="X300" i="65"/>
  <c r="J315" i="65"/>
  <c r="AO315" i="65"/>
  <c r="X315" i="65"/>
  <c r="J320" i="65"/>
  <c r="AO320" i="65" s="1"/>
  <c r="X320" i="65"/>
  <c r="J323" i="65"/>
  <c r="AO323" i="65"/>
  <c r="X323" i="65"/>
  <c r="J332" i="65"/>
  <c r="AO332" i="65"/>
  <c r="X332" i="65"/>
  <c r="J345" i="65"/>
  <c r="AO345" i="65"/>
  <c r="X345" i="65"/>
  <c r="J364" i="65"/>
  <c r="AO364" i="65" s="1"/>
  <c r="X364" i="65"/>
  <c r="J368" i="65"/>
  <c r="AO368" i="65"/>
  <c r="X368" i="65"/>
  <c r="J374" i="65"/>
  <c r="AO374" i="65"/>
  <c r="X374" i="65"/>
  <c r="X394" i="65"/>
  <c r="AO407" i="65"/>
  <c r="J408" i="65"/>
  <c r="AO408" i="65"/>
  <c r="X408" i="65"/>
  <c r="AT408" i="65"/>
  <c r="AU408" i="65"/>
  <c r="AV408" i="65"/>
  <c r="Z417" i="65"/>
  <c r="AW417" i="65"/>
  <c r="AX417" i="65"/>
  <c r="AO419" i="65"/>
  <c r="X430" i="65"/>
  <c r="AT430" i="65"/>
  <c r="AU430" i="65"/>
  <c r="AV430" i="65"/>
  <c r="AW433" i="65"/>
  <c r="AX433" i="65"/>
  <c r="AO439" i="65"/>
  <c r="J443" i="65"/>
  <c r="AO443" i="65" s="1"/>
  <c r="AW472" i="65"/>
  <c r="AX472" i="65"/>
  <c r="AS482" i="65"/>
  <c r="AT482" i="65" s="1"/>
  <c r="AU482" i="65" s="1"/>
  <c r="AV482" i="65" s="1"/>
  <c r="AO485" i="65"/>
  <c r="AS27" i="65"/>
  <c r="AT27" i="65"/>
  <c r="AU27" i="65"/>
  <c r="AV27" i="65"/>
  <c r="AS32" i="65"/>
  <c r="AT32" i="65"/>
  <c r="AU32" i="65"/>
  <c r="AV32" i="65"/>
  <c r="AS36" i="65"/>
  <c r="AT36" i="65"/>
  <c r="AU36" i="65"/>
  <c r="AV36" i="65"/>
  <c r="AS39" i="65"/>
  <c r="AT39" i="65"/>
  <c r="AU39" i="65"/>
  <c r="AV39" i="65"/>
  <c r="AS45" i="65"/>
  <c r="AT45" i="65"/>
  <c r="AU45" i="65"/>
  <c r="AV45" i="65"/>
  <c r="AS52" i="65"/>
  <c r="AT52" i="65"/>
  <c r="AU52" i="65"/>
  <c r="AV52" i="65"/>
  <c r="AS73" i="65"/>
  <c r="AT73" i="65"/>
  <c r="AU73" i="65"/>
  <c r="AV73" i="65"/>
  <c r="W96" i="65"/>
  <c r="AS96" i="65"/>
  <c r="AT96" i="65"/>
  <c r="AU96" i="65"/>
  <c r="AV96" i="65" s="1"/>
  <c r="W107" i="65"/>
  <c r="AO107" i="65"/>
  <c r="AS107" i="65"/>
  <c r="AT107" i="65" s="1"/>
  <c r="AU107" i="65" s="1"/>
  <c r="AV107" i="65" s="1"/>
  <c r="W113" i="65"/>
  <c r="AO113" i="65"/>
  <c r="AS113" i="65"/>
  <c r="AT113" i="65"/>
  <c r="AU113" i="65"/>
  <c r="AV113" i="65" s="1"/>
  <c r="W121" i="65"/>
  <c r="AO121" i="65"/>
  <c r="AS121" i="65"/>
  <c r="AT121" i="65" s="1"/>
  <c r="AU121" i="65" s="1"/>
  <c r="AV121" i="65" s="1"/>
  <c r="W132" i="65"/>
  <c r="AO132" i="65"/>
  <c r="AS132" i="65"/>
  <c r="AT132" i="65"/>
  <c r="AU132" i="65"/>
  <c r="AV132" i="65" s="1"/>
  <c r="W143" i="65"/>
  <c r="AO143" i="65"/>
  <c r="AS143" i="65"/>
  <c r="AT143" i="65" s="1"/>
  <c r="AU143" i="65" s="1"/>
  <c r="AV143" i="65" s="1"/>
  <c r="W145" i="65"/>
  <c r="AO145" i="65"/>
  <c r="AS145" i="65"/>
  <c r="AT145" i="65"/>
  <c r="AU145" i="65"/>
  <c r="AV145" i="65" s="1"/>
  <c r="W149" i="65"/>
  <c r="AO149" i="65"/>
  <c r="AS149" i="65"/>
  <c r="AT149" i="65" s="1"/>
  <c r="AU149" i="65" s="1"/>
  <c r="AV149" i="65" s="1"/>
  <c r="W157" i="65"/>
  <c r="AO157" i="65"/>
  <c r="AS157" i="65"/>
  <c r="AT157" i="65"/>
  <c r="AU157" i="65"/>
  <c r="AV157" i="65" s="1"/>
  <c r="W164" i="65"/>
  <c r="AO164" i="65"/>
  <c r="AS164" i="65"/>
  <c r="AT164" i="65" s="1"/>
  <c r="AU164" i="65" s="1"/>
  <c r="AV164" i="65" s="1"/>
  <c r="W169" i="65"/>
  <c r="AO169" i="65"/>
  <c r="AS169" i="65"/>
  <c r="AT169" i="65"/>
  <c r="AU169" i="65"/>
  <c r="AV169" i="65" s="1"/>
  <c r="W172" i="65"/>
  <c r="AO172" i="65"/>
  <c r="AS172" i="65"/>
  <c r="AT172" i="65" s="1"/>
  <c r="AU172" i="65" s="1"/>
  <c r="AV172" i="65" s="1"/>
  <c r="W197" i="65"/>
  <c r="AO197" i="65"/>
  <c r="AS197" i="65"/>
  <c r="AT197" i="65"/>
  <c r="AU197" i="65"/>
  <c r="AV197" i="65" s="1"/>
  <c r="W203" i="65"/>
  <c r="AO203" i="65"/>
  <c r="AS203" i="65"/>
  <c r="AT203" i="65" s="1"/>
  <c r="AU203" i="65" s="1"/>
  <c r="AV203" i="65" s="1"/>
  <c r="W215" i="65"/>
  <c r="AO215" i="65"/>
  <c r="AS215" i="65"/>
  <c r="AT215" i="65"/>
  <c r="AU215" i="65"/>
  <c r="AV215" i="65" s="1"/>
  <c r="W226" i="65"/>
  <c r="AO226" i="65"/>
  <c r="AS226" i="65"/>
  <c r="AT226" i="65" s="1"/>
  <c r="AU226" i="65" s="1"/>
  <c r="AV226" i="65" s="1"/>
  <c r="W229" i="65"/>
  <c r="AO229" i="65"/>
  <c r="AW229" i="65"/>
  <c r="AX229" i="65"/>
  <c r="W235" i="65"/>
  <c r="AO235" i="65"/>
  <c r="AW235" i="65"/>
  <c r="AX235" i="65"/>
  <c r="W245" i="65"/>
  <c r="AO245" i="65"/>
  <c r="AW245" i="65"/>
  <c r="AX245" i="65"/>
  <c r="W254" i="65"/>
  <c r="AO254" i="65"/>
  <c r="AW254" i="65"/>
  <c r="AX254" i="65"/>
  <c r="W260" i="65"/>
  <c r="AO260" i="65"/>
  <c r="AW260" i="65"/>
  <c r="AX260" i="65"/>
  <c r="W273" i="65"/>
  <c r="AO273" i="65"/>
  <c r="AS273" i="65"/>
  <c r="AT273" i="65"/>
  <c r="AU273" i="65"/>
  <c r="AV273" i="65" s="1"/>
  <c r="W276" i="65"/>
  <c r="AO276" i="65"/>
  <c r="AS276" i="65"/>
  <c r="AT276" i="65" s="1"/>
  <c r="AU276" i="65" s="1"/>
  <c r="AV276" i="65" s="1"/>
  <c r="W280" i="65"/>
  <c r="AO280" i="65"/>
  <c r="AS280" i="65"/>
  <c r="AT280" i="65"/>
  <c r="AU280" i="65"/>
  <c r="AV280" i="65" s="1"/>
  <c r="W285" i="65"/>
  <c r="AO285" i="65"/>
  <c r="AS285" i="65"/>
  <c r="AT285" i="65" s="1"/>
  <c r="AU285" i="65" s="1"/>
  <c r="AV285" i="65" s="1"/>
  <c r="W292" i="65"/>
  <c r="AO292" i="65"/>
  <c r="AS292" i="65"/>
  <c r="AT292" i="65"/>
  <c r="AU292" i="65"/>
  <c r="AV292" i="65" s="1"/>
  <c r="W299" i="65"/>
  <c r="AO299" i="65"/>
  <c r="AS299" i="65"/>
  <c r="AT299" i="65" s="1"/>
  <c r="AU299" i="65" s="1"/>
  <c r="AV299" i="65" s="1"/>
  <c r="W302" i="65"/>
  <c r="AO302" i="65"/>
  <c r="AW302" i="65"/>
  <c r="AX302" i="65"/>
  <c r="W318" i="65"/>
  <c r="AO318" i="65"/>
  <c r="AW318" i="65"/>
  <c r="AX318" i="65"/>
  <c r="W322" i="65"/>
  <c r="AO322" i="65"/>
  <c r="AW322" i="65"/>
  <c r="AX322" i="65"/>
  <c r="W325" i="65"/>
  <c r="AO325" i="65"/>
  <c r="AW325" i="65"/>
  <c r="AX325" i="65"/>
  <c r="W333" i="65"/>
  <c r="AO333" i="65"/>
  <c r="AW333" i="65"/>
  <c r="AX333" i="65"/>
  <c r="W348" i="65"/>
  <c r="AO348" i="65"/>
  <c r="AW348" i="65"/>
  <c r="AX348" i="65"/>
  <c r="W367" i="65"/>
  <c r="AO367" i="65"/>
  <c r="AW367" i="65"/>
  <c r="AX367" i="65"/>
  <c r="W373" i="65"/>
  <c r="AO373" i="65"/>
  <c r="AW373" i="65"/>
  <c r="AX373" i="65"/>
  <c r="W382" i="65"/>
  <c r="AO382" i="65"/>
  <c r="AW382" i="65"/>
  <c r="AX382" i="65"/>
  <c r="W398" i="65"/>
  <c r="AO398" i="65"/>
  <c r="W407" i="65"/>
  <c r="AP417" i="65"/>
  <c r="X417" i="65"/>
  <c r="W418" i="65"/>
  <c r="AO418" i="65"/>
  <c r="W419" i="65"/>
  <c r="AP433" i="65"/>
  <c r="X433" i="65"/>
  <c r="W434" i="65"/>
  <c r="AO434" i="65"/>
  <c r="W439" i="65"/>
  <c r="W443" i="65"/>
  <c r="AW443" i="65"/>
  <c r="AX443" i="65"/>
  <c r="AS468" i="65"/>
  <c r="AT468" i="65" s="1"/>
  <c r="AU468" i="65" s="1"/>
  <c r="AV468" i="65" s="1"/>
  <c r="AO472" i="65"/>
  <c r="X96" i="65"/>
  <c r="X107" i="65"/>
  <c r="X113" i="65"/>
  <c r="X121" i="65"/>
  <c r="X132" i="65"/>
  <c r="X143" i="65"/>
  <c r="X145" i="65"/>
  <c r="X149" i="65"/>
  <c r="X157" i="65"/>
  <c r="X164" i="65"/>
  <c r="X169" i="65"/>
  <c r="X172" i="65"/>
  <c r="X197" i="65"/>
  <c r="X203" i="65"/>
  <c r="X215" i="65"/>
  <c r="X226" i="65"/>
  <c r="X229" i="65"/>
  <c r="X235" i="65"/>
  <c r="X245" i="65"/>
  <c r="X254" i="65"/>
  <c r="X260" i="65"/>
  <c r="X273" i="65"/>
  <c r="X276" i="65"/>
  <c r="X280" i="65"/>
  <c r="X285" i="65"/>
  <c r="X292" i="65"/>
  <c r="X299" i="65"/>
  <c r="X302" i="65"/>
  <c r="X318" i="65"/>
  <c r="X322" i="65"/>
  <c r="X325" i="65"/>
  <c r="X333" i="65"/>
  <c r="X348" i="65"/>
  <c r="X367" i="65"/>
  <c r="X373" i="65"/>
  <c r="X382" i="65"/>
  <c r="X398" i="65"/>
  <c r="Z407" i="65"/>
  <c r="AO417" i="65"/>
  <c r="X418" i="65"/>
  <c r="Z419" i="65"/>
  <c r="AO433" i="65"/>
  <c r="X434" i="65"/>
  <c r="Z439" i="65"/>
  <c r="AO453" i="65"/>
  <c r="W453" i="65"/>
  <c r="AW453" i="65"/>
  <c r="AX453" i="65"/>
  <c r="AW459" i="65"/>
  <c r="AX459" i="65"/>
  <c r="AS460" i="65"/>
  <c r="AT460" i="65"/>
  <c r="AU460" i="65" s="1"/>
  <c r="AV460" i="65" s="1"/>
  <c r="AW491" i="65"/>
  <c r="AX491" i="65"/>
  <c r="AS493" i="65"/>
  <c r="AT493" i="65"/>
  <c r="AU493" i="65"/>
  <c r="AV493" i="65"/>
  <c r="AO495" i="65"/>
  <c r="AP284" i="65"/>
  <c r="J498" i="65"/>
  <c r="AO498" i="65"/>
  <c r="X498" i="65"/>
  <c r="AT498" i="65"/>
  <c r="AU498" i="65"/>
  <c r="AV498" i="65"/>
  <c r="J504" i="65"/>
  <c r="AP504" i="65"/>
  <c r="X504" i="65"/>
  <c r="AT504" i="65"/>
  <c r="AU504" i="65" s="1"/>
  <c r="AV504" i="65" s="1"/>
  <c r="J512" i="65"/>
  <c r="AO512" i="65"/>
  <c r="X512" i="65"/>
  <c r="AT512" i="65"/>
  <c r="AU512" i="65"/>
  <c r="AV512" i="65"/>
  <c r="J7" i="65"/>
  <c r="AO7" i="65"/>
  <c r="X7" i="65"/>
  <c r="AT7" i="65"/>
  <c r="AU7" i="65" s="1"/>
  <c r="AV7" i="65" s="1"/>
  <c r="J17" i="65"/>
  <c r="AP17" i="65"/>
  <c r="X17" i="65"/>
  <c r="AT17" i="65"/>
  <c r="AU17" i="65"/>
  <c r="AV17" i="65"/>
  <c r="J20" i="65"/>
  <c r="AP20" i="65"/>
  <c r="X20" i="65"/>
  <c r="AT20" i="65"/>
  <c r="AU20" i="65" s="1"/>
  <c r="AV20" i="65" s="1"/>
  <c r="X42" i="65"/>
  <c r="AP42" i="65"/>
  <c r="AT42" i="65"/>
  <c r="AU42" i="65"/>
  <c r="AV42" i="65"/>
  <c r="J50" i="65"/>
  <c r="AO50" i="65" s="1"/>
  <c r="X50" i="65"/>
  <c r="AT50" i="65"/>
  <c r="AU50" i="65"/>
  <c r="AV50" i="65" s="1"/>
  <c r="J55" i="65"/>
  <c r="AO55" i="65"/>
  <c r="X55" i="65"/>
  <c r="AT55" i="65"/>
  <c r="AU55" i="65"/>
  <c r="AV55" i="65"/>
  <c r="J58" i="65"/>
  <c r="AO58" i="65" s="1"/>
  <c r="X58" i="65"/>
  <c r="AT58" i="65"/>
  <c r="AU58" i="65"/>
  <c r="AV58" i="65" s="1"/>
  <c r="J61" i="65"/>
  <c r="AO61" i="65"/>
  <c r="X61" i="65"/>
  <c r="AT61" i="65"/>
  <c r="AU61" i="65"/>
  <c r="AV61" i="65"/>
  <c r="J64" i="65"/>
  <c r="AO64" i="65" s="1"/>
  <c r="X64" i="65"/>
  <c r="AT64" i="65"/>
  <c r="AU64" i="65"/>
  <c r="AV64" i="65" s="1"/>
  <c r="J72" i="65"/>
  <c r="AO72" i="65"/>
  <c r="X72" i="65"/>
  <c r="AT72" i="65"/>
  <c r="AU72" i="65"/>
  <c r="AV72" i="65"/>
  <c r="J80" i="65"/>
  <c r="AO80" i="65" s="1"/>
  <c r="X80" i="65"/>
  <c r="AT80" i="65"/>
  <c r="AU80" i="65"/>
  <c r="AV80" i="65" s="1"/>
  <c r="J97" i="65"/>
  <c r="AO97" i="65"/>
  <c r="X97" i="65"/>
  <c r="AT97" i="65"/>
  <c r="AU97" i="65"/>
  <c r="AV97" i="65"/>
  <c r="J103" i="65"/>
  <c r="AO103" i="65" s="1"/>
  <c r="X103" i="65"/>
  <c r="AT103" i="65"/>
  <c r="AU103" i="65"/>
  <c r="AV103" i="65" s="1"/>
  <c r="J119" i="65"/>
  <c r="AO119" i="65"/>
  <c r="X119" i="65"/>
  <c r="AT119" i="65"/>
  <c r="AU119" i="65"/>
  <c r="AV119" i="65"/>
  <c r="J127" i="65"/>
  <c r="AO127" i="65" s="1"/>
  <c r="X127" i="65"/>
  <c r="AT127" i="65"/>
  <c r="AU127" i="65"/>
  <c r="AV127" i="65" s="1"/>
  <c r="J136" i="65"/>
  <c r="AO136" i="65"/>
  <c r="X136" i="65"/>
  <c r="AT136" i="65"/>
  <c r="AU136" i="65"/>
  <c r="AV136" i="65"/>
  <c r="J139" i="65"/>
  <c r="AO139" i="65" s="1"/>
  <c r="X139" i="65"/>
  <c r="AT139" i="65"/>
  <c r="AU139" i="65"/>
  <c r="AV139" i="65" s="1"/>
  <c r="J151" i="65"/>
  <c r="AO151" i="65"/>
  <c r="X151" i="65"/>
  <c r="AT151" i="65"/>
  <c r="AU151" i="65"/>
  <c r="AV151" i="65"/>
  <c r="J167" i="65"/>
  <c r="AO167" i="65" s="1"/>
  <c r="X167" i="65"/>
  <c r="AT167" i="65"/>
  <c r="AU167" i="65"/>
  <c r="AV167" i="65" s="1"/>
  <c r="J174" i="65"/>
  <c r="AO174" i="65"/>
  <c r="X174" i="65"/>
  <c r="AT174" i="65"/>
  <c r="AU174" i="65"/>
  <c r="AV174" i="65"/>
  <c r="J187" i="65"/>
  <c r="AO187" i="65" s="1"/>
  <c r="X187" i="65"/>
  <c r="AT187" i="65"/>
  <c r="AU187" i="65"/>
  <c r="AV187" i="65" s="1"/>
  <c r="J196" i="65"/>
  <c r="AO196" i="65"/>
  <c r="X196" i="65"/>
  <c r="AT196" i="65"/>
  <c r="AU196" i="65"/>
  <c r="AV196" i="65"/>
  <c r="J210" i="65"/>
  <c r="AO210" i="65" s="1"/>
  <c r="X210" i="65"/>
  <c r="AT210" i="65"/>
  <c r="AU210" i="65"/>
  <c r="AV210" i="65" s="1"/>
  <c r="J216" i="65"/>
  <c r="AO216" i="65"/>
  <c r="X216" i="65"/>
  <c r="AT216" i="65"/>
  <c r="AU216" i="65"/>
  <c r="AV216" i="65"/>
  <c r="J223" i="65"/>
  <c r="AO223" i="65" s="1"/>
  <c r="X223" i="65"/>
  <c r="AT223" i="65"/>
  <c r="AU223" i="65"/>
  <c r="AV223" i="65" s="1"/>
  <c r="J232" i="65"/>
  <c r="AO232" i="65"/>
  <c r="X232" i="65"/>
  <c r="AT232" i="65"/>
  <c r="AU232" i="65"/>
  <c r="AV232" i="65"/>
  <c r="J249" i="65"/>
  <c r="AO249" i="65" s="1"/>
  <c r="X249" i="65"/>
  <c r="AT249" i="65"/>
  <c r="AU249" i="65"/>
  <c r="AV249" i="65" s="1"/>
  <c r="J261" i="65"/>
  <c r="AO261" i="65"/>
  <c r="X261" i="65"/>
  <c r="AT261" i="65"/>
  <c r="AU261" i="65"/>
  <c r="AV261" i="65"/>
  <c r="J265" i="65"/>
  <c r="AO265" i="65" s="1"/>
  <c r="X265" i="65"/>
  <c r="AT265" i="65"/>
  <c r="AU265" i="65"/>
  <c r="AV265" i="65" s="1"/>
  <c r="J269" i="65"/>
  <c r="AO269" i="65"/>
  <c r="X269" i="65"/>
  <c r="AT269" i="65"/>
  <c r="AU269" i="65"/>
  <c r="AV269" i="65"/>
  <c r="J278" i="65"/>
  <c r="AO278" i="65" s="1"/>
  <c r="X278" i="65"/>
  <c r="AT278" i="65"/>
  <c r="AU278" i="65"/>
  <c r="AV278" i="65" s="1"/>
  <c r="J294" i="65"/>
  <c r="AO294" i="65"/>
  <c r="X294" i="65"/>
  <c r="AT294" i="65"/>
  <c r="AU294" i="65"/>
  <c r="AV294" i="65"/>
  <c r="J297" i="65"/>
  <c r="AO297" i="65" s="1"/>
  <c r="X297" i="65"/>
  <c r="AT297" i="65"/>
  <c r="AU297" i="65"/>
  <c r="AV297" i="65" s="1"/>
  <c r="J305" i="65"/>
  <c r="AO305" i="65"/>
  <c r="X305" i="65"/>
  <c r="AT305" i="65"/>
  <c r="AU305" i="65"/>
  <c r="AV305" i="65"/>
  <c r="J317" i="65"/>
  <c r="AO317" i="65" s="1"/>
  <c r="X317" i="65"/>
  <c r="AT317" i="65"/>
  <c r="AU317" i="65"/>
  <c r="AV317" i="65" s="1"/>
  <c r="AW329" i="65"/>
  <c r="AX329" i="65"/>
  <c r="AO343" i="65"/>
  <c r="J350" i="65"/>
  <c r="AO350" i="65"/>
  <c r="X350" i="65"/>
  <c r="AO357" i="65"/>
  <c r="AO363" i="65"/>
  <c r="AO365" i="65"/>
  <c r="AO370" i="65"/>
  <c r="AO376" i="65"/>
  <c r="AO379" i="65"/>
  <c r="AO380" i="65"/>
  <c r="AO383" i="65"/>
  <c r="AO388" i="65"/>
  <c r="AO396" i="65"/>
  <c r="AO413" i="65"/>
  <c r="AO415" i="65"/>
  <c r="AO416" i="65"/>
  <c r="W468" i="65"/>
  <c r="W482" i="65"/>
  <c r="W488" i="65"/>
  <c r="W493" i="65"/>
  <c r="W496" i="65"/>
  <c r="AW496" i="65"/>
  <c r="AX496" i="65"/>
  <c r="W502" i="65"/>
  <c r="AW502" i="65"/>
  <c r="AX502" i="65"/>
  <c r="W510" i="65"/>
  <c r="AW510" i="65"/>
  <c r="AX510" i="65" s="1"/>
  <c r="W522" i="65"/>
  <c r="AW522" i="65"/>
  <c r="AX522" i="65"/>
  <c r="AW9" i="65"/>
  <c r="AX9" i="65"/>
  <c r="AW19" i="65"/>
  <c r="AX19" i="65"/>
  <c r="AW38" i="65"/>
  <c r="AX38" i="65"/>
  <c r="AW43" i="65"/>
  <c r="AX43" i="65"/>
  <c r="W51" i="65"/>
  <c r="AW51" i="65"/>
  <c r="AX51" i="65"/>
  <c r="W57" i="65"/>
  <c r="AW57" i="65"/>
  <c r="AX57" i="65"/>
  <c r="W59" i="65"/>
  <c r="AW59" i="65"/>
  <c r="AX59" i="65" s="1"/>
  <c r="W62" i="65"/>
  <c r="AW62" i="65"/>
  <c r="AX62" i="65"/>
  <c r="W69" i="65"/>
  <c r="AW69" i="65"/>
  <c r="AX69" i="65"/>
  <c r="W75" i="65"/>
  <c r="AW75" i="65"/>
  <c r="AX75" i="65"/>
  <c r="W93" i="65"/>
  <c r="AW93" i="65"/>
  <c r="AX93" i="65" s="1"/>
  <c r="W101" i="65"/>
  <c r="AW101" i="65"/>
  <c r="AX101" i="65"/>
  <c r="W109" i="65"/>
  <c r="AW109" i="65"/>
  <c r="AX109" i="65"/>
  <c r="W125" i="65"/>
  <c r="AW125" i="65"/>
  <c r="AX125" i="65"/>
  <c r="W128" i="65"/>
  <c r="AW128" i="65"/>
  <c r="AX128" i="65" s="1"/>
  <c r="W137" i="65"/>
  <c r="AW137" i="65"/>
  <c r="AX137" i="65"/>
  <c r="W148" i="65"/>
  <c r="AW148" i="65"/>
  <c r="AX148" i="65"/>
  <c r="W166" i="65"/>
  <c r="AW166" i="65"/>
  <c r="AX166" i="65"/>
  <c r="W173" i="65"/>
  <c r="AW173" i="65"/>
  <c r="AX173" i="65" s="1"/>
  <c r="W177" i="65"/>
  <c r="AW177" i="65"/>
  <c r="AX177" i="65"/>
  <c r="W194" i="65"/>
  <c r="AW194" i="65"/>
  <c r="AX194" i="65"/>
  <c r="W205" i="65"/>
  <c r="AW205" i="65"/>
  <c r="AX205" i="65"/>
  <c r="W212" i="65"/>
  <c r="AW212" i="65"/>
  <c r="AX212" i="65" s="1"/>
  <c r="W220" i="65"/>
  <c r="AW220" i="65"/>
  <c r="AX220" i="65"/>
  <c r="W224" i="65"/>
  <c r="AW224" i="65"/>
  <c r="AX224" i="65"/>
  <c r="W246" i="65"/>
  <c r="AW246" i="65"/>
  <c r="AX246" i="65"/>
  <c r="W253" i="65"/>
  <c r="AW253" i="65"/>
  <c r="AX253" i="65" s="1"/>
  <c r="W263" i="65"/>
  <c r="AW263" i="65"/>
  <c r="AX263" i="65"/>
  <c r="W268" i="65"/>
  <c r="AW268" i="65"/>
  <c r="AX268" i="65"/>
  <c r="W270" i="65"/>
  <c r="AW270" i="65"/>
  <c r="AX270" i="65"/>
  <c r="W284" i="65"/>
  <c r="AO284" i="65"/>
  <c r="AW284" i="65"/>
  <c r="AX284" i="65"/>
  <c r="W295" i="65"/>
  <c r="AW295" i="65"/>
  <c r="AX295" i="65" s="1"/>
  <c r="W301" i="65"/>
  <c r="AW301" i="65"/>
  <c r="AX301" i="65"/>
  <c r="W310" i="65"/>
  <c r="AW310" i="65"/>
  <c r="AX310" i="65"/>
  <c r="W329" i="65"/>
  <c r="AW350" i="65"/>
  <c r="AX350" i="65"/>
  <c r="AW357" i="65"/>
  <c r="AX357" i="65"/>
  <c r="AW363" i="65"/>
  <c r="AX363" i="65"/>
  <c r="AW365" i="65"/>
  <c r="AX365" i="65"/>
  <c r="AW370" i="65"/>
  <c r="AX370" i="65"/>
  <c r="AW376" i="65"/>
  <c r="AX376" i="65"/>
  <c r="AW379" i="65"/>
  <c r="AX379" i="65"/>
  <c r="AW380" i="65"/>
  <c r="AX380" i="65"/>
  <c r="AW383" i="65"/>
  <c r="AX383" i="65"/>
  <c r="AW388" i="65"/>
  <c r="AX388" i="65"/>
  <c r="AW396" i="65"/>
  <c r="AX396" i="65"/>
  <c r="AW413" i="65"/>
  <c r="AX413" i="65"/>
  <c r="AW415" i="65"/>
  <c r="AX415" i="65"/>
  <c r="AW416" i="65"/>
  <c r="AX416" i="65"/>
  <c r="AP76" i="65"/>
  <c r="AW189" i="65"/>
  <c r="AX189" i="65"/>
  <c r="J448" i="65"/>
  <c r="AO448" i="65" s="1"/>
  <c r="X448" i="65"/>
  <c r="J454" i="65"/>
  <c r="AO454" i="65"/>
  <c r="X454" i="65"/>
  <c r="J460" i="65"/>
  <c r="AO460" i="65"/>
  <c r="X460" i="65"/>
  <c r="J468" i="65"/>
  <c r="AO468" i="65"/>
  <c r="X468" i="65"/>
  <c r="J482" i="65"/>
  <c r="AP482" i="65" s="1"/>
  <c r="X482" i="65"/>
  <c r="J488" i="65"/>
  <c r="AP488" i="65"/>
  <c r="X488" i="65"/>
  <c r="J493" i="65"/>
  <c r="AP493" i="65"/>
  <c r="X493" i="65"/>
  <c r="J496" i="65"/>
  <c r="AO496" i="65"/>
  <c r="X496" i="65"/>
  <c r="J502" i="65"/>
  <c r="AP502" i="65" s="1"/>
  <c r="X502" i="65"/>
  <c r="J510" i="65"/>
  <c r="AP510" i="65"/>
  <c r="X510" i="65"/>
  <c r="J522" i="65"/>
  <c r="AP522" i="65"/>
  <c r="X522" i="65"/>
  <c r="J9" i="65"/>
  <c r="AO9" i="65"/>
  <c r="X9" i="65"/>
  <c r="J19" i="65"/>
  <c r="AO19" i="65" s="1"/>
  <c r="X19" i="65"/>
  <c r="J38" i="65"/>
  <c r="AO38" i="65"/>
  <c r="X38" i="65"/>
  <c r="J43" i="65"/>
  <c r="AO43" i="65"/>
  <c r="X43" i="65"/>
  <c r="J51" i="65"/>
  <c r="AO51" i="65"/>
  <c r="X51" i="65"/>
  <c r="J57" i="65"/>
  <c r="AP57" i="65" s="1"/>
  <c r="X57" i="65"/>
  <c r="J59" i="65"/>
  <c r="AP59" i="65"/>
  <c r="X59" i="65"/>
  <c r="J62" i="65"/>
  <c r="AP62" i="65"/>
  <c r="X62" i="65"/>
  <c r="J69" i="65"/>
  <c r="AO69" i="65"/>
  <c r="X69" i="65"/>
  <c r="J75" i="65"/>
  <c r="AP75" i="65" s="1"/>
  <c r="X75" i="65"/>
  <c r="J93" i="65"/>
  <c r="AP93" i="65"/>
  <c r="X93" i="65"/>
  <c r="J101" i="65"/>
  <c r="AP101" i="65"/>
  <c r="X101" i="65"/>
  <c r="J109" i="65"/>
  <c r="AO109" i="65"/>
  <c r="X109" i="65"/>
  <c r="J125" i="65"/>
  <c r="AP125" i="65" s="1"/>
  <c r="X125" i="65"/>
  <c r="J128" i="65"/>
  <c r="AP128" i="65"/>
  <c r="X128" i="65"/>
  <c r="J137" i="65"/>
  <c r="AP137" i="65"/>
  <c r="X137" i="65"/>
  <c r="J148" i="65"/>
  <c r="AO148" i="65"/>
  <c r="X148" i="65"/>
  <c r="J166" i="65"/>
  <c r="AP166" i="65" s="1"/>
  <c r="X166" i="65"/>
  <c r="J173" i="65"/>
  <c r="AP173" i="65"/>
  <c r="X173" i="65"/>
  <c r="J177" i="65"/>
  <c r="AP177" i="65"/>
  <c r="X177" i="65"/>
  <c r="J194" i="65"/>
  <c r="AO194" i="65"/>
  <c r="X194" i="65"/>
  <c r="J205" i="65"/>
  <c r="AP205" i="65" s="1"/>
  <c r="X205" i="65"/>
  <c r="J212" i="65"/>
  <c r="AP212" i="65"/>
  <c r="X212" i="65"/>
  <c r="J220" i="65"/>
  <c r="AP220" i="65"/>
  <c r="X220" i="65"/>
  <c r="J224" i="65"/>
  <c r="AO224" i="65"/>
  <c r="X224" i="65"/>
  <c r="J246" i="65"/>
  <c r="AP246" i="65" s="1"/>
  <c r="X246" i="65"/>
  <c r="J253" i="65"/>
  <c r="AP253" i="65"/>
  <c r="X253" i="65"/>
  <c r="J263" i="65"/>
  <c r="AP263" i="65"/>
  <c r="X263" i="65"/>
  <c r="J268" i="65"/>
  <c r="AO268" i="65"/>
  <c r="X268" i="65"/>
  <c r="J270" i="65"/>
  <c r="AP270" i="65" s="1"/>
  <c r="X270" i="65"/>
  <c r="X284" i="65"/>
  <c r="J295" i="65"/>
  <c r="AO295" i="65" s="1"/>
  <c r="X295" i="65"/>
  <c r="J301" i="65"/>
  <c r="AP301" i="65"/>
  <c r="X301" i="65"/>
  <c r="J310" i="65"/>
  <c r="AP310" i="65"/>
  <c r="X310" i="65"/>
  <c r="J329" i="65"/>
  <c r="AP329" i="65"/>
  <c r="X329" i="65"/>
  <c r="Z357" i="65"/>
  <c r="Z363" i="65"/>
  <c r="Z365" i="65"/>
  <c r="Z370" i="65"/>
  <c r="Z376" i="65"/>
  <c r="Z379" i="65"/>
  <c r="Z380" i="65"/>
  <c r="Z383" i="65"/>
  <c r="Z388" i="65"/>
  <c r="Z396" i="65"/>
  <c r="Z413" i="65"/>
  <c r="Z415" i="65"/>
  <c r="Z416" i="65"/>
  <c r="AP104" i="65"/>
  <c r="AP106" i="65"/>
  <c r="AP160" i="65"/>
  <c r="AW182" i="65"/>
  <c r="AX182" i="65" s="1"/>
  <c r="W459" i="65"/>
  <c r="W464" i="65"/>
  <c r="W472" i="65"/>
  <c r="W485" i="65"/>
  <c r="W491" i="65"/>
  <c r="W495" i="65"/>
  <c r="W498" i="65"/>
  <c r="W504" i="65"/>
  <c r="W512" i="65"/>
  <c r="W7" i="65"/>
  <c r="W17" i="65"/>
  <c r="W20" i="65"/>
  <c r="W42" i="65"/>
  <c r="W50" i="65"/>
  <c r="W55" i="65"/>
  <c r="W58" i="65"/>
  <c r="W61" i="65"/>
  <c r="W64" i="65"/>
  <c r="W72" i="65"/>
  <c r="W80" i="65"/>
  <c r="W97" i="65"/>
  <c r="W103" i="65"/>
  <c r="W119" i="65"/>
  <c r="W127" i="65"/>
  <c r="W136" i="65"/>
  <c r="W139" i="65"/>
  <c r="W151" i="65"/>
  <c r="W167" i="65"/>
  <c r="W174" i="65"/>
  <c r="W187" i="65"/>
  <c r="W196" i="65"/>
  <c r="W210" i="65"/>
  <c r="W216" i="65"/>
  <c r="W223" i="65"/>
  <c r="W232" i="65"/>
  <c r="W249" i="65"/>
  <c r="W261" i="65"/>
  <c r="W265" i="65"/>
  <c r="W269" i="65"/>
  <c r="W278" i="65"/>
  <c r="W294" i="65"/>
  <c r="W297" i="65"/>
  <c r="W305" i="65"/>
  <c r="W317" i="65"/>
  <c r="AP343" i="65"/>
  <c r="X343" i="65"/>
  <c r="W350" i="65"/>
  <c r="AP357" i="65"/>
  <c r="X357" i="65"/>
  <c r="AP363" i="65"/>
  <c r="X363" i="65"/>
  <c r="AP365" i="65"/>
  <c r="X365" i="65"/>
  <c r="AP370" i="65"/>
  <c r="X370" i="65"/>
  <c r="AP376" i="65"/>
  <c r="X376" i="65"/>
  <c r="AP379" i="65"/>
  <c r="X379" i="65"/>
  <c r="AP380" i="65"/>
  <c r="X380" i="65"/>
  <c r="AP383" i="65"/>
  <c r="X383" i="65"/>
  <c r="AP388" i="65"/>
  <c r="X388" i="65"/>
  <c r="AP396" i="65"/>
  <c r="X396" i="65"/>
  <c r="AP413" i="65"/>
  <c r="X413" i="65"/>
  <c r="AP415" i="65"/>
  <c r="X415" i="65"/>
  <c r="AP416" i="65"/>
  <c r="X416" i="65"/>
  <c r="Z423" i="65"/>
  <c r="J423" i="65"/>
  <c r="AO423" i="65" s="1"/>
  <c r="X423" i="65"/>
  <c r="AP503" i="65"/>
  <c r="AP507" i="65"/>
  <c r="X428" i="65"/>
  <c r="AP428" i="65"/>
  <c r="AT428" i="65"/>
  <c r="AU428" i="65"/>
  <c r="AV428" i="65" s="1"/>
  <c r="X437" i="65"/>
  <c r="AP437" i="65"/>
  <c r="AT437" i="65"/>
  <c r="AU437" i="65" s="1"/>
  <c r="AV437" i="65" s="1"/>
  <c r="J447" i="65"/>
  <c r="AP447" i="65"/>
  <c r="X447" i="65"/>
  <c r="AT447" i="65"/>
  <c r="AU447" i="65"/>
  <c r="AV447" i="65"/>
  <c r="J452" i="65"/>
  <c r="AO452" i="65"/>
  <c r="X452" i="65"/>
  <c r="AT452" i="65"/>
  <c r="AU452" i="65" s="1"/>
  <c r="AV452" i="65" s="1"/>
  <c r="X473" i="65"/>
  <c r="AP473" i="65"/>
  <c r="AT473" i="65"/>
  <c r="AU473" i="65"/>
  <c r="AV473" i="65"/>
  <c r="J479" i="65"/>
  <c r="AO479" i="65" s="1"/>
  <c r="X479" i="65"/>
  <c r="AT479" i="65"/>
  <c r="AU479" i="65"/>
  <c r="AV479" i="65" s="1"/>
  <c r="J487" i="65"/>
  <c r="AO487" i="65"/>
  <c r="X487" i="65"/>
  <c r="AT487" i="65"/>
  <c r="AU487" i="65"/>
  <c r="AV487" i="65"/>
  <c r="J497" i="65"/>
  <c r="AO497" i="65" s="1"/>
  <c r="X497" i="65"/>
  <c r="AT497" i="65"/>
  <c r="AU497" i="65"/>
  <c r="AV497" i="65" s="1"/>
  <c r="J506" i="65"/>
  <c r="AO506" i="65"/>
  <c r="X506" i="65"/>
  <c r="AT506" i="65"/>
  <c r="AU506" i="65"/>
  <c r="AV506" i="65"/>
  <c r="J509" i="65"/>
  <c r="AP509" i="65" s="1"/>
  <c r="X509" i="65"/>
  <c r="AT509" i="65"/>
  <c r="AU509" i="65"/>
  <c r="AV509" i="65" s="1"/>
  <c r="J515" i="65"/>
  <c r="AO515" i="65"/>
  <c r="X515" i="65"/>
  <c r="AT515" i="65"/>
  <c r="AU515" i="65"/>
  <c r="AV515" i="65"/>
  <c r="J8" i="65"/>
  <c r="AO8" i="65" s="1"/>
  <c r="X8" i="65"/>
  <c r="AT8" i="65"/>
  <c r="AU8" i="65"/>
  <c r="AV8" i="65" s="1"/>
  <c r="J11" i="65"/>
  <c r="AO11" i="65"/>
  <c r="X11" i="65"/>
  <c r="AT11" i="65"/>
  <c r="AU11" i="65"/>
  <c r="AV11" i="65"/>
  <c r="J21" i="65"/>
  <c r="AO21" i="65" s="1"/>
  <c r="X21" i="65"/>
  <c r="AT21" i="65"/>
  <c r="AU21" i="65"/>
  <c r="AV21" i="65" s="1"/>
  <c r="J26" i="65"/>
  <c r="AO26" i="65"/>
  <c r="X26" i="65"/>
  <c r="AT26" i="65"/>
  <c r="AU26" i="65"/>
  <c r="AV26" i="65"/>
  <c r="J35" i="65"/>
  <c r="AO35" i="65" s="1"/>
  <c r="X35" i="65"/>
  <c r="AT35" i="65"/>
  <c r="AU35" i="65"/>
  <c r="AV35" i="65" s="1"/>
  <c r="J41" i="65"/>
  <c r="AO41" i="65"/>
  <c r="X41" i="65"/>
  <c r="AT41" i="65"/>
  <c r="AU41" i="65"/>
  <c r="AV41" i="65"/>
  <c r="J48" i="65"/>
  <c r="AO48" i="65" s="1"/>
  <c r="X48" i="65"/>
  <c r="AT48" i="65"/>
  <c r="AU48" i="65"/>
  <c r="AV48" i="65" s="1"/>
  <c r="J63" i="65"/>
  <c r="AO63" i="65"/>
  <c r="X63" i="65"/>
  <c r="AT63" i="65"/>
  <c r="AU63" i="65"/>
  <c r="AV63" i="65"/>
  <c r="J78" i="65"/>
  <c r="AO78" i="65" s="1"/>
  <c r="X78" i="65"/>
  <c r="AT78" i="65"/>
  <c r="AU78" i="65"/>
  <c r="AV78" i="65" s="1"/>
  <c r="J86" i="65"/>
  <c r="AO86" i="65"/>
  <c r="X86" i="65"/>
  <c r="AT86" i="65"/>
  <c r="AU86" i="65"/>
  <c r="AV86" i="65"/>
  <c r="J90" i="65"/>
  <c r="AO90" i="65" s="1"/>
  <c r="X90" i="65"/>
  <c r="AT90" i="65"/>
  <c r="AU90" i="65"/>
  <c r="AV90" i="65" s="1"/>
  <c r="J102" i="65"/>
  <c r="AO102" i="65"/>
  <c r="X102" i="65"/>
  <c r="AT102" i="65"/>
  <c r="AU102" i="65"/>
  <c r="AV102" i="65"/>
  <c r="X106" i="65"/>
  <c r="AT106" i="65"/>
  <c r="AU106" i="65"/>
  <c r="AV106" i="65"/>
  <c r="J115" i="65"/>
  <c r="AO115" i="65" s="1"/>
  <c r="X115" i="65"/>
  <c r="AT115" i="65"/>
  <c r="AU115" i="65"/>
  <c r="AV115" i="65" s="1"/>
  <c r="J120" i="65"/>
  <c r="AO120" i="65"/>
  <c r="X120" i="65"/>
  <c r="AT120" i="65"/>
  <c r="AU120" i="65"/>
  <c r="AV120" i="65"/>
  <c r="J138" i="65"/>
  <c r="AO138" i="65" s="1"/>
  <c r="X138" i="65"/>
  <c r="AT138" i="65"/>
  <c r="AU138" i="65"/>
  <c r="AV138" i="65" s="1"/>
  <c r="J153" i="65"/>
  <c r="AO153" i="65"/>
  <c r="X153" i="65"/>
  <c r="AT153" i="65"/>
  <c r="AU153" i="65"/>
  <c r="AV153" i="65"/>
  <c r="X156" i="65"/>
  <c r="AP156" i="65"/>
  <c r="AT156" i="65"/>
  <c r="AU156" i="65"/>
  <c r="AV156" i="65"/>
  <c r="J159" i="65"/>
  <c r="AP159" i="65"/>
  <c r="X159" i="65"/>
  <c r="AT159" i="65"/>
  <c r="AU159" i="65" s="1"/>
  <c r="AV159" i="65" s="1"/>
  <c r="J161" i="65"/>
  <c r="AP161" i="65"/>
  <c r="X161" i="65"/>
  <c r="AT161" i="65"/>
  <c r="AU161" i="65"/>
  <c r="AV161" i="65"/>
  <c r="J170" i="65"/>
  <c r="AO170" i="65"/>
  <c r="X170" i="65"/>
  <c r="AT170" i="65"/>
  <c r="AU170" i="65" s="1"/>
  <c r="AV170" i="65" s="1"/>
  <c r="X176" i="65"/>
  <c r="AP176" i="65"/>
  <c r="AT176" i="65"/>
  <c r="AU176" i="65"/>
  <c r="AV176" i="65"/>
  <c r="AW179" i="65"/>
  <c r="AX179" i="65" s="1"/>
  <c r="AO181" i="65"/>
  <c r="W181" i="65"/>
  <c r="AP182" i="65"/>
  <c r="W190" i="65"/>
  <c r="AP385" i="65"/>
  <c r="W431" i="65"/>
  <c r="AW431" i="65"/>
  <c r="AX431" i="65" s="1"/>
  <c r="W441" i="65"/>
  <c r="AW441" i="65"/>
  <c r="AX441" i="65"/>
  <c r="AW449" i="65"/>
  <c r="AX449" i="65"/>
  <c r="AW465" i="65"/>
  <c r="AX465" i="65"/>
  <c r="W476" i="65"/>
  <c r="AW476" i="65"/>
  <c r="AX476" i="65"/>
  <c r="W483" i="65"/>
  <c r="AW483" i="65"/>
  <c r="AX483" i="65"/>
  <c r="W494" i="65"/>
  <c r="AW494" i="65"/>
  <c r="AX494" i="65" s="1"/>
  <c r="W503" i="65"/>
  <c r="AO503" i="65"/>
  <c r="AW503" i="65"/>
  <c r="AX503" i="65" s="1"/>
  <c r="W507" i="65"/>
  <c r="AO507" i="65"/>
  <c r="AW507" i="65"/>
  <c r="AX507" i="65" s="1"/>
  <c r="W511" i="65"/>
  <c r="AW511" i="65"/>
  <c r="AX511" i="65"/>
  <c r="W520" i="65"/>
  <c r="AW520" i="65"/>
  <c r="AX520" i="65"/>
  <c r="W10" i="65"/>
  <c r="AW10" i="65"/>
  <c r="AX10" i="65"/>
  <c r="W14" i="65"/>
  <c r="AW14" i="65"/>
  <c r="AX14" i="65" s="1"/>
  <c r="W22" i="65"/>
  <c r="AW22" i="65"/>
  <c r="AX22" i="65"/>
  <c r="W29" i="65"/>
  <c r="AW29" i="65"/>
  <c r="AX29" i="65"/>
  <c r="W40" i="65"/>
  <c r="AW40" i="65"/>
  <c r="AX40" i="65"/>
  <c r="W46" i="65"/>
  <c r="AW46" i="65"/>
  <c r="AX46" i="65" s="1"/>
  <c r="W56" i="65"/>
  <c r="AW56" i="65"/>
  <c r="AX56" i="65"/>
  <c r="W76" i="65"/>
  <c r="AO76" i="65"/>
  <c r="AW76" i="65"/>
  <c r="AX76" i="65"/>
  <c r="W81" i="65"/>
  <c r="AW81" i="65"/>
  <c r="AX81" i="65"/>
  <c r="W87" i="65"/>
  <c r="AW87" i="65"/>
  <c r="AX87" i="65"/>
  <c r="W99" i="65"/>
  <c r="AW99" i="65"/>
  <c r="AX99" i="65" s="1"/>
  <c r="W104" i="65"/>
  <c r="AO104" i="65"/>
  <c r="AW104" i="65"/>
  <c r="AX104" i="65" s="1"/>
  <c r="W112" i="65"/>
  <c r="AW112" i="65"/>
  <c r="AX112" i="65"/>
  <c r="W116" i="65"/>
  <c r="AW116" i="65"/>
  <c r="AX116" i="65"/>
  <c r="W133" i="65"/>
  <c r="AW133" i="65"/>
  <c r="AX133" i="65"/>
  <c r="W140" i="65"/>
  <c r="AW140" i="65"/>
  <c r="AX140" i="65" s="1"/>
  <c r="W154" i="65"/>
  <c r="AW154" i="65"/>
  <c r="AX154" i="65"/>
  <c r="AW158" i="65"/>
  <c r="AX158" i="65"/>
  <c r="AW160" i="65"/>
  <c r="AX160" i="65"/>
  <c r="AW162" i="65"/>
  <c r="AX162" i="65"/>
  <c r="W175" i="65"/>
  <c r="AW175" i="65"/>
  <c r="AX175" i="65" s="1"/>
  <c r="AS183" i="65"/>
  <c r="AT183" i="65"/>
  <c r="AU183" i="65"/>
  <c r="AV183" i="65" s="1"/>
  <c r="AO192" i="65"/>
  <c r="J431" i="65"/>
  <c r="AP431" i="65"/>
  <c r="X431" i="65"/>
  <c r="J441" i="65"/>
  <c r="X441" i="65"/>
  <c r="J449" i="65"/>
  <c r="AO449" i="65"/>
  <c r="X449" i="65"/>
  <c r="J465" i="65"/>
  <c r="X465" i="65"/>
  <c r="J476" i="65"/>
  <c r="AP476" i="65"/>
  <c r="X476" i="65"/>
  <c r="J483" i="65"/>
  <c r="X483" i="65"/>
  <c r="J494" i="65"/>
  <c r="AO494" i="65" s="1"/>
  <c r="X494" i="65"/>
  <c r="X503" i="65"/>
  <c r="X507" i="65"/>
  <c r="J511" i="65"/>
  <c r="AO511" i="65"/>
  <c r="X511" i="65"/>
  <c r="J520" i="65"/>
  <c r="X520" i="65"/>
  <c r="J10" i="65"/>
  <c r="AO10" i="65" s="1"/>
  <c r="X10" i="65"/>
  <c r="J14" i="65"/>
  <c r="X14" i="65"/>
  <c r="J22" i="65"/>
  <c r="AP22" i="65" s="1"/>
  <c r="X22" i="65"/>
  <c r="J29" i="65"/>
  <c r="AP29" i="65" s="1"/>
  <c r="X29" i="65"/>
  <c r="J40" i="65"/>
  <c r="AP40" i="65"/>
  <c r="X40" i="65"/>
  <c r="J46" i="65"/>
  <c r="X46" i="65"/>
  <c r="J56" i="65"/>
  <c r="AP56" i="65" s="1"/>
  <c r="X56" i="65"/>
  <c r="X76" i="65"/>
  <c r="J81" i="65"/>
  <c r="AP81" i="65" s="1"/>
  <c r="X81" i="65"/>
  <c r="J87" i="65"/>
  <c r="AP87" i="65"/>
  <c r="X87" i="65"/>
  <c r="J99" i="65"/>
  <c r="AP99" i="65" s="1"/>
  <c r="X99" i="65"/>
  <c r="X104" i="65"/>
  <c r="J112" i="65"/>
  <c r="AP112" i="65" s="1"/>
  <c r="X112" i="65"/>
  <c r="J116" i="65"/>
  <c r="AP116" i="65"/>
  <c r="X116" i="65"/>
  <c r="J133" i="65"/>
  <c r="X133" i="65"/>
  <c r="J140" i="65"/>
  <c r="AO140" i="65" s="1"/>
  <c r="X140" i="65"/>
  <c r="J154" i="65"/>
  <c r="X154" i="65"/>
  <c r="J158" i="65"/>
  <c r="AO158" i="65"/>
  <c r="X158" i="65"/>
  <c r="X160" i="65"/>
  <c r="J162" i="65"/>
  <c r="AO162" i="65"/>
  <c r="X162" i="65"/>
  <c r="J175" i="65"/>
  <c r="AO175" i="65" s="1"/>
  <c r="X175" i="65"/>
  <c r="J179" i="65"/>
  <c r="AO179" i="65" s="1"/>
  <c r="X179" i="65"/>
  <c r="X181" i="65"/>
  <c r="AO183" i="65"/>
  <c r="W183" i="65"/>
  <c r="X190" i="65"/>
  <c r="AW409" i="65"/>
  <c r="AX409" i="65" s="1"/>
  <c r="W428" i="65"/>
  <c r="W437" i="65"/>
  <c r="W447" i="65"/>
  <c r="W452" i="65"/>
  <c r="W473" i="65"/>
  <c r="W479" i="65"/>
  <c r="W487" i="65"/>
  <c r="W497" i="65"/>
  <c r="W509" i="65"/>
  <c r="W156" i="65"/>
  <c r="W159" i="65"/>
  <c r="W161" i="65"/>
  <c r="W170" i="65"/>
  <c r="W176" i="65"/>
  <c r="AS181" i="65"/>
  <c r="AT181" i="65" s="1"/>
  <c r="AU181" i="65" s="1"/>
  <c r="AV181" i="65" s="1"/>
  <c r="J190" i="65"/>
  <c r="AP190" i="65"/>
  <c r="AS190" i="65"/>
  <c r="AT190" i="65" s="1"/>
  <c r="AU190" i="65" s="1"/>
  <c r="AV190" i="65" s="1"/>
  <c r="AS192" i="65"/>
  <c r="AT192" i="65" s="1"/>
  <c r="AU192" i="65" s="1"/>
  <c r="AV192" i="65" s="1"/>
  <c r="AP218" i="65"/>
  <c r="AW432" i="65"/>
  <c r="AX432" i="65"/>
  <c r="W208" i="65"/>
  <c r="AO208" i="65"/>
  <c r="AS208" i="65"/>
  <c r="AT208" i="65"/>
  <c r="AU208" i="65" s="1"/>
  <c r="AV208" i="65" s="1"/>
  <c r="W218" i="65"/>
  <c r="AO218" i="65"/>
  <c r="AS218" i="65"/>
  <c r="AT218" i="65" s="1"/>
  <c r="AU218" i="65" s="1"/>
  <c r="AV218" i="65" s="1"/>
  <c r="AW218" i="65" s="1"/>
  <c r="AX218" i="65" s="1"/>
  <c r="W227" i="65"/>
  <c r="AS227" i="65"/>
  <c r="AT227" i="65" s="1"/>
  <c r="AU227" i="65" s="1"/>
  <c r="AV227" i="65"/>
  <c r="W231" i="65"/>
  <c r="AS231" i="65"/>
  <c r="W236" i="65"/>
  <c r="AS236" i="65"/>
  <c r="W240" i="65"/>
  <c r="AS240" i="65"/>
  <c r="AT240" i="65" s="1"/>
  <c r="AU240" i="65" s="1"/>
  <c r="AV240" i="65" s="1"/>
  <c r="W252" i="65"/>
  <c r="AS252" i="65"/>
  <c r="AT252" i="65"/>
  <c r="AU252" i="65" s="1"/>
  <c r="AV252" i="65" s="1"/>
  <c r="W257" i="65"/>
  <c r="AS257" i="65"/>
  <c r="AT257" i="65" s="1"/>
  <c r="AU257" i="65" s="1"/>
  <c r="AV257" i="65" s="1"/>
  <c r="W264" i="65"/>
  <c r="AS264" i="65"/>
  <c r="AT264" i="65" s="1"/>
  <c r="AU264" i="65" s="1"/>
  <c r="AV264" i="65" s="1"/>
  <c r="W282" i="65"/>
  <c r="AS282" i="65"/>
  <c r="AT282" i="65" s="1"/>
  <c r="AU282" i="65" s="1"/>
  <c r="AV282" i="65" s="1"/>
  <c r="W296" i="65"/>
  <c r="AS296" i="65"/>
  <c r="AT296" i="65"/>
  <c r="AU296" i="65" s="1"/>
  <c r="AV296" i="65" s="1"/>
  <c r="AW296" i="65" s="1"/>
  <c r="AX296" i="65" s="1"/>
  <c r="W309" i="65"/>
  <c r="AS309" i="65"/>
  <c r="AT309" i="65" s="1"/>
  <c r="AU309" i="65"/>
  <c r="AV309" i="65" s="1"/>
  <c r="W326" i="65"/>
  <c r="AS326" i="65"/>
  <c r="AT326" i="65" s="1"/>
  <c r="AU326" i="65" s="1"/>
  <c r="AV326" i="65" s="1"/>
  <c r="AW326" i="65" s="1"/>
  <c r="AX326" i="65" s="1"/>
  <c r="W351" i="65"/>
  <c r="AS351" i="65"/>
  <c r="AT351" i="65" s="1"/>
  <c r="AU351" i="65" s="1"/>
  <c r="AV351" i="65"/>
  <c r="W358" i="65"/>
  <c r="AS358" i="65"/>
  <c r="AT358" i="65"/>
  <c r="AU358" i="65"/>
  <c r="AV358" i="65" s="1"/>
  <c r="W381" i="65"/>
  <c r="AS381" i="65"/>
  <c r="AT381" i="65"/>
  <c r="AU381" i="65" s="1"/>
  <c r="AV381" i="65" s="1"/>
  <c r="W385" i="65"/>
  <c r="AO385" i="65"/>
  <c r="AS385" i="65"/>
  <c r="AT385" i="65" s="1"/>
  <c r="AU385" i="65" s="1"/>
  <c r="AV385" i="65" s="1"/>
  <c r="W387" i="65"/>
  <c r="AS387" i="65"/>
  <c r="AT387" i="65"/>
  <c r="AU387" i="65" s="1"/>
  <c r="AV387" i="65" s="1"/>
  <c r="W391" i="65"/>
  <c r="AS391" i="65"/>
  <c r="AT391" i="65" s="1"/>
  <c r="AU391" i="65" s="1"/>
  <c r="AV391" i="65" s="1"/>
  <c r="W403" i="65"/>
  <c r="AS403" i="65"/>
  <c r="AT403" i="65" s="1"/>
  <c r="AU403" i="65" s="1"/>
  <c r="AV403" i="65" s="1"/>
  <c r="W406" i="65"/>
  <c r="AS406" i="65"/>
  <c r="AT406" i="65" s="1"/>
  <c r="AU406" i="65" s="1"/>
  <c r="AV406" i="65" s="1"/>
  <c r="W420" i="65"/>
  <c r="AS420" i="65"/>
  <c r="AT420" i="65"/>
  <c r="AU420" i="65" s="1"/>
  <c r="AV420" i="65" s="1"/>
  <c r="AW420" i="65" s="1"/>
  <c r="AX420" i="65" s="1"/>
  <c r="AO438" i="65"/>
  <c r="W438" i="65"/>
  <c r="AP53" i="65"/>
  <c r="X208" i="65"/>
  <c r="X218" i="65"/>
  <c r="J227" i="65"/>
  <c r="X227" i="65"/>
  <c r="J231" i="65"/>
  <c r="AO231" i="65" s="1"/>
  <c r="X231" i="65"/>
  <c r="J236" i="65"/>
  <c r="X236" i="65"/>
  <c r="J240" i="65"/>
  <c r="AO240" i="65"/>
  <c r="X240" i="65"/>
  <c r="J252" i="65"/>
  <c r="X252" i="65"/>
  <c r="J257" i="65"/>
  <c r="AP257" i="65" s="1"/>
  <c r="X257" i="65"/>
  <c r="J264" i="65"/>
  <c r="AO264" i="65"/>
  <c r="X264" i="65"/>
  <c r="J282" i="65"/>
  <c r="AP282" i="65" s="1"/>
  <c r="X282" i="65"/>
  <c r="J296" i="65"/>
  <c r="X296" i="65"/>
  <c r="J309" i="65"/>
  <c r="AP309" i="65"/>
  <c r="X309" i="65"/>
  <c r="J326" i="65"/>
  <c r="X326" i="65"/>
  <c r="J351" i="65"/>
  <c r="AP351" i="65" s="1"/>
  <c r="X351" i="65"/>
  <c r="J358" i="65"/>
  <c r="AO358" i="65"/>
  <c r="X358" i="65"/>
  <c r="J381" i="65"/>
  <c r="AP381" i="65" s="1"/>
  <c r="X381" i="65"/>
  <c r="X385" i="65"/>
  <c r="J387" i="65"/>
  <c r="AP387" i="65" s="1"/>
  <c r="X387" i="65"/>
  <c r="J391" i="65"/>
  <c r="AP391" i="65"/>
  <c r="X391" i="65"/>
  <c r="J403" i="65"/>
  <c r="AP403" i="65" s="1"/>
  <c r="X403" i="65"/>
  <c r="J406" i="65"/>
  <c r="AO406" i="65"/>
  <c r="X406" i="65"/>
  <c r="J420" i="65"/>
  <c r="AP420" i="65" s="1"/>
  <c r="X420" i="65"/>
  <c r="AP438" i="65"/>
  <c r="Z457" i="65"/>
  <c r="AP466" i="65"/>
  <c r="AW199" i="65"/>
  <c r="AX199" i="65" s="1"/>
  <c r="AO217" i="65"/>
  <c r="AW217" i="65"/>
  <c r="AX217" i="65"/>
  <c r="AO225" i="65"/>
  <c r="AW225" i="65"/>
  <c r="AX225" i="65" s="1"/>
  <c r="AO230" i="65"/>
  <c r="AW230" i="65"/>
  <c r="AX230" i="65" s="1"/>
  <c r="AW233" i="65"/>
  <c r="AX233" i="65"/>
  <c r="AW237" i="65"/>
  <c r="AX237" i="65" s="1"/>
  <c r="AO241" i="65"/>
  <c r="AW241" i="65"/>
  <c r="AX241" i="65" s="1"/>
  <c r="AO255" i="65"/>
  <c r="AW255" i="65"/>
  <c r="AX255" i="65"/>
  <c r="AO259" i="65"/>
  <c r="AW259" i="65"/>
  <c r="AX259" i="65" s="1"/>
  <c r="AO274" i="65"/>
  <c r="AW274" i="65"/>
  <c r="AX274" i="65" s="1"/>
  <c r="AO293" i="65"/>
  <c r="AW293" i="65"/>
  <c r="AX293" i="65"/>
  <c r="AW304" i="65"/>
  <c r="AX304" i="65" s="1"/>
  <c r="AO319" i="65"/>
  <c r="AW319" i="65"/>
  <c r="AX319" i="65"/>
  <c r="AO338" i="65"/>
  <c r="AW338" i="65"/>
  <c r="AX338" i="65" s="1"/>
  <c r="AO352" i="65"/>
  <c r="AW352" i="65"/>
  <c r="AX352" i="65"/>
  <c r="AO369" i="65"/>
  <c r="AO384" i="65"/>
  <c r="AW384" i="65"/>
  <c r="AX384" i="65"/>
  <c r="AW386" i="65"/>
  <c r="AX386" i="65"/>
  <c r="AO390" i="65"/>
  <c r="AW390" i="65"/>
  <c r="AX390" i="65" s="1"/>
  <c r="AO400" i="65"/>
  <c r="AW400" i="65"/>
  <c r="AX400" i="65"/>
  <c r="AO404" i="65"/>
  <c r="AO409" i="65"/>
  <c r="J424" i="65"/>
  <c r="AO424" i="65"/>
  <c r="AP516" i="65"/>
  <c r="W424" i="65"/>
  <c r="AP457" i="65"/>
  <c r="X457" i="65"/>
  <c r="AO457" i="65"/>
  <c r="W457" i="65"/>
  <c r="X432" i="65"/>
  <c r="X451" i="65"/>
  <c r="X462" i="65"/>
  <c r="AT462" i="65"/>
  <c r="AU462" i="65" s="1"/>
  <c r="AV462" i="65" s="1"/>
  <c r="X467" i="65"/>
  <c r="AT467" i="65"/>
  <c r="AU467" i="65" s="1"/>
  <c r="AV467" i="65"/>
  <c r="X474" i="65"/>
  <c r="AT474" i="65"/>
  <c r="AU474" i="65" s="1"/>
  <c r="AV474" i="65" s="1"/>
  <c r="X501" i="65"/>
  <c r="AT501" i="65"/>
  <c r="AU501" i="65" s="1"/>
  <c r="AV501" i="65" s="1"/>
  <c r="X521" i="65"/>
  <c r="AT521" i="65"/>
  <c r="AT12" i="65"/>
  <c r="AU12" i="65"/>
  <c r="AV12" i="65" s="1"/>
  <c r="AT18" i="65"/>
  <c r="AU18" i="65" s="1"/>
  <c r="AV18" i="65" s="1"/>
  <c r="AT31" i="65"/>
  <c r="AU31" i="65" s="1"/>
  <c r="AV31" i="65" s="1"/>
  <c r="AT65" i="65"/>
  <c r="AU65" i="65" s="1"/>
  <c r="AV65" i="65" s="1"/>
  <c r="AT77" i="65"/>
  <c r="AU77" i="65"/>
  <c r="AV77" i="65" s="1"/>
  <c r="AT82" i="65"/>
  <c r="AU82" i="65" s="1"/>
  <c r="AV82" i="65" s="1"/>
  <c r="AT85" i="65"/>
  <c r="AU85" i="65" s="1"/>
  <c r="AV85" i="65" s="1"/>
  <c r="AT91" i="65"/>
  <c r="AU91" i="65" s="1"/>
  <c r="AV91" i="65"/>
  <c r="AT98" i="65"/>
  <c r="AU98" i="65"/>
  <c r="AV98" i="65" s="1"/>
  <c r="AT110" i="65"/>
  <c r="AU110" i="65" s="1"/>
  <c r="AV110" i="65" s="1"/>
  <c r="AT123" i="65"/>
  <c r="AU123" i="65" s="1"/>
  <c r="AV123" i="65" s="1"/>
  <c r="AT131" i="65"/>
  <c r="AT152" i="65"/>
  <c r="AU152" i="65" s="1"/>
  <c r="AV152" i="65" s="1"/>
  <c r="AT184" i="65"/>
  <c r="AU184" i="65"/>
  <c r="AV184" i="65" s="1"/>
  <c r="AW207" i="65"/>
  <c r="AX207" i="65"/>
  <c r="AO209" i="65"/>
  <c r="W209" i="65"/>
  <c r="AO244" i="65"/>
  <c r="AS347" i="65"/>
  <c r="AT347" i="65" s="1"/>
  <c r="AU347" i="65" s="1"/>
  <c r="AV347" i="65" s="1"/>
  <c r="AO349" i="65"/>
  <c r="AS424" i="65"/>
  <c r="AT424" i="65"/>
  <c r="AU424" i="65" s="1"/>
  <c r="AV424" i="65"/>
  <c r="AS438" i="65"/>
  <c r="AT438" i="65"/>
  <c r="AU438" i="65" s="1"/>
  <c r="AV438" i="65" s="1"/>
  <c r="AW438" i="65" s="1"/>
  <c r="AX438" i="65" s="1"/>
  <c r="AS457" i="65"/>
  <c r="AT457" i="65"/>
  <c r="AU457" i="65" s="1"/>
  <c r="AV457" i="65"/>
  <c r="W466" i="65"/>
  <c r="AO466" i="65"/>
  <c r="AS466" i="65"/>
  <c r="AT466" i="65"/>
  <c r="AU466" i="65" s="1"/>
  <c r="AV466" i="65" s="1"/>
  <c r="W469" i="65"/>
  <c r="AS469" i="65"/>
  <c r="W484" i="65"/>
  <c r="AS484" i="65"/>
  <c r="AT484" i="65" s="1"/>
  <c r="AU484" i="65" s="1"/>
  <c r="AV484" i="65" s="1"/>
  <c r="W516" i="65"/>
  <c r="AO516" i="65"/>
  <c r="AS516" i="65"/>
  <c r="AT516" i="65" s="1"/>
  <c r="AU516" i="65" s="1"/>
  <c r="AV516" i="65"/>
  <c r="W524" i="65"/>
  <c r="AS524" i="65"/>
  <c r="AT524" i="65"/>
  <c r="AU524" i="65"/>
  <c r="AV524" i="65" s="1"/>
  <c r="W13" i="65"/>
  <c r="AS13" i="65"/>
  <c r="AT13" i="65"/>
  <c r="AU13" i="65" s="1"/>
  <c r="AV13" i="65" s="1"/>
  <c r="W25" i="65"/>
  <c r="AS25" i="65"/>
  <c r="AT25" i="65"/>
  <c r="AU25" i="65" s="1"/>
  <c r="AV25" i="65" s="1"/>
  <c r="W53" i="65"/>
  <c r="AO53" i="65"/>
  <c r="AS53" i="65"/>
  <c r="AT53" i="65"/>
  <c r="AU53" i="65" s="1"/>
  <c r="AV53" i="65" s="1"/>
  <c r="W68" i="65"/>
  <c r="AS68" i="65"/>
  <c r="AT68" i="65" s="1"/>
  <c r="AU68" i="65" s="1"/>
  <c r="AV68" i="65" s="1"/>
  <c r="W79" i="65"/>
  <c r="AO79" i="65"/>
  <c r="AS79" i="65"/>
  <c r="AT79" i="65" s="1"/>
  <c r="AU79" i="65" s="1"/>
  <c r="AV79" i="65"/>
  <c r="W83" i="65"/>
  <c r="AS83" i="65"/>
  <c r="AT83" i="65"/>
  <c r="AU83" i="65"/>
  <c r="AV83" i="65" s="1"/>
  <c r="W88" i="65"/>
  <c r="AS88" i="65"/>
  <c r="AT88" i="65"/>
  <c r="AU88" i="65" s="1"/>
  <c r="AV88" i="65" s="1"/>
  <c r="W95" i="65"/>
  <c r="AS95" i="65"/>
  <c r="AT95" i="65"/>
  <c r="AU95" i="65" s="1"/>
  <c r="AV95" i="65" s="1"/>
  <c r="W108" i="65"/>
  <c r="AS108" i="65"/>
  <c r="AT108" i="65" s="1"/>
  <c r="AU108" i="65"/>
  <c r="AV108" i="65" s="1"/>
  <c r="W117" i="65"/>
  <c r="AO117" i="65"/>
  <c r="AS117" i="65"/>
  <c r="AT117" i="65" s="1"/>
  <c r="AU117" i="65" s="1"/>
  <c r="AV117" i="65" s="1"/>
  <c r="W124" i="65"/>
  <c r="AS124" i="65"/>
  <c r="AT124" i="65" s="1"/>
  <c r="AU124" i="65" s="1"/>
  <c r="AV124" i="65" s="1"/>
  <c r="W141" i="65"/>
  <c r="AS141" i="65"/>
  <c r="AT141" i="65" s="1"/>
  <c r="AU141" i="65" s="1"/>
  <c r="AV141" i="65" s="1"/>
  <c r="W165" i="65"/>
  <c r="AS165" i="65"/>
  <c r="AT165" i="65"/>
  <c r="AU165" i="65" s="1"/>
  <c r="AV165" i="65" s="1"/>
  <c r="W188" i="65"/>
  <c r="AO188" i="65"/>
  <c r="AS188" i="65"/>
  <c r="AT188" i="65" s="1"/>
  <c r="AU188" i="65" s="1"/>
  <c r="AV188" i="65" s="1"/>
  <c r="AW188" i="65" s="1"/>
  <c r="AX188" i="65" s="1"/>
  <c r="AS201" i="65"/>
  <c r="AT201" i="65" s="1"/>
  <c r="AU201" i="65" s="1"/>
  <c r="AV201" i="65" s="1"/>
  <c r="AP209" i="65"/>
  <c r="J239" i="65"/>
  <c r="AP239" i="65" s="1"/>
  <c r="AS239" i="65"/>
  <c r="AT239" i="65" s="1"/>
  <c r="AU239" i="65"/>
  <c r="AV239" i="65" s="1"/>
  <c r="AO262" i="65"/>
  <c r="AO267" i="65"/>
  <c r="AO287" i="65"/>
  <c r="AS316" i="65"/>
  <c r="AT316" i="65"/>
  <c r="AU316" i="65" s="1"/>
  <c r="AV316" i="65" s="1"/>
  <c r="X466" i="65"/>
  <c r="J469" i="65"/>
  <c r="AO469" i="65" s="1"/>
  <c r="X469" i="65"/>
  <c r="J484" i="65"/>
  <c r="AO484" i="65"/>
  <c r="X484" i="65"/>
  <c r="X516" i="65"/>
  <c r="J524" i="65"/>
  <c r="AP524" i="65"/>
  <c r="X524" i="65"/>
  <c r="J13" i="65"/>
  <c r="AP13" i="65" s="1"/>
  <c r="X13" i="65"/>
  <c r="J25" i="65"/>
  <c r="AP25" i="65" s="1"/>
  <c r="X25" i="65"/>
  <c r="X53" i="65"/>
  <c r="J68" i="65"/>
  <c r="AO68" i="65" s="1"/>
  <c r="X68" i="65"/>
  <c r="J79" i="65"/>
  <c r="X79" i="65"/>
  <c r="J83" i="65"/>
  <c r="AP83" i="65" s="1"/>
  <c r="X83" i="65"/>
  <c r="J88" i="65"/>
  <c r="AO88" i="65" s="1"/>
  <c r="X88" i="65"/>
  <c r="J95" i="65"/>
  <c r="AP95" i="65"/>
  <c r="X95" i="65"/>
  <c r="J108" i="65"/>
  <c r="AP108" i="65"/>
  <c r="X108" i="65"/>
  <c r="J117" i="65"/>
  <c r="X117" i="65"/>
  <c r="J124" i="65"/>
  <c r="AO124" i="65"/>
  <c r="X124" i="65"/>
  <c r="J141" i="65"/>
  <c r="AP141" i="65"/>
  <c r="X141" i="65"/>
  <c r="J165" i="65"/>
  <c r="AP165" i="65" s="1"/>
  <c r="X165" i="65"/>
  <c r="X188" i="65"/>
  <c r="AW195" i="65"/>
  <c r="AX195" i="65" s="1"/>
  <c r="AO201" i="65"/>
  <c r="W201" i="65"/>
  <c r="W239" i="65"/>
  <c r="AS242" i="65"/>
  <c r="AT242" i="65"/>
  <c r="AU242" i="65" s="1"/>
  <c r="AV242" i="65" s="1"/>
  <c r="AS244" i="65"/>
  <c r="AT244" i="65" s="1"/>
  <c r="AU244" i="65" s="1"/>
  <c r="AV244" i="65" s="1"/>
  <c r="AS289" i="65"/>
  <c r="AT289" i="65" s="1"/>
  <c r="AU289" i="65" s="1"/>
  <c r="AV289" i="65" s="1"/>
  <c r="AS209" i="65"/>
  <c r="AT209" i="65"/>
  <c r="AU209" i="65" s="1"/>
  <c r="AV209" i="65"/>
  <c r="AO242" i="65"/>
  <c r="AS256" i="65"/>
  <c r="AT256" i="65" s="1"/>
  <c r="AU256" i="65" s="1"/>
  <c r="AS262" i="65"/>
  <c r="AT262" i="65" s="1"/>
  <c r="AU262" i="65"/>
  <c r="AS266" i="65"/>
  <c r="AT266" i="65" s="1"/>
  <c r="AU266" i="65" s="1"/>
  <c r="AV266" i="65" s="1"/>
  <c r="AW266" i="65" s="1"/>
  <c r="AX266" i="65" s="1"/>
  <c r="AS267" i="65"/>
  <c r="AS277" i="65"/>
  <c r="AT277" i="65"/>
  <c r="AU277" i="65"/>
  <c r="AV277" i="65" s="1"/>
  <c r="AS306" i="65"/>
  <c r="AT306" i="65"/>
  <c r="AU306" i="65"/>
  <c r="AV306" i="65" s="1"/>
  <c r="AS311" i="65"/>
  <c r="AT311" i="65"/>
  <c r="AU311" i="65"/>
  <c r="AV311" i="65" s="1"/>
  <c r="AS334" i="65"/>
  <c r="AT334" i="65"/>
  <c r="AU334" i="65"/>
  <c r="AV334" i="65" s="1"/>
  <c r="AS337" i="65"/>
  <c r="AT337" i="65"/>
  <c r="AU337" i="65"/>
  <c r="AV337" i="65" s="1"/>
  <c r="AS341" i="65"/>
  <c r="AT341" i="65"/>
  <c r="AU341" i="65"/>
  <c r="AV341" i="65" s="1"/>
  <c r="W277" i="65"/>
  <c r="W289" i="65"/>
  <c r="W306" i="65"/>
  <c r="W311" i="65"/>
  <c r="W316" i="65"/>
  <c r="W334" i="65"/>
  <c r="AS353" i="65"/>
  <c r="AT353" i="65" s="1"/>
  <c r="AU353" i="65" s="1"/>
  <c r="AV353" i="65" s="1"/>
  <c r="AS356" i="65"/>
  <c r="AT356" i="65"/>
  <c r="AU356" i="65" s="1"/>
  <c r="AV356" i="65" s="1"/>
  <c r="AS360" i="65"/>
  <c r="AT360" i="65" s="1"/>
  <c r="AU360" i="65" s="1"/>
  <c r="AV360" i="65"/>
  <c r="AS362" i="65"/>
  <c r="AT362" i="65" s="1"/>
  <c r="AU362" i="65" s="1"/>
  <c r="AV362" i="65" s="1"/>
  <c r="AS372" i="65"/>
  <c r="AT372" i="65" s="1"/>
  <c r="AU372" i="65" s="1"/>
  <c r="AV372" i="65" s="1"/>
  <c r="AS378" i="65"/>
  <c r="AT378" i="65"/>
  <c r="AU378" i="65" s="1"/>
  <c r="AV378" i="65" s="1"/>
  <c r="AS393" i="65"/>
  <c r="AT393" i="65" s="1"/>
  <c r="AU393" i="65" s="1"/>
  <c r="AV393" i="65" s="1"/>
  <c r="AW393" i="65" s="1"/>
  <c r="AX393" i="65" s="1"/>
  <c r="AS397" i="65"/>
  <c r="AT397" i="65" s="1"/>
  <c r="AU397" i="65" s="1"/>
  <c r="AV397" i="65" s="1"/>
  <c r="AS401" i="65"/>
  <c r="AT401" i="65" s="1"/>
  <c r="AU401" i="65" s="1"/>
  <c r="AV401" i="65" s="1"/>
  <c r="AS405" i="65"/>
  <c r="AW405" i="65" s="1"/>
  <c r="AX405" i="65" s="1"/>
  <c r="AT405" i="65"/>
  <c r="AU405" i="65" s="1"/>
  <c r="AV405" i="65" s="1"/>
  <c r="AS414" i="65"/>
  <c r="AT414" i="65" s="1"/>
  <c r="AU414" i="65" s="1"/>
  <c r="AV414" i="65"/>
  <c r="AO421" i="65"/>
  <c r="W421" i="65"/>
  <c r="AS422" i="65"/>
  <c r="AT422" i="65"/>
  <c r="AU422" i="65" s="1"/>
  <c r="AV422" i="65" s="1"/>
  <c r="AS426" i="65"/>
  <c r="AT426" i="65"/>
  <c r="AU426" i="65" s="1"/>
  <c r="AV426" i="65" s="1"/>
  <c r="AS427" i="65"/>
  <c r="AT427" i="65"/>
  <c r="AU427" i="65" s="1"/>
  <c r="AV427" i="65" s="1"/>
  <c r="AP499" i="65"/>
  <c r="AW92" i="65"/>
  <c r="AX92" i="65" s="1"/>
  <c r="AW66" i="65"/>
  <c r="AX66" i="65" s="1"/>
  <c r="AW74" i="65"/>
  <c r="AX74" i="65"/>
  <c r="AW198" i="65"/>
  <c r="AX198" i="65" s="1"/>
  <c r="W244" i="65"/>
  <c r="W262" i="65"/>
  <c r="W267" i="65"/>
  <c r="W287" i="65"/>
  <c r="AS287" i="65"/>
  <c r="AT287" i="65" s="1"/>
  <c r="AU287" i="65"/>
  <c r="AV287" i="65" s="1"/>
  <c r="W291" i="65"/>
  <c r="AS291" i="65"/>
  <c r="AT291" i="65" s="1"/>
  <c r="AU291" i="65" s="1"/>
  <c r="AV291" i="65"/>
  <c r="W308" i="65"/>
  <c r="AS308" i="65"/>
  <c r="AT308" i="65" s="1"/>
  <c r="AU308" i="65" s="1"/>
  <c r="AV308" i="65" s="1"/>
  <c r="AW308" i="65" s="1"/>
  <c r="AX308" i="65" s="1"/>
  <c r="W313" i="65"/>
  <c r="AS313" i="65"/>
  <c r="AT313" i="65"/>
  <c r="AU313" i="65"/>
  <c r="AV313" i="65" s="1"/>
  <c r="AS321" i="65"/>
  <c r="AT321" i="65"/>
  <c r="AU321" i="65"/>
  <c r="AV321" i="65" s="1"/>
  <c r="W336" i="65"/>
  <c r="AS336" i="65"/>
  <c r="AT336" i="65"/>
  <c r="AU336" i="65" s="1"/>
  <c r="AV336" i="65" s="1"/>
  <c r="W339" i="65"/>
  <c r="AS339" i="65"/>
  <c r="AT339" i="65"/>
  <c r="AU339" i="65" s="1"/>
  <c r="AV339" i="65" s="1"/>
  <c r="W344" i="65"/>
  <c r="AS344" i="65"/>
  <c r="AT344" i="65" s="1"/>
  <c r="AU344" i="65"/>
  <c r="AV344" i="65" s="1"/>
  <c r="W349" i="65"/>
  <c r="AS349" i="65"/>
  <c r="AT349" i="65"/>
  <c r="AU349" i="65" s="1"/>
  <c r="AV349" i="65" s="1"/>
  <c r="W355" i="65"/>
  <c r="AS355" i="65"/>
  <c r="AT355" i="65" s="1"/>
  <c r="AU355" i="65" s="1"/>
  <c r="AV355" i="65" s="1"/>
  <c r="W359" i="65"/>
  <c r="AS359" i="65"/>
  <c r="AT359" i="65" s="1"/>
  <c r="AU359" i="65" s="1"/>
  <c r="AV359" i="65" s="1"/>
  <c r="W361" i="65"/>
  <c r="AS361" i="65"/>
  <c r="AT361" i="65" s="1"/>
  <c r="AU361" i="65" s="1"/>
  <c r="AV361" i="65" s="1"/>
  <c r="W366" i="65"/>
  <c r="AS366" i="65"/>
  <c r="AT366" i="65"/>
  <c r="AU366" i="65" s="1"/>
  <c r="AV366" i="65" s="1"/>
  <c r="W377" i="65"/>
  <c r="AS377" i="65"/>
  <c r="AT377" i="65" s="1"/>
  <c r="AU377" i="65" s="1"/>
  <c r="AV377" i="65" s="1"/>
  <c r="W392" i="65"/>
  <c r="AS392" i="65"/>
  <c r="AT392" i="65" s="1"/>
  <c r="AU392" i="65" s="1"/>
  <c r="AV392" i="65" s="1"/>
  <c r="W395" i="65"/>
  <c r="AS395" i="65"/>
  <c r="AT395" i="65" s="1"/>
  <c r="AU395" i="65" s="1"/>
  <c r="AV395" i="65" s="1"/>
  <c r="W399" i="65"/>
  <c r="AS399" i="65"/>
  <c r="AT399" i="65"/>
  <c r="AU399" i="65" s="1"/>
  <c r="AV399" i="65"/>
  <c r="W402" i="65"/>
  <c r="AS402" i="65"/>
  <c r="AT402" i="65" s="1"/>
  <c r="AU402" i="65"/>
  <c r="AV402" i="65" s="1"/>
  <c r="W411" i="65"/>
  <c r="AS411" i="65"/>
  <c r="X421" i="65"/>
  <c r="AO426" i="65"/>
  <c r="AO427" i="65"/>
  <c r="AO435" i="65"/>
  <c r="AS421" i="65"/>
  <c r="AT421" i="65" s="1"/>
  <c r="AU421" i="65"/>
  <c r="AV421" i="65" s="1"/>
  <c r="AS435" i="65"/>
  <c r="AT435" i="65" s="1"/>
  <c r="AU435" i="65" s="1"/>
  <c r="AV435" i="65"/>
  <c r="AW28" i="65"/>
  <c r="AX28" i="65" s="1"/>
  <c r="AW100" i="65"/>
  <c r="AX100" i="65" s="1"/>
  <c r="AW206" i="65"/>
  <c r="AX206" i="65" s="1"/>
  <c r="AP492" i="65"/>
  <c r="AP517" i="65"/>
  <c r="AP523" i="65"/>
  <c r="AP28" i="65"/>
  <c r="AP70" i="65"/>
  <c r="AP130" i="65"/>
  <c r="AT130" i="65"/>
  <c r="AU130" i="65" s="1"/>
  <c r="AV130" i="65" s="1"/>
  <c r="AT135" i="65"/>
  <c r="AT150" i="65"/>
  <c r="AU150" i="65" s="1"/>
  <c r="AV150" i="65" s="1"/>
  <c r="X185" i="65"/>
  <c r="AT185" i="65"/>
  <c r="AU185" i="65" s="1"/>
  <c r="AV185" i="65" s="1"/>
  <c r="J193" i="65"/>
  <c r="X193" i="65"/>
  <c r="AT193" i="65"/>
  <c r="AU193" i="65" s="1"/>
  <c r="AV193" i="65" s="1"/>
  <c r="AO200" i="65"/>
  <c r="W200" i="65"/>
  <c r="AP206" i="65"/>
  <c r="AW213" i="65"/>
  <c r="AX213" i="65"/>
  <c r="W214" i="65"/>
  <c r="AW219" i="65"/>
  <c r="AX219" i="65" s="1"/>
  <c r="W422" i="65"/>
  <c r="W427" i="65"/>
  <c r="W436" i="65"/>
  <c r="AS436" i="65"/>
  <c r="AT436" i="65"/>
  <c r="AU436" i="65"/>
  <c r="AV436" i="65" s="1"/>
  <c r="W455" i="65"/>
  <c r="AS455" i="65"/>
  <c r="AT455" i="65"/>
  <c r="AU455" i="65" s="1"/>
  <c r="AV455" i="65" s="1"/>
  <c r="W463" i="65"/>
  <c r="AS463" i="65"/>
  <c r="AT463" i="65"/>
  <c r="AU463" i="65" s="1"/>
  <c r="AV463" i="65" s="1"/>
  <c r="W477" i="65"/>
  <c r="AS477" i="65"/>
  <c r="AT477" i="65" s="1"/>
  <c r="AU477" i="65"/>
  <c r="AV477" i="65" s="1"/>
  <c r="W481" i="65"/>
  <c r="AO481" i="65"/>
  <c r="AS481" i="65"/>
  <c r="AT481" i="65" s="1"/>
  <c r="AU481" i="65" s="1"/>
  <c r="AV481" i="65" s="1"/>
  <c r="W490" i="65"/>
  <c r="AO490" i="65"/>
  <c r="AS490" i="65"/>
  <c r="AT490" i="65" s="1"/>
  <c r="AU490" i="65" s="1"/>
  <c r="AV490" i="65" s="1"/>
  <c r="W499" i="65"/>
  <c r="AO499" i="65"/>
  <c r="AS499" i="65"/>
  <c r="W514" i="65"/>
  <c r="AS514" i="65"/>
  <c r="AT514" i="65" s="1"/>
  <c r="AU514" i="65" s="1"/>
  <c r="AV514" i="65" s="1"/>
  <c r="W518" i="65"/>
  <c r="AS518" i="65"/>
  <c r="AT518" i="65"/>
  <c r="AU518" i="65" s="1"/>
  <c r="AV518" i="65" s="1"/>
  <c r="W15" i="65"/>
  <c r="AS15" i="65"/>
  <c r="AT15" i="65" s="1"/>
  <c r="AU15" i="65" s="1"/>
  <c r="AV15" i="65" s="1"/>
  <c r="W33" i="65"/>
  <c r="AS33" i="65"/>
  <c r="AT33" i="65" s="1"/>
  <c r="AU33" i="65" s="1"/>
  <c r="AV33" i="65" s="1"/>
  <c r="W60" i="65"/>
  <c r="AS60" i="65"/>
  <c r="AT60" i="65" s="1"/>
  <c r="AU60" i="65" s="1"/>
  <c r="AV60" i="65" s="1"/>
  <c r="W67" i="65"/>
  <c r="AS67" i="65"/>
  <c r="AT67" i="65"/>
  <c r="AU67" i="65" s="1"/>
  <c r="AV67" i="65"/>
  <c r="W71" i="65"/>
  <c r="AO71" i="65"/>
  <c r="AS71" i="65"/>
  <c r="AT71" i="65"/>
  <c r="AU71" i="65" s="1"/>
  <c r="AV71" i="65" s="1"/>
  <c r="W84" i="65"/>
  <c r="AO84" i="65"/>
  <c r="AS84" i="65"/>
  <c r="W94" i="65"/>
  <c r="AO94" i="65"/>
  <c r="AS94" i="65"/>
  <c r="AT94" i="65" s="1"/>
  <c r="AU94" i="65"/>
  <c r="AV94" i="65" s="1"/>
  <c r="W114" i="65"/>
  <c r="AS114" i="65"/>
  <c r="AT114" i="65"/>
  <c r="AU114" i="65" s="1"/>
  <c r="AV114" i="65" s="1"/>
  <c r="W129" i="65"/>
  <c r="AO129" i="65"/>
  <c r="AS129" i="65"/>
  <c r="AT129" i="65" s="1"/>
  <c r="AU129" i="65" s="1"/>
  <c r="AV129" i="65" s="1"/>
  <c r="W134" i="65"/>
  <c r="AS134" i="65"/>
  <c r="AT134" i="65" s="1"/>
  <c r="AU134" i="65" s="1"/>
  <c r="AV134" i="65" s="1"/>
  <c r="W147" i="65"/>
  <c r="AO147" i="65"/>
  <c r="AS147" i="65"/>
  <c r="AT147" i="65" s="1"/>
  <c r="AU147" i="65"/>
  <c r="AV147" i="65" s="1"/>
  <c r="W178" i="65"/>
  <c r="AS178" i="65"/>
  <c r="AT178" i="65" s="1"/>
  <c r="AU178" i="65" s="1"/>
  <c r="AV178" i="65"/>
  <c r="W186" i="65"/>
  <c r="AS186" i="65"/>
  <c r="AT186" i="65" s="1"/>
  <c r="AU186" i="65" s="1"/>
  <c r="AV186" i="65" s="1"/>
  <c r="AW186" i="65" s="1"/>
  <c r="AX186" i="65" s="1"/>
  <c r="W198" i="65"/>
  <c r="AO198" i="65"/>
  <c r="AS211" i="65"/>
  <c r="AT211" i="65"/>
  <c r="AU211" i="65" s="1"/>
  <c r="AV211" i="65" s="1"/>
  <c r="X481" i="65"/>
  <c r="X490" i="65"/>
  <c r="X499" i="65"/>
  <c r="J514" i="65"/>
  <c r="AP514" i="65"/>
  <c r="X514" i="65"/>
  <c r="J518" i="65"/>
  <c r="AP518" i="65" s="1"/>
  <c r="X518" i="65"/>
  <c r="J15" i="65"/>
  <c r="AP15" i="65" s="1"/>
  <c r="X15" i="65"/>
  <c r="J33" i="65"/>
  <c r="AO33" i="65" s="1"/>
  <c r="X33" i="65"/>
  <c r="J60" i="65"/>
  <c r="AO60" i="65"/>
  <c r="X60" i="65"/>
  <c r="J67" i="65"/>
  <c r="AP67" i="65" s="1"/>
  <c r="X67" i="65"/>
  <c r="J71" i="65"/>
  <c r="X71" i="65"/>
  <c r="J84" i="65"/>
  <c r="X84" i="65"/>
  <c r="J94" i="65"/>
  <c r="X94" i="65"/>
  <c r="J114" i="65"/>
  <c r="AO114" i="65"/>
  <c r="X114" i="65"/>
  <c r="J129" i="65"/>
  <c r="X129" i="65"/>
  <c r="J134" i="65"/>
  <c r="AO134" i="65" s="1"/>
  <c r="X134" i="65"/>
  <c r="J147" i="65"/>
  <c r="X147" i="65"/>
  <c r="J178" i="65"/>
  <c r="AP178" i="65" s="1"/>
  <c r="X178" i="65"/>
  <c r="J186" i="65"/>
  <c r="AP186" i="65" s="1"/>
  <c r="X186" i="65"/>
  <c r="J198" i="65"/>
  <c r="X198" i="65"/>
  <c r="X200" i="65"/>
  <c r="AO211" i="65"/>
  <c r="W211" i="65"/>
  <c r="X214" i="65"/>
  <c r="Z221" i="65"/>
  <c r="J221" i="65"/>
  <c r="W426" i="65"/>
  <c r="W435" i="65"/>
  <c r="W445" i="65"/>
  <c r="AS445" i="65"/>
  <c r="AT445" i="65" s="1"/>
  <c r="AU445" i="65" s="1"/>
  <c r="AV445" i="65"/>
  <c r="W456" i="65"/>
  <c r="AS456" i="65"/>
  <c r="AT456" i="65"/>
  <c r="AU456" i="65"/>
  <c r="AV456" i="65" s="1"/>
  <c r="W475" i="65"/>
  <c r="AS475" i="65"/>
  <c r="AT475" i="65"/>
  <c r="AU475" i="65" s="1"/>
  <c r="AV475" i="65" s="1"/>
  <c r="AS480" i="65"/>
  <c r="AT480" i="65" s="1"/>
  <c r="AU480" i="65"/>
  <c r="AV480" i="65" s="1"/>
  <c r="AS486" i="65"/>
  <c r="AT486" i="65" s="1"/>
  <c r="AU486" i="65" s="1"/>
  <c r="AV486" i="65" s="1"/>
  <c r="AS505" i="65"/>
  <c r="AT505" i="65" s="1"/>
  <c r="AU505" i="65" s="1"/>
  <c r="AV505" i="65" s="1"/>
  <c r="AS200" i="65"/>
  <c r="AT200" i="65"/>
  <c r="AU200" i="65" s="1"/>
  <c r="AV200" i="65" s="1"/>
  <c r="J214" i="65"/>
  <c r="AO214" i="65" s="1"/>
  <c r="AS214" i="65"/>
  <c r="AT214" i="65" s="1"/>
  <c r="AU214" i="65" s="1"/>
  <c r="AV214" i="65" s="1"/>
  <c r="X221" i="65"/>
  <c r="J248" i="65"/>
  <c r="AO248" i="65"/>
  <c r="X248" i="65"/>
  <c r="X272" i="65"/>
  <c r="AP272" i="65"/>
  <c r="J288" i="65"/>
  <c r="AO288" i="65" s="1"/>
  <c r="X288" i="65"/>
  <c r="J303" i="65"/>
  <c r="AO303" i="65"/>
  <c r="X303" i="65"/>
  <c r="J312" i="65"/>
  <c r="AP312" i="65" s="1"/>
  <c r="X312" i="65"/>
  <c r="J324" i="65"/>
  <c r="AO324" i="65" s="1"/>
  <c r="X324" i="65"/>
  <c r="J328" i="65"/>
  <c r="AO328" i="65" s="1"/>
  <c r="X328" i="65"/>
  <c r="J331" i="65"/>
  <c r="X331" i="65"/>
  <c r="AP331" i="65"/>
  <c r="J340" i="65"/>
  <c r="X340" i="65"/>
  <c r="AP340" i="65"/>
  <c r="AS342" i="65"/>
  <c r="AT342" i="65" s="1"/>
  <c r="AU342" i="65" s="1"/>
  <c r="AV342" i="65" s="1"/>
  <c r="AS346" i="65"/>
  <c r="AS354" i="65"/>
  <c r="AT354" i="65" s="1"/>
  <c r="AU354" i="65" s="1"/>
  <c r="AV354" i="65" s="1"/>
  <c r="AS371" i="65"/>
  <c r="AT371" i="65" s="1"/>
  <c r="AU371" i="65" s="1"/>
  <c r="AV371" i="65" s="1"/>
  <c r="AW247" i="65"/>
  <c r="AX247" i="65" s="1"/>
  <c r="AW250" i="65"/>
  <c r="AX250" i="65" s="1"/>
  <c r="AW283" i="65"/>
  <c r="AX283" i="65" s="1"/>
  <c r="AW290" i="65"/>
  <c r="AX290" i="65"/>
  <c r="AW307" i="65"/>
  <c r="AX307" i="65" s="1"/>
  <c r="AW314" i="65"/>
  <c r="AX314" i="65" s="1"/>
  <c r="AW327" i="65"/>
  <c r="AX327" i="65" s="1"/>
  <c r="AW330" i="65"/>
  <c r="AX330" i="65" s="1"/>
  <c r="AW335" i="65"/>
  <c r="AX335" i="65" s="1"/>
  <c r="X314" i="65"/>
  <c r="X327" i="65"/>
  <c r="J330" i="65"/>
  <c r="AO330" i="65" s="1"/>
  <c r="X330" i="65"/>
  <c r="X335" i="65"/>
  <c r="AW340" i="65"/>
  <c r="AX340" i="65" s="1"/>
  <c r="AO354" i="65"/>
  <c r="AO371" i="65"/>
  <c r="AS389" i="65"/>
  <c r="AT389" i="65" s="1"/>
  <c r="AU389" i="65" s="1"/>
  <c r="AV389" i="65" s="1"/>
  <c r="AP489" i="65"/>
  <c r="AP519" i="65"/>
  <c r="W221" i="65"/>
  <c r="AS221" i="65"/>
  <c r="AT221" i="65" s="1"/>
  <c r="AU221" i="65" s="1"/>
  <c r="AV221" i="65"/>
  <c r="W248" i="65"/>
  <c r="AS248" i="65"/>
  <c r="AT248" i="65" s="1"/>
  <c r="AU248" i="65" s="1"/>
  <c r="AV248" i="65"/>
  <c r="W272" i="65"/>
  <c r="AS272" i="65"/>
  <c r="AT272" i="65"/>
  <c r="AU272" i="65"/>
  <c r="AV272" i="65" s="1"/>
  <c r="W288" i="65"/>
  <c r="AS288" i="65"/>
  <c r="AT288" i="65"/>
  <c r="AU288" i="65" s="1"/>
  <c r="AV288" i="65" s="1"/>
  <c r="W303" i="65"/>
  <c r="AS303" i="65"/>
  <c r="AT303" i="65"/>
  <c r="AU303" i="65" s="1"/>
  <c r="AV303" i="65" s="1"/>
  <c r="W312" i="65"/>
  <c r="AS312" i="65"/>
  <c r="AT312" i="65" s="1"/>
  <c r="AU312" i="65"/>
  <c r="AV312" i="65" s="1"/>
  <c r="W324" i="65"/>
  <c r="AS324" i="65"/>
  <c r="AT324" i="65"/>
  <c r="AU324" i="65" s="1"/>
  <c r="AV324" i="65" s="1"/>
  <c r="W328" i="65"/>
  <c r="AS328" i="65"/>
  <c r="AT328" i="65" s="1"/>
  <c r="AU328" i="65" s="1"/>
  <c r="AV328" i="65" s="1"/>
  <c r="W331" i="65"/>
  <c r="AS331" i="65"/>
  <c r="AT331" i="65" s="1"/>
  <c r="AU331" i="65" s="1"/>
  <c r="AV331" i="65" s="1"/>
  <c r="W340" i="65"/>
  <c r="W346" i="65"/>
  <c r="W371" i="65"/>
  <c r="W389" i="65"/>
  <c r="AS412" i="65"/>
  <c r="AT412" i="65"/>
  <c r="AU412" i="65" s="1"/>
  <c r="AV412" i="65" s="1"/>
  <c r="W429" i="65"/>
  <c r="AS429" i="65"/>
  <c r="AT429" i="65" s="1"/>
  <c r="AU429" i="65"/>
  <c r="AV429" i="65" s="1"/>
  <c r="W442" i="65"/>
  <c r="AS442" i="65"/>
  <c r="AT442" i="65"/>
  <c r="AU442" i="65" s="1"/>
  <c r="AV442" i="65" s="1"/>
  <c r="AS446" i="65"/>
  <c r="AT446" i="65"/>
  <c r="AU446" i="65" s="1"/>
  <c r="AV446" i="65" s="1"/>
  <c r="AS458" i="65"/>
  <c r="AT458" i="65"/>
  <c r="AU458" i="65" s="1"/>
  <c r="AV458" i="65" s="1"/>
  <c r="AS470" i="65"/>
  <c r="AT470" i="65"/>
  <c r="AU470" i="65" s="1"/>
  <c r="AV470" i="65" s="1"/>
  <c r="AS478" i="65"/>
  <c r="AT478" i="65"/>
  <c r="AU478" i="65" s="1"/>
  <c r="AV478" i="65" s="1"/>
  <c r="Z489" i="65"/>
  <c r="W500" i="65"/>
  <c r="AO500" i="65"/>
  <c r="AS500" i="65"/>
  <c r="AT500" i="65" s="1"/>
  <c r="AU500" i="65" s="1"/>
  <c r="AV500" i="65"/>
  <c r="W513" i="65"/>
  <c r="AO513" i="65"/>
  <c r="AW513" i="65"/>
  <c r="AX513" i="65"/>
  <c r="Z519" i="65"/>
  <c r="X500" i="65"/>
  <c r="X513" i="65"/>
  <c r="W342" i="65"/>
  <c r="W354" i="65"/>
  <c r="W375" i="65"/>
  <c r="AS375" i="65"/>
  <c r="AT375" i="65"/>
  <c r="AU375" i="65" s="1"/>
  <c r="AV375" i="65" s="1"/>
  <c r="W410" i="65"/>
  <c r="AS410" i="65"/>
  <c r="AT410" i="65"/>
  <c r="AU410" i="65" s="1"/>
  <c r="AV410" i="65" s="1"/>
  <c r="W425" i="65"/>
  <c r="AS425" i="65"/>
  <c r="AT425" i="65" s="1"/>
  <c r="AU425" i="65"/>
  <c r="AV425" i="65" s="1"/>
  <c r="W440" i="65"/>
  <c r="AS440" i="65"/>
  <c r="AT440" i="65"/>
  <c r="AU440" i="65" s="1"/>
  <c r="AV440" i="65" s="1"/>
  <c r="W444" i="65"/>
  <c r="AS444" i="65"/>
  <c r="AT444" i="65" s="1"/>
  <c r="AU444" i="65" s="1"/>
  <c r="AV444" i="65" s="1"/>
  <c r="W450" i="65"/>
  <c r="AS450" i="65"/>
  <c r="AT450" i="65" s="1"/>
  <c r="AU450" i="65" s="1"/>
  <c r="AV450" i="65" s="1"/>
  <c r="W461" i="65"/>
  <c r="AO461" i="65"/>
  <c r="AS461" i="65"/>
  <c r="AT461" i="65"/>
  <c r="AU461" i="65" s="1"/>
  <c r="AV461" i="65"/>
  <c r="W471" i="65"/>
  <c r="AO471" i="65"/>
  <c r="AS471" i="65"/>
  <c r="AT471" i="65"/>
  <c r="AU471" i="65" s="1"/>
  <c r="AV471" i="65" s="1"/>
  <c r="W489" i="65"/>
  <c r="AO489" i="65"/>
  <c r="AS489" i="65"/>
  <c r="AT489" i="65"/>
  <c r="AU489" i="65" s="1"/>
  <c r="AV489" i="65" s="1"/>
  <c r="W508" i="65"/>
  <c r="AO508" i="65"/>
  <c r="AS508" i="65"/>
  <c r="AT508" i="65" s="1"/>
  <c r="AU508" i="65" s="1"/>
  <c r="AV508" i="65"/>
  <c r="W519" i="65"/>
  <c r="AO519" i="65"/>
  <c r="AS519" i="65"/>
  <c r="AT519" i="65"/>
  <c r="AU519" i="65" s="1"/>
  <c r="AV519" i="65" s="1"/>
  <c r="X461" i="65"/>
  <c r="X471" i="65"/>
  <c r="X489" i="65"/>
  <c r="X508" i="65"/>
  <c r="X519" i="65"/>
  <c r="T243" i="64"/>
  <c r="R239" i="64"/>
  <c r="AA239" i="64"/>
  <c r="T237" i="64"/>
  <c r="AW125" i="64"/>
  <c r="AX125" i="64"/>
  <c r="AW10" i="64"/>
  <c r="AX10" i="64" s="1"/>
  <c r="AQ243" i="64"/>
  <c r="AQ230" i="64"/>
  <c r="AW46" i="64"/>
  <c r="AX46" i="64" s="1"/>
  <c r="AW40" i="64"/>
  <c r="AX40" i="64"/>
  <c r="AW143" i="64"/>
  <c r="AX143" i="64" s="1"/>
  <c r="M243" i="64"/>
  <c r="M230" i="64"/>
  <c r="U243" i="64"/>
  <c r="BF243" i="64"/>
  <c r="BF230" i="64"/>
  <c r="R243" i="64"/>
  <c r="R230" i="64"/>
  <c r="V243" i="64"/>
  <c r="AA243" i="64"/>
  <c r="AA230" i="64"/>
  <c r="AR243" i="64"/>
  <c r="S243" i="64"/>
  <c r="M239" i="64"/>
  <c r="AQ239" i="64"/>
  <c r="BF239" i="64"/>
  <c r="Z235" i="64"/>
  <c r="S237" i="64"/>
  <c r="AW75" i="64"/>
  <c r="AX75" i="64" s="1"/>
  <c r="AW175" i="64"/>
  <c r="AX175" i="64"/>
  <c r="AW22" i="64"/>
  <c r="AX22" i="64" s="1"/>
  <c r="X141" i="64"/>
  <c r="AP141" i="64"/>
  <c r="X74" i="64"/>
  <c r="X201" i="64"/>
  <c r="AP201" i="64"/>
  <c r="J228" i="64"/>
  <c r="AP228" i="64"/>
  <c r="X228" i="64"/>
  <c r="X43" i="64"/>
  <c r="AP43" i="64"/>
  <c r="X61" i="64"/>
  <c r="AP61" i="64"/>
  <c r="J149" i="64"/>
  <c r="AP149" i="64"/>
  <c r="X149" i="64"/>
  <c r="J187" i="64"/>
  <c r="AO187" i="64" s="1"/>
  <c r="X187" i="64"/>
  <c r="J82" i="64"/>
  <c r="AO82" i="64"/>
  <c r="X82" i="64"/>
  <c r="J186" i="64"/>
  <c r="AP186" i="64"/>
  <c r="X186" i="64"/>
  <c r="X32" i="64"/>
  <c r="AP32" i="64"/>
  <c r="J69" i="64"/>
  <c r="AO69" i="64"/>
  <c r="X69" i="64"/>
  <c r="J131" i="64"/>
  <c r="AO131" i="64"/>
  <c r="X131" i="64"/>
  <c r="J146" i="64"/>
  <c r="AP146" i="64"/>
  <c r="X146" i="64"/>
  <c r="J29" i="64"/>
  <c r="AO29" i="64" s="1"/>
  <c r="X29" i="64"/>
  <c r="J166" i="64"/>
  <c r="AO166" i="64"/>
  <c r="X166" i="64"/>
  <c r="X178" i="64"/>
  <c r="AP178" i="64"/>
  <c r="J11" i="64"/>
  <c r="AO11" i="64" s="1"/>
  <c r="X11" i="64"/>
  <c r="J23" i="64"/>
  <c r="AO23" i="64" s="1"/>
  <c r="X23" i="64"/>
  <c r="J39" i="64"/>
  <c r="AP39" i="64" s="1"/>
  <c r="X39" i="64"/>
  <c r="J87" i="64"/>
  <c r="AP87" i="64"/>
  <c r="X87" i="64"/>
  <c r="J95" i="64"/>
  <c r="AO95" i="64" s="1"/>
  <c r="X95" i="64"/>
  <c r="J116" i="64"/>
  <c r="AO116" i="64" s="1"/>
  <c r="X116" i="64"/>
  <c r="J135" i="64"/>
  <c r="AO135" i="64"/>
  <c r="X135" i="64"/>
  <c r="J139" i="64"/>
  <c r="AP139" i="64"/>
  <c r="X139" i="64"/>
  <c r="J153" i="64"/>
  <c r="AO153" i="64" s="1"/>
  <c r="X153" i="64"/>
  <c r="AO7" i="64"/>
  <c r="W7" i="64"/>
  <c r="AP10" i="64"/>
  <c r="AO26" i="64"/>
  <c r="AO62" i="64"/>
  <c r="AS63" i="64"/>
  <c r="AT63" i="64" s="1"/>
  <c r="AU63" i="64" s="1"/>
  <c r="AV63" i="64" s="1"/>
  <c r="AO107" i="64"/>
  <c r="W53" i="64"/>
  <c r="AO53" i="64"/>
  <c r="AS53" i="64"/>
  <c r="AS118" i="64"/>
  <c r="AT118" i="64" s="1"/>
  <c r="AU118" i="64"/>
  <c r="AV118" i="64" s="1"/>
  <c r="AS140" i="64"/>
  <c r="AT140" i="64" s="1"/>
  <c r="AU140" i="64"/>
  <c r="AV140" i="64"/>
  <c r="AS180" i="64"/>
  <c r="AT180" i="64" s="1"/>
  <c r="AU180" i="64" s="1"/>
  <c r="AV180" i="64" s="1"/>
  <c r="AS38" i="64"/>
  <c r="AT38" i="64" s="1"/>
  <c r="AU38" i="64" s="1"/>
  <c r="AV38" i="64" s="1"/>
  <c r="AS72" i="64"/>
  <c r="AT72" i="64" s="1"/>
  <c r="AU72" i="64"/>
  <c r="AV72" i="64" s="1"/>
  <c r="AS105" i="64"/>
  <c r="AT105" i="64" s="1"/>
  <c r="AU105" i="64"/>
  <c r="AV105" i="64"/>
  <c r="AS157" i="64"/>
  <c r="AT157" i="64" s="1"/>
  <c r="AU157" i="64" s="1"/>
  <c r="AV157" i="64"/>
  <c r="AS90" i="64"/>
  <c r="AT90" i="64" s="1"/>
  <c r="AU90" i="64" s="1"/>
  <c r="AV90" i="64"/>
  <c r="AS221" i="64"/>
  <c r="AT221" i="64" s="1"/>
  <c r="AU221" i="64" s="1"/>
  <c r="AV221" i="64"/>
  <c r="AO46" i="64"/>
  <c r="AO81" i="64"/>
  <c r="AO158" i="64"/>
  <c r="AO212" i="64"/>
  <c r="AO40" i="64"/>
  <c r="AO143" i="64"/>
  <c r="AO22" i="64"/>
  <c r="AO127" i="64"/>
  <c r="AO173" i="64"/>
  <c r="AW173" i="64"/>
  <c r="AX173" i="64"/>
  <c r="AO190" i="64"/>
  <c r="AW190" i="64"/>
  <c r="AX190" i="64" s="1"/>
  <c r="AW18" i="64"/>
  <c r="AX18" i="64"/>
  <c r="AW25" i="64"/>
  <c r="AX25" i="64" s="1"/>
  <c r="AW83" i="64"/>
  <c r="AX83" i="64"/>
  <c r="AW93" i="64"/>
  <c r="AX93" i="64" s="1"/>
  <c r="AW102" i="64"/>
  <c r="AX102" i="64"/>
  <c r="AW133" i="64"/>
  <c r="AX133" i="64" s="1"/>
  <c r="AW136" i="64"/>
  <c r="AX136" i="64"/>
  <c r="AW142" i="64"/>
  <c r="AX142" i="64" s="1"/>
  <c r="AS218" i="64"/>
  <c r="AT218" i="64" s="1"/>
  <c r="AU218" i="64" s="1"/>
  <c r="AV218" i="64"/>
  <c r="AS20" i="64"/>
  <c r="AT20" i="64" s="1"/>
  <c r="AU20" i="64" s="1"/>
  <c r="AV20" i="64"/>
  <c r="AS64" i="64"/>
  <c r="AT64" i="64" s="1"/>
  <c r="AU64" i="64" s="1"/>
  <c r="AV64" i="64"/>
  <c r="AS121" i="64"/>
  <c r="AT121" i="64" s="1"/>
  <c r="AU121" i="64" s="1"/>
  <c r="AV121" i="64" s="1"/>
  <c r="AS123" i="64"/>
  <c r="AT123" i="64" s="1"/>
  <c r="AU123" i="64" s="1"/>
  <c r="AV123" i="64"/>
  <c r="AO134" i="64"/>
  <c r="AP53" i="64"/>
  <c r="X133" i="64"/>
  <c r="X136" i="64"/>
  <c r="X142" i="64"/>
  <c r="J182" i="64"/>
  <c r="AO218" i="64"/>
  <c r="W218" i="64"/>
  <c r="AO20" i="64"/>
  <c r="W20" i="64"/>
  <c r="AS70" i="64"/>
  <c r="AT70" i="64" s="1"/>
  <c r="AU70" i="64" s="1"/>
  <c r="AV70" i="64" s="1"/>
  <c r="AS92" i="64"/>
  <c r="AT92" i="64" s="1"/>
  <c r="AU92" i="64" s="1"/>
  <c r="AV92" i="64"/>
  <c r="AS107" i="64"/>
  <c r="AT107" i="64" s="1"/>
  <c r="AU107" i="64" s="1"/>
  <c r="AV107" i="64" s="1"/>
  <c r="AS111" i="64"/>
  <c r="AT111" i="64" s="1"/>
  <c r="AU111" i="64" s="1"/>
  <c r="AV111" i="64"/>
  <c r="AS119" i="64"/>
  <c r="AT119" i="64" s="1"/>
  <c r="AU119" i="64" s="1"/>
  <c r="AV119" i="64" s="1"/>
  <c r="AP84" i="64"/>
  <c r="Z53" i="64"/>
  <c r="W80" i="64"/>
  <c r="AS80" i="64"/>
  <c r="AT80" i="64" s="1"/>
  <c r="AU80" i="64" s="1"/>
  <c r="AV80" i="64" s="1"/>
  <c r="W126" i="64"/>
  <c r="AS126" i="64"/>
  <c r="AT126" i="64" s="1"/>
  <c r="AU126" i="64" s="1"/>
  <c r="AV126" i="64"/>
  <c r="W161" i="64"/>
  <c r="AS161" i="64"/>
  <c r="AT161" i="64"/>
  <c r="AU161" i="64"/>
  <c r="AV161" i="64" s="1"/>
  <c r="W185" i="64"/>
  <c r="AS185" i="64"/>
  <c r="AT185" i="64"/>
  <c r="AU185" i="64" s="1"/>
  <c r="AV185" i="64" s="1"/>
  <c r="W44" i="64"/>
  <c r="AS44" i="64"/>
  <c r="AT44" i="64" s="1"/>
  <c r="AU44" i="64" s="1"/>
  <c r="AV44" i="64" s="1"/>
  <c r="W86" i="64"/>
  <c r="AS86" i="64"/>
  <c r="AT86" i="64" s="1"/>
  <c r="AU86" i="64" s="1"/>
  <c r="AV86" i="64"/>
  <c r="W141" i="64"/>
  <c r="AS141" i="64"/>
  <c r="AT141" i="64"/>
  <c r="AU141" i="64"/>
  <c r="AV141" i="64" s="1"/>
  <c r="W74" i="64"/>
  <c r="AS74" i="64"/>
  <c r="AT74" i="64"/>
  <c r="AU74" i="64" s="1"/>
  <c r="AV74" i="64" s="1"/>
  <c r="W201" i="64"/>
  <c r="AS201" i="64"/>
  <c r="AT201" i="64" s="1"/>
  <c r="AU201" i="64" s="1"/>
  <c r="AV201" i="64" s="1"/>
  <c r="W228" i="64"/>
  <c r="AS228" i="64"/>
  <c r="AT228" i="64" s="1"/>
  <c r="AU228" i="64" s="1"/>
  <c r="AV228" i="64" s="1"/>
  <c r="W43" i="64"/>
  <c r="AS43" i="64"/>
  <c r="AT43" i="64"/>
  <c r="AU43" i="64"/>
  <c r="AV43" i="64" s="1"/>
  <c r="W61" i="64"/>
  <c r="AS61" i="64"/>
  <c r="AT61" i="64"/>
  <c r="AU61" i="64" s="1"/>
  <c r="AV61" i="64" s="1"/>
  <c r="W149" i="64"/>
  <c r="AS149" i="64"/>
  <c r="AT149" i="64" s="1"/>
  <c r="AU149" i="64" s="1"/>
  <c r="AV149" i="64" s="1"/>
  <c r="W187" i="64"/>
  <c r="AS187" i="64"/>
  <c r="AT187" i="64" s="1"/>
  <c r="AU187" i="64" s="1"/>
  <c r="AV187" i="64"/>
  <c r="W82" i="64"/>
  <c r="AS82" i="64"/>
  <c r="AT82" i="64"/>
  <c r="AU82" i="64"/>
  <c r="AV82" i="64" s="1"/>
  <c r="W186" i="64"/>
  <c r="AS186" i="64"/>
  <c r="AT186" i="64"/>
  <c r="AU186" i="64" s="1"/>
  <c r="W32" i="64"/>
  <c r="AS32" i="64"/>
  <c r="AT32" i="64"/>
  <c r="AU32" i="64" s="1"/>
  <c r="AV32" i="64" s="1"/>
  <c r="W69" i="64"/>
  <c r="AS69" i="64"/>
  <c r="AT69" i="64" s="1"/>
  <c r="AU69" i="64" s="1"/>
  <c r="AV69" i="64"/>
  <c r="W131" i="64"/>
  <c r="AS131" i="64"/>
  <c r="AT131" i="64"/>
  <c r="AU131" i="64"/>
  <c r="AV131" i="64"/>
  <c r="W146" i="64"/>
  <c r="AS146" i="64"/>
  <c r="AT146" i="64"/>
  <c r="AU146" i="64"/>
  <c r="AV146" i="64" s="1"/>
  <c r="W29" i="64"/>
  <c r="AS29" i="64"/>
  <c r="AT29" i="64"/>
  <c r="AU29" i="64" s="1"/>
  <c r="AV29" i="64" s="1"/>
  <c r="W166" i="64"/>
  <c r="AS166" i="64"/>
  <c r="AT166" i="64" s="1"/>
  <c r="AU166" i="64" s="1"/>
  <c r="AV166" i="64" s="1"/>
  <c r="W178" i="64"/>
  <c r="AS178" i="64"/>
  <c r="AT178" i="64"/>
  <c r="AU178" i="64"/>
  <c r="AV178" i="64"/>
  <c r="W11" i="64"/>
  <c r="AS11" i="64"/>
  <c r="AT11" i="64"/>
  <c r="AU11" i="64"/>
  <c r="AV11" i="64" s="1"/>
  <c r="W23" i="64"/>
  <c r="AS23" i="64"/>
  <c r="AT23" i="64" s="1"/>
  <c r="AU23" i="64" s="1"/>
  <c r="AV23" i="64" s="1"/>
  <c r="W39" i="64"/>
  <c r="AS39" i="64"/>
  <c r="AT39" i="64" s="1"/>
  <c r="AU39" i="64" s="1"/>
  <c r="AV39" i="64" s="1"/>
  <c r="W87" i="64"/>
  <c r="AS87" i="64"/>
  <c r="AT87" i="64"/>
  <c r="AU87" i="64"/>
  <c r="AV87" i="64" s="1"/>
  <c r="W95" i="64"/>
  <c r="AS95" i="64"/>
  <c r="AT95" i="64"/>
  <c r="AU95" i="64" s="1"/>
  <c r="AV95" i="64" s="1"/>
  <c r="W116" i="64"/>
  <c r="AS116" i="64"/>
  <c r="AT116" i="64" s="1"/>
  <c r="AU116" i="64" s="1"/>
  <c r="AV116" i="64" s="1"/>
  <c r="W135" i="64"/>
  <c r="AS135" i="64"/>
  <c r="AT135" i="64" s="1"/>
  <c r="AU135" i="64" s="1"/>
  <c r="AV135" i="64"/>
  <c r="W139" i="64"/>
  <c r="AS139" i="64"/>
  <c r="AT139" i="64"/>
  <c r="AU139" i="64"/>
  <c r="AV139" i="64" s="1"/>
  <c r="AW139" i="64" s="1"/>
  <c r="AX139" i="64" s="1"/>
  <c r="W153" i="64"/>
  <c r="AS153" i="64"/>
  <c r="AT153" i="64"/>
  <c r="AU153" i="64" s="1"/>
  <c r="AV153" i="64" s="1"/>
  <c r="AP218" i="64"/>
  <c r="AS7" i="64"/>
  <c r="AT7" i="64"/>
  <c r="AU7" i="64" s="1"/>
  <c r="AV7" i="64" s="1"/>
  <c r="AS26" i="64"/>
  <c r="AT26" i="64" s="1"/>
  <c r="AS42" i="64"/>
  <c r="AT42" i="64"/>
  <c r="AU42" i="64" s="1"/>
  <c r="AV42" i="64" s="1"/>
  <c r="AS62" i="64"/>
  <c r="AT62" i="64" s="1"/>
  <c r="AO111" i="64"/>
  <c r="AO121" i="64"/>
  <c r="X214" i="64"/>
  <c r="X109" i="64"/>
  <c r="X114" i="64"/>
  <c r="AT114" i="64"/>
  <c r="AU114" i="64" s="1"/>
  <c r="AV114" i="64" s="1"/>
  <c r="J165" i="64"/>
  <c r="AO165" i="64" s="1"/>
  <c r="X165" i="64"/>
  <c r="AT165" i="64"/>
  <c r="AU165" i="64"/>
  <c r="AV165" i="64" s="1"/>
  <c r="J196" i="64"/>
  <c r="AO196" i="64"/>
  <c r="X196" i="64"/>
  <c r="AT196" i="64"/>
  <c r="AU196" i="64" s="1"/>
  <c r="AV196" i="64" s="1"/>
  <c r="J31" i="64"/>
  <c r="AO31" i="64"/>
  <c r="X31" i="64"/>
  <c r="AT31" i="64"/>
  <c r="AU31" i="64"/>
  <c r="AV31" i="64"/>
  <c r="J49" i="64"/>
  <c r="AO49" i="64"/>
  <c r="X49" i="64"/>
  <c r="AT49" i="64"/>
  <c r="AU49" i="64" s="1"/>
  <c r="AV49" i="64" s="1"/>
  <c r="J78" i="64"/>
  <c r="AO78" i="64" s="1"/>
  <c r="X78" i="64"/>
  <c r="AT78" i="64"/>
  <c r="AU78" i="64"/>
  <c r="AV78" i="64" s="1"/>
  <c r="AW78" i="64" s="1"/>
  <c r="AX78" i="64" s="1"/>
  <c r="J96" i="64"/>
  <c r="AO96" i="64"/>
  <c r="X96" i="64"/>
  <c r="AT96" i="64"/>
  <c r="AU96" i="64" s="1"/>
  <c r="AV96" i="64" s="1"/>
  <c r="J99" i="64"/>
  <c r="AO99" i="64"/>
  <c r="X99" i="64"/>
  <c r="AT99" i="64"/>
  <c r="AU99" i="64"/>
  <c r="AV99" i="64"/>
  <c r="J24" i="64"/>
  <c r="AO24" i="64"/>
  <c r="X24" i="64"/>
  <c r="AT24" i="64"/>
  <c r="AU24" i="64" s="1"/>
  <c r="AV24" i="64" s="1"/>
  <c r="J103" i="64"/>
  <c r="AO103" i="64" s="1"/>
  <c r="X103" i="64"/>
  <c r="AO128" i="64"/>
  <c r="W128" i="64"/>
  <c r="AW163" i="64"/>
  <c r="AX163" i="64" s="1"/>
  <c r="AO169" i="64"/>
  <c r="W169" i="64"/>
  <c r="AS171" i="64"/>
  <c r="AT171" i="64" s="1"/>
  <c r="AU171" i="64" s="1"/>
  <c r="AV171" i="64" s="1"/>
  <c r="AW171" i="64" s="1"/>
  <c r="AX171" i="64" s="1"/>
  <c r="AS14" i="64"/>
  <c r="AT14" i="64" s="1"/>
  <c r="AU14" i="64" s="1"/>
  <c r="AV14" i="64"/>
  <c r="J21" i="64"/>
  <c r="AP21" i="64" s="1"/>
  <c r="W42" i="64"/>
  <c r="W63" i="64"/>
  <c r="W70" i="64"/>
  <c r="W107" i="64"/>
  <c r="W119" i="64"/>
  <c r="W122" i="64"/>
  <c r="AS122" i="64"/>
  <c r="AT122" i="64" s="1"/>
  <c r="AU122" i="64" s="1"/>
  <c r="AV122" i="64" s="1"/>
  <c r="W134" i="64"/>
  <c r="AS134" i="64"/>
  <c r="AT134" i="64"/>
  <c r="AU134" i="64"/>
  <c r="AV134" i="64" s="1"/>
  <c r="W152" i="64"/>
  <c r="AS152" i="64"/>
  <c r="AT152" i="64"/>
  <c r="AU152" i="64" s="1"/>
  <c r="AV152" i="64" s="1"/>
  <c r="W170" i="64"/>
  <c r="AS170" i="64"/>
  <c r="AT170" i="64" s="1"/>
  <c r="W179" i="64"/>
  <c r="AS179" i="64"/>
  <c r="AT179" i="64" s="1"/>
  <c r="AU179" i="64" s="1"/>
  <c r="AV179" i="64"/>
  <c r="W188" i="64"/>
  <c r="AS188" i="64"/>
  <c r="AT188" i="64"/>
  <c r="AU188" i="64"/>
  <c r="AV188" i="64" s="1"/>
  <c r="W193" i="64"/>
  <c r="AS193" i="64"/>
  <c r="AT193" i="64"/>
  <c r="AU193" i="64" s="1"/>
  <c r="AV193" i="64" s="1"/>
  <c r="W210" i="64"/>
  <c r="AS210" i="64"/>
  <c r="AT210" i="64"/>
  <c r="AU210" i="64" s="1"/>
  <c r="AV210" i="64" s="1"/>
  <c r="W220" i="64"/>
  <c r="AS220" i="64"/>
  <c r="AT220" i="64" s="1"/>
  <c r="AU220" i="64" s="1"/>
  <c r="AV220" i="64"/>
  <c r="W227" i="64"/>
  <c r="AS227" i="64"/>
  <c r="AT227" i="64"/>
  <c r="AU227" i="64"/>
  <c r="AV227" i="64"/>
  <c r="W15" i="64"/>
  <c r="AS15" i="64"/>
  <c r="AT15" i="64"/>
  <c r="AU15" i="64"/>
  <c r="AV15" i="64" s="1"/>
  <c r="W34" i="64"/>
  <c r="AS34" i="64"/>
  <c r="AT34" i="64"/>
  <c r="AU34" i="64" s="1"/>
  <c r="AV34" i="64" s="1"/>
  <c r="W59" i="64"/>
  <c r="AS59" i="64"/>
  <c r="AT59" i="64" s="1"/>
  <c r="AU59" i="64" s="1"/>
  <c r="AV59" i="64" s="1"/>
  <c r="W65" i="64"/>
  <c r="AS65" i="64"/>
  <c r="AT65" i="64"/>
  <c r="AU65" i="64"/>
  <c r="AV65" i="64"/>
  <c r="W88" i="64"/>
  <c r="AS88" i="64"/>
  <c r="AT88" i="64"/>
  <c r="AU88" i="64"/>
  <c r="AV88" i="64" s="1"/>
  <c r="W97" i="64"/>
  <c r="AS97" i="64"/>
  <c r="AT97" i="64"/>
  <c r="AU97" i="64" s="1"/>
  <c r="AV97" i="64"/>
  <c r="W112" i="64"/>
  <c r="AS112" i="64"/>
  <c r="AT112" i="64" s="1"/>
  <c r="AU112" i="64"/>
  <c r="AV112" i="64"/>
  <c r="W138" i="64"/>
  <c r="AS138" i="64"/>
  <c r="AT138" i="64"/>
  <c r="AU138" i="64"/>
  <c r="AV138" i="64" s="1"/>
  <c r="W148" i="64"/>
  <c r="AS148" i="64"/>
  <c r="AT148" i="64"/>
  <c r="AU148" i="64" s="1"/>
  <c r="AV148" i="64" s="1"/>
  <c r="W184" i="64"/>
  <c r="AS184" i="64"/>
  <c r="AT184" i="64"/>
  <c r="AU184" i="64" s="1"/>
  <c r="AV184" i="64" s="1"/>
  <c r="W206" i="64"/>
  <c r="AS206" i="64"/>
  <c r="AT206" i="64" s="1"/>
  <c r="AU206" i="64" s="1"/>
  <c r="AV206" i="64" s="1"/>
  <c r="W219" i="64"/>
  <c r="AS219" i="64"/>
  <c r="AT219" i="64" s="1"/>
  <c r="AU219" i="64" s="1"/>
  <c r="AV219" i="64" s="1"/>
  <c r="W9" i="64"/>
  <c r="AS9" i="64"/>
  <c r="AT9" i="64"/>
  <c r="AU9" i="64"/>
  <c r="AV9" i="64" s="1"/>
  <c r="W17" i="64"/>
  <c r="AS17" i="64"/>
  <c r="AT17" i="64"/>
  <c r="AU17" i="64" s="1"/>
  <c r="AV17" i="64" s="1"/>
  <c r="W36" i="64"/>
  <c r="AS36" i="64"/>
  <c r="AT36" i="64" s="1"/>
  <c r="AU36" i="64" s="1"/>
  <c r="AV36" i="64" s="1"/>
  <c r="W67" i="64"/>
  <c r="AS67" i="64"/>
  <c r="AT67" i="64" s="1"/>
  <c r="AU67" i="64" s="1"/>
  <c r="AV67" i="64" s="1"/>
  <c r="W101" i="64"/>
  <c r="AS101" i="64"/>
  <c r="AT101" i="64"/>
  <c r="AU101" i="64"/>
  <c r="AV101" i="64" s="1"/>
  <c r="W132" i="64"/>
  <c r="AS132" i="64"/>
  <c r="AT132" i="64"/>
  <c r="AU132" i="64" s="1"/>
  <c r="W174" i="64"/>
  <c r="AS174" i="64"/>
  <c r="AT174" i="64" s="1"/>
  <c r="AU174" i="64" s="1"/>
  <c r="AV174" i="64" s="1"/>
  <c r="W198" i="64"/>
  <c r="AS198" i="64"/>
  <c r="AT198" i="64" s="1"/>
  <c r="W204" i="64"/>
  <c r="AO204" i="64"/>
  <c r="AS204" i="64"/>
  <c r="AT204" i="64"/>
  <c r="AU204" i="64" s="1"/>
  <c r="AV204" i="64" s="1"/>
  <c r="W224" i="64"/>
  <c r="AS224" i="64"/>
  <c r="AT224" i="64" s="1"/>
  <c r="AU224" i="64" s="1"/>
  <c r="AV224" i="64" s="1"/>
  <c r="W51" i="64"/>
  <c r="AS51" i="64"/>
  <c r="AT51" i="64" s="1"/>
  <c r="AU51" i="64" s="1"/>
  <c r="AV51" i="64" s="1"/>
  <c r="W56" i="64"/>
  <c r="AO56" i="64"/>
  <c r="AS56" i="64"/>
  <c r="AT56" i="64"/>
  <c r="AU56" i="64" s="1"/>
  <c r="AV56" i="64" s="1"/>
  <c r="W76" i="64"/>
  <c r="AO76" i="64"/>
  <c r="AS76" i="64"/>
  <c r="AT76" i="64" s="1"/>
  <c r="AU76" i="64" s="1"/>
  <c r="AV76" i="64" s="1"/>
  <c r="W110" i="64"/>
  <c r="AS110" i="64"/>
  <c r="AT110" i="64"/>
  <c r="AU110" i="64"/>
  <c r="AV110" i="64" s="1"/>
  <c r="W137" i="64"/>
  <c r="AS137" i="64"/>
  <c r="AT137" i="64"/>
  <c r="AU137" i="64" s="1"/>
  <c r="W195" i="64"/>
  <c r="W208" i="64"/>
  <c r="AW208" i="64"/>
  <c r="AX208" i="64" s="1"/>
  <c r="W37" i="64"/>
  <c r="AW37" i="64"/>
  <c r="AX37" i="64" s="1"/>
  <c r="W73" i="64"/>
  <c r="AW73" i="64"/>
  <c r="AX73" i="64"/>
  <c r="W84" i="64"/>
  <c r="AO84" i="64"/>
  <c r="AW84" i="64"/>
  <c r="AX84" i="64"/>
  <c r="W98" i="64"/>
  <c r="AW98" i="64"/>
  <c r="AX98" i="64"/>
  <c r="W151" i="64"/>
  <c r="AW151" i="64"/>
  <c r="AX151" i="64" s="1"/>
  <c r="W89" i="64"/>
  <c r="AW89" i="64"/>
  <c r="AX89" i="64" s="1"/>
  <c r="AS117" i="64"/>
  <c r="AT117" i="64"/>
  <c r="AU117" i="64"/>
  <c r="AV117" i="64" s="1"/>
  <c r="AO120" i="64"/>
  <c r="AP128" i="64"/>
  <c r="J155" i="64"/>
  <c r="AP155" i="64" s="1"/>
  <c r="AS155" i="64"/>
  <c r="AT155" i="64"/>
  <c r="AU155" i="64"/>
  <c r="AV155" i="64" s="1"/>
  <c r="AW155" i="64" s="1"/>
  <c r="AX155" i="64" s="1"/>
  <c r="AP169" i="64"/>
  <c r="W21" i="64"/>
  <c r="X198" i="64"/>
  <c r="X204" i="64"/>
  <c r="X224" i="64"/>
  <c r="X56" i="64"/>
  <c r="X76" i="64"/>
  <c r="J110" i="64"/>
  <c r="AO110" i="64" s="1"/>
  <c r="X110" i="64"/>
  <c r="J137" i="64"/>
  <c r="AO137" i="64" s="1"/>
  <c r="X137" i="64"/>
  <c r="J195" i="64"/>
  <c r="AP195" i="64"/>
  <c r="X195" i="64"/>
  <c r="J208" i="64"/>
  <c r="AP208" i="64"/>
  <c r="X208" i="64"/>
  <c r="J37" i="64"/>
  <c r="AO37" i="64" s="1"/>
  <c r="X37" i="64"/>
  <c r="J73" i="64"/>
  <c r="AP73" i="64" s="1"/>
  <c r="X73" i="64"/>
  <c r="X84" i="64"/>
  <c r="J98" i="64"/>
  <c r="AP98" i="64" s="1"/>
  <c r="X98" i="64"/>
  <c r="J151" i="64"/>
  <c r="AP151" i="64"/>
  <c r="X151" i="64"/>
  <c r="J89" i="64"/>
  <c r="AP89" i="64"/>
  <c r="X89" i="64"/>
  <c r="AW103" i="64"/>
  <c r="AX103" i="64" s="1"/>
  <c r="AO117" i="64"/>
  <c r="W117" i="64"/>
  <c r="X128" i="64"/>
  <c r="W155" i="64"/>
  <c r="X169" i="64"/>
  <c r="J211" i="64"/>
  <c r="AP211" i="64" s="1"/>
  <c r="AS150" i="64"/>
  <c r="AT150" i="64"/>
  <c r="AU150" i="64"/>
  <c r="AV150" i="64" s="1"/>
  <c r="AS167" i="64"/>
  <c r="AT167" i="64"/>
  <c r="AU167" i="64"/>
  <c r="AV167" i="64" s="1"/>
  <c r="AW167" i="64" s="1"/>
  <c r="AX167" i="64" s="1"/>
  <c r="AS177" i="64"/>
  <c r="AT177" i="64"/>
  <c r="AU177" i="64"/>
  <c r="AV177" i="64" s="1"/>
  <c r="AS183" i="64"/>
  <c r="AT183" i="64"/>
  <c r="AU183" i="64"/>
  <c r="AV183" i="64" s="1"/>
  <c r="AS192" i="64"/>
  <c r="AT192" i="64"/>
  <c r="AU192" i="64"/>
  <c r="AV192" i="64" s="1"/>
  <c r="AS200" i="64"/>
  <c r="AT200" i="64"/>
  <c r="AU200" i="64"/>
  <c r="AV200" i="64" s="1"/>
  <c r="AW200" i="64" s="1"/>
  <c r="AX200" i="64" s="1"/>
  <c r="AS216" i="64"/>
  <c r="AT216" i="64"/>
  <c r="AU216" i="64"/>
  <c r="AV216" i="64" s="1"/>
  <c r="AS226" i="64"/>
  <c r="AT226" i="64"/>
  <c r="AU226" i="64"/>
  <c r="AV226" i="64" s="1"/>
  <c r="AS12" i="64"/>
  <c r="AT12" i="64"/>
  <c r="AU12" i="64"/>
  <c r="AV12" i="64" s="1"/>
  <c r="AS30" i="64"/>
  <c r="AT30" i="64"/>
  <c r="AU30" i="64"/>
  <c r="AV30" i="64" s="1"/>
  <c r="AW30" i="64" s="1"/>
  <c r="AX30" i="64" s="1"/>
  <c r="AS58" i="64"/>
  <c r="AT58" i="64"/>
  <c r="AU58" i="64"/>
  <c r="AV58" i="64" s="1"/>
  <c r="AS60" i="64"/>
  <c r="AT60" i="64"/>
  <c r="AU60" i="64"/>
  <c r="AV60" i="64" s="1"/>
  <c r="AS71" i="64"/>
  <c r="AT71" i="64"/>
  <c r="AU71" i="64"/>
  <c r="AV71" i="64" s="1"/>
  <c r="AS91" i="64"/>
  <c r="AT91" i="64"/>
  <c r="AU91" i="64"/>
  <c r="AV91" i="64" s="1"/>
  <c r="AW91" i="64" s="1"/>
  <c r="AX91" i="64" s="1"/>
  <c r="AS104" i="64"/>
  <c r="AT104" i="64"/>
  <c r="AU104" i="64"/>
  <c r="AV104" i="64" s="1"/>
  <c r="AS113" i="64"/>
  <c r="AT113" i="64"/>
  <c r="AU113" i="64"/>
  <c r="AV113" i="64" s="1"/>
  <c r="AS144" i="64"/>
  <c r="AT144" i="64"/>
  <c r="AU144" i="64"/>
  <c r="AV144" i="64" s="1"/>
  <c r="AS156" i="64"/>
  <c r="AT156" i="64"/>
  <c r="AU156" i="64"/>
  <c r="AV156" i="64" s="1"/>
  <c r="AW156" i="64" s="1"/>
  <c r="AX156" i="64" s="1"/>
  <c r="AS203" i="64"/>
  <c r="AT203" i="64"/>
  <c r="AU203" i="64"/>
  <c r="AV203" i="64" s="1"/>
  <c r="AS213" i="64"/>
  <c r="AT213" i="64"/>
  <c r="AU213" i="64"/>
  <c r="AV213" i="64" s="1"/>
  <c r="AW213" i="64" s="1"/>
  <c r="AX213" i="64" s="1"/>
  <c r="AS8" i="64"/>
  <c r="AT8" i="64"/>
  <c r="AU8" i="64"/>
  <c r="AV8" i="64" s="1"/>
  <c r="AS16" i="64"/>
  <c r="AT16" i="64"/>
  <c r="AU16" i="64"/>
  <c r="AV16" i="64" s="1"/>
  <c r="AW16" i="64" s="1"/>
  <c r="AX16" i="64" s="1"/>
  <c r="AS19" i="64"/>
  <c r="AT19" i="64"/>
  <c r="AU19" i="64"/>
  <c r="AV19" i="64" s="1"/>
  <c r="AS54" i="64"/>
  <c r="AT54" i="64"/>
  <c r="AU54" i="64"/>
  <c r="AV54" i="64" s="1"/>
  <c r="AS79" i="64"/>
  <c r="AT79" i="64"/>
  <c r="AU79" i="64"/>
  <c r="AV79" i="64" s="1"/>
  <c r="AS124" i="64"/>
  <c r="AT124" i="64"/>
  <c r="AU124" i="64"/>
  <c r="AV124" i="64" s="1"/>
  <c r="AS172" i="64"/>
  <c r="AT172" i="64"/>
  <c r="AU172" i="64"/>
  <c r="AV172" i="64" s="1"/>
  <c r="AS194" i="64"/>
  <c r="AT194" i="64"/>
  <c r="AU194" i="64"/>
  <c r="AV194" i="64" s="1"/>
  <c r="AS202" i="64"/>
  <c r="AT202" i="64"/>
  <c r="AU202" i="64"/>
  <c r="AV202" i="64" s="1"/>
  <c r="AW202" i="64" s="1"/>
  <c r="AX202" i="64" s="1"/>
  <c r="AS214" i="64"/>
  <c r="AT214" i="64"/>
  <c r="AU214" i="64"/>
  <c r="AV214" i="64" s="1"/>
  <c r="AS13" i="64"/>
  <c r="AT13" i="64"/>
  <c r="AU13" i="64"/>
  <c r="AV13" i="64" s="1"/>
  <c r="AW13" i="64" s="1"/>
  <c r="AX13" i="64" s="1"/>
  <c r="AS52" i="64"/>
  <c r="AT52" i="64"/>
  <c r="AU52" i="64"/>
  <c r="AV52" i="64" s="1"/>
  <c r="AS68" i="64"/>
  <c r="AT68" i="64"/>
  <c r="AU68" i="64"/>
  <c r="AV68" i="64" s="1"/>
  <c r="AS109" i="64"/>
  <c r="AT109" i="64"/>
  <c r="AU109" i="64"/>
  <c r="AV109" i="64" s="1"/>
  <c r="AW109" i="64" s="1"/>
  <c r="AX109" i="64" s="1"/>
  <c r="AS128" i="64"/>
  <c r="AT128" i="64"/>
  <c r="AU128" i="64"/>
  <c r="AV128" i="64" s="1"/>
  <c r="AS169" i="64"/>
  <c r="AT169" i="64"/>
  <c r="AU169" i="64"/>
  <c r="AV169" i="64" s="1"/>
  <c r="AW169" i="64" s="1"/>
  <c r="AX169" i="64" s="1"/>
  <c r="W211" i="64"/>
  <c r="AS27" i="64"/>
  <c r="AT27" i="64" s="1"/>
  <c r="AS33" i="64"/>
  <c r="AT33" i="64" s="1"/>
  <c r="AU33" i="64" s="1"/>
  <c r="AV33" i="64" s="1"/>
  <c r="AS45" i="64"/>
  <c r="AT45" i="64"/>
  <c r="AU45" i="64"/>
  <c r="AO47" i="64"/>
  <c r="AS48" i="64"/>
  <c r="AT48" i="64"/>
  <c r="AU48" i="64" s="1"/>
  <c r="AO50" i="64"/>
  <c r="AS55" i="64"/>
  <c r="AT55" i="64" s="1"/>
  <c r="AU55" i="64" s="1"/>
  <c r="AV55" i="64" s="1"/>
  <c r="AO57" i="64"/>
  <c r="AP209" i="64"/>
  <c r="AP217" i="64"/>
  <c r="AP225" i="64"/>
  <c r="AS66" i="64"/>
  <c r="AT66" i="64" s="1"/>
  <c r="AU66" i="64" s="1"/>
  <c r="AV66" i="64" s="1"/>
  <c r="AS85" i="64"/>
  <c r="AT85" i="64" s="1"/>
  <c r="AS100" i="64"/>
  <c r="AT100" i="64" s="1"/>
  <c r="AU100" i="64" s="1"/>
  <c r="AV100" i="64" s="1"/>
  <c r="AS108" i="64"/>
  <c r="AT108" i="64" s="1"/>
  <c r="AS145" i="64"/>
  <c r="AT145" i="64" s="1"/>
  <c r="AU145" i="64" s="1"/>
  <c r="AV145" i="64" s="1"/>
  <c r="AS154" i="64"/>
  <c r="AT154" i="64" s="1"/>
  <c r="AS160" i="64"/>
  <c r="AT160" i="64" s="1"/>
  <c r="AU160" i="64" s="1"/>
  <c r="AV160" i="64" s="1"/>
  <c r="AS164" i="64"/>
  <c r="AT164" i="64" s="1"/>
  <c r="AU164" i="64" s="1"/>
  <c r="AV164" i="64" s="1"/>
  <c r="AS176" i="64"/>
  <c r="AT176" i="64" s="1"/>
  <c r="AS189" i="64"/>
  <c r="AT189" i="64" s="1"/>
  <c r="AS197" i="64"/>
  <c r="AT197" i="64" s="1"/>
  <c r="AU197" i="64" s="1"/>
  <c r="AV197" i="64" s="1"/>
  <c r="AS207" i="64"/>
  <c r="AT207" i="64" s="1"/>
  <c r="AU207" i="64" s="1"/>
  <c r="AV207" i="64" s="1"/>
  <c r="Z209" i="64"/>
  <c r="AW215" i="64"/>
  <c r="AX215" i="64" s="1"/>
  <c r="Z217" i="64"/>
  <c r="AW223" i="64"/>
  <c r="AX223" i="64" s="1"/>
  <c r="Z225" i="64"/>
  <c r="AS211" i="64"/>
  <c r="AT211" i="64"/>
  <c r="AU211" i="64" s="1"/>
  <c r="AS21" i="64"/>
  <c r="AT21" i="64"/>
  <c r="AU21" i="64" s="1"/>
  <c r="AV21" i="64" s="1"/>
  <c r="W28" i="64"/>
  <c r="AS28" i="64"/>
  <c r="AT28" i="64" s="1"/>
  <c r="W35" i="64"/>
  <c r="AS35" i="64"/>
  <c r="AT35" i="64" s="1"/>
  <c r="AU35" i="64" s="1"/>
  <c r="AV35" i="64" s="1"/>
  <c r="W47" i="64"/>
  <c r="AS47" i="64"/>
  <c r="AT47" i="64"/>
  <c r="AU47" i="64"/>
  <c r="AV47" i="64" s="1"/>
  <c r="W50" i="64"/>
  <c r="AS50" i="64"/>
  <c r="AT50" i="64"/>
  <c r="AU50" i="64" s="1"/>
  <c r="W57" i="64"/>
  <c r="AS57" i="64"/>
  <c r="AT57" i="64" s="1"/>
  <c r="AU57" i="64" s="1"/>
  <c r="AV57" i="64" s="1"/>
  <c r="W77" i="64"/>
  <c r="AS77" i="64"/>
  <c r="AT77" i="64" s="1"/>
  <c r="AU77" i="64" s="1"/>
  <c r="AV77" i="64" s="1"/>
  <c r="W94" i="64"/>
  <c r="AS94" i="64"/>
  <c r="AT94" i="64"/>
  <c r="AU94" i="64"/>
  <c r="AV94" i="64" s="1"/>
  <c r="AW94" i="64" s="1"/>
  <c r="W106" i="64"/>
  <c r="AS106" i="64"/>
  <c r="AT106" i="64"/>
  <c r="AU106" i="64" s="1"/>
  <c r="AV106" i="64" s="1"/>
  <c r="W129" i="64"/>
  <c r="AS129" i="64"/>
  <c r="AT129" i="64" s="1"/>
  <c r="AU129" i="64" s="1"/>
  <c r="AV129" i="64" s="1"/>
  <c r="W147" i="64"/>
  <c r="AS147" i="64"/>
  <c r="AT147" i="64" s="1"/>
  <c r="AU147" i="64" s="1"/>
  <c r="AV147" i="64" s="1"/>
  <c r="W159" i="64"/>
  <c r="AS159" i="64"/>
  <c r="AT159" i="64"/>
  <c r="AU159" i="64"/>
  <c r="AV159" i="64" s="1"/>
  <c r="AW159" i="64" s="1"/>
  <c r="W162" i="64"/>
  <c r="AS162" i="64"/>
  <c r="AT162" i="64"/>
  <c r="AU162" i="64" s="1"/>
  <c r="AV162" i="64" s="1"/>
  <c r="W168" i="64"/>
  <c r="AS168" i="64"/>
  <c r="AT168" i="64" s="1"/>
  <c r="W181" i="64"/>
  <c r="AO181" i="64"/>
  <c r="AS181" i="64"/>
  <c r="AT181" i="64"/>
  <c r="AU181" i="64"/>
  <c r="AV181" i="64" s="1"/>
  <c r="W191" i="64"/>
  <c r="AO191" i="64"/>
  <c r="AS191" i="64"/>
  <c r="AT191" i="64" s="1"/>
  <c r="W205" i="64"/>
  <c r="AS205" i="64"/>
  <c r="AT205" i="64" s="1"/>
  <c r="AU205" i="64" s="1"/>
  <c r="AV205" i="64" s="1"/>
  <c r="W209" i="64"/>
  <c r="AO209" i="64"/>
  <c r="AS209" i="64"/>
  <c r="AT209" i="64"/>
  <c r="AU209" i="64" s="1"/>
  <c r="AV209" i="64" s="1"/>
  <c r="W217" i="64"/>
  <c r="AO217" i="64"/>
  <c r="AS217" i="64"/>
  <c r="AT217" i="64" s="1"/>
  <c r="AU217" i="64" s="1"/>
  <c r="AV217" i="64" s="1"/>
  <c r="W225" i="64"/>
  <c r="AO225" i="64"/>
  <c r="AS225" i="64"/>
  <c r="AT225" i="64"/>
  <c r="AU225" i="64" s="1"/>
  <c r="AV225" i="64" s="1"/>
  <c r="X181" i="64"/>
  <c r="X191" i="64"/>
  <c r="X205" i="64"/>
  <c r="X209" i="64"/>
  <c r="X217" i="64"/>
  <c r="X225" i="64"/>
  <c r="Z236" i="64"/>
  <c r="AU59" i="63"/>
  <c r="AP82" i="63"/>
  <c r="AO18" i="63"/>
  <c r="AP18" i="63"/>
  <c r="AU33" i="63"/>
  <c r="AV70" i="63"/>
  <c r="AW70" i="63"/>
  <c r="AX70" i="63" s="1"/>
  <c r="AV87" i="63"/>
  <c r="AW87" i="63"/>
  <c r="AX87" i="63"/>
  <c r="AV7" i="63"/>
  <c r="AW7" i="63" s="1"/>
  <c r="AX7" i="63" s="1"/>
  <c r="AV43" i="63"/>
  <c r="AW43" i="63" s="1"/>
  <c r="AX43" i="63" s="1"/>
  <c r="AV109" i="63"/>
  <c r="AW109" i="63"/>
  <c r="AX109" i="63" s="1"/>
  <c r="AV123" i="63"/>
  <c r="AW123" i="63"/>
  <c r="AX123" i="63"/>
  <c r="AV30" i="63"/>
  <c r="AW30" i="63" s="1"/>
  <c r="AX30" i="63" s="1"/>
  <c r="AU18" i="63"/>
  <c r="AV55" i="63"/>
  <c r="AW55" i="63" s="1"/>
  <c r="AX55" i="63" s="1"/>
  <c r="AV73" i="63"/>
  <c r="AW73" i="63" s="1"/>
  <c r="AX73" i="63" s="1"/>
  <c r="AV63" i="63"/>
  <c r="AW63" i="63"/>
  <c r="AX63" i="63" s="1"/>
  <c r="AP92" i="63"/>
  <c r="S156" i="63"/>
  <c r="S143" i="63"/>
  <c r="Z82" i="63"/>
  <c r="T156" i="63"/>
  <c r="T143" i="63"/>
  <c r="X18" i="63"/>
  <c r="J59" i="63"/>
  <c r="AP59" i="63" s="1"/>
  <c r="X59" i="63"/>
  <c r="J50" i="63"/>
  <c r="AO50" i="63" s="1"/>
  <c r="X50" i="63"/>
  <c r="AT50" i="63"/>
  <c r="AU50" i="63"/>
  <c r="AV50" i="63" s="1"/>
  <c r="J98" i="63"/>
  <c r="AO98" i="63"/>
  <c r="X98" i="63"/>
  <c r="AT98" i="63"/>
  <c r="AU98" i="63" s="1"/>
  <c r="J33" i="63"/>
  <c r="X33" i="63"/>
  <c r="J34" i="63"/>
  <c r="AO34" i="63"/>
  <c r="X34" i="63"/>
  <c r="AT34" i="63"/>
  <c r="AU34" i="63" s="1"/>
  <c r="AV34" i="63" s="1"/>
  <c r="Z70" i="63"/>
  <c r="Z73" i="63"/>
  <c r="Z87" i="63"/>
  <c r="Z63" i="63"/>
  <c r="Z7" i="63"/>
  <c r="Z43" i="63"/>
  <c r="Z109" i="63"/>
  <c r="Z123" i="63"/>
  <c r="Z30" i="63"/>
  <c r="Z114" i="63"/>
  <c r="AW57" i="63"/>
  <c r="AX57" i="63"/>
  <c r="Z83" i="63"/>
  <c r="X20" i="63"/>
  <c r="W20" i="63"/>
  <c r="AP133" i="63"/>
  <c r="X133" i="63"/>
  <c r="AO133" i="63"/>
  <c r="W133" i="63"/>
  <c r="AW85" i="63"/>
  <c r="AX85" i="63"/>
  <c r="Z91" i="63"/>
  <c r="AP8" i="63"/>
  <c r="AP136" i="63"/>
  <c r="AP94" i="63"/>
  <c r="AP16" i="63"/>
  <c r="Z92" i="63"/>
  <c r="M156" i="63"/>
  <c r="M143" i="63"/>
  <c r="S152" i="63"/>
  <c r="W45" i="63"/>
  <c r="W92" i="63"/>
  <c r="AO92" i="63"/>
  <c r="AW92" i="63"/>
  <c r="AX92" i="63" s="1"/>
  <c r="W82" i="63"/>
  <c r="AO82" i="63"/>
  <c r="AW82" i="63"/>
  <c r="AX82" i="63" s="1"/>
  <c r="Z33" i="63"/>
  <c r="AQ150" i="63"/>
  <c r="W69" i="63"/>
  <c r="AW69" i="63"/>
  <c r="AX69" i="63"/>
  <c r="AP55" i="63"/>
  <c r="X55" i="63"/>
  <c r="M151" i="63"/>
  <c r="J66" i="63"/>
  <c r="AO66" i="63"/>
  <c r="U151" i="63"/>
  <c r="X66" i="63"/>
  <c r="AT66" i="63"/>
  <c r="AP70" i="63"/>
  <c r="X70" i="63"/>
  <c r="AP73" i="63"/>
  <c r="X73" i="63"/>
  <c r="AP87" i="63"/>
  <c r="X87" i="63"/>
  <c r="AP63" i="63"/>
  <c r="X63" i="63"/>
  <c r="AP7" i="63"/>
  <c r="X7" i="63"/>
  <c r="AP43" i="63"/>
  <c r="X43" i="63"/>
  <c r="AP109" i="63"/>
  <c r="X109" i="63"/>
  <c r="AP123" i="63"/>
  <c r="X123" i="63"/>
  <c r="AP30" i="63"/>
  <c r="X30" i="63"/>
  <c r="M155" i="63"/>
  <c r="J56" i="63"/>
  <c r="AP56" i="63"/>
  <c r="U155" i="63"/>
  <c r="X56" i="63"/>
  <c r="AT56" i="63"/>
  <c r="M154" i="63"/>
  <c r="J106" i="63"/>
  <c r="AP106" i="63" s="1"/>
  <c r="AP154" i="63" s="1"/>
  <c r="U154" i="63"/>
  <c r="X106" i="63"/>
  <c r="AP114" i="63"/>
  <c r="X114" i="63"/>
  <c r="Z119" i="63"/>
  <c r="J119" i="63"/>
  <c r="AO119" i="63" s="1"/>
  <c r="Z41" i="63"/>
  <c r="X23" i="63"/>
  <c r="W23" i="63"/>
  <c r="Z61" i="63"/>
  <c r="AP100" i="63"/>
  <c r="X100" i="63"/>
  <c r="AO100" i="63"/>
  <c r="W100" i="63"/>
  <c r="AP105" i="63"/>
  <c r="AP99" i="63"/>
  <c r="AP40" i="63"/>
  <c r="AP111" i="63"/>
  <c r="Z45" i="63"/>
  <c r="U156" i="63"/>
  <c r="U143" i="63"/>
  <c r="Z18" i="63"/>
  <c r="AQ156" i="63"/>
  <c r="AQ143" i="63"/>
  <c r="BF156" i="63"/>
  <c r="BF143" i="63"/>
  <c r="Z59" i="63"/>
  <c r="W97" i="63"/>
  <c r="R156" i="63"/>
  <c r="R143" i="63"/>
  <c r="V156" i="63"/>
  <c r="V143" i="63"/>
  <c r="AA156" i="63"/>
  <c r="AA143" i="63"/>
  <c r="AR156" i="63"/>
  <c r="AR143" i="63"/>
  <c r="J45" i="63"/>
  <c r="AO45" i="63"/>
  <c r="X45" i="63"/>
  <c r="AT45" i="63"/>
  <c r="X92" i="63"/>
  <c r="J97" i="63"/>
  <c r="X97" i="63"/>
  <c r="AT97" i="63"/>
  <c r="X82" i="63"/>
  <c r="AA150" i="63"/>
  <c r="J69" i="63"/>
  <c r="AP69" i="63" s="1"/>
  <c r="X69" i="63"/>
  <c r="AO55" i="63"/>
  <c r="AO70" i="63"/>
  <c r="AO73" i="63"/>
  <c r="AO87" i="63"/>
  <c r="AO63" i="63"/>
  <c r="AO7" i="63"/>
  <c r="AO43" i="63"/>
  <c r="AO109" i="63"/>
  <c r="AO123" i="63"/>
  <c r="AO30" i="63"/>
  <c r="AO114" i="63"/>
  <c r="AP83" i="63"/>
  <c r="X83" i="63"/>
  <c r="AO83" i="63"/>
  <c r="W83" i="63"/>
  <c r="AP71" i="63"/>
  <c r="X71" i="63"/>
  <c r="AO71" i="63"/>
  <c r="W71" i="63"/>
  <c r="AP91" i="63"/>
  <c r="X91" i="63"/>
  <c r="AO91" i="63"/>
  <c r="W91" i="63"/>
  <c r="AP138" i="63"/>
  <c r="AP74" i="63"/>
  <c r="AP108" i="63"/>
  <c r="AP25" i="63"/>
  <c r="AP81" i="63"/>
  <c r="AW49" i="63"/>
  <c r="AX49" i="63"/>
  <c r="AW51" i="63"/>
  <c r="AX51" i="63" s="1"/>
  <c r="Z97" i="63"/>
  <c r="AP41" i="63"/>
  <c r="X41" i="63"/>
  <c r="AO41" i="63"/>
  <c r="W41" i="63"/>
  <c r="AP61" i="63"/>
  <c r="X61" i="63"/>
  <c r="AO61" i="63"/>
  <c r="W61" i="63"/>
  <c r="M149" i="63"/>
  <c r="J62" i="63"/>
  <c r="U149" i="63"/>
  <c r="AP62" i="63"/>
  <c r="X62" i="63"/>
  <c r="AO62" i="63"/>
  <c r="W62" i="63"/>
  <c r="AP112" i="63"/>
  <c r="AP64" i="63"/>
  <c r="AP35" i="63"/>
  <c r="AP13" i="63"/>
  <c r="AP117" i="63"/>
  <c r="AW96" i="63"/>
  <c r="AX96" i="63" s="1"/>
  <c r="Z112" i="63"/>
  <c r="AW134" i="63"/>
  <c r="AX134" i="63"/>
  <c r="Z138" i="63"/>
  <c r="AW48" i="63"/>
  <c r="AX48" i="63"/>
  <c r="Z105" i="63"/>
  <c r="Z8" i="63"/>
  <c r="AW9" i="63"/>
  <c r="AX9" i="63"/>
  <c r="Z64" i="63"/>
  <c r="AW128" i="63"/>
  <c r="AX128" i="63" s="1"/>
  <c r="Z74" i="63"/>
  <c r="AW79" i="63"/>
  <c r="AX79" i="63" s="1"/>
  <c r="Z99" i="63"/>
  <c r="AW102" i="63"/>
  <c r="AX102" i="63"/>
  <c r="Z136" i="63"/>
  <c r="AW37" i="63"/>
  <c r="AX37" i="63"/>
  <c r="Z35" i="63"/>
  <c r="AW77" i="63"/>
  <c r="AX77" i="63" s="1"/>
  <c r="Z108" i="63"/>
  <c r="AW21" i="63"/>
  <c r="AX21" i="63" s="1"/>
  <c r="Z40" i="63"/>
  <c r="AW53" i="63"/>
  <c r="AX53" i="63"/>
  <c r="Z94" i="63"/>
  <c r="AW10" i="63"/>
  <c r="AX10" i="63"/>
  <c r="Z13" i="63"/>
  <c r="AW137" i="63"/>
  <c r="AX137" i="63" s="1"/>
  <c r="Z25" i="63"/>
  <c r="AW39" i="63"/>
  <c r="AX39" i="63" s="1"/>
  <c r="Z111" i="63"/>
  <c r="AW141" i="63"/>
  <c r="AX141" i="63"/>
  <c r="Z16" i="63"/>
  <c r="AW22" i="63"/>
  <c r="AX22" i="63"/>
  <c r="Z117" i="63"/>
  <c r="AW26" i="63"/>
  <c r="AX26" i="63" s="1"/>
  <c r="Z81" i="63"/>
  <c r="AW125" i="63"/>
  <c r="AX125" i="63" s="1"/>
  <c r="W130" i="63"/>
  <c r="AS75" i="63"/>
  <c r="AT75" i="63"/>
  <c r="AU75" i="63" s="1"/>
  <c r="AS120" i="63"/>
  <c r="AT120" i="63"/>
  <c r="AU120" i="63" s="1"/>
  <c r="AO78" i="63"/>
  <c r="AO47" i="63"/>
  <c r="AO80" i="63"/>
  <c r="AO15" i="63"/>
  <c r="AO31" i="63"/>
  <c r="AS76" i="63"/>
  <c r="AT76" i="63" s="1"/>
  <c r="AS95" i="63"/>
  <c r="AT95" i="63" s="1"/>
  <c r="X119" i="63"/>
  <c r="J57" i="63"/>
  <c r="AO57" i="63" s="1"/>
  <c r="X57" i="63"/>
  <c r="J116" i="63"/>
  <c r="AO116" i="63" s="1"/>
  <c r="X116" i="63"/>
  <c r="J89" i="63"/>
  <c r="AO89" i="63"/>
  <c r="X89" i="63"/>
  <c r="J38" i="63"/>
  <c r="AP38" i="63"/>
  <c r="X38" i="63"/>
  <c r="J68" i="63"/>
  <c r="AO68" i="63" s="1"/>
  <c r="X68" i="63"/>
  <c r="J84" i="63"/>
  <c r="AO84" i="63" s="1"/>
  <c r="X84" i="63"/>
  <c r="J122" i="63"/>
  <c r="AO122" i="63"/>
  <c r="X122" i="63"/>
  <c r="J60" i="63"/>
  <c r="AO60" i="63"/>
  <c r="X60" i="63"/>
  <c r="J85" i="63"/>
  <c r="AO85" i="63" s="1"/>
  <c r="X85" i="63"/>
  <c r="J96" i="63"/>
  <c r="AO96" i="63" s="1"/>
  <c r="X96" i="63"/>
  <c r="J134" i="63"/>
  <c r="AO134" i="63"/>
  <c r="X134" i="63"/>
  <c r="J48" i="63"/>
  <c r="AO48" i="63"/>
  <c r="X48" i="63"/>
  <c r="J118" i="63"/>
  <c r="X118" i="63"/>
  <c r="AT118" i="63"/>
  <c r="J9" i="63"/>
  <c r="AO9" i="63" s="1"/>
  <c r="AO153" i="63" s="1"/>
  <c r="X9" i="63"/>
  <c r="J128" i="63"/>
  <c r="AO128" i="63"/>
  <c r="X128" i="63"/>
  <c r="J79" i="63"/>
  <c r="AO79" i="63"/>
  <c r="X79" i="63"/>
  <c r="J102" i="63"/>
  <c r="AO102" i="63" s="1"/>
  <c r="X102" i="63"/>
  <c r="J37" i="63"/>
  <c r="AO37" i="63" s="1"/>
  <c r="X37" i="63"/>
  <c r="J77" i="63"/>
  <c r="AO77" i="63"/>
  <c r="X77" i="63"/>
  <c r="J21" i="63"/>
  <c r="AO21" i="63"/>
  <c r="X21" i="63"/>
  <c r="J53" i="63"/>
  <c r="AO53" i="63" s="1"/>
  <c r="X53" i="63"/>
  <c r="J10" i="63"/>
  <c r="AO10" i="63" s="1"/>
  <c r="AO150" i="63" s="1"/>
  <c r="X10" i="63"/>
  <c r="J137" i="63"/>
  <c r="AO137" i="63"/>
  <c r="X137" i="63"/>
  <c r="J39" i="63"/>
  <c r="AO39" i="63"/>
  <c r="X39" i="63"/>
  <c r="J141" i="63"/>
  <c r="AO141" i="63" s="1"/>
  <c r="X141" i="63"/>
  <c r="J22" i="63"/>
  <c r="AO22" i="63" s="1"/>
  <c r="X22" i="63"/>
  <c r="J26" i="63"/>
  <c r="AO26" i="63"/>
  <c r="X26" i="63"/>
  <c r="J86" i="63"/>
  <c r="AO86" i="63"/>
  <c r="AS86" i="63"/>
  <c r="AT86" i="63" s="1"/>
  <c r="J44" i="63"/>
  <c r="AP44" i="63" s="1"/>
  <c r="AS44" i="63"/>
  <c r="AT44" i="63" s="1"/>
  <c r="AO75" i="63"/>
  <c r="W75" i="63"/>
  <c r="AO120" i="63"/>
  <c r="W120" i="63"/>
  <c r="AS65" i="63"/>
  <c r="AT65" i="63" s="1"/>
  <c r="AU65" i="63" s="1"/>
  <c r="AV65" i="63" s="1"/>
  <c r="AS90" i="63"/>
  <c r="AT90" i="63" s="1"/>
  <c r="AO107" i="63"/>
  <c r="AO93" i="63"/>
  <c r="AO24" i="63"/>
  <c r="AS101" i="63"/>
  <c r="AT101" i="63" s="1"/>
  <c r="AS103" i="63"/>
  <c r="AT103" i="63" s="1"/>
  <c r="AS110" i="63"/>
  <c r="AT110" i="63" s="1"/>
  <c r="AS115" i="63"/>
  <c r="AT115" i="63" s="1"/>
  <c r="AS124" i="63"/>
  <c r="AT124" i="63"/>
  <c r="AU124" i="63"/>
  <c r="AS140" i="63"/>
  <c r="AT140" i="63"/>
  <c r="AU140" i="63"/>
  <c r="AV140" i="63" s="1"/>
  <c r="AW140" i="63" s="1"/>
  <c r="AX140" i="63" s="1"/>
  <c r="AS11" i="63"/>
  <c r="AT11" i="63"/>
  <c r="AU11" i="63"/>
  <c r="AV11" i="63" s="1"/>
  <c r="AW11" i="63" s="1"/>
  <c r="AX11" i="63" s="1"/>
  <c r="AS12" i="63"/>
  <c r="AT12" i="63"/>
  <c r="AU12" i="63"/>
  <c r="AV12" i="63" s="1"/>
  <c r="AW12" i="63" s="1"/>
  <c r="AX12" i="63" s="1"/>
  <c r="AS14" i="63"/>
  <c r="AT14" i="63"/>
  <c r="AU14" i="63"/>
  <c r="AV14" i="63" s="1"/>
  <c r="AW14" i="63" s="1"/>
  <c r="AX14" i="63" s="1"/>
  <c r="AS17" i="63"/>
  <c r="AT17" i="63"/>
  <c r="AU17" i="63"/>
  <c r="AV17" i="63" s="1"/>
  <c r="AW17" i="63" s="1"/>
  <c r="AX17" i="63" s="1"/>
  <c r="AS19" i="63"/>
  <c r="AT19" i="63"/>
  <c r="AU19" i="63"/>
  <c r="AV19" i="63" s="1"/>
  <c r="AW19" i="63" s="1"/>
  <c r="AX19" i="63" s="1"/>
  <c r="AS27" i="63"/>
  <c r="AT27" i="63"/>
  <c r="AU27" i="63"/>
  <c r="AV27" i="63" s="1"/>
  <c r="AW27" i="63" s="1"/>
  <c r="AX27" i="63" s="1"/>
  <c r="AS28" i="63"/>
  <c r="AT28" i="63"/>
  <c r="AU28" i="63"/>
  <c r="AV28" i="63" s="1"/>
  <c r="AW28" i="63" s="1"/>
  <c r="AX28" i="63" s="1"/>
  <c r="AS29" i="63"/>
  <c r="AT29" i="63"/>
  <c r="AU29" i="63"/>
  <c r="AV29" i="63" s="1"/>
  <c r="AW29" i="63" s="1"/>
  <c r="AX29" i="63" s="1"/>
  <c r="AS32" i="63"/>
  <c r="AT32" i="63"/>
  <c r="AU32" i="63"/>
  <c r="AV32" i="63" s="1"/>
  <c r="AW32" i="63" s="1"/>
  <c r="AX32" i="63" s="1"/>
  <c r="AS46" i="63"/>
  <c r="AT46" i="63"/>
  <c r="AU46" i="63"/>
  <c r="AV46" i="63" s="1"/>
  <c r="AW46" i="63" s="1"/>
  <c r="AX46" i="63" s="1"/>
  <c r="AS52" i="63"/>
  <c r="AT52" i="63"/>
  <c r="AU52" i="63"/>
  <c r="AV52" i="63" s="1"/>
  <c r="AW52" i="63" s="1"/>
  <c r="AX52" i="63" s="1"/>
  <c r="AS67" i="63"/>
  <c r="AT67" i="63"/>
  <c r="AU67" i="63"/>
  <c r="AV67" i="63" s="1"/>
  <c r="AW67" i="63" s="1"/>
  <c r="AX67" i="63" s="1"/>
  <c r="AS88" i="63"/>
  <c r="AT88" i="63"/>
  <c r="AU88" i="63"/>
  <c r="AV88" i="63" s="1"/>
  <c r="AW88" i="63" s="1"/>
  <c r="AX88" i="63" s="1"/>
  <c r="AW41" i="63"/>
  <c r="AX41" i="63"/>
  <c r="AW83" i="63"/>
  <c r="AX83" i="63" s="1"/>
  <c r="AW23" i="63"/>
  <c r="AX23" i="63"/>
  <c r="AW20" i="63"/>
  <c r="AX20" i="63" s="1"/>
  <c r="Z38" i="63"/>
  <c r="AW61" i="63"/>
  <c r="AX61" i="63"/>
  <c r="AW71" i="63"/>
  <c r="AX71" i="63" s="1"/>
  <c r="AW100" i="63"/>
  <c r="AX100" i="63"/>
  <c r="AW133" i="63"/>
  <c r="AX133" i="63" s="1"/>
  <c r="AW91" i="63"/>
  <c r="AX91" i="63"/>
  <c r="W112" i="63"/>
  <c r="AO112" i="63"/>
  <c r="AW112" i="63"/>
  <c r="AX112" i="63"/>
  <c r="W138" i="63"/>
  <c r="AO138" i="63"/>
  <c r="AW138" i="63"/>
  <c r="AX138" i="63"/>
  <c r="W105" i="63"/>
  <c r="AO105" i="63"/>
  <c r="AW105" i="63"/>
  <c r="AX105" i="63"/>
  <c r="Z118" i="63"/>
  <c r="W8" i="63"/>
  <c r="AO8" i="63"/>
  <c r="AW8" i="63"/>
  <c r="AX8" i="63" s="1"/>
  <c r="W64" i="63"/>
  <c r="AO64" i="63"/>
  <c r="AW64" i="63"/>
  <c r="AX64" i="63" s="1"/>
  <c r="W74" i="63"/>
  <c r="AO74" i="63"/>
  <c r="AW74" i="63"/>
  <c r="AX74" i="63" s="1"/>
  <c r="W99" i="63"/>
  <c r="AO99" i="63"/>
  <c r="AW99" i="63"/>
  <c r="AX99" i="63" s="1"/>
  <c r="W136" i="63"/>
  <c r="AO136" i="63"/>
  <c r="AW136" i="63"/>
  <c r="AX136" i="63" s="1"/>
  <c r="W35" i="63"/>
  <c r="AO35" i="63"/>
  <c r="AW35" i="63"/>
  <c r="AX35" i="63" s="1"/>
  <c r="W108" i="63"/>
  <c r="AO108" i="63"/>
  <c r="AW108" i="63"/>
  <c r="AX108" i="63" s="1"/>
  <c r="W40" i="63"/>
  <c r="AO40" i="63"/>
  <c r="AW40" i="63"/>
  <c r="AX40" i="63" s="1"/>
  <c r="W94" i="63"/>
  <c r="AO94" i="63"/>
  <c r="AW94" i="63"/>
  <c r="AX94" i="63" s="1"/>
  <c r="W13" i="63"/>
  <c r="AO13" i="63"/>
  <c r="AW13" i="63"/>
  <c r="AX13" i="63" s="1"/>
  <c r="W25" i="63"/>
  <c r="AO25" i="63"/>
  <c r="AW25" i="63"/>
  <c r="AX25" i="63" s="1"/>
  <c r="W111" i="63"/>
  <c r="AO111" i="63"/>
  <c r="AW111" i="63"/>
  <c r="AX111" i="63" s="1"/>
  <c r="W16" i="63"/>
  <c r="AO16" i="63"/>
  <c r="AW16" i="63"/>
  <c r="AX16" i="63" s="1"/>
  <c r="W117" i="63"/>
  <c r="AO117" i="63"/>
  <c r="AW117" i="63"/>
  <c r="AX117" i="63" s="1"/>
  <c r="W81" i="63"/>
  <c r="AO81" i="63"/>
  <c r="AW81" i="63"/>
  <c r="AX81" i="63" s="1"/>
  <c r="W86" i="63"/>
  <c r="X130" i="63"/>
  <c r="AW42" i="63"/>
  <c r="AX42" i="63" s="1"/>
  <c r="W44" i="63"/>
  <c r="AS121" i="63"/>
  <c r="AT121" i="63" s="1"/>
  <c r="AO90" i="63"/>
  <c r="AS126" i="63"/>
  <c r="AT126" i="63" s="1"/>
  <c r="AO110" i="63"/>
  <c r="AO124" i="63"/>
  <c r="AO14" i="63"/>
  <c r="AO19" i="63"/>
  <c r="AO28" i="63"/>
  <c r="AO52" i="63"/>
  <c r="AO88" i="63"/>
  <c r="AT62" i="63"/>
  <c r="X112" i="63"/>
  <c r="X138" i="63"/>
  <c r="X105" i="63"/>
  <c r="X8" i="63"/>
  <c r="X64" i="63"/>
  <c r="X74" i="63"/>
  <c r="X99" i="63"/>
  <c r="X136" i="63"/>
  <c r="X35" i="63"/>
  <c r="X108" i="63"/>
  <c r="X40" i="63"/>
  <c r="X94" i="63"/>
  <c r="X13" i="63"/>
  <c r="X25" i="63"/>
  <c r="X111" i="63"/>
  <c r="X16" i="63"/>
  <c r="X117" i="63"/>
  <c r="X81" i="63"/>
  <c r="J130" i="63"/>
  <c r="AO130" i="63"/>
  <c r="AS130" i="63"/>
  <c r="AT130" i="63" s="1"/>
  <c r="AO121" i="63"/>
  <c r="W121" i="63"/>
  <c r="AO65" i="63"/>
  <c r="AS36" i="63"/>
  <c r="AT36" i="63" s="1"/>
  <c r="AS58" i="63"/>
  <c r="AT58" i="63" s="1"/>
  <c r="AS78" i="63"/>
  <c r="AT78" i="63" s="1"/>
  <c r="AS107" i="63"/>
  <c r="AT107" i="63" s="1"/>
  <c r="AS47" i="63"/>
  <c r="AT47" i="63" s="1"/>
  <c r="AS54" i="63"/>
  <c r="AT54" i="63" s="1"/>
  <c r="AS80" i="63"/>
  <c r="AT80" i="63" s="1"/>
  <c r="AS93" i="63"/>
  <c r="AT93" i="63" s="1"/>
  <c r="AS131" i="63"/>
  <c r="AT131" i="63" s="1"/>
  <c r="AS135" i="63"/>
  <c r="AT135" i="63" s="1"/>
  <c r="AS15" i="63"/>
  <c r="AT15" i="63" s="1"/>
  <c r="AS24" i="63"/>
  <c r="AT24" i="63" s="1"/>
  <c r="AS31" i="63"/>
  <c r="AT31" i="63" s="1"/>
  <c r="AS72" i="63"/>
  <c r="AT72" i="63" s="1"/>
  <c r="AO103" i="63"/>
  <c r="AO140" i="63"/>
  <c r="AO17" i="63"/>
  <c r="AO29" i="63"/>
  <c r="AO67" i="63"/>
  <c r="AS127" i="63"/>
  <c r="AT127" i="63"/>
  <c r="AU127" i="63"/>
  <c r="AV127" i="63" s="1"/>
  <c r="AW127" i="63" s="1"/>
  <c r="AX127" i="63" s="1"/>
  <c r="AO132" i="63"/>
  <c r="AS139" i="63"/>
  <c r="AT139" i="63"/>
  <c r="AU139" i="63" s="1"/>
  <c r="Z149" i="63"/>
  <c r="W65" i="63"/>
  <c r="W126" i="63"/>
  <c r="W58" i="63"/>
  <c r="W107" i="63"/>
  <c r="W54" i="63"/>
  <c r="W93" i="63"/>
  <c r="W135" i="63"/>
  <c r="W24" i="63"/>
  <c r="W72" i="63"/>
  <c r="W95" i="63"/>
  <c r="W103" i="63"/>
  <c r="W115" i="63"/>
  <c r="W140" i="63"/>
  <c r="W12" i="63"/>
  <c r="W17" i="63"/>
  <c r="W27" i="63"/>
  <c r="W29" i="63"/>
  <c r="W46" i="63"/>
  <c r="W67" i="63"/>
  <c r="W104" i="63"/>
  <c r="AS104" i="63"/>
  <c r="AT104" i="63" s="1"/>
  <c r="AU104" i="63" s="1"/>
  <c r="AV104" i="63" s="1"/>
  <c r="W132" i="63"/>
  <c r="AS132" i="63"/>
  <c r="AT132" i="63" s="1"/>
  <c r="AU132" i="63" s="1"/>
  <c r="AV132" i="63" s="1"/>
  <c r="Z155" i="63"/>
  <c r="AC104" i="7"/>
  <c r="AC102" i="7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Y568" i="12"/>
  <c r="Z568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Y320" i="12"/>
  <c r="Z320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Y789" i="12"/>
  <c r="Z789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W429" i="65"/>
  <c r="AX429" i="65" s="1"/>
  <c r="AW94" i="65"/>
  <c r="AX94" i="65"/>
  <c r="AW378" i="65"/>
  <c r="AX378" i="65" s="1"/>
  <c r="AO25" i="65"/>
  <c r="AO387" i="65"/>
  <c r="AW90" i="65"/>
  <c r="AX90" i="65" s="1"/>
  <c r="AW20" i="65"/>
  <c r="AX20" i="65"/>
  <c r="AO360" i="65"/>
  <c r="AP467" i="65"/>
  <c r="AO49" i="65"/>
  <c r="AW446" i="65"/>
  <c r="AX446" i="65" s="1"/>
  <c r="AW239" i="65"/>
  <c r="AX239" i="65"/>
  <c r="AW201" i="65"/>
  <c r="AX201" i="65" s="1"/>
  <c r="AP8" i="65"/>
  <c r="AW197" i="65"/>
  <c r="AX197" i="65"/>
  <c r="AO456" i="65"/>
  <c r="AO347" i="65"/>
  <c r="AO474" i="65"/>
  <c r="AP324" i="65"/>
  <c r="AW456" i="65"/>
  <c r="AX456" i="65"/>
  <c r="AW123" i="65"/>
  <c r="AX123" i="65"/>
  <c r="AW406" i="65"/>
  <c r="AX406" i="65"/>
  <c r="AW161" i="65"/>
  <c r="AX161" i="65"/>
  <c r="AP295" i="65"/>
  <c r="AP462" i="65"/>
  <c r="AO123" i="65"/>
  <c r="AP114" i="65"/>
  <c r="AO128" i="65"/>
  <c r="AW489" i="65"/>
  <c r="AX489" i="65"/>
  <c r="AO518" i="65"/>
  <c r="AW33" i="65"/>
  <c r="AX33" i="65"/>
  <c r="AW68" i="65"/>
  <c r="AX68" i="65"/>
  <c r="AW88" i="65"/>
  <c r="AX88" i="65"/>
  <c r="AW208" i="65"/>
  <c r="AX208" i="65"/>
  <c r="AW183" i="65"/>
  <c r="AX183" i="65"/>
  <c r="AP138" i="65"/>
  <c r="AO59" i="65"/>
  <c r="AP268" i="65"/>
  <c r="AW460" i="65"/>
  <c r="AX460" i="65"/>
  <c r="X531" i="65"/>
  <c r="AW517" i="65"/>
  <c r="AX517" i="65"/>
  <c r="AW492" i="65"/>
  <c r="AX492" i="65" s="1"/>
  <c r="AO311" i="65"/>
  <c r="AW398" i="65"/>
  <c r="AX398" i="65"/>
  <c r="AP328" i="65"/>
  <c r="AW124" i="65"/>
  <c r="AX124" i="65"/>
  <c r="AP109" i="65"/>
  <c r="AO414" i="65"/>
  <c r="AO184" i="65"/>
  <c r="AO65" i="65"/>
  <c r="AO204" i="65"/>
  <c r="AO77" i="65"/>
  <c r="AP214" i="65"/>
  <c r="AW402" i="65"/>
  <c r="AX402" i="65"/>
  <c r="AW470" i="65"/>
  <c r="AX470" i="65" s="1"/>
  <c r="AW458" i="65"/>
  <c r="AX458" i="65"/>
  <c r="AW444" i="65"/>
  <c r="AX444" i="65" s="1"/>
  <c r="AW288" i="65"/>
  <c r="AX288" i="65"/>
  <c r="AO178" i="65"/>
  <c r="AP134" i="65"/>
  <c r="AW356" i="65"/>
  <c r="AX356" i="65"/>
  <c r="AW344" i="65"/>
  <c r="AX344" i="65" s="1"/>
  <c r="AO524" i="65"/>
  <c r="AW395" i="65"/>
  <c r="AX395" i="65" s="1"/>
  <c r="AO266" i="65"/>
  <c r="AW457" i="65"/>
  <c r="AX457" i="65" s="1"/>
  <c r="AO420" i="65"/>
  <c r="AO87" i="65"/>
  <c r="AO509" i="65"/>
  <c r="AP175" i="65"/>
  <c r="AO212" i="65"/>
  <c r="AW48" i="65"/>
  <c r="AX48" i="65" s="1"/>
  <c r="AP317" i="65"/>
  <c r="AP305" i="65"/>
  <c r="AP297" i="65"/>
  <c r="AP294" i="65"/>
  <c r="AP278" i="65"/>
  <c r="AP269" i="65"/>
  <c r="AP265" i="65"/>
  <c r="AP261" i="65"/>
  <c r="AP249" i="65"/>
  <c r="AP232" i="65"/>
  <c r="AP223" i="65"/>
  <c r="AP216" i="65"/>
  <c r="AP210" i="65"/>
  <c r="AP196" i="65"/>
  <c r="AP187" i="65"/>
  <c r="AP174" i="65"/>
  <c r="AP167" i="65"/>
  <c r="AP151" i="65"/>
  <c r="AP139" i="65"/>
  <c r="AP136" i="65"/>
  <c r="AP127" i="65"/>
  <c r="AP119" i="65"/>
  <c r="AP103" i="65"/>
  <c r="AP97" i="65"/>
  <c r="AP80" i="65"/>
  <c r="AP72" i="65"/>
  <c r="AP64" i="65"/>
  <c r="AP61" i="65"/>
  <c r="AP58" i="65"/>
  <c r="AP55" i="65"/>
  <c r="AP50" i="65"/>
  <c r="AW17" i="65"/>
  <c r="AX17" i="65" s="1"/>
  <c r="AO464" i="65"/>
  <c r="AW434" i="65"/>
  <c r="AX434" i="65" s="1"/>
  <c r="AP323" i="65"/>
  <c r="AP251" i="65"/>
  <c r="AO463" i="65"/>
  <c r="AO359" i="65"/>
  <c r="AP432" i="65"/>
  <c r="AO334" i="65"/>
  <c r="AO207" i="65"/>
  <c r="AO152" i="65"/>
  <c r="AO491" i="65"/>
  <c r="AO393" i="65"/>
  <c r="AW89" i="65"/>
  <c r="AX89" i="65"/>
  <c r="AO34" i="65"/>
  <c r="AW355" i="65"/>
  <c r="AX355" i="65" s="1"/>
  <c r="AO131" i="65"/>
  <c r="AP326" i="65"/>
  <c r="AO326" i="65"/>
  <c r="AO236" i="65"/>
  <c r="AP236" i="65"/>
  <c r="AP46" i="65"/>
  <c r="AO46" i="65"/>
  <c r="AP14" i="65"/>
  <c r="AO14" i="65"/>
  <c r="AP520" i="65"/>
  <c r="AO520" i="65"/>
  <c r="AO465" i="65"/>
  <c r="AP465" i="65"/>
  <c r="AT499" i="65"/>
  <c r="AU499" i="65"/>
  <c r="AV499" i="65" s="1"/>
  <c r="AP264" i="65"/>
  <c r="AO112" i="65"/>
  <c r="AP330" i="65"/>
  <c r="AT411" i="65"/>
  <c r="AU411" i="65"/>
  <c r="AV411" i="65"/>
  <c r="AT469" i="65"/>
  <c r="AU469" i="65" s="1"/>
  <c r="AV469" i="65" s="1"/>
  <c r="AU131" i="65"/>
  <c r="AW131" i="65" s="1"/>
  <c r="AX131" i="65" s="1"/>
  <c r="AV131" i="65"/>
  <c r="AU521" i="65"/>
  <c r="AV521" i="65"/>
  <c r="X532" i="65"/>
  <c r="X536" i="65"/>
  <c r="X535" i="65"/>
  <c r="AO296" i="65"/>
  <c r="AP296" i="65"/>
  <c r="AO252" i="65"/>
  <c r="AP252" i="65"/>
  <c r="AP529" i="65" s="1"/>
  <c r="AO227" i="65"/>
  <c r="AP227" i="65"/>
  <c r="AT231" i="65"/>
  <c r="AU231" i="65"/>
  <c r="AV231" i="65" s="1"/>
  <c r="AP154" i="65"/>
  <c r="AO154" i="65"/>
  <c r="AO133" i="65"/>
  <c r="AP133" i="65"/>
  <c r="AO483" i="65"/>
  <c r="AP483" i="65"/>
  <c r="AO441" i="65"/>
  <c r="AP441" i="65"/>
  <c r="AT346" i="65"/>
  <c r="AU346" i="65" s="1"/>
  <c r="AV346" i="65" s="1"/>
  <c r="AO221" i="65"/>
  <c r="AP221" i="65"/>
  <c r="AU135" i="65"/>
  <c r="AV135" i="65"/>
  <c r="X534" i="65"/>
  <c r="X539" i="65"/>
  <c r="AT84" i="65"/>
  <c r="AU84" i="65"/>
  <c r="AV84" i="65"/>
  <c r="AT267" i="65"/>
  <c r="AU267" i="65" s="1"/>
  <c r="AV267" i="65" s="1"/>
  <c r="AW462" i="65"/>
  <c r="AX462" i="65"/>
  <c r="AW65" i="65"/>
  <c r="AX65" i="65"/>
  <c r="AP358" i="65"/>
  <c r="AO29" i="65"/>
  <c r="AW39" i="65"/>
  <c r="AX39" i="65"/>
  <c r="AW143" i="65"/>
  <c r="AX143" i="65" s="1"/>
  <c r="J532" i="65"/>
  <c r="AP314" i="65"/>
  <c r="AO250" i="65"/>
  <c r="AP451" i="65"/>
  <c r="AP189" i="65"/>
  <c r="AO189" i="65"/>
  <c r="AP406" i="65"/>
  <c r="AW26" i="65"/>
  <c r="AX26" i="65"/>
  <c r="AW428" i="65"/>
  <c r="AX428" i="65"/>
  <c r="AW115" i="65"/>
  <c r="AX115" i="65"/>
  <c r="AO310" i="65"/>
  <c r="AO246" i="65"/>
  <c r="AO166" i="65"/>
  <c r="AO75" i="65"/>
  <c r="AO502" i="65"/>
  <c r="AW170" i="65"/>
  <c r="AX170" i="65"/>
  <c r="AP35" i="65"/>
  <c r="AP224" i="65"/>
  <c r="AP69" i="65"/>
  <c r="AO17" i="65"/>
  <c r="AO20" i="65"/>
  <c r="AP38" i="65"/>
  <c r="AW215" i="65"/>
  <c r="AX215" i="65"/>
  <c r="AW145" i="65"/>
  <c r="AX145" i="65" s="1"/>
  <c r="J530" i="65"/>
  <c r="J539" i="65"/>
  <c r="AW47" i="65"/>
  <c r="AX47" i="65"/>
  <c r="AO327" i="65"/>
  <c r="AO455" i="65"/>
  <c r="AP336" i="65"/>
  <c r="AO233" i="65"/>
  <c r="AW404" i="65"/>
  <c r="AX404" i="65"/>
  <c r="AP430" i="65"/>
  <c r="AW369" i="65"/>
  <c r="AX369" i="65"/>
  <c r="AW464" i="65"/>
  <c r="AX464" i="65" s="1"/>
  <c r="AW495" i="65"/>
  <c r="AX495" i="65"/>
  <c r="AO105" i="65"/>
  <c r="AO118" i="65"/>
  <c r="AW63" i="65"/>
  <c r="AX63" i="65"/>
  <c r="AO447" i="65"/>
  <c r="AP153" i="65"/>
  <c r="AO504" i="65"/>
  <c r="AW328" i="65"/>
  <c r="AX328" i="65"/>
  <c r="AO165" i="65"/>
  <c r="AP124" i="65"/>
  <c r="AP484" i="65"/>
  <c r="AW147" i="65"/>
  <c r="AX147" i="65" s="1"/>
  <c r="AW336" i="65"/>
  <c r="AX336" i="65"/>
  <c r="AW85" i="65"/>
  <c r="AX85" i="65" s="1"/>
  <c r="AP88" i="65"/>
  <c r="AW192" i="65"/>
  <c r="AX192" i="65"/>
  <c r="AW181" i="65"/>
  <c r="AX181" i="65"/>
  <c r="AP452" i="65"/>
  <c r="AW487" i="65"/>
  <c r="AX487" i="65" s="1"/>
  <c r="AP26" i="65"/>
  <c r="AO253" i="65"/>
  <c r="AO173" i="65"/>
  <c r="AO93" i="65"/>
  <c r="AO529" i="65" s="1"/>
  <c r="AO510" i="65"/>
  <c r="AW159" i="65"/>
  <c r="AX159" i="65"/>
  <c r="AW102" i="65"/>
  <c r="AX102" i="65"/>
  <c r="AP7" i="65"/>
  <c r="AP512" i="65"/>
  <c r="AP498" i="65"/>
  <c r="AP194" i="65"/>
  <c r="AP51" i="65"/>
  <c r="AW132" i="65"/>
  <c r="AX132" i="65" s="1"/>
  <c r="AW45" i="65"/>
  <c r="AX45" i="65"/>
  <c r="AW157" i="65"/>
  <c r="AX157" i="65" s="1"/>
  <c r="AO486" i="65"/>
  <c r="AO378" i="65"/>
  <c r="AW523" i="65"/>
  <c r="AX523" i="65" s="1"/>
  <c r="AO475" i="65"/>
  <c r="AO445" i="65"/>
  <c r="AO361" i="65"/>
  <c r="AO341" i="65"/>
  <c r="AO18" i="65"/>
  <c r="AO82" i="65"/>
  <c r="AW485" i="65"/>
  <c r="AX485" i="65" s="1"/>
  <c r="AW419" i="65"/>
  <c r="AX419" i="65"/>
  <c r="AW423" i="65"/>
  <c r="AX423" i="65" s="1"/>
  <c r="AO142" i="65"/>
  <c r="AO54" i="65"/>
  <c r="AP24" i="65"/>
  <c r="AW60" i="65"/>
  <c r="AX60" i="65"/>
  <c r="AW31" i="65"/>
  <c r="AX31" i="65"/>
  <c r="AW371" i="65"/>
  <c r="AX371" i="65"/>
  <c r="AP288" i="65"/>
  <c r="AW312" i="65"/>
  <c r="AX312" i="65"/>
  <c r="AO67" i="65"/>
  <c r="AW435" i="65"/>
  <c r="AX435" i="65"/>
  <c r="AW477" i="65"/>
  <c r="AX477" i="65"/>
  <c r="AW486" i="65"/>
  <c r="AX486" i="65"/>
  <c r="AW361" i="65"/>
  <c r="AX361" i="65"/>
  <c r="AO239" i="65"/>
  <c r="AO108" i="65"/>
  <c r="AW516" i="65"/>
  <c r="AX516" i="65"/>
  <c r="AW110" i="65"/>
  <c r="AX110" i="65"/>
  <c r="AW501" i="65"/>
  <c r="AX501" i="65"/>
  <c r="AW264" i="65"/>
  <c r="AX264" i="65"/>
  <c r="AW385" i="65"/>
  <c r="AX385" i="65"/>
  <c r="AO81" i="65"/>
  <c r="AP162" i="65"/>
  <c r="AP423" i="65"/>
  <c r="AW156" i="65"/>
  <c r="AX156" i="65" s="1"/>
  <c r="AP78" i="65"/>
  <c r="AW506" i="65"/>
  <c r="AX506" i="65"/>
  <c r="AO270" i="65"/>
  <c r="AO205" i="65"/>
  <c r="AO125" i="65"/>
  <c r="AO57" i="65"/>
  <c r="AW509" i="65"/>
  <c r="AX509" i="65"/>
  <c r="AP148" i="65"/>
  <c r="AP460" i="65"/>
  <c r="AW292" i="65"/>
  <c r="AX292" i="65"/>
  <c r="AW273" i="65"/>
  <c r="AX273" i="65"/>
  <c r="AW169" i="65"/>
  <c r="AX169" i="65"/>
  <c r="AW122" i="65"/>
  <c r="AX122" i="65"/>
  <c r="AO356" i="65"/>
  <c r="AO110" i="65"/>
  <c r="AO37" i="65"/>
  <c r="AO30" i="65"/>
  <c r="W155" i="63"/>
  <c r="AO115" i="63"/>
  <c r="W153" i="63"/>
  <c r="AO27" i="63"/>
  <c r="AO20" i="63"/>
  <c r="AO104" i="63"/>
  <c r="AO129" i="63"/>
  <c r="AW122" i="63"/>
  <c r="AX122" i="63"/>
  <c r="AO205" i="64"/>
  <c r="AO92" i="64"/>
  <c r="AW92" i="64"/>
  <c r="AX92" i="64"/>
  <c r="AO41" i="64"/>
  <c r="AO159" i="64"/>
  <c r="AO94" i="64"/>
  <c r="AO184" i="64"/>
  <c r="AO86" i="64"/>
  <c r="AO19" i="64"/>
  <c r="AO203" i="64"/>
  <c r="AO15" i="64"/>
  <c r="AO83" i="64"/>
  <c r="AO147" i="64"/>
  <c r="AO77" i="64"/>
  <c r="AO16" i="64"/>
  <c r="AO156" i="64"/>
  <c r="AO130" i="64"/>
  <c r="AP122" i="64"/>
  <c r="AO175" i="64"/>
  <c r="AO59" i="64"/>
  <c r="AO226" i="64"/>
  <c r="AW49" i="64"/>
  <c r="AX49" i="64"/>
  <c r="AP11" i="64"/>
  <c r="AP29" i="64"/>
  <c r="AO189" i="64"/>
  <c r="AO108" i="64"/>
  <c r="AO55" i="64"/>
  <c r="AO88" i="64"/>
  <c r="AO188" i="64"/>
  <c r="AO222" i="64"/>
  <c r="AP198" i="64"/>
  <c r="AO73" i="64"/>
  <c r="AO224" i="64"/>
  <c r="AO75" i="64"/>
  <c r="AP23" i="64"/>
  <c r="AP166" i="64"/>
  <c r="AO72" i="64"/>
  <c r="AO115" i="64"/>
  <c r="AO60" i="64"/>
  <c r="AW41" i="64"/>
  <c r="AX41" i="64"/>
  <c r="AW123" i="64"/>
  <c r="AX123" i="64"/>
  <c r="AP74" i="64"/>
  <c r="AO52" i="64"/>
  <c r="AO17" i="64"/>
  <c r="AO35" i="64"/>
  <c r="AO97" i="64"/>
  <c r="AO236" i="64"/>
  <c r="AO183" i="64"/>
  <c r="AO155" i="64"/>
  <c r="AW114" i="64"/>
  <c r="AX114" i="64"/>
  <c r="AP153" i="64"/>
  <c r="AO207" i="64"/>
  <c r="AO67" i="64"/>
  <c r="AO219" i="64"/>
  <c r="AO138" i="64"/>
  <c r="AO221" i="64"/>
  <c r="AO216" i="64"/>
  <c r="AO168" i="64"/>
  <c r="AW81" i="64"/>
  <c r="AX81" i="64"/>
  <c r="AP14" i="64"/>
  <c r="AO14" i="64"/>
  <c r="AP187" i="64"/>
  <c r="AO133" i="64"/>
  <c r="W235" i="64"/>
  <c r="X235" i="64"/>
  <c r="AO220" i="64"/>
  <c r="AO58" i="64"/>
  <c r="AO177" i="64"/>
  <c r="AO180" i="64"/>
  <c r="W240" i="64"/>
  <c r="AO186" i="64"/>
  <c r="AW195" i="64"/>
  <c r="AX195" i="64"/>
  <c r="AO105" i="64"/>
  <c r="AO119" i="64"/>
  <c r="AO18" i="64"/>
  <c r="AO197" i="64"/>
  <c r="AP137" i="64"/>
  <c r="AW111" i="64"/>
  <c r="AX111" i="64"/>
  <c r="AO71" i="64"/>
  <c r="AO12" i="64"/>
  <c r="AO192" i="64"/>
  <c r="AO150" i="64"/>
  <c r="AO157" i="64"/>
  <c r="AO163" i="64"/>
  <c r="AW158" i="64"/>
  <c r="AX158" i="64"/>
  <c r="AW127" i="64"/>
  <c r="AX127" i="64" s="1"/>
  <c r="AW212" i="64"/>
  <c r="AX212" i="64"/>
  <c r="AO89" i="64"/>
  <c r="AW99" i="64"/>
  <c r="AX99" i="64"/>
  <c r="AW218" i="64"/>
  <c r="AX218" i="64" s="1"/>
  <c r="AP95" i="64"/>
  <c r="AP82" i="64"/>
  <c r="AO33" i="64"/>
  <c r="AO91" i="64"/>
  <c r="AO30" i="64"/>
  <c r="AO200" i="64"/>
  <c r="AO167" i="64"/>
  <c r="AO27" i="64"/>
  <c r="AO241" i="64" s="1"/>
  <c r="AO215" i="64"/>
  <c r="AO223" i="64"/>
  <c r="AW64" i="64"/>
  <c r="AX64" i="64" s="1"/>
  <c r="AP116" i="64"/>
  <c r="AP69" i="64"/>
  <c r="AW44" i="64"/>
  <c r="AX44" i="64" s="1"/>
  <c r="AO44" i="64"/>
  <c r="AO93" i="64"/>
  <c r="AO56" i="63"/>
  <c r="AP50" i="63"/>
  <c r="AP98" i="63"/>
  <c r="AP125" i="63"/>
  <c r="AO42" i="63"/>
  <c r="AW116" i="63"/>
  <c r="AX116" i="63"/>
  <c r="AO106" i="63"/>
  <c r="AW113" i="63"/>
  <c r="AX113" i="63"/>
  <c r="AO54" i="63"/>
  <c r="AO32" i="63"/>
  <c r="AO11" i="63"/>
  <c r="AO154" i="63" s="1"/>
  <c r="W146" i="63"/>
  <c r="AO135" i="63"/>
  <c r="AO58" i="63"/>
  <c r="AO131" i="63"/>
  <c r="AP66" i="63"/>
  <c r="AO139" i="63"/>
  <c r="AW68" i="63"/>
  <c r="AX68" i="63" s="1"/>
  <c r="AP86" i="63"/>
  <c r="AO72" i="63"/>
  <c r="AP96" i="63"/>
  <c r="AP84" i="63"/>
  <c r="Z154" i="63"/>
  <c r="W151" i="63"/>
  <c r="AO46" i="63"/>
  <c r="AO12" i="63"/>
  <c r="W154" i="63"/>
  <c r="W147" i="63"/>
  <c r="AP119" i="63"/>
  <c r="AO127" i="63"/>
  <c r="AO155" i="63" s="1"/>
  <c r="AO51" i="63"/>
  <c r="AW114" i="63"/>
  <c r="AX114" i="63"/>
  <c r="AW389" i="65"/>
  <c r="AX389" i="65" s="1"/>
  <c r="AW508" i="65"/>
  <c r="AX508" i="65"/>
  <c r="AW410" i="65"/>
  <c r="AX410" i="65" s="1"/>
  <c r="AW303" i="65"/>
  <c r="AX303" i="65"/>
  <c r="AW221" i="65"/>
  <c r="AX221" i="65" s="1"/>
  <c r="AO312" i="65"/>
  <c r="AW426" i="65"/>
  <c r="AX426" i="65" s="1"/>
  <c r="AW339" i="65"/>
  <c r="AX339" i="65"/>
  <c r="AO13" i="65"/>
  <c r="AP68" i="65"/>
  <c r="AW108" i="65"/>
  <c r="AX108" i="65"/>
  <c r="AO282" i="65"/>
  <c r="AW425" i="65"/>
  <c r="AX425" i="65"/>
  <c r="AW500" i="65"/>
  <c r="AX500" i="65" s="1"/>
  <c r="AW354" i="65"/>
  <c r="AX354" i="65"/>
  <c r="AW211" i="65"/>
  <c r="AX211" i="65" s="1"/>
  <c r="AW505" i="65"/>
  <c r="AX505" i="65"/>
  <c r="AW185" i="65"/>
  <c r="AX185" i="65" s="1"/>
  <c r="AW67" i="65"/>
  <c r="AX67" i="65"/>
  <c r="AW360" i="65"/>
  <c r="AX360" i="65" s="1"/>
  <c r="AW277" i="65"/>
  <c r="AX277" i="65"/>
  <c r="AW353" i="65"/>
  <c r="AX353" i="65" s="1"/>
  <c r="AW289" i="65"/>
  <c r="AX289" i="65"/>
  <c r="AW242" i="65"/>
  <c r="AX242" i="65" s="1"/>
  <c r="AO83" i="65"/>
  <c r="AW401" i="65"/>
  <c r="AX401" i="65" s="1"/>
  <c r="AW98" i="65"/>
  <c r="AX98" i="65"/>
  <c r="AW79" i="65"/>
  <c r="AX79" i="65" s="1"/>
  <c r="AP469" i="65"/>
  <c r="AW184" i="65"/>
  <c r="AX184" i="65"/>
  <c r="AW18" i="65"/>
  <c r="AX18" i="65" s="1"/>
  <c r="AW474" i="65"/>
  <c r="AX474" i="65"/>
  <c r="AO391" i="65"/>
  <c r="AO116" i="65"/>
  <c r="AO476" i="65"/>
  <c r="AO431" i="65"/>
  <c r="AP231" i="65"/>
  <c r="AO159" i="65"/>
  <c r="AP115" i="65"/>
  <c r="AP120" i="65"/>
  <c r="AP102" i="65"/>
  <c r="AW35" i="65"/>
  <c r="AX35" i="65" s="1"/>
  <c r="AP511" i="65"/>
  <c r="AW437" i="65"/>
  <c r="AX437" i="65"/>
  <c r="AP63" i="65"/>
  <c r="AW11" i="65"/>
  <c r="AX11" i="65"/>
  <c r="AW497" i="65"/>
  <c r="AX497" i="65" s="1"/>
  <c r="AO329" i="65"/>
  <c r="AO493" i="65"/>
  <c r="AO482" i="65"/>
  <c r="AW261" i="65"/>
  <c r="AX261" i="65" s="1"/>
  <c r="AW216" i="65"/>
  <c r="AX216" i="65"/>
  <c r="AW174" i="65"/>
  <c r="AX174" i="65" s="1"/>
  <c r="AW136" i="65"/>
  <c r="AX136" i="65"/>
  <c r="AW97" i="65"/>
  <c r="AX97" i="65" s="1"/>
  <c r="AW61" i="65"/>
  <c r="AX61" i="65"/>
  <c r="AP448" i="65"/>
  <c r="AW498" i="65"/>
  <c r="AX498" i="65"/>
  <c r="AW468" i="65"/>
  <c r="AX468" i="65" s="1"/>
  <c r="AW482" i="65"/>
  <c r="AX482" i="65"/>
  <c r="AW7" i="65"/>
  <c r="AX7" i="65" s="1"/>
  <c r="AW454" i="65"/>
  <c r="AX454" i="65"/>
  <c r="AW418" i="65"/>
  <c r="AX418" i="65" s="1"/>
  <c r="AP345" i="65"/>
  <c r="AW276" i="65"/>
  <c r="AX276" i="65"/>
  <c r="AP271" i="65"/>
  <c r="AP320" i="65"/>
  <c r="AP243" i="65"/>
  <c r="AW36" i="65"/>
  <c r="AX36" i="65" s="1"/>
  <c r="AW299" i="65"/>
  <c r="AX299" i="65"/>
  <c r="AW113" i="65"/>
  <c r="AX113" i="65" s="1"/>
  <c r="AP374" i="65"/>
  <c r="AP258" i="65"/>
  <c r="AS536" i="65"/>
  <c r="AS537" i="65"/>
  <c r="W531" i="65"/>
  <c r="AP539" i="65"/>
  <c r="Z529" i="65"/>
  <c r="W532" i="65"/>
  <c r="J537" i="65"/>
  <c r="J535" i="65"/>
  <c r="AW129" i="65"/>
  <c r="AX129" i="65"/>
  <c r="AW316" i="65"/>
  <c r="AX316" i="65" s="1"/>
  <c r="AO351" i="65"/>
  <c r="AW358" i="65"/>
  <c r="AX358" i="65"/>
  <c r="AW442" i="65"/>
  <c r="AX442" i="65" s="1"/>
  <c r="AW478" i="65"/>
  <c r="AX478" i="65"/>
  <c r="AW375" i="65"/>
  <c r="AX375" i="65" s="1"/>
  <c r="AW342" i="65"/>
  <c r="AX342" i="65"/>
  <c r="AP303" i="65"/>
  <c r="AP248" i="65"/>
  <c r="AW214" i="65"/>
  <c r="AX214" i="65"/>
  <c r="AW324" i="65"/>
  <c r="AX324" i="65" s="1"/>
  <c r="AO186" i="65"/>
  <c r="AO15" i="65"/>
  <c r="AW130" i="65"/>
  <c r="AX130" i="65" s="1"/>
  <c r="AW421" i="65"/>
  <c r="AX421" i="65"/>
  <c r="AP33" i="65"/>
  <c r="AP60" i="65"/>
  <c r="AW313" i="65"/>
  <c r="AX313" i="65"/>
  <c r="AW372" i="65"/>
  <c r="AX372" i="65" s="1"/>
  <c r="AW291" i="65"/>
  <c r="AX291" i="65"/>
  <c r="AW117" i="65"/>
  <c r="AX117" i="65"/>
  <c r="AW165" i="65"/>
  <c r="AX165" i="65" s="1"/>
  <c r="AW77" i="65"/>
  <c r="AX77" i="65"/>
  <c r="AW83" i="65"/>
  <c r="AX83" i="65" s="1"/>
  <c r="AW190" i="65"/>
  <c r="AX190" i="65"/>
  <c r="AW440" i="65"/>
  <c r="AX440" i="65" s="1"/>
  <c r="AW519" i="65"/>
  <c r="AX519" i="65"/>
  <c r="AW471" i="65"/>
  <c r="AX471" i="65" s="1"/>
  <c r="AW412" i="65"/>
  <c r="AX412" i="65"/>
  <c r="AW461" i="65"/>
  <c r="AX461" i="65" s="1"/>
  <c r="AW450" i="65"/>
  <c r="AX450" i="65"/>
  <c r="AW331" i="65"/>
  <c r="AX331" i="65" s="1"/>
  <c r="AW248" i="65"/>
  <c r="AX248" i="65"/>
  <c r="AW114" i="65"/>
  <c r="AX114" i="65"/>
  <c r="AW480" i="65"/>
  <c r="AX480" i="65" s="1"/>
  <c r="AW134" i="65"/>
  <c r="AX134" i="65"/>
  <c r="AW71" i="65"/>
  <c r="AX71" i="65" s="1"/>
  <c r="AW15" i="65"/>
  <c r="AX15" i="65"/>
  <c r="AW514" i="65"/>
  <c r="AX514" i="65" s="1"/>
  <c r="AW481" i="65"/>
  <c r="AX481" i="65"/>
  <c r="AW455" i="65"/>
  <c r="AX455" i="65" s="1"/>
  <c r="AW150" i="65"/>
  <c r="AX150" i="65"/>
  <c r="AW427" i="65"/>
  <c r="AX427" i="65" s="1"/>
  <c r="AW422" i="65"/>
  <c r="AX422" i="65"/>
  <c r="AW414" i="65"/>
  <c r="AX414" i="65" s="1"/>
  <c r="AW359" i="65"/>
  <c r="AX359" i="65"/>
  <c r="AW341" i="65"/>
  <c r="AX341" i="65" s="1"/>
  <c r="AW334" i="65"/>
  <c r="AX334" i="65"/>
  <c r="AW306" i="65"/>
  <c r="AX306" i="65" s="1"/>
  <c r="AW349" i="65"/>
  <c r="AX349" i="65" s="1"/>
  <c r="AW377" i="65"/>
  <c r="AX377" i="65"/>
  <c r="AW321" i="65"/>
  <c r="AX321" i="65" s="1"/>
  <c r="AW399" i="65"/>
  <c r="AX399" i="65" s="1"/>
  <c r="AW152" i="65"/>
  <c r="AX152" i="65"/>
  <c r="AW95" i="65"/>
  <c r="AX95" i="65" s="1"/>
  <c r="AW12" i="65"/>
  <c r="AX12" i="65"/>
  <c r="AW82" i="65"/>
  <c r="AX82" i="65" s="1"/>
  <c r="AW25" i="65"/>
  <c r="AX25" i="65"/>
  <c r="AW484" i="65"/>
  <c r="AX484" i="65" s="1"/>
  <c r="AW466" i="65"/>
  <c r="AX466" i="65"/>
  <c r="AW91" i="65"/>
  <c r="AX91" i="65" s="1"/>
  <c r="AW53" i="65"/>
  <c r="AX53" i="65"/>
  <c r="AW141" i="65"/>
  <c r="AX141" i="65" s="1"/>
  <c r="AW524" i="65"/>
  <c r="AX524" i="65"/>
  <c r="AW467" i="65"/>
  <c r="AX467" i="65" s="1"/>
  <c r="AP424" i="65"/>
  <c r="AO403" i="65"/>
  <c r="AO381" i="65"/>
  <c r="AO309" i="65"/>
  <c r="AO257" i="65"/>
  <c r="AW403" i="65"/>
  <c r="AX403" i="65" s="1"/>
  <c r="AW387" i="65"/>
  <c r="AX387" i="65"/>
  <c r="AW351" i="65"/>
  <c r="AX351" i="65" s="1"/>
  <c r="AW309" i="65"/>
  <c r="AX309" i="65"/>
  <c r="AW282" i="65"/>
  <c r="AX282" i="65" s="1"/>
  <c r="AW257" i="65"/>
  <c r="AX257" i="65"/>
  <c r="AW240" i="65"/>
  <c r="AX240" i="65" s="1"/>
  <c r="AO99" i="65"/>
  <c r="AO56" i="65"/>
  <c r="AO22" i="65"/>
  <c r="AW381" i="65"/>
  <c r="AX381" i="65" s="1"/>
  <c r="AW227" i="65"/>
  <c r="AX227" i="65"/>
  <c r="AO190" i="65"/>
  <c r="AP497" i="65"/>
  <c r="AP487" i="65"/>
  <c r="AP479" i="65"/>
  <c r="AW176" i="65"/>
  <c r="AX176" i="65" s="1"/>
  <c r="AP158" i="65"/>
  <c r="AP11" i="65"/>
  <c r="AP506" i="65"/>
  <c r="AW473" i="65"/>
  <c r="AX473" i="65"/>
  <c r="AW106" i="65"/>
  <c r="AX106" i="65" s="1"/>
  <c r="AW86" i="65"/>
  <c r="AX86" i="65"/>
  <c r="AP140" i="65"/>
  <c r="AW41" i="65"/>
  <c r="AX41" i="65" s="1"/>
  <c r="AP494" i="65"/>
  <c r="AO263" i="65"/>
  <c r="AO220" i="65"/>
  <c r="AO177" i="65"/>
  <c r="AO137" i="65"/>
  <c r="AO101" i="65"/>
  <c r="AO62" i="65"/>
  <c r="AO522" i="65"/>
  <c r="AO161" i="65"/>
  <c r="AW120" i="65"/>
  <c r="AX120" i="65" s="1"/>
  <c r="AP86" i="65"/>
  <c r="AW21" i="65"/>
  <c r="AX21" i="65"/>
  <c r="AW493" i="65"/>
  <c r="AX493" i="65" s="1"/>
  <c r="AP443" i="65"/>
  <c r="AW317" i="65"/>
  <c r="AX317" i="65" s="1"/>
  <c r="AP9" i="65"/>
  <c r="AP496" i="65"/>
  <c r="AP468" i="65"/>
  <c r="AO96" i="65"/>
  <c r="AW265" i="65"/>
  <c r="AX265" i="65"/>
  <c r="AW223" i="65"/>
  <c r="AX223" i="65" s="1"/>
  <c r="AW187" i="65"/>
  <c r="AX187" i="65"/>
  <c r="AW139" i="65"/>
  <c r="AX139" i="65" s="1"/>
  <c r="AW103" i="65"/>
  <c r="AX103" i="65"/>
  <c r="AW64" i="65"/>
  <c r="AX64" i="65" s="1"/>
  <c r="AW50" i="65"/>
  <c r="AX50" i="65"/>
  <c r="AW305" i="65"/>
  <c r="AX305" i="65" s="1"/>
  <c r="AW488" i="65"/>
  <c r="AX488" i="65"/>
  <c r="AP454" i="65"/>
  <c r="AP408" i="65"/>
  <c r="AW285" i="65"/>
  <c r="AX285" i="65"/>
  <c r="AW96" i="65"/>
  <c r="AX96" i="65" s="1"/>
  <c r="AW73" i="65"/>
  <c r="AX73" i="65"/>
  <c r="AW226" i="65"/>
  <c r="AX226" i="65" s="1"/>
  <c r="AW203" i="65"/>
  <c r="AX203" i="65"/>
  <c r="AW172" i="65"/>
  <c r="AX172" i="65" s="1"/>
  <c r="AW164" i="65"/>
  <c r="AX164" i="65"/>
  <c r="AW149" i="65"/>
  <c r="AX149" i="65" s="1"/>
  <c r="AW121" i="65"/>
  <c r="AX121" i="65"/>
  <c r="AW32" i="65"/>
  <c r="AX32" i="65" s="1"/>
  <c r="AW23" i="65"/>
  <c r="AX23" i="65"/>
  <c r="AP368" i="65"/>
  <c r="AP279" i="65"/>
  <c r="AW107" i="65"/>
  <c r="AX107" i="65"/>
  <c r="W529" i="65"/>
  <c r="AS535" i="65"/>
  <c r="J533" i="65"/>
  <c r="J534" i="65"/>
  <c r="AS538" i="65"/>
  <c r="AS534" i="65"/>
  <c r="Z535" i="65"/>
  <c r="W539" i="65"/>
  <c r="X529" i="65"/>
  <c r="J531" i="65"/>
  <c r="AO514" i="65"/>
  <c r="AW475" i="65"/>
  <c r="AX475" i="65"/>
  <c r="AW445" i="65"/>
  <c r="AX445" i="65" s="1"/>
  <c r="AW287" i="65"/>
  <c r="AX287" i="65"/>
  <c r="AW392" i="65"/>
  <c r="AX392" i="65" s="1"/>
  <c r="AW362" i="65"/>
  <c r="AX362" i="65"/>
  <c r="AO141" i="65"/>
  <c r="AO95" i="65"/>
  <c r="AW397" i="65"/>
  <c r="AX397" i="65"/>
  <c r="AW424" i="65"/>
  <c r="AX424" i="65" s="1"/>
  <c r="AW13" i="65"/>
  <c r="AX13" i="65"/>
  <c r="AP240" i="65"/>
  <c r="AP170" i="65"/>
  <c r="AW138" i="65"/>
  <c r="AX138" i="65"/>
  <c r="AP90" i="65"/>
  <c r="AP41" i="65"/>
  <c r="AW515" i="65"/>
  <c r="AX515" i="65"/>
  <c r="AW452" i="65"/>
  <c r="AX452" i="65" s="1"/>
  <c r="AW153" i="65"/>
  <c r="AX153" i="65"/>
  <c r="AP21" i="65"/>
  <c r="AP179" i="65"/>
  <c r="AP515" i="65"/>
  <c r="AW479" i="65"/>
  <c r="AX479" i="65"/>
  <c r="AO301" i="65"/>
  <c r="AO488" i="65"/>
  <c r="AP10" i="65"/>
  <c r="AP350" i="65"/>
  <c r="AW269" i="65"/>
  <c r="AX269" i="65"/>
  <c r="AW232" i="65"/>
  <c r="AX232" i="65"/>
  <c r="AW196" i="65"/>
  <c r="AX196" i="65"/>
  <c r="AW151" i="65"/>
  <c r="AX151" i="65"/>
  <c r="AW119" i="65"/>
  <c r="AX119" i="65"/>
  <c r="AW72" i="65"/>
  <c r="AX72" i="65"/>
  <c r="AW55" i="65"/>
  <c r="AX55" i="65"/>
  <c r="AW42" i="65"/>
  <c r="AX42" i="65"/>
  <c r="AW512" i="65"/>
  <c r="AX512" i="65"/>
  <c r="AP43" i="65"/>
  <c r="AW504" i="65"/>
  <c r="AX504" i="65" s="1"/>
  <c r="AW430" i="65"/>
  <c r="AX430" i="65"/>
  <c r="AP300" i="65"/>
  <c r="AP234" i="65"/>
  <c r="AW52" i="65"/>
  <c r="AX52" i="65"/>
  <c r="AP364" i="65"/>
  <c r="AP315" i="65"/>
  <c r="AW27" i="65"/>
  <c r="AX27" i="65"/>
  <c r="AW408" i="65"/>
  <c r="AX408" i="65" s="1"/>
  <c r="AP298" i="65"/>
  <c r="AV16" i="65"/>
  <c r="AP332" i="65"/>
  <c r="AP228" i="65"/>
  <c r="W536" i="65"/>
  <c r="Z534" i="65"/>
  <c r="AS531" i="65"/>
  <c r="Z539" i="65"/>
  <c r="AS532" i="65"/>
  <c r="AS533" i="65"/>
  <c r="AS530" i="65"/>
  <c r="J529" i="65"/>
  <c r="AW200" i="65"/>
  <c r="AX200" i="65"/>
  <c r="AW272" i="65"/>
  <c r="AX272" i="65" s="1"/>
  <c r="AX538" i="65" s="1"/>
  <c r="AW178" i="65"/>
  <c r="AX178" i="65"/>
  <c r="AW518" i="65"/>
  <c r="AX518" i="65" s="1"/>
  <c r="AW463" i="65"/>
  <c r="AX463" i="65"/>
  <c r="AW436" i="65"/>
  <c r="AX436" i="65" s="1"/>
  <c r="AX536" i="65" s="1"/>
  <c r="AW490" i="65"/>
  <c r="AX490" i="65"/>
  <c r="AW337" i="65"/>
  <c r="AX337" i="65" s="1"/>
  <c r="AW311" i="65"/>
  <c r="AX311" i="65"/>
  <c r="AW209" i="65"/>
  <c r="AX209" i="65" s="1"/>
  <c r="AW366" i="65"/>
  <c r="AX366" i="65"/>
  <c r="AW391" i="65"/>
  <c r="AX391" i="65" s="1"/>
  <c r="AX532" i="65" s="1"/>
  <c r="AW252" i="65"/>
  <c r="AX252" i="65"/>
  <c r="AO40" i="65"/>
  <c r="AW78" i="65"/>
  <c r="AX78" i="65" s="1"/>
  <c r="AP48" i="65"/>
  <c r="AW8" i="65"/>
  <c r="AX8" i="65"/>
  <c r="AP449" i="65"/>
  <c r="AW447" i="65"/>
  <c r="AX447" i="65"/>
  <c r="AW297" i="65"/>
  <c r="AX297" i="65" s="1"/>
  <c r="AW278" i="65"/>
  <c r="AX278" i="65"/>
  <c r="AW249" i="65"/>
  <c r="AX249" i="65" s="1"/>
  <c r="AW210" i="65"/>
  <c r="AX210" i="65"/>
  <c r="AW167" i="65"/>
  <c r="AX167" i="65" s="1"/>
  <c r="AW127" i="65"/>
  <c r="AX127" i="65"/>
  <c r="AW80" i="65"/>
  <c r="AX80" i="65" s="1"/>
  <c r="AW58" i="65"/>
  <c r="AX58" i="65"/>
  <c r="AP19" i="65"/>
  <c r="AW294" i="65"/>
  <c r="AX294" i="65"/>
  <c r="AP281" i="65"/>
  <c r="AW280" i="65"/>
  <c r="AX280" i="65"/>
  <c r="AS529" i="65"/>
  <c r="Z533" i="65"/>
  <c r="Z530" i="65"/>
  <c r="AO532" i="65"/>
  <c r="Z537" i="65"/>
  <c r="W534" i="65"/>
  <c r="Z531" i="65"/>
  <c r="AS539" i="65"/>
  <c r="AS526" i="65"/>
  <c r="AW217" i="64"/>
  <c r="AX217" i="64" s="1"/>
  <c r="AX159" i="64"/>
  <c r="AW129" i="64"/>
  <c r="AX129" i="64" s="1"/>
  <c r="AX94" i="64"/>
  <c r="AW57" i="64"/>
  <c r="AX57" i="64" s="1"/>
  <c r="AO195" i="64"/>
  <c r="AW54" i="64"/>
  <c r="AX54" i="64" s="1"/>
  <c r="AW113" i="64"/>
  <c r="AX113" i="64" s="1"/>
  <c r="AW14" i="64"/>
  <c r="AX14" i="64"/>
  <c r="AP96" i="64"/>
  <c r="AW165" i="64"/>
  <c r="AX165" i="64" s="1"/>
  <c r="AW97" i="64"/>
  <c r="AX97" i="64"/>
  <c r="AW65" i="64"/>
  <c r="AX65" i="64" s="1"/>
  <c r="AW34" i="64"/>
  <c r="AX34" i="64"/>
  <c r="AW227" i="64"/>
  <c r="AX227" i="64" s="1"/>
  <c r="AW210" i="64"/>
  <c r="AX210" i="64"/>
  <c r="AW188" i="64"/>
  <c r="AX188" i="64" s="1"/>
  <c r="AW134" i="64"/>
  <c r="AX134" i="64" s="1"/>
  <c r="AP99" i="64"/>
  <c r="AP165" i="64"/>
  <c r="AT53" i="64"/>
  <c r="AW110" i="64"/>
  <c r="AX110" i="64" s="1"/>
  <c r="AW172" i="64"/>
  <c r="AX172" i="64" s="1"/>
  <c r="AO39" i="64"/>
  <c r="AW72" i="64"/>
  <c r="AX72" i="64" s="1"/>
  <c r="AS236" i="64"/>
  <c r="AS242" i="64"/>
  <c r="AS238" i="64"/>
  <c r="W237" i="64"/>
  <c r="W243" i="64"/>
  <c r="J235" i="64"/>
  <c r="AW116" i="64"/>
  <c r="AX116" i="64"/>
  <c r="AW149" i="64"/>
  <c r="AX149" i="64"/>
  <c r="AW228" i="64"/>
  <c r="AX228" i="64"/>
  <c r="AW185" i="64"/>
  <c r="AX185" i="64"/>
  <c r="X233" i="64"/>
  <c r="AT235" i="64"/>
  <c r="AO146" i="64"/>
  <c r="AW90" i="64"/>
  <c r="AX90" i="64" s="1"/>
  <c r="AW80" i="64"/>
  <c r="AX80" i="64" s="1"/>
  <c r="AS240" i="64"/>
  <c r="Z242" i="64"/>
  <c r="AS235" i="64"/>
  <c r="Z234" i="64"/>
  <c r="AW32" i="64"/>
  <c r="AX32" i="64" s="1"/>
  <c r="X242" i="64"/>
  <c r="J238" i="64"/>
  <c r="J234" i="64"/>
  <c r="AW181" i="64"/>
  <c r="AX181" i="64"/>
  <c r="AW36" i="64"/>
  <c r="AX36" i="64"/>
  <c r="AW9" i="64"/>
  <c r="AX9" i="64"/>
  <c r="AW206" i="64"/>
  <c r="AX206" i="64"/>
  <c r="AW148" i="64"/>
  <c r="AX148" i="64"/>
  <c r="AW112" i="64"/>
  <c r="AX112" i="64"/>
  <c r="AW60" i="64"/>
  <c r="AX60" i="64"/>
  <c r="AW226" i="64"/>
  <c r="AX226" i="64"/>
  <c r="AW183" i="64"/>
  <c r="AX183" i="64"/>
  <c r="AP37" i="64"/>
  <c r="AP110" i="64"/>
  <c r="AW224" i="64"/>
  <c r="AX224" i="64"/>
  <c r="AW166" i="64"/>
  <c r="AX166" i="64"/>
  <c r="AS234" i="64"/>
  <c r="AO149" i="64"/>
  <c r="AO228" i="64"/>
  <c r="AW180" i="64"/>
  <c r="AX180" i="64"/>
  <c r="J233" i="64"/>
  <c r="X240" i="64"/>
  <c r="X241" i="64"/>
  <c r="AW23" i="64"/>
  <c r="AX23" i="64" s="1"/>
  <c r="AW74" i="64"/>
  <c r="AX74" i="64" s="1"/>
  <c r="AS233" i="64"/>
  <c r="AS241" i="64"/>
  <c r="Z237" i="64"/>
  <c r="AW87" i="64"/>
  <c r="AX87" i="64"/>
  <c r="AW178" i="64"/>
  <c r="AX178" i="64"/>
  <c r="AW43" i="64"/>
  <c r="AX43" i="64"/>
  <c r="J242" i="64"/>
  <c r="X243" i="64"/>
  <c r="AU236" i="64"/>
  <c r="J230" i="64"/>
  <c r="AW225" i="64"/>
  <c r="AX225" i="64" s="1"/>
  <c r="AW209" i="64"/>
  <c r="AX209" i="64" s="1"/>
  <c r="AW162" i="64"/>
  <c r="AX162" i="64" s="1"/>
  <c r="AW147" i="64"/>
  <c r="AX147" i="64" s="1"/>
  <c r="AW106" i="64"/>
  <c r="AX106" i="64" s="1"/>
  <c r="AW77" i="64"/>
  <c r="AX77" i="64" s="1"/>
  <c r="AW55" i="64"/>
  <c r="AX55" i="64" s="1"/>
  <c r="AW33" i="64"/>
  <c r="AX33" i="64" s="1"/>
  <c r="AW128" i="64"/>
  <c r="AX128" i="64" s="1"/>
  <c r="AW207" i="64"/>
  <c r="AX207" i="64" s="1"/>
  <c r="AW47" i="64"/>
  <c r="AX47" i="64" s="1"/>
  <c r="AO21" i="64"/>
  <c r="AW117" i="64"/>
  <c r="AX117" i="64" s="1"/>
  <c r="AO98" i="64"/>
  <c r="AO208" i="64"/>
  <c r="AW164" i="64"/>
  <c r="AX164" i="64" s="1"/>
  <c r="AP49" i="64"/>
  <c r="AW68" i="64"/>
  <c r="AX68" i="64" s="1"/>
  <c r="AW79" i="64"/>
  <c r="AX79" i="64" s="1"/>
  <c r="AW19" i="64"/>
  <c r="AX19" i="64" s="1"/>
  <c r="AW8" i="64"/>
  <c r="AX8" i="64" s="1"/>
  <c r="AW203" i="64"/>
  <c r="AX203" i="64" s="1"/>
  <c r="AW144" i="64"/>
  <c r="AX144" i="64" s="1"/>
  <c r="AW104" i="64"/>
  <c r="AX104" i="64" s="1"/>
  <c r="AW42" i="64"/>
  <c r="AX42" i="64" s="1"/>
  <c r="AW7" i="64"/>
  <c r="AX7" i="64" s="1"/>
  <c r="AW24" i="64"/>
  <c r="AX24" i="64" s="1"/>
  <c r="AP78" i="64"/>
  <c r="AW76" i="64"/>
  <c r="AX76" i="64"/>
  <c r="AW88" i="64"/>
  <c r="AX88" i="64"/>
  <c r="AW59" i="64"/>
  <c r="AX59" i="64"/>
  <c r="AW15" i="64"/>
  <c r="AX15" i="64"/>
  <c r="AW220" i="64"/>
  <c r="AX220" i="64"/>
  <c r="AW193" i="64"/>
  <c r="AX193" i="64"/>
  <c r="AW179" i="64"/>
  <c r="AX179" i="64"/>
  <c r="AW152" i="64"/>
  <c r="AX152" i="64"/>
  <c r="AW119" i="64"/>
  <c r="AX119" i="64"/>
  <c r="AW107" i="64"/>
  <c r="AX107" i="64"/>
  <c r="AW70" i="64"/>
  <c r="AX70" i="64"/>
  <c r="AW214" i="64"/>
  <c r="AX214" i="64"/>
  <c r="AP24" i="64"/>
  <c r="AP31" i="64"/>
  <c r="AW52" i="64"/>
  <c r="AX52" i="64" s="1"/>
  <c r="AW194" i="64"/>
  <c r="AX194" i="64" s="1"/>
  <c r="AW124" i="64"/>
  <c r="AX124" i="64" s="1"/>
  <c r="AW63" i="64"/>
  <c r="AX63" i="64" s="1"/>
  <c r="AP135" i="64"/>
  <c r="AP131" i="64"/>
  <c r="AO139" i="64"/>
  <c r="AW82" i="64"/>
  <c r="AX82" i="64"/>
  <c r="AW105" i="64"/>
  <c r="AX105" i="64"/>
  <c r="AW38" i="64"/>
  <c r="AX38" i="64"/>
  <c r="Z233" i="64"/>
  <c r="W236" i="64"/>
  <c r="Z241" i="64"/>
  <c r="W242" i="64"/>
  <c r="W238" i="64"/>
  <c r="AS237" i="64"/>
  <c r="Z239" i="64"/>
  <c r="AS243" i="64"/>
  <c r="AW135" i="64"/>
  <c r="AX135" i="64" s="1"/>
  <c r="AW29" i="64"/>
  <c r="AX29" i="64" s="1"/>
  <c r="AW187" i="64"/>
  <c r="AX187" i="64" s="1"/>
  <c r="AW61" i="64"/>
  <c r="AX61" i="64" s="1"/>
  <c r="AW157" i="64"/>
  <c r="AX157" i="64" s="1"/>
  <c r="AW161" i="64"/>
  <c r="AX161" i="64" s="1"/>
  <c r="AT233" i="64"/>
  <c r="J240" i="64"/>
  <c r="J241" i="64"/>
  <c r="AW69" i="64"/>
  <c r="AX69" i="64"/>
  <c r="AW126" i="64"/>
  <c r="AX126" i="64"/>
  <c r="AO87" i="64"/>
  <c r="AW131" i="64"/>
  <c r="AX131" i="64" s="1"/>
  <c r="AW221" i="64"/>
  <c r="AX221" i="64" s="1"/>
  <c r="X236" i="64"/>
  <c r="AT236" i="64"/>
  <c r="AT242" i="64"/>
  <c r="J243" i="64"/>
  <c r="AW160" i="64"/>
  <c r="AX160" i="64"/>
  <c r="AW145" i="64"/>
  <c r="AX145" i="64"/>
  <c r="AW100" i="64"/>
  <c r="AX100" i="64"/>
  <c r="AW66" i="64"/>
  <c r="AX66" i="64"/>
  <c r="AW197" i="64"/>
  <c r="AX197" i="64"/>
  <c r="AW205" i="64"/>
  <c r="AX205" i="64"/>
  <c r="AW35" i="64"/>
  <c r="AX35" i="64"/>
  <c r="AO151" i="64"/>
  <c r="AW21" i="64"/>
  <c r="AX21" i="64" s="1"/>
  <c r="AP103" i="64"/>
  <c r="AW196" i="64"/>
  <c r="AX196" i="64"/>
  <c r="AW56" i="64"/>
  <c r="AX56" i="64"/>
  <c r="AW67" i="64"/>
  <c r="AX67" i="64"/>
  <c r="AW17" i="64"/>
  <c r="AX17" i="64"/>
  <c r="AW219" i="64"/>
  <c r="AX219" i="64"/>
  <c r="AW184" i="64"/>
  <c r="AX184" i="64"/>
  <c r="AW138" i="64"/>
  <c r="AX138" i="64"/>
  <c r="AW122" i="64"/>
  <c r="AX122" i="64"/>
  <c r="AW31" i="64"/>
  <c r="AX31" i="64"/>
  <c r="AW204" i="64"/>
  <c r="AX204" i="64"/>
  <c r="AW71" i="64"/>
  <c r="AX71" i="64"/>
  <c r="AW58" i="64"/>
  <c r="AX58" i="64"/>
  <c r="AW12" i="64"/>
  <c r="AX12" i="64"/>
  <c r="AW216" i="64"/>
  <c r="AX216" i="64"/>
  <c r="AW192" i="64"/>
  <c r="AX192" i="64"/>
  <c r="AW177" i="64"/>
  <c r="AX177" i="64"/>
  <c r="AW150" i="64"/>
  <c r="AX150" i="64"/>
  <c r="AP196" i="64"/>
  <c r="AP241" i="64"/>
  <c r="AW121" i="64"/>
  <c r="AX121" i="64"/>
  <c r="AW20" i="64"/>
  <c r="AX20" i="64"/>
  <c r="AW96" i="64"/>
  <c r="AX96" i="64"/>
  <c r="AW51" i="64"/>
  <c r="AX51" i="64"/>
  <c r="AW174" i="64"/>
  <c r="AX174" i="64"/>
  <c r="AW101" i="64"/>
  <c r="AX101" i="64"/>
  <c r="AW153" i="64"/>
  <c r="AX153" i="64"/>
  <c r="AW39" i="64"/>
  <c r="AX39" i="64"/>
  <c r="AW86" i="64"/>
  <c r="AX86" i="64"/>
  <c r="Z240" i="64"/>
  <c r="W234" i="64"/>
  <c r="J239" i="64"/>
  <c r="Z243" i="64"/>
  <c r="Z230" i="64"/>
  <c r="AW141" i="64"/>
  <c r="AX141" i="64" s="1"/>
  <c r="AW140" i="64"/>
  <c r="AX140" i="64" s="1"/>
  <c r="AT240" i="64"/>
  <c r="AT241" i="64"/>
  <c r="AW95" i="64"/>
  <c r="AX95" i="64" s="1"/>
  <c r="AW146" i="64"/>
  <c r="AX146" i="64" s="1"/>
  <c r="AW118" i="64"/>
  <c r="AX118" i="64" s="1"/>
  <c r="W233" i="64"/>
  <c r="W241" i="64"/>
  <c r="Z238" i="64"/>
  <c r="AW11" i="64"/>
  <c r="AX11" i="64"/>
  <c r="AW201" i="64"/>
  <c r="AX201" i="64"/>
  <c r="J236" i="64"/>
  <c r="X238" i="64"/>
  <c r="J237" i="64"/>
  <c r="X234" i="64"/>
  <c r="Z146" i="63"/>
  <c r="AS149" i="63"/>
  <c r="AW104" i="63"/>
  <c r="AX104" i="63" s="1"/>
  <c r="AX147" i="63" s="1"/>
  <c r="J146" i="63"/>
  <c r="AO118" i="63"/>
  <c r="AO146" i="63"/>
  <c r="W149" i="63"/>
  <c r="Z148" i="63"/>
  <c r="AP26" i="63"/>
  <c r="AP77" i="63"/>
  <c r="AP151" i="63" s="1"/>
  <c r="AP134" i="63"/>
  <c r="J148" i="63"/>
  <c r="X152" i="63"/>
  <c r="AO97" i="63"/>
  <c r="X154" i="63"/>
  <c r="X151" i="63"/>
  <c r="AO69" i="63"/>
  <c r="AS143" i="63"/>
  <c r="AP68" i="63"/>
  <c r="X150" i="63"/>
  <c r="AP34" i="63"/>
  <c r="AT150" i="63"/>
  <c r="Z153" i="63"/>
  <c r="AP130" i="63"/>
  <c r="AP155" i="63"/>
  <c r="AU118" i="63"/>
  <c r="AP10" i="63"/>
  <c r="AP9" i="63"/>
  <c r="AP153" i="63" s="1"/>
  <c r="AO149" i="63"/>
  <c r="J149" i="63"/>
  <c r="AP116" i="63"/>
  <c r="AP122" i="63"/>
  <c r="AT148" i="63"/>
  <c r="AU97" i="63"/>
  <c r="J152" i="63"/>
  <c r="W148" i="63"/>
  <c r="Z156" i="63"/>
  <c r="Z143" i="63"/>
  <c r="AP39" i="63"/>
  <c r="AP79" i="63"/>
  <c r="AP60" i="63"/>
  <c r="AT155" i="63"/>
  <c r="AU56" i="63"/>
  <c r="W152" i="63"/>
  <c r="AP53" i="63"/>
  <c r="AU38" i="63"/>
  <c r="AP57" i="63"/>
  <c r="J150" i="63"/>
  <c r="AO33" i="63"/>
  <c r="X147" i="63"/>
  <c r="AV18" i="63"/>
  <c r="AW18" i="63" s="1"/>
  <c r="AX18" i="63" s="1"/>
  <c r="AP118" i="63"/>
  <c r="X153" i="63"/>
  <c r="AS146" i="63"/>
  <c r="X149" i="63"/>
  <c r="AS150" i="63"/>
  <c r="AP137" i="63"/>
  <c r="AP147" i="63" s="1"/>
  <c r="AP128" i="63"/>
  <c r="AP89" i="63"/>
  <c r="AP97" i="63"/>
  <c r="AU45" i="63"/>
  <c r="Z147" i="63"/>
  <c r="AS147" i="63"/>
  <c r="AT154" i="63"/>
  <c r="AU106" i="63"/>
  <c r="AS155" i="63"/>
  <c r="J155" i="63"/>
  <c r="AT151" i="63"/>
  <c r="AU66" i="63"/>
  <c r="AS156" i="63"/>
  <c r="AS153" i="63"/>
  <c r="J147" i="63"/>
  <c r="AO59" i="63"/>
  <c r="AW50" i="63"/>
  <c r="AX50" i="63"/>
  <c r="AU147" i="63"/>
  <c r="AV59" i="63"/>
  <c r="AT149" i="63"/>
  <c r="AU62" i="63"/>
  <c r="AW132" i="63"/>
  <c r="AX132" i="63"/>
  <c r="J153" i="63"/>
  <c r="AO38" i="63"/>
  <c r="AP22" i="63"/>
  <c r="AP37" i="63"/>
  <c r="AP152" i="63" s="1"/>
  <c r="AO151" i="63"/>
  <c r="X148" i="63"/>
  <c r="AP45" i="63"/>
  <c r="AS148" i="63"/>
  <c r="Z152" i="63"/>
  <c r="AP21" i="63"/>
  <c r="AP48" i="63"/>
  <c r="AS154" i="63"/>
  <c r="J154" i="63"/>
  <c r="X155" i="63"/>
  <c r="AS151" i="63"/>
  <c r="J151" i="63"/>
  <c r="Z150" i="63"/>
  <c r="AS152" i="63"/>
  <c r="AP141" i="63"/>
  <c r="AP149" i="63"/>
  <c r="AP102" i="63"/>
  <c r="AP85" i="63"/>
  <c r="AP33" i="63"/>
  <c r="X156" i="63"/>
  <c r="AV33" i="63"/>
  <c r="AS689" i="12"/>
  <c r="AS318" i="12"/>
  <c r="AS100" i="12"/>
  <c r="AS568" i="12"/>
  <c r="AS320" i="12"/>
  <c r="AT100" i="12"/>
  <c r="AS197" i="12"/>
  <c r="AT689" i="12"/>
  <c r="AS230" i="12"/>
  <c r="AT568" i="12"/>
  <c r="AS118" i="12"/>
  <c r="AS789" i="12"/>
  <c r="AT789" i="12"/>
  <c r="AT320" i="12"/>
  <c r="AT665" i="12"/>
  <c r="AS665" i="12"/>
  <c r="AT318" i="12"/>
  <c r="AT334" i="12"/>
  <c r="AS334" i="12"/>
  <c r="AT197" i="12"/>
  <c r="AT230" i="12"/>
  <c r="AT118" i="12"/>
  <c r="AW411" i="65"/>
  <c r="AX411" i="65"/>
  <c r="AP532" i="65"/>
  <c r="AO539" i="65"/>
  <c r="AW267" i="65"/>
  <c r="AX267" i="65" s="1"/>
  <c r="AX534" i="65" s="1"/>
  <c r="AW521" i="65"/>
  <c r="AX521" i="65" s="1"/>
  <c r="AW469" i="65"/>
  <c r="AX469" i="65" s="1"/>
  <c r="AX531" i="65" s="1"/>
  <c r="AW84" i="65"/>
  <c r="AX84" i="65"/>
  <c r="AW135" i="65"/>
  <c r="AX135" i="65"/>
  <c r="AW346" i="65"/>
  <c r="AX346" i="65"/>
  <c r="AO534" i="65"/>
  <c r="AO147" i="63"/>
  <c r="AP236" i="64"/>
  <c r="AT532" i="65"/>
  <c r="AT538" i="65"/>
  <c r="AT535" i="65"/>
  <c r="AT536" i="65"/>
  <c r="AT539" i="65"/>
  <c r="AT529" i="65"/>
  <c r="AO531" i="65"/>
  <c r="AT530" i="65"/>
  <c r="AT534" i="65"/>
  <c r="AT537" i="65"/>
  <c r="AT531" i="65"/>
  <c r="AW16" i="65"/>
  <c r="AT237" i="64"/>
  <c r="AT238" i="64"/>
  <c r="AU53" i="64"/>
  <c r="AT243" i="64"/>
  <c r="AT234" i="64"/>
  <c r="AV236" i="64"/>
  <c r="AV66" i="63"/>
  <c r="AV56" i="63"/>
  <c r="AW56" i="63" s="1"/>
  <c r="AV97" i="63"/>
  <c r="AV148" i="63" s="1"/>
  <c r="AW33" i="63"/>
  <c r="AX33" i="63" s="1"/>
  <c r="AV147" i="63"/>
  <c r="AW59" i="63"/>
  <c r="AV106" i="63"/>
  <c r="AP148" i="63"/>
  <c r="AO148" i="63"/>
  <c r="AV38" i="63"/>
  <c r="AV118" i="63"/>
  <c r="AV45" i="63"/>
  <c r="AU536" i="65"/>
  <c r="AV536" i="65"/>
  <c r="AU531" i="65"/>
  <c r="AU534" i="65"/>
  <c r="AX16" i="65"/>
  <c r="AU537" i="65"/>
  <c r="AU538" i="65"/>
  <c r="AU529" i="65"/>
  <c r="AV529" i="65"/>
  <c r="AU532" i="65"/>
  <c r="AV532" i="65"/>
  <c r="AU530" i="65"/>
  <c r="AU539" i="65"/>
  <c r="AU535" i="65"/>
  <c r="AV535" i="65"/>
  <c r="AV53" i="64"/>
  <c r="AW53" i="64" s="1"/>
  <c r="AW236" i="64"/>
  <c r="AU238" i="64"/>
  <c r="AW97" i="63"/>
  <c r="AX97" i="63" s="1"/>
  <c r="AW147" i="63"/>
  <c r="AX59" i="63"/>
  <c r="AW106" i="63"/>
  <c r="AW45" i="63"/>
  <c r="AW38" i="63"/>
  <c r="AX38" i="63" s="1"/>
  <c r="AW66" i="63"/>
  <c r="AW118" i="63"/>
  <c r="AX118" i="63" s="1"/>
  <c r="BF230" i="4"/>
  <c r="BF689" i="4"/>
  <c r="BF197" i="4"/>
  <c r="BF100" i="4"/>
  <c r="BF334" i="4"/>
  <c r="BF318" i="4"/>
  <c r="BF665" i="4"/>
  <c r="BF320" i="4"/>
  <c r="BF788" i="4"/>
  <c r="BF568" i="4"/>
  <c r="BF118" i="4"/>
  <c r="AQ118" i="4"/>
  <c r="AR118" i="4"/>
  <c r="AS118" i="4"/>
  <c r="AT118" i="4" s="1"/>
  <c r="AQ568" i="4"/>
  <c r="AR568" i="4"/>
  <c r="AS568" i="4"/>
  <c r="AT568" i="4" s="1"/>
  <c r="AU568" i="4" s="1"/>
  <c r="AV568" i="4" s="1"/>
  <c r="AQ230" i="4"/>
  <c r="AR230" i="4"/>
  <c r="AS230" i="4"/>
  <c r="AT230" i="4" s="1"/>
  <c r="AQ689" i="4"/>
  <c r="AR689" i="4"/>
  <c r="AS689" i="4"/>
  <c r="AT689" i="4" s="1"/>
  <c r="AQ197" i="4"/>
  <c r="AR197" i="4"/>
  <c r="AS197" i="4"/>
  <c r="AT197" i="4" s="1"/>
  <c r="AQ100" i="4"/>
  <c r="AR100" i="4"/>
  <c r="AS100" i="4"/>
  <c r="AT100" i="4" s="1"/>
  <c r="AU100" i="4" s="1"/>
  <c r="AV100" i="4" s="1"/>
  <c r="AQ334" i="4"/>
  <c r="AR334" i="4"/>
  <c r="AS334" i="4"/>
  <c r="AT334" i="4" s="1"/>
  <c r="AQ318" i="4"/>
  <c r="AR318" i="4"/>
  <c r="AS318" i="4"/>
  <c r="AT318" i="4" s="1"/>
  <c r="AQ665" i="4"/>
  <c r="AR665" i="4"/>
  <c r="AS665" i="4"/>
  <c r="AT665" i="4" s="1"/>
  <c r="AQ320" i="4"/>
  <c r="AR320" i="4"/>
  <c r="AS320" i="4"/>
  <c r="AT320" i="4" s="1"/>
  <c r="AQ788" i="4"/>
  <c r="AR788" i="4"/>
  <c r="AS788" i="4"/>
  <c r="AT788" i="4" s="1"/>
  <c r="AA788" i="4"/>
  <c r="AA118" i="4"/>
  <c r="AA568" i="4"/>
  <c r="AA230" i="4"/>
  <c r="AA689" i="4"/>
  <c r="AA197" i="4"/>
  <c r="AA100" i="4"/>
  <c r="AA334" i="4"/>
  <c r="AA318" i="4"/>
  <c r="AA665" i="4"/>
  <c r="AA320" i="4"/>
  <c r="R118" i="4"/>
  <c r="S118" i="4"/>
  <c r="T118" i="4"/>
  <c r="U118" i="4"/>
  <c r="AO118" i="4" s="1"/>
  <c r="V118" i="4"/>
  <c r="R568" i="4"/>
  <c r="S568" i="4"/>
  <c r="T568" i="4"/>
  <c r="U568" i="4"/>
  <c r="AO568" i="4" s="1"/>
  <c r="V568" i="4"/>
  <c r="W568" i="4" s="1"/>
  <c r="R230" i="4"/>
  <c r="S230" i="4"/>
  <c r="T230" i="4"/>
  <c r="U230" i="4"/>
  <c r="X230" i="4" s="1"/>
  <c r="V230" i="4"/>
  <c r="R689" i="4"/>
  <c r="S689" i="4"/>
  <c r="T689" i="4"/>
  <c r="U689" i="4"/>
  <c r="V689" i="4"/>
  <c r="R197" i="4"/>
  <c r="S197" i="4"/>
  <c r="T197" i="4"/>
  <c r="U197" i="4"/>
  <c r="V197" i="4"/>
  <c r="W197" i="4" s="1"/>
  <c r="R100" i="4"/>
  <c r="S100" i="4"/>
  <c r="T100" i="4"/>
  <c r="U100" i="4"/>
  <c r="AO100" i="4" s="1"/>
  <c r="V100" i="4"/>
  <c r="R334" i="4"/>
  <c r="S334" i="4"/>
  <c r="T334" i="4"/>
  <c r="U334" i="4"/>
  <c r="X334" i="4" s="1"/>
  <c r="V334" i="4"/>
  <c r="W334" i="4" s="1"/>
  <c r="R318" i="4"/>
  <c r="S318" i="4"/>
  <c r="T318" i="4"/>
  <c r="U318" i="4"/>
  <c r="X318" i="4" s="1"/>
  <c r="V318" i="4"/>
  <c r="R665" i="4"/>
  <c r="S665" i="4"/>
  <c r="T665" i="4"/>
  <c r="U665" i="4"/>
  <c r="X665" i="4" s="1"/>
  <c r="V665" i="4"/>
  <c r="R320" i="4"/>
  <c r="S320" i="4"/>
  <c r="T320" i="4"/>
  <c r="U320" i="4"/>
  <c r="X320" i="4"/>
  <c r="V320" i="4"/>
  <c r="R788" i="4"/>
  <c r="S788" i="4"/>
  <c r="T788" i="4"/>
  <c r="U788" i="4"/>
  <c r="AO788" i="4" s="1"/>
  <c r="V788" i="4"/>
  <c r="M118" i="4"/>
  <c r="Z118" i="4" s="1"/>
  <c r="M568" i="4"/>
  <c r="Z568" i="4"/>
  <c r="M230" i="4"/>
  <c r="Z230" i="4" s="1"/>
  <c r="M689" i="4"/>
  <c r="Z689" i="4"/>
  <c r="M197" i="4"/>
  <c r="Z197" i="4" s="1"/>
  <c r="M100" i="4"/>
  <c r="Z100" i="4"/>
  <c r="M334" i="4"/>
  <c r="Z334" i="4" s="1"/>
  <c r="M318" i="4"/>
  <c r="Z318" i="4"/>
  <c r="M665" i="4"/>
  <c r="Z665" i="4" s="1"/>
  <c r="M320" i="4"/>
  <c r="Z320" i="4"/>
  <c r="M788" i="4"/>
  <c r="Z788" i="4" s="1"/>
  <c r="J689" i="4"/>
  <c r="AV534" i="65"/>
  <c r="AW529" i="65"/>
  <c r="AX529" i="65"/>
  <c r="AV539" i="65"/>
  <c r="AV538" i="65"/>
  <c r="AV531" i="65"/>
  <c r="AX45" i="63"/>
  <c r="AX66" i="63"/>
  <c r="AX106" i="63"/>
  <c r="X568" i="4"/>
  <c r="J318" i="4"/>
  <c r="J334" i="4"/>
  <c r="J320" i="4"/>
  <c r="AO320" i="4"/>
  <c r="J100" i="4"/>
  <c r="J568" i="4"/>
  <c r="W788" i="4"/>
  <c r="X788" i="4"/>
  <c r="W318" i="4"/>
  <c r="X197" i="4"/>
  <c r="W689" i="4"/>
  <c r="W665" i="4"/>
  <c r="AP788" i="4"/>
  <c r="AP318" i="4"/>
  <c r="AP334" i="4"/>
  <c r="AP689" i="4"/>
  <c r="AP568" i="4"/>
  <c r="AO334" i="4"/>
  <c r="AO689" i="4"/>
  <c r="W320" i="4"/>
  <c r="X689" i="4"/>
  <c r="W230" i="4"/>
  <c r="AW539" i="65"/>
  <c r="AW536" i="65"/>
  <c r="AW531" i="65"/>
  <c r="AW532" i="65"/>
  <c r="AW538" i="65"/>
  <c r="AW534" i="65"/>
  <c r="AP320" i="4"/>
  <c r="BF531" i="4"/>
  <c r="BF817" i="4"/>
  <c r="BF110" i="4"/>
  <c r="BF462" i="4"/>
  <c r="BF268" i="4"/>
  <c r="BF163" i="4"/>
  <c r="BF871" i="4"/>
  <c r="BF136" i="4"/>
  <c r="BF259" i="4"/>
  <c r="BF406" i="4"/>
  <c r="AQ406" i="4"/>
  <c r="AR406" i="4"/>
  <c r="AS406" i="4"/>
  <c r="AT406" i="4" s="1"/>
  <c r="AU406" i="4" s="1"/>
  <c r="AV406" i="4" s="1"/>
  <c r="AQ531" i="4"/>
  <c r="AR531" i="4"/>
  <c r="AS531" i="4" s="1"/>
  <c r="AQ817" i="4"/>
  <c r="AR817" i="4"/>
  <c r="AS817" i="4" s="1"/>
  <c r="AQ110" i="4"/>
  <c r="AR110" i="4"/>
  <c r="AS110" i="4"/>
  <c r="AT110" i="4" s="1"/>
  <c r="AU110" i="4" s="1"/>
  <c r="AV110" i="4" s="1"/>
  <c r="AQ462" i="4"/>
  <c r="AR462" i="4"/>
  <c r="AS462" i="4" s="1"/>
  <c r="AQ268" i="4"/>
  <c r="AR268" i="4"/>
  <c r="AS268" i="4"/>
  <c r="AT268" i="4" s="1"/>
  <c r="AU268" i="4" s="1"/>
  <c r="AV268" i="4" s="1"/>
  <c r="AQ163" i="4"/>
  <c r="AR163" i="4"/>
  <c r="AS163" i="4" s="1"/>
  <c r="AQ871" i="4"/>
  <c r="AR871" i="4"/>
  <c r="AS871" i="4"/>
  <c r="AT871" i="4" s="1"/>
  <c r="AU871" i="4" s="1"/>
  <c r="AV871" i="4" s="1"/>
  <c r="AQ136" i="4"/>
  <c r="AR136" i="4"/>
  <c r="AS136" i="4" s="1"/>
  <c r="AQ259" i="4"/>
  <c r="AR259" i="4"/>
  <c r="AS259" i="4"/>
  <c r="AT259" i="4" s="1"/>
  <c r="AU259" i="4" s="1"/>
  <c r="AV259" i="4" s="1"/>
  <c r="S406" i="4"/>
  <c r="T406" i="4"/>
  <c r="U406" i="4"/>
  <c r="X406" i="4"/>
  <c r="V406" i="4"/>
  <c r="W406" i="4" s="1"/>
  <c r="S531" i="4"/>
  <c r="T531" i="4"/>
  <c r="U531" i="4"/>
  <c r="V531" i="4"/>
  <c r="W531" i="4" s="1"/>
  <c r="S817" i="4"/>
  <c r="T817" i="4"/>
  <c r="U817" i="4"/>
  <c r="V817" i="4"/>
  <c r="W817" i="4" s="1"/>
  <c r="S110" i="4"/>
  <c r="T110" i="4"/>
  <c r="U110" i="4"/>
  <c r="X110" i="4"/>
  <c r="V110" i="4"/>
  <c r="S462" i="4"/>
  <c r="T462" i="4"/>
  <c r="U462" i="4"/>
  <c r="X462" i="4" s="1"/>
  <c r="V462" i="4"/>
  <c r="S268" i="4"/>
  <c r="T268" i="4"/>
  <c r="U268" i="4"/>
  <c r="AO268" i="4" s="1"/>
  <c r="V268" i="4"/>
  <c r="S163" i="4"/>
  <c r="T163" i="4"/>
  <c r="U163" i="4"/>
  <c r="V163" i="4"/>
  <c r="S871" i="4"/>
  <c r="T871" i="4"/>
  <c r="U871" i="4"/>
  <c r="V871" i="4"/>
  <c r="W871" i="4" s="1"/>
  <c r="S136" i="4"/>
  <c r="T136" i="4"/>
  <c r="U136" i="4"/>
  <c r="AO136" i="4"/>
  <c r="V136" i="4"/>
  <c r="W136" i="4" s="1"/>
  <c r="S259" i="4"/>
  <c r="T259" i="4"/>
  <c r="U259" i="4"/>
  <c r="X259" i="4" s="1"/>
  <c r="AO259" i="4"/>
  <c r="V259" i="4"/>
  <c r="AA406" i="4"/>
  <c r="AA531" i="4"/>
  <c r="AA817" i="4"/>
  <c r="AO817" i="4" s="1"/>
  <c r="AA110" i="4"/>
  <c r="AA462" i="4"/>
  <c r="AA268" i="4"/>
  <c r="AA163" i="4"/>
  <c r="AA871" i="4"/>
  <c r="AA136" i="4"/>
  <c r="AA259" i="4"/>
  <c r="R406" i="4"/>
  <c r="R531" i="4"/>
  <c r="R817" i="4"/>
  <c r="R110" i="4"/>
  <c r="R462" i="4"/>
  <c r="R268" i="4"/>
  <c r="R163" i="4"/>
  <c r="R871" i="4"/>
  <c r="R136" i="4"/>
  <c r="R259" i="4"/>
  <c r="AX539" i="65"/>
  <c r="W163" i="4"/>
  <c r="X871" i="4"/>
  <c r="W259" i="4"/>
  <c r="X136" i="4"/>
  <c r="X268" i="4"/>
  <c r="W110" i="4"/>
  <c r="X817" i="4"/>
  <c r="W268" i="4"/>
  <c r="X531" i="4"/>
  <c r="AP136" i="4"/>
  <c r="AP163" i="4"/>
  <c r="AP268" i="4"/>
  <c r="AO163" i="4"/>
  <c r="X163" i="4"/>
  <c r="M406" i="4"/>
  <c r="Z406" i="4" s="1"/>
  <c r="M531" i="4"/>
  <c r="J531" i="4" s="1"/>
  <c r="M817" i="4"/>
  <c r="M110" i="4"/>
  <c r="Z110" i="4" s="1"/>
  <c r="M462" i="4"/>
  <c r="J462" i="4" s="1"/>
  <c r="AP462" i="4" s="1"/>
  <c r="M268" i="4"/>
  <c r="M163" i="4"/>
  <c r="M871" i="4"/>
  <c r="J871" i="4" s="1"/>
  <c r="M136" i="4"/>
  <c r="Z136" i="4" s="1"/>
  <c r="M259" i="4"/>
  <c r="J259" i="4" s="1"/>
  <c r="J163" i="4"/>
  <c r="Z163" i="4"/>
  <c r="J817" i="4"/>
  <c r="Z817" i="4"/>
  <c r="Z259" i="4"/>
  <c r="J268" i="4"/>
  <c r="Z268" i="4"/>
  <c r="Z531" i="4"/>
  <c r="J136" i="4"/>
  <c r="J406" i="4"/>
  <c r="AP406" i="4" s="1"/>
  <c r="Z871" i="4"/>
  <c r="J110" i="4"/>
  <c r="AO110" i="4" s="1"/>
  <c r="Y406" i="12"/>
  <c r="Z406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Y531" i="12"/>
  <c r="Z531" i="12"/>
  <c r="AA531" i="12"/>
  <c r="AB531" i="12"/>
  <c r="AC531" i="12"/>
  <c r="AS531" i="12" s="1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Y818" i="12"/>
  <c r="Z818" i="12"/>
  <c r="AA818" i="12"/>
  <c r="AB818" i="12"/>
  <c r="AC818" i="12"/>
  <c r="AT818" i="12" s="1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Y110" i="12"/>
  <c r="Z110" i="12"/>
  <c r="AT110" i="12" s="1"/>
  <c r="AA110" i="12"/>
  <c r="AB110" i="12"/>
  <c r="AC110" i="12"/>
  <c r="AS110" i="12" s="1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Y462" i="12"/>
  <c r="Z462" i="12"/>
  <c r="AS462" i="12" s="1"/>
  <c r="AA462" i="12"/>
  <c r="AB462" i="12"/>
  <c r="AC462" i="12"/>
  <c r="AT462" i="12" s="1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Y268" i="12"/>
  <c r="Z268" i="12"/>
  <c r="AS268" i="12" s="1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Y163" i="12"/>
  <c r="Z163" i="12"/>
  <c r="AT163" i="12" s="1"/>
  <c r="AA163" i="12"/>
  <c r="AB163" i="12"/>
  <c r="AS163" i="12" s="1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Y872" i="12"/>
  <c r="Z872" i="12"/>
  <c r="AA872" i="12"/>
  <c r="AB872" i="12"/>
  <c r="AT872" i="12" s="1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Y136" i="12"/>
  <c r="Z136" i="12"/>
  <c r="AA136" i="12"/>
  <c r="AB136" i="12"/>
  <c r="AS136" i="12" s="1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T406" i="12"/>
  <c r="AT259" i="12"/>
  <c r="AT136" i="12"/>
  <c r="AS406" i="12"/>
  <c r="AS259" i="12"/>
  <c r="AP110" i="4"/>
  <c r="AP817" i="4"/>
  <c r="E628" i="6"/>
  <c r="C628" i="6" s="1"/>
  <c r="F628" i="6"/>
  <c r="G628" i="6"/>
  <c r="H628" i="6"/>
  <c r="K628" i="6"/>
  <c r="L628" i="6"/>
  <c r="M628" i="6"/>
  <c r="N628" i="6"/>
  <c r="BF42" i="4"/>
  <c r="BF156" i="4"/>
  <c r="BF687" i="4"/>
  <c r="AQ42" i="4"/>
  <c r="AR42" i="4"/>
  <c r="AS42" i="4" s="1"/>
  <c r="AQ156" i="4"/>
  <c r="AR156" i="4"/>
  <c r="AS156" i="4"/>
  <c r="AT156" i="4" s="1"/>
  <c r="AQ687" i="4"/>
  <c r="AR687" i="4"/>
  <c r="AS687" i="4" s="1"/>
  <c r="AT687" i="4" s="1"/>
  <c r="AU687" i="4" s="1"/>
  <c r="AV687" i="4" s="1"/>
  <c r="AA42" i="4"/>
  <c r="AA156" i="4"/>
  <c r="AA687" i="4"/>
  <c r="R42" i="4"/>
  <c r="S42" i="4"/>
  <c r="T42" i="4"/>
  <c r="U42" i="4"/>
  <c r="V42" i="4"/>
  <c r="R156" i="4"/>
  <c r="S156" i="4"/>
  <c r="T156" i="4"/>
  <c r="U156" i="4"/>
  <c r="AP156" i="4" s="1"/>
  <c r="V156" i="4"/>
  <c r="R687" i="4"/>
  <c r="S687" i="4"/>
  <c r="T687" i="4"/>
  <c r="U687" i="4"/>
  <c r="V687" i="4"/>
  <c r="W687" i="4" s="1"/>
  <c r="M42" i="4"/>
  <c r="J42" i="4" s="1"/>
  <c r="M156" i="4"/>
  <c r="J156" i="4"/>
  <c r="M687" i="4"/>
  <c r="J687" i="4" s="1"/>
  <c r="Y42" i="12"/>
  <c r="Z42" i="12"/>
  <c r="AS42" i="12" s="1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6" i="12"/>
  <c r="Z156" i="12"/>
  <c r="AS156" i="12" s="1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687" i="12"/>
  <c r="Z687" i="12"/>
  <c r="AT687" i="12" s="1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Z156" i="4"/>
  <c r="Z687" i="4"/>
  <c r="Z42" i="4"/>
  <c r="X156" i="4"/>
  <c r="W156" i="4"/>
  <c r="AT156" i="12"/>
  <c r="AO687" i="4"/>
  <c r="X687" i="4"/>
  <c r="AP687" i="4"/>
  <c r="AT42" i="12"/>
  <c r="M617" i="6"/>
  <c r="M619" i="6"/>
  <c r="M620" i="6"/>
  <c r="M621" i="6"/>
  <c r="M622" i="6"/>
  <c r="M623" i="6"/>
  <c r="M624" i="6"/>
  <c r="M625" i="6"/>
  <c r="M626" i="6"/>
  <c r="M627" i="6"/>
  <c r="M618" i="6"/>
  <c r="L617" i="6"/>
  <c r="N617" i="6" s="1"/>
  <c r="L618" i="6"/>
  <c r="L619" i="6"/>
  <c r="L620" i="6"/>
  <c r="L621" i="6"/>
  <c r="N621" i="6" s="1"/>
  <c r="L622" i="6"/>
  <c r="L623" i="6"/>
  <c r="L624" i="6"/>
  <c r="L625" i="6"/>
  <c r="L626" i="6"/>
  <c r="L627" i="6"/>
  <c r="K617" i="6"/>
  <c r="K618" i="6"/>
  <c r="N618" i="6" s="1"/>
  <c r="K619" i="6"/>
  <c r="K620" i="6"/>
  <c r="K621" i="6"/>
  <c r="K622" i="6"/>
  <c r="N622" i="6" s="1"/>
  <c r="K623" i="6"/>
  <c r="K624" i="6"/>
  <c r="K625" i="6"/>
  <c r="K626" i="6"/>
  <c r="N626" i="6" s="1"/>
  <c r="K627" i="6"/>
  <c r="N624" i="6"/>
  <c r="N620" i="6"/>
  <c r="N623" i="6"/>
  <c r="N619" i="6"/>
  <c r="N625" i="6"/>
  <c r="N627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1" i="4"/>
  <c r="AR102" i="4"/>
  <c r="AR103" i="4"/>
  <c r="AR104" i="4"/>
  <c r="AR105" i="4"/>
  <c r="AR106" i="4"/>
  <c r="AR107" i="4"/>
  <c r="AR108" i="4"/>
  <c r="AR109" i="4"/>
  <c r="AR111" i="4"/>
  <c r="AR112" i="4"/>
  <c r="AR113" i="4"/>
  <c r="AR114" i="4"/>
  <c r="AR115" i="4"/>
  <c r="AR116" i="4"/>
  <c r="AR117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160" i="4"/>
  <c r="AR161" i="4"/>
  <c r="AR162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60" i="4"/>
  <c r="AR261" i="4"/>
  <c r="AR262" i="4"/>
  <c r="AR263" i="4"/>
  <c r="AR264" i="4"/>
  <c r="AR265" i="4"/>
  <c r="AR266" i="4"/>
  <c r="AR267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9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80" i="4"/>
  <c r="AR681" i="4"/>
  <c r="AR682" i="4"/>
  <c r="AR683" i="4"/>
  <c r="AR684" i="4"/>
  <c r="AR685" i="4"/>
  <c r="AR686" i="4"/>
  <c r="AR688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3" i="4"/>
  <c r="AR844" i="4"/>
  <c r="AR842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2" i="4"/>
  <c r="AR873" i="4"/>
  <c r="AR874" i="4"/>
  <c r="AR875" i="4"/>
  <c r="AR876" i="4"/>
  <c r="AR877" i="4"/>
  <c r="AR878" i="4"/>
  <c r="AR879" i="4"/>
  <c r="AR880" i="4"/>
  <c r="AR881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9" i="4"/>
  <c r="T319" i="4"/>
  <c r="U319" i="4"/>
  <c r="V319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8" i="4"/>
  <c r="T688" i="4"/>
  <c r="U688" i="4"/>
  <c r="V688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3" i="4"/>
  <c r="T843" i="4"/>
  <c r="U843" i="4"/>
  <c r="V843" i="4"/>
  <c r="S844" i="4"/>
  <c r="T844" i="4"/>
  <c r="U844" i="4"/>
  <c r="V844" i="4"/>
  <c r="S842" i="4"/>
  <c r="T842" i="4"/>
  <c r="U842" i="4"/>
  <c r="V842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2" i="4"/>
  <c r="T872" i="4"/>
  <c r="U872" i="4"/>
  <c r="V872" i="4"/>
  <c r="S873" i="4"/>
  <c r="T873" i="4"/>
  <c r="U873" i="4"/>
  <c r="V873" i="4"/>
  <c r="S874" i="4"/>
  <c r="T874" i="4"/>
  <c r="U874" i="4"/>
  <c r="V874" i="4"/>
  <c r="S875" i="4"/>
  <c r="T875" i="4"/>
  <c r="U875" i="4"/>
  <c r="V875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0" i="4"/>
  <c r="T880" i="4"/>
  <c r="U880" i="4"/>
  <c r="V880" i="4"/>
  <c r="S881" i="4"/>
  <c r="T881" i="4"/>
  <c r="U881" i="4"/>
  <c r="V881" i="4"/>
  <c r="V7" i="4"/>
  <c r="Z58" i="12"/>
  <c r="Z8" i="12"/>
  <c r="Z15" i="12"/>
  <c r="Z11" i="12"/>
  <c r="Z13" i="12"/>
  <c r="Z38" i="12"/>
  <c r="Z17" i="12"/>
  <c r="Z18" i="12"/>
  <c r="Z76" i="12"/>
  <c r="Z854" i="12"/>
  <c r="Z26" i="12"/>
  <c r="Z28" i="12"/>
  <c r="Z29" i="12"/>
  <c r="Z7" i="12"/>
  <c r="Z19" i="12"/>
  <c r="Z39" i="12"/>
  <c r="Z59" i="12"/>
  <c r="Z88" i="12"/>
  <c r="Z43" i="12"/>
  <c r="Z40" i="12"/>
  <c r="Z47" i="12"/>
  <c r="Z65" i="12"/>
  <c r="Z45" i="12"/>
  <c r="Z41" i="12"/>
  <c r="Z469" i="12"/>
  <c r="Z44" i="12"/>
  <c r="Z33" i="12"/>
  <c r="Z524" i="12"/>
  <c r="Z235" i="12"/>
  <c r="Z23" i="12"/>
  <c r="Z10" i="12"/>
  <c r="Z16" i="12"/>
  <c r="Z25" i="12"/>
  <c r="Z24" i="12"/>
  <c r="Z86" i="12"/>
  <c r="Z27" i="12"/>
  <c r="Z85" i="12"/>
  <c r="Z52" i="12"/>
  <c r="Z84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70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54" i="12"/>
  <c r="Z73" i="12"/>
  <c r="Z75" i="12"/>
  <c r="Z77" i="12"/>
  <c r="Z46" i="12"/>
  <c r="Z22" i="12"/>
  <c r="Z79" i="12"/>
  <c r="Z83" i="12"/>
  <c r="Z78" i="12"/>
  <c r="Z81" i="12"/>
  <c r="Z82" i="12"/>
  <c r="Z87" i="12"/>
  <c r="Z108" i="12"/>
  <c r="Z119" i="12"/>
  <c r="Z99" i="12"/>
  <c r="Z94" i="12"/>
  <c r="Z137" i="12"/>
  <c r="Z91" i="12"/>
  <c r="Z125" i="12"/>
  <c r="Z120" i="12"/>
  <c r="Z113" i="12"/>
  <c r="Z115" i="12"/>
  <c r="Z116" i="12"/>
  <c r="Z602" i="12"/>
  <c r="Z105" i="12"/>
  <c r="Z95" i="12"/>
  <c r="Z109" i="12"/>
  <c r="Z89" i="12"/>
  <c r="Z132" i="12"/>
  <c r="Z96" i="12"/>
  <c r="Z101" i="12"/>
  <c r="Z121" i="12"/>
  <c r="Z97" i="12"/>
  <c r="Z111" i="12"/>
  <c r="Z114" i="12"/>
  <c r="Z117" i="12"/>
  <c r="Z90" i="12"/>
  <c r="Z124" i="12"/>
  <c r="Z92" i="12"/>
  <c r="Z135" i="12"/>
  <c r="Z126" i="12"/>
  <c r="Z129" i="12"/>
  <c r="Z239" i="12"/>
  <c r="Z123" i="12"/>
  <c r="Z131" i="12"/>
  <c r="Z80" i="12"/>
  <c r="Z128" i="12"/>
  <c r="Z93" i="12"/>
  <c r="Z112" i="12"/>
  <c r="Z127" i="12"/>
  <c r="Z103" i="12"/>
  <c r="Z130" i="12"/>
  <c r="Z104" i="12"/>
  <c r="Z98" i="12"/>
  <c r="Z122" i="12"/>
  <c r="Z107" i="12"/>
  <c r="Z159" i="12"/>
  <c r="Z168" i="12"/>
  <c r="Z150" i="12"/>
  <c r="Z209" i="12"/>
  <c r="Z213" i="12"/>
  <c r="Z794" i="12"/>
  <c r="Z144" i="12"/>
  <c r="Z194" i="12"/>
  <c r="Z181" i="12"/>
  <c r="Z177" i="12"/>
  <c r="Z152" i="12"/>
  <c r="Z138" i="12"/>
  <c r="Z205" i="12"/>
  <c r="Z199" i="12"/>
  <c r="Z140" i="12"/>
  <c r="Z195" i="12"/>
  <c r="Z142" i="12"/>
  <c r="Z141" i="12"/>
  <c r="Z143" i="12"/>
  <c r="Z145" i="12"/>
  <c r="Z147" i="12"/>
  <c r="Z153" i="12"/>
  <c r="Z157" i="12"/>
  <c r="Z321" i="12"/>
  <c r="Z158" i="12"/>
  <c r="Z183" i="12"/>
  <c r="Z191" i="12"/>
  <c r="Z139" i="12"/>
  <c r="Z166" i="12"/>
  <c r="Z167" i="12"/>
  <c r="Z193" i="12"/>
  <c r="Z192" i="12"/>
  <c r="Z211" i="12"/>
  <c r="Z169" i="12"/>
  <c r="Z624" i="12"/>
  <c r="Z146" i="12"/>
  <c r="Z164" i="12"/>
  <c r="Z165" i="12"/>
  <c r="Z170" i="12"/>
  <c r="Z202" i="12"/>
  <c r="Z196" i="12"/>
  <c r="Z215" i="12"/>
  <c r="Z160" i="12"/>
  <c r="Z214" i="12"/>
  <c r="Z162" i="12"/>
  <c r="Z171" i="12"/>
  <c r="Z174" i="12"/>
  <c r="Z178" i="12"/>
  <c r="Z180" i="12"/>
  <c r="Z182" i="12"/>
  <c r="Z441" i="12"/>
  <c r="Z210" i="12"/>
  <c r="Z155" i="12"/>
  <c r="Z184" i="12"/>
  <c r="Z172" i="12"/>
  <c r="Z185" i="12"/>
  <c r="Z186" i="12"/>
  <c r="Z176" i="12"/>
  <c r="Z175" i="12"/>
  <c r="Z297" i="12"/>
  <c r="Z149" i="12"/>
  <c r="Z151" i="12"/>
  <c r="Z203" i="12"/>
  <c r="Z212" i="12"/>
  <c r="Z200" i="12"/>
  <c r="Z206" i="12"/>
  <c r="Z243" i="12"/>
  <c r="Z204" i="12"/>
  <c r="Z189" i="12"/>
  <c r="Z188" i="12"/>
  <c r="Z339" i="12"/>
  <c r="Z173" i="12"/>
  <c r="Z190" i="12"/>
  <c r="Z148" i="12"/>
  <c r="Z154" i="12"/>
  <c r="Z198" i="12"/>
  <c r="Z201" i="12"/>
  <c r="Z207" i="12"/>
  <c r="Z161" i="12"/>
  <c r="Z208" i="12"/>
  <c r="Z179" i="12"/>
  <c r="Z187" i="12"/>
  <c r="Z225" i="12"/>
  <c r="Z227" i="12"/>
  <c r="Z229" i="12"/>
  <c r="Z217" i="12"/>
  <c r="Z878" i="12"/>
  <c r="Z226" i="12"/>
  <c r="Z232" i="12"/>
  <c r="Z219" i="12"/>
  <c r="Z221" i="12"/>
  <c r="Z231" i="12"/>
  <c r="Z216" i="12"/>
  <c r="Z236" i="12"/>
  <c r="Z805" i="12"/>
  <c r="Z218" i="12"/>
  <c r="Z222" i="12"/>
  <c r="Z223" i="12"/>
  <c r="Z626" i="12"/>
  <c r="Z220" i="12"/>
  <c r="Z234" i="12"/>
  <c r="Z237" i="12"/>
  <c r="Z238" i="12"/>
  <c r="Z233" i="12"/>
  <c r="Z240" i="12"/>
  <c r="Z245" i="12"/>
  <c r="Z246" i="12"/>
  <c r="Z253" i="12"/>
  <c r="Z266" i="12"/>
  <c r="Z267" i="12"/>
  <c r="Z242" i="12"/>
  <c r="Z248" i="12"/>
  <c r="Z244" i="12"/>
  <c r="Z252" i="12"/>
  <c r="Z251" i="12"/>
  <c r="Z254" i="12"/>
  <c r="Z255" i="12"/>
  <c r="Z247" i="12"/>
  <c r="Z265" i="12"/>
  <c r="Z256" i="12"/>
  <c r="Z241" i="12"/>
  <c r="Z257" i="12"/>
  <c r="Z270" i="12"/>
  <c r="Z258" i="12"/>
  <c r="Z260" i="12"/>
  <c r="Z250" i="12"/>
  <c r="Z261" i="12"/>
  <c r="Z263" i="12"/>
  <c r="Z264" i="12"/>
  <c r="Z249" i="12"/>
  <c r="Z269" i="12"/>
  <c r="Z271" i="12"/>
  <c r="Z661" i="12"/>
  <c r="Z272" i="12"/>
  <c r="Z262" i="12"/>
  <c r="Z277" i="12"/>
  <c r="Z274" i="12"/>
  <c r="Z273" i="12"/>
  <c r="Z275" i="12"/>
  <c r="Z738" i="12"/>
  <c r="Z276" i="12"/>
  <c r="Z877" i="12"/>
  <c r="Z306" i="12"/>
  <c r="Z286" i="12"/>
  <c r="Z307" i="12"/>
  <c r="Z303" i="12"/>
  <c r="Z282" i="12"/>
  <c r="Z279" i="12"/>
  <c r="Z289" i="12"/>
  <c r="Z30" i="12"/>
  <c r="Z315" i="12"/>
  <c r="Z287" i="12"/>
  <c r="Z308" i="12"/>
  <c r="Z296" i="12"/>
  <c r="Z295" i="12"/>
  <c r="Z278" i="12"/>
  <c r="Z309" i="12"/>
  <c r="Z134" i="12"/>
  <c r="Z281" i="12"/>
  <c r="Z283" i="12"/>
  <c r="Z284" i="12"/>
  <c r="Z285" i="12"/>
  <c r="Z292" i="12"/>
  <c r="Z291" i="12"/>
  <c r="Z763" i="12"/>
  <c r="Z293" i="12"/>
  <c r="Z312" i="12"/>
  <c r="Z294" i="12"/>
  <c r="Z314" i="12"/>
  <c r="Z304" i="12"/>
  <c r="Z305" i="12"/>
  <c r="Z322" i="12"/>
  <c r="Z299" i="12"/>
  <c r="Z313" i="12"/>
  <c r="Z317" i="12"/>
  <c r="Z302" i="12"/>
  <c r="Z300" i="12"/>
  <c r="Z301" i="12"/>
  <c r="Z290" i="12"/>
  <c r="Z298" i="12"/>
  <c r="Z311" i="12"/>
  <c r="Z280" i="12"/>
  <c r="Z310" i="12"/>
  <c r="Z288" i="12"/>
  <c r="Z102" i="12"/>
  <c r="Z316" i="12"/>
  <c r="Z337" i="12"/>
  <c r="Z336" i="12"/>
  <c r="Z325" i="12"/>
  <c r="Z328" i="12"/>
  <c r="Z335" i="12"/>
  <c r="Z340" i="12"/>
  <c r="Z341" i="12"/>
  <c r="Z329" i="12"/>
  <c r="Z323" i="12"/>
  <c r="Z347" i="12"/>
  <c r="Z333" i="12"/>
  <c r="Z326" i="12"/>
  <c r="Z324" i="12"/>
  <c r="Z344" i="12"/>
  <c r="Z346" i="12"/>
  <c r="Z343" i="12"/>
  <c r="Z332" i="12"/>
  <c r="Z345" i="12"/>
  <c r="Z327" i="12"/>
  <c r="Z331" i="12"/>
  <c r="Z342" i="12"/>
  <c r="Z330" i="12"/>
  <c r="Z319" i="12"/>
  <c r="Z349" i="12"/>
  <c r="Z764" i="12"/>
  <c r="Z371" i="12"/>
  <c r="Z381" i="12"/>
  <c r="Z364" i="12"/>
  <c r="Z350" i="12"/>
  <c r="Z388" i="12"/>
  <c r="Z389" i="12"/>
  <c r="Z391" i="12"/>
  <c r="Z390" i="12"/>
  <c r="AS390" i="12" s="1"/>
  <c r="Z357" i="12"/>
  <c r="Z355" i="12"/>
  <c r="Z383" i="12"/>
  <c r="Z366" i="12"/>
  <c r="Z358" i="12"/>
  <c r="Z376" i="12"/>
  <c r="Z370" i="12"/>
  <c r="Z384" i="12"/>
  <c r="Z361" i="12"/>
  <c r="Z518" i="12"/>
  <c r="Z382" i="12"/>
  <c r="Z362" i="12"/>
  <c r="Z379" i="12"/>
  <c r="Z363" i="12"/>
  <c r="Z369" i="12"/>
  <c r="Z367" i="12"/>
  <c r="Z359" i="12"/>
  <c r="Z352" i="12"/>
  <c r="Z372" i="12"/>
  <c r="Z356" i="12"/>
  <c r="Z360" i="12"/>
  <c r="Z374" i="12"/>
  <c r="Z373" i="12"/>
  <c r="Z375" i="12"/>
  <c r="Z368" i="12"/>
  <c r="Z353" i="12"/>
  <c r="Z380" i="12"/>
  <c r="Z378" i="12"/>
  <c r="Z377" i="12"/>
  <c r="Z385" i="12"/>
  <c r="Z386" i="12"/>
  <c r="Z351" i="12"/>
  <c r="Z365" i="12"/>
  <c r="Z387" i="12"/>
  <c r="Z392" i="12"/>
  <c r="Z398" i="12"/>
  <c r="Z400" i="12"/>
  <c r="Z419" i="12"/>
  <c r="Z402" i="12"/>
  <c r="Z403" i="12"/>
  <c r="Z393" i="12"/>
  <c r="Z396" i="12"/>
  <c r="Z412" i="12"/>
  <c r="Z404" i="12"/>
  <c r="Z408" i="12"/>
  <c r="Z571" i="12"/>
  <c r="Z410" i="12"/>
  <c r="Z397" i="12"/>
  <c r="Z399" i="12"/>
  <c r="Z768" i="12"/>
  <c r="Z395" i="12"/>
  <c r="Z394" i="12"/>
  <c r="Z401" i="12"/>
  <c r="Z409" i="12"/>
  <c r="Z416" i="12"/>
  <c r="Z411" i="12"/>
  <c r="Z407" i="12"/>
  <c r="Z420" i="12"/>
  <c r="Z417" i="12"/>
  <c r="Z415" i="12"/>
  <c r="Z413" i="12"/>
  <c r="Z414" i="12"/>
  <c r="Z418" i="12"/>
  <c r="Z424" i="12"/>
  <c r="Z713" i="12"/>
  <c r="Z423" i="12"/>
  <c r="Z425" i="12"/>
  <c r="Z421" i="12"/>
  <c r="Z430" i="12"/>
  <c r="Z427" i="12"/>
  <c r="Z422" i="12"/>
  <c r="Z428" i="12"/>
  <c r="Z426" i="12"/>
  <c r="Z429" i="12"/>
  <c r="Z432" i="12"/>
  <c r="Z433" i="12"/>
  <c r="Z445" i="12"/>
  <c r="Z434" i="12"/>
  <c r="Z431" i="12"/>
  <c r="Z446" i="12"/>
  <c r="Z435" i="12"/>
  <c r="Z436" i="12"/>
  <c r="Z440" i="12"/>
  <c r="Z437" i="12"/>
  <c r="Z438" i="12"/>
  <c r="Z443" i="12"/>
  <c r="Z439" i="12"/>
  <c r="Z444" i="12"/>
  <c r="Z442" i="12"/>
  <c r="Z461" i="12"/>
  <c r="Z453" i="12"/>
  <c r="Z460" i="12"/>
  <c r="Z474" i="12"/>
  <c r="Z449" i="12"/>
  <c r="Z450" i="12"/>
  <c r="Z451" i="12"/>
  <c r="Z476" i="12"/>
  <c r="Z479" i="12"/>
  <c r="Z452" i="12"/>
  <c r="Z482" i="12"/>
  <c r="Z454" i="12"/>
  <c r="Z477" i="12"/>
  <c r="Z463" i="12"/>
  <c r="Z456" i="12"/>
  <c r="Z464" i="12"/>
  <c r="Z458" i="12"/>
  <c r="Z475" i="12"/>
  <c r="Z465" i="12"/>
  <c r="Z455" i="12"/>
  <c r="Z467" i="12"/>
  <c r="Z459" i="12"/>
  <c r="Z468" i="12"/>
  <c r="Z448" i="12"/>
  <c r="Z457" i="12"/>
  <c r="Z466" i="12"/>
  <c r="Z472" i="12"/>
  <c r="Z471" i="12"/>
  <c r="Z473" i="12"/>
  <c r="Z480" i="12"/>
  <c r="Z481" i="12"/>
  <c r="Z494" i="12"/>
  <c r="Z485" i="12"/>
  <c r="Z508" i="12"/>
  <c r="Z521" i="12"/>
  <c r="Z510" i="12"/>
  <c r="Z486" i="12"/>
  <c r="Z517" i="12"/>
  <c r="Z470" i="12"/>
  <c r="Z487" i="12"/>
  <c r="Z507" i="12"/>
  <c r="Z528" i="12"/>
  <c r="Z499" i="12"/>
  <c r="Z516" i="12"/>
  <c r="Z522" i="12"/>
  <c r="Z823" i="12"/>
  <c r="Z488" i="12"/>
  <c r="Z519" i="12"/>
  <c r="Z489" i="12"/>
  <c r="Z483" i="12"/>
  <c r="Z541" i="12"/>
  <c r="Z491" i="12"/>
  <c r="Z490" i="12"/>
  <c r="Z542" i="12"/>
  <c r="Z514" i="12"/>
  <c r="Z495" i="12"/>
  <c r="Z512" i="12"/>
  <c r="Z497" i="12"/>
  <c r="Z504" i="12"/>
  <c r="Z530" i="12"/>
  <c r="Z503" i="12"/>
  <c r="Z492" i="12"/>
  <c r="Z532" i="12"/>
  <c r="Z500" i="12"/>
  <c r="Z502" i="12"/>
  <c r="Z505" i="12"/>
  <c r="Z506" i="12"/>
  <c r="Z511" i="12"/>
  <c r="Z496" i="12"/>
  <c r="Z537" i="12"/>
  <c r="Z527" i="12"/>
  <c r="Z484" i="12"/>
  <c r="Z536" i="12"/>
  <c r="Z525" i="12"/>
  <c r="Z515" i="12"/>
  <c r="Z513" i="12"/>
  <c r="Z493" i="12"/>
  <c r="Z501" i="12"/>
  <c r="Z795" i="12"/>
  <c r="Z523" i="12"/>
  <c r="Z498" i="12"/>
  <c r="Z533" i="12"/>
  <c r="Z526" i="12"/>
  <c r="Z538" i="12"/>
  <c r="Z529" i="12"/>
  <c r="Z534" i="12"/>
  <c r="Z539" i="12"/>
  <c r="Z535" i="12"/>
  <c r="Z543" i="12"/>
  <c r="Z509" i="12"/>
  <c r="Z547" i="12"/>
  <c r="Z544" i="12"/>
  <c r="Z548" i="12"/>
  <c r="Z563" i="12"/>
  <c r="Z555" i="12"/>
  <c r="Z557" i="12"/>
  <c r="Z556" i="12"/>
  <c r="Z545" i="12"/>
  <c r="Z565" i="12"/>
  <c r="Z558" i="12"/>
  <c r="Z546" i="12"/>
  <c r="Z567" i="12"/>
  <c r="Z572" i="12"/>
  <c r="Z561" i="12"/>
  <c r="Z553" i="12"/>
  <c r="Z570" i="12"/>
  <c r="Z552" i="12"/>
  <c r="Z581" i="12"/>
  <c r="Z550" i="12"/>
  <c r="Z551" i="12"/>
  <c r="Z564" i="12"/>
  <c r="Z562" i="12"/>
  <c r="Z559" i="12"/>
  <c r="Z549" i="12"/>
  <c r="Z560" i="12"/>
  <c r="Z573" i="12"/>
  <c r="Z554" i="12"/>
  <c r="Z569" i="12"/>
  <c r="Z566" i="12"/>
  <c r="Z577" i="12"/>
  <c r="Z580" i="12"/>
  <c r="Z578" i="12"/>
  <c r="Z579" i="12"/>
  <c r="Z575" i="12"/>
  <c r="Z574" i="12"/>
  <c r="Z576" i="12"/>
  <c r="Z599" i="12"/>
  <c r="Z601" i="12"/>
  <c r="Z584" i="12"/>
  <c r="Z586" i="12"/>
  <c r="Z585" i="12"/>
  <c r="Z590" i="12"/>
  <c r="Z594" i="12"/>
  <c r="Z588" i="12"/>
  <c r="Z592" i="12"/>
  <c r="Z587" i="12"/>
  <c r="Z591" i="12"/>
  <c r="Z589" i="12"/>
  <c r="Z597" i="12"/>
  <c r="Z593" i="12"/>
  <c r="Z596" i="12"/>
  <c r="Z598" i="12"/>
  <c r="Z583" i="12"/>
  <c r="Z595" i="12"/>
  <c r="Z600" i="12"/>
  <c r="Z338" i="12"/>
  <c r="Z608" i="12"/>
  <c r="Z623" i="12"/>
  <c r="Z651" i="12"/>
  <c r="Z622" i="12"/>
  <c r="Z620" i="12"/>
  <c r="Z612" i="12"/>
  <c r="Z609" i="12"/>
  <c r="Z604" i="12"/>
  <c r="Z607" i="12"/>
  <c r="Z603" i="12"/>
  <c r="Z631" i="12"/>
  <c r="Z610" i="12"/>
  <c r="Z640" i="12"/>
  <c r="Z606" i="12"/>
  <c r="Z613" i="12"/>
  <c r="Z641" i="12"/>
  <c r="Z614" i="12"/>
  <c r="Z616" i="12"/>
  <c r="Z627" i="12"/>
  <c r="Z648" i="12"/>
  <c r="Z649" i="12"/>
  <c r="Z637" i="12"/>
  <c r="Z632" i="12"/>
  <c r="Z628" i="12"/>
  <c r="Z629" i="12"/>
  <c r="Z630" i="12"/>
  <c r="Z621" i="12"/>
  <c r="Z633" i="12"/>
  <c r="Z634" i="12"/>
  <c r="Z635" i="12"/>
  <c r="Z650" i="12"/>
  <c r="Z636" i="12"/>
  <c r="Z638" i="12"/>
  <c r="Z639" i="12"/>
  <c r="Z63" i="12"/>
  <c r="Z615" i="12"/>
  <c r="Z642" i="12"/>
  <c r="Z643" i="12"/>
  <c r="Z617" i="12"/>
  <c r="Z619" i="12"/>
  <c r="Z625" i="12"/>
  <c r="Z605" i="12"/>
  <c r="Z644" i="12"/>
  <c r="Z618" i="12"/>
  <c r="Z645" i="12"/>
  <c r="Z646" i="12"/>
  <c r="Z647" i="12"/>
  <c r="Z611" i="12"/>
  <c r="Z653" i="12"/>
  <c r="Z655" i="12"/>
  <c r="Z654" i="12"/>
  <c r="Z447" i="12"/>
  <c r="Z652" i="12"/>
  <c r="Z224" i="12"/>
  <c r="Z672" i="12"/>
  <c r="Z685" i="12"/>
  <c r="Z674" i="12"/>
  <c r="Z582" i="12"/>
  <c r="Z658" i="12"/>
  <c r="Z663" i="12"/>
  <c r="Z666" i="12"/>
  <c r="Z667" i="12"/>
  <c r="Z683" i="12"/>
  <c r="Z676" i="12"/>
  <c r="Z659" i="12"/>
  <c r="Z684" i="12"/>
  <c r="Z675" i="12"/>
  <c r="Z662" i="12"/>
  <c r="Z677" i="12"/>
  <c r="Z664" i="12"/>
  <c r="Z668" i="12"/>
  <c r="Z657" i="12"/>
  <c r="Z673" i="12"/>
  <c r="Z670" i="12"/>
  <c r="Z678" i="12"/>
  <c r="Z680" i="12"/>
  <c r="Z681" i="12"/>
  <c r="Z660" i="12"/>
  <c r="Z669" i="12"/>
  <c r="Z682" i="12"/>
  <c r="Z686" i="12"/>
  <c r="Z656" i="12"/>
  <c r="Z671" i="12"/>
  <c r="Z729" i="12"/>
  <c r="Z739" i="12"/>
  <c r="Z693" i="12"/>
  <c r="Z688" i="12"/>
  <c r="Z690" i="12"/>
  <c r="Z106" i="12"/>
  <c r="Z691" i="12"/>
  <c r="Z747" i="12"/>
  <c r="Z719" i="12"/>
  <c r="Z700" i="12"/>
  <c r="Z710" i="12"/>
  <c r="Z733" i="12"/>
  <c r="Z750" i="12"/>
  <c r="Z696" i="12"/>
  <c r="Z702" i="12"/>
  <c r="Z707" i="12"/>
  <c r="Z708" i="12"/>
  <c r="Z699" i="12"/>
  <c r="Z133" i="12"/>
  <c r="Z709" i="12"/>
  <c r="Z717" i="12"/>
  <c r="Z703" i="12"/>
  <c r="Z728" i="12"/>
  <c r="Z736" i="12"/>
  <c r="Z692" i="12"/>
  <c r="Z711" i="12"/>
  <c r="Z714" i="12"/>
  <c r="Z746" i="12"/>
  <c r="Z716" i="12"/>
  <c r="Z721" i="12"/>
  <c r="Z727" i="12"/>
  <c r="Z725" i="12"/>
  <c r="Z701" i="12"/>
  <c r="Z712" i="12"/>
  <c r="Z735" i="12"/>
  <c r="Z724" i="12"/>
  <c r="Z726" i="12"/>
  <c r="Z718" i="12"/>
  <c r="Z694" i="12"/>
  <c r="Z478" i="12"/>
  <c r="Z748" i="12"/>
  <c r="Z704" i="12"/>
  <c r="Z730" i="12"/>
  <c r="Z731" i="12"/>
  <c r="Z734" i="12"/>
  <c r="Z737" i="12"/>
  <c r="Z720" i="12"/>
  <c r="Z749" i="12"/>
  <c r="Z745" i="12"/>
  <c r="Z706" i="12"/>
  <c r="Z695" i="12"/>
  <c r="Z744" i="12"/>
  <c r="Z743" i="12"/>
  <c r="Z698" i="12"/>
  <c r="Z697" i="12"/>
  <c r="Z741" i="12"/>
  <c r="Z751" i="12"/>
  <c r="Z752" i="12"/>
  <c r="Z740" i="12"/>
  <c r="Z405" i="12"/>
  <c r="Z742" i="12"/>
  <c r="Z705" i="12"/>
  <c r="Z723" i="12"/>
  <c r="Z722" i="12"/>
  <c r="Z753" i="12"/>
  <c r="Z782" i="12"/>
  <c r="Z715" i="12"/>
  <c r="Z762" i="12"/>
  <c r="Z757" i="12"/>
  <c r="Z53" i="12"/>
  <c r="Z759" i="12"/>
  <c r="Z758" i="12"/>
  <c r="Z774" i="12"/>
  <c r="Z760" i="12"/>
  <c r="Z781" i="12"/>
  <c r="Z755" i="12"/>
  <c r="Z790" i="12"/>
  <c r="Z791" i="12"/>
  <c r="Z776" i="12"/>
  <c r="Z792" i="12"/>
  <c r="Z761" i="12"/>
  <c r="Z354" i="12"/>
  <c r="Z766" i="12"/>
  <c r="Z779" i="12"/>
  <c r="Z765" i="12"/>
  <c r="Z767" i="12"/>
  <c r="Z785" i="12"/>
  <c r="Z770" i="12"/>
  <c r="Z769" i="12"/>
  <c r="Z773" i="12"/>
  <c r="Z777" i="12"/>
  <c r="Z772" i="12"/>
  <c r="Z788" i="12"/>
  <c r="Z775" i="12"/>
  <c r="Z786" i="12"/>
  <c r="Z771" i="12"/>
  <c r="Z784" i="12"/>
  <c r="Z756" i="12"/>
  <c r="Z793" i="12"/>
  <c r="Z780" i="12"/>
  <c r="Z783" i="12"/>
  <c r="Z778" i="12"/>
  <c r="Z787" i="12"/>
  <c r="Z816" i="12"/>
  <c r="Z802" i="12"/>
  <c r="Z806" i="12"/>
  <c r="Z808" i="12"/>
  <c r="Z809" i="12"/>
  <c r="Z798" i="12"/>
  <c r="Z810" i="12"/>
  <c r="Z813" i="12"/>
  <c r="Z797" i="12"/>
  <c r="Z799" i="12"/>
  <c r="Z800" i="12"/>
  <c r="Z801" i="12"/>
  <c r="Z803" i="12"/>
  <c r="Z815" i="12"/>
  <c r="Z820" i="12"/>
  <c r="Z811" i="12"/>
  <c r="Z814" i="12"/>
  <c r="Z821" i="12"/>
  <c r="Z804" i="12"/>
  <c r="Z807" i="12"/>
  <c r="Z812" i="12"/>
  <c r="Z796" i="12"/>
  <c r="Z817" i="12"/>
  <c r="Z819" i="12"/>
  <c r="Z540" i="12"/>
  <c r="Z826" i="12"/>
  <c r="Z825" i="12"/>
  <c r="Z829" i="12"/>
  <c r="Z830" i="12"/>
  <c r="Z824" i="12"/>
  <c r="Z822" i="12"/>
  <c r="Z828" i="12"/>
  <c r="Z827" i="12"/>
  <c r="Z857" i="12"/>
  <c r="Z859" i="12"/>
  <c r="Z868" i="12"/>
  <c r="Z348" i="12"/>
  <c r="Z835" i="12"/>
  <c r="Z855" i="12"/>
  <c r="Z228" i="12"/>
  <c r="Z833" i="12"/>
  <c r="Z834" i="12"/>
  <c r="Z837" i="12"/>
  <c r="Z852" i="12"/>
  <c r="Z865" i="12"/>
  <c r="Z871" i="12"/>
  <c r="Z838" i="12"/>
  <c r="Z836" i="12"/>
  <c r="Z841" i="12"/>
  <c r="Z860" i="12"/>
  <c r="Z840" i="12"/>
  <c r="Z845" i="12"/>
  <c r="Z842" i="12"/>
  <c r="Z862" i="12"/>
  <c r="Z867" i="12"/>
  <c r="Z866" i="12"/>
  <c r="Z832" i="12"/>
  <c r="Z843" i="12"/>
  <c r="Z831" i="12"/>
  <c r="Z849" i="12"/>
  <c r="Z850" i="12"/>
  <c r="Z861" i="12"/>
  <c r="Z846" i="12"/>
  <c r="Z844" i="12"/>
  <c r="Z873" i="12"/>
  <c r="Z847" i="12"/>
  <c r="Z853" i="12"/>
  <c r="Z864" i="12"/>
  <c r="Z851" i="12"/>
  <c r="Z848" i="12"/>
  <c r="Z869" i="12"/>
  <c r="Z839" i="12"/>
  <c r="Z856" i="12"/>
  <c r="Z858" i="12"/>
  <c r="Z863" i="12"/>
  <c r="Z874" i="12"/>
  <c r="Z875" i="12"/>
  <c r="Z876" i="12"/>
  <c r="Z879" i="12"/>
  <c r="Z880" i="12"/>
  <c r="Z881" i="12"/>
  <c r="Z882" i="12"/>
  <c r="Z520" i="12"/>
  <c r="Z732" i="12"/>
  <c r="Y520" i="12"/>
  <c r="Y58" i="12"/>
  <c r="Y8" i="12"/>
  <c r="Y15" i="12"/>
  <c r="Y11" i="12"/>
  <c r="Y13" i="12"/>
  <c r="Y38" i="12"/>
  <c r="Y17" i="12"/>
  <c r="Y18" i="12"/>
  <c r="Y76" i="12"/>
  <c r="Y854" i="12"/>
  <c r="Y26" i="12"/>
  <c r="Y28" i="12"/>
  <c r="Y29" i="12"/>
  <c r="Y7" i="12"/>
  <c r="Y19" i="12"/>
  <c r="Y39" i="12"/>
  <c r="Y59" i="12"/>
  <c r="Y88" i="12"/>
  <c r="Y43" i="12"/>
  <c r="Y40" i="12"/>
  <c r="Y47" i="12"/>
  <c r="Y65" i="12"/>
  <c r="Y45" i="12"/>
  <c r="Y41" i="12"/>
  <c r="Y469" i="12"/>
  <c r="Y44" i="12"/>
  <c r="Y33" i="12"/>
  <c r="Y524" i="12"/>
  <c r="Y235" i="12"/>
  <c r="Y23" i="12"/>
  <c r="Y10" i="12"/>
  <c r="Y16" i="12"/>
  <c r="Y25" i="12"/>
  <c r="Y24" i="12"/>
  <c r="Y86" i="12"/>
  <c r="Y27" i="12"/>
  <c r="Y85" i="12"/>
  <c r="Y52" i="12"/>
  <c r="Y84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70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54" i="12"/>
  <c r="Y73" i="12"/>
  <c r="Y75" i="12"/>
  <c r="Y77" i="12"/>
  <c r="Y46" i="12"/>
  <c r="Y22" i="12"/>
  <c r="Y79" i="12"/>
  <c r="Y83" i="12"/>
  <c r="Y78" i="12"/>
  <c r="Y81" i="12"/>
  <c r="Y82" i="12"/>
  <c r="Y87" i="12"/>
  <c r="Y108" i="12"/>
  <c r="Y119" i="12"/>
  <c r="Y99" i="12"/>
  <c r="Y94" i="12"/>
  <c r="Y137" i="12"/>
  <c r="Y91" i="12"/>
  <c r="Y125" i="12"/>
  <c r="Y120" i="12"/>
  <c r="Y113" i="12"/>
  <c r="Y115" i="12"/>
  <c r="Y116" i="12"/>
  <c r="Y602" i="12"/>
  <c r="Y105" i="12"/>
  <c r="Y95" i="12"/>
  <c r="Y109" i="12"/>
  <c r="Y89" i="12"/>
  <c r="Y132" i="12"/>
  <c r="Y96" i="12"/>
  <c r="Y101" i="12"/>
  <c r="Y121" i="12"/>
  <c r="Y97" i="12"/>
  <c r="Y111" i="12"/>
  <c r="Y114" i="12"/>
  <c r="Y117" i="12"/>
  <c r="Y90" i="12"/>
  <c r="Y124" i="12"/>
  <c r="Y92" i="12"/>
  <c r="Y135" i="12"/>
  <c r="Y126" i="12"/>
  <c r="Y129" i="12"/>
  <c r="Y239" i="12"/>
  <c r="Y123" i="12"/>
  <c r="Y131" i="12"/>
  <c r="Y80" i="12"/>
  <c r="Y128" i="12"/>
  <c r="Y93" i="12"/>
  <c r="Y112" i="12"/>
  <c r="Y127" i="12"/>
  <c r="Y103" i="12"/>
  <c r="Y130" i="12"/>
  <c r="Y104" i="12"/>
  <c r="Y98" i="12"/>
  <c r="Y122" i="12"/>
  <c r="Y107" i="12"/>
  <c r="Y159" i="12"/>
  <c r="Y168" i="12"/>
  <c r="Y150" i="12"/>
  <c r="Y209" i="12"/>
  <c r="Y213" i="12"/>
  <c r="Y794" i="12"/>
  <c r="Y144" i="12"/>
  <c r="Y194" i="12"/>
  <c r="Y181" i="12"/>
  <c r="Y177" i="12"/>
  <c r="Y152" i="12"/>
  <c r="Y138" i="12"/>
  <c r="Y205" i="12"/>
  <c r="Y199" i="12"/>
  <c r="Y140" i="12"/>
  <c r="Y195" i="12"/>
  <c r="Y142" i="12"/>
  <c r="Y141" i="12"/>
  <c r="Y143" i="12"/>
  <c r="Y145" i="12"/>
  <c r="Y147" i="12"/>
  <c r="Y153" i="12"/>
  <c r="Y157" i="12"/>
  <c r="Y321" i="12"/>
  <c r="Y158" i="12"/>
  <c r="Y183" i="12"/>
  <c r="Y191" i="12"/>
  <c r="Y139" i="12"/>
  <c r="Y166" i="12"/>
  <c r="Y167" i="12"/>
  <c r="Y193" i="12"/>
  <c r="Y192" i="12"/>
  <c r="Y211" i="12"/>
  <c r="Y169" i="12"/>
  <c r="Y624" i="12"/>
  <c r="Y146" i="12"/>
  <c r="Y164" i="12"/>
  <c r="Y165" i="12"/>
  <c r="Y170" i="12"/>
  <c r="Y202" i="12"/>
  <c r="Y196" i="12"/>
  <c r="Y215" i="12"/>
  <c r="Y160" i="12"/>
  <c r="Y214" i="12"/>
  <c r="Y162" i="12"/>
  <c r="Y171" i="12"/>
  <c r="Y174" i="12"/>
  <c r="Y178" i="12"/>
  <c r="Y180" i="12"/>
  <c r="Y182" i="12"/>
  <c r="Y441" i="12"/>
  <c r="Y210" i="12"/>
  <c r="Y155" i="12"/>
  <c r="Y184" i="12"/>
  <c r="Y172" i="12"/>
  <c r="Y185" i="12"/>
  <c r="Y186" i="12"/>
  <c r="Y176" i="12"/>
  <c r="Y175" i="12"/>
  <c r="Y297" i="12"/>
  <c r="Y149" i="12"/>
  <c r="Y151" i="12"/>
  <c r="Y203" i="12"/>
  <c r="Y212" i="12"/>
  <c r="Y200" i="12"/>
  <c r="Y206" i="12"/>
  <c r="Y243" i="12"/>
  <c r="Y204" i="12"/>
  <c r="Y189" i="12"/>
  <c r="Y188" i="12"/>
  <c r="Y339" i="12"/>
  <c r="Y173" i="12"/>
  <c r="Y190" i="12"/>
  <c r="Y148" i="12"/>
  <c r="Y154" i="12"/>
  <c r="Y198" i="12"/>
  <c r="Y201" i="12"/>
  <c r="Y207" i="12"/>
  <c r="Y161" i="12"/>
  <c r="Y208" i="12"/>
  <c r="Y179" i="12"/>
  <c r="Y187" i="12"/>
  <c r="Y225" i="12"/>
  <c r="Y227" i="12"/>
  <c r="Y229" i="12"/>
  <c r="Y217" i="12"/>
  <c r="Y878" i="12"/>
  <c r="Y226" i="12"/>
  <c r="Y232" i="12"/>
  <c r="Y219" i="12"/>
  <c r="Y221" i="12"/>
  <c r="Y231" i="12"/>
  <c r="Y216" i="12"/>
  <c r="Y236" i="12"/>
  <c r="Y805" i="12"/>
  <c r="Y218" i="12"/>
  <c r="Y222" i="12"/>
  <c r="Y223" i="12"/>
  <c r="Y626" i="12"/>
  <c r="Y220" i="12"/>
  <c r="Y234" i="12"/>
  <c r="Y237" i="12"/>
  <c r="Y238" i="12"/>
  <c r="Y233" i="12"/>
  <c r="Y240" i="12"/>
  <c r="Y245" i="12"/>
  <c r="Y246" i="12"/>
  <c r="Y253" i="12"/>
  <c r="Y266" i="12"/>
  <c r="Y267" i="12"/>
  <c r="Y242" i="12"/>
  <c r="Y248" i="12"/>
  <c r="Y244" i="12"/>
  <c r="Y252" i="12"/>
  <c r="Y251" i="12"/>
  <c r="Y254" i="12"/>
  <c r="Y255" i="12"/>
  <c r="Y247" i="12"/>
  <c r="Y265" i="12"/>
  <c r="Y256" i="12"/>
  <c r="Y241" i="12"/>
  <c r="Y257" i="12"/>
  <c r="Y270" i="12"/>
  <c r="Y258" i="12"/>
  <c r="Y260" i="12"/>
  <c r="Y250" i="12"/>
  <c r="Y261" i="12"/>
  <c r="Y263" i="12"/>
  <c r="Y264" i="12"/>
  <c r="Y249" i="12"/>
  <c r="Y269" i="12"/>
  <c r="Y271" i="12"/>
  <c r="Y661" i="12"/>
  <c r="Y272" i="12"/>
  <c r="Y262" i="12"/>
  <c r="Y277" i="12"/>
  <c r="Y274" i="12"/>
  <c r="Y273" i="12"/>
  <c r="Y275" i="12"/>
  <c r="Y738" i="12"/>
  <c r="Y276" i="12"/>
  <c r="Y877" i="12"/>
  <c r="Y306" i="12"/>
  <c r="Y286" i="12"/>
  <c r="Y307" i="12"/>
  <c r="Y303" i="12"/>
  <c r="Y282" i="12"/>
  <c r="Y279" i="12"/>
  <c r="Y289" i="12"/>
  <c r="Y30" i="12"/>
  <c r="Y315" i="12"/>
  <c r="Y287" i="12"/>
  <c r="Y308" i="12"/>
  <c r="Y296" i="12"/>
  <c r="Y295" i="12"/>
  <c r="Y278" i="12"/>
  <c r="Y309" i="12"/>
  <c r="Y134" i="12"/>
  <c r="Y281" i="12"/>
  <c r="Y283" i="12"/>
  <c r="Y284" i="12"/>
  <c r="Y285" i="12"/>
  <c r="Y292" i="12"/>
  <c r="Y291" i="12"/>
  <c r="Y763" i="12"/>
  <c r="Y293" i="12"/>
  <c r="Y312" i="12"/>
  <c r="Y294" i="12"/>
  <c r="Y314" i="12"/>
  <c r="Y304" i="12"/>
  <c r="Y305" i="12"/>
  <c r="Y322" i="12"/>
  <c r="Y299" i="12"/>
  <c r="Y313" i="12"/>
  <c r="Y317" i="12"/>
  <c r="Y302" i="12"/>
  <c r="Y300" i="12"/>
  <c r="Y301" i="12"/>
  <c r="Y290" i="12"/>
  <c r="Y298" i="12"/>
  <c r="Y311" i="12"/>
  <c r="Y280" i="12"/>
  <c r="Y310" i="12"/>
  <c r="Y288" i="12"/>
  <c r="Y102" i="12"/>
  <c r="Y316" i="12"/>
  <c r="Y337" i="12"/>
  <c r="Y336" i="12"/>
  <c r="Y325" i="12"/>
  <c r="Y328" i="12"/>
  <c r="Y335" i="12"/>
  <c r="Y340" i="12"/>
  <c r="Y341" i="12"/>
  <c r="Y329" i="12"/>
  <c r="Y323" i="12"/>
  <c r="Y347" i="12"/>
  <c r="Y333" i="12"/>
  <c r="Y326" i="12"/>
  <c r="Y324" i="12"/>
  <c r="Y344" i="12"/>
  <c r="Y346" i="12"/>
  <c r="Y343" i="12"/>
  <c r="Y332" i="12"/>
  <c r="Y345" i="12"/>
  <c r="Y327" i="12"/>
  <c r="Y331" i="12"/>
  <c r="Y342" i="12"/>
  <c r="Y330" i="12"/>
  <c r="Y319" i="12"/>
  <c r="Y349" i="12"/>
  <c r="Y764" i="12"/>
  <c r="Y371" i="12"/>
  <c r="Y381" i="12"/>
  <c r="Y364" i="12"/>
  <c r="Y350" i="12"/>
  <c r="Y388" i="12"/>
  <c r="Y389" i="12"/>
  <c r="Y391" i="12"/>
  <c r="Y390" i="12"/>
  <c r="Y357" i="12"/>
  <c r="Y355" i="12"/>
  <c r="Y383" i="12"/>
  <c r="Y366" i="12"/>
  <c r="Y358" i="12"/>
  <c r="Y376" i="12"/>
  <c r="Y370" i="12"/>
  <c r="Y384" i="12"/>
  <c r="Y361" i="12"/>
  <c r="Y518" i="12"/>
  <c r="Y382" i="12"/>
  <c r="Y362" i="12"/>
  <c r="Y379" i="12"/>
  <c r="Y363" i="12"/>
  <c r="Y369" i="12"/>
  <c r="Y367" i="12"/>
  <c r="Y359" i="12"/>
  <c r="Y352" i="12"/>
  <c r="Y372" i="12"/>
  <c r="Y356" i="12"/>
  <c r="Y360" i="12"/>
  <c r="Y374" i="12"/>
  <c r="Y373" i="12"/>
  <c r="Y375" i="12"/>
  <c r="Y368" i="12"/>
  <c r="Y353" i="12"/>
  <c r="Y380" i="12"/>
  <c r="Y378" i="12"/>
  <c r="Y377" i="12"/>
  <c r="Y385" i="12"/>
  <c r="Y386" i="12"/>
  <c r="Y351" i="12"/>
  <c r="Y365" i="12"/>
  <c r="Y387" i="12"/>
  <c r="Y392" i="12"/>
  <c r="Y398" i="12"/>
  <c r="Y400" i="12"/>
  <c r="Y419" i="12"/>
  <c r="Y402" i="12"/>
  <c r="Y403" i="12"/>
  <c r="Y393" i="12"/>
  <c r="Y396" i="12"/>
  <c r="Y412" i="12"/>
  <c r="Y404" i="12"/>
  <c r="Y408" i="12"/>
  <c r="Y571" i="12"/>
  <c r="Y410" i="12"/>
  <c r="Y397" i="12"/>
  <c r="Y399" i="12"/>
  <c r="Y768" i="12"/>
  <c r="Y395" i="12"/>
  <c r="Y394" i="12"/>
  <c r="Y401" i="12"/>
  <c r="Y409" i="12"/>
  <c r="Y416" i="12"/>
  <c r="Y411" i="12"/>
  <c r="Y407" i="12"/>
  <c r="Y420" i="12"/>
  <c r="Y417" i="12"/>
  <c r="Y415" i="12"/>
  <c r="Y413" i="12"/>
  <c r="Y414" i="12"/>
  <c r="Y418" i="12"/>
  <c r="Y424" i="12"/>
  <c r="Y713" i="12"/>
  <c r="Y423" i="12"/>
  <c r="Y425" i="12"/>
  <c r="Y421" i="12"/>
  <c r="Y430" i="12"/>
  <c r="Y427" i="12"/>
  <c r="Y422" i="12"/>
  <c r="Y428" i="12"/>
  <c r="Y426" i="12"/>
  <c r="Y429" i="12"/>
  <c r="Y432" i="12"/>
  <c r="Y433" i="12"/>
  <c r="Y445" i="12"/>
  <c r="Y434" i="12"/>
  <c r="Y431" i="12"/>
  <c r="Y446" i="12"/>
  <c r="Y435" i="12"/>
  <c r="Y436" i="12"/>
  <c r="Y440" i="12"/>
  <c r="Y437" i="12"/>
  <c r="Y438" i="12"/>
  <c r="Y443" i="12"/>
  <c r="Y439" i="12"/>
  <c r="Y444" i="12"/>
  <c r="Y442" i="12"/>
  <c r="Y461" i="12"/>
  <c r="Y453" i="12"/>
  <c r="Y460" i="12"/>
  <c r="Y474" i="12"/>
  <c r="Y449" i="12"/>
  <c r="Y450" i="12"/>
  <c r="Y451" i="12"/>
  <c r="Y476" i="12"/>
  <c r="Y479" i="12"/>
  <c r="Y452" i="12"/>
  <c r="Y482" i="12"/>
  <c r="Y454" i="12"/>
  <c r="Y477" i="12"/>
  <c r="Y463" i="12"/>
  <c r="Y456" i="12"/>
  <c r="Y464" i="12"/>
  <c r="Y458" i="12"/>
  <c r="Y475" i="12"/>
  <c r="Y465" i="12"/>
  <c r="Y455" i="12"/>
  <c r="Y467" i="12"/>
  <c r="Y459" i="12"/>
  <c r="Y468" i="12"/>
  <c r="Y448" i="12"/>
  <c r="Y457" i="12"/>
  <c r="Y466" i="12"/>
  <c r="Y472" i="12"/>
  <c r="Y471" i="12"/>
  <c r="Y473" i="12"/>
  <c r="Y480" i="12"/>
  <c r="Y481" i="12"/>
  <c r="Y494" i="12"/>
  <c r="Y485" i="12"/>
  <c r="Y508" i="12"/>
  <c r="Y521" i="12"/>
  <c r="Y510" i="12"/>
  <c r="Y486" i="12"/>
  <c r="Y517" i="12"/>
  <c r="Y470" i="12"/>
  <c r="Y487" i="12"/>
  <c r="Y507" i="12"/>
  <c r="Y528" i="12"/>
  <c r="Y499" i="12"/>
  <c r="Y516" i="12"/>
  <c r="Y522" i="12"/>
  <c r="Y823" i="12"/>
  <c r="Y488" i="12"/>
  <c r="Y519" i="12"/>
  <c r="Y489" i="12"/>
  <c r="Y483" i="12"/>
  <c r="Y541" i="12"/>
  <c r="Y491" i="12"/>
  <c r="Y490" i="12"/>
  <c r="Y542" i="12"/>
  <c r="Y514" i="12"/>
  <c r="Y495" i="12"/>
  <c r="Y512" i="12"/>
  <c r="Y497" i="12"/>
  <c r="Y504" i="12"/>
  <c r="Y530" i="12"/>
  <c r="Y503" i="12"/>
  <c r="Y492" i="12"/>
  <c r="Y532" i="12"/>
  <c r="Y500" i="12"/>
  <c r="Y502" i="12"/>
  <c r="Y505" i="12"/>
  <c r="Y506" i="12"/>
  <c r="Y511" i="12"/>
  <c r="Y496" i="12"/>
  <c r="Y537" i="12"/>
  <c r="Y527" i="12"/>
  <c r="Y484" i="12"/>
  <c r="Y536" i="12"/>
  <c r="Y525" i="12"/>
  <c r="Y515" i="12"/>
  <c r="Y513" i="12"/>
  <c r="Y493" i="12"/>
  <c r="Y501" i="12"/>
  <c r="Y795" i="12"/>
  <c r="Y523" i="12"/>
  <c r="Y498" i="12"/>
  <c r="Y533" i="12"/>
  <c r="Y526" i="12"/>
  <c r="Y538" i="12"/>
  <c r="Y529" i="12"/>
  <c r="Y534" i="12"/>
  <c r="Y539" i="12"/>
  <c r="Y535" i="12"/>
  <c r="Y543" i="12"/>
  <c r="Y509" i="12"/>
  <c r="Y547" i="12"/>
  <c r="Y544" i="12"/>
  <c r="Y548" i="12"/>
  <c r="Y563" i="12"/>
  <c r="Y555" i="12"/>
  <c r="Y557" i="12"/>
  <c r="Y556" i="12"/>
  <c r="Y545" i="12"/>
  <c r="Y565" i="12"/>
  <c r="Y558" i="12"/>
  <c r="Y546" i="12"/>
  <c r="Y567" i="12"/>
  <c r="Y572" i="12"/>
  <c r="Y561" i="12"/>
  <c r="Y553" i="12"/>
  <c r="Y570" i="12"/>
  <c r="Y552" i="12"/>
  <c r="Y581" i="12"/>
  <c r="Y550" i="12"/>
  <c r="Y551" i="12"/>
  <c r="Y564" i="12"/>
  <c r="Y562" i="12"/>
  <c r="Y559" i="12"/>
  <c r="Y549" i="12"/>
  <c r="Y560" i="12"/>
  <c r="Y573" i="12"/>
  <c r="Y554" i="12"/>
  <c r="Y569" i="12"/>
  <c r="Y566" i="12"/>
  <c r="Y577" i="12"/>
  <c r="Y580" i="12"/>
  <c r="Y578" i="12"/>
  <c r="Y579" i="12"/>
  <c r="Y575" i="12"/>
  <c r="Y574" i="12"/>
  <c r="Y576" i="12"/>
  <c r="Y599" i="12"/>
  <c r="Y601" i="12"/>
  <c r="Y584" i="12"/>
  <c r="Y586" i="12"/>
  <c r="Y585" i="12"/>
  <c r="Y590" i="12"/>
  <c r="Y594" i="12"/>
  <c r="Y588" i="12"/>
  <c r="Y592" i="12"/>
  <c r="Y587" i="12"/>
  <c r="Y591" i="12"/>
  <c r="Y589" i="12"/>
  <c r="Y597" i="12"/>
  <c r="Y593" i="12"/>
  <c r="Y596" i="12"/>
  <c r="Y598" i="12"/>
  <c r="Y583" i="12"/>
  <c r="Y595" i="12"/>
  <c r="Y600" i="12"/>
  <c r="Y338" i="12"/>
  <c r="Y608" i="12"/>
  <c r="Y623" i="12"/>
  <c r="Y651" i="12"/>
  <c r="Y622" i="12"/>
  <c r="Y620" i="12"/>
  <c r="Y612" i="12"/>
  <c r="Y609" i="12"/>
  <c r="Y604" i="12"/>
  <c r="Y607" i="12"/>
  <c r="Y603" i="12"/>
  <c r="Y631" i="12"/>
  <c r="Y610" i="12"/>
  <c r="Y640" i="12"/>
  <c r="Y606" i="12"/>
  <c r="Y613" i="12"/>
  <c r="Y641" i="12"/>
  <c r="Y614" i="12"/>
  <c r="Y616" i="12"/>
  <c r="Y627" i="12"/>
  <c r="Y648" i="12"/>
  <c r="Y649" i="12"/>
  <c r="Y637" i="12"/>
  <c r="Y632" i="12"/>
  <c r="Y628" i="12"/>
  <c r="Y629" i="12"/>
  <c r="Y630" i="12"/>
  <c r="Y621" i="12"/>
  <c r="Y633" i="12"/>
  <c r="Y634" i="12"/>
  <c r="Y635" i="12"/>
  <c r="Y650" i="12"/>
  <c r="Y636" i="12"/>
  <c r="Y638" i="12"/>
  <c r="Y639" i="12"/>
  <c r="Y63" i="12"/>
  <c r="Y615" i="12"/>
  <c r="Y642" i="12"/>
  <c r="Y643" i="12"/>
  <c r="Y617" i="12"/>
  <c r="Y619" i="12"/>
  <c r="Y625" i="12"/>
  <c r="Y605" i="12"/>
  <c r="Y644" i="12"/>
  <c r="Y618" i="12"/>
  <c r="Y645" i="12"/>
  <c r="Y646" i="12"/>
  <c r="Y647" i="12"/>
  <c r="Y611" i="12"/>
  <c r="Y653" i="12"/>
  <c r="Y655" i="12"/>
  <c r="Y654" i="12"/>
  <c r="Y447" i="12"/>
  <c r="Y652" i="12"/>
  <c r="Y224" i="12"/>
  <c r="Y672" i="12"/>
  <c r="Y685" i="12"/>
  <c r="Y674" i="12"/>
  <c r="Y582" i="12"/>
  <c r="Y658" i="12"/>
  <c r="Y663" i="12"/>
  <c r="Y666" i="12"/>
  <c r="Y667" i="12"/>
  <c r="Y683" i="12"/>
  <c r="Y676" i="12"/>
  <c r="Y659" i="12"/>
  <c r="Y684" i="12"/>
  <c r="Y675" i="12"/>
  <c r="Y662" i="12"/>
  <c r="Y677" i="12"/>
  <c r="Y664" i="12"/>
  <c r="Y668" i="12"/>
  <c r="Y657" i="12"/>
  <c r="Y673" i="12"/>
  <c r="Y670" i="12"/>
  <c r="Y678" i="12"/>
  <c r="Y680" i="12"/>
  <c r="Y681" i="12"/>
  <c r="Y660" i="12"/>
  <c r="Y669" i="12"/>
  <c r="Y682" i="12"/>
  <c r="Y686" i="12"/>
  <c r="Y656" i="12"/>
  <c r="Y671" i="12"/>
  <c r="Y729" i="12"/>
  <c r="Y739" i="12"/>
  <c r="Y693" i="12"/>
  <c r="Y688" i="12"/>
  <c r="Y690" i="12"/>
  <c r="Y106" i="12"/>
  <c r="Y691" i="12"/>
  <c r="Y747" i="12"/>
  <c r="Y719" i="12"/>
  <c r="Y700" i="12"/>
  <c r="Y710" i="12"/>
  <c r="Y733" i="12"/>
  <c r="Y750" i="12"/>
  <c r="Y696" i="12"/>
  <c r="Y702" i="12"/>
  <c r="Y707" i="12"/>
  <c r="Y708" i="12"/>
  <c r="Y699" i="12"/>
  <c r="Y133" i="12"/>
  <c r="Y709" i="12"/>
  <c r="Y717" i="12"/>
  <c r="Y703" i="12"/>
  <c r="Y728" i="12"/>
  <c r="Y736" i="12"/>
  <c r="Y692" i="12"/>
  <c r="Y711" i="12"/>
  <c r="Y714" i="12"/>
  <c r="Y746" i="12"/>
  <c r="Y716" i="12"/>
  <c r="Y721" i="12"/>
  <c r="Y727" i="12"/>
  <c r="Y725" i="12"/>
  <c r="Y701" i="12"/>
  <c r="Y712" i="12"/>
  <c r="Y735" i="12"/>
  <c r="Y724" i="12"/>
  <c r="Y726" i="12"/>
  <c r="Y718" i="12"/>
  <c r="Y694" i="12"/>
  <c r="Y478" i="12"/>
  <c r="Y748" i="12"/>
  <c r="Y704" i="12"/>
  <c r="Y730" i="12"/>
  <c r="Y731" i="12"/>
  <c r="Y734" i="12"/>
  <c r="Y737" i="12"/>
  <c r="Y720" i="12"/>
  <c r="Y749" i="12"/>
  <c r="Y745" i="12"/>
  <c r="Y706" i="12"/>
  <c r="Y695" i="12"/>
  <c r="Y744" i="12"/>
  <c r="Y743" i="12"/>
  <c r="Y698" i="12"/>
  <c r="Y697" i="12"/>
  <c r="Y741" i="12"/>
  <c r="Y751" i="12"/>
  <c r="Y752" i="12"/>
  <c r="Y740" i="12"/>
  <c r="Y405" i="12"/>
  <c r="Y742" i="12"/>
  <c r="Y705" i="12"/>
  <c r="Y723" i="12"/>
  <c r="Y722" i="12"/>
  <c r="Y753" i="12"/>
  <c r="Y782" i="12"/>
  <c r="Y715" i="12"/>
  <c r="Y762" i="12"/>
  <c r="Y757" i="12"/>
  <c r="Y53" i="12"/>
  <c r="Y759" i="12"/>
  <c r="Y758" i="12"/>
  <c r="Y774" i="12"/>
  <c r="Y760" i="12"/>
  <c r="Y781" i="12"/>
  <c r="Y755" i="12"/>
  <c r="Y790" i="12"/>
  <c r="Y791" i="12"/>
  <c r="Y776" i="12"/>
  <c r="Y792" i="12"/>
  <c r="Y761" i="12"/>
  <c r="Y354" i="12"/>
  <c r="Y766" i="12"/>
  <c r="Y779" i="12"/>
  <c r="Y765" i="12"/>
  <c r="Y767" i="12"/>
  <c r="Y785" i="12"/>
  <c r="Y770" i="12"/>
  <c r="Y769" i="12"/>
  <c r="Y773" i="12"/>
  <c r="Y777" i="12"/>
  <c r="Y772" i="12"/>
  <c r="Y788" i="12"/>
  <c r="Y775" i="12"/>
  <c r="Y786" i="12"/>
  <c r="Y771" i="12"/>
  <c r="Y784" i="12"/>
  <c r="Y756" i="12"/>
  <c r="Y793" i="12"/>
  <c r="Y780" i="12"/>
  <c r="Y783" i="12"/>
  <c r="Y778" i="12"/>
  <c r="Y787" i="12"/>
  <c r="Y816" i="12"/>
  <c r="Y802" i="12"/>
  <c r="Y806" i="12"/>
  <c r="Y808" i="12"/>
  <c r="Y809" i="12"/>
  <c r="Y798" i="12"/>
  <c r="Y810" i="12"/>
  <c r="Y813" i="12"/>
  <c r="Y797" i="12"/>
  <c r="Y799" i="12"/>
  <c r="Y800" i="12"/>
  <c r="Y801" i="12"/>
  <c r="Y803" i="12"/>
  <c r="Y815" i="12"/>
  <c r="Y820" i="12"/>
  <c r="Y811" i="12"/>
  <c r="Y814" i="12"/>
  <c r="Y821" i="12"/>
  <c r="Y804" i="12"/>
  <c r="Y807" i="12"/>
  <c r="Y812" i="12"/>
  <c r="Y796" i="12"/>
  <c r="Y817" i="12"/>
  <c r="Y819" i="12"/>
  <c r="Y540" i="12"/>
  <c r="Y826" i="12"/>
  <c r="Y825" i="12"/>
  <c r="Y829" i="12"/>
  <c r="Y830" i="12"/>
  <c r="Y824" i="12"/>
  <c r="Y822" i="12"/>
  <c r="Y828" i="12"/>
  <c r="Y827" i="12"/>
  <c r="Y857" i="12"/>
  <c r="Y859" i="12"/>
  <c r="Y868" i="12"/>
  <c r="Y348" i="12"/>
  <c r="Y835" i="12"/>
  <c r="Y855" i="12"/>
  <c r="Y228" i="12"/>
  <c r="Y833" i="12"/>
  <c r="Y834" i="12"/>
  <c r="Y837" i="12"/>
  <c r="Y852" i="12"/>
  <c r="Y865" i="12"/>
  <c r="Y871" i="12"/>
  <c r="Y838" i="12"/>
  <c r="Y836" i="12"/>
  <c r="Y841" i="12"/>
  <c r="Y860" i="12"/>
  <c r="Y840" i="12"/>
  <c r="Y845" i="12"/>
  <c r="Y842" i="12"/>
  <c r="Y862" i="12"/>
  <c r="Y867" i="12"/>
  <c r="Y866" i="12"/>
  <c r="Y832" i="12"/>
  <c r="Y843" i="12"/>
  <c r="Y831" i="12"/>
  <c r="Y849" i="12"/>
  <c r="Y850" i="12"/>
  <c r="Y861" i="12"/>
  <c r="Y846" i="12"/>
  <c r="Y844" i="12"/>
  <c r="Y873" i="12"/>
  <c r="Y847" i="12"/>
  <c r="Y853" i="12"/>
  <c r="Y864" i="12"/>
  <c r="Y851" i="12"/>
  <c r="Y848" i="12"/>
  <c r="Y869" i="12"/>
  <c r="Y839" i="12"/>
  <c r="Y856" i="12"/>
  <c r="Y858" i="12"/>
  <c r="Y863" i="12"/>
  <c r="Y874" i="12"/>
  <c r="Y875" i="12"/>
  <c r="Y876" i="12"/>
  <c r="Y879" i="12"/>
  <c r="Y880" i="12"/>
  <c r="Y881" i="12"/>
  <c r="Y882" i="12"/>
  <c r="Y732" i="12"/>
  <c r="AT358" i="12"/>
  <c r="AS358" i="12"/>
  <c r="AT390" i="12"/>
  <c r="C679" i="12"/>
  <c r="U679" i="4"/>
  <c r="V679" i="4"/>
  <c r="S679" i="4"/>
  <c r="AR679" i="4"/>
  <c r="T679" i="4"/>
  <c r="Z679" i="12"/>
  <c r="Y679" i="12"/>
  <c r="BE883" i="4"/>
  <c r="BG883" i="4"/>
  <c r="BE884" i="4"/>
  <c r="BG884" i="4"/>
  <c r="BE885" i="4"/>
  <c r="BG885" i="4"/>
  <c r="BE886" i="4"/>
  <c r="BG886" i="4"/>
  <c r="BE889" i="4"/>
  <c r="BG889" i="4"/>
  <c r="BE890" i="4"/>
  <c r="BG890" i="4"/>
  <c r="BE891" i="4"/>
  <c r="BG891" i="4"/>
  <c r="BE892" i="4"/>
  <c r="BG892" i="4"/>
  <c r="BE893" i="4"/>
  <c r="BG893" i="4"/>
  <c r="BE894" i="4"/>
  <c r="BG894" i="4"/>
  <c r="BE895" i="4"/>
  <c r="BG895" i="4"/>
  <c r="BE896" i="4"/>
  <c r="BG896" i="4"/>
  <c r="BE897" i="4"/>
  <c r="BG897" i="4"/>
  <c r="BE898" i="4"/>
  <c r="BG898" i="4"/>
  <c r="BE899" i="4"/>
  <c r="BG899" i="4"/>
  <c r="AY884" i="4"/>
  <c r="AZ884" i="4"/>
  <c r="BA884" i="4"/>
  <c r="BB884" i="4"/>
  <c r="BC884" i="4"/>
  <c r="AY885" i="4"/>
  <c r="AZ885" i="4"/>
  <c r="BA885" i="4"/>
  <c r="BB885" i="4"/>
  <c r="BC885" i="4"/>
  <c r="AY886" i="4"/>
  <c r="AZ886" i="4"/>
  <c r="BA886" i="4"/>
  <c r="BB886" i="4"/>
  <c r="BC886" i="4"/>
  <c r="AY889" i="4"/>
  <c r="AZ889" i="4"/>
  <c r="BA889" i="4"/>
  <c r="BB889" i="4"/>
  <c r="BC889" i="4"/>
  <c r="AY890" i="4"/>
  <c r="AZ890" i="4"/>
  <c r="BA890" i="4"/>
  <c r="BB890" i="4"/>
  <c r="BC890" i="4"/>
  <c r="AY891" i="4"/>
  <c r="AZ891" i="4"/>
  <c r="BA891" i="4"/>
  <c r="BB891" i="4"/>
  <c r="BC891" i="4"/>
  <c r="AY892" i="4"/>
  <c r="AZ892" i="4"/>
  <c r="BA892" i="4"/>
  <c r="BB892" i="4"/>
  <c r="BC892" i="4"/>
  <c r="AY893" i="4"/>
  <c r="AZ893" i="4"/>
  <c r="BA893" i="4"/>
  <c r="BB893" i="4"/>
  <c r="BC893" i="4"/>
  <c r="AY894" i="4"/>
  <c r="AZ894" i="4"/>
  <c r="BA894" i="4"/>
  <c r="BB894" i="4"/>
  <c r="BC894" i="4"/>
  <c r="AY895" i="4"/>
  <c r="AZ895" i="4"/>
  <c r="BA895" i="4"/>
  <c r="BB895" i="4"/>
  <c r="BC895" i="4"/>
  <c r="AY896" i="4"/>
  <c r="AZ896" i="4"/>
  <c r="BA896" i="4"/>
  <c r="BB896" i="4"/>
  <c r="BC896" i="4"/>
  <c r="AY897" i="4"/>
  <c r="AZ897" i="4"/>
  <c r="BA897" i="4"/>
  <c r="BB897" i="4"/>
  <c r="BC897" i="4"/>
  <c r="AY898" i="4"/>
  <c r="AZ898" i="4"/>
  <c r="BA898" i="4"/>
  <c r="BB898" i="4"/>
  <c r="BC898" i="4"/>
  <c r="AY899" i="4"/>
  <c r="AZ899" i="4"/>
  <c r="BA899" i="4"/>
  <c r="BB899" i="4"/>
  <c r="BC899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K889" i="4"/>
  <c r="O889" i="4"/>
  <c r="K890" i="4"/>
  <c r="O890" i="4"/>
  <c r="K891" i="4"/>
  <c r="O891" i="4"/>
  <c r="K892" i="4"/>
  <c r="O892" i="4"/>
  <c r="K893" i="4"/>
  <c r="O893" i="4"/>
  <c r="K894" i="4"/>
  <c r="O894" i="4"/>
  <c r="K895" i="4"/>
  <c r="O895" i="4"/>
  <c r="K896" i="4"/>
  <c r="O896" i="4"/>
  <c r="K897" i="4"/>
  <c r="O897" i="4"/>
  <c r="K898" i="4"/>
  <c r="O898" i="4"/>
  <c r="K899" i="4"/>
  <c r="O899" i="4"/>
  <c r="I890" i="4"/>
  <c r="I891" i="4"/>
  <c r="I892" i="4"/>
  <c r="I893" i="4"/>
  <c r="I894" i="4"/>
  <c r="I895" i="4"/>
  <c r="I896" i="4"/>
  <c r="I897" i="4"/>
  <c r="I898" i="4"/>
  <c r="I899" i="4"/>
  <c r="I889" i="4"/>
  <c r="B890" i="4"/>
  <c r="B891" i="4"/>
  <c r="B892" i="4"/>
  <c r="B893" i="4"/>
  <c r="B894" i="4"/>
  <c r="B895" i="4"/>
  <c r="B896" i="4"/>
  <c r="B897" i="4"/>
  <c r="B898" i="4"/>
  <c r="B899" i="4"/>
  <c r="B889" i="4"/>
  <c r="E890" i="4"/>
  <c r="E891" i="4"/>
  <c r="E892" i="4"/>
  <c r="E893" i="4"/>
  <c r="E894" i="4"/>
  <c r="E895" i="4"/>
  <c r="E896" i="4"/>
  <c r="E897" i="4"/>
  <c r="E898" i="4"/>
  <c r="E899" i="4"/>
  <c r="E889" i="4"/>
  <c r="AA225" i="12"/>
  <c r="AB225" i="12"/>
  <c r="AC225" i="12"/>
  <c r="AD225" i="12"/>
  <c r="AT225" i="12" s="1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399" i="12"/>
  <c r="AB399" i="12"/>
  <c r="AS399" i="12" s="1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T399" i="12"/>
  <c r="BF225" i="4"/>
  <c r="BF399" i="4"/>
  <c r="AQ225" i="4"/>
  <c r="AS225" i="4"/>
  <c r="AT225" i="4"/>
  <c r="AU225" i="4"/>
  <c r="AV225" i="4"/>
  <c r="AQ399" i="4"/>
  <c r="AA225" i="4"/>
  <c r="AA399" i="4"/>
  <c r="R399" i="4"/>
  <c r="M399" i="4"/>
  <c r="Z399" i="4"/>
  <c r="R225" i="4"/>
  <c r="M225" i="4"/>
  <c r="J225" i="4" s="1"/>
  <c r="AP225" i="4"/>
  <c r="J399" i="4"/>
  <c r="AP399" i="4" s="1"/>
  <c r="W399" i="4"/>
  <c r="W225" i="4"/>
  <c r="X225" i="4"/>
  <c r="AO225" i="4"/>
  <c r="X399" i="4"/>
  <c r="AS399" i="4"/>
  <c r="AT399" i="4" s="1"/>
  <c r="AU399" i="4" s="1"/>
  <c r="AV399" i="4" s="1"/>
  <c r="AW225" i="4"/>
  <c r="AX225" i="4" s="1"/>
  <c r="I4" i="5"/>
  <c r="AA67" i="12"/>
  <c r="AB67" i="12"/>
  <c r="AC67" i="12"/>
  <c r="AD67" i="12"/>
  <c r="AT67" i="12" s="1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553" i="12"/>
  <c r="AB553" i="12"/>
  <c r="AC553" i="12"/>
  <c r="AD553" i="12"/>
  <c r="AS553" i="12" s="1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226" i="12"/>
  <c r="AS226" i="12" s="1"/>
  <c r="AB226" i="12"/>
  <c r="AT226" i="12" s="1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337" i="12"/>
  <c r="AB337" i="12"/>
  <c r="AC337" i="12"/>
  <c r="AT337" i="12" s="1"/>
  <c r="AD337" i="12"/>
  <c r="AS337" i="12" s="1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BF67" i="4"/>
  <c r="BF509" i="4"/>
  <c r="BF553" i="4"/>
  <c r="BF226" i="4"/>
  <c r="BF337" i="4"/>
  <c r="AQ67" i="4"/>
  <c r="AS67" i="4"/>
  <c r="AT67" i="4"/>
  <c r="AU67" i="4"/>
  <c r="AV67" i="4"/>
  <c r="AQ509" i="4"/>
  <c r="AS509" i="4"/>
  <c r="AT509" i="4"/>
  <c r="AU509" i="4"/>
  <c r="AV509" i="4" s="1"/>
  <c r="AQ553" i="4"/>
  <c r="AS553" i="4"/>
  <c r="AT553" i="4"/>
  <c r="AU553" i="4" s="1"/>
  <c r="AV553" i="4"/>
  <c r="AQ226" i="4"/>
  <c r="AS226" i="4"/>
  <c r="AQ337" i="4"/>
  <c r="AS337" i="4"/>
  <c r="AT337" i="4"/>
  <c r="AU337" i="4"/>
  <c r="AV337" i="4" s="1"/>
  <c r="AA67" i="4"/>
  <c r="AA509" i="4"/>
  <c r="AA553" i="4"/>
  <c r="AA226" i="4"/>
  <c r="AA337" i="4"/>
  <c r="M67" i="4"/>
  <c r="J67" i="4"/>
  <c r="R67" i="4"/>
  <c r="AO67" i="4"/>
  <c r="M509" i="4"/>
  <c r="Z509" i="4" s="1"/>
  <c r="J509" i="4"/>
  <c r="AO509" i="4" s="1"/>
  <c r="R509" i="4"/>
  <c r="M553" i="4"/>
  <c r="J553" i="4"/>
  <c r="R553" i="4"/>
  <c r="M226" i="4"/>
  <c r="J226" i="4" s="1"/>
  <c r="AP226" i="4" s="1"/>
  <c r="R226" i="4"/>
  <c r="M337" i="4"/>
  <c r="Z337" i="4" s="1"/>
  <c r="J337" i="4"/>
  <c r="R337" i="4"/>
  <c r="AT509" i="12"/>
  <c r="AS67" i="12"/>
  <c r="Z553" i="4"/>
  <c r="Z67" i="4"/>
  <c r="Z226" i="4"/>
  <c r="W337" i="4"/>
  <c r="W553" i="4"/>
  <c r="X67" i="4"/>
  <c r="AO337" i="4"/>
  <c r="W67" i="4"/>
  <c r="AP67" i="4"/>
  <c r="AP337" i="4"/>
  <c r="W226" i="4"/>
  <c r="AO226" i="4"/>
  <c r="AO553" i="4"/>
  <c r="AP553" i="4"/>
  <c r="X509" i="4"/>
  <c r="AP509" i="4"/>
  <c r="W509" i="4"/>
  <c r="X226" i="4"/>
  <c r="X337" i="4"/>
  <c r="X553" i="4"/>
  <c r="E883" i="4"/>
  <c r="E626" i="6"/>
  <c r="F626" i="6"/>
  <c r="G626" i="6"/>
  <c r="H626" i="6"/>
  <c r="H627" i="6"/>
  <c r="G627" i="6"/>
  <c r="F627" i="6"/>
  <c r="E627" i="6"/>
  <c r="T51" i="7"/>
  <c r="AA231" i="12"/>
  <c r="AB231" i="12"/>
  <c r="AC231" i="12"/>
  <c r="AS231" i="12" s="1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584" i="12"/>
  <c r="AT584" i="12" s="1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710" i="12"/>
  <c r="AS710" i="12" s="1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4" i="12"/>
  <c r="AB154" i="12"/>
  <c r="AC154" i="12"/>
  <c r="AS154" i="12" s="1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O886" i="4"/>
  <c r="K886" i="4"/>
  <c r="I886" i="4"/>
  <c r="E886" i="4"/>
  <c r="B886" i="4"/>
  <c r="N139" i="7" s="1"/>
  <c r="O885" i="4"/>
  <c r="K885" i="4"/>
  <c r="I885" i="4"/>
  <c r="E885" i="4"/>
  <c r="B885" i="4"/>
  <c r="H139" i="7" s="1"/>
  <c r="O884" i="4"/>
  <c r="K884" i="4"/>
  <c r="I884" i="4"/>
  <c r="D139" i="7" s="1"/>
  <c r="E884" i="4"/>
  <c r="B884" i="4"/>
  <c r="B139" i="7" s="1"/>
  <c r="AY883" i="4"/>
  <c r="AZ883" i="4"/>
  <c r="BA883" i="4"/>
  <c r="BB883" i="4"/>
  <c r="BC883" i="4"/>
  <c r="AN883" i="4"/>
  <c r="AE883" i="4"/>
  <c r="AF883" i="4"/>
  <c r="AG883" i="4"/>
  <c r="AH883" i="4"/>
  <c r="AI883" i="4"/>
  <c r="AJ883" i="4"/>
  <c r="AK883" i="4"/>
  <c r="AL883" i="4"/>
  <c r="AM883" i="4"/>
  <c r="AD883" i="4"/>
  <c r="AC883" i="4"/>
  <c r="O883" i="4"/>
  <c r="K883" i="4"/>
  <c r="I883" i="4"/>
  <c r="B883" i="4"/>
  <c r="BF154" i="4"/>
  <c r="BF231" i="4"/>
  <c r="BF584" i="4"/>
  <c r="BF710" i="4"/>
  <c r="BF23" i="4"/>
  <c r="BF899" i="4" s="1"/>
  <c r="AQ23" i="4"/>
  <c r="AS23" i="4"/>
  <c r="AT23" i="4" s="1"/>
  <c r="AU23" i="4" s="1"/>
  <c r="AV23" i="4" s="1"/>
  <c r="AQ154" i="4"/>
  <c r="AS154" i="4"/>
  <c r="AT154" i="4"/>
  <c r="AU154" i="4"/>
  <c r="AV154" i="4" s="1"/>
  <c r="AQ231" i="4"/>
  <c r="AS231" i="4"/>
  <c r="AT231" i="4"/>
  <c r="AU231" i="4" s="1"/>
  <c r="AV231" i="4" s="1"/>
  <c r="AQ584" i="4"/>
  <c r="AS584" i="4"/>
  <c r="AT584" i="4"/>
  <c r="AU584" i="4" s="1"/>
  <c r="AV584" i="4" s="1"/>
  <c r="AQ710" i="4"/>
  <c r="AS710" i="4"/>
  <c r="AT710" i="4" s="1"/>
  <c r="AU710" i="4"/>
  <c r="AV710" i="4" s="1"/>
  <c r="AW710" i="4" s="1"/>
  <c r="AX710" i="4" s="1"/>
  <c r="AA23" i="4"/>
  <c r="AA154" i="4"/>
  <c r="AA231" i="4"/>
  <c r="AA584" i="4"/>
  <c r="AO584" i="4" s="1"/>
  <c r="AA710" i="4"/>
  <c r="AO231" i="4"/>
  <c r="R23" i="4"/>
  <c r="R154" i="4"/>
  <c r="R231" i="4"/>
  <c r="R584" i="4"/>
  <c r="R710" i="4"/>
  <c r="M23" i="4"/>
  <c r="J23" i="4" s="1"/>
  <c r="M154" i="4"/>
  <c r="J154" i="4"/>
  <c r="M231" i="4"/>
  <c r="J231" i="4" s="1"/>
  <c r="M584" i="4"/>
  <c r="J584" i="4"/>
  <c r="AP584" i="4" s="1"/>
  <c r="M710" i="4"/>
  <c r="Z710" i="4" s="1"/>
  <c r="AS584" i="12"/>
  <c r="AT710" i="12"/>
  <c r="Z584" i="4"/>
  <c r="Z154" i="4"/>
  <c r="Z231" i="4"/>
  <c r="Z23" i="4"/>
  <c r="W23" i="4"/>
  <c r="X23" i="4"/>
  <c r="W710" i="4"/>
  <c r="W584" i="4"/>
  <c r="W154" i="4"/>
  <c r="X231" i="4"/>
  <c r="AP231" i="4"/>
  <c r="AP154" i="4"/>
  <c r="W231" i="4"/>
  <c r="AO154" i="4"/>
  <c r="X710" i="4"/>
  <c r="X584" i="4"/>
  <c r="X154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39" i="7"/>
  <c r="P139" i="7"/>
  <c r="O139" i="7"/>
  <c r="I139" i="7"/>
  <c r="C139" i="7"/>
  <c r="BF16" i="4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897" i="4" s="1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1" i="4"/>
  <c r="BF102" i="4"/>
  <c r="BF103" i="4"/>
  <c r="BF104" i="4"/>
  <c r="BF105" i="4"/>
  <c r="BF106" i="4"/>
  <c r="BF107" i="4"/>
  <c r="BF108" i="4"/>
  <c r="BF109" i="4"/>
  <c r="BF111" i="4"/>
  <c r="BF112" i="4"/>
  <c r="BF113" i="4"/>
  <c r="BF114" i="4"/>
  <c r="BF115" i="4"/>
  <c r="BF116" i="4"/>
  <c r="BF117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5" i="4"/>
  <c r="BF157" i="4"/>
  <c r="BF158" i="4"/>
  <c r="BF159" i="4"/>
  <c r="BF160" i="4"/>
  <c r="BF161" i="4"/>
  <c r="BF162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7" i="4"/>
  <c r="BF228" i="4"/>
  <c r="BF229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60" i="4"/>
  <c r="BF261" i="4"/>
  <c r="BF262" i="4"/>
  <c r="BF263" i="4"/>
  <c r="BF264" i="4"/>
  <c r="BF265" i="4"/>
  <c r="BF266" i="4"/>
  <c r="BF267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9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5" i="4"/>
  <c r="BF336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400" i="4"/>
  <c r="BF401" i="4"/>
  <c r="BF402" i="4"/>
  <c r="BF403" i="4"/>
  <c r="BF404" i="4"/>
  <c r="BF405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60" i="4"/>
  <c r="BF461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10" i="4"/>
  <c r="BF511" i="4"/>
  <c r="BF512" i="4"/>
  <c r="BF513" i="4"/>
  <c r="BF514" i="4"/>
  <c r="BF515" i="4"/>
  <c r="BF516" i="4"/>
  <c r="BF517" i="4"/>
  <c r="BF518" i="4"/>
  <c r="BF519" i="4"/>
  <c r="BF521" i="4"/>
  <c r="BF522" i="4"/>
  <c r="BF523" i="4"/>
  <c r="BF524" i="4"/>
  <c r="BF525" i="4"/>
  <c r="BF526" i="4"/>
  <c r="BF527" i="4"/>
  <c r="BF528" i="4"/>
  <c r="BF529" i="4"/>
  <c r="BF530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459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8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3" i="4"/>
  <c r="BF844" i="4"/>
  <c r="BF842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2" i="4"/>
  <c r="BF873" i="4"/>
  <c r="BF874" i="4"/>
  <c r="BF875" i="4"/>
  <c r="BF876" i="4"/>
  <c r="BF877" i="4"/>
  <c r="BF878" i="4"/>
  <c r="BF879" i="4"/>
  <c r="BF880" i="4"/>
  <c r="BF881" i="4"/>
  <c r="BF8" i="4"/>
  <c r="BF9" i="4"/>
  <c r="BF896" i="4" s="1"/>
  <c r="BF10" i="4"/>
  <c r="BF11" i="4"/>
  <c r="BF12" i="4"/>
  <c r="BF13" i="4"/>
  <c r="BF884" i="4" s="1"/>
  <c r="BF14" i="4"/>
  <c r="BF15" i="4"/>
  <c r="BF7" i="4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Q272" i="4"/>
  <c r="AA272" i="4"/>
  <c r="R272" i="4"/>
  <c r="M272" i="4"/>
  <c r="Z272" i="4" s="1"/>
  <c r="J272" i="4"/>
  <c r="AP272" i="4" s="1"/>
  <c r="BF893" i="4"/>
  <c r="BF894" i="4"/>
  <c r="BF885" i="4"/>
  <c r="BF890" i="4"/>
  <c r="BF891" i="4"/>
  <c r="BF889" i="4"/>
  <c r="BF892" i="4"/>
  <c r="BF898" i="4"/>
  <c r="BF520" i="4"/>
  <c r="BF883" i="4"/>
  <c r="BE6" i="5"/>
  <c r="W272" i="4"/>
  <c r="AS272" i="4"/>
  <c r="AT272" i="4"/>
  <c r="AU272" i="4" s="1"/>
  <c r="AV272" i="4"/>
  <c r="X272" i="4"/>
  <c r="BF886" i="4"/>
  <c r="BF6" i="5"/>
  <c r="BF895" i="4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489" i="12"/>
  <c r="AT489" i="12" s="1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471" i="12"/>
  <c r="AB471" i="12"/>
  <c r="AC471" i="12"/>
  <c r="AS471" i="12" s="1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89" i="12"/>
  <c r="AS646" i="12"/>
  <c r="AT646" i="12"/>
  <c r="AQ646" i="4"/>
  <c r="AA646" i="4"/>
  <c r="R646" i="4"/>
  <c r="M646" i="4"/>
  <c r="J646" i="4" s="1"/>
  <c r="AQ881" i="4"/>
  <c r="AA881" i="4"/>
  <c r="R881" i="4"/>
  <c r="M881" i="4"/>
  <c r="Z881" i="4" s="1"/>
  <c r="AS880" i="4"/>
  <c r="AT880" i="4"/>
  <c r="AQ880" i="4"/>
  <c r="AA880" i="4"/>
  <c r="R880" i="4"/>
  <c r="M880" i="4"/>
  <c r="Z880" i="4"/>
  <c r="J880" i="4"/>
  <c r="AP880" i="4"/>
  <c r="AP646" i="4"/>
  <c r="W646" i="4"/>
  <c r="AS646" i="4"/>
  <c r="AT646" i="4" s="1"/>
  <c r="AU646" i="4" s="1"/>
  <c r="AV646" i="4" s="1"/>
  <c r="X646" i="4"/>
  <c r="W880" i="4"/>
  <c r="X880" i="4"/>
  <c r="W881" i="4"/>
  <c r="AS881" i="4"/>
  <c r="AT881" i="4" s="1"/>
  <c r="AU881" i="4"/>
  <c r="X881" i="4"/>
  <c r="AO880" i="4"/>
  <c r="AO646" i="4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2" i="4"/>
  <c r="X535" i="4"/>
  <c r="S891" i="4"/>
  <c r="T891" i="4"/>
  <c r="U891" i="4"/>
  <c r="V891" i="4"/>
  <c r="S896" i="4"/>
  <c r="T896" i="4"/>
  <c r="V896" i="4"/>
  <c r="S889" i="4"/>
  <c r="T889" i="4"/>
  <c r="U889" i="4"/>
  <c r="V889" i="4"/>
  <c r="AS152" i="4"/>
  <c r="AT152" i="4" s="1"/>
  <c r="AU152" i="4" s="1"/>
  <c r="AV152" i="4" s="1"/>
  <c r="AS535" i="4"/>
  <c r="AT535" i="4" s="1"/>
  <c r="AU535" i="4"/>
  <c r="AS140" i="4"/>
  <c r="AT140" i="4" s="1"/>
  <c r="AU140" i="4" s="1"/>
  <c r="AV140" i="4"/>
  <c r="AS705" i="4"/>
  <c r="AT705" i="4" s="1"/>
  <c r="AU705" i="4" s="1"/>
  <c r="AV705" i="4" s="1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535" i="12"/>
  <c r="AS535" i="12" s="1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Q152" i="4"/>
  <c r="AQ535" i="4"/>
  <c r="AQ761" i="4"/>
  <c r="AQ140" i="4"/>
  <c r="AQ705" i="4"/>
  <c r="AA152" i="4"/>
  <c r="AA535" i="4"/>
  <c r="AA761" i="4"/>
  <c r="AA140" i="4"/>
  <c r="AO140" i="4" s="1"/>
  <c r="AA705" i="4"/>
  <c r="R152" i="4"/>
  <c r="R535" i="4"/>
  <c r="R761" i="4"/>
  <c r="R140" i="4"/>
  <c r="R705" i="4"/>
  <c r="M152" i="4"/>
  <c r="J152" i="4"/>
  <c r="M535" i="4"/>
  <c r="J535" i="4"/>
  <c r="M761" i="4"/>
  <c r="Z761" i="4"/>
  <c r="M140" i="4"/>
  <c r="J140" i="4" s="1"/>
  <c r="Z140" i="4"/>
  <c r="M705" i="4"/>
  <c r="J705" i="4"/>
  <c r="AO705" i="4" s="1"/>
  <c r="AT535" i="12"/>
  <c r="AT761" i="12"/>
  <c r="U896" i="4"/>
  <c r="V890" i="4"/>
  <c r="V893" i="4"/>
  <c r="AR898" i="4"/>
  <c r="U890" i="4"/>
  <c r="U893" i="4"/>
  <c r="T890" i="4"/>
  <c r="AR885" i="4"/>
  <c r="AR890" i="4"/>
  <c r="AR891" i="4"/>
  <c r="AR893" i="4"/>
  <c r="S897" i="4"/>
  <c r="S899" i="4"/>
  <c r="S898" i="4"/>
  <c r="AR6" i="5"/>
  <c r="AR895" i="4"/>
  <c r="AR884" i="4"/>
  <c r="AR892" i="4"/>
  <c r="AR899" i="4"/>
  <c r="S893" i="4"/>
  <c r="V897" i="4"/>
  <c r="V899" i="4"/>
  <c r="V898" i="4"/>
  <c r="V894" i="4"/>
  <c r="V6" i="5"/>
  <c r="V895" i="4"/>
  <c r="V892" i="4"/>
  <c r="S894" i="4"/>
  <c r="S890" i="4"/>
  <c r="S6" i="5"/>
  <c r="S895" i="4"/>
  <c r="AR896" i="4"/>
  <c r="AR886" i="4"/>
  <c r="AR894" i="4"/>
  <c r="T893" i="4"/>
  <c r="U897" i="4"/>
  <c r="U899" i="4"/>
  <c r="U898" i="4"/>
  <c r="U894" i="4"/>
  <c r="U6" i="5"/>
  <c r="U895" i="4"/>
  <c r="U892" i="4"/>
  <c r="AR897" i="4"/>
  <c r="AR889" i="4"/>
  <c r="T897" i="4"/>
  <c r="T899" i="4"/>
  <c r="T898" i="4"/>
  <c r="T894" i="4"/>
  <c r="T6" i="5"/>
  <c r="T895" i="4"/>
  <c r="T892" i="4"/>
  <c r="S892" i="4"/>
  <c r="S883" i="4"/>
  <c r="AR883" i="4"/>
  <c r="S886" i="4"/>
  <c r="S885" i="4"/>
  <c r="S884" i="4"/>
  <c r="V886" i="4"/>
  <c r="V885" i="4"/>
  <c r="T884" i="4"/>
  <c r="T883" i="4"/>
  <c r="U886" i="4"/>
  <c r="U885" i="4"/>
  <c r="U884" i="4"/>
  <c r="U883" i="4"/>
  <c r="T886" i="4"/>
  <c r="T885" i="4"/>
  <c r="V884" i="4"/>
  <c r="V883" i="4"/>
  <c r="AP705" i="4"/>
  <c r="AP152" i="4"/>
  <c r="AP535" i="4"/>
  <c r="W140" i="4"/>
  <c r="W152" i="4"/>
  <c r="X140" i="4"/>
  <c r="Z535" i="4"/>
  <c r="AO535" i="4"/>
  <c r="J761" i="4"/>
  <c r="Z705" i="4"/>
  <c r="Z152" i="4"/>
  <c r="W761" i="4"/>
  <c r="W705" i="4"/>
  <c r="W535" i="4"/>
  <c r="AO761" i="4"/>
  <c r="X705" i="4"/>
  <c r="X761" i="4"/>
  <c r="X152" i="4"/>
  <c r="AP761" i="4"/>
  <c r="AS761" i="4"/>
  <c r="AW140" i="4"/>
  <c r="AX140" i="4" s="1"/>
  <c r="AP140" i="4"/>
  <c r="X54" i="7"/>
  <c r="X53" i="7"/>
  <c r="X52" i="7"/>
  <c r="R7" i="4"/>
  <c r="X8" i="4"/>
  <c r="X15" i="4"/>
  <c r="X19" i="4"/>
  <c r="X24" i="4"/>
  <c r="X31" i="4"/>
  <c r="X38" i="4"/>
  <c r="X43" i="4"/>
  <c r="X47" i="4"/>
  <c r="X58" i="4"/>
  <c r="X62" i="4"/>
  <c r="X70" i="4"/>
  <c r="X74" i="4"/>
  <c r="X78" i="4"/>
  <c r="X86" i="4"/>
  <c r="X89" i="4"/>
  <c r="X93" i="4"/>
  <c r="X102" i="4"/>
  <c r="X109" i="4"/>
  <c r="X119" i="4"/>
  <c r="X123" i="4"/>
  <c r="X143" i="4"/>
  <c r="X150" i="4"/>
  <c r="X160" i="4"/>
  <c r="X169" i="4"/>
  <c r="X173" i="4"/>
  <c r="X174" i="4"/>
  <c r="X175" i="4"/>
  <c r="X176" i="4"/>
  <c r="X178" i="4"/>
  <c r="X179" i="4"/>
  <c r="X181" i="4"/>
  <c r="X182" i="4"/>
  <c r="X183" i="4"/>
  <c r="X185" i="4"/>
  <c r="X186" i="4"/>
  <c r="X188" i="4"/>
  <c r="X189" i="4"/>
  <c r="X190" i="4"/>
  <c r="X192" i="4"/>
  <c r="X193" i="4"/>
  <c r="X195" i="4"/>
  <c r="X196" i="4"/>
  <c r="X199" i="4"/>
  <c r="X200" i="4"/>
  <c r="X201" i="4"/>
  <c r="X203" i="4"/>
  <c r="X204" i="4"/>
  <c r="X205" i="4"/>
  <c r="X207" i="4"/>
  <c r="X208" i="4"/>
  <c r="X210" i="4"/>
  <c r="X211" i="4"/>
  <c r="X213" i="4"/>
  <c r="X214" i="4"/>
  <c r="X215" i="4"/>
  <c r="X217" i="4"/>
  <c r="X218" i="4"/>
  <c r="X219" i="4"/>
  <c r="X221" i="4"/>
  <c r="X222" i="4"/>
  <c r="X223" i="4"/>
  <c r="X227" i="4"/>
  <c r="X228" i="4"/>
  <c r="X229" i="4"/>
  <c r="X233" i="4"/>
  <c r="X234" i="4"/>
  <c r="X236" i="4"/>
  <c r="X237" i="4"/>
  <c r="X238" i="4"/>
  <c r="X240" i="4"/>
  <c r="X241" i="4"/>
  <c r="X242" i="4"/>
  <c r="X244" i="4"/>
  <c r="X245" i="4"/>
  <c r="X246" i="4"/>
  <c r="X247" i="4"/>
  <c r="X248" i="4"/>
  <c r="X250" i="4"/>
  <c r="X251" i="4"/>
  <c r="X252" i="4"/>
  <c r="X254" i="4"/>
  <c r="X255" i="4"/>
  <c r="X256" i="4"/>
  <c r="X258" i="4"/>
  <c r="X260" i="4"/>
  <c r="X261" i="4"/>
  <c r="X263" i="4"/>
  <c r="X264" i="4"/>
  <c r="X265" i="4"/>
  <c r="X266" i="4"/>
  <c r="X267" i="4"/>
  <c r="X270" i="4"/>
  <c r="X271" i="4"/>
  <c r="X273" i="4"/>
  <c r="X275" i="4"/>
  <c r="X276" i="4"/>
  <c r="X277" i="4"/>
  <c r="X279" i="4"/>
  <c r="X280" i="4"/>
  <c r="X281" i="4"/>
  <c r="X282" i="4"/>
  <c r="X283" i="4"/>
  <c r="X284" i="4"/>
  <c r="X286" i="4"/>
  <c r="X287" i="4"/>
  <c r="X288" i="4"/>
  <c r="X290" i="4"/>
  <c r="X291" i="4"/>
  <c r="X292" i="4"/>
  <c r="X293" i="4"/>
  <c r="X296" i="4"/>
  <c r="X297" i="4"/>
  <c r="X298" i="4"/>
  <c r="X300" i="4"/>
  <c r="X303" i="4"/>
  <c r="X305" i="4"/>
  <c r="X307" i="4"/>
  <c r="X308" i="4"/>
  <c r="X309" i="4"/>
  <c r="X310" i="4"/>
  <c r="X311" i="4"/>
  <c r="X312" i="4"/>
  <c r="X313" i="4"/>
  <c r="X315" i="4"/>
  <c r="X316" i="4"/>
  <c r="X317" i="4"/>
  <c r="X321" i="4"/>
  <c r="X322" i="4"/>
  <c r="X323" i="4"/>
  <c r="X325" i="4"/>
  <c r="X326" i="4"/>
  <c r="X328" i="4"/>
  <c r="X329" i="4"/>
  <c r="X330" i="4"/>
  <c r="X332" i="4"/>
  <c r="X335" i="4"/>
  <c r="X338" i="4"/>
  <c r="X341" i="4"/>
  <c r="X343" i="4"/>
  <c r="X345" i="4"/>
  <c r="X347" i="4"/>
  <c r="X349" i="4"/>
  <c r="X352" i="4"/>
  <c r="X353" i="4"/>
  <c r="X355" i="4"/>
  <c r="W356" i="4"/>
  <c r="X357" i="4"/>
  <c r="X359" i="4"/>
  <c r="W360" i="4"/>
  <c r="X361" i="4"/>
  <c r="X363" i="4"/>
  <c r="W364" i="4"/>
  <c r="X365" i="4"/>
  <c r="X367" i="4"/>
  <c r="X369" i="4"/>
  <c r="X371" i="4"/>
  <c r="X373" i="4"/>
  <c r="X375" i="4"/>
  <c r="X377" i="4"/>
  <c r="X379" i="4"/>
  <c r="X381" i="4"/>
  <c r="X383" i="4"/>
  <c r="W384" i="4"/>
  <c r="X385" i="4"/>
  <c r="X387" i="4"/>
  <c r="W388" i="4"/>
  <c r="X389" i="4"/>
  <c r="X391" i="4"/>
  <c r="W392" i="4"/>
  <c r="X393" i="4"/>
  <c r="X395" i="4"/>
  <c r="W396" i="4"/>
  <c r="X397" i="4"/>
  <c r="X400" i="4"/>
  <c r="X402" i="4"/>
  <c r="X404" i="4"/>
  <c r="X407" i="4"/>
  <c r="X409" i="4"/>
  <c r="X412" i="4"/>
  <c r="X414" i="4"/>
  <c r="X416" i="4"/>
  <c r="X418" i="4"/>
  <c r="X420" i="4"/>
  <c r="X422" i="4"/>
  <c r="X424" i="4"/>
  <c r="X426" i="4"/>
  <c r="X428" i="4"/>
  <c r="X430" i="4"/>
  <c r="X432" i="4"/>
  <c r="X434" i="4"/>
  <c r="X436" i="4"/>
  <c r="X437" i="4"/>
  <c r="X439" i="4"/>
  <c r="X441" i="4"/>
  <c r="X443" i="4"/>
  <c r="X445" i="4"/>
  <c r="X447" i="4"/>
  <c r="X449" i="4"/>
  <c r="X451" i="4"/>
  <c r="X453" i="4"/>
  <c r="X455" i="4"/>
  <c r="X457" i="4"/>
  <c r="X458" i="4"/>
  <c r="X460" i="4"/>
  <c r="X461" i="4"/>
  <c r="X463" i="4"/>
  <c r="X464" i="4"/>
  <c r="X465" i="4"/>
  <c r="X466" i="4"/>
  <c r="X467" i="4"/>
  <c r="X468" i="4"/>
  <c r="X469" i="4"/>
  <c r="X470" i="4"/>
  <c r="X472" i="4"/>
  <c r="X473" i="4"/>
  <c r="X474" i="4"/>
  <c r="X475" i="4"/>
  <c r="X476" i="4"/>
  <c r="X477" i="4"/>
  <c r="X478" i="4"/>
  <c r="X479" i="4"/>
  <c r="X481" i="4"/>
  <c r="X482" i="4"/>
  <c r="X483" i="4"/>
  <c r="X484" i="4"/>
  <c r="X485" i="4"/>
  <c r="X486" i="4"/>
  <c r="X488" i="4"/>
  <c r="X490" i="4"/>
  <c r="X491" i="4"/>
  <c r="X492" i="4"/>
  <c r="X494" i="4"/>
  <c r="X495" i="4"/>
  <c r="X496" i="4"/>
  <c r="X498" i="4"/>
  <c r="X500" i="4"/>
  <c r="X501" i="4"/>
  <c r="X502" i="4"/>
  <c r="X504" i="4"/>
  <c r="X506" i="4"/>
  <c r="X507" i="4"/>
  <c r="X508" i="4"/>
  <c r="X511" i="4"/>
  <c r="W512" i="4"/>
  <c r="X514" i="4"/>
  <c r="X515" i="4"/>
  <c r="X516" i="4"/>
  <c r="X517" i="4"/>
  <c r="X518" i="4"/>
  <c r="X519" i="4"/>
  <c r="X521" i="4"/>
  <c r="X522" i="4"/>
  <c r="X523" i="4"/>
  <c r="W524" i="4"/>
  <c r="X525" i="4"/>
  <c r="W526" i="4"/>
  <c r="X527" i="4"/>
  <c r="W528" i="4"/>
  <c r="X529" i="4"/>
  <c r="X532" i="4"/>
  <c r="X533" i="4"/>
  <c r="X534" i="4"/>
  <c r="W536" i="4"/>
  <c r="X537" i="4"/>
  <c r="W538" i="4"/>
  <c r="X539" i="4"/>
  <c r="X541" i="4"/>
  <c r="X542" i="4"/>
  <c r="X543" i="4"/>
  <c r="W544" i="4"/>
  <c r="X545" i="4"/>
  <c r="W546" i="4"/>
  <c r="X547" i="4"/>
  <c r="X549" i="4"/>
  <c r="X550" i="4"/>
  <c r="X551" i="4"/>
  <c r="X554" i="4"/>
  <c r="X557" i="4"/>
  <c r="X558" i="4"/>
  <c r="X559" i="4"/>
  <c r="X561" i="4"/>
  <c r="X563" i="4"/>
  <c r="X565" i="4"/>
  <c r="X566" i="4"/>
  <c r="X567" i="4"/>
  <c r="X570" i="4"/>
  <c r="W571" i="4"/>
  <c r="X572" i="4"/>
  <c r="X574" i="4"/>
  <c r="X575" i="4"/>
  <c r="X576" i="4"/>
  <c r="X578" i="4"/>
  <c r="X579" i="4"/>
  <c r="X580" i="4"/>
  <c r="X582" i="4"/>
  <c r="X583" i="4"/>
  <c r="X586" i="4"/>
  <c r="X588" i="4"/>
  <c r="X590" i="4"/>
  <c r="X591" i="4"/>
  <c r="X592" i="4"/>
  <c r="X594" i="4"/>
  <c r="X596" i="4"/>
  <c r="X597" i="4"/>
  <c r="X598" i="4"/>
  <c r="X600" i="4"/>
  <c r="X602" i="4"/>
  <c r="X604" i="4"/>
  <c r="X605" i="4"/>
  <c r="X606" i="4"/>
  <c r="X608" i="4"/>
  <c r="X609" i="4"/>
  <c r="X611" i="4"/>
  <c r="X612" i="4"/>
  <c r="X613" i="4"/>
  <c r="X616" i="4"/>
  <c r="X618" i="4"/>
  <c r="X619" i="4"/>
  <c r="X620" i="4"/>
  <c r="X622" i="4"/>
  <c r="X624" i="4"/>
  <c r="X626" i="4"/>
  <c r="X628" i="4"/>
  <c r="X630" i="4"/>
  <c r="X632" i="4"/>
  <c r="X634" i="4"/>
  <c r="X636" i="4"/>
  <c r="X638" i="4"/>
  <c r="X639" i="4"/>
  <c r="X640" i="4"/>
  <c r="X642" i="4"/>
  <c r="X644" i="4"/>
  <c r="X648" i="4"/>
  <c r="X650" i="4"/>
  <c r="X651" i="4"/>
  <c r="X653" i="4"/>
  <c r="X655" i="4"/>
  <c r="X657" i="4"/>
  <c r="X659" i="4"/>
  <c r="X661" i="4"/>
  <c r="X663" i="4"/>
  <c r="X666" i="4"/>
  <c r="X668" i="4"/>
  <c r="X670" i="4"/>
  <c r="X671" i="4"/>
  <c r="X672" i="4"/>
  <c r="X674" i="4"/>
  <c r="X676" i="4"/>
  <c r="X678" i="4"/>
  <c r="X680" i="4"/>
  <c r="X682" i="4"/>
  <c r="X683" i="4"/>
  <c r="X685" i="4"/>
  <c r="X688" i="4"/>
  <c r="X691" i="4"/>
  <c r="X693" i="4"/>
  <c r="X695" i="4"/>
  <c r="X697" i="4"/>
  <c r="X699" i="4"/>
  <c r="X702" i="4"/>
  <c r="X704" i="4"/>
  <c r="X707" i="4"/>
  <c r="X708" i="4"/>
  <c r="X712" i="4"/>
  <c r="X714" i="4"/>
  <c r="X715" i="4"/>
  <c r="X716" i="4"/>
  <c r="X718" i="4"/>
  <c r="X720" i="4"/>
  <c r="X722" i="4"/>
  <c r="X723" i="4"/>
  <c r="X724" i="4"/>
  <c r="X726" i="4"/>
  <c r="X729" i="4"/>
  <c r="X731" i="4"/>
  <c r="X734" i="4"/>
  <c r="X736" i="4"/>
  <c r="X738" i="4"/>
  <c r="X740" i="4"/>
  <c r="X742" i="4"/>
  <c r="X744" i="4"/>
  <c r="X746" i="4"/>
  <c r="X747" i="4"/>
  <c r="X748" i="4"/>
  <c r="X749" i="4"/>
  <c r="X750" i="4"/>
  <c r="X751" i="4"/>
  <c r="X752" i="4"/>
  <c r="X756" i="4"/>
  <c r="X757" i="4"/>
  <c r="X758" i="4"/>
  <c r="X759" i="4"/>
  <c r="X764" i="4"/>
  <c r="X765" i="4"/>
  <c r="X766" i="4"/>
  <c r="X767" i="4"/>
  <c r="X768" i="4"/>
  <c r="X771" i="4"/>
  <c r="X772" i="4"/>
  <c r="X773" i="4"/>
  <c r="X774" i="4"/>
  <c r="X775" i="4"/>
  <c r="X779" i="4"/>
  <c r="X780" i="4"/>
  <c r="X781" i="4"/>
  <c r="X782" i="4"/>
  <c r="X783" i="4"/>
  <c r="W785" i="4"/>
  <c r="X787" i="4"/>
  <c r="X789" i="4"/>
  <c r="X790" i="4"/>
  <c r="X791" i="4"/>
  <c r="X792" i="4"/>
  <c r="W794" i="4"/>
  <c r="X796" i="4"/>
  <c r="X797" i="4"/>
  <c r="X798" i="4"/>
  <c r="X799" i="4"/>
  <c r="X801" i="4"/>
  <c r="X803" i="4"/>
  <c r="X804" i="4"/>
  <c r="X805" i="4"/>
  <c r="X806" i="4"/>
  <c r="X807" i="4"/>
  <c r="X811" i="4"/>
  <c r="X812" i="4"/>
  <c r="X813" i="4"/>
  <c r="X814" i="4"/>
  <c r="X815" i="4"/>
  <c r="X816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3" i="4"/>
  <c r="X844" i="4"/>
  <c r="X842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2" i="4"/>
  <c r="X873" i="4"/>
  <c r="X874" i="4"/>
  <c r="X875" i="4"/>
  <c r="X876" i="4"/>
  <c r="X877" i="4"/>
  <c r="X878" i="4"/>
  <c r="X879" i="4"/>
  <c r="X489" i="4"/>
  <c r="X471" i="4"/>
  <c r="W304" i="4"/>
  <c r="W301" i="4"/>
  <c r="W232" i="4"/>
  <c r="W220" i="4"/>
  <c r="W198" i="4"/>
  <c r="W155" i="4"/>
  <c r="W147" i="4"/>
  <c r="W138" i="4"/>
  <c r="W130" i="4"/>
  <c r="W106" i="4"/>
  <c r="W104" i="4"/>
  <c r="W103" i="4"/>
  <c r="W97" i="4"/>
  <c r="W95" i="4"/>
  <c r="W94" i="4"/>
  <c r="W65" i="4"/>
  <c r="W64" i="4"/>
  <c r="W63" i="4"/>
  <c r="X732" i="4"/>
  <c r="W281" i="4"/>
  <c r="W15" i="4"/>
  <c r="W34" i="4"/>
  <c r="W28" i="4"/>
  <c r="W26" i="4"/>
  <c r="W25" i="4"/>
  <c r="W733" i="4"/>
  <c r="W727" i="4"/>
  <c r="W725" i="4"/>
  <c r="W696" i="4"/>
  <c r="W694" i="4"/>
  <c r="W663" i="4"/>
  <c r="W588" i="4"/>
  <c r="W169" i="4"/>
  <c r="W547" i="4"/>
  <c r="X546" i="4"/>
  <c r="W119" i="4"/>
  <c r="W109" i="4"/>
  <c r="X106" i="4"/>
  <c r="W771" i="4"/>
  <c r="W328" i="4"/>
  <c r="W290" i="4"/>
  <c r="W288" i="4"/>
  <c r="W282" i="4"/>
  <c r="W78" i="4"/>
  <c r="W47" i="4"/>
  <c r="W878" i="4"/>
  <c r="W333" i="4"/>
  <c r="W331" i="4"/>
  <c r="W321" i="4"/>
  <c r="W210" i="4"/>
  <c r="W809" i="4"/>
  <c r="W741" i="4"/>
  <c r="W739" i="4"/>
  <c r="W737" i="4"/>
  <c r="W735" i="4"/>
  <c r="W734" i="4"/>
  <c r="W714" i="4"/>
  <c r="W686" i="4"/>
  <c r="W684" i="4"/>
  <c r="W681" i="4"/>
  <c r="W680" i="4"/>
  <c r="W203" i="4"/>
  <c r="W787" i="4"/>
  <c r="W779" i="4"/>
  <c r="W648" i="4"/>
  <c r="W632" i="4"/>
  <c r="W569" i="4"/>
  <c r="W555" i="4"/>
  <c r="W552" i="4"/>
  <c r="W160" i="4"/>
  <c r="X155" i="4"/>
  <c r="W756" i="4"/>
  <c r="W690" i="4"/>
  <c r="W688" i="4"/>
  <c r="X686" i="4"/>
  <c r="W616" i="4"/>
  <c r="W602" i="4"/>
  <c r="W529" i="4"/>
  <c r="W8" i="4"/>
  <c r="W811" i="4"/>
  <c r="W803" i="4"/>
  <c r="W762" i="4"/>
  <c r="W754" i="4"/>
  <c r="W748" i="4"/>
  <c r="W722" i="4"/>
  <c r="W703" i="4"/>
  <c r="W701" i="4"/>
  <c r="W698" i="4"/>
  <c r="W697" i="4"/>
  <c r="W679" i="4"/>
  <c r="W677" i="4"/>
  <c r="W675" i="4"/>
  <c r="W673" i="4"/>
  <c r="W672" i="4"/>
  <c r="W654" i="4"/>
  <c r="W652" i="4"/>
  <c r="W459" i="4"/>
  <c r="W649" i="4"/>
  <c r="W647" i="4"/>
  <c r="W645" i="4"/>
  <c r="W643" i="4"/>
  <c r="W641" i="4"/>
  <c r="W640" i="4"/>
  <c r="W623" i="4"/>
  <c r="W621" i="4"/>
  <c r="W615" i="4"/>
  <c r="W614" i="4"/>
  <c r="W593" i="4"/>
  <c r="W587" i="4"/>
  <c r="W585" i="4"/>
  <c r="W580" i="4"/>
  <c r="W562" i="4"/>
  <c r="W560" i="4"/>
  <c r="W341" i="4"/>
  <c r="W307" i="4"/>
  <c r="W305" i="4"/>
  <c r="W227" i="4"/>
  <c r="W217" i="4"/>
  <c r="W176" i="4"/>
  <c r="W102" i="4"/>
  <c r="W93" i="4"/>
  <c r="W62" i="4"/>
  <c r="W31" i="4"/>
  <c r="W24" i="4"/>
  <c r="W801" i="4"/>
  <c r="W796" i="4"/>
  <c r="W777" i="4"/>
  <c r="W770" i="4"/>
  <c r="W764" i="4"/>
  <c r="X762" i="4"/>
  <c r="W747" i="4"/>
  <c r="W745" i="4"/>
  <c r="W742" i="4"/>
  <c r="W719" i="4"/>
  <c r="W717" i="4"/>
  <c r="W711" i="4"/>
  <c r="W709" i="4"/>
  <c r="W706" i="4"/>
  <c r="W704" i="4"/>
  <c r="X703" i="4"/>
  <c r="W671" i="4"/>
  <c r="W669" i="4"/>
  <c r="W667" i="4"/>
  <c r="W664" i="4"/>
  <c r="W662" i="4"/>
  <c r="W660" i="4"/>
  <c r="W658" i="4"/>
  <c r="W656" i="4"/>
  <c r="W655" i="4"/>
  <c r="X654" i="4"/>
  <c r="W639" i="4"/>
  <c r="W637" i="4"/>
  <c r="W635" i="4"/>
  <c r="W633" i="4"/>
  <c r="W631" i="4"/>
  <c r="W629" i="4"/>
  <c r="W627" i="4"/>
  <c r="W624" i="4"/>
  <c r="X623" i="4"/>
  <c r="W609" i="4"/>
  <c r="W607" i="4"/>
  <c r="W601" i="4"/>
  <c r="W599" i="4"/>
  <c r="W594" i="4"/>
  <c r="X593" i="4"/>
  <c r="W579" i="4"/>
  <c r="W577" i="4"/>
  <c r="W572" i="4"/>
  <c r="W563" i="4"/>
  <c r="X562" i="4"/>
  <c r="W539" i="4"/>
  <c r="W436" i="4"/>
  <c r="W430" i="4"/>
  <c r="W294" i="4"/>
  <c r="W212" i="4"/>
  <c r="W206" i="4"/>
  <c r="W173" i="4"/>
  <c r="W165" i="4"/>
  <c r="W123" i="4"/>
  <c r="W121" i="4"/>
  <c r="W120" i="4"/>
  <c r="W846" i="4"/>
  <c r="W839" i="4"/>
  <c r="X785" i="4"/>
  <c r="X733" i="4"/>
  <c r="X528" i="4"/>
  <c r="W404" i="4"/>
  <c r="W371" i="4"/>
  <c r="W365" i="4"/>
  <c r="W324" i="4"/>
  <c r="W314" i="4"/>
  <c r="W312" i="4"/>
  <c r="W311" i="4"/>
  <c r="W239" i="4"/>
  <c r="W236" i="4"/>
  <c r="W150" i="4"/>
  <c r="W143" i="4"/>
  <c r="X138" i="4"/>
  <c r="W114" i="4"/>
  <c r="W112" i="4"/>
  <c r="W111" i="4"/>
  <c r="W82" i="4"/>
  <c r="W80" i="4"/>
  <c r="W79" i="4"/>
  <c r="W51" i="4"/>
  <c r="W49" i="4"/>
  <c r="W48" i="4"/>
  <c r="W19" i="4"/>
  <c r="W17" i="4"/>
  <c r="W16" i="4"/>
  <c r="W11" i="4"/>
  <c r="W10" i="4"/>
  <c r="W9" i="4"/>
  <c r="X770" i="4"/>
  <c r="X754" i="4"/>
  <c r="X741" i="4"/>
  <c r="X696" i="4"/>
  <c r="X679" i="4"/>
  <c r="X662" i="4"/>
  <c r="X647" i="4"/>
  <c r="X631" i="4"/>
  <c r="X615" i="4"/>
  <c r="X601" i="4"/>
  <c r="X587" i="4"/>
  <c r="X571" i="4"/>
  <c r="X555" i="4"/>
  <c r="X538" i="4"/>
  <c r="W515" i="4"/>
  <c r="W468" i="4"/>
  <c r="W460" i="4"/>
  <c r="W397" i="4"/>
  <c r="W335" i="4"/>
  <c r="W317" i="4"/>
  <c r="X304" i="4"/>
  <c r="X165" i="4"/>
  <c r="X147" i="4"/>
  <c r="X130" i="4"/>
  <c r="X114" i="4"/>
  <c r="X97" i="4"/>
  <c r="W89" i="4"/>
  <c r="W88" i="4"/>
  <c r="W87" i="4"/>
  <c r="W86" i="4"/>
  <c r="X82" i="4"/>
  <c r="W74" i="4"/>
  <c r="W897" i="4" s="1"/>
  <c r="W72" i="4"/>
  <c r="W71" i="4"/>
  <c r="W70" i="4"/>
  <c r="X65" i="4"/>
  <c r="W58" i="4"/>
  <c r="W56" i="4"/>
  <c r="W55" i="4"/>
  <c r="X51" i="4"/>
  <c r="W43" i="4"/>
  <c r="W40" i="4"/>
  <c r="W39" i="4"/>
  <c r="W38" i="4"/>
  <c r="W898" i="4" s="1"/>
  <c r="X34" i="4"/>
  <c r="W833" i="4"/>
  <c r="W730" i="4"/>
  <c r="W728" i="4"/>
  <c r="W724" i="4"/>
  <c r="W712" i="4"/>
  <c r="W708" i="4"/>
  <c r="W693" i="4"/>
  <c r="W626" i="4"/>
  <c r="W611" i="4"/>
  <c r="W596" i="4"/>
  <c r="W565" i="4"/>
  <c r="W496" i="4"/>
  <c r="W443" i="4"/>
  <c r="W437" i="4"/>
  <c r="W379" i="4"/>
  <c r="W373" i="4"/>
  <c r="W300" i="4"/>
  <c r="W298" i="4"/>
  <c r="W284" i="4"/>
  <c r="W275" i="4"/>
  <c r="W273" i="4"/>
  <c r="W270" i="4"/>
  <c r="W267" i="4"/>
  <c r="W258" i="4"/>
  <c r="W256" i="4"/>
  <c r="W254" i="4"/>
  <c r="X28" i="4"/>
  <c r="X11" i="4"/>
  <c r="W873" i="4"/>
  <c r="X809" i="4"/>
  <c r="X794" i="4"/>
  <c r="X777" i="4"/>
  <c r="W32" i="4"/>
  <c r="W870" i="4"/>
  <c r="W864" i="4"/>
  <c r="W731" i="4"/>
  <c r="X730" i="4"/>
  <c r="W720" i="4"/>
  <c r="W683" i="4"/>
  <c r="W618" i="4"/>
  <c r="W604" i="4"/>
  <c r="W590" i="4"/>
  <c r="W574" i="4"/>
  <c r="W519" i="4"/>
  <c r="W469" i="4"/>
  <c r="W412" i="4"/>
  <c r="W407" i="4"/>
  <c r="W349" i="4"/>
  <c r="W343" i="4"/>
  <c r="W296" i="4"/>
  <c r="W279" i="4"/>
  <c r="W277" i="4"/>
  <c r="W266" i="4"/>
  <c r="W265" i="4"/>
  <c r="W263" i="4"/>
  <c r="W261" i="4"/>
  <c r="W250" i="4"/>
  <c r="W862" i="4"/>
  <c r="W856" i="4"/>
  <c r="W826" i="4"/>
  <c r="W825" i="4"/>
  <c r="W746" i="4"/>
  <c r="W738" i="4"/>
  <c r="X737" i="4"/>
  <c r="W729" i="4"/>
  <c r="W723" i="4"/>
  <c r="W721" i="4"/>
  <c r="X719" i="4"/>
  <c r="W700" i="4"/>
  <c r="X700" i="4"/>
  <c r="W854" i="4"/>
  <c r="W848" i="4"/>
  <c r="W819" i="4"/>
  <c r="W816" i="4"/>
  <c r="W736" i="4"/>
  <c r="X727" i="4"/>
  <c r="W716" i="4"/>
  <c r="W692" i="4"/>
  <c r="X692" i="4"/>
  <c r="W831" i="4"/>
  <c r="W805" i="4"/>
  <c r="W797" i="4"/>
  <c r="W790" i="4"/>
  <c r="W781" i="4"/>
  <c r="W773" i="4"/>
  <c r="W766" i="4"/>
  <c r="W758" i="4"/>
  <c r="W750" i="4"/>
  <c r="W744" i="4"/>
  <c r="W743" i="4"/>
  <c r="W715" i="4"/>
  <c r="W713" i="4"/>
  <c r="X711" i="4"/>
  <c r="W740" i="4"/>
  <c r="W732" i="4"/>
  <c r="W726" i="4"/>
  <c r="W718" i="4"/>
  <c r="W702" i="4"/>
  <c r="W695" i="4"/>
  <c r="W685" i="4"/>
  <c r="W678" i="4"/>
  <c r="W670" i="4"/>
  <c r="W661" i="4"/>
  <c r="W653" i="4"/>
  <c r="W638" i="4"/>
  <c r="W630" i="4"/>
  <c r="W622" i="4"/>
  <c r="W608" i="4"/>
  <c r="W600" i="4"/>
  <c r="W586" i="4"/>
  <c r="W578" i="4"/>
  <c r="W570" i="4"/>
  <c r="W561" i="4"/>
  <c r="W527" i="4"/>
  <c r="X526" i="4"/>
  <c r="W507" i="4"/>
  <c r="W495" i="4"/>
  <c r="W491" i="4"/>
  <c r="W483" i="4"/>
  <c r="W458" i="4"/>
  <c r="W453" i="4"/>
  <c r="W428" i="4"/>
  <c r="W422" i="4"/>
  <c r="W405" i="4"/>
  <c r="W401" i="4"/>
  <c r="W395" i="4"/>
  <c r="W389" i="4"/>
  <c r="W372" i="4"/>
  <c r="W368" i="4"/>
  <c r="W363" i="4"/>
  <c r="W357" i="4"/>
  <c r="W342" i="4"/>
  <c r="W339" i="4"/>
  <c r="W327" i="4"/>
  <c r="W319" i="4"/>
  <c r="W306" i="4"/>
  <c r="W297" i="4"/>
  <c r="X294" i="4"/>
  <c r="W286" i="4"/>
  <c r="W676" i="4"/>
  <c r="X675" i="4"/>
  <c r="W668" i="4"/>
  <c r="X667" i="4"/>
  <c r="W659" i="4"/>
  <c r="X658" i="4"/>
  <c r="W651" i="4"/>
  <c r="X459" i="4"/>
  <c r="W644" i="4"/>
  <c r="X643" i="4"/>
  <c r="W636" i="4"/>
  <c r="X635" i="4"/>
  <c r="W628" i="4"/>
  <c r="X627" i="4"/>
  <c r="W620" i="4"/>
  <c r="W613" i="4"/>
  <c r="W606" i="4"/>
  <c r="W598" i="4"/>
  <c r="W592" i="4"/>
  <c r="W583" i="4"/>
  <c r="W576" i="4"/>
  <c r="W567" i="4"/>
  <c r="W559" i="4"/>
  <c r="W551" i="4"/>
  <c r="W543" i="4"/>
  <c r="W534" i="4"/>
  <c r="W522" i="4"/>
  <c r="W521" i="4"/>
  <c r="W506" i="4"/>
  <c r="W504" i="4"/>
  <c r="W501" i="4"/>
  <c r="W477" i="4"/>
  <c r="W451" i="4"/>
  <c r="W445" i="4"/>
  <c r="W420" i="4"/>
  <c r="W414" i="4"/>
  <c r="W387" i="4"/>
  <c r="W381" i="4"/>
  <c r="W355" i="4"/>
  <c r="W330" i="4"/>
  <c r="W323" i="4"/>
  <c r="W303" i="4"/>
  <c r="X301" i="4"/>
  <c r="W293" i="4"/>
  <c r="W292" i="4"/>
  <c r="W707" i="4"/>
  <c r="W699" i="4"/>
  <c r="W691" i="4"/>
  <c r="W682" i="4"/>
  <c r="W674" i="4"/>
  <c r="W666" i="4"/>
  <c r="W657" i="4"/>
  <c r="W650" i="4"/>
  <c r="W642" i="4"/>
  <c r="W634" i="4"/>
  <c r="W625" i="4"/>
  <c r="W619" i="4"/>
  <c r="W617" i="4"/>
  <c r="W612" i="4"/>
  <c r="W610" i="4"/>
  <c r="W605" i="4"/>
  <c r="W603" i="4"/>
  <c r="W597" i="4"/>
  <c r="W595" i="4"/>
  <c r="W591" i="4"/>
  <c r="W589" i="4"/>
  <c r="W582" i="4"/>
  <c r="W581" i="4"/>
  <c r="W575" i="4"/>
  <c r="W573" i="4"/>
  <c r="W566" i="4"/>
  <c r="W564" i="4"/>
  <c r="W558" i="4"/>
  <c r="W556" i="4"/>
  <c r="W550" i="4"/>
  <c r="W548" i="4"/>
  <c r="W542" i="4"/>
  <c r="W540" i="4"/>
  <c r="W533" i="4"/>
  <c r="W530" i="4"/>
  <c r="W380" i="4"/>
  <c r="W376" i="4"/>
  <c r="W350" i="4"/>
  <c r="W346" i="4"/>
  <c r="W299" i="4"/>
  <c r="W291" i="4"/>
  <c r="W246" i="4"/>
  <c r="W240" i="4"/>
  <c r="W221" i="4"/>
  <c r="W213" i="4"/>
  <c r="W207" i="4"/>
  <c r="W199" i="4"/>
  <c r="W285" i="4"/>
  <c r="W278" i="4"/>
  <c r="W269" i="4"/>
  <c r="W262" i="4"/>
  <c r="W253" i="4"/>
  <c r="W190" i="4"/>
  <c r="W183" i="4"/>
  <c r="W302" i="4"/>
  <c r="W295" i="4"/>
  <c r="W289" i="4"/>
  <c r="W274" i="4"/>
  <c r="W257" i="4"/>
  <c r="W249" i="4"/>
  <c r="W243" i="4"/>
  <c r="W235" i="4"/>
  <c r="W224" i="4"/>
  <c r="W216" i="4"/>
  <c r="W209" i="4"/>
  <c r="W202" i="4"/>
  <c r="W194" i="4"/>
  <c r="W186" i="4"/>
  <c r="W125" i="4"/>
  <c r="W116" i="4"/>
  <c r="W115" i="4"/>
  <c r="W107" i="4"/>
  <c r="W99" i="4"/>
  <c r="W98" i="4"/>
  <c r="W91" i="4"/>
  <c r="W90" i="4"/>
  <c r="W84" i="4"/>
  <c r="W83" i="4"/>
  <c r="W76" i="4"/>
  <c r="W889" i="4" s="1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76" i="4"/>
  <c r="W860" i="4"/>
  <c r="W852" i="4"/>
  <c r="W842" i="4"/>
  <c r="W471" i="4"/>
  <c r="W866" i="4"/>
  <c r="W858" i="4"/>
  <c r="W850" i="4"/>
  <c r="W844" i="4"/>
  <c r="W837" i="4"/>
  <c r="W829" i="4"/>
  <c r="W823" i="4"/>
  <c r="W814" i="4"/>
  <c r="W810" i="4"/>
  <c r="W806" i="4"/>
  <c r="W802" i="4"/>
  <c r="W798" i="4"/>
  <c r="W795" i="4"/>
  <c r="W791" i="4"/>
  <c r="W786" i="4"/>
  <c r="W782" i="4"/>
  <c r="W778" i="4"/>
  <c r="W774" i="4"/>
  <c r="W767" i="4"/>
  <c r="W763" i="4"/>
  <c r="W759" i="4"/>
  <c r="W755" i="4"/>
  <c r="W751" i="4"/>
  <c r="W532" i="4"/>
  <c r="X530" i="4"/>
  <c r="X524" i="4"/>
  <c r="X512" i="4"/>
  <c r="X499" i="4"/>
  <c r="W499" i="4"/>
  <c r="W835" i="4"/>
  <c r="W828" i="4"/>
  <c r="W821" i="4"/>
  <c r="X745" i="4"/>
  <c r="X743" i="4"/>
  <c r="X739" i="4"/>
  <c r="X735" i="4"/>
  <c r="X728" i="4"/>
  <c r="X725" i="4"/>
  <c r="X721" i="4"/>
  <c r="X717" i="4"/>
  <c r="X713" i="4"/>
  <c r="X709" i="4"/>
  <c r="X706" i="4"/>
  <c r="X701" i="4"/>
  <c r="X698" i="4"/>
  <c r="X694" i="4"/>
  <c r="X690" i="4"/>
  <c r="X684" i="4"/>
  <c r="X681" i="4"/>
  <c r="X677" i="4"/>
  <c r="X673" i="4"/>
  <c r="X669" i="4"/>
  <c r="X664" i="4"/>
  <c r="X660" i="4"/>
  <c r="X656" i="4"/>
  <c r="X652" i="4"/>
  <c r="X649" i="4"/>
  <c r="X645" i="4"/>
  <c r="X641" i="4"/>
  <c r="X637" i="4"/>
  <c r="X633" i="4"/>
  <c r="X629" i="4"/>
  <c r="X625" i="4"/>
  <c r="X621" i="4"/>
  <c r="X617" i="4"/>
  <c r="X614" i="4"/>
  <c r="X610" i="4"/>
  <c r="X607" i="4"/>
  <c r="X603" i="4"/>
  <c r="X599" i="4"/>
  <c r="X595" i="4"/>
  <c r="X589" i="4"/>
  <c r="X585" i="4"/>
  <c r="X581" i="4"/>
  <c r="X577" i="4"/>
  <c r="X573" i="4"/>
  <c r="X569" i="4"/>
  <c r="X564" i="4"/>
  <c r="X560" i="4"/>
  <c r="W557" i="4"/>
  <c r="X556" i="4"/>
  <c r="W554" i="4"/>
  <c r="X552" i="4"/>
  <c r="W549" i="4"/>
  <c r="X548" i="4"/>
  <c r="W545" i="4"/>
  <c r="X544" i="4"/>
  <c r="W541" i="4"/>
  <c r="X540" i="4"/>
  <c r="W537" i="4"/>
  <c r="X536" i="4"/>
  <c r="W517" i="4"/>
  <c r="X493" i="4"/>
  <c r="W493" i="4"/>
  <c r="W807" i="4"/>
  <c r="W799" i="4"/>
  <c r="W792" i="4"/>
  <c r="W783" i="4"/>
  <c r="W775" i="4"/>
  <c r="W768" i="4"/>
  <c r="W752" i="4"/>
  <c r="X510" i="4"/>
  <c r="W510" i="4"/>
  <c r="X487" i="4"/>
  <c r="W487" i="4"/>
  <c r="W868" i="4"/>
  <c r="W503" i="4"/>
  <c r="X503" i="4"/>
  <c r="X480" i="4"/>
  <c r="W480" i="4"/>
  <c r="W474" i="4"/>
  <c r="W465" i="4"/>
  <c r="W457" i="4"/>
  <c r="W449" i="4"/>
  <c r="W441" i="4"/>
  <c r="W434" i="4"/>
  <c r="W426" i="4"/>
  <c r="W418" i="4"/>
  <c r="W402" i="4"/>
  <c r="W393" i="4"/>
  <c r="W385" i="4"/>
  <c r="W377" i="4"/>
  <c r="W369" i="4"/>
  <c r="W361" i="4"/>
  <c r="W353" i="4"/>
  <c r="W347" i="4"/>
  <c r="X327" i="4"/>
  <c r="X319" i="4"/>
  <c r="X306" i="4"/>
  <c r="X302" i="4"/>
  <c r="X299" i="4"/>
  <c r="X295" i="4"/>
  <c r="X289" i="4"/>
  <c r="W287" i="4"/>
  <c r="X285" i="4"/>
  <c r="W283" i="4"/>
  <c r="W280" i="4"/>
  <c r="X278" i="4"/>
  <c r="W276" i="4"/>
  <c r="X274" i="4"/>
  <c r="W271" i="4"/>
  <c r="X269" i="4"/>
  <c r="W264" i="4"/>
  <c r="X262" i="4"/>
  <c r="W260" i="4"/>
  <c r="X257" i="4"/>
  <c r="X892" i="4" s="1"/>
  <c r="W255" i="4"/>
  <c r="X253" i="4"/>
  <c r="W251" i="4"/>
  <c r="X249" i="4"/>
  <c r="W247" i="4"/>
  <c r="W244" i="4"/>
  <c r="X243" i="4"/>
  <c r="W241" i="4"/>
  <c r="X239" i="4"/>
  <c r="W237" i="4"/>
  <c r="X235" i="4"/>
  <c r="W233" i="4"/>
  <c r="X232" i="4"/>
  <c r="W228" i="4"/>
  <c r="X224" i="4"/>
  <c r="W222" i="4"/>
  <c r="X220" i="4"/>
  <c r="W218" i="4"/>
  <c r="X216" i="4"/>
  <c r="W214" i="4"/>
  <c r="X212" i="4"/>
  <c r="X209" i="4"/>
  <c r="W208" i="4"/>
  <c r="X206" i="4"/>
  <c r="W204" i="4"/>
  <c r="X202" i="4"/>
  <c r="W200" i="4"/>
  <c r="X198" i="4"/>
  <c r="W195" i="4"/>
  <c r="X194" i="4"/>
  <c r="W520" i="4"/>
  <c r="W6" i="5" s="1"/>
  <c r="W514" i="4"/>
  <c r="W505" i="4"/>
  <c r="W498" i="4"/>
  <c r="W486" i="4"/>
  <c r="W473" i="4"/>
  <c r="W464" i="4"/>
  <c r="W455" i="4"/>
  <c r="W447" i="4"/>
  <c r="W439" i="4"/>
  <c r="W432" i="4"/>
  <c r="W424" i="4"/>
  <c r="W416" i="4"/>
  <c r="W409" i="4"/>
  <c r="W403" i="4"/>
  <c r="W400" i="4"/>
  <c r="W394" i="4"/>
  <c r="W391" i="4"/>
  <c r="W386" i="4"/>
  <c r="W383" i="4"/>
  <c r="W378" i="4"/>
  <c r="W375" i="4"/>
  <c r="W370" i="4"/>
  <c r="W367" i="4"/>
  <c r="W362" i="4"/>
  <c r="W359" i="4"/>
  <c r="W354" i="4"/>
  <c r="W352" i="4"/>
  <c r="W348" i="4"/>
  <c r="W345" i="4"/>
  <c r="W340" i="4"/>
  <c r="W338" i="4"/>
  <c r="W332" i="4"/>
  <c r="W325" i="4"/>
  <c r="W315" i="4"/>
  <c r="W309" i="4"/>
  <c r="W191" i="4"/>
  <c r="X191" i="4"/>
  <c r="W184" i="4"/>
  <c r="X184" i="4"/>
  <c r="W177" i="4"/>
  <c r="X177" i="4"/>
  <c r="W171" i="4"/>
  <c r="X171" i="4"/>
  <c r="W162" i="4"/>
  <c r="X162" i="4"/>
  <c r="W145" i="4"/>
  <c r="X145" i="4"/>
  <c r="W135" i="4"/>
  <c r="X135" i="4"/>
  <c r="W128" i="4"/>
  <c r="X128" i="4"/>
  <c r="W252" i="4"/>
  <c r="W248" i="4"/>
  <c r="W245" i="4"/>
  <c r="W242" i="4"/>
  <c r="W238" i="4"/>
  <c r="W234" i="4"/>
  <c r="W229" i="4"/>
  <c r="W223" i="4"/>
  <c r="W219" i="4"/>
  <c r="W215" i="4"/>
  <c r="W211" i="4"/>
  <c r="W205" i="4"/>
  <c r="W201" i="4"/>
  <c r="W196" i="4"/>
  <c r="W174" i="4"/>
  <c r="W513" i="4"/>
  <c r="W497" i="4"/>
  <c r="W398" i="4"/>
  <c r="W390" i="4"/>
  <c r="W382" i="4"/>
  <c r="W374" i="4"/>
  <c r="W366" i="4"/>
  <c r="W358" i="4"/>
  <c r="W351" i="4"/>
  <c r="W344" i="4"/>
  <c r="W336" i="4"/>
  <c r="W308" i="4"/>
  <c r="W187" i="4"/>
  <c r="X187" i="4"/>
  <c r="W180" i="4"/>
  <c r="X180" i="4"/>
  <c r="W167" i="4"/>
  <c r="X167" i="4"/>
  <c r="W158" i="4"/>
  <c r="X158" i="4"/>
  <c r="W141" i="4"/>
  <c r="X141" i="4"/>
  <c r="W132" i="4"/>
  <c r="X132" i="4"/>
  <c r="X125" i="4"/>
  <c r="X121" i="4"/>
  <c r="X116" i="4"/>
  <c r="X112" i="4"/>
  <c r="X104" i="4"/>
  <c r="X99" i="4"/>
  <c r="X95" i="4"/>
  <c r="X91" i="4"/>
  <c r="X88" i="4"/>
  <c r="X84" i="4"/>
  <c r="X80" i="4"/>
  <c r="X76" i="4"/>
  <c r="X889" i="4" s="1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17" i="4"/>
  <c r="X13" i="4"/>
  <c r="X10" i="4"/>
  <c r="W193" i="4"/>
  <c r="W192" i="4"/>
  <c r="W189" i="4"/>
  <c r="W188" i="4"/>
  <c r="W185" i="4"/>
  <c r="W182" i="4"/>
  <c r="W181" i="4"/>
  <c r="W179" i="4"/>
  <c r="W178" i="4"/>
  <c r="W117" i="4"/>
  <c r="W113" i="4"/>
  <c r="W108" i="4"/>
  <c r="W105" i="4"/>
  <c r="W101" i="4"/>
  <c r="W96" i="4"/>
  <c r="W92" i="4"/>
  <c r="W85" i="4"/>
  <c r="W81" i="4"/>
  <c r="W77" i="4"/>
  <c r="W73" i="4"/>
  <c r="W69" i="4"/>
  <c r="W61" i="4"/>
  <c r="W57" i="4"/>
  <c r="W54" i="4"/>
  <c r="W50" i="4"/>
  <c r="W46" i="4"/>
  <c r="W41" i="4"/>
  <c r="W37" i="4"/>
  <c r="W33" i="4"/>
  <c r="W30" i="4"/>
  <c r="W27" i="4"/>
  <c r="W22" i="4"/>
  <c r="W18" i="4"/>
  <c r="W14" i="4"/>
  <c r="W489" i="4"/>
  <c r="W861" i="4"/>
  <c r="W859" i="4"/>
  <c r="W857" i="4"/>
  <c r="W855" i="4"/>
  <c r="W853" i="4"/>
  <c r="W849" i="4"/>
  <c r="W847" i="4"/>
  <c r="W845" i="4"/>
  <c r="W843" i="4"/>
  <c r="W841" i="4"/>
  <c r="W840" i="4"/>
  <c r="W838" i="4"/>
  <c r="W836" i="4"/>
  <c r="W834" i="4"/>
  <c r="W832" i="4"/>
  <c r="W830" i="4"/>
  <c r="W827" i="4"/>
  <c r="W824" i="4"/>
  <c r="W822" i="4"/>
  <c r="W820" i="4"/>
  <c r="W818" i="4"/>
  <c r="W815" i="4"/>
  <c r="W813" i="4"/>
  <c r="X810" i="4"/>
  <c r="X802" i="4"/>
  <c r="X795" i="4"/>
  <c r="X786" i="4"/>
  <c r="X778" i="4"/>
  <c r="X763" i="4"/>
  <c r="X755" i="4"/>
  <c r="W879" i="4"/>
  <c r="W877" i="4"/>
  <c r="W875" i="4"/>
  <c r="W874" i="4"/>
  <c r="W872" i="4"/>
  <c r="W869" i="4"/>
  <c r="W867" i="4"/>
  <c r="W865" i="4"/>
  <c r="W863" i="4"/>
  <c r="W851" i="4"/>
  <c r="W808" i="4"/>
  <c r="W800" i="4"/>
  <c r="W793" i="4"/>
  <c r="W784" i="4"/>
  <c r="W776" i="4"/>
  <c r="W769" i="4"/>
  <c r="W760" i="4"/>
  <c r="W753" i="4"/>
  <c r="W812" i="4"/>
  <c r="X808" i="4"/>
  <c r="W804" i="4"/>
  <c r="X800" i="4"/>
  <c r="X793" i="4"/>
  <c r="W789" i="4"/>
  <c r="X784" i="4"/>
  <c r="W780" i="4"/>
  <c r="X776" i="4"/>
  <c r="W772" i="4"/>
  <c r="X769" i="4"/>
  <c r="W765" i="4"/>
  <c r="X760" i="4"/>
  <c r="W757" i="4"/>
  <c r="X753" i="4"/>
  <c r="W749" i="4"/>
  <c r="W523" i="4"/>
  <c r="X520" i="4"/>
  <c r="W516" i="4"/>
  <c r="X513" i="4"/>
  <c r="W508" i="4"/>
  <c r="X505" i="4"/>
  <c r="W500" i="4"/>
  <c r="X497" i="4"/>
  <c r="W492" i="4"/>
  <c r="W490" i="4"/>
  <c r="W485" i="4"/>
  <c r="W482" i="4"/>
  <c r="W479" i="4"/>
  <c r="W476" i="4"/>
  <c r="W472" i="4"/>
  <c r="W467" i="4"/>
  <c r="W463" i="4"/>
  <c r="W452" i="4"/>
  <c r="X452" i="4"/>
  <c r="W444" i="4"/>
  <c r="X444" i="4"/>
  <c r="W429" i="4"/>
  <c r="X429" i="4"/>
  <c r="W421" i="4"/>
  <c r="X421" i="4"/>
  <c r="W413" i="4"/>
  <c r="X413" i="4"/>
  <c r="W525" i="4"/>
  <c r="W518" i="4"/>
  <c r="W511" i="4"/>
  <c r="W502" i="4"/>
  <c r="W494" i="4"/>
  <c r="W488" i="4"/>
  <c r="W484" i="4"/>
  <c r="W481" i="4"/>
  <c r="W478" i="4"/>
  <c r="W475" i="4"/>
  <c r="W470" i="4"/>
  <c r="W466" i="4"/>
  <c r="W461" i="4"/>
  <c r="W450" i="4"/>
  <c r="X450" i="4"/>
  <c r="W442" i="4"/>
  <c r="X442" i="4"/>
  <c r="W435" i="4"/>
  <c r="X435" i="4"/>
  <c r="W427" i="4"/>
  <c r="X427" i="4"/>
  <c r="W419" i="4"/>
  <c r="X419" i="4"/>
  <c r="W411" i="4"/>
  <c r="X411" i="4"/>
  <c r="W456" i="4"/>
  <c r="X456" i="4"/>
  <c r="W448" i="4"/>
  <c r="X448" i="4"/>
  <c r="W440" i="4"/>
  <c r="X440" i="4"/>
  <c r="W433" i="4"/>
  <c r="X433" i="4"/>
  <c r="W425" i="4"/>
  <c r="X425" i="4"/>
  <c r="W417" i="4"/>
  <c r="X417" i="4"/>
  <c r="W410" i="4"/>
  <c r="X410" i="4"/>
  <c r="W454" i="4"/>
  <c r="X454" i="4"/>
  <c r="W446" i="4"/>
  <c r="X446" i="4"/>
  <c r="W438" i="4"/>
  <c r="X438" i="4"/>
  <c r="W431" i="4"/>
  <c r="X431" i="4"/>
  <c r="W423" i="4"/>
  <c r="X423" i="4"/>
  <c r="W415" i="4"/>
  <c r="X415" i="4"/>
  <c r="W408" i="4"/>
  <c r="X408" i="4"/>
  <c r="X405" i="4"/>
  <c r="X403" i="4"/>
  <c r="X401" i="4"/>
  <c r="X398" i="4"/>
  <c r="X396" i="4"/>
  <c r="X394" i="4"/>
  <c r="X392" i="4"/>
  <c r="X390" i="4"/>
  <c r="X388" i="4"/>
  <c r="X386" i="4"/>
  <c r="X384" i="4"/>
  <c r="X382" i="4"/>
  <c r="X380" i="4"/>
  <c r="X378" i="4"/>
  <c r="X376" i="4"/>
  <c r="X374" i="4"/>
  <c r="X372" i="4"/>
  <c r="X370" i="4"/>
  <c r="X368" i="4"/>
  <c r="X366" i="4"/>
  <c r="X364" i="4"/>
  <c r="X362" i="4"/>
  <c r="X360" i="4"/>
  <c r="X358" i="4"/>
  <c r="X356" i="4"/>
  <c r="X354" i="4"/>
  <c r="X351" i="4"/>
  <c r="X350" i="4"/>
  <c r="X348" i="4"/>
  <c r="X346" i="4"/>
  <c r="X344" i="4"/>
  <c r="X342" i="4"/>
  <c r="X340" i="4"/>
  <c r="X339" i="4"/>
  <c r="X336" i="4"/>
  <c r="X333" i="4"/>
  <c r="W326" i="4"/>
  <c r="W316" i="4"/>
  <c r="W310" i="4"/>
  <c r="X331" i="4"/>
  <c r="X324" i="4"/>
  <c r="X314" i="4"/>
  <c r="W329" i="4"/>
  <c r="W322" i="4"/>
  <c r="W313" i="4"/>
  <c r="W175" i="4"/>
  <c r="W172" i="4"/>
  <c r="X172" i="4"/>
  <c r="W168" i="4"/>
  <c r="X168" i="4"/>
  <c r="W164" i="4"/>
  <c r="X164" i="4"/>
  <c r="W159" i="4"/>
  <c r="X159" i="4"/>
  <c r="W153" i="4"/>
  <c r="X153" i="4"/>
  <c r="W149" i="4"/>
  <c r="X149" i="4"/>
  <c r="W146" i="4"/>
  <c r="X146" i="4"/>
  <c r="W142" i="4"/>
  <c r="X142" i="4"/>
  <c r="W137" i="4"/>
  <c r="X137" i="4"/>
  <c r="W133" i="4"/>
  <c r="X133" i="4"/>
  <c r="W129" i="4"/>
  <c r="X129" i="4"/>
  <c r="W126" i="4"/>
  <c r="X126" i="4"/>
  <c r="W122" i="4"/>
  <c r="X122" i="4"/>
  <c r="W170" i="4"/>
  <c r="X170" i="4"/>
  <c r="W166" i="4"/>
  <c r="X166" i="4"/>
  <c r="W161" i="4"/>
  <c r="X161" i="4"/>
  <c r="W157" i="4"/>
  <c r="X157" i="4"/>
  <c r="W151" i="4"/>
  <c r="X151" i="4"/>
  <c r="W148" i="4"/>
  <c r="X148" i="4"/>
  <c r="W144" i="4"/>
  <c r="X144" i="4"/>
  <c r="W139" i="4"/>
  <c r="X139" i="4"/>
  <c r="W134" i="4"/>
  <c r="X134" i="4"/>
  <c r="W131" i="4"/>
  <c r="X131" i="4"/>
  <c r="W127" i="4"/>
  <c r="X127" i="4"/>
  <c r="W124" i="4"/>
  <c r="X124" i="4"/>
  <c r="X120" i="4"/>
  <c r="X117" i="4"/>
  <c r="X115" i="4"/>
  <c r="X113" i="4"/>
  <c r="X111" i="4"/>
  <c r="X108" i="4"/>
  <c r="X107" i="4"/>
  <c r="X105" i="4"/>
  <c r="X103" i="4"/>
  <c r="X101" i="4"/>
  <c r="X98" i="4"/>
  <c r="X96" i="4"/>
  <c r="X94" i="4"/>
  <c r="X92" i="4"/>
  <c r="X90" i="4"/>
  <c r="X87" i="4"/>
  <c r="X85" i="4"/>
  <c r="X83" i="4"/>
  <c r="X81" i="4"/>
  <c r="X79" i="4"/>
  <c r="X77" i="4"/>
  <c r="X75" i="4"/>
  <c r="X73" i="4"/>
  <c r="X71" i="4"/>
  <c r="X69" i="4"/>
  <c r="X66" i="4"/>
  <c r="X63" i="4"/>
  <c r="X61" i="4"/>
  <c r="X59" i="4"/>
  <c r="X897" i="4" s="1"/>
  <c r="X57" i="4"/>
  <c r="X55" i="4"/>
  <c r="X54" i="4"/>
  <c r="X52" i="4"/>
  <c r="X50" i="4"/>
  <c r="X48" i="4"/>
  <c r="X46" i="4"/>
  <c r="X44" i="4"/>
  <c r="X41" i="4"/>
  <c r="X39" i="4"/>
  <c r="X37" i="4"/>
  <c r="X35" i="4"/>
  <c r="X33" i="4"/>
  <c r="X32" i="4"/>
  <c r="X30" i="4"/>
  <c r="X27" i="4"/>
  <c r="X25" i="4"/>
  <c r="X22" i="4"/>
  <c r="X20" i="4"/>
  <c r="X18" i="4"/>
  <c r="X16" i="4"/>
  <c r="X14" i="4"/>
  <c r="X12" i="4"/>
  <c r="X9" i="4"/>
  <c r="X896" i="4" s="1"/>
  <c r="AS736" i="4"/>
  <c r="AT736" i="4"/>
  <c r="AU736" i="4"/>
  <c r="AV736" i="4"/>
  <c r="AS309" i="4"/>
  <c r="AT309" i="4"/>
  <c r="AU309" i="4"/>
  <c r="AV309" i="4"/>
  <c r="AS360" i="4"/>
  <c r="AT360" i="4"/>
  <c r="AU360" i="4"/>
  <c r="AV360" i="4"/>
  <c r="AW360" i="4" s="1"/>
  <c r="AX360" i="4" s="1"/>
  <c r="AS533" i="4"/>
  <c r="AT533" i="4"/>
  <c r="AU533" i="4"/>
  <c r="AV533" i="4"/>
  <c r="AS746" i="4"/>
  <c r="AT746" i="4"/>
  <c r="AU746" i="4"/>
  <c r="AV746" i="4"/>
  <c r="AS91" i="4"/>
  <c r="AT91" i="4"/>
  <c r="AU91" i="4"/>
  <c r="AV91" i="4"/>
  <c r="AW91" i="4" s="1"/>
  <c r="AX91" i="4" s="1"/>
  <c r="AS354" i="4"/>
  <c r="AT354" i="4"/>
  <c r="AU354" i="4"/>
  <c r="AV354" i="4"/>
  <c r="AA91" i="12"/>
  <c r="AB91" i="12"/>
  <c r="AC91" i="12"/>
  <c r="AS91" i="12" s="1"/>
  <c r="AD91" i="12"/>
  <c r="AT91" i="12" s="1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46" i="12"/>
  <c r="AB746" i="12"/>
  <c r="AS746" i="12" s="1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Q91" i="4"/>
  <c r="AA91" i="4"/>
  <c r="AO91" i="4" s="1"/>
  <c r="AQ533" i="4"/>
  <c r="AA533" i="4"/>
  <c r="AQ736" i="4"/>
  <c r="AA736" i="4"/>
  <c r="AO736" i="4" s="1"/>
  <c r="AQ746" i="4"/>
  <c r="AA746" i="4"/>
  <c r="AO746" i="4"/>
  <c r="AQ354" i="4"/>
  <c r="AA354" i="4"/>
  <c r="AQ309" i="4"/>
  <c r="AA309" i="4"/>
  <c r="AQ360" i="4"/>
  <c r="AA360" i="4"/>
  <c r="R91" i="4"/>
  <c r="R533" i="4"/>
  <c r="R736" i="4"/>
  <c r="R746" i="4"/>
  <c r="R354" i="4"/>
  <c r="R309" i="4"/>
  <c r="R360" i="4"/>
  <c r="M91" i="4"/>
  <c r="J91" i="4"/>
  <c r="AP91" i="4"/>
  <c r="M533" i="4"/>
  <c r="M736" i="4"/>
  <c r="J736" i="4"/>
  <c r="AP736" i="4" s="1"/>
  <c r="M746" i="4"/>
  <c r="J746" i="4" s="1"/>
  <c r="AP746" i="4"/>
  <c r="M354" i="4"/>
  <c r="J354" i="4"/>
  <c r="M309" i="4"/>
  <c r="M360" i="4"/>
  <c r="J360" i="4" s="1"/>
  <c r="AT360" i="12"/>
  <c r="W891" i="4"/>
  <c r="X893" i="4"/>
  <c r="X6" i="5"/>
  <c r="W885" i="4"/>
  <c r="Z360" i="4"/>
  <c r="Z736" i="4"/>
  <c r="Z746" i="4"/>
  <c r="Z354" i="4"/>
  <c r="Z91" i="4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S38" i="4"/>
  <c r="AS83" i="4"/>
  <c r="AS109" i="4"/>
  <c r="AT109" i="4" s="1"/>
  <c r="AU109" i="4"/>
  <c r="AV109" i="4"/>
  <c r="AS143" i="4"/>
  <c r="AS283" i="4"/>
  <c r="AT283" i="4" s="1"/>
  <c r="AU283" i="4" s="1"/>
  <c r="AV283" i="4" s="1"/>
  <c r="AS292" i="4"/>
  <c r="AS305" i="4"/>
  <c r="AT305" i="4" s="1"/>
  <c r="AU305" i="4"/>
  <c r="AV305" i="4"/>
  <c r="AS308" i="4"/>
  <c r="AT308" i="4" s="1"/>
  <c r="AU308" i="4" s="1"/>
  <c r="AV308" i="4" s="1"/>
  <c r="AS319" i="4"/>
  <c r="AS324" i="4"/>
  <c r="AT324" i="4" s="1"/>
  <c r="AU324" i="4"/>
  <c r="AV324" i="4" s="1"/>
  <c r="AS335" i="4"/>
  <c r="AT335" i="4" s="1"/>
  <c r="AU335" i="4"/>
  <c r="AV335" i="4"/>
  <c r="AS353" i="4"/>
  <c r="AT353" i="4" s="1"/>
  <c r="AU353" i="4" s="1"/>
  <c r="AS367" i="4"/>
  <c r="AT367" i="4" s="1"/>
  <c r="AU367" i="4" s="1"/>
  <c r="AV367" i="4" s="1"/>
  <c r="AS371" i="4"/>
  <c r="AS383" i="4"/>
  <c r="AT383" i="4" s="1"/>
  <c r="AU383" i="4"/>
  <c r="AV383" i="4"/>
  <c r="AW383" i="4" s="1"/>
  <c r="AX383" i="4" s="1"/>
  <c r="AS387" i="4"/>
  <c r="AT387" i="4" s="1"/>
  <c r="AU387" i="4" s="1"/>
  <c r="AV387" i="4" s="1"/>
  <c r="AW387" i="4" s="1"/>
  <c r="AX387" i="4" s="1"/>
  <c r="AS398" i="4"/>
  <c r="AS408" i="4"/>
  <c r="AS415" i="4"/>
  <c r="AS420" i="4"/>
  <c r="AT420" i="4" s="1"/>
  <c r="AU420" i="4" s="1"/>
  <c r="AV420" i="4" s="1"/>
  <c r="AS436" i="4"/>
  <c r="AS446" i="4"/>
  <c r="AS456" i="4"/>
  <c r="AT456" i="4" s="1"/>
  <c r="AU456" i="4"/>
  <c r="AV456" i="4"/>
  <c r="AS464" i="4"/>
  <c r="AT464" i="4" s="1"/>
  <c r="AU464" i="4" s="1"/>
  <c r="AV464" i="4" s="1"/>
  <c r="AT38" i="4"/>
  <c r="AU38" i="4" s="1"/>
  <c r="X7" i="4"/>
  <c r="W7" i="4"/>
  <c r="AS7" i="4"/>
  <c r="AT7" i="4"/>
  <c r="AU7" i="4"/>
  <c r="AV7" i="4" s="1"/>
  <c r="AS876" i="4"/>
  <c r="AT876" i="4"/>
  <c r="AU876" i="4"/>
  <c r="AV876" i="4" s="1"/>
  <c r="AW876" i="4" s="1"/>
  <c r="AX876" i="4" s="1"/>
  <c r="AS873" i="4"/>
  <c r="AT873" i="4"/>
  <c r="AU873" i="4"/>
  <c r="AV873" i="4" s="1"/>
  <c r="AS868" i="4"/>
  <c r="AT868" i="4"/>
  <c r="AU868" i="4"/>
  <c r="AV868" i="4" s="1"/>
  <c r="AS864" i="4"/>
  <c r="AT864" i="4"/>
  <c r="AU864" i="4"/>
  <c r="AV864" i="4" s="1"/>
  <c r="AS860" i="4"/>
  <c r="AT860" i="4"/>
  <c r="AU860" i="4"/>
  <c r="AV860" i="4" s="1"/>
  <c r="AS856" i="4"/>
  <c r="AT856" i="4"/>
  <c r="AU856" i="4"/>
  <c r="AV856" i="4" s="1"/>
  <c r="AS852" i="4"/>
  <c r="AT852" i="4"/>
  <c r="AU852" i="4"/>
  <c r="AV852" i="4" s="1"/>
  <c r="AW852" i="4" s="1"/>
  <c r="AX852" i="4" s="1"/>
  <c r="AS848" i="4"/>
  <c r="AT848" i="4"/>
  <c r="AU848" i="4"/>
  <c r="AV848" i="4" s="1"/>
  <c r="AS842" i="4"/>
  <c r="AT842" i="4"/>
  <c r="AU842" i="4"/>
  <c r="AV842" i="4" s="1"/>
  <c r="AV892" i="4" s="1"/>
  <c r="AS839" i="4"/>
  <c r="AT839" i="4"/>
  <c r="AU839" i="4"/>
  <c r="AV839" i="4" s="1"/>
  <c r="AS835" i="4"/>
  <c r="AT835" i="4"/>
  <c r="AU835" i="4"/>
  <c r="AV835" i="4" s="1"/>
  <c r="AW835" i="4" s="1"/>
  <c r="AX835" i="4" s="1"/>
  <c r="AS831" i="4"/>
  <c r="AT831" i="4"/>
  <c r="AU831" i="4"/>
  <c r="AV831" i="4" s="1"/>
  <c r="AS828" i="4"/>
  <c r="AT828" i="4"/>
  <c r="AU828" i="4"/>
  <c r="AV828" i="4" s="1"/>
  <c r="AS825" i="4"/>
  <c r="AT825" i="4"/>
  <c r="AU825" i="4"/>
  <c r="AV825" i="4" s="1"/>
  <c r="AS821" i="4"/>
  <c r="AT821" i="4"/>
  <c r="AU821" i="4"/>
  <c r="AV821" i="4" s="1"/>
  <c r="AS816" i="4"/>
  <c r="AT816" i="4"/>
  <c r="AU816" i="4"/>
  <c r="AV816" i="4" s="1"/>
  <c r="AS812" i="4"/>
  <c r="AT812" i="4"/>
  <c r="AU812" i="4"/>
  <c r="AV812" i="4" s="1"/>
  <c r="AW812" i="4" s="1"/>
  <c r="AX812" i="4" s="1"/>
  <c r="AS808" i="4"/>
  <c r="AT808" i="4"/>
  <c r="AU808" i="4"/>
  <c r="AV808" i="4" s="1"/>
  <c r="AW808" i="4" s="1"/>
  <c r="AX808" i="4" s="1"/>
  <c r="AS804" i="4"/>
  <c r="AT804" i="4"/>
  <c r="AU804" i="4"/>
  <c r="AV804" i="4" s="1"/>
  <c r="AS800" i="4"/>
  <c r="AT800" i="4"/>
  <c r="AU800" i="4"/>
  <c r="AV800" i="4" s="1"/>
  <c r="AW800" i="4" s="1"/>
  <c r="AX800" i="4" s="1"/>
  <c r="AS793" i="4"/>
  <c r="AT793" i="4"/>
  <c r="AU793" i="4"/>
  <c r="AV793" i="4" s="1"/>
  <c r="AS789" i="4"/>
  <c r="AT789" i="4"/>
  <c r="AU789" i="4"/>
  <c r="AV789" i="4" s="1"/>
  <c r="AS784" i="4"/>
  <c r="AT784" i="4"/>
  <c r="AU784" i="4"/>
  <c r="AV784" i="4" s="1"/>
  <c r="AW784" i="4" s="1"/>
  <c r="AX784" i="4" s="1"/>
  <c r="AS780" i="4"/>
  <c r="AT780" i="4"/>
  <c r="AU780" i="4"/>
  <c r="AV780" i="4" s="1"/>
  <c r="AS776" i="4"/>
  <c r="AT776" i="4"/>
  <c r="AU776" i="4"/>
  <c r="AV776" i="4" s="1"/>
  <c r="AS772" i="4"/>
  <c r="AT772" i="4"/>
  <c r="AU772" i="4"/>
  <c r="AV772" i="4" s="1"/>
  <c r="AS769" i="4"/>
  <c r="AT769" i="4"/>
  <c r="AU769" i="4"/>
  <c r="AV769" i="4" s="1"/>
  <c r="AS765" i="4"/>
  <c r="AT765" i="4"/>
  <c r="AU765" i="4"/>
  <c r="AV765" i="4" s="1"/>
  <c r="AW765" i="4" s="1"/>
  <c r="AX765" i="4" s="1"/>
  <c r="AS760" i="4"/>
  <c r="AT760" i="4"/>
  <c r="AU760" i="4"/>
  <c r="AV760" i="4" s="1"/>
  <c r="AW760" i="4" s="1"/>
  <c r="AX760" i="4" s="1"/>
  <c r="AS757" i="4"/>
  <c r="AT757" i="4"/>
  <c r="AU757" i="4"/>
  <c r="AV757" i="4" s="1"/>
  <c r="AS753" i="4"/>
  <c r="AT753" i="4"/>
  <c r="AU753" i="4"/>
  <c r="AV753" i="4" s="1"/>
  <c r="AS749" i="4"/>
  <c r="AT749" i="4"/>
  <c r="AU749" i="4"/>
  <c r="AV749" i="4" s="1"/>
  <c r="AS742" i="4"/>
  <c r="AT742" i="4"/>
  <c r="AU742" i="4"/>
  <c r="AV742" i="4" s="1"/>
  <c r="AW742" i="4" s="1"/>
  <c r="AX742" i="4" s="1"/>
  <c r="AS738" i="4"/>
  <c r="AT738" i="4"/>
  <c r="AU738" i="4"/>
  <c r="AV738" i="4" s="1"/>
  <c r="AS733" i="4"/>
  <c r="AT733" i="4"/>
  <c r="AU733" i="4"/>
  <c r="AV733" i="4" s="1"/>
  <c r="AS730" i="4"/>
  <c r="AT730" i="4"/>
  <c r="AU730" i="4"/>
  <c r="AV730" i="4" s="1"/>
  <c r="AS727" i="4"/>
  <c r="AT727" i="4"/>
  <c r="AU727" i="4"/>
  <c r="AV727" i="4" s="1"/>
  <c r="AS723" i="4"/>
  <c r="AT723" i="4"/>
  <c r="AU723" i="4"/>
  <c r="AV723" i="4" s="1"/>
  <c r="AS719" i="4"/>
  <c r="AT719" i="4"/>
  <c r="AU719" i="4"/>
  <c r="AV719" i="4" s="1"/>
  <c r="AS715" i="4"/>
  <c r="AT715" i="4"/>
  <c r="AU715" i="4"/>
  <c r="AV715" i="4" s="1"/>
  <c r="AS711" i="4"/>
  <c r="AT711" i="4"/>
  <c r="AU711" i="4"/>
  <c r="AV711" i="4" s="1"/>
  <c r="AS703" i="4"/>
  <c r="AT703" i="4"/>
  <c r="AU703" i="4"/>
  <c r="AV703" i="4" s="1"/>
  <c r="AW703" i="4" s="1"/>
  <c r="AX703" i="4" s="1"/>
  <c r="AS700" i="4"/>
  <c r="AT700" i="4"/>
  <c r="AU700" i="4"/>
  <c r="AV700" i="4" s="1"/>
  <c r="AS696" i="4"/>
  <c r="AT696" i="4"/>
  <c r="AU696" i="4"/>
  <c r="AV696" i="4" s="1"/>
  <c r="AS692" i="4"/>
  <c r="AT692" i="4"/>
  <c r="AU692" i="4"/>
  <c r="AV692" i="4" s="1"/>
  <c r="AS686" i="4"/>
  <c r="AT686" i="4"/>
  <c r="AU686" i="4"/>
  <c r="AV686" i="4" s="1"/>
  <c r="AS679" i="4"/>
  <c r="AT679" i="4"/>
  <c r="AU679" i="4"/>
  <c r="AV679" i="4" s="1"/>
  <c r="AW679" i="4" s="1"/>
  <c r="AX679" i="4" s="1"/>
  <c r="AS675" i="4"/>
  <c r="AT675" i="4"/>
  <c r="AU675" i="4"/>
  <c r="AV675" i="4" s="1"/>
  <c r="AS671" i="4"/>
  <c r="AT671" i="4"/>
  <c r="AU671" i="4"/>
  <c r="AV671" i="4" s="1"/>
  <c r="AS667" i="4"/>
  <c r="AT667" i="4"/>
  <c r="AU667" i="4"/>
  <c r="AV667" i="4" s="1"/>
  <c r="AW667" i="4" s="1"/>
  <c r="AX667" i="4" s="1"/>
  <c r="AS662" i="4"/>
  <c r="AT662" i="4"/>
  <c r="AU662" i="4"/>
  <c r="AV662" i="4" s="1"/>
  <c r="AS658" i="4"/>
  <c r="AT658" i="4"/>
  <c r="AU658" i="4"/>
  <c r="AV658" i="4" s="1"/>
  <c r="AS654" i="4"/>
  <c r="AT654" i="4"/>
  <c r="AU654" i="4"/>
  <c r="AV654" i="4" s="1"/>
  <c r="AS459" i="4"/>
  <c r="AT459" i="4"/>
  <c r="AU459" i="4"/>
  <c r="AV459" i="4" s="1"/>
  <c r="AS647" i="4"/>
  <c r="AT647" i="4"/>
  <c r="AU647" i="4" s="1"/>
  <c r="AV647" i="4"/>
  <c r="AW647" i="4" s="1"/>
  <c r="AX647" i="4" s="1"/>
  <c r="AS643" i="4"/>
  <c r="AT643" i="4" s="1"/>
  <c r="AU643" i="4" s="1"/>
  <c r="AV643" i="4"/>
  <c r="AS639" i="4"/>
  <c r="AT639" i="4" s="1"/>
  <c r="AU639" i="4" s="1"/>
  <c r="AV639" i="4" s="1"/>
  <c r="AS635" i="4"/>
  <c r="AT635" i="4" s="1"/>
  <c r="AU635" i="4" s="1"/>
  <c r="AV635" i="4" s="1"/>
  <c r="AS631" i="4"/>
  <c r="AT631" i="4"/>
  <c r="AU631" i="4" s="1"/>
  <c r="AV631" i="4"/>
  <c r="AW631" i="4" s="1"/>
  <c r="AX631" i="4" s="1"/>
  <c r="AS627" i="4"/>
  <c r="AT627" i="4" s="1"/>
  <c r="AU627" i="4" s="1"/>
  <c r="AV627" i="4"/>
  <c r="AS623" i="4"/>
  <c r="AT623" i="4" s="1"/>
  <c r="AU623" i="4" s="1"/>
  <c r="AV623" i="4" s="1"/>
  <c r="AS619" i="4"/>
  <c r="AT619" i="4" s="1"/>
  <c r="AU619" i="4" s="1"/>
  <c r="AV619" i="4" s="1"/>
  <c r="AS615" i="4"/>
  <c r="AT615" i="4"/>
  <c r="AU615" i="4" s="1"/>
  <c r="AV615" i="4"/>
  <c r="AS612" i="4"/>
  <c r="AT612" i="4" s="1"/>
  <c r="AU612" i="4" s="1"/>
  <c r="AV612" i="4"/>
  <c r="AS609" i="4"/>
  <c r="AT609" i="4" s="1"/>
  <c r="AU609" i="4" s="1"/>
  <c r="AV609" i="4" s="1"/>
  <c r="AS605" i="4"/>
  <c r="AT605" i="4" s="1"/>
  <c r="AU605" i="4" s="1"/>
  <c r="AV605" i="4" s="1"/>
  <c r="AS601" i="4"/>
  <c r="AT601" i="4"/>
  <c r="AU601" i="4" s="1"/>
  <c r="AV601" i="4"/>
  <c r="AW601" i="4" s="1"/>
  <c r="AX601" i="4" s="1"/>
  <c r="AS597" i="4"/>
  <c r="AT597" i="4" s="1"/>
  <c r="AU597" i="4" s="1"/>
  <c r="AV597" i="4"/>
  <c r="AS593" i="4"/>
  <c r="AT593" i="4" s="1"/>
  <c r="AU593" i="4" s="1"/>
  <c r="AV593" i="4" s="1"/>
  <c r="AS591" i="4"/>
  <c r="AT591" i="4" s="1"/>
  <c r="AS587" i="4"/>
  <c r="AT587" i="4"/>
  <c r="AU587" i="4" s="1"/>
  <c r="AV587" i="4"/>
  <c r="AW587" i="4" s="1"/>
  <c r="AX587" i="4" s="1"/>
  <c r="AS582" i="4"/>
  <c r="AT582" i="4" s="1"/>
  <c r="AU582" i="4" s="1"/>
  <c r="AV582" i="4"/>
  <c r="AS579" i="4"/>
  <c r="AT579" i="4" s="1"/>
  <c r="AU579" i="4" s="1"/>
  <c r="AV579" i="4" s="1"/>
  <c r="AS575" i="4"/>
  <c r="AT575" i="4" s="1"/>
  <c r="AU575" i="4" s="1"/>
  <c r="AV575" i="4" s="1"/>
  <c r="AS571" i="4"/>
  <c r="AT571" i="4"/>
  <c r="AU571" i="4" s="1"/>
  <c r="AV571" i="4"/>
  <c r="AW571" i="4" s="1"/>
  <c r="AX571" i="4" s="1"/>
  <c r="AS566" i="4"/>
  <c r="AT566" i="4" s="1"/>
  <c r="AU566" i="4" s="1"/>
  <c r="AV566" i="4"/>
  <c r="AS562" i="4"/>
  <c r="AT562" i="4" s="1"/>
  <c r="AU562" i="4" s="1"/>
  <c r="AV562" i="4" s="1"/>
  <c r="AS558" i="4"/>
  <c r="AT558" i="4" s="1"/>
  <c r="AU558" i="4" s="1"/>
  <c r="AV558" i="4" s="1"/>
  <c r="AS555" i="4"/>
  <c r="AT555" i="4"/>
  <c r="AU555" i="4" s="1"/>
  <c r="AV555" i="4"/>
  <c r="AS550" i="4"/>
  <c r="AT550" i="4" s="1"/>
  <c r="AU550" i="4" s="1"/>
  <c r="AV550" i="4"/>
  <c r="AS546" i="4"/>
  <c r="AT546" i="4" s="1"/>
  <c r="AU546" i="4" s="1"/>
  <c r="AV546" i="4" s="1"/>
  <c r="AS542" i="4"/>
  <c r="AT542" i="4" s="1"/>
  <c r="AU542" i="4" s="1"/>
  <c r="AV542" i="4" s="1"/>
  <c r="AS538" i="4"/>
  <c r="AT538" i="4"/>
  <c r="AU538" i="4" s="1"/>
  <c r="AV538" i="4"/>
  <c r="AW538" i="4" s="1"/>
  <c r="AX538" i="4" s="1"/>
  <c r="AS532" i="4"/>
  <c r="AT532" i="4" s="1"/>
  <c r="AU532" i="4" s="1"/>
  <c r="AV532" i="4"/>
  <c r="AS527" i="4"/>
  <c r="AT527" i="4" s="1"/>
  <c r="AU527" i="4" s="1"/>
  <c r="AV527" i="4" s="1"/>
  <c r="AS523" i="4"/>
  <c r="AT523" i="4" s="1"/>
  <c r="AS519" i="4"/>
  <c r="AT519" i="4"/>
  <c r="AU519" i="4" s="1"/>
  <c r="AV519" i="4"/>
  <c r="AW519" i="4" s="1"/>
  <c r="AX519" i="4" s="1"/>
  <c r="AS516" i="4"/>
  <c r="AT516" i="4" s="1"/>
  <c r="AU516" i="4" s="1"/>
  <c r="AV516" i="4"/>
  <c r="AS508" i="4"/>
  <c r="AT508" i="4" s="1"/>
  <c r="AU508" i="4" s="1"/>
  <c r="AV508" i="4" s="1"/>
  <c r="AS504" i="4"/>
  <c r="AT504" i="4" s="1"/>
  <c r="AS500" i="4"/>
  <c r="AT500" i="4"/>
  <c r="AU500" i="4" s="1"/>
  <c r="AV500" i="4"/>
  <c r="AS496" i="4"/>
  <c r="AT496" i="4" s="1"/>
  <c r="AU496" i="4" s="1"/>
  <c r="AV496" i="4"/>
  <c r="AS492" i="4"/>
  <c r="AT492" i="4" s="1"/>
  <c r="AU492" i="4" s="1"/>
  <c r="AV492" i="4" s="1"/>
  <c r="AS488" i="4"/>
  <c r="AT488" i="4" s="1"/>
  <c r="AU488" i="4" s="1"/>
  <c r="AV488" i="4" s="1"/>
  <c r="AS484" i="4"/>
  <c r="AT484" i="4"/>
  <c r="AU484" i="4" s="1"/>
  <c r="AV484" i="4"/>
  <c r="AS481" i="4"/>
  <c r="AT481" i="4" s="1"/>
  <c r="AU481" i="4" s="1"/>
  <c r="AV481" i="4"/>
  <c r="AS478" i="4"/>
  <c r="AT478" i="4" s="1"/>
  <c r="AU478" i="4" s="1"/>
  <c r="AV478" i="4" s="1"/>
  <c r="AS475" i="4"/>
  <c r="AT475" i="4" s="1"/>
  <c r="AU475" i="4" s="1"/>
  <c r="AV475" i="4" s="1"/>
  <c r="AS8" i="4"/>
  <c r="AS879" i="4"/>
  <c r="AT879" i="4" s="1"/>
  <c r="AU879" i="4"/>
  <c r="AV879" i="4" s="1"/>
  <c r="AS875" i="4"/>
  <c r="AT875" i="4" s="1"/>
  <c r="AU875" i="4"/>
  <c r="AV875" i="4"/>
  <c r="AW875" i="4" s="1"/>
  <c r="AX875" i="4" s="1"/>
  <c r="AS872" i="4"/>
  <c r="AT872" i="4" s="1"/>
  <c r="AU872" i="4" s="1"/>
  <c r="AV872" i="4" s="1"/>
  <c r="AS867" i="4"/>
  <c r="AT867" i="4" s="1"/>
  <c r="AU867" i="4" s="1"/>
  <c r="AV867" i="4" s="1"/>
  <c r="AS863" i="4"/>
  <c r="AT863" i="4" s="1"/>
  <c r="AU863" i="4"/>
  <c r="AV863" i="4" s="1"/>
  <c r="AS859" i="4"/>
  <c r="AT859" i="4" s="1"/>
  <c r="AU859" i="4"/>
  <c r="AV859" i="4"/>
  <c r="AS855" i="4"/>
  <c r="AT855" i="4" s="1"/>
  <c r="AU855" i="4" s="1"/>
  <c r="AV855" i="4" s="1"/>
  <c r="AW855" i="4" s="1"/>
  <c r="AX855" i="4" s="1"/>
  <c r="AS851" i="4"/>
  <c r="AT851" i="4" s="1"/>
  <c r="AU851" i="4" s="1"/>
  <c r="AV851" i="4" s="1"/>
  <c r="AS847" i="4"/>
  <c r="AT847" i="4" s="1"/>
  <c r="AU847" i="4"/>
  <c r="AV847" i="4" s="1"/>
  <c r="AS841" i="4"/>
  <c r="AT841" i="4" s="1"/>
  <c r="AU841" i="4"/>
  <c r="AV841" i="4"/>
  <c r="AW841" i="4" s="1"/>
  <c r="AX841" i="4" s="1"/>
  <c r="AS838" i="4"/>
  <c r="AT838" i="4" s="1"/>
  <c r="AU838" i="4" s="1"/>
  <c r="AV838" i="4" s="1"/>
  <c r="AW838" i="4" s="1"/>
  <c r="AX838" i="4" s="1"/>
  <c r="AS834" i="4"/>
  <c r="AT834" i="4" s="1"/>
  <c r="AU834" i="4" s="1"/>
  <c r="AV834" i="4" s="1"/>
  <c r="AS830" i="4"/>
  <c r="AT830" i="4" s="1"/>
  <c r="AU830" i="4"/>
  <c r="AV830" i="4" s="1"/>
  <c r="AS827" i="4"/>
  <c r="AT827" i="4" s="1"/>
  <c r="AU827" i="4"/>
  <c r="AV827" i="4"/>
  <c r="AS824" i="4"/>
  <c r="AT824" i="4" s="1"/>
  <c r="AU824" i="4" s="1"/>
  <c r="AV824" i="4" s="1"/>
  <c r="AS820" i="4"/>
  <c r="AT820" i="4" s="1"/>
  <c r="AU820" i="4" s="1"/>
  <c r="AV820" i="4" s="1"/>
  <c r="AS815" i="4"/>
  <c r="AT815" i="4" s="1"/>
  <c r="AU815" i="4"/>
  <c r="AV815" i="4" s="1"/>
  <c r="AS811" i="4"/>
  <c r="AT811" i="4" s="1"/>
  <c r="AU811" i="4"/>
  <c r="AV811" i="4"/>
  <c r="AS807" i="4"/>
  <c r="AT807" i="4" s="1"/>
  <c r="AU807" i="4" s="1"/>
  <c r="AV807" i="4" s="1"/>
  <c r="AS803" i="4"/>
  <c r="AT803" i="4" s="1"/>
  <c r="AU803" i="4" s="1"/>
  <c r="AV803" i="4" s="1"/>
  <c r="AS799" i="4"/>
  <c r="AT799" i="4" s="1"/>
  <c r="AU799" i="4"/>
  <c r="AV799" i="4" s="1"/>
  <c r="AS796" i="4"/>
  <c r="AT796" i="4" s="1"/>
  <c r="AU796" i="4"/>
  <c r="AV796" i="4"/>
  <c r="AS792" i="4"/>
  <c r="AT792" i="4" s="1"/>
  <c r="AU792" i="4" s="1"/>
  <c r="AV792" i="4" s="1"/>
  <c r="AS787" i="4"/>
  <c r="AT787" i="4" s="1"/>
  <c r="AU787" i="4" s="1"/>
  <c r="AV787" i="4" s="1"/>
  <c r="AS783" i="4"/>
  <c r="AT783" i="4" s="1"/>
  <c r="AU783" i="4"/>
  <c r="AV783" i="4" s="1"/>
  <c r="AS779" i="4"/>
  <c r="AT779" i="4" s="1"/>
  <c r="AU779" i="4"/>
  <c r="AV779" i="4"/>
  <c r="AW779" i="4" s="1"/>
  <c r="AX779" i="4" s="1"/>
  <c r="AS775" i="4"/>
  <c r="AT775" i="4" s="1"/>
  <c r="AU775" i="4" s="1"/>
  <c r="AV775" i="4" s="1"/>
  <c r="AW775" i="4" s="1"/>
  <c r="AX775" i="4" s="1"/>
  <c r="AS771" i="4"/>
  <c r="AT771" i="4" s="1"/>
  <c r="AU771" i="4" s="1"/>
  <c r="AV771" i="4" s="1"/>
  <c r="AS768" i="4"/>
  <c r="AT768" i="4" s="1"/>
  <c r="AU768" i="4"/>
  <c r="AV768" i="4" s="1"/>
  <c r="AS764" i="4"/>
  <c r="AT764" i="4" s="1"/>
  <c r="AU764" i="4"/>
  <c r="AV764" i="4"/>
  <c r="AS756" i="4"/>
  <c r="AT756" i="4" s="1"/>
  <c r="AU756" i="4" s="1"/>
  <c r="AV756" i="4" s="1"/>
  <c r="AS752" i="4"/>
  <c r="AT752" i="4" s="1"/>
  <c r="AU752" i="4" s="1"/>
  <c r="AV752" i="4" s="1"/>
  <c r="AS748" i="4"/>
  <c r="AT748" i="4" s="1"/>
  <c r="AU748" i="4"/>
  <c r="AV748" i="4" s="1"/>
  <c r="AS744" i="4"/>
  <c r="AT744" i="4" s="1"/>
  <c r="AU744" i="4"/>
  <c r="AV744" i="4"/>
  <c r="AS741" i="4"/>
  <c r="AT741" i="4" s="1"/>
  <c r="AU741" i="4" s="1"/>
  <c r="AV741" i="4" s="1"/>
  <c r="AS737" i="4"/>
  <c r="AT737" i="4" s="1"/>
  <c r="AU737" i="4" s="1"/>
  <c r="AV737" i="4" s="1"/>
  <c r="AS732" i="4"/>
  <c r="AT732" i="4" s="1"/>
  <c r="AU732" i="4" s="1"/>
  <c r="AV732" i="4" s="1"/>
  <c r="AS729" i="4"/>
  <c r="AT729" i="4"/>
  <c r="AU729" i="4" s="1"/>
  <c r="AV729" i="4"/>
  <c r="AS726" i="4"/>
  <c r="AT726" i="4"/>
  <c r="AU726" i="4" s="1"/>
  <c r="AV726" i="4" s="1"/>
  <c r="AW726" i="4" s="1"/>
  <c r="AX726" i="4" s="1"/>
  <c r="AS722" i="4"/>
  <c r="AT722" i="4"/>
  <c r="AU722" i="4" s="1"/>
  <c r="AV722" i="4"/>
  <c r="AW722" i="4" s="1"/>
  <c r="AX722" i="4" s="1"/>
  <c r="AS718" i="4"/>
  <c r="AT718" i="4"/>
  <c r="AU718" i="4" s="1"/>
  <c r="AV718" i="4"/>
  <c r="AS714" i="4"/>
  <c r="AT714" i="4"/>
  <c r="AU714" i="4" s="1"/>
  <c r="AV714" i="4"/>
  <c r="AS707" i="4"/>
  <c r="AT707" i="4"/>
  <c r="AU707" i="4" s="1"/>
  <c r="AV707" i="4" s="1"/>
  <c r="AW707" i="4" s="1"/>
  <c r="AX707" i="4" s="1"/>
  <c r="AS702" i="4"/>
  <c r="AT702" i="4"/>
  <c r="AU702" i="4" s="1"/>
  <c r="AW702" i="4" s="1"/>
  <c r="AX702" i="4" s="1"/>
  <c r="AV702" i="4"/>
  <c r="AS699" i="4"/>
  <c r="AT699" i="4"/>
  <c r="AU699" i="4" s="1"/>
  <c r="AV699" i="4"/>
  <c r="AW699" i="4" s="1"/>
  <c r="AX699" i="4" s="1"/>
  <c r="AS695" i="4"/>
  <c r="AT695" i="4"/>
  <c r="AU695" i="4" s="1"/>
  <c r="AV695" i="4"/>
  <c r="AS691" i="4"/>
  <c r="AT691" i="4"/>
  <c r="AU691" i="4" s="1"/>
  <c r="AV691" i="4" s="1"/>
  <c r="AW691" i="4" s="1"/>
  <c r="AX691" i="4" s="1"/>
  <c r="AS685" i="4"/>
  <c r="AT685" i="4"/>
  <c r="AU685" i="4" s="1"/>
  <c r="AW685" i="4" s="1"/>
  <c r="AX685" i="4" s="1"/>
  <c r="AV685" i="4"/>
  <c r="AS682" i="4"/>
  <c r="AT682" i="4"/>
  <c r="AU682" i="4" s="1"/>
  <c r="AV682" i="4"/>
  <c r="AW682" i="4" s="1"/>
  <c r="AX682" i="4" s="1"/>
  <c r="AS678" i="4"/>
  <c r="AT678" i="4"/>
  <c r="AU678" i="4" s="1"/>
  <c r="AV678" i="4"/>
  <c r="AS674" i="4"/>
  <c r="AT674" i="4"/>
  <c r="AU674" i="4" s="1"/>
  <c r="AV674" i="4" s="1"/>
  <c r="AS670" i="4"/>
  <c r="AT670" i="4"/>
  <c r="AU670" i="4" s="1"/>
  <c r="AV670" i="4"/>
  <c r="AW670" i="4" s="1"/>
  <c r="AX670" i="4" s="1"/>
  <c r="AS666" i="4"/>
  <c r="AT666" i="4"/>
  <c r="AU666" i="4" s="1"/>
  <c r="AV666" i="4"/>
  <c r="AW666" i="4" s="1"/>
  <c r="AX666" i="4" s="1"/>
  <c r="AS661" i="4"/>
  <c r="AT661" i="4"/>
  <c r="AU661" i="4" s="1"/>
  <c r="AV661" i="4"/>
  <c r="AS657" i="4"/>
  <c r="AT657" i="4"/>
  <c r="AU657" i="4" s="1"/>
  <c r="AV657" i="4" s="1"/>
  <c r="AW657" i="4" s="1"/>
  <c r="AX657" i="4" s="1"/>
  <c r="AS653" i="4"/>
  <c r="AT653" i="4"/>
  <c r="AU653" i="4" s="1"/>
  <c r="AV653" i="4"/>
  <c r="AS650" i="4"/>
  <c r="AT650" i="4"/>
  <c r="AU650" i="4" s="1"/>
  <c r="AV650" i="4"/>
  <c r="AS642" i="4"/>
  <c r="AT642" i="4"/>
  <c r="AU642" i="4" s="1"/>
  <c r="AV642" i="4"/>
  <c r="AS638" i="4"/>
  <c r="AT638" i="4"/>
  <c r="AU638" i="4" s="1"/>
  <c r="AV638" i="4" s="1"/>
  <c r="AS634" i="4"/>
  <c r="AT634" i="4"/>
  <c r="AU634" i="4" s="1"/>
  <c r="AV634" i="4"/>
  <c r="AS630" i="4"/>
  <c r="AT630" i="4"/>
  <c r="AU630" i="4" s="1"/>
  <c r="AV630" i="4"/>
  <c r="AW630" i="4" s="1"/>
  <c r="AX630" i="4" s="1"/>
  <c r="AS626" i="4"/>
  <c r="AT626" i="4"/>
  <c r="AU626" i="4" s="1"/>
  <c r="AV626" i="4"/>
  <c r="AS622" i="4"/>
  <c r="AT622" i="4"/>
  <c r="AU622" i="4" s="1"/>
  <c r="AV622" i="4" s="1"/>
  <c r="AW622" i="4" s="1"/>
  <c r="AX622" i="4" s="1"/>
  <c r="AS618" i="4"/>
  <c r="AT618" i="4"/>
  <c r="AU618" i="4" s="1"/>
  <c r="AW618" i="4" s="1"/>
  <c r="AX618" i="4" s="1"/>
  <c r="AV618" i="4"/>
  <c r="AS611" i="4"/>
  <c r="AT611" i="4"/>
  <c r="AU611" i="4" s="1"/>
  <c r="AV611" i="4"/>
  <c r="AS608" i="4"/>
  <c r="AT608" i="4"/>
  <c r="AU608" i="4" s="1"/>
  <c r="AV608" i="4"/>
  <c r="AS604" i="4"/>
  <c r="AT604" i="4"/>
  <c r="AU604" i="4" s="1"/>
  <c r="AV604" i="4" s="1"/>
  <c r="AS600" i="4"/>
  <c r="AT600" i="4"/>
  <c r="AU600" i="4" s="1"/>
  <c r="AW600" i="4" s="1"/>
  <c r="AX600" i="4" s="1"/>
  <c r="AV600" i="4"/>
  <c r="AS596" i="4"/>
  <c r="AT596" i="4"/>
  <c r="AU596" i="4" s="1"/>
  <c r="AV596" i="4"/>
  <c r="AS590" i="4"/>
  <c r="AT590" i="4"/>
  <c r="AU590" i="4" s="1"/>
  <c r="AV590" i="4"/>
  <c r="AS586" i="4"/>
  <c r="AT586" i="4"/>
  <c r="AU586" i="4" s="1"/>
  <c r="AV586" i="4" s="1"/>
  <c r="AS578" i="4"/>
  <c r="AT578" i="4"/>
  <c r="AU578" i="4" s="1"/>
  <c r="AW578" i="4" s="1"/>
  <c r="AX578" i="4" s="1"/>
  <c r="AV578" i="4"/>
  <c r="AS574" i="4"/>
  <c r="AT574" i="4"/>
  <c r="AU574" i="4" s="1"/>
  <c r="AV574" i="4"/>
  <c r="AW574" i="4" s="1"/>
  <c r="AX574" i="4" s="1"/>
  <c r="AS570" i="4"/>
  <c r="AT570" i="4"/>
  <c r="AU570" i="4" s="1"/>
  <c r="AV570" i="4"/>
  <c r="AS565" i="4"/>
  <c r="AT565" i="4"/>
  <c r="AU565" i="4" s="1"/>
  <c r="AV565" i="4" s="1"/>
  <c r="AW565" i="4" s="1"/>
  <c r="AX565" i="4" s="1"/>
  <c r="AS561" i="4"/>
  <c r="AT561" i="4"/>
  <c r="AU561" i="4" s="1"/>
  <c r="AV561" i="4"/>
  <c r="AW561" i="4" s="1"/>
  <c r="AX561" i="4" s="1"/>
  <c r="AS557" i="4"/>
  <c r="AT557" i="4"/>
  <c r="AU557" i="4" s="1"/>
  <c r="AV557" i="4"/>
  <c r="AW557" i="4" s="1"/>
  <c r="AX557" i="4" s="1"/>
  <c r="AS554" i="4"/>
  <c r="AT554" i="4"/>
  <c r="AU554" i="4" s="1"/>
  <c r="AV554" i="4"/>
  <c r="AS549" i="4"/>
  <c r="AT549" i="4"/>
  <c r="AU549" i="4" s="1"/>
  <c r="AV549" i="4" s="1"/>
  <c r="AS545" i="4"/>
  <c r="AT545" i="4"/>
  <c r="AU545" i="4" s="1"/>
  <c r="AV545" i="4"/>
  <c r="AS541" i="4"/>
  <c r="AT541" i="4"/>
  <c r="AU541" i="4" s="1"/>
  <c r="AV541" i="4"/>
  <c r="AS537" i="4"/>
  <c r="AT537" i="4"/>
  <c r="AU537" i="4" s="1"/>
  <c r="AV537" i="4"/>
  <c r="AS530" i="4"/>
  <c r="AT530" i="4"/>
  <c r="AU530" i="4" s="1"/>
  <c r="AV530" i="4" s="1"/>
  <c r="AS526" i="4"/>
  <c r="AT526" i="4"/>
  <c r="AU526" i="4" s="1"/>
  <c r="AW526" i="4" s="1"/>
  <c r="AX526" i="4" s="1"/>
  <c r="AV526" i="4"/>
  <c r="AS522" i="4"/>
  <c r="AT522" i="4"/>
  <c r="AU522" i="4" s="1"/>
  <c r="AV522" i="4"/>
  <c r="AS515" i="4"/>
  <c r="AT515" i="4"/>
  <c r="AU515" i="4" s="1"/>
  <c r="AV515" i="4"/>
  <c r="AS512" i="4"/>
  <c r="AT512" i="4"/>
  <c r="AU512" i="4" s="1"/>
  <c r="AV512" i="4" s="1"/>
  <c r="AS507" i="4"/>
  <c r="AT507" i="4"/>
  <c r="AU507" i="4" s="1"/>
  <c r="AW507" i="4" s="1"/>
  <c r="AX507" i="4" s="1"/>
  <c r="AV507" i="4"/>
  <c r="AS503" i="4"/>
  <c r="AT503" i="4"/>
  <c r="AU503" i="4" s="1"/>
  <c r="AV503" i="4"/>
  <c r="AW503" i="4" s="1"/>
  <c r="AX503" i="4" s="1"/>
  <c r="AS499" i="4"/>
  <c r="AT499" i="4"/>
  <c r="AU499" i="4" s="1"/>
  <c r="AV499" i="4"/>
  <c r="AS495" i="4"/>
  <c r="AT495" i="4"/>
  <c r="AU495" i="4" s="1"/>
  <c r="AV495" i="4" s="1"/>
  <c r="AW495" i="4" s="1"/>
  <c r="AX495" i="4" s="1"/>
  <c r="AS487" i="4"/>
  <c r="AT487" i="4"/>
  <c r="AU487" i="4" s="1"/>
  <c r="AV487" i="4"/>
  <c r="AW487" i="4" s="1"/>
  <c r="AX487" i="4" s="1"/>
  <c r="AS483" i="4"/>
  <c r="AT483" i="4"/>
  <c r="AU483" i="4" s="1"/>
  <c r="AV483" i="4"/>
  <c r="AW483" i="4" s="1"/>
  <c r="AX483" i="4" s="1"/>
  <c r="AS480" i="4"/>
  <c r="AT480" i="4"/>
  <c r="AU480" i="4" s="1"/>
  <c r="AV480" i="4"/>
  <c r="AS477" i="4"/>
  <c r="AT477" i="4"/>
  <c r="AU477" i="4" s="1"/>
  <c r="AV477" i="4" s="1"/>
  <c r="AS474" i="4"/>
  <c r="AT474" i="4"/>
  <c r="AU474" i="4" s="1"/>
  <c r="AV474" i="4"/>
  <c r="AS469" i="4"/>
  <c r="AT469" i="4"/>
  <c r="AU469" i="4" s="1"/>
  <c r="AV469" i="4"/>
  <c r="AS465" i="4"/>
  <c r="AT465" i="4"/>
  <c r="AU465" i="4" s="1"/>
  <c r="AV465" i="4"/>
  <c r="AS460" i="4"/>
  <c r="AT460" i="4"/>
  <c r="AU460" i="4" s="1"/>
  <c r="AV460" i="4" s="1"/>
  <c r="AS455" i="4"/>
  <c r="AT455" i="4"/>
  <c r="AU455" i="4" s="1"/>
  <c r="AW455" i="4" s="1"/>
  <c r="AX455" i="4" s="1"/>
  <c r="AV455" i="4"/>
  <c r="AS471" i="4"/>
  <c r="AT471" i="4"/>
  <c r="AU471" i="4" s="1"/>
  <c r="AV471" i="4"/>
  <c r="AS878" i="4"/>
  <c r="AT878" i="4"/>
  <c r="AU878" i="4" s="1"/>
  <c r="AV878" i="4"/>
  <c r="AS870" i="4"/>
  <c r="AT870" i="4"/>
  <c r="AU870" i="4" s="1"/>
  <c r="AV870" i="4" s="1"/>
  <c r="AS866" i="4"/>
  <c r="AT866" i="4"/>
  <c r="AU866" i="4" s="1"/>
  <c r="AV866" i="4"/>
  <c r="AW866" i="4" s="1"/>
  <c r="AX866" i="4" s="1"/>
  <c r="AS862" i="4"/>
  <c r="AT862" i="4"/>
  <c r="AU862" i="4" s="1"/>
  <c r="AV862" i="4"/>
  <c r="AS858" i="4"/>
  <c r="AT858" i="4"/>
  <c r="AU858" i="4" s="1"/>
  <c r="AV858" i="4"/>
  <c r="AS854" i="4"/>
  <c r="AT854" i="4"/>
  <c r="AU854" i="4" s="1"/>
  <c r="AV854" i="4" s="1"/>
  <c r="AS850" i="4"/>
  <c r="AT850" i="4"/>
  <c r="AU850" i="4" s="1"/>
  <c r="AV850" i="4"/>
  <c r="AS846" i="4"/>
  <c r="AT846" i="4"/>
  <c r="AU846" i="4" s="1"/>
  <c r="AV846" i="4"/>
  <c r="AW846" i="4" s="1"/>
  <c r="AX846" i="4" s="1"/>
  <c r="AS844" i="4"/>
  <c r="AT844" i="4"/>
  <c r="AU844" i="4" s="1"/>
  <c r="AV844" i="4"/>
  <c r="AS837" i="4"/>
  <c r="AT837" i="4"/>
  <c r="AU837" i="4" s="1"/>
  <c r="AV837" i="4" s="1"/>
  <c r="AS833" i="4"/>
  <c r="AT833" i="4"/>
  <c r="AU833" i="4" s="1"/>
  <c r="AV833" i="4"/>
  <c r="AS829" i="4"/>
  <c r="AT829" i="4"/>
  <c r="AU829" i="4" s="1"/>
  <c r="AV829" i="4"/>
  <c r="AS826" i="4"/>
  <c r="AT826" i="4"/>
  <c r="AU826" i="4" s="1"/>
  <c r="AV826" i="4"/>
  <c r="AS823" i="4"/>
  <c r="AT823" i="4"/>
  <c r="AU823" i="4" s="1"/>
  <c r="AV823" i="4" s="1"/>
  <c r="AS819" i="4"/>
  <c r="AT819" i="4"/>
  <c r="AU819" i="4" s="1"/>
  <c r="AW819" i="4" s="1"/>
  <c r="AX819" i="4" s="1"/>
  <c r="AV819" i="4"/>
  <c r="AS814" i="4"/>
  <c r="AT814" i="4"/>
  <c r="AU814" i="4" s="1"/>
  <c r="AV814" i="4"/>
  <c r="AS810" i="4"/>
  <c r="AT810" i="4"/>
  <c r="AU810" i="4" s="1"/>
  <c r="AV810" i="4"/>
  <c r="AS806" i="4"/>
  <c r="AT806" i="4"/>
  <c r="AU806" i="4" s="1"/>
  <c r="AV806" i="4" s="1"/>
  <c r="AS802" i="4"/>
  <c r="AT802" i="4"/>
  <c r="AU802" i="4" s="1"/>
  <c r="AW802" i="4" s="1"/>
  <c r="AX802" i="4" s="1"/>
  <c r="AV802" i="4"/>
  <c r="AS798" i="4"/>
  <c r="AT798" i="4"/>
  <c r="AU798" i="4" s="1"/>
  <c r="AV798" i="4"/>
  <c r="AW798" i="4" s="1"/>
  <c r="AX798" i="4" s="1"/>
  <c r="AS795" i="4"/>
  <c r="AT795" i="4"/>
  <c r="AU795" i="4" s="1"/>
  <c r="AV795" i="4"/>
  <c r="AS791" i="4"/>
  <c r="AT791" i="4"/>
  <c r="AU791" i="4" s="1"/>
  <c r="AV791" i="4" s="1"/>
  <c r="AW791" i="4" s="1"/>
  <c r="AX791" i="4" s="1"/>
  <c r="AS786" i="4"/>
  <c r="AT786" i="4"/>
  <c r="AU786" i="4" s="1"/>
  <c r="AV786" i="4"/>
  <c r="AW786" i="4" s="1"/>
  <c r="AX786" i="4" s="1"/>
  <c r="AS782" i="4"/>
  <c r="AT782" i="4"/>
  <c r="AU782" i="4" s="1"/>
  <c r="AV782" i="4"/>
  <c r="AW782" i="4" s="1"/>
  <c r="AX782" i="4" s="1"/>
  <c r="AS778" i="4"/>
  <c r="AT778" i="4"/>
  <c r="AU778" i="4" s="1"/>
  <c r="AV778" i="4"/>
  <c r="AS774" i="4"/>
  <c r="AT774" i="4"/>
  <c r="AU774" i="4" s="1"/>
  <c r="AV774" i="4" s="1"/>
  <c r="AS767" i="4"/>
  <c r="AT767" i="4"/>
  <c r="AU767" i="4" s="1"/>
  <c r="AV767" i="4"/>
  <c r="AW767" i="4" s="1"/>
  <c r="AX767" i="4" s="1"/>
  <c r="AS763" i="4"/>
  <c r="AT763" i="4"/>
  <c r="AU763" i="4" s="1"/>
  <c r="AV763" i="4"/>
  <c r="AS759" i="4"/>
  <c r="AT759" i="4"/>
  <c r="AU759" i="4" s="1"/>
  <c r="AV759" i="4"/>
  <c r="AS755" i="4"/>
  <c r="AT755" i="4"/>
  <c r="AU755" i="4" s="1"/>
  <c r="AV755" i="4" s="1"/>
  <c r="AS751" i="4"/>
  <c r="AT751" i="4"/>
  <c r="AU751" i="4" s="1"/>
  <c r="AV751" i="4"/>
  <c r="AS747" i="4"/>
  <c r="AT747" i="4"/>
  <c r="AU747" i="4" s="1"/>
  <c r="AV747" i="4"/>
  <c r="AW747" i="4" s="1"/>
  <c r="AX747" i="4" s="1"/>
  <c r="AS740" i="4"/>
  <c r="AT740" i="4"/>
  <c r="AU740" i="4" s="1"/>
  <c r="AV740" i="4"/>
  <c r="AS735" i="4"/>
  <c r="AT735" i="4"/>
  <c r="AU735" i="4" s="1"/>
  <c r="AV735" i="4" s="1"/>
  <c r="AS728" i="4"/>
  <c r="AT728" i="4"/>
  <c r="AU728" i="4" s="1"/>
  <c r="AW728" i="4" s="1"/>
  <c r="AX728" i="4" s="1"/>
  <c r="AV728" i="4"/>
  <c r="AS725" i="4"/>
  <c r="AT725" i="4"/>
  <c r="AU725" i="4" s="1"/>
  <c r="AV725" i="4"/>
  <c r="AW725" i="4" s="1"/>
  <c r="AX725" i="4" s="1"/>
  <c r="AS721" i="4"/>
  <c r="AT721" i="4"/>
  <c r="AU721" i="4" s="1"/>
  <c r="AV721" i="4"/>
  <c r="AS717" i="4"/>
  <c r="AT717" i="4"/>
  <c r="AU717" i="4" s="1"/>
  <c r="AV717" i="4" s="1"/>
  <c r="AW717" i="4" s="1"/>
  <c r="AX717" i="4" s="1"/>
  <c r="AS713" i="4"/>
  <c r="AT713" i="4"/>
  <c r="AU713" i="4" s="1"/>
  <c r="AW713" i="4" s="1"/>
  <c r="AX713" i="4" s="1"/>
  <c r="AV713" i="4"/>
  <c r="AS709" i="4"/>
  <c r="AT709" i="4"/>
  <c r="AU709" i="4" s="1"/>
  <c r="AV709" i="4"/>
  <c r="AS706" i="4"/>
  <c r="AT706" i="4"/>
  <c r="AU706" i="4" s="1"/>
  <c r="AV706" i="4"/>
  <c r="AS701" i="4"/>
  <c r="AT701" i="4"/>
  <c r="AU701" i="4" s="1"/>
  <c r="AV701" i="4" s="1"/>
  <c r="AS698" i="4"/>
  <c r="AT698" i="4"/>
  <c r="AU698" i="4" s="1"/>
  <c r="AV698" i="4"/>
  <c r="AW698" i="4" s="1"/>
  <c r="AX698" i="4" s="1"/>
  <c r="AS694" i="4"/>
  <c r="AT694" i="4"/>
  <c r="AU694" i="4" s="1"/>
  <c r="AV694" i="4"/>
  <c r="AS690" i="4"/>
  <c r="AT690" i="4"/>
  <c r="AU690" i="4" s="1"/>
  <c r="AV690" i="4"/>
  <c r="AS684" i="4"/>
  <c r="AT684" i="4"/>
  <c r="AU684" i="4" s="1"/>
  <c r="AV684" i="4" s="1"/>
  <c r="AS681" i="4"/>
  <c r="AT681" i="4"/>
  <c r="AU681" i="4" s="1"/>
  <c r="AV681" i="4"/>
  <c r="AS677" i="4"/>
  <c r="AT677" i="4"/>
  <c r="AU677" i="4" s="1"/>
  <c r="AV677" i="4"/>
  <c r="AW677" i="4" s="1"/>
  <c r="AX677" i="4" s="1"/>
  <c r="AS673" i="4"/>
  <c r="AT673" i="4"/>
  <c r="AU673" i="4" s="1"/>
  <c r="AV673" i="4"/>
  <c r="AS669" i="4"/>
  <c r="AT669" i="4"/>
  <c r="AU669" i="4" s="1"/>
  <c r="AV669" i="4" s="1"/>
  <c r="AS664" i="4"/>
  <c r="AT664" i="4"/>
  <c r="AU664" i="4" s="1"/>
  <c r="AW664" i="4" s="1"/>
  <c r="AX664" i="4" s="1"/>
  <c r="AV664" i="4"/>
  <c r="AS660" i="4"/>
  <c r="AT660" i="4"/>
  <c r="AU660" i="4" s="1"/>
  <c r="AV660" i="4"/>
  <c r="AW660" i="4" s="1"/>
  <c r="AX660" i="4" s="1"/>
  <c r="AS656" i="4"/>
  <c r="AT656" i="4"/>
  <c r="AU656" i="4" s="1"/>
  <c r="AV656" i="4"/>
  <c r="AS652" i="4"/>
  <c r="AT652" i="4"/>
  <c r="AU652" i="4" s="1"/>
  <c r="AV652" i="4" s="1"/>
  <c r="AW652" i="4" s="1"/>
  <c r="AX652" i="4" s="1"/>
  <c r="AS649" i="4"/>
  <c r="AT649" i="4"/>
  <c r="AU649" i="4" s="1"/>
  <c r="AW649" i="4" s="1"/>
  <c r="AX649" i="4" s="1"/>
  <c r="AV649" i="4"/>
  <c r="AS645" i="4"/>
  <c r="AT645" i="4"/>
  <c r="AU645" i="4" s="1"/>
  <c r="AV645" i="4"/>
  <c r="AS641" i="4"/>
  <c r="AT641" i="4"/>
  <c r="AU641" i="4" s="1"/>
  <c r="AV641" i="4"/>
  <c r="AS637" i="4"/>
  <c r="AT637" i="4"/>
  <c r="AU637" i="4" s="1"/>
  <c r="AV637" i="4" s="1"/>
  <c r="AS633" i="4"/>
  <c r="AT633" i="4"/>
  <c r="AU633" i="4" s="1"/>
  <c r="AV633" i="4"/>
  <c r="AW633" i="4" s="1"/>
  <c r="AX633" i="4" s="1"/>
  <c r="AS629" i="4"/>
  <c r="AT629" i="4"/>
  <c r="AU629" i="4" s="1"/>
  <c r="AV629" i="4"/>
  <c r="AS625" i="4"/>
  <c r="AT625" i="4"/>
  <c r="AU625" i="4" s="1"/>
  <c r="AV625" i="4"/>
  <c r="AS621" i="4"/>
  <c r="AT621" i="4"/>
  <c r="AU621" i="4" s="1"/>
  <c r="AV621" i="4" s="1"/>
  <c r="AS617" i="4"/>
  <c r="AT617" i="4"/>
  <c r="AU617" i="4" s="1"/>
  <c r="AV617" i="4"/>
  <c r="AS614" i="4"/>
  <c r="AT614" i="4"/>
  <c r="AU614" i="4" s="1"/>
  <c r="AV614" i="4"/>
  <c r="AW614" i="4" s="1"/>
  <c r="AX614" i="4" s="1"/>
  <c r="AS610" i="4"/>
  <c r="AT610" i="4"/>
  <c r="AU610" i="4" s="1"/>
  <c r="AV610" i="4"/>
  <c r="AS607" i="4"/>
  <c r="AT607" i="4"/>
  <c r="AU607" i="4" s="1"/>
  <c r="AV607" i="4" s="1"/>
  <c r="AS603" i="4"/>
  <c r="AT603" i="4"/>
  <c r="AU603" i="4" s="1"/>
  <c r="AW603" i="4" s="1"/>
  <c r="AX603" i="4" s="1"/>
  <c r="AV603" i="4"/>
  <c r="AS599" i="4"/>
  <c r="AT599" i="4"/>
  <c r="AU599" i="4" s="1"/>
  <c r="AV599" i="4"/>
  <c r="AW599" i="4" s="1"/>
  <c r="AX599" i="4" s="1"/>
  <c r="AS595" i="4"/>
  <c r="AT595" i="4"/>
  <c r="AU595" i="4" s="1"/>
  <c r="AV595" i="4"/>
  <c r="AS589" i="4"/>
  <c r="AT589" i="4"/>
  <c r="AU589" i="4" s="1"/>
  <c r="AV589" i="4" s="1"/>
  <c r="AS585" i="4"/>
  <c r="AT585" i="4"/>
  <c r="AU585" i="4" s="1"/>
  <c r="AV585" i="4"/>
  <c r="AS581" i="4"/>
  <c r="AT581" i="4"/>
  <c r="AU581" i="4" s="1"/>
  <c r="AV581" i="4"/>
  <c r="AW581" i="4" s="1"/>
  <c r="AX581" i="4" s="1"/>
  <c r="AS577" i="4"/>
  <c r="AT577" i="4"/>
  <c r="AU577" i="4" s="1"/>
  <c r="AV577" i="4"/>
  <c r="AS573" i="4"/>
  <c r="AT573" i="4"/>
  <c r="AU573" i="4" s="1"/>
  <c r="AV573" i="4" s="1"/>
  <c r="AS569" i="4"/>
  <c r="AT569" i="4"/>
  <c r="AU569" i="4" s="1"/>
  <c r="AW569" i="4" s="1"/>
  <c r="AX569" i="4" s="1"/>
  <c r="AV569" i="4"/>
  <c r="AS564" i="4"/>
  <c r="AT564" i="4"/>
  <c r="AU564" i="4" s="1"/>
  <c r="AV564" i="4"/>
  <c r="AW564" i="4" s="1"/>
  <c r="AX564" i="4" s="1"/>
  <c r="AS560" i="4"/>
  <c r="AT560" i="4"/>
  <c r="AU560" i="4" s="1"/>
  <c r="AV560" i="4"/>
  <c r="AS556" i="4"/>
  <c r="AT556" i="4"/>
  <c r="AU556" i="4" s="1"/>
  <c r="AV556" i="4" s="1"/>
  <c r="AW556" i="4" s="1"/>
  <c r="AX556" i="4" s="1"/>
  <c r="AS552" i="4"/>
  <c r="AT552" i="4"/>
  <c r="AU552" i="4" s="1"/>
  <c r="AW552" i="4" s="1"/>
  <c r="AX552" i="4" s="1"/>
  <c r="AV552" i="4"/>
  <c r="AS548" i="4"/>
  <c r="AT548" i="4"/>
  <c r="AU548" i="4" s="1"/>
  <c r="AV548" i="4"/>
  <c r="AS544" i="4"/>
  <c r="AT544" i="4"/>
  <c r="AU544" i="4" s="1"/>
  <c r="AV544" i="4"/>
  <c r="AS540" i="4"/>
  <c r="AT540" i="4"/>
  <c r="AU540" i="4" s="1"/>
  <c r="AV540" i="4" s="1"/>
  <c r="AS536" i="4"/>
  <c r="AT536" i="4"/>
  <c r="AU536" i="4" s="1"/>
  <c r="AV536" i="4"/>
  <c r="AW536" i="4" s="1"/>
  <c r="AX536" i="4" s="1"/>
  <c r="AS529" i="4"/>
  <c r="AT529" i="4"/>
  <c r="AU529" i="4" s="1"/>
  <c r="AV529" i="4"/>
  <c r="AS525" i="4"/>
  <c r="AT525" i="4"/>
  <c r="AU525" i="4" s="1"/>
  <c r="AV525" i="4"/>
  <c r="AS521" i="4"/>
  <c r="AT521" i="4"/>
  <c r="AU521" i="4" s="1"/>
  <c r="AV521" i="4" s="1"/>
  <c r="AS518" i="4"/>
  <c r="AT518" i="4"/>
  <c r="AU518" i="4" s="1"/>
  <c r="AV518" i="4"/>
  <c r="AS514" i="4"/>
  <c r="AT514" i="4"/>
  <c r="AU514" i="4" s="1"/>
  <c r="AV514" i="4"/>
  <c r="AW514" i="4" s="1"/>
  <c r="AX514" i="4" s="1"/>
  <c r="AS511" i="4"/>
  <c r="AT511" i="4"/>
  <c r="AU511" i="4" s="1"/>
  <c r="AV511" i="4"/>
  <c r="AS506" i="4"/>
  <c r="AT506" i="4"/>
  <c r="AU506" i="4" s="1"/>
  <c r="AV506" i="4" s="1"/>
  <c r="AS502" i="4"/>
  <c r="AT502" i="4"/>
  <c r="AU502" i="4" s="1"/>
  <c r="AW502" i="4" s="1"/>
  <c r="AX502" i="4" s="1"/>
  <c r="AV502" i="4"/>
  <c r="AS498" i="4"/>
  <c r="AT498" i="4"/>
  <c r="AU498" i="4" s="1"/>
  <c r="AV498" i="4"/>
  <c r="AS494" i="4"/>
  <c r="AT494" i="4"/>
  <c r="AU494" i="4" s="1"/>
  <c r="AV494" i="4"/>
  <c r="AS491" i="4"/>
  <c r="AT491" i="4"/>
  <c r="AU491" i="4" s="1"/>
  <c r="AV491" i="4" s="1"/>
  <c r="AS486" i="4"/>
  <c r="AT486" i="4"/>
  <c r="AU486" i="4" s="1"/>
  <c r="AW486" i="4" s="1"/>
  <c r="AX486" i="4" s="1"/>
  <c r="AV486" i="4"/>
  <c r="AS489" i="4"/>
  <c r="AT489" i="4"/>
  <c r="AU489" i="4" s="1"/>
  <c r="AV489" i="4"/>
  <c r="AW489" i="4" s="1"/>
  <c r="AX489" i="4" s="1"/>
  <c r="AS877" i="4"/>
  <c r="AT877" i="4"/>
  <c r="AU877" i="4" s="1"/>
  <c r="AV877" i="4"/>
  <c r="AS874" i="4"/>
  <c r="AT874" i="4"/>
  <c r="AU874" i="4" s="1"/>
  <c r="AV874" i="4" s="1"/>
  <c r="AS869" i="4"/>
  <c r="AT869" i="4"/>
  <c r="AU869" i="4" s="1"/>
  <c r="AV869" i="4"/>
  <c r="AW869" i="4" s="1"/>
  <c r="AX869" i="4" s="1"/>
  <c r="AS865" i="4"/>
  <c r="AT865" i="4"/>
  <c r="AU865" i="4" s="1"/>
  <c r="AV865" i="4"/>
  <c r="AW865" i="4" s="1"/>
  <c r="AX865" i="4" s="1"/>
  <c r="AS861" i="4"/>
  <c r="AT861" i="4"/>
  <c r="AU861" i="4" s="1"/>
  <c r="AV861" i="4"/>
  <c r="AS857" i="4"/>
  <c r="AT857" i="4"/>
  <c r="AU857" i="4" s="1"/>
  <c r="AV857" i="4" s="1"/>
  <c r="AW857" i="4" s="1"/>
  <c r="AX857" i="4" s="1"/>
  <c r="AS853" i="4"/>
  <c r="AT853" i="4"/>
  <c r="AU853" i="4" s="1"/>
  <c r="AV853" i="4"/>
  <c r="AS849" i="4"/>
  <c r="AT849" i="4"/>
  <c r="AU849" i="4" s="1"/>
  <c r="AV849" i="4"/>
  <c r="AS845" i="4"/>
  <c r="AT845" i="4"/>
  <c r="AU845" i="4" s="1"/>
  <c r="AV845" i="4"/>
  <c r="AS843" i="4"/>
  <c r="AT843" i="4"/>
  <c r="AU843" i="4" s="1"/>
  <c r="AV843" i="4" s="1"/>
  <c r="AS840" i="4"/>
  <c r="AT840" i="4"/>
  <c r="AU840" i="4" s="1"/>
  <c r="AW840" i="4" s="1"/>
  <c r="AX840" i="4" s="1"/>
  <c r="AV840" i="4"/>
  <c r="AS836" i="4"/>
  <c r="AT836" i="4"/>
  <c r="AU836" i="4" s="1"/>
  <c r="AV836" i="4"/>
  <c r="AS832" i="4"/>
  <c r="AT832" i="4"/>
  <c r="AU832" i="4" s="1"/>
  <c r="AV832" i="4"/>
  <c r="AS822" i="4"/>
  <c r="AT822" i="4"/>
  <c r="AU822" i="4" s="1"/>
  <c r="AV822" i="4" s="1"/>
  <c r="AS818" i="4"/>
  <c r="AT818" i="4"/>
  <c r="AU818" i="4" s="1"/>
  <c r="AW818" i="4" s="1"/>
  <c r="AX818" i="4" s="1"/>
  <c r="AV818" i="4"/>
  <c r="AS813" i="4"/>
  <c r="AT813" i="4"/>
  <c r="AU813" i="4" s="1"/>
  <c r="AV813" i="4"/>
  <c r="AW813" i="4" s="1"/>
  <c r="AX813" i="4" s="1"/>
  <c r="AS809" i="4"/>
  <c r="AT809" i="4"/>
  <c r="AU809" i="4" s="1"/>
  <c r="AV809" i="4"/>
  <c r="AS805" i="4"/>
  <c r="AT805" i="4"/>
  <c r="AU805" i="4" s="1"/>
  <c r="AV805" i="4" s="1"/>
  <c r="AS801" i="4"/>
  <c r="AT801" i="4"/>
  <c r="AU801" i="4" s="1"/>
  <c r="AV801" i="4"/>
  <c r="AW801" i="4" s="1"/>
  <c r="AX801" i="4" s="1"/>
  <c r="AS797" i="4"/>
  <c r="AT797" i="4"/>
  <c r="AU797" i="4" s="1"/>
  <c r="AV797" i="4"/>
  <c r="AS794" i="4"/>
  <c r="AT794" i="4"/>
  <c r="AU794" i="4" s="1"/>
  <c r="AV794" i="4"/>
  <c r="AS790" i="4"/>
  <c r="AT790" i="4"/>
  <c r="AU790" i="4" s="1"/>
  <c r="AV790" i="4" s="1"/>
  <c r="AS785" i="4"/>
  <c r="AT785" i="4"/>
  <c r="AU785" i="4" s="1"/>
  <c r="AV785" i="4"/>
  <c r="AS781" i="4"/>
  <c r="AT781" i="4"/>
  <c r="AU781" i="4" s="1"/>
  <c r="AV781" i="4"/>
  <c r="AS777" i="4"/>
  <c r="AT777" i="4"/>
  <c r="AU777" i="4" s="1"/>
  <c r="AV777" i="4"/>
  <c r="AS773" i="4"/>
  <c r="AT773" i="4"/>
  <c r="AU773" i="4" s="1"/>
  <c r="AV773" i="4" s="1"/>
  <c r="AS770" i="4"/>
  <c r="AT770" i="4"/>
  <c r="AU770" i="4" s="1"/>
  <c r="AW770" i="4" s="1"/>
  <c r="AX770" i="4" s="1"/>
  <c r="AV770" i="4"/>
  <c r="AS766" i="4"/>
  <c r="AT766" i="4"/>
  <c r="AU766" i="4" s="1"/>
  <c r="AV766" i="4"/>
  <c r="AW766" i="4" s="1"/>
  <c r="AX766" i="4" s="1"/>
  <c r="AS762" i="4"/>
  <c r="AT762" i="4"/>
  <c r="AU762" i="4" s="1"/>
  <c r="AV762" i="4"/>
  <c r="AS758" i="4"/>
  <c r="AT758" i="4"/>
  <c r="AU758" i="4" s="1"/>
  <c r="AV758" i="4" s="1"/>
  <c r="AW758" i="4" s="1"/>
  <c r="AX758" i="4" s="1"/>
  <c r="AS754" i="4"/>
  <c r="AT754" i="4"/>
  <c r="AU754" i="4" s="1"/>
  <c r="AW754" i="4" s="1"/>
  <c r="AX754" i="4" s="1"/>
  <c r="AV754" i="4"/>
  <c r="AS750" i="4"/>
  <c r="AT750" i="4"/>
  <c r="AU750" i="4" s="1"/>
  <c r="AV750" i="4"/>
  <c r="AW750" i="4" s="1"/>
  <c r="AX750" i="4" s="1"/>
  <c r="AS745" i="4"/>
  <c r="AT745" i="4"/>
  <c r="AU745" i="4" s="1"/>
  <c r="AV745" i="4"/>
  <c r="AS743" i="4"/>
  <c r="AT743" i="4"/>
  <c r="AU743" i="4" s="1"/>
  <c r="AV743" i="4" s="1"/>
  <c r="AS739" i="4"/>
  <c r="AT739" i="4"/>
  <c r="AU739" i="4" s="1"/>
  <c r="AV739" i="4"/>
  <c r="AW739" i="4" s="1"/>
  <c r="AX739" i="4" s="1"/>
  <c r="AS734" i="4"/>
  <c r="AT734" i="4"/>
  <c r="AU734" i="4" s="1"/>
  <c r="AV734" i="4"/>
  <c r="AS731" i="4"/>
  <c r="AT731" i="4"/>
  <c r="AU731" i="4" s="1"/>
  <c r="AV731" i="4"/>
  <c r="AS724" i="4"/>
  <c r="AT724" i="4"/>
  <c r="AU724" i="4" s="1"/>
  <c r="AV724" i="4" s="1"/>
  <c r="AW724" i="4" s="1"/>
  <c r="AX724" i="4" s="1"/>
  <c r="AS720" i="4"/>
  <c r="AT720" i="4"/>
  <c r="AU720" i="4" s="1"/>
  <c r="AW720" i="4" s="1"/>
  <c r="AX720" i="4" s="1"/>
  <c r="AV720" i="4"/>
  <c r="AS716" i="4"/>
  <c r="AT716" i="4"/>
  <c r="AU716" i="4" s="1"/>
  <c r="AV716" i="4"/>
  <c r="AW716" i="4" s="1"/>
  <c r="AX716" i="4" s="1"/>
  <c r="AS712" i="4"/>
  <c r="AT712" i="4"/>
  <c r="AU712" i="4" s="1"/>
  <c r="AV712" i="4"/>
  <c r="AS708" i="4"/>
  <c r="AT708" i="4"/>
  <c r="AU708" i="4" s="1"/>
  <c r="AV708" i="4" s="1"/>
  <c r="AS704" i="4"/>
  <c r="AT704" i="4"/>
  <c r="AU704" i="4" s="1"/>
  <c r="AV704" i="4"/>
  <c r="AW704" i="4" s="1"/>
  <c r="AX704" i="4" s="1"/>
  <c r="AS697" i="4"/>
  <c r="AT697" i="4"/>
  <c r="AU697" i="4" s="1"/>
  <c r="AV697" i="4"/>
  <c r="AW697" i="4" s="1"/>
  <c r="AX697" i="4" s="1"/>
  <c r="AS693" i="4"/>
  <c r="AT693" i="4"/>
  <c r="AU693" i="4" s="1"/>
  <c r="AV693" i="4"/>
  <c r="AS688" i="4"/>
  <c r="AT688" i="4"/>
  <c r="AU688" i="4" s="1"/>
  <c r="AV688" i="4" s="1"/>
  <c r="AW688" i="4" s="1"/>
  <c r="AX688" i="4" s="1"/>
  <c r="AS683" i="4"/>
  <c r="AT683" i="4"/>
  <c r="AU683" i="4" s="1"/>
  <c r="AW683" i="4" s="1"/>
  <c r="AX683" i="4" s="1"/>
  <c r="AV683" i="4"/>
  <c r="AS680" i="4"/>
  <c r="AT680" i="4"/>
  <c r="AU680" i="4" s="1"/>
  <c r="AV680" i="4"/>
  <c r="AW680" i="4" s="1"/>
  <c r="AX680" i="4" s="1"/>
  <c r="AS676" i="4"/>
  <c r="AT676" i="4"/>
  <c r="AU676" i="4" s="1"/>
  <c r="AV676" i="4"/>
  <c r="AS672" i="4"/>
  <c r="AT672" i="4"/>
  <c r="AU672" i="4" s="1"/>
  <c r="AV672" i="4" s="1"/>
  <c r="AS668" i="4"/>
  <c r="AT668" i="4"/>
  <c r="AU668" i="4" s="1"/>
  <c r="AV668" i="4"/>
  <c r="AW668" i="4" s="1"/>
  <c r="AX668" i="4" s="1"/>
  <c r="AS663" i="4"/>
  <c r="AT663" i="4"/>
  <c r="AU663" i="4" s="1"/>
  <c r="AV663" i="4"/>
  <c r="AS659" i="4"/>
  <c r="AT659" i="4"/>
  <c r="AU659" i="4" s="1"/>
  <c r="AV659" i="4"/>
  <c r="AS655" i="4"/>
  <c r="AT655" i="4"/>
  <c r="AU655" i="4" s="1"/>
  <c r="AV655" i="4" s="1"/>
  <c r="AS651" i="4"/>
  <c r="AT651" i="4"/>
  <c r="AU651" i="4" s="1"/>
  <c r="AV651" i="4"/>
  <c r="AS648" i="4"/>
  <c r="AT648" i="4"/>
  <c r="AU648" i="4" s="1"/>
  <c r="AV648" i="4"/>
  <c r="AS644" i="4"/>
  <c r="AT644" i="4"/>
  <c r="AU644" i="4" s="1"/>
  <c r="AV644" i="4"/>
  <c r="AS640" i="4"/>
  <c r="AT640" i="4"/>
  <c r="AU640" i="4" s="1"/>
  <c r="AV640" i="4" s="1"/>
  <c r="AS636" i="4"/>
  <c r="AT636" i="4"/>
  <c r="AU636" i="4" s="1"/>
  <c r="AW636" i="4" s="1"/>
  <c r="AX636" i="4" s="1"/>
  <c r="AV636" i="4"/>
  <c r="AS632" i="4"/>
  <c r="AT632" i="4"/>
  <c r="AU632" i="4" s="1"/>
  <c r="AV632" i="4"/>
  <c r="AW632" i="4" s="1"/>
  <c r="AX632" i="4" s="1"/>
  <c r="AS628" i="4"/>
  <c r="AT628" i="4"/>
  <c r="AU628" i="4" s="1"/>
  <c r="AV628" i="4"/>
  <c r="AS624" i="4"/>
  <c r="AT624" i="4"/>
  <c r="AU624" i="4" s="1"/>
  <c r="AV624" i="4" s="1"/>
  <c r="AW624" i="4" s="1"/>
  <c r="AX624" i="4" s="1"/>
  <c r="AS620" i="4"/>
  <c r="AT620" i="4"/>
  <c r="AU620" i="4" s="1"/>
  <c r="AW620" i="4" s="1"/>
  <c r="AX620" i="4" s="1"/>
  <c r="AV620" i="4"/>
  <c r="AS616" i="4"/>
  <c r="AT616" i="4"/>
  <c r="AU616" i="4" s="1"/>
  <c r="AV616" i="4"/>
  <c r="AW616" i="4" s="1"/>
  <c r="AX616" i="4" s="1"/>
  <c r="AS613" i="4"/>
  <c r="AT613" i="4"/>
  <c r="AU613" i="4" s="1"/>
  <c r="AV613" i="4"/>
  <c r="AS606" i="4"/>
  <c r="AT606" i="4"/>
  <c r="AU606" i="4" s="1"/>
  <c r="AV606" i="4" s="1"/>
  <c r="AS602" i="4"/>
  <c r="AT602" i="4"/>
  <c r="AU602" i="4" s="1"/>
  <c r="AW602" i="4" s="1"/>
  <c r="AX602" i="4" s="1"/>
  <c r="AV602" i="4"/>
  <c r="AS598" i="4"/>
  <c r="AT598" i="4"/>
  <c r="AU598" i="4" s="1"/>
  <c r="AV598" i="4"/>
  <c r="AW598" i="4" s="1"/>
  <c r="AX598" i="4" s="1"/>
  <c r="AS594" i="4"/>
  <c r="AT594" i="4"/>
  <c r="AU594" i="4" s="1"/>
  <c r="AV594" i="4"/>
  <c r="AS592" i="4"/>
  <c r="AT592" i="4"/>
  <c r="AU592" i="4" s="1"/>
  <c r="AV592" i="4" s="1"/>
  <c r="AW592" i="4" s="1"/>
  <c r="AX592" i="4" s="1"/>
  <c r="AS588" i="4"/>
  <c r="AT588" i="4"/>
  <c r="AU588" i="4" s="1"/>
  <c r="AW588" i="4" s="1"/>
  <c r="AX588" i="4" s="1"/>
  <c r="AV588" i="4"/>
  <c r="AS583" i="4"/>
  <c r="AT583" i="4"/>
  <c r="AU583" i="4" s="1"/>
  <c r="AV583" i="4"/>
  <c r="AW583" i="4" s="1"/>
  <c r="AX583" i="4" s="1"/>
  <c r="AS580" i="4"/>
  <c r="AT580" i="4"/>
  <c r="AU580" i="4" s="1"/>
  <c r="AV580" i="4"/>
  <c r="AS576" i="4"/>
  <c r="AT576" i="4"/>
  <c r="AU576" i="4" s="1"/>
  <c r="AV576" i="4" s="1"/>
  <c r="AS572" i="4"/>
  <c r="AT572" i="4"/>
  <c r="AU572" i="4" s="1"/>
  <c r="AV572" i="4"/>
  <c r="AW572" i="4" s="1"/>
  <c r="AX572" i="4" s="1"/>
  <c r="AS567" i="4"/>
  <c r="AT567" i="4"/>
  <c r="AU567" i="4" s="1"/>
  <c r="AV567" i="4"/>
  <c r="AS563" i="4"/>
  <c r="AT563" i="4"/>
  <c r="AU563" i="4" s="1"/>
  <c r="AV563" i="4"/>
  <c r="AS559" i="4"/>
  <c r="AT559" i="4"/>
  <c r="AU559" i="4" s="1"/>
  <c r="AV559" i="4" s="1"/>
  <c r="AS551" i="4"/>
  <c r="AT551" i="4"/>
  <c r="AU551" i="4" s="1"/>
  <c r="AV551" i="4"/>
  <c r="AS547" i="4"/>
  <c r="AT547" i="4"/>
  <c r="AU547" i="4" s="1"/>
  <c r="AV547" i="4"/>
  <c r="AS543" i="4"/>
  <c r="AT543" i="4"/>
  <c r="AU543" i="4" s="1"/>
  <c r="AV543" i="4"/>
  <c r="AS539" i="4"/>
  <c r="AT539" i="4"/>
  <c r="AU539" i="4" s="1"/>
  <c r="AV539" i="4" s="1"/>
  <c r="AS534" i="4"/>
  <c r="AT534" i="4"/>
  <c r="AU534" i="4" s="1"/>
  <c r="AW534" i="4" s="1"/>
  <c r="AX534" i="4" s="1"/>
  <c r="AV534" i="4"/>
  <c r="AS528" i="4"/>
  <c r="AT528" i="4"/>
  <c r="AU528" i="4" s="1"/>
  <c r="AV528" i="4"/>
  <c r="AW528" i="4" s="1"/>
  <c r="AX528" i="4" s="1"/>
  <c r="AS524" i="4"/>
  <c r="AS520" i="4"/>
  <c r="AS517" i="4"/>
  <c r="AT517" i="4"/>
  <c r="AU517" i="4" s="1"/>
  <c r="AV517" i="4"/>
  <c r="AS513" i="4"/>
  <c r="AT513" i="4" s="1"/>
  <c r="AU513" i="4" s="1"/>
  <c r="AV513" i="4"/>
  <c r="AS510" i="4"/>
  <c r="AT510" i="4" s="1"/>
  <c r="AU510" i="4" s="1"/>
  <c r="AV510" i="4" s="1"/>
  <c r="AS505" i="4"/>
  <c r="AT505" i="4" s="1"/>
  <c r="AU505" i="4" s="1"/>
  <c r="AV505" i="4" s="1"/>
  <c r="AS501" i="4"/>
  <c r="AT501" i="4"/>
  <c r="AU501" i="4" s="1"/>
  <c r="AV501" i="4"/>
  <c r="AS497" i="4"/>
  <c r="AT497" i="4" s="1"/>
  <c r="AU497" i="4" s="1"/>
  <c r="AV497" i="4"/>
  <c r="AS493" i="4"/>
  <c r="AT493" i="4" s="1"/>
  <c r="AU493" i="4" s="1"/>
  <c r="AV493" i="4" s="1"/>
  <c r="AS490" i="4"/>
  <c r="AT490" i="4" s="1"/>
  <c r="AU490" i="4" s="1"/>
  <c r="AV490" i="4" s="1"/>
  <c r="AS485" i="4"/>
  <c r="AT485" i="4"/>
  <c r="AU485" i="4" s="1"/>
  <c r="AV485" i="4"/>
  <c r="AS482" i="4"/>
  <c r="AT482" i="4" s="1"/>
  <c r="AU482" i="4" s="1"/>
  <c r="AV482" i="4"/>
  <c r="AS479" i="4"/>
  <c r="AT479" i="4" s="1"/>
  <c r="AU479" i="4" s="1"/>
  <c r="AV479" i="4" s="1"/>
  <c r="AS476" i="4"/>
  <c r="AT476" i="4" s="1"/>
  <c r="AS472" i="4"/>
  <c r="AT472" i="4"/>
  <c r="AU472" i="4" s="1"/>
  <c r="AV472" i="4"/>
  <c r="AW472" i="4" s="1"/>
  <c r="AX472" i="4" s="1"/>
  <c r="AS463" i="4"/>
  <c r="AT463" i="4" s="1"/>
  <c r="AU463" i="4" s="1"/>
  <c r="AV463" i="4"/>
  <c r="AS457" i="4"/>
  <c r="AT457" i="4" s="1"/>
  <c r="AU457" i="4" s="1"/>
  <c r="AV457" i="4" s="1"/>
  <c r="AS453" i="4"/>
  <c r="AT453" i="4" s="1"/>
  <c r="AU453" i="4" s="1"/>
  <c r="AV453" i="4" s="1"/>
  <c r="AS445" i="4"/>
  <c r="AT445" i="4"/>
  <c r="AU445" i="4" s="1"/>
  <c r="AV445" i="4"/>
  <c r="AS441" i="4"/>
  <c r="AT441" i="4" s="1"/>
  <c r="AU441" i="4" s="1"/>
  <c r="AV441" i="4"/>
  <c r="AS437" i="4"/>
  <c r="AT437" i="4" s="1"/>
  <c r="AU437" i="4" s="1"/>
  <c r="AV437" i="4" s="1"/>
  <c r="AS430" i="4"/>
  <c r="AT430" i="4" s="1"/>
  <c r="AU430" i="4" s="1"/>
  <c r="AV430" i="4" s="1"/>
  <c r="AS426" i="4"/>
  <c r="AT426" i="4"/>
  <c r="AU426" i="4" s="1"/>
  <c r="AV426" i="4"/>
  <c r="AS422" i="4"/>
  <c r="AT422" i="4" s="1"/>
  <c r="AU422" i="4" s="1"/>
  <c r="AV422" i="4"/>
  <c r="AS414" i="4"/>
  <c r="AT414" i="4" s="1"/>
  <c r="AU414" i="4" s="1"/>
  <c r="AV414" i="4" s="1"/>
  <c r="AS407" i="4"/>
  <c r="AT407" i="4" s="1"/>
  <c r="AU407" i="4" s="1"/>
  <c r="AV407" i="4" s="1"/>
  <c r="AS397" i="4"/>
  <c r="AT397" i="4"/>
  <c r="AU397" i="4" s="1"/>
  <c r="AV397" i="4"/>
  <c r="AS389" i="4"/>
  <c r="AT389" i="4" s="1"/>
  <c r="AU389" i="4" s="1"/>
  <c r="AV389" i="4"/>
  <c r="AS385" i="4"/>
  <c r="AT385" i="4" s="1"/>
  <c r="AU385" i="4" s="1"/>
  <c r="AV385" i="4" s="1"/>
  <c r="AS381" i="4"/>
  <c r="AT381" i="4" s="1"/>
  <c r="AU381" i="4" s="1"/>
  <c r="AV381" i="4" s="1"/>
  <c r="AS377" i="4"/>
  <c r="AT377" i="4"/>
  <c r="AU377" i="4" s="1"/>
  <c r="AV377" i="4"/>
  <c r="AW377" i="4" s="1"/>
  <c r="AX377" i="4" s="1"/>
  <c r="AS373" i="4"/>
  <c r="AT373" i="4" s="1"/>
  <c r="AU373" i="4" s="1"/>
  <c r="AV373" i="4"/>
  <c r="AS369" i="4"/>
  <c r="AT369" i="4" s="1"/>
  <c r="AU369" i="4" s="1"/>
  <c r="AV369" i="4" s="1"/>
  <c r="AS365" i="4"/>
  <c r="AT365" i="4" s="1"/>
  <c r="AU365" i="4" s="1"/>
  <c r="AV365" i="4" s="1"/>
  <c r="AS361" i="4"/>
  <c r="AT361" i="4"/>
  <c r="AU361" i="4" s="1"/>
  <c r="AV361" i="4"/>
  <c r="AS356" i="4"/>
  <c r="AT356" i="4" s="1"/>
  <c r="AU356" i="4" s="1"/>
  <c r="AV356" i="4"/>
  <c r="AS352" i="4"/>
  <c r="AT352" i="4" s="1"/>
  <c r="AU352" i="4" s="1"/>
  <c r="AV352" i="4" s="1"/>
  <c r="AS349" i="4"/>
  <c r="AT349" i="4" s="1"/>
  <c r="AU349" i="4" s="1"/>
  <c r="AV349" i="4" s="1"/>
  <c r="AS345" i="4"/>
  <c r="AT345" i="4"/>
  <c r="AU345" i="4" s="1"/>
  <c r="AV345" i="4"/>
  <c r="AS341" i="4"/>
  <c r="AT341" i="4" s="1"/>
  <c r="AU341" i="4" s="1"/>
  <c r="AV341" i="4"/>
  <c r="AS338" i="4"/>
  <c r="AT338" i="4" s="1"/>
  <c r="AU338" i="4" s="1"/>
  <c r="AV338" i="4" s="1"/>
  <c r="AS329" i="4"/>
  <c r="AT329" i="4" s="1"/>
  <c r="AU329" i="4" s="1"/>
  <c r="AV329" i="4" s="1"/>
  <c r="AS326" i="4"/>
  <c r="AT326" i="4"/>
  <c r="AU326" i="4" s="1"/>
  <c r="AV326" i="4"/>
  <c r="AS322" i="4"/>
  <c r="AT322" i="4" s="1"/>
  <c r="AU322" i="4" s="1"/>
  <c r="AV322" i="4"/>
  <c r="AS316" i="4"/>
  <c r="AT316" i="4" s="1"/>
  <c r="AU316" i="4" s="1"/>
  <c r="AV316" i="4" s="1"/>
  <c r="AS313" i="4"/>
  <c r="AT313" i="4" s="1"/>
  <c r="AU313" i="4" s="1"/>
  <c r="AV313" i="4" s="1"/>
  <c r="AS310" i="4"/>
  <c r="AT310" i="4"/>
  <c r="AU310" i="4" s="1"/>
  <c r="AV310" i="4"/>
  <c r="AS307" i="4"/>
  <c r="AT307" i="4" s="1"/>
  <c r="AU307" i="4" s="1"/>
  <c r="AV307" i="4"/>
  <c r="AS303" i="4"/>
  <c r="AT303" i="4" s="1"/>
  <c r="AU303" i="4" s="1"/>
  <c r="AV303" i="4" s="1"/>
  <c r="AS300" i="4"/>
  <c r="AT300" i="4" s="1"/>
  <c r="AS296" i="4"/>
  <c r="AT296" i="4"/>
  <c r="AU296" i="4" s="1"/>
  <c r="AV296" i="4"/>
  <c r="AS293" i="4"/>
  <c r="AT293" i="4" s="1"/>
  <c r="AU293" i="4" s="1"/>
  <c r="AV293" i="4"/>
  <c r="AS290" i="4"/>
  <c r="AT290" i="4" s="1"/>
  <c r="AU290" i="4" s="1"/>
  <c r="AV290" i="4" s="1"/>
  <c r="AS286" i="4"/>
  <c r="AT286" i="4" s="1"/>
  <c r="AU286" i="4" s="1"/>
  <c r="AV286" i="4" s="1"/>
  <c r="AS282" i="4"/>
  <c r="AT282" i="4"/>
  <c r="AU282" i="4" s="1"/>
  <c r="AV282" i="4"/>
  <c r="AW282" i="4" s="1"/>
  <c r="AX282" i="4" s="1"/>
  <c r="AS279" i="4"/>
  <c r="AT279" i="4" s="1"/>
  <c r="AU279" i="4" s="1"/>
  <c r="AV279" i="4"/>
  <c r="AS275" i="4"/>
  <c r="AT275" i="4" s="1"/>
  <c r="AU275" i="4" s="1"/>
  <c r="AV275" i="4" s="1"/>
  <c r="AS270" i="4"/>
  <c r="AT270" i="4" s="1"/>
  <c r="AU270" i="4" s="1"/>
  <c r="AV270" i="4" s="1"/>
  <c r="AS266" i="4"/>
  <c r="AT266" i="4"/>
  <c r="AU266" i="4" s="1"/>
  <c r="AV266" i="4"/>
  <c r="AS263" i="4"/>
  <c r="AT263" i="4" s="1"/>
  <c r="AU263" i="4" s="1"/>
  <c r="AV263" i="4"/>
  <c r="AS254" i="4"/>
  <c r="AT254" i="4" s="1"/>
  <c r="AU254" i="4" s="1"/>
  <c r="AV254" i="4" s="1"/>
  <c r="AS250" i="4"/>
  <c r="AT250" i="4" s="1"/>
  <c r="AU250" i="4" s="1"/>
  <c r="AV250" i="4" s="1"/>
  <c r="AS246" i="4"/>
  <c r="AT246" i="4"/>
  <c r="AU246" i="4" s="1"/>
  <c r="AV246" i="4"/>
  <c r="AW246" i="4" s="1"/>
  <c r="AX246" i="4" s="1"/>
  <c r="AS240" i="4"/>
  <c r="AT240" i="4" s="1"/>
  <c r="AU240" i="4" s="1"/>
  <c r="AV240" i="4"/>
  <c r="AS236" i="4"/>
  <c r="AT236" i="4" s="1"/>
  <c r="AU236" i="4" s="1"/>
  <c r="AV236" i="4" s="1"/>
  <c r="AS233" i="4"/>
  <c r="AT233" i="4" s="1"/>
  <c r="AS228" i="4"/>
  <c r="AT228" i="4"/>
  <c r="AU228" i="4" s="1"/>
  <c r="AV228" i="4"/>
  <c r="AS222" i="4"/>
  <c r="AT222" i="4" s="1"/>
  <c r="AU222" i="4" s="1"/>
  <c r="AV222" i="4"/>
  <c r="AS218" i="4"/>
  <c r="AT218" i="4" s="1"/>
  <c r="AU218" i="4" s="1"/>
  <c r="AV218" i="4" s="1"/>
  <c r="AS214" i="4"/>
  <c r="AT214" i="4" s="1"/>
  <c r="AU214" i="4" s="1"/>
  <c r="AV214" i="4" s="1"/>
  <c r="AS208" i="4"/>
  <c r="AT208" i="4"/>
  <c r="AU208" i="4" s="1"/>
  <c r="AV208" i="4"/>
  <c r="AW208" i="4" s="1"/>
  <c r="AX208" i="4" s="1"/>
  <c r="AS204" i="4"/>
  <c r="AT204" i="4" s="1"/>
  <c r="AU204" i="4" s="1"/>
  <c r="AV204" i="4"/>
  <c r="AS200" i="4"/>
  <c r="AT200" i="4" s="1"/>
  <c r="AU200" i="4" s="1"/>
  <c r="AV200" i="4" s="1"/>
  <c r="AS193" i="4"/>
  <c r="AT193" i="4" s="1"/>
  <c r="AU193" i="4" s="1"/>
  <c r="AV193" i="4" s="1"/>
  <c r="AS189" i="4"/>
  <c r="AT189" i="4"/>
  <c r="AU189" i="4" s="1"/>
  <c r="AV189" i="4"/>
  <c r="AS185" i="4"/>
  <c r="AT185" i="4" s="1"/>
  <c r="AU185" i="4" s="1"/>
  <c r="AV185" i="4"/>
  <c r="AS182" i="4"/>
  <c r="AT182" i="4" s="1"/>
  <c r="AU182" i="4" s="1"/>
  <c r="AV182" i="4" s="1"/>
  <c r="AS179" i="4"/>
  <c r="AT179" i="4" s="1"/>
  <c r="AU179" i="4" s="1"/>
  <c r="AV179" i="4" s="1"/>
  <c r="AS175" i="4"/>
  <c r="AT175" i="4"/>
  <c r="AU175" i="4" s="1"/>
  <c r="AV175" i="4"/>
  <c r="AS172" i="4"/>
  <c r="AT172" i="4" s="1"/>
  <c r="AU172" i="4" s="1"/>
  <c r="AV172" i="4"/>
  <c r="AS164" i="4"/>
  <c r="AT164" i="4" s="1"/>
  <c r="AU164" i="4" s="1"/>
  <c r="AV164" i="4" s="1"/>
  <c r="AS159" i="4"/>
  <c r="AT159" i="4" s="1"/>
  <c r="AS153" i="4"/>
  <c r="AT153" i="4"/>
  <c r="AU153" i="4" s="1"/>
  <c r="AV153" i="4"/>
  <c r="AS149" i="4"/>
  <c r="AT149" i="4" s="1"/>
  <c r="AU149" i="4" s="1"/>
  <c r="AV149" i="4"/>
  <c r="AS146" i="4"/>
  <c r="AT146" i="4" s="1"/>
  <c r="AU146" i="4" s="1"/>
  <c r="AV146" i="4" s="1"/>
  <c r="AS142" i="4"/>
  <c r="AT142" i="4" s="1"/>
  <c r="AU142" i="4" s="1"/>
  <c r="AV142" i="4" s="1"/>
  <c r="AS137" i="4"/>
  <c r="AT137" i="4"/>
  <c r="AU137" i="4" s="1"/>
  <c r="AV137" i="4"/>
  <c r="AS133" i="4"/>
  <c r="AT133" i="4" s="1"/>
  <c r="AU133" i="4" s="1"/>
  <c r="AV133" i="4"/>
  <c r="AS129" i="4"/>
  <c r="AT129" i="4" s="1"/>
  <c r="AU129" i="4" s="1"/>
  <c r="AV129" i="4" s="1"/>
  <c r="AS126" i="4"/>
  <c r="AT126" i="4" s="1"/>
  <c r="AU126" i="4" s="1"/>
  <c r="AV126" i="4" s="1"/>
  <c r="AS122" i="4"/>
  <c r="AT122" i="4"/>
  <c r="AU122" i="4" s="1"/>
  <c r="AV122" i="4"/>
  <c r="AW122" i="4" s="1"/>
  <c r="AX122" i="4" s="1"/>
  <c r="AS117" i="4"/>
  <c r="AT117" i="4" s="1"/>
  <c r="AU117" i="4" s="1"/>
  <c r="AV117" i="4"/>
  <c r="AS113" i="4"/>
  <c r="AT113" i="4" s="1"/>
  <c r="AU113" i="4" s="1"/>
  <c r="AV113" i="4" s="1"/>
  <c r="AS108" i="4"/>
  <c r="AT108" i="4" s="1"/>
  <c r="AU108" i="4" s="1"/>
  <c r="AV108" i="4" s="1"/>
  <c r="AS105" i="4"/>
  <c r="AT105" i="4"/>
  <c r="AU105" i="4" s="1"/>
  <c r="AV105" i="4"/>
  <c r="AS101" i="4"/>
  <c r="AT101" i="4" s="1"/>
  <c r="AU101" i="4" s="1"/>
  <c r="AV101" i="4"/>
  <c r="AS96" i="4"/>
  <c r="AT96" i="4" s="1"/>
  <c r="AU96" i="4" s="1"/>
  <c r="AV96" i="4" s="1"/>
  <c r="AS92" i="4"/>
  <c r="AT92" i="4" s="1"/>
  <c r="AS88" i="4"/>
  <c r="AT88" i="4"/>
  <c r="AU88" i="4" s="1"/>
  <c r="AV88" i="4"/>
  <c r="AS84" i="4"/>
  <c r="AT84" i="4" s="1"/>
  <c r="AU84" i="4" s="1"/>
  <c r="AV84" i="4"/>
  <c r="AS80" i="4"/>
  <c r="AT80" i="4" s="1"/>
  <c r="AU80" i="4" s="1"/>
  <c r="AV80" i="4" s="1"/>
  <c r="AS76" i="4"/>
  <c r="AT76" i="4" s="1"/>
  <c r="AS72" i="4"/>
  <c r="AT72" i="4" s="1"/>
  <c r="AU72" i="4" s="1"/>
  <c r="AV72" i="4" s="1"/>
  <c r="AS68" i="4"/>
  <c r="AT68" i="4" s="1"/>
  <c r="AU68" i="4"/>
  <c r="AV68" i="4" s="1"/>
  <c r="AS64" i="4"/>
  <c r="AT64" i="4" s="1"/>
  <c r="AU64" i="4"/>
  <c r="AV64" i="4"/>
  <c r="AS60" i="4"/>
  <c r="AT60" i="4" s="1"/>
  <c r="AU60" i="4" s="1"/>
  <c r="AV60" i="4"/>
  <c r="AS53" i="4"/>
  <c r="AT53" i="4" s="1"/>
  <c r="AU53" i="4" s="1"/>
  <c r="AV53" i="4" s="1"/>
  <c r="AS49" i="4"/>
  <c r="AT49" i="4" s="1"/>
  <c r="AU49" i="4"/>
  <c r="AV49" i="4" s="1"/>
  <c r="AS45" i="4"/>
  <c r="AT45" i="4" s="1"/>
  <c r="AU45" i="4"/>
  <c r="AV45" i="4"/>
  <c r="AS40" i="4"/>
  <c r="AT40" i="4" s="1"/>
  <c r="AU40" i="4" s="1"/>
  <c r="AW40" i="4" s="1"/>
  <c r="AX40" i="4" s="1"/>
  <c r="AV40" i="4"/>
  <c r="AS36" i="4"/>
  <c r="AT36" i="4" s="1"/>
  <c r="AU36" i="4" s="1"/>
  <c r="AV36" i="4" s="1"/>
  <c r="AS29" i="4"/>
  <c r="AT29" i="4" s="1"/>
  <c r="AU29" i="4"/>
  <c r="AV29" i="4" s="1"/>
  <c r="AS26" i="4"/>
  <c r="AS17" i="4"/>
  <c r="AS13" i="4"/>
  <c r="AS10" i="4"/>
  <c r="AS886" i="4" s="1"/>
  <c r="AT10" i="4"/>
  <c r="AU10" i="4" s="1"/>
  <c r="AS467" i="4"/>
  <c r="AT467" i="4"/>
  <c r="AU467" i="4"/>
  <c r="AV467" i="4" s="1"/>
  <c r="AS470" i="4"/>
  <c r="AT470" i="4" s="1"/>
  <c r="AU470" i="4" s="1"/>
  <c r="AV470" i="4" s="1"/>
  <c r="AS466" i="4"/>
  <c r="AT466" i="4" s="1"/>
  <c r="AU466" i="4" s="1"/>
  <c r="AV466" i="4" s="1"/>
  <c r="AS461" i="4"/>
  <c r="AT461" i="4"/>
  <c r="AU461" i="4" s="1"/>
  <c r="AV461" i="4" s="1"/>
  <c r="AS452" i="4"/>
  <c r="AT452" i="4" s="1"/>
  <c r="AU452" i="4" s="1"/>
  <c r="AV452" i="4" s="1"/>
  <c r="AS448" i="4"/>
  <c r="AT448" i="4" s="1"/>
  <c r="AU448" i="4"/>
  <c r="AV448" i="4" s="1"/>
  <c r="AS444" i="4"/>
  <c r="AT444" i="4" s="1"/>
  <c r="AU444" i="4"/>
  <c r="AV444" i="4"/>
  <c r="AS433" i="4"/>
  <c r="AT433" i="4" s="1"/>
  <c r="AU433" i="4" s="1"/>
  <c r="AV433" i="4" s="1"/>
  <c r="AS429" i="4"/>
  <c r="AT429" i="4" s="1"/>
  <c r="AU429" i="4" s="1"/>
  <c r="AV429" i="4" s="1"/>
  <c r="AS421" i="4"/>
  <c r="AS417" i="4"/>
  <c r="AT417" i="4"/>
  <c r="AU417" i="4" s="1"/>
  <c r="AV417" i="4" s="1"/>
  <c r="AS413" i="4"/>
  <c r="AT413" i="4"/>
  <c r="AU413" i="4" s="1"/>
  <c r="AV413" i="4" s="1"/>
  <c r="AS410" i="4"/>
  <c r="AT410" i="4" s="1"/>
  <c r="AU410" i="4"/>
  <c r="AV410" i="4" s="1"/>
  <c r="AS405" i="4"/>
  <c r="AT405" i="4" s="1"/>
  <c r="AU405" i="4" s="1"/>
  <c r="AV405" i="4" s="1"/>
  <c r="AS401" i="4"/>
  <c r="AT401" i="4"/>
  <c r="AU401" i="4" s="1"/>
  <c r="AV401" i="4" s="1"/>
  <c r="AS396" i="4"/>
  <c r="AT396" i="4"/>
  <c r="AU396" i="4" s="1"/>
  <c r="AV396" i="4" s="1"/>
  <c r="AS392" i="4"/>
  <c r="AT392" i="4" s="1"/>
  <c r="AU392" i="4"/>
  <c r="AV392" i="4" s="1"/>
  <c r="AS388" i="4"/>
  <c r="AT388" i="4" s="1"/>
  <c r="AU388" i="4" s="1"/>
  <c r="AV388" i="4" s="1"/>
  <c r="AS384" i="4"/>
  <c r="AT384" i="4"/>
  <c r="AU384" i="4" s="1"/>
  <c r="AV384" i="4" s="1"/>
  <c r="AS380" i="4"/>
  <c r="AT380" i="4"/>
  <c r="AU380" i="4" s="1"/>
  <c r="AS376" i="4"/>
  <c r="AT376" i="4" s="1"/>
  <c r="AU376" i="4"/>
  <c r="AV376" i="4" s="1"/>
  <c r="AS372" i="4"/>
  <c r="AT372" i="4" s="1"/>
  <c r="AU372" i="4" s="1"/>
  <c r="AV372" i="4" s="1"/>
  <c r="AS368" i="4"/>
  <c r="AT368" i="4"/>
  <c r="AU368" i="4" s="1"/>
  <c r="AV368" i="4" s="1"/>
  <c r="AS364" i="4"/>
  <c r="AT364" i="4"/>
  <c r="AU364" i="4" s="1"/>
  <c r="AV364" i="4" s="1"/>
  <c r="AS359" i="4"/>
  <c r="AT359" i="4" s="1"/>
  <c r="AU359" i="4"/>
  <c r="AV359" i="4" s="1"/>
  <c r="AS355" i="4"/>
  <c r="AT355" i="4" s="1"/>
  <c r="AU355" i="4" s="1"/>
  <c r="AV355" i="4" s="1"/>
  <c r="AS351" i="4"/>
  <c r="AT351" i="4"/>
  <c r="AU351" i="4" s="1"/>
  <c r="AV351" i="4" s="1"/>
  <c r="AS348" i="4"/>
  <c r="AT348" i="4"/>
  <c r="AU348" i="4" s="1"/>
  <c r="AV348" i="4" s="1"/>
  <c r="AS344" i="4"/>
  <c r="AT344" i="4" s="1"/>
  <c r="AU344" i="4"/>
  <c r="AV344" i="4" s="1"/>
  <c r="AS340" i="4"/>
  <c r="AT340" i="4" s="1"/>
  <c r="AU340" i="4" s="1"/>
  <c r="AV340" i="4" s="1"/>
  <c r="AS336" i="4"/>
  <c r="AT336" i="4"/>
  <c r="AU336" i="4" s="1"/>
  <c r="AV336" i="4" s="1"/>
  <c r="AS332" i="4"/>
  <c r="AT332" i="4"/>
  <c r="AU332" i="4" s="1"/>
  <c r="AV332" i="4" s="1"/>
  <c r="AS328" i="4"/>
  <c r="AT328" i="4" s="1"/>
  <c r="AU328" i="4"/>
  <c r="AV328" i="4" s="1"/>
  <c r="AS325" i="4"/>
  <c r="AT325" i="4" s="1"/>
  <c r="AU325" i="4" s="1"/>
  <c r="AV325" i="4" s="1"/>
  <c r="AS321" i="4"/>
  <c r="AT321" i="4"/>
  <c r="AU321" i="4" s="1"/>
  <c r="AV321" i="4" s="1"/>
  <c r="AS315" i="4"/>
  <c r="AT315" i="4"/>
  <c r="AU315" i="4" s="1"/>
  <c r="AS312" i="4"/>
  <c r="AT312" i="4" s="1"/>
  <c r="AU312" i="4"/>
  <c r="AV312" i="4" s="1"/>
  <c r="AS306" i="4"/>
  <c r="AT306" i="4" s="1"/>
  <c r="AU306" i="4" s="1"/>
  <c r="AV306" i="4" s="1"/>
  <c r="AS302" i="4"/>
  <c r="AT302" i="4"/>
  <c r="AU302" i="4" s="1"/>
  <c r="AV302" i="4" s="1"/>
  <c r="AS299" i="4"/>
  <c r="AT299" i="4"/>
  <c r="AU299" i="4" s="1"/>
  <c r="AV299" i="4" s="1"/>
  <c r="AS295" i="4"/>
  <c r="AT295" i="4" s="1"/>
  <c r="AU295" i="4"/>
  <c r="AV295" i="4" s="1"/>
  <c r="AS289" i="4"/>
  <c r="AT289" i="4" s="1"/>
  <c r="AU289" i="4" s="1"/>
  <c r="AV289" i="4" s="1"/>
  <c r="AS285" i="4"/>
  <c r="AT285" i="4"/>
  <c r="AU285" i="4" s="1"/>
  <c r="AV285" i="4" s="1"/>
  <c r="AS278" i="4"/>
  <c r="AT278" i="4"/>
  <c r="AU278" i="4" s="1"/>
  <c r="AV278" i="4" s="1"/>
  <c r="AS274" i="4"/>
  <c r="AT274" i="4" s="1"/>
  <c r="AU274" i="4"/>
  <c r="AV274" i="4" s="1"/>
  <c r="AS262" i="4"/>
  <c r="AT262" i="4" s="1"/>
  <c r="AU262" i="4" s="1"/>
  <c r="AV262" i="4" s="1"/>
  <c r="AS257" i="4"/>
  <c r="AT257" i="4"/>
  <c r="AU257" i="4" s="1"/>
  <c r="AV257" i="4" s="1"/>
  <c r="AS253" i="4"/>
  <c r="AT253" i="4"/>
  <c r="AU253" i="4" s="1"/>
  <c r="AV253" i="4" s="1"/>
  <c r="AS249" i="4"/>
  <c r="AT249" i="4" s="1"/>
  <c r="AU249" i="4"/>
  <c r="AV249" i="4" s="1"/>
  <c r="AS243" i="4"/>
  <c r="AT243" i="4" s="1"/>
  <c r="AU243" i="4" s="1"/>
  <c r="AV243" i="4" s="1"/>
  <c r="AS239" i="4"/>
  <c r="AT239" i="4"/>
  <c r="AU239" i="4" s="1"/>
  <c r="AV239" i="4" s="1"/>
  <c r="AS227" i="4"/>
  <c r="AT227" i="4"/>
  <c r="AU227" i="4" s="1"/>
  <c r="AV227" i="4" s="1"/>
  <c r="AS221" i="4"/>
  <c r="AT221" i="4" s="1"/>
  <c r="AU221" i="4"/>
  <c r="AV221" i="4" s="1"/>
  <c r="AS217" i="4"/>
  <c r="AT217" i="4" s="1"/>
  <c r="AU217" i="4" s="1"/>
  <c r="AV217" i="4" s="1"/>
  <c r="AS213" i="4"/>
  <c r="AT213" i="4"/>
  <c r="AU213" i="4" s="1"/>
  <c r="AV213" i="4" s="1"/>
  <c r="AS210" i="4"/>
  <c r="AT210" i="4"/>
  <c r="AU210" i="4" s="1"/>
  <c r="AS203" i="4"/>
  <c r="AT203" i="4" s="1"/>
  <c r="AU203" i="4"/>
  <c r="AV203" i="4" s="1"/>
  <c r="AS199" i="4"/>
  <c r="AT199" i="4" s="1"/>
  <c r="AU199" i="4" s="1"/>
  <c r="AV199" i="4" s="1"/>
  <c r="AS192" i="4"/>
  <c r="AT192" i="4"/>
  <c r="AU192" i="4" s="1"/>
  <c r="AV192" i="4" s="1"/>
  <c r="AS188" i="4"/>
  <c r="AT188" i="4"/>
  <c r="AU188" i="4" s="1"/>
  <c r="AS181" i="4"/>
  <c r="AT181" i="4" s="1"/>
  <c r="AU181" i="4"/>
  <c r="AV181" i="4" s="1"/>
  <c r="AS174" i="4"/>
  <c r="AT174" i="4" s="1"/>
  <c r="AU174" i="4" s="1"/>
  <c r="AV174" i="4" s="1"/>
  <c r="AS171" i="4"/>
  <c r="AT171" i="4"/>
  <c r="AU171" i="4" s="1"/>
  <c r="AV171" i="4" s="1"/>
  <c r="AS167" i="4"/>
  <c r="AT167" i="4"/>
  <c r="AU167" i="4" s="1"/>
  <c r="AV167" i="4" s="1"/>
  <c r="AS162" i="4"/>
  <c r="AT162" i="4" s="1"/>
  <c r="AU162" i="4"/>
  <c r="AV162" i="4" s="1"/>
  <c r="AS158" i="4"/>
  <c r="AT158" i="4" s="1"/>
  <c r="AU158" i="4" s="1"/>
  <c r="AV158" i="4" s="1"/>
  <c r="AS145" i="4"/>
  <c r="AT145" i="4"/>
  <c r="AU145" i="4" s="1"/>
  <c r="AV145" i="4" s="1"/>
  <c r="AS141" i="4"/>
  <c r="AT141" i="4"/>
  <c r="AU141" i="4" s="1"/>
  <c r="AS135" i="4"/>
  <c r="AT135" i="4" s="1"/>
  <c r="AU135" i="4"/>
  <c r="AV135" i="4" s="1"/>
  <c r="AS132" i="4"/>
  <c r="AT132" i="4" s="1"/>
  <c r="AU132" i="4" s="1"/>
  <c r="AV132" i="4" s="1"/>
  <c r="AS128" i="4"/>
  <c r="AT128" i="4"/>
  <c r="AU128" i="4" s="1"/>
  <c r="AV128" i="4" s="1"/>
  <c r="AS125" i="4"/>
  <c r="AT125" i="4"/>
  <c r="AU125" i="4" s="1"/>
  <c r="AV125" i="4" s="1"/>
  <c r="AS121" i="4"/>
  <c r="AT121" i="4" s="1"/>
  <c r="AU121" i="4"/>
  <c r="AV121" i="4" s="1"/>
  <c r="AS116" i="4"/>
  <c r="AT116" i="4" s="1"/>
  <c r="AU116" i="4" s="1"/>
  <c r="AV116" i="4" s="1"/>
  <c r="AS112" i="4"/>
  <c r="AT112" i="4"/>
  <c r="AU112" i="4" s="1"/>
  <c r="AV112" i="4" s="1"/>
  <c r="AS104" i="4"/>
  <c r="AT104" i="4"/>
  <c r="AU104" i="4" s="1"/>
  <c r="AV104" i="4" s="1"/>
  <c r="AS99" i="4"/>
  <c r="AT99" i="4" s="1"/>
  <c r="AU99" i="4"/>
  <c r="AV99" i="4" s="1"/>
  <c r="AS95" i="4"/>
  <c r="AT95" i="4" s="1"/>
  <c r="AU95" i="4" s="1"/>
  <c r="AV95" i="4" s="1"/>
  <c r="AS90" i="4"/>
  <c r="AT90" i="4"/>
  <c r="AU90" i="4" s="1"/>
  <c r="AV90" i="4" s="1"/>
  <c r="AS87" i="4"/>
  <c r="AT87" i="4"/>
  <c r="AU87" i="4" s="1"/>
  <c r="AS79" i="4"/>
  <c r="AT79" i="4" s="1"/>
  <c r="AU79" i="4"/>
  <c r="AV79" i="4" s="1"/>
  <c r="AS75" i="4"/>
  <c r="AT75" i="4" s="1"/>
  <c r="AU75" i="4"/>
  <c r="AV75" i="4"/>
  <c r="AS71" i="4"/>
  <c r="AT71" i="4" s="1"/>
  <c r="AU71" i="4" s="1"/>
  <c r="AV71" i="4"/>
  <c r="AS66" i="4"/>
  <c r="AT66" i="4" s="1"/>
  <c r="AU66" i="4" s="1"/>
  <c r="AV66" i="4" s="1"/>
  <c r="AS63" i="4"/>
  <c r="AT63" i="4" s="1"/>
  <c r="AU63" i="4"/>
  <c r="AV63" i="4" s="1"/>
  <c r="AS59" i="4"/>
  <c r="AS55" i="4"/>
  <c r="AS52" i="4"/>
  <c r="AT52" i="4" s="1"/>
  <c r="AU52" i="4" s="1"/>
  <c r="AV52" i="4" s="1"/>
  <c r="AS48" i="4"/>
  <c r="AW48" i="4" s="1"/>
  <c r="AX48" i="4" s="1"/>
  <c r="AT48" i="4"/>
  <c r="AU48" i="4" s="1"/>
  <c r="AV48" i="4" s="1"/>
  <c r="AS44" i="4"/>
  <c r="AT44" i="4"/>
  <c r="AU44" i="4"/>
  <c r="AV44" i="4" s="1"/>
  <c r="AS39" i="4"/>
  <c r="AT39" i="4" s="1"/>
  <c r="AU39" i="4" s="1"/>
  <c r="AV39" i="4" s="1"/>
  <c r="AS35" i="4"/>
  <c r="AT35" i="4" s="1"/>
  <c r="AU35" i="4" s="1"/>
  <c r="AV35" i="4" s="1"/>
  <c r="AS32" i="4"/>
  <c r="AW32" i="4" s="1"/>
  <c r="AX32" i="4" s="1"/>
  <c r="AT32" i="4"/>
  <c r="AU32" i="4" s="1"/>
  <c r="AV32" i="4" s="1"/>
  <c r="AS25" i="4"/>
  <c r="AT25" i="4"/>
  <c r="AU25" i="4"/>
  <c r="AV25" i="4" s="1"/>
  <c r="AS20" i="4"/>
  <c r="AT20" i="4" s="1"/>
  <c r="AU20" i="4" s="1"/>
  <c r="AS16" i="4"/>
  <c r="AT16" i="4" s="1"/>
  <c r="AU16" i="4" s="1"/>
  <c r="AV16" i="4" s="1"/>
  <c r="AW12" i="4"/>
  <c r="AX12" i="4"/>
  <c r="AS9" i="4"/>
  <c r="AT9" i="4" s="1"/>
  <c r="AU9" i="4" s="1"/>
  <c r="AV9" i="4"/>
  <c r="AS418" i="4"/>
  <c r="AT418" i="4" s="1"/>
  <c r="AU418" i="4" s="1"/>
  <c r="AV418" i="4" s="1"/>
  <c r="AS269" i="4"/>
  <c r="AT269" i="4" s="1"/>
  <c r="AU269" i="4" s="1"/>
  <c r="AV269" i="4" s="1"/>
  <c r="AS178" i="4"/>
  <c r="AT178" i="4" s="1"/>
  <c r="AU178" i="4"/>
  <c r="AW178" i="4" s="1"/>
  <c r="AX178" i="4" s="1"/>
  <c r="AV178" i="4"/>
  <c r="AS447" i="4"/>
  <c r="AT447" i="4" s="1"/>
  <c r="AU447" i="4" s="1"/>
  <c r="AV447" i="4"/>
  <c r="AS443" i="4"/>
  <c r="AT443" i="4" s="1"/>
  <c r="AU443" i="4" s="1"/>
  <c r="AV443" i="4" s="1"/>
  <c r="AS439" i="4"/>
  <c r="AT439" i="4" s="1"/>
  <c r="AU439" i="4" s="1"/>
  <c r="AV439" i="4" s="1"/>
  <c r="AS432" i="4"/>
  <c r="AT432" i="4"/>
  <c r="AU432" i="4" s="1"/>
  <c r="AV432" i="4" s="1"/>
  <c r="AS428" i="4"/>
  <c r="AT428" i="4"/>
  <c r="AU428" i="4"/>
  <c r="AV428" i="4" s="1"/>
  <c r="AS424" i="4"/>
  <c r="AT424" i="4" s="1"/>
  <c r="AW424" i="4" s="1"/>
  <c r="AX424" i="4" s="1"/>
  <c r="AU424" i="4"/>
  <c r="AV424" i="4" s="1"/>
  <c r="AS416" i="4"/>
  <c r="AT416" i="4" s="1"/>
  <c r="AU416" i="4"/>
  <c r="AV416" i="4"/>
  <c r="AS412" i="4"/>
  <c r="AT412" i="4" s="1"/>
  <c r="AU412" i="4" s="1"/>
  <c r="AV412" i="4"/>
  <c r="AS409" i="4"/>
  <c r="AT409" i="4" s="1"/>
  <c r="AU409" i="4" s="1"/>
  <c r="AV409" i="4" s="1"/>
  <c r="AS404" i="4"/>
  <c r="AT404" i="4" s="1"/>
  <c r="AU404" i="4" s="1"/>
  <c r="AV404" i="4" s="1"/>
  <c r="AS400" i="4"/>
  <c r="AT400" i="4" s="1"/>
  <c r="AU400" i="4"/>
  <c r="AW400" i="4" s="1"/>
  <c r="AX400" i="4" s="1"/>
  <c r="AV400" i="4"/>
  <c r="AS395" i="4"/>
  <c r="AT395" i="4" s="1"/>
  <c r="AU395" i="4" s="1"/>
  <c r="AV395" i="4"/>
  <c r="AS391" i="4"/>
  <c r="AT391" i="4" s="1"/>
  <c r="AU391" i="4" s="1"/>
  <c r="AV391" i="4" s="1"/>
  <c r="AW367" i="4"/>
  <c r="AX367" i="4"/>
  <c r="AW305" i="4"/>
  <c r="AX305" i="4" s="1"/>
  <c r="AS284" i="4"/>
  <c r="AT284" i="4" s="1"/>
  <c r="AU284" i="4" s="1"/>
  <c r="AV284" i="4" s="1"/>
  <c r="AS281" i="4"/>
  <c r="AT281" i="4"/>
  <c r="AW281" i="4" s="1"/>
  <c r="AX281" i="4" s="1"/>
  <c r="AU281" i="4"/>
  <c r="AV281" i="4" s="1"/>
  <c r="AS277" i="4"/>
  <c r="AT277" i="4" s="1"/>
  <c r="AU277" i="4"/>
  <c r="AV277" i="4" s="1"/>
  <c r="AS273" i="4"/>
  <c r="AT273" i="4" s="1"/>
  <c r="AU273" i="4" s="1"/>
  <c r="AV273" i="4" s="1"/>
  <c r="AS267" i="4"/>
  <c r="AT267" i="4" s="1"/>
  <c r="AU267" i="4" s="1"/>
  <c r="AV267" i="4" s="1"/>
  <c r="AS265" i="4"/>
  <c r="AT265" i="4"/>
  <c r="AW265" i="4" s="1"/>
  <c r="AX265" i="4" s="1"/>
  <c r="AU265" i="4"/>
  <c r="AV265" i="4" s="1"/>
  <c r="AS261" i="4"/>
  <c r="AT261" i="4" s="1"/>
  <c r="AU261" i="4"/>
  <c r="AV261" i="4" s="1"/>
  <c r="AS256" i="4"/>
  <c r="AT256" i="4" s="1"/>
  <c r="AU256" i="4" s="1"/>
  <c r="AV256" i="4" s="1"/>
  <c r="AS252" i="4"/>
  <c r="AT252" i="4" s="1"/>
  <c r="AU252" i="4" s="1"/>
  <c r="AV252" i="4" s="1"/>
  <c r="AS248" i="4"/>
  <c r="AT248" i="4"/>
  <c r="AU248" i="4"/>
  <c r="AV248" i="4" s="1"/>
  <c r="AS245" i="4"/>
  <c r="AT245" i="4" s="1"/>
  <c r="AU245" i="4"/>
  <c r="AV245" i="4" s="1"/>
  <c r="AS242" i="4"/>
  <c r="AT242" i="4" s="1"/>
  <c r="AU242" i="4" s="1"/>
  <c r="AV242" i="4" s="1"/>
  <c r="AS238" i="4"/>
  <c r="AT238" i="4" s="1"/>
  <c r="AS235" i="4"/>
  <c r="AT235" i="4"/>
  <c r="AU235" i="4"/>
  <c r="AV235" i="4" s="1"/>
  <c r="AS232" i="4"/>
  <c r="AT232" i="4" s="1"/>
  <c r="AU232" i="4"/>
  <c r="AV232" i="4" s="1"/>
  <c r="AS224" i="4"/>
  <c r="AT224" i="4" s="1"/>
  <c r="AU224" i="4" s="1"/>
  <c r="AV224" i="4" s="1"/>
  <c r="AS220" i="4"/>
  <c r="AT220" i="4" s="1"/>
  <c r="AU220" i="4" s="1"/>
  <c r="AV220" i="4" s="1"/>
  <c r="AS216" i="4"/>
  <c r="AT216" i="4"/>
  <c r="AW216" i="4" s="1"/>
  <c r="AX216" i="4" s="1"/>
  <c r="AU216" i="4"/>
  <c r="AV216" i="4" s="1"/>
  <c r="AS212" i="4"/>
  <c r="AT212" i="4" s="1"/>
  <c r="AU212" i="4"/>
  <c r="AV212" i="4" s="1"/>
  <c r="AS209" i="4"/>
  <c r="AT209" i="4" s="1"/>
  <c r="AU209" i="4" s="1"/>
  <c r="AV209" i="4" s="1"/>
  <c r="AS206" i="4"/>
  <c r="AT206" i="4" s="1"/>
  <c r="AU206" i="4" s="1"/>
  <c r="AV206" i="4" s="1"/>
  <c r="AS202" i="4"/>
  <c r="AT202" i="4"/>
  <c r="AW202" i="4" s="1"/>
  <c r="AX202" i="4" s="1"/>
  <c r="AU202" i="4"/>
  <c r="AV202" i="4" s="1"/>
  <c r="AS198" i="4"/>
  <c r="AT198" i="4" s="1"/>
  <c r="AU198" i="4"/>
  <c r="AV198" i="4" s="1"/>
  <c r="AS194" i="4"/>
  <c r="AT194" i="4" s="1"/>
  <c r="AU194" i="4" s="1"/>
  <c r="AV194" i="4" s="1"/>
  <c r="AS191" i="4"/>
  <c r="AT191" i="4" s="1"/>
  <c r="AU191" i="4" s="1"/>
  <c r="AV191" i="4" s="1"/>
  <c r="AS187" i="4"/>
  <c r="AT187" i="4"/>
  <c r="AU187" i="4"/>
  <c r="AV187" i="4" s="1"/>
  <c r="AS184" i="4"/>
  <c r="AT184" i="4" s="1"/>
  <c r="AU184" i="4"/>
  <c r="AV184" i="4" s="1"/>
  <c r="AS180" i="4"/>
  <c r="AT180" i="4" s="1"/>
  <c r="AU180" i="4" s="1"/>
  <c r="AV180" i="4" s="1"/>
  <c r="AS177" i="4"/>
  <c r="AT177" i="4" s="1"/>
  <c r="AS170" i="4"/>
  <c r="AT170" i="4"/>
  <c r="AU170" i="4"/>
  <c r="AV170" i="4" s="1"/>
  <c r="AS166" i="4"/>
  <c r="AT166" i="4" s="1"/>
  <c r="AU166" i="4"/>
  <c r="AV166" i="4" s="1"/>
  <c r="AS161" i="4"/>
  <c r="AT161" i="4" s="1"/>
  <c r="AU161" i="4" s="1"/>
  <c r="AV161" i="4" s="1"/>
  <c r="AS157" i="4"/>
  <c r="AT157" i="4" s="1"/>
  <c r="AU157" i="4" s="1"/>
  <c r="AV157" i="4" s="1"/>
  <c r="AS151" i="4"/>
  <c r="AT151" i="4"/>
  <c r="AU151" i="4"/>
  <c r="AV151" i="4" s="1"/>
  <c r="AS148" i="4"/>
  <c r="AT148" i="4" s="1"/>
  <c r="AU148" i="4"/>
  <c r="AV148" i="4" s="1"/>
  <c r="AS144" i="4"/>
  <c r="AT144" i="4" s="1"/>
  <c r="AU144" i="4" s="1"/>
  <c r="AV144" i="4" s="1"/>
  <c r="AS139" i="4"/>
  <c r="AT139" i="4" s="1"/>
  <c r="AS134" i="4"/>
  <c r="AT134" i="4"/>
  <c r="AW134" i="4" s="1"/>
  <c r="AX134" i="4" s="1"/>
  <c r="AU134" i="4"/>
  <c r="AV134" i="4" s="1"/>
  <c r="AS131" i="4"/>
  <c r="AT131" i="4" s="1"/>
  <c r="AU131" i="4"/>
  <c r="AV131" i="4" s="1"/>
  <c r="AS127" i="4"/>
  <c r="AT127" i="4" s="1"/>
  <c r="AU127" i="4" s="1"/>
  <c r="AV127" i="4" s="1"/>
  <c r="AS124" i="4"/>
  <c r="AT124" i="4" s="1"/>
  <c r="AU124" i="4" s="1"/>
  <c r="AV124" i="4" s="1"/>
  <c r="AS120" i="4"/>
  <c r="AT120" i="4"/>
  <c r="AW120" i="4" s="1"/>
  <c r="AX120" i="4" s="1"/>
  <c r="AU120" i="4"/>
  <c r="AV120" i="4" s="1"/>
  <c r="AS115" i="4"/>
  <c r="AT115" i="4" s="1"/>
  <c r="AU115" i="4"/>
  <c r="AV115" i="4" s="1"/>
  <c r="AS111" i="4"/>
  <c r="AT111" i="4" s="1"/>
  <c r="AU111" i="4" s="1"/>
  <c r="AV111" i="4" s="1"/>
  <c r="AS107" i="4"/>
  <c r="AT107" i="4" s="1"/>
  <c r="AU107" i="4" s="1"/>
  <c r="AV107" i="4" s="1"/>
  <c r="AS103" i="4"/>
  <c r="AT103" i="4"/>
  <c r="AU103" i="4"/>
  <c r="AV103" i="4" s="1"/>
  <c r="AS98" i="4"/>
  <c r="AT98" i="4" s="1"/>
  <c r="AU98" i="4"/>
  <c r="AV98" i="4" s="1"/>
  <c r="AS94" i="4"/>
  <c r="AT94" i="4" s="1"/>
  <c r="AU94" i="4" s="1"/>
  <c r="AV94" i="4" s="1"/>
  <c r="AS89" i="4"/>
  <c r="AT89" i="4" s="1"/>
  <c r="AU89" i="4" s="1"/>
  <c r="AV89" i="4" s="1"/>
  <c r="AS86" i="4"/>
  <c r="AT86" i="4"/>
  <c r="AU86" i="4"/>
  <c r="AV86" i="4" s="1"/>
  <c r="AS82" i="4"/>
  <c r="AT82" i="4" s="1"/>
  <c r="AU82" i="4"/>
  <c r="AV82" i="4" s="1"/>
  <c r="AS78" i="4"/>
  <c r="AT78" i="4" s="1"/>
  <c r="AU78" i="4" s="1"/>
  <c r="AV78" i="4" s="1"/>
  <c r="AS74" i="4"/>
  <c r="AT74" i="4" s="1"/>
  <c r="AS70" i="4"/>
  <c r="AT70" i="4"/>
  <c r="AW70" i="4" s="1"/>
  <c r="AX70" i="4" s="1"/>
  <c r="AU70" i="4"/>
  <c r="AV70" i="4" s="1"/>
  <c r="AS65" i="4"/>
  <c r="AT65" i="4" s="1"/>
  <c r="AU65" i="4"/>
  <c r="AV65" i="4" s="1"/>
  <c r="AS62" i="4"/>
  <c r="AT62" i="4" s="1"/>
  <c r="AU62" i="4" s="1"/>
  <c r="AV62" i="4" s="1"/>
  <c r="AS58" i="4"/>
  <c r="AT58" i="4" s="1"/>
  <c r="AU58" i="4" s="1"/>
  <c r="AV58" i="4" s="1"/>
  <c r="AS51" i="4"/>
  <c r="AT51" i="4"/>
  <c r="AU51" i="4"/>
  <c r="AV51" i="4" s="1"/>
  <c r="AS47" i="4"/>
  <c r="AT47" i="4" s="1"/>
  <c r="AU47" i="4"/>
  <c r="AV47" i="4" s="1"/>
  <c r="AS43" i="4"/>
  <c r="AT43" i="4" s="1"/>
  <c r="AU43" i="4" s="1"/>
  <c r="AV43" i="4" s="1"/>
  <c r="AS34" i="4"/>
  <c r="AT34" i="4" s="1"/>
  <c r="AS31" i="4"/>
  <c r="AT31" i="4"/>
  <c r="AW31" i="4" s="1"/>
  <c r="AX31" i="4" s="1"/>
  <c r="AU31" i="4"/>
  <c r="AV31" i="4" s="1"/>
  <c r="AS28" i="4"/>
  <c r="AT28" i="4" s="1"/>
  <c r="AU28" i="4"/>
  <c r="AV28" i="4" s="1"/>
  <c r="AS24" i="4"/>
  <c r="AT24" i="4" s="1"/>
  <c r="AU24" i="4" s="1"/>
  <c r="AV24" i="4" s="1"/>
  <c r="AS19" i="4"/>
  <c r="AT19" i="4" s="1"/>
  <c r="AS15" i="4"/>
  <c r="AS11" i="4"/>
  <c r="AT11" i="4"/>
  <c r="AU11" i="4" s="1"/>
  <c r="AV11" i="4" s="1"/>
  <c r="AS451" i="4"/>
  <c r="AT451" i="4"/>
  <c r="AU451" i="4" s="1"/>
  <c r="AV451" i="4"/>
  <c r="AS434" i="4"/>
  <c r="AT434" i="4" s="1"/>
  <c r="AU434" i="4" s="1"/>
  <c r="AV434" i="4" s="1"/>
  <c r="AW434" i="4" s="1"/>
  <c r="AX434" i="4" s="1"/>
  <c r="AS425" i="4"/>
  <c r="AT425" i="4" s="1"/>
  <c r="AU425" i="4" s="1"/>
  <c r="AV425" i="4" s="1"/>
  <c r="AS393" i="4"/>
  <c r="AW393" i="4" s="1"/>
  <c r="AX393" i="4" s="1"/>
  <c r="AT393" i="4"/>
  <c r="AU393" i="4" s="1"/>
  <c r="AV393" i="4" s="1"/>
  <c r="AS379" i="4"/>
  <c r="AT379" i="4"/>
  <c r="AU379" i="4" s="1"/>
  <c r="AV379" i="4"/>
  <c r="AW379" i="4" s="1"/>
  <c r="AX379" i="4" s="1"/>
  <c r="AS363" i="4"/>
  <c r="AT363" i="4" s="1"/>
  <c r="AU363" i="4" s="1"/>
  <c r="AV363" i="4" s="1"/>
  <c r="AW363" i="4" s="1"/>
  <c r="AX363" i="4" s="1"/>
  <c r="AS347" i="4"/>
  <c r="AT347" i="4" s="1"/>
  <c r="AU347" i="4" s="1"/>
  <c r="AV347" i="4" s="1"/>
  <c r="AS331" i="4"/>
  <c r="AW331" i="4" s="1"/>
  <c r="AX331" i="4" s="1"/>
  <c r="AT331" i="4"/>
  <c r="AU331" i="4" s="1"/>
  <c r="AV331" i="4" s="1"/>
  <c r="AS314" i="4"/>
  <c r="AT314" i="4"/>
  <c r="AU314" i="4" s="1"/>
  <c r="AV314" i="4"/>
  <c r="AS298" i="4"/>
  <c r="AT298" i="4" s="1"/>
  <c r="AU298" i="4" s="1"/>
  <c r="AV298" i="4" s="1"/>
  <c r="AS207" i="4"/>
  <c r="AT207" i="4" s="1"/>
  <c r="AU207" i="4" s="1"/>
  <c r="AV207" i="4" s="1"/>
  <c r="AS168" i="4"/>
  <c r="AW168" i="4" s="1"/>
  <c r="AX168" i="4" s="1"/>
  <c r="AT168" i="4"/>
  <c r="AU168" i="4" s="1"/>
  <c r="AV168" i="4" s="1"/>
  <c r="AS473" i="4"/>
  <c r="AT473" i="4"/>
  <c r="AU473" i="4" s="1"/>
  <c r="AV473" i="4"/>
  <c r="AW473" i="4" s="1"/>
  <c r="AX473" i="4" s="1"/>
  <c r="AS468" i="4"/>
  <c r="AT468" i="4" s="1"/>
  <c r="AU468" i="4" s="1"/>
  <c r="AV468" i="4" s="1"/>
  <c r="AS458" i="4"/>
  <c r="AT458" i="4"/>
  <c r="AU458" i="4" s="1"/>
  <c r="AV458" i="4" s="1"/>
  <c r="AS454" i="4"/>
  <c r="AT454" i="4"/>
  <c r="AU454" i="4"/>
  <c r="AV454" i="4" s="1"/>
  <c r="AS450" i="4"/>
  <c r="AT450" i="4"/>
  <c r="AU450" i="4"/>
  <c r="AV450" i="4" s="1"/>
  <c r="AS442" i="4"/>
  <c r="AT442" i="4" s="1"/>
  <c r="AS438" i="4"/>
  <c r="AT438" i="4"/>
  <c r="AU438" i="4" s="1"/>
  <c r="AV438" i="4"/>
  <c r="AS435" i="4"/>
  <c r="AT435" i="4" s="1"/>
  <c r="AU435" i="4" s="1"/>
  <c r="AV435" i="4"/>
  <c r="AS427" i="4"/>
  <c r="AT427" i="4" s="1"/>
  <c r="AU427" i="4" s="1"/>
  <c r="AV427" i="4" s="1"/>
  <c r="AW427" i="4"/>
  <c r="AX427" i="4" s="1"/>
  <c r="AS423" i="4"/>
  <c r="AT423" i="4"/>
  <c r="AU423" i="4"/>
  <c r="AV423" i="4" s="1"/>
  <c r="AW423" i="4" s="1"/>
  <c r="AX423" i="4" s="1"/>
  <c r="AS419" i="4"/>
  <c r="AT419" i="4"/>
  <c r="AU419" i="4"/>
  <c r="AV419" i="4" s="1"/>
  <c r="AS411" i="4"/>
  <c r="AT411" i="4"/>
  <c r="AU411" i="4" s="1"/>
  <c r="AV411" i="4"/>
  <c r="AS403" i="4"/>
  <c r="AT403" i="4"/>
  <c r="AU403" i="4" s="1"/>
  <c r="AV403" i="4" s="1"/>
  <c r="AS394" i="4"/>
  <c r="AT394" i="4" s="1"/>
  <c r="AU394" i="4" s="1"/>
  <c r="AV394" i="4" s="1"/>
  <c r="AS386" i="4"/>
  <c r="AT386" i="4"/>
  <c r="AU386" i="4" s="1"/>
  <c r="AV386" i="4" s="1"/>
  <c r="AS382" i="4"/>
  <c r="AT382" i="4"/>
  <c r="AU382" i="4" s="1"/>
  <c r="AV382" i="4" s="1"/>
  <c r="AW382" i="4" s="1"/>
  <c r="AX382" i="4" s="1"/>
  <c r="AS378" i="4"/>
  <c r="AT378" i="4" s="1"/>
  <c r="AU378" i="4" s="1"/>
  <c r="AV378" i="4"/>
  <c r="AW378" i="4" s="1"/>
  <c r="AX378" i="4" s="1"/>
  <c r="AS374" i="4"/>
  <c r="AT374" i="4" s="1"/>
  <c r="AU374" i="4" s="1"/>
  <c r="AV374" i="4" s="1"/>
  <c r="AS370" i="4"/>
  <c r="AT370" i="4"/>
  <c r="AU370" i="4" s="1"/>
  <c r="AV370" i="4" s="1"/>
  <c r="AS366" i="4"/>
  <c r="AT366" i="4"/>
  <c r="AU366" i="4" s="1"/>
  <c r="AV366" i="4" s="1"/>
  <c r="AS362" i="4"/>
  <c r="AT362" i="4" s="1"/>
  <c r="AU362" i="4" s="1"/>
  <c r="AV362" i="4"/>
  <c r="AW362" i="4" s="1"/>
  <c r="AX362" i="4" s="1"/>
  <c r="AS357" i="4"/>
  <c r="AT357" i="4" s="1"/>
  <c r="AU357" i="4" s="1"/>
  <c r="AV357" i="4" s="1"/>
  <c r="AS350" i="4"/>
  <c r="AT350" i="4"/>
  <c r="AU350" i="4" s="1"/>
  <c r="AV350" i="4" s="1"/>
  <c r="AS346" i="4"/>
  <c r="AT346" i="4"/>
  <c r="AU346" i="4" s="1"/>
  <c r="AV346" i="4" s="1"/>
  <c r="AS342" i="4"/>
  <c r="AT342" i="4" s="1"/>
  <c r="AU342" i="4" s="1"/>
  <c r="AV342" i="4"/>
  <c r="AW342" i="4" s="1"/>
  <c r="AX342" i="4" s="1"/>
  <c r="AS339" i="4"/>
  <c r="AT339" i="4" s="1"/>
  <c r="AU339" i="4" s="1"/>
  <c r="AV339" i="4" s="1"/>
  <c r="AS333" i="4"/>
  <c r="AT333" i="4"/>
  <c r="AU333" i="4" s="1"/>
  <c r="AV333" i="4" s="1"/>
  <c r="AS330" i="4"/>
  <c r="AT330" i="4"/>
  <c r="AU330" i="4" s="1"/>
  <c r="AV330" i="4" s="1"/>
  <c r="AS323" i="4"/>
  <c r="AT323" i="4" s="1"/>
  <c r="AU323" i="4" s="1"/>
  <c r="AV323" i="4"/>
  <c r="AS317" i="4"/>
  <c r="AT317" i="4" s="1"/>
  <c r="AU317" i="4" s="1"/>
  <c r="AV317" i="4" s="1"/>
  <c r="AS311" i="4"/>
  <c r="AT311" i="4"/>
  <c r="AU311" i="4" s="1"/>
  <c r="AV311" i="4" s="1"/>
  <c r="AS304" i="4"/>
  <c r="AT304" i="4"/>
  <c r="AU304" i="4" s="1"/>
  <c r="AV304" i="4" s="1"/>
  <c r="AS301" i="4"/>
  <c r="AT301" i="4" s="1"/>
  <c r="AU301" i="4" s="1"/>
  <c r="AV301" i="4"/>
  <c r="AS297" i="4"/>
  <c r="AT297" i="4" s="1"/>
  <c r="AU297" i="4" s="1"/>
  <c r="AV297" i="4" s="1"/>
  <c r="AS294" i="4"/>
  <c r="AT294" i="4"/>
  <c r="AU294" i="4" s="1"/>
  <c r="AV294" i="4" s="1"/>
  <c r="AS291" i="4"/>
  <c r="AT291" i="4"/>
  <c r="AU291" i="4" s="1"/>
  <c r="AV291" i="4" s="1"/>
  <c r="AW291" i="4" s="1"/>
  <c r="AX291" i="4" s="1"/>
  <c r="AS287" i="4"/>
  <c r="AT287" i="4" s="1"/>
  <c r="AU287" i="4" s="1"/>
  <c r="AV287" i="4"/>
  <c r="AW283" i="4"/>
  <c r="AX283" i="4" s="1"/>
  <c r="AS280" i="4"/>
  <c r="AT280" i="4"/>
  <c r="AU280" i="4"/>
  <c r="AV280" i="4" s="1"/>
  <c r="AS276" i="4"/>
  <c r="AT276" i="4"/>
  <c r="AU276" i="4"/>
  <c r="AV276" i="4" s="1"/>
  <c r="AS271" i="4"/>
  <c r="AT271" i="4"/>
  <c r="AU271" i="4" s="1"/>
  <c r="AV271" i="4" s="1"/>
  <c r="AS264" i="4"/>
  <c r="AT264" i="4"/>
  <c r="AU264" i="4"/>
  <c r="AV264" i="4" s="1"/>
  <c r="AS260" i="4"/>
  <c r="AT260" i="4"/>
  <c r="AU260" i="4"/>
  <c r="AV260" i="4" s="1"/>
  <c r="AS255" i="4"/>
  <c r="AT255" i="4"/>
  <c r="AU255" i="4"/>
  <c r="AV255" i="4" s="1"/>
  <c r="AS251" i="4"/>
  <c r="AT251" i="4"/>
  <c r="AU251" i="4" s="1"/>
  <c r="AV251" i="4" s="1"/>
  <c r="AS247" i="4"/>
  <c r="AT247" i="4"/>
  <c r="AW247" i="4" s="1"/>
  <c r="AX247" i="4" s="1"/>
  <c r="AU247" i="4"/>
  <c r="AV247" i="4" s="1"/>
  <c r="AS244" i="4"/>
  <c r="AT244" i="4"/>
  <c r="AU244" i="4"/>
  <c r="AV244" i="4" s="1"/>
  <c r="AS241" i="4"/>
  <c r="AT241" i="4"/>
  <c r="AU241" i="4"/>
  <c r="AV241" i="4" s="1"/>
  <c r="AS237" i="4"/>
  <c r="AT237" i="4"/>
  <c r="AU237" i="4" s="1"/>
  <c r="AV237" i="4" s="1"/>
  <c r="AS234" i="4"/>
  <c r="AT234" i="4"/>
  <c r="AW234" i="4" s="1"/>
  <c r="AX234" i="4" s="1"/>
  <c r="AU234" i="4"/>
  <c r="AV234" i="4" s="1"/>
  <c r="AS229" i="4"/>
  <c r="AT229" i="4"/>
  <c r="AU229" i="4"/>
  <c r="AV229" i="4" s="1"/>
  <c r="AS223" i="4"/>
  <c r="AT223" i="4"/>
  <c r="AU223" i="4"/>
  <c r="AV223" i="4" s="1"/>
  <c r="AS219" i="4"/>
  <c r="AT219" i="4"/>
  <c r="AU219" i="4" s="1"/>
  <c r="AV219" i="4" s="1"/>
  <c r="AS215" i="4"/>
  <c r="AT215" i="4"/>
  <c r="AU215" i="4"/>
  <c r="AV215" i="4" s="1"/>
  <c r="AS211" i="4"/>
  <c r="AT211" i="4"/>
  <c r="AU211" i="4"/>
  <c r="AV211" i="4" s="1"/>
  <c r="AS205" i="4"/>
  <c r="AT205" i="4"/>
  <c r="AU205" i="4"/>
  <c r="AV205" i="4" s="1"/>
  <c r="AS201" i="4"/>
  <c r="AT201" i="4"/>
  <c r="AU201" i="4" s="1"/>
  <c r="AV201" i="4" s="1"/>
  <c r="AS196" i="4"/>
  <c r="AT196" i="4"/>
  <c r="AW196" i="4" s="1"/>
  <c r="AX196" i="4" s="1"/>
  <c r="AU196" i="4"/>
  <c r="AV196" i="4" s="1"/>
  <c r="AS190" i="4"/>
  <c r="AT190" i="4"/>
  <c r="AU190" i="4"/>
  <c r="AV190" i="4" s="1"/>
  <c r="AS186" i="4"/>
  <c r="AT186" i="4"/>
  <c r="AU186" i="4"/>
  <c r="AV186" i="4" s="1"/>
  <c r="AS183" i="4"/>
  <c r="AT183" i="4"/>
  <c r="AU183" i="4" s="1"/>
  <c r="AV183" i="4" s="1"/>
  <c r="AS176" i="4"/>
  <c r="AT176" i="4"/>
  <c r="AW176" i="4" s="1"/>
  <c r="AX176" i="4" s="1"/>
  <c r="AU176" i="4"/>
  <c r="AV176" i="4" s="1"/>
  <c r="AS173" i="4"/>
  <c r="AT173" i="4"/>
  <c r="AU173" i="4"/>
  <c r="AV173" i="4" s="1"/>
  <c r="AS169" i="4"/>
  <c r="AT169" i="4"/>
  <c r="AU169" i="4"/>
  <c r="AV169" i="4" s="1"/>
  <c r="AS165" i="4"/>
  <c r="AT165" i="4"/>
  <c r="AU165" i="4" s="1"/>
  <c r="AV165" i="4" s="1"/>
  <c r="AS160" i="4"/>
  <c r="AT160" i="4"/>
  <c r="AU160" i="4"/>
  <c r="AV160" i="4" s="1"/>
  <c r="AS155" i="4"/>
  <c r="AT155" i="4"/>
  <c r="AU155" i="4"/>
  <c r="AV155" i="4" s="1"/>
  <c r="AS150" i="4"/>
  <c r="AT150" i="4"/>
  <c r="AU150" i="4"/>
  <c r="AV150" i="4" s="1"/>
  <c r="AS147" i="4"/>
  <c r="AT147" i="4"/>
  <c r="AU147" i="4" s="1"/>
  <c r="AV147" i="4" s="1"/>
  <c r="AS138" i="4"/>
  <c r="AT138" i="4"/>
  <c r="AU138" i="4" s="1"/>
  <c r="AV138" i="4" s="1"/>
  <c r="AS130" i="4"/>
  <c r="AT130" i="4"/>
  <c r="AU130" i="4" s="1"/>
  <c r="AV130" i="4"/>
  <c r="AS123" i="4"/>
  <c r="AT123" i="4" s="1"/>
  <c r="AU123" i="4" s="1"/>
  <c r="AV123" i="4"/>
  <c r="AS119" i="4"/>
  <c r="AT119" i="4" s="1"/>
  <c r="AU119" i="4" s="1"/>
  <c r="AV119" i="4" s="1"/>
  <c r="AS114" i="4"/>
  <c r="AT114" i="4"/>
  <c r="AU114" i="4" s="1"/>
  <c r="AV114" i="4" s="1"/>
  <c r="AS106" i="4"/>
  <c r="AT106" i="4"/>
  <c r="AU106" i="4" s="1"/>
  <c r="AV106" i="4"/>
  <c r="AW106" i="4" s="1"/>
  <c r="AX106" i="4" s="1"/>
  <c r="AS102" i="4"/>
  <c r="AT102" i="4"/>
  <c r="AU102" i="4" s="1"/>
  <c r="AV102" i="4"/>
  <c r="AS97" i="4"/>
  <c r="AT97" i="4"/>
  <c r="AU97" i="4" s="1"/>
  <c r="AV97" i="4" s="1"/>
  <c r="AS85" i="4"/>
  <c r="AT85" i="4"/>
  <c r="AU85" i="4" s="1"/>
  <c r="AW85" i="4" s="1"/>
  <c r="AX85" i="4" s="1"/>
  <c r="AV85" i="4"/>
  <c r="AS81" i="4"/>
  <c r="AT81" i="4"/>
  <c r="AU81" i="4" s="1"/>
  <c r="AV81" i="4"/>
  <c r="AS77" i="4"/>
  <c r="AT77" i="4"/>
  <c r="AU77" i="4" s="1"/>
  <c r="AV77" i="4"/>
  <c r="AS73" i="4"/>
  <c r="AT73" i="4"/>
  <c r="AU73" i="4" s="1"/>
  <c r="AV73" i="4" s="1"/>
  <c r="AS69" i="4"/>
  <c r="AT69" i="4"/>
  <c r="AU69" i="4" s="1"/>
  <c r="AW69" i="4" s="1"/>
  <c r="AX69" i="4" s="1"/>
  <c r="AV69" i="4"/>
  <c r="AS61" i="4"/>
  <c r="AT61" i="4"/>
  <c r="AU61" i="4" s="1"/>
  <c r="AV61" i="4"/>
  <c r="AS57" i="4"/>
  <c r="AT57" i="4"/>
  <c r="AU57" i="4" s="1"/>
  <c r="AV57" i="4"/>
  <c r="AS54" i="4"/>
  <c r="AT54" i="4"/>
  <c r="AU54" i="4" s="1"/>
  <c r="AV54" i="4" s="1"/>
  <c r="AS50" i="4"/>
  <c r="AT50" i="4"/>
  <c r="AU50" i="4" s="1"/>
  <c r="AW50" i="4" s="1"/>
  <c r="AX50" i="4" s="1"/>
  <c r="AV50" i="4"/>
  <c r="AS46" i="4"/>
  <c r="AT46" i="4"/>
  <c r="AU46" i="4" s="1"/>
  <c r="AV46" i="4"/>
  <c r="AW46" i="4" s="1"/>
  <c r="AX46" i="4" s="1"/>
  <c r="AS41" i="4"/>
  <c r="AT41" i="4"/>
  <c r="AU41" i="4" s="1"/>
  <c r="AV41" i="4"/>
  <c r="AS37" i="4"/>
  <c r="AT37" i="4"/>
  <c r="AU37" i="4" s="1"/>
  <c r="AV37" i="4" s="1"/>
  <c r="AW37" i="4" s="1"/>
  <c r="AX37" i="4" s="1"/>
  <c r="AS33" i="4"/>
  <c r="AT33" i="4"/>
  <c r="AU33" i="4" s="1"/>
  <c r="AV33" i="4"/>
  <c r="AW33" i="4" s="1"/>
  <c r="AX33" i="4" s="1"/>
  <c r="AS27" i="4"/>
  <c r="AT27" i="4" s="1"/>
  <c r="AU27" i="4" s="1"/>
  <c r="AV27" i="4"/>
  <c r="AW27" i="4" s="1"/>
  <c r="AX27" i="4" s="1"/>
  <c r="AS22" i="4"/>
  <c r="AT22" i="4" s="1"/>
  <c r="AU22" i="4" s="1"/>
  <c r="AV22" i="4" s="1"/>
  <c r="AS18" i="4"/>
  <c r="AT18" i="4" s="1"/>
  <c r="AU18" i="4" s="1"/>
  <c r="AV18" i="4"/>
  <c r="AS14" i="4"/>
  <c r="AT14" i="4" s="1"/>
  <c r="AU14" i="4" s="1"/>
  <c r="AV14" i="4" s="1"/>
  <c r="AS449" i="4"/>
  <c r="AT449" i="4" s="1"/>
  <c r="AU449" i="4" s="1"/>
  <c r="AV449" i="4"/>
  <c r="AW449" i="4" s="1"/>
  <c r="AX449" i="4" s="1"/>
  <c r="AS440" i="4"/>
  <c r="AT440" i="4" s="1"/>
  <c r="AU440" i="4" s="1"/>
  <c r="AV440" i="4" s="1"/>
  <c r="AW440" i="4" s="1"/>
  <c r="AX440" i="4" s="1"/>
  <c r="AS431" i="4"/>
  <c r="AT431" i="4" s="1"/>
  <c r="AU431" i="4" s="1"/>
  <c r="AV431" i="4"/>
  <c r="AS402" i="4"/>
  <c r="AT402" i="4" s="1"/>
  <c r="AU402" i="4" s="1"/>
  <c r="AV402" i="4" s="1"/>
  <c r="AS390" i="4"/>
  <c r="AT390" i="4" s="1"/>
  <c r="AU390" i="4" s="1"/>
  <c r="AV390" i="4"/>
  <c r="AS375" i="4"/>
  <c r="AT375" i="4" s="1"/>
  <c r="AU375" i="4" s="1"/>
  <c r="AV375" i="4" s="1"/>
  <c r="AS358" i="4"/>
  <c r="AT358" i="4" s="1"/>
  <c r="AU358" i="4" s="1"/>
  <c r="AV358" i="4"/>
  <c r="AW358" i="4" s="1"/>
  <c r="AX358" i="4" s="1"/>
  <c r="AS343" i="4"/>
  <c r="AT343" i="4" s="1"/>
  <c r="AU343" i="4" s="1"/>
  <c r="AV343" i="4" s="1"/>
  <c r="AS327" i="4"/>
  <c r="AT327" i="4"/>
  <c r="AU327" i="4" s="1"/>
  <c r="AV327" i="4"/>
  <c r="AS288" i="4"/>
  <c r="AT288" i="4"/>
  <c r="AU288" i="4" s="1"/>
  <c r="AV288" i="4"/>
  <c r="AW288" i="4" s="1"/>
  <c r="AX288" i="4" s="1"/>
  <c r="AS258" i="4"/>
  <c r="AT258" i="4" s="1"/>
  <c r="AU258" i="4" s="1"/>
  <c r="AV258" i="4" s="1"/>
  <c r="AS195" i="4"/>
  <c r="AT195" i="4"/>
  <c r="AU195" i="4" s="1"/>
  <c r="AV195" i="4" s="1"/>
  <c r="AW195" i="4" s="1"/>
  <c r="AX195" i="4" s="1"/>
  <c r="AS93" i="4"/>
  <c r="AT93" i="4"/>
  <c r="AU93" i="4" s="1"/>
  <c r="AV93" i="4"/>
  <c r="AS56" i="4"/>
  <c r="AT56" i="4"/>
  <c r="AU56" i="4" s="1"/>
  <c r="AV56" i="4"/>
  <c r="AS21" i="4"/>
  <c r="AT21" i="4" s="1"/>
  <c r="AQ390" i="4"/>
  <c r="AA390" i="4"/>
  <c r="M390" i="4"/>
  <c r="J390" i="4"/>
  <c r="AP390" i="4" s="1"/>
  <c r="R390" i="4"/>
  <c r="AT15" i="4"/>
  <c r="AU15" i="4" s="1"/>
  <c r="AT59" i="4"/>
  <c r="AU59" i="4" s="1"/>
  <c r="AS897" i="4"/>
  <c r="AT17" i="4"/>
  <c r="AS895" i="4"/>
  <c r="AT26" i="4"/>
  <c r="AT524" i="4"/>
  <c r="AT8" i="4"/>
  <c r="AS898" i="4"/>
  <c r="AT55" i="4"/>
  <c r="AS892" i="4"/>
  <c r="AT520" i="4"/>
  <c r="AU520" i="4" s="1"/>
  <c r="AV520" i="4" s="1"/>
  <c r="AS6" i="5"/>
  <c r="Z390" i="4"/>
  <c r="AW417" i="4"/>
  <c r="AX417" i="4" s="1"/>
  <c r="AW452" i="4"/>
  <c r="AX452" i="4" s="1"/>
  <c r="AW401" i="4"/>
  <c r="AX401" i="4"/>
  <c r="AW448" i="4"/>
  <c r="AX448" i="4" s="1"/>
  <c r="AW53" i="4"/>
  <c r="AX53" i="4"/>
  <c r="AW172" i="4"/>
  <c r="AX172" i="4" s="1"/>
  <c r="AW130" i="4"/>
  <c r="AX130" i="4" s="1"/>
  <c r="AW368" i="4"/>
  <c r="AX368" i="4" s="1"/>
  <c r="AW185" i="4"/>
  <c r="AX185" i="4" s="1"/>
  <c r="AW384" i="4"/>
  <c r="AX384" i="4"/>
  <c r="AW444" i="4"/>
  <c r="AX444" i="4" s="1"/>
  <c r="AW422" i="4"/>
  <c r="AX422" i="4"/>
  <c r="AW428" i="4"/>
  <c r="AX428" i="4" s="1"/>
  <c r="AW112" i="4"/>
  <c r="AX112" i="4" s="1"/>
  <c r="AW128" i="4"/>
  <c r="AX128" i="4" s="1"/>
  <c r="AW145" i="4"/>
  <c r="AX145" i="4" s="1"/>
  <c r="AW162" i="4"/>
  <c r="AX162" i="4" s="1"/>
  <c r="AW171" i="4"/>
  <c r="AX171" i="4" s="1"/>
  <c r="AW359" i="4"/>
  <c r="AX359" i="4"/>
  <c r="AW266" i="4"/>
  <c r="AX266" i="4" s="1"/>
  <c r="AW293" i="4"/>
  <c r="AX293" i="4" s="1"/>
  <c r="AW307" i="4"/>
  <c r="AX307" i="4" s="1"/>
  <c r="AW322" i="4"/>
  <c r="AX322" i="4" s="1"/>
  <c r="AW338" i="4"/>
  <c r="AX338" i="4" s="1"/>
  <c r="AW352" i="4"/>
  <c r="AX352" i="4" s="1"/>
  <c r="AW361" i="4"/>
  <c r="AX361" i="4" s="1"/>
  <c r="AW432" i="4"/>
  <c r="AX432" i="4"/>
  <c r="AW90" i="4"/>
  <c r="AX90" i="4" s="1"/>
  <c r="AW116" i="4"/>
  <c r="AX116" i="4" s="1"/>
  <c r="AW410" i="4"/>
  <c r="AX410" i="4" s="1"/>
  <c r="AW290" i="4"/>
  <c r="AX290" i="4" s="1"/>
  <c r="AW303" i="4"/>
  <c r="AX303" i="4"/>
  <c r="AW326" i="4"/>
  <c r="AX326" i="4" s="1"/>
  <c r="AW341" i="4"/>
  <c r="AX341" i="4"/>
  <c r="AW356" i="4"/>
  <c r="AX356" i="4" s="1"/>
  <c r="AW373" i="4"/>
  <c r="AX373" i="4"/>
  <c r="AW389" i="4"/>
  <c r="AX389" i="4"/>
  <c r="AW18" i="4"/>
  <c r="AX18" i="4"/>
  <c r="AW102" i="4"/>
  <c r="AX102" i="4"/>
  <c r="AW287" i="4"/>
  <c r="AX287" i="4" s="1"/>
  <c r="AW294" i="4"/>
  <c r="AX294" i="4"/>
  <c r="AW301" i="4"/>
  <c r="AX301" i="4" s="1"/>
  <c r="AW323" i="4"/>
  <c r="AX323" i="4" s="1"/>
  <c r="AW370" i="4"/>
  <c r="AX370" i="4" s="1"/>
  <c r="AW386" i="4"/>
  <c r="AX386" i="4" s="1"/>
  <c r="AW403" i="4"/>
  <c r="AX403" i="4" s="1"/>
  <c r="AW65" i="4"/>
  <c r="AX65" i="4"/>
  <c r="AW82" i="4"/>
  <c r="AX82" i="4"/>
  <c r="AW98" i="4"/>
  <c r="AX98" i="4" s="1"/>
  <c r="AW115" i="4"/>
  <c r="AX115" i="4"/>
  <c r="AW131" i="4"/>
  <c r="AX131" i="4"/>
  <c r="AW148" i="4"/>
  <c r="AX148" i="4"/>
  <c r="AW166" i="4"/>
  <c r="AX166" i="4" s="1"/>
  <c r="AW209" i="4"/>
  <c r="AX209" i="4" s="1"/>
  <c r="AW224" i="4"/>
  <c r="AX224" i="4" s="1"/>
  <c r="AW235" i="4"/>
  <c r="AX235" i="4" s="1"/>
  <c r="AW273" i="4"/>
  <c r="AX273" i="4" s="1"/>
  <c r="AW9" i="4"/>
  <c r="AX9" i="4" s="1"/>
  <c r="AW207" i="4"/>
  <c r="AX207" i="4"/>
  <c r="AW213" i="4"/>
  <c r="AX213" i="4" s="1"/>
  <c r="AW239" i="4"/>
  <c r="AX239" i="4" s="1"/>
  <c r="AW285" i="4"/>
  <c r="AX285" i="4" s="1"/>
  <c r="AW321" i="4"/>
  <c r="AX321" i="4"/>
  <c r="AW328" i="4"/>
  <c r="AX328" i="4" s="1"/>
  <c r="AW336" i="4"/>
  <c r="AX336" i="4"/>
  <c r="AW344" i="4"/>
  <c r="AX344" i="4" s="1"/>
  <c r="AW351" i="4"/>
  <c r="AX351" i="4" s="1"/>
  <c r="AW36" i="4"/>
  <c r="AX36" i="4"/>
  <c r="AW45" i="4"/>
  <c r="AX45" i="4" s="1"/>
  <c r="AW311" i="4"/>
  <c r="AX311" i="4" s="1"/>
  <c r="AW333" i="4"/>
  <c r="AX333" i="4"/>
  <c r="AW350" i="4"/>
  <c r="AX350" i="4"/>
  <c r="AW357" i="4"/>
  <c r="AX357" i="4" s="1"/>
  <c r="AW47" i="4"/>
  <c r="AX47" i="4" s="1"/>
  <c r="AW62" i="4"/>
  <c r="AX62" i="4"/>
  <c r="AW86" i="4"/>
  <c r="AX86" i="4" s="1"/>
  <c r="AW111" i="4"/>
  <c r="AX111" i="4" s="1"/>
  <c r="AW127" i="4"/>
  <c r="AX127" i="4"/>
  <c r="AW151" i="4"/>
  <c r="AX151" i="4" s="1"/>
  <c r="AW184" i="4"/>
  <c r="AX184" i="4" s="1"/>
  <c r="AW198" i="4"/>
  <c r="AX198" i="4" s="1"/>
  <c r="AW212" i="4"/>
  <c r="AX212" i="4" s="1"/>
  <c r="AW232" i="4"/>
  <c r="AX232" i="4" s="1"/>
  <c r="AW245" i="4"/>
  <c r="AX245" i="4" s="1"/>
  <c r="AW261" i="4"/>
  <c r="AX261" i="4" s="1"/>
  <c r="AW277" i="4"/>
  <c r="AX277" i="4" s="1"/>
  <c r="AW451" i="4"/>
  <c r="AX451" i="4" s="1"/>
  <c r="AW289" i="4"/>
  <c r="AX289" i="4" s="1"/>
  <c r="AW302" i="4"/>
  <c r="AX302" i="4" s="1"/>
  <c r="AW355" i="4"/>
  <c r="AX355" i="4" s="1"/>
  <c r="AW263" i="4"/>
  <c r="AX263" i="4"/>
  <c r="AW279" i="4"/>
  <c r="AX279" i="4" s="1"/>
  <c r="AW49" i="4"/>
  <c r="AX49" i="4"/>
  <c r="AW189" i="4"/>
  <c r="AX189" i="4" s="1"/>
  <c r="AW463" i="4"/>
  <c r="AX463" i="4" s="1"/>
  <c r="AW327" i="4"/>
  <c r="AX327" i="4" s="1"/>
  <c r="AW61" i="4"/>
  <c r="AX61" i="4" s="1"/>
  <c r="AW77" i="4"/>
  <c r="AX77" i="4"/>
  <c r="AW123" i="4"/>
  <c r="AX123" i="4" s="1"/>
  <c r="AW150" i="4"/>
  <c r="AX150" i="4"/>
  <c r="AW169" i="4"/>
  <c r="AX169" i="4" s="1"/>
  <c r="AW205" i="4"/>
  <c r="AX205" i="4" s="1"/>
  <c r="AW229" i="4"/>
  <c r="AX229" i="4" s="1"/>
  <c r="AW244" i="4"/>
  <c r="AX244" i="4"/>
  <c r="AW276" i="4"/>
  <c r="AX276" i="4" s="1"/>
  <c r="AW435" i="4"/>
  <c r="AX435" i="4" s="1"/>
  <c r="AW24" i="4"/>
  <c r="AX24" i="4"/>
  <c r="AW314" i="4"/>
  <c r="AX314" i="4" s="1"/>
  <c r="AW347" i="4"/>
  <c r="AX347" i="4" s="1"/>
  <c r="AW391" i="4"/>
  <c r="AX391" i="4"/>
  <c r="AW416" i="4"/>
  <c r="AX416" i="4" s="1"/>
  <c r="AW16" i="4"/>
  <c r="AX16" i="4" s="1"/>
  <c r="AW25" i="4"/>
  <c r="AX25" i="4" s="1"/>
  <c r="AW71" i="4"/>
  <c r="AX71" i="4" s="1"/>
  <c r="AW181" i="4"/>
  <c r="AX181" i="4" s="1"/>
  <c r="AW429" i="4"/>
  <c r="AX429" i="4"/>
  <c r="AW466" i="4"/>
  <c r="AX466" i="4" s="1"/>
  <c r="AW56" i="4"/>
  <c r="AX56" i="4" s="1"/>
  <c r="AW64" i="4"/>
  <c r="AX64" i="4" s="1"/>
  <c r="AW72" i="4"/>
  <c r="AX72" i="4" s="1"/>
  <c r="AW80" i="4"/>
  <c r="AX80" i="4"/>
  <c r="AW105" i="4"/>
  <c r="AX105" i="4" s="1"/>
  <c r="AW129" i="4"/>
  <c r="AX129" i="4" s="1"/>
  <c r="AW146" i="4"/>
  <c r="AX146" i="4"/>
  <c r="AW204" i="4"/>
  <c r="AX204" i="4"/>
  <c r="AW218" i="4"/>
  <c r="AX218" i="4" s="1"/>
  <c r="AW228" i="4"/>
  <c r="AX228" i="4" s="1"/>
  <c r="AW441" i="4"/>
  <c r="AX441" i="4"/>
  <c r="AW479" i="4"/>
  <c r="AX479" i="4" s="1"/>
  <c r="AW493" i="4"/>
  <c r="AX493" i="4"/>
  <c r="AW517" i="4"/>
  <c r="AX517" i="4" s="1"/>
  <c r="AW543" i="4"/>
  <c r="AX543" i="4" s="1"/>
  <c r="AW551" i="4"/>
  <c r="AX551" i="4" s="1"/>
  <c r="AW567" i="4"/>
  <c r="AX567" i="4"/>
  <c r="AW613" i="4"/>
  <c r="AX613" i="4" s="1"/>
  <c r="AW628" i="4"/>
  <c r="AX628" i="4"/>
  <c r="AW644" i="4"/>
  <c r="AX644" i="4"/>
  <c r="AW651" i="4"/>
  <c r="AX651" i="4" s="1"/>
  <c r="AW659" i="4"/>
  <c r="AX659" i="4"/>
  <c r="AW676" i="4"/>
  <c r="AX676" i="4" s="1"/>
  <c r="AW693" i="4"/>
  <c r="AX693" i="4"/>
  <c r="AW731" i="4"/>
  <c r="AX731" i="4"/>
  <c r="AW745" i="4"/>
  <c r="AX745" i="4" s="1"/>
  <c r="AW762" i="4"/>
  <c r="AX762" i="4"/>
  <c r="AW777" i="4"/>
  <c r="AX777" i="4"/>
  <c r="AW785" i="4"/>
  <c r="AX785" i="4" s="1"/>
  <c r="AW794" i="4"/>
  <c r="AX794" i="4"/>
  <c r="AW809" i="4"/>
  <c r="AX809" i="4" s="1"/>
  <c r="AW832" i="4"/>
  <c r="AX832" i="4"/>
  <c r="AW845" i="4"/>
  <c r="AX845" i="4"/>
  <c r="AW853" i="4"/>
  <c r="AX853" i="4" s="1"/>
  <c r="AW861" i="4"/>
  <c r="AX861" i="4"/>
  <c r="AW877" i="4"/>
  <c r="AX877" i="4" s="1"/>
  <c r="AW498" i="4"/>
  <c r="AX498" i="4"/>
  <c r="AW529" i="4"/>
  <c r="AX529" i="4" s="1"/>
  <c r="AW548" i="4"/>
  <c r="AX548" i="4" s="1"/>
  <c r="AW595" i="4"/>
  <c r="AX595" i="4" s="1"/>
  <c r="AW610" i="4"/>
  <c r="AX610" i="4" s="1"/>
  <c r="AW617" i="4"/>
  <c r="AX617" i="4" s="1"/>
  <c r="AW625" i="4"/>
  <c r="AX625" i="4" s="1"/>
  <c r="AW641" i="4"/>
  <c r="AX641" i="4" s="1"/>
  <c r="AW656" i="4"/>
  <c r="AX656" i="4" s="1"/>
  <c r="AW673" i="4"/>
  <c r="AX673" i="4" s="1"/>
  <c r="AW681" i="4"/>
  <c r="AX681" i="4" s="1"/>
  <c r="AW690" i="4"/>
  <c r="AX690" i="4" s="1"/>
  <c r="AW706" i="4"/>
  <c r="AX706" i="4" s="1"/>
  <c r="AW721" i="4"/>
  <c r="AX721" i="4" s="1"/>
  <c r="AW751" i="4"/>
  <c r="AX751" i="4" s="1"/>
  <c r="AW759" i="4"/>
  <c r="AX759" i="4" s="1"/>
  <c r="AW814" i="4"/>
  <c r="AX814" i="4" s="1"/>
  <c r="AW829" i="4"/>
  <c r="AX829" i="4"/>
  <c r="AW844" i="4"/>
  <c r="AX844" i="4"/>
  <c r="AW850" i="4"/>
  <c r="AX850" i="4" s="1"/>
  <c r="AW858" i="4"/>
  <c r="AX858" i="4"/>
  <c r="AW471" i="4"/>
  <c r="AX471" i="4" s="1"/>
  <c r="AW469" i="4"/>
  <c r="AX469" i="4"/>
  <c r="AW499" i="4"/>
  <c r="AX499" i="4" s="1"/>
  <c r="AW515" i="4"/>
  <c r="AX515" i="4" s="1"/>
  <c r="AW522" i="4"/>
  <c r="AX522" i="4" s="1"/>
  <c r="AW541" i="4"/>
  <c r="AX541" i="4"/>
  <c r="AW590" i="4"/>
  <c r="AX590" i="4" s="1"/>
  <c r="AW596" i="4"/>
  <c r="AX596" i="4" s="1"/>
  <c r="AW611" i="4"/>
  <c r="AX611" i="4"/>
  <c r="AW626" i="4"/>
  <c r="AX626" i="4"/>
  <c r="AW634" i="4"/>
  <c r="AX634" i="4" s="1"/>
  <c r="AW642" i="4"/>
  <c r="AX642" i="4"/>
  <c r="AW650" i="4"/>
  <c r="AX650" i="4" s="1"/>
  <c r="AW714" i="4"/>
  <c r="AX714" i="4"/>
  <c r="AW729" i="4"/>
  <c r="AX729" i="4" s="1"/>
  <c r="AW737" i="4"/>
  <c r="AX737" i="4" s="1"/>
  <c r="AW744" i="4"/>
  <c r="AX744" i="4"/>
  <c r="AW752" i="4"/>
  <c r="AX752" i="4" s="1"/>
  <c r="AW799" i="4"/>
  <c r="AX799" i="4" s="1"/>
  <c r="AW851" i="4"/>
  <c r="AX851" i="4"/>
  <c r="AW859" i="4"/>
  <c r="AX859" i="4" s="1"/>
  <c r="AW867" i="4"/>
  <c r="AX867" i="4" s="1"/>
  <c r="AW478" i="4"/>
  <c r="AX478" i="4"/>
  <c r="AW500" i="4"/>
  <c r="AX500" i="4" s="1"/>
  <c r="AW516" i="4"/>
  <c r="AX516" i="4" s="1"/>
  <c r="AW532" i="4"/>
  <c r="AX532" i="4" s="1"/>
  <c r="AW550" i="4"/>
  <c r="AX550" i="4" s="1"/>
  <c r="AW566" i="4"/>
  <c r="AX566" i="4" s="1"/>
  <c r="AW582" i="4"/>
  <c r="AX582" i="4" s="1"/>
  <c r="AW597" i="4"/>
  <c r="AX597" i="4" s="1"/>
  <c r="AW612" i="4"/>
  <c r="AX612" i="4" s="1"/>
  <c r="AW627" i="4"/>
  <c r="AX627" i="4" s="1"/>
  <c r="AW643" i="4"/>
  <c r="AX643" i="4" s="1"/>
  <c r="AW418" i="4"/>
  <c r="AX418" i="4" s="1"/>
  <c r="AW41" i="4"/>
  <c r="AX41" i="4" s="1"/>
  <c r="AW57" i="4"/>
  <c r="AX57" i="4" s="1"/>
  <c r="AW81" i="4"/>
  <c r="AX81" i="4" s="1"/>
  <c r="AW119" i="4"/>
  <c r="AX119" i="4" s="1"/>
  <c r="AW155" i="4"/>
  <c r="AX155" i="4"/>
  <c r="AW186" i="4"/>
  <c r="AX186" i="4" s="1"/>
  <c r="AW223" i="4"/>
  <c r="AX223" i="4" s="1"/>
  <c r="AW241" i="4"/>
  <c r="AX241" i="4"/>
  <c r="AW255" i="4"/>
  <c r="AX255" i="4"/>
  <c r="AW264" i="4"/>
  <c r="AX264" i="4" s="1"/>
  <c r="AW280" i="4"/>
  <c r="AX280" i="4" s="1"/>
  <c r="AW390" i="4"/>
  <c r="AX390" i="4" s="1"/>
  <c r="AW431" i="4"/>
  <c r="AX431" i="4"/>
  <c r="AW11" i="4"/>
  <c r="AX11" i="4" s="1"/>
  <c r="AW28" i="4"/>
  <c r="AX28" i="4" s="1"/>
  <c r="AW395" i="4"/>
  <c r="AX395" i="4" s="1"/>
  <c r="AW412" i="4"/>
  <c r="AX412" i="4" s="1"/>
  <c r="AW447" i="4"/>
  <c r="AX447" i="4" s="1"/>
  <c r="AW35" i="4"/>
  <c r="AX35" i="4" s="1"/>
  <c r="AW44" i="4"/>
  <c r="AX44" i="4" s="1"/>
  <c r="AW52" i="4"/>
  <c r="AX52" i="4" s="1"/>
  <c r="AW66" i="4"/>
  <c r="AX66" i="4"/>
  <c r="AW75" i="4"/>
  <c r="AX75" i="4" s="1"/>
  <c r="AW192" i="4"/>
  <c r="AX192" i="4"/>
  <c r="AW199" i="4"/>
  <c r="AX199" i="4" s="1"/>
  <c r="AW257" i="4"/>
  <c r="AX257" i="4" s="1"/>
  <c r="AW425" i="4"/>
  <c r="AX425" i="4" s="1"/>
  <c r="AW60" i="4"/>
  <c r="AX60" i="4" s="1"/>
  <c r="AW84" i="4"/>
  <c r="AX84" i="4" s="1"/>
  <c r="AW101" i="4"/>
  <c r="AX101" i="4" s="1"/>
  <c r="AW117" i="4"/>
  <c r="AX117" i="4" s="1"/>
  <c r="AW133" i="4"/>
  <c r="AX133" i="4" s="1"/>
  <c r="AW149" i="4"/>
  <c r="AX149" i="4" s="1"/>
  <c r="AW222" i="4"/>
  <c r="AX222" i="4"/>
  <c r="AW240" i="4"/>
  <c r="AX240" i="4"/>
  <c r="AW254" i="4"/>
  <c r="AX254" i="4" s="1"/>
  <c r="AW437" i="4"/>
  <c r="AX437" i="4"/>
  <c r="AW482" i="4"/>
  <c r="AX482" i="4"/>
  <c r="AW497" i="4"/>
  <c r="AX497" i="4" s="1"/>
  <c r="AW513" i="4"/>
  <c r="AX513" i="4"/>
  <c r="AW547" i="4"/>
  <c r="AX547" i="4" s="1"/>
  <c r="AW563" i="4"/>
  <c r="AX563" i="4"/>
  <c r="AW580" i="4"/>
  <c r="AX580" i="4" s="1"/>
  <c r="AW594" i="4"/>
  <c r="AX594" i="4"/>
  <c r="AW648" i="4"/>
  <c r="AX648" i="4" s="1"/>
  <c r="AW663" i="4"/>
  <c r="AX663" i="4"/>
  <c r="AW712" i="4"/>
  <c r="AX712" i="4" s="1"/>
  <c r="AW734" i="4"/>
  <c r="AX734" i="4"/>
  <c r="AW781" i="4"/>
  <c r="AX781" i="4" s="1"/>
  <c r="AW797" i="4"/>
  <c r="AX797" i="4"/>
  <c r="AW836" i="4"/>
  <c r="AX836" i="4" s="1"/>
  <c r="AW849" i="4"/>
  <c r="AX849" i="4" s="1"/>
  <c r="AW494" i="4"/>
  <c r="AX494" i="4" s="1"/>
  <c r="AW511" i="4"/>
  <c r="AX511" i="4" s="1"/>
  <c r="AW518" i="4"/>
  <c r="AX518" i="4" s="1"/>
  <c r="AW525" i="4"/>
  <c r="AX525" i="4" s="1"/>
  <c r="AW544" i="4"/>
  <c r="AX544" i="4" s="1"/>
  <c r="AW560" i="4"/>
  <c r="AX560" i="4" s="1"/>
  <c r="AW577" i="4"/>
  <c r="AX577" i="4" s="1"/>
  <c r="AW585" i="4"/>
  <c r="AX585" i="4" s="1"/>
  <c r="AW629" i="4"/>
  <c r="AX629" i="4" s="1"/>
  <c r="AW645" i="4"/>
  <c r="AX645" i="4" s="1"/>
  <c r="AW694" i="4"/>
  <c r="AX694" i="4" s="1"/>
  <c r="AW709" i="4"/>
  <c r="AX709" i="4" s="1"/>
  <c r="AW740" i="4"/>
  <c r="AX740" i="4"/>
  <c r="AW763" i="4"/>
  <c r="AX763" i="4" s="1"/>
  <c r="AW778" i="4"/>
  <c r="AX778" i="4"/>
  <c r="AW795" i="4"/>
  <c r="AX795" i="4" s="1"/>
  <c r="AW810" i="4"/>
  <c r="AX810" i="4"/>
  <c r="AW826" i="4"/>
  <c r="AX826" i="4"/>
  <c r="AW833" i="4"/>
  <c r="AX833" i="4" s="1"/>
  <c r="AW862" i="4"/>
  <c r="AX862" i="4" s="1"/>
  <c r="AW878" i="4"/>
  <c r="AX878" i="4"/>
  <c r="AW465" i="4"/>
  <c r="AX465" i="4"/>
  <c r="AW474" i="4"/>
  <c r="AX474" i="4" s="1"/>
  <c r="AW480" i="4"/>
  <c r="AX480" i="4"/>
  <c r="AW537" i="4"/>
  <c r="AX537" i="4"/>
  <c r="AW545" i="4"/>
  <c r="AX545" i="4" s="1"/>
  <c r="AW554" i="4"/>
  <c r="AX554" i="4"/>
  <c r="AW570" i="4"/>
  <c r="AX570" i="4" s="1"/>
  <c r="AW608" i="4"/>
  <c r="AX608" i="4"/>
  <c r="AW653" i="4"/>
  <c r="AX653" i="4" s="1"/>
  <c r="AW661" i="4"/>
  <c r="AX661" i="4" s="1"/>
  <c r="AW678" i="4"/>
  <c r="AX678" i="4" s="1"/>
  <c r="AW695" i="4"/>
  <c r="AX695" i="4" s="1"/>
  <c r="AW718" i="4"/>
  <c r="AX718" i="4" s="1"/>
  <c r="AW764" i="4"/>
  <c r="AX764" i="4"/>
  <c r="AW771" i="4"/>
  <c r="AX771" i="4" s="1"/>
  <c r="AW787" i="4"/>
  <c r="AX787" i="4" s="1"/>
  <c r="AW796" i="4"/>
  <c r="AX796" i="4" s="1"/>
  <c r="AW803" i="4"/>
  <c r="AX803" i="4" s="1"/>
  <c r="AW811" i="4"/>
  <c r="AX811" i="4"/>
  <c r="AW820" i="4"/>
  <c r="AX820" i="4" s="1"/>
  <c r="AW827" i="4"/>
  <c r="AX827" i="4"/>
  <c r="AW834" i="4"/>
  <c r="AX834" i="4" s="1"/>
  <c r="AW481" i="4"/>
  <c r="AX481" i="4" s="1"/>
  <c r="AW496" i="4"/>
  <c r="AX496" i="4" s="1"/>
  <c r="AW527" i="4"/>
  <c r="AX527" i="4"/>
  <c r="AW546" i="4"/>
  <c r="AX546" i="4"/>
  <c r="AW555" i="4"/>
  <c r="AX555" i="4" s="1"/>
  <c r="AW562" i="4"/>
  <c r="AX562" i="4"/>
  <c r="AW579" i="4"/>
  <c r="AX579" i="4" s="1"/>
  <c r="AW593" i="4"/>
  <c r="AX593" i="4"/>
  <c r="AW609" i="4"/>
  <c r="AX609" i="4"/>
  <c r="AW615" i="4"/>
  <c r="AX615" i="4" s="1"/>
  <c r="AW623" i="4"/>
  <c r="AX623" i="4"/>
  <c r="AW639" i="4"/>
  <c r="AX639" i="4" s="1"/>
  <c r="AW93" i="4"/>
  <c r="AX93" i="4" s="1"/>
  <c r="AQ358" i="4"/>
  <c r="AA358" i="4"/>
  <c r="M732" i="4"/>
  <c r="M520" i="4"/>
  <c r="M58" i="4"/>
  <c r="M8" i="4"/>
  <c r="M15" i="4"/>
  <c r="M11" i="4"/>
  <c r="M13" i="4"/>
  <c r="M895" i="4" s="1"/>
  <c r="M38" i="4"/>
  <c r="M17" i="4"/>
  <c r="M18" i="4"/>
  <c r="M76" i="4"/>
  <c r="M889" i="4" s="1"/>
  <c r="M853" i="4"/>
  <c r="M26" i="4"/>
  <c r="M28" i="4"/>
  <c r="M29" i="4"/>
  <c r="M7" i="4"/>
  <c r="M19" i="4"/>
  <c r="M39" i="4"/>
  <c r="M59" i="4"/>
  <c r="M897" i="4" s="1"/>
  <c r="M88" i="4"/>
  <c r="M43" i="4"/>
  <c r="M40" i="4"/>
  <c r="M47" i="4"/>
  <c r="M65" i="4"/>
  <c r="M45" i="4"/>
  <c r="M41" i="4"/>
  <c r="M469" i="4"/>
  <c r="M44" i="4"/>
  <c r="M33" i="4"/>
  <c r="M524" i="4"/>
  <c r="M235" i="4"/>
  <c r="M10" i="4"/>
  <c r="M16" i="4"/>
  <c r="M25" i="4"/>
  <c r="M24" i="4"/>
  <c r="M86" i="4"/>
  <c r="M27" i="4"/>
  <c r="M85" i="4"/>
  <c r="M52" i="4"/>
  <c r="M84" i="4"/>
  <c r="M64" i="4"/>
  <c r="M50" i="4"/>
  <c r="M51" i="4"/>
  <c r="M12" i="4"/>
  <c r="M72" i="4"/>
  <c r="M48" i="4"/>
  <c r="M60" i="4"/>
  <c r="M20" i="4"/>
  <c r="M55" i="4"/>
  <c r="M54" i="4"/>
  <c r="M56" i="4"/>
  <c r="M57" i="4"/>
  <c r="M35" i="4"/>
  <c r="M62" i="4"/>
  <c r="M61" i="4"/>
  <c r="M9" i="4"/>
  <c r="M34" i="4"/>
  <c r="M74" i="4"/>
  <c r="M869" i="4"/>
  <c r="M14" i="4"/>
  <c r="M21" i="4"/>
  <c r="M66" i="4"/>
  <c r="M32" i="4"/>
  <c r="M898" i="4" s="1"/>
  <c r="M49" i="4"/>
  <c r="M68" i="4"/>
  <c r="M69" i="4"/>
  <c r="M37" i="4"/>
  <c r="M71" i="4"/>
  <c r="M70" i="4"/>
  <c r="M36" i="4"/>
  <c r="M31" i="4"/>
  <c r="M754" i="4"/>
  <c r="M73" i="4"/>
  <c r="M75" i="4"/>
  <c r="M77" i="4"/>
  <c r="M46" i="4"/>
  <c r="M22" i="4"/>
  <c r="M79" i="4"/>
  <c r="M83" i="4"/>
  <c r="M78" i="4"/>
  <c r="M81" i="4"/>
  <c r="M82" i="4"/>
  <c r="M87" i="4"/>
  <c r="M108" i="4"/>
  <c r="M119" i="4"/>
  <c r="M99" i="4"/>
  <c r="M94" i="4"/>
  <c r="M137" i="4"/>
  <c r="M125" i="4"/>
  <c r="M120" i="4"/>
  <c r="M113" i="4"/>
  <c r="M115" i="4"/>
  <c r="M602" i="4"/>
  <c r="M116" i="4"/>
  <c r="M105" i="4"/>
  <c r="M95" i="4"/>
  <c r="M109" i="4"/>
  <c r="M89" i="4"/>
  <c r="M132" i="4"/>
  <c r="M96" i="4"/>
  <c r="M101" i="4"/>
  <c r="M121" i="4"/>
  <c r="M97" i="4"/>
  <c r="M111" i="4"/>
  <c r="M114" i="4"/>
  <c r="M117" i="4"/>
  <c r="M90" i="4"/>
  <c r="M124" i="4"/>
  <c r="M92" i="4"/>
  <c r="M135" i="4"/>
  <c r="M126" i="4"/>
  <c r="M129" i="4"/>
  <c r="M239" i="4"/>
  <c r="M123" i="4"/>
  <c r="M131" i="4"/>
  <c r="M80" i="4"/>
  <c r="M128" i="4"/>
  <c r="M93" i="4"/>
  <c r="M112" i="4"/>
  <c r="M899" i="4" s="1"/>
  <c r="M127" i="4"/>
  <c r="M103" i="4"/>
  <c r="M130" i="4"/>
  <c r="M104" i="4"/>
  <c r="M98" i="4"/>
  <c r="M122" i="4"/>
  <c r="M107" i="4"/>
  <c r="M159" i="4"/>
  <c r="M168" i="4"/>
  <c r="M150" i="4"/>
  <c r="M209" i="4"/>
  <c r="M213" i="4"/>
  <c r="M793" i="4"/>
  <c r="M144" i="4"/>
  <c r="M194" i="4"/>
  <c r="M181" i="4"/>
  <c r="M177" i="4"/>
  <c r="M138" i="4"/>
  <c r="M205" i="4"/>
  <c r="M199" i="4"/>
  <c r="M195" i="4"/>
  <c r="M142" i="4"/>
  <c r="M141" i="4"/>
  <c r="M143" i="4"/>
  <c r="M145" i="4"/>
  <c r="M147" i="4"/>
  <c r="M153" i="4"/>
  <c r="M157" i="4"/>
  <c r="M321" i="4"/>
  <c r="M158" i="4"/>
  <c r="M183" i="4"/>
  <c r="M191" i="4"/>
  <c r="M139" i="4"/>
  <c r="M166" i="4"/>
  <c r="M167" i="4"/>
  <c r="M193" i="4"/>
  <c r="M192" i="4"/>
  <c r="M211" i="4"/>
  <c r="M169" i="4"/>
  <c r="M624" i="4"/>
  <c r="M146" i="4"/>
  <c r="M164" i="4"/>
  <c r="M165" i="4"/>
  <c r="M170" i="4"/>
  <c r="M202" i="4"/>
  <c r="M196" i="4"/>
  <c r="M215" i="4"/>
  <c r="M160" i="4"/>
  <c r="M214" i="4"/>
  <c r="M162" i="4"/>
  <c r="M171" i="4"/>
  <c r="M174" i="4"/>
  <c r="M178" i="4"/>
  <c r="M180" i="4"/>
  <c r="M182" i="4"/>
  <c r="M441" i="4"/>
  <c r="M210" i="4"/>
  <c r="M155" i="4"/>
  <c r="M184" i="4"/>
  <c r="M172" i="4"/>
  <c r="M185" i="4"/>
  <c r="M186" i="4"/>
  <c r="M176" i="4"/>
  <c r="M175" i="4"/>
  <c r="M297" i="4"/>
  <c r="M149" i="4"/>
  <c r="M151" i="4"/>
  <c r="M203" i="4"/>
  <c r="M212" i="4"/>
  <c r="M200" i="4"/>
  <c r="M206" i="4"/>
  <c r="M243" i="4"/>
  <c r="M204" i="4"/>
  <c r="M189" i="4"/>
  <c r="M188" i="4"/>
  <c r="M339" i="4"/>
  <c r="M173" i="4"/>
  <c r="M190" i="4"/>
  <c r="M148" i="4"/>
  <c r="M198" i="4"/>
  <c r="M201" i="4"/>
  <c r="M207" i="4"/>
  <c r="M161" i="4"/>
  <c r="M208" i="4"/>
  <c r="M179" i="4"/>
  <c r="M187" i="4"/>
  <c r="M227" i="4"/>
  <c r="M229" i="4"/>
  <c r="M892" i="4" s="1"/>
  <c r="M217" i="4"/>
  <c r="M877" i="4"/>
  <c r="M232" i="4"/>
  <c r="M219" i="4"/>
  <c r="M221" i="4"/>
  <c r="M216" i="4"/>
  <c r="M236" i="4"/>
  <c r="M804" i="4"/>
  <c r="M218" i="4"/>
  <c r="M222" i="4"/>
  <c r="M223" i="4"/>
  <c r="M626" i="4"/>
  <c r="M220" i="4"/>
  <c r="M234" i="4"/>
  <c r="M237" i="4"/>
  <c r="M238" i="4"/>
  <c r="M233" i="4"/>
  <c r="M240" i="4"/>
  <c r="M245" i="4"/>
  <c r="M246" i="4"/>
  <c r="M253" i="4"/>
  <c r="M266" i="4"/>
  <c r="M267" i="4"/>
  <c r="M242" i="4"/>
  <c r="M248" i="4"/>
  <c r="M244" i="4"/>
  <c r="M252" i="4"/>
  <c r="M251" i="4"/>
  <c r="M254" i="4"/>
  <c r="M255" i="4"/>
  <c r="M247" i="4"/>
  <c r="M265" i="4"/>
  <c r="M256" i="4"/>
  <c r="M241" i="4"/>
  <c r="M257" i="4"/>
  <c r="M270" i="4"/>
  <c r="M258" i="4"/>
  <c r="M260" i="4"/>
  <c r="M250" i="4"/>
  <c r="M261" i="4"/>
  <c r="M263" i="4"/>
  <c r="M264" i="4"/>
  <c r="M249" i="4"/>
  <c r="M269" i="4"/>
  <c r="M271" i="4"/>
  <c r="M661" i="4"/>
  <c r="M262" i="4"/>
  <c r="M277" i="4"/>
  <c r="M274" i="4"/>
  <c r="M273" i="4"/>
  <c r="M275" i="4"/>
  <c r="M738" i="4"/>
  <c r="M276" i="4"/>
  <c r="M876" i="4"/>
  <c r="M306" i="4"/>
  <c r="M286" i="4"/>
  <c r="M307" i="4"/>
  <c r="M303" i="4"/>
  <c r="M282" i="4"/>
  <c r="M279" i="4"/>
  <c r="M289" i="4"/>
  <c r="M30" i="4"/>
  <c r="M315" i="4"/>
  <c r="M287" i="4"/>
  <c r="M308" i="4"/>
  <c r="M296" i="4"/>
  <c r="M295" i="4"/>
  <c r="M278" i="4"/>
  <c r="M134" i="4"/>
  <c r="M281" i="4"/>
  <c r="M283" i="4"/>
  <c r="M284" i="4"/>
  <c r="M285" i="4"/>
  <c r="M292" i="4"/>
  <c r="M291" i="4"/>
  <c r="M763" i="4"/>
  <c r="M293" i="4"/>
  <c r="M312" i="4"/>
  <c r="M294" i="4"/>
  <c r="M314" i="4"/>
  <c r="M304" i="4"/>
  <c r="M305" i="4"/>
  <c r="M322" i="4"/>
  <c r="M299" i="4"/>
  <c r="M313" i="4"/>
  <c r="M317" i="4"/>
  <c r="M302" i="4"/>
  <c r="M300" i="4"/>
  <c r="M301" i="4"/>
  <c r="M290" i="4"/>
  <c r="M298" i="4"/>
  <c r="M311" i="4"/>
  <c r="M280" i="4"/>
  <c r="M310" i="4"/>
  <c r="M288" i="4"/>
  <c r="M102" i="4"/>
  <c r="M316" i="4"/>
  <c r="M336" i="4"/>
  <c r="M325" i="4"/>
  <c r="M328" i="4"/>
  <c r="M335" i="4"/>
  <c r="M340" i="4"/>
  <c r="M341" i="4"/>
  <c r="M329" i="4"/>
  <c r="M323" i="4"/>
  <c r="M347" i="4"/>
  <c r="M333" i="4"/>
  <c r="M326" i="4"/>
  <c r="M324" i="4"/>
  <c r="M344" i="4"/>
  <c r="M346" i="4"/>
  <c r="M343" i="4"/>
  <c r="M332" i="4"/>
  <c r="M345" i="4"/>
  <c r="M327" i="4"/>
  <c r="M331" i="4"/>
  <c r="M342" i="4"/>
  <c r="M330" i="4"/>
  <c r="M319" i="4"/>
  <c r="M349" i="4"/>
  <c r="M764" i="4"/>
  <c r="M371" i="4"/>
  <c r="M381" i="4"/>
  <c r="M364" i="4"/>
  <c r="M350" i="4"/>
  <c r="M388" i="4"/>
  <c r="M389" i="4"/>
  <c r="J389" i="4"/>
  <c r="M391" i="4"/>
  <c r="M357" i="4"/>
  <c r="M355" i="4"/>
  <c r="M383" i="4"/>
  <c r="M366" i="4"/>
  <c r="M376" i="4"/>
  <c r="M370" i="4"/>
  <c r="M384" i="4"/>
  <c r="M361" i="4"/>
  <c r="M518" i="4"/>
  <c r="M382" i="4"/>
  <c r="M362" i="4"/>
  <c r="M379" i="4"/>
  <c r="M363" i="4"/>
  <c r="M369" i="4"/>
  <c r="M367" i="4"/>
  <c r="M359" i="4"/>
  <c r="M352" i="4"/>
  <c r="M372" i="4"/>
  <c r="M356" i="4"/>
  <c r="M374" i="4"/>
  <c r="M373" i="4"/>
  <c r="M375" i="4"/>
  <c r="M368" i="4"/>
  <c r="M353" i="4"/>
  <c r="M380" i="4"/>
  <c r="M378" i="4"/>
  <c r="M377" i="4"/>
  <c r="M385" i="4"/>
  <c r="M386" i="4"/>
  <c r="M351" i="4"/>
  <c r="M365" i="4"/>
  <c r="M387" i="4"/>
  <c r="M392" i="4"/>
  <c r="M398" i="4"/>
  <c r="M400" i="4"/>
  <c r="M419" i="4"/>
  <c r="M402" i="4"/>
  <c r="M403" i="4"/>
  <c r="M393" i="4"/>
  <c r="M396" i="4"/>
  <c r="M412" i="4"/>
  <c r="M404" i="4"/>
  <c r="M408" i="4"/>
  <c r="M571" i="4"/>
  <c r="M410" i="4"/>
  <c r="M397" i="4"/>
  <c r="M768" i="4"/>
  <c r="M395" i="4"/>
  <c r="M394" i="4"/>
  <c r="M401" i="4"/>
  <c r="M409" i="4"/>
  <c r="M416" i="4"/>
  <c r="M411" i="4"/>
  <c r="M407" i="4"/>
  <c r="M420" i="4"/>
  <c r="M417" i="4"/>
  <c r="M415" i="4"/>
  <c r="M413" i="4"/>
  <c r="M414" i="4"/>
  <c r="M418" i="4"/>
  <c r="M424" i="4"/>
  <c r="M713" i="4"/>
  <c r="M423" i="4"/>
  <c r="M425" i="4"/>
  <c r="M421" i="4"/>
  <c r="M430" i="4"/>
  <c r="M427" i="4"/>
  <c r="M422" i="4"/>
  <c r="M428" i="4"/>
  <c r="M426" i="4"/>
  <c r="M429" i="4"/>
  <c r="M432" i="4"/>
  <c r="M433" i="4"/>
  <c r="M445" i="4"/>
  <c r="M434" i="4"/>
  <c r="M431" i="4"/>
  <c r="M446" i="4"/>
  <c r="M435" i="4"/>
  <c r="M436" i="4"/>
  <c r="M440" i="4"/>
  <c r="M437" i="4"/>
  <c r="M438" i="4"/>
  <c r="M443" i="4"/>
  <c r="M439" i="4"/>
  <c r="M444" i="4"/>
  <c r="M442" i="4"/>
  <c r="M461" i="4"/>
  <c r="M453" i="4"/>
  <c r="M460" i="4"/>
  <c r="M474" i="4"/>
  <c r="M449" i="4"/>
  <c r="M450" i="4"/>
  <c r="M451" i="4"/>
  <c r="M476" i="4"/>
  <c r="M479" i="4"/>
  <c r="M452" i="4"/>
  <c r="M482" i="4"/>
  <c r="M454" i="4"/>
  <c r="M477" i="4"/>
  <c r="M463" i="4"/>
  <c r="M456" i="4"/>
  <c r="M464" i="4"/>
  <c r="M458" i="4"/>
  <c r="M475" i="4"/>
  <c r="M465" i="4"/>
  <c r="M455" i="4"/>
  <c r="M467" i="4"/>
  <c r="M468" i="4"/>
  <c r="M448" i="4"/>
  <c r="M457" i="4"/>
  <c r="M466" i="4"/>
  <c r="M472" i="4"/>
  <c r="M473" i="4"/>
  <c r="M480" i="4"/>
  <c r="M481" i="4"/>
  <c r="M494" i="4"/>
  <c r="M485" i="4"/>
  <c r="M508" i="4"/>
  <c r="M521" i="4"/>
  <c r="M510" i="4"/>
  <c r="M486" i="4"/>
  <c r="M517" i="4"/>
  <c r="M470" i="4"/>
  <c r="M487" i="4"/>
  <c r="M507" i="4"/>
  <c r="M528" i="4"/>
  <c r="M499" i="4"/>
  <c r="M516" i="4"/>
  <c r="M522" i="4"/>
  <c r="M822" i="4"/>
  <c r="M488" i="4"/>
  <c r="M519" i="4"/>
  <c r="M483" i="4"/>
  <c r="M541" i="4"/>
  <c r="M491" i="4"/>
  <c r="M490" i="4"/>
  <c r="M542" i="4"/>
  <c r="M514" i="4"/>
  <c r="M495" i="4"/>
  <c r="M512" i="4"/>
  <c r="M497" i="4"/>
  <c r="M504" i="4"/>
  <c r="M530" i="4"/>
  <c r="M503" i="4"/>
  <c r="M492" i="4"/>
  <c r="M532" i="4"/>
  <c r="M500" i="4"/>
  <c r="M502" i="4"/>
  <c r="M505" i="4"/>
  <c r="M506" i="4"/>
  <c r="M511" i="4"/>
  <c r="M496" i="4"/>
  <c r="M537" i="4"/>
  <c r="M527" i="4"/>
  <c r="M484" i="4"/>
  <c r="M536" i="4"/>
  <c r="M525" i="4"/>
  <c r="M515" i="4"/>
  <c r="M513" i="4"/>
  <c r="M493" i="4"/>
  <c r="M501" i="4"/>
  <c r="M794" i="4"/>
  <c r="M523" i="4"/>
  <c r="M498" i="4"/>
  <c r="M526" i="4"/>
  <c r="M538" i="4"/>
  <c r="M529" i="4"/>
  <c r="M534" i="4"/>
  <c r="M539" i="4"/>
  <c r="M543" i="4"/>
  <c r="M547" i="4"/>
  <c r="M544" i="4"/>
  <c r="M548" i="4"/>
  <c r="M563" i="4"/>
  <c r="M555" i="4"/>
  <c r="M557" i="4"/>
  <c r="M556" i="4"/>
  <c r="M545" i="4"/>
  <c r="M565" i="4"/>
  <c r="M558" i="4"/>
  <c r="M546" i="4"/>
  <c r="M567" i="4"/>
  <c r="M572" i="4"/>
  <c r="M561" i="4"/>
  <c r="M570" i="4"/>
  <c r="M552" i="4"/>
  <c r="M581" i="4"/>
  <c r="M550" i="4"/>
  <c r="M551" i="4"/>
  <c r="M564" i="4"/>
  <c r="M562" i="4"/>
  <c r="M559" i="4"/>
  <c r="M549" i="4"/>
  <c r="M560" i="4"/>
  <c r="M573" i="4"/>
  <c r="M554" i="4"/>
  <c r="M569" i="4"/>
  <c r="M566" i="4"/>
  <c r="M577" i="4"/>
  <c r="M580" i="4"/>
  <c r="M578" i="4"/>
  <c r="M579" i="4"/>
  <c r="M575" i="4"/>
  <c r="M574" i="4"/>
  <c r="M576" i="4"/>
  <c r="M599" i="4"/>
  <c r="M601" i="4"/>
  <c r="M586" i="4"/>
  <c r="M585" i="4"/>
  <c r="M590" i="4"/>
  <c r="M594" i="4"/>
  <c r="M588" i="4"/>
  <c r="M592" i="4"/>
  <c r="M587" i="4"/>
  <c r="M591" i="4"/>
  <c r="M589" i="4"/>
  <c r="M597" i="4"/>
  <c r="M593" i="4"/>
  <c r="M596" i="4"/>
  <c r="M598" i="4"/>
  <c r="M583" i="4"/>
  <c r="M595" i="4"/>
  <c r="M600" i="4"/>
  <c r="M338" i="4"/>
  <c r="M608" i="4"/>
  <c r="M623" i="4"/>
  <c r="M651" i="4"/>
  <c r="M622" i="4"/>
  <c r="M620" i="4"/>
  <c r="M612" i="4"/>
  <c r="M609" i="4"/>
  <c r="M604" i="4"/>
  <c r="M607" i="4"/>
  <c r="M603" i="4"/>
  <c r="M631" i="4"/>
  <c r="M610" i="4"/>
  <c r="M640" i="4"/>
  <c r="M606" i="4"/>
  <c r="M613" i="4"/>
  <c r="M641" i="4"/>
  <c r="M614" i="4"/>
  <c r="M616" i="4"/>
  <c r="M627" i="4"/>
  <c r="M648" i="4"/>
  <c r="M649" i="4"/>
  <c r="M637" i="4"/>
  <c r="M632" i="4"/>
  <c r="M628" i="4"/>
  <c r="M629" i="4"/>
  <c r="M630" i="4"/>
  <c r="M621" i="4"/>
  <c r="M633" i="4"/>
  <c r="M634" i="4"/>
  <c r="M635" i="4"/>
  <c r="M650" i="4"/>
  <c r="M636" i="4"/>
  <c r="M638" i="4"/>
  <c r="M639" i="4"/>
  <c r="M459" i="4"/>
  <c r="M63" i="4"/>
  <c r="M615" i="4"/>
  <c r="M642" i="4"/>
  <c r="M643" i="4"/>
  <c r="M617" i="4"/>
  <c r="M619" i="4"/>
  <c r="M625" i="4"/>
  <c r="M605" i="4"/>
  <c r="M644" i="4"/>
  <c r="M618" i="4"/>
  <c r="M645" i="4"/>
  <c r="M647" i="4"/>
  <c r="M611" i="4"/>
  <c r="M653" i="4"/>
  <c r="M655" i="4"/>
  <c r="M654" i="4"/>
  <c r="M447" i="4"/>
  <c r="M652" i="4"/>
  <c r="M224" i="4"/>
  <c r="M672" i="4"/>
  <c r="M685" i="4"/>
  <c r="M674" i="4"/>
  <c r="M582" i="4"/>
  <c r="M658" i="4"/>
  <c r="M663" i="4"/>
  <c r="M666" i="4"/>
  <c r="M667" i="4"/>
  <c r="M683" i="4"/>
  <c r="M676" i="4"/>
  <c r="M659" i="4"/>
  <c r="M684" i="4"/>
  <c r="M675" i="4"/>
  <c r="M662" i="4"/>
  <c r="M677" i="4"/>
  <c r="M664" i="4"/>
  <c r="M668" i="4"/>
  <c r="M657" i="4"/>
  <c r="M673" i="4"/>
  <c r="M670" i="4"/>
  <c r="M678" i="4"/>
  <c r="M679" i="4"/>
  <c r="M680" i="4"/>
  <c r="M681" i="4"/>
  <c r="M660" i="4"/>
  <c r="M669" i="4"/>
  <c r="M682" i="4"/>
  <c r="M686" i="4"/>
  <c r="M656" i="4"/>
  <c r="M671" i="4"/>
  <c r="M729" i="4"/>
  <c r="M739" i="4"/>
  <c r="M693" i="4"/>
  <c r="M688" i="4"/>
  <c r="M690" i="4"/>
  <c r="M106" i="4"/>
  <c r="M691" i="4"/>
  <c r="M747" i="4"/>
  <c r="M719" i="4"/>
  <c r="M700" i="4"/>
  <c r="M733" i="4"/>
  <c r="M750" i="4"/>
  <c r="M696" i="4"/>
  <c r="M702" i="4"/>
  <c r="M707" i="4"/>
  <c r="M708" i="4"/>
  <c r="M699" i="4"/>
  <c r="M133" i="4"/>
  <c r="M709" i="4"/>
  <c r="M717" i="4"/>
  <c r="M703" i="4"/>
  <c r="M728" i="4"/>
  <c r="M692" i="4"/>
  <c r="M711" i="4"/>
  <c r="M714" i="4"/>
  <c r="M716" i="4"/>
  <c r="M721" i="4"/>
  <c r="M727" i="4"/>
  <c r="M725" i="4"/>
  <c r="M701" i="4"/>
  <c r="M712" i="4"/>
  <c r="M735" i="4"/>
  <c r="M724" i="4"/>
  <c r="M726" i="4"/>
  <c r="M718" i="4"/>
  <c r="M694" i="4"/>
  <c r="M478" i="4"/>
  <c r="M748" i="4"/>
  <c r="M704" i="4"/>
  <c r="M730" i="4"/>
  <c r="M731" i="4"/>
  <c r="M734" i="4"/>
  <c r="M737" i="4"/>
  <c r="M720" i="4"/>
  <c r="M749" i="4"/>
  <c r="M745" i="4"/>
  <c r="M706" i="4"/>
  <c r="M695" i="4"/>
  <c r="M744" i="4"/>
  <c r="M743" i="4"/>
  <c r="M698" i="4"/>
  <c r="M697" i="4"/>
  <c r="M741" i="4"/>
  <c r="M751" i="4"/>
  <c r="M752" i="4"/>
  <c r="M740" i="4"/>
  <c r="M405" i="4"/>
  <c r="M742" i="4"/>
  <c r="M723" i="4"/>
  <c r="M722" i="4"/>
  <c r="M753" i="4"/>
  <c r="M781" i="4"/>
  <c r="M715" i="4"/>
  <c r="M762" i="4"/>
  <c r="M757" i="4"/>
  <c r="M53" i="4"/>
  <c r="M759" i="4"/>
  <c r="M758" i="4"/>
  <c r="M773" i="4"/>
  <c r="M760" i="4"/>
  <c r="M780" i="4"/>
  <c r="M755" i="4"/>
  <c r="M789" i="4"/>
  <c r="M790" i="4"/>
  <c r="M775" i="4"/>
  <c r="M791" i="4"/>
  <c r="M766" i="4"/>
  <c r="M778" i="4"/>
  <c r="M765" i="4"/>
  <c r="M767" i="4"/>
  <c r="M784" i="4"/>
  <c r="M770" i="4"/>
  <c r="M769" i="4"/>
  <c r="M772" i="4"/>
  <c r="M776" i="4"/>
  <c r="M771" i="4"/>
  <c r="M787" i="4"/>
  <c r="M774" i="4"/>
  <c r="M785" i="4"/>
  <c r="M783" i="4"/>
  <c r="M756" i="4"/>
  <c r="M792" i="4"/>
  <c r="M779" i="4"/>
  <c r="M782" i="4"/>
  <c r="M777" i="4"/>
  <c r="M786" i="4"/>
  <c r="M815" i="4"/>
  <c r="M801" i="4"/>
  <c r="M805" i="4"/>
  <c r="M807" i="4"/>
  <c r="M808" i="4"/>
  <c r="M797" i="4"/>
  <c r="M809" i="4"/>
  <c r="M812" i="4"/>
  <c r="M796" i="4"/>
  <c r="M798" i="4"/>
  <c r="M799" i="4"/>
  <c r="M800" i="4"/>
  <c r="M802" i="4"/>
  <c r="M814" i="4"/>
  <c r="M819" i="4"/>
  <c r="M810" i="4"/>
  <c r="M813" i="4"/>
  <c r="M820" i="4"/>
  <c r="M803" i="4"/>
  <c r="M806" i="4"/>
  <c r="M811" i="4"/>
  <c r="M795" i="4"/>
  <c r="M816" i="4"/>
  <c r="M818" i="4"/>
  <c r="M540" i="4"/>
  <c r="M825" i="4"/>
  <c r="M824" i="4"/>
  <c r="M828" i="4"/>
  <c r="M829" i="4"/>
  <c r="M823" i="4"/>
  <c r="M821" i="4"/>
  <c r="M827" i="4"/>
  <c r="M826" i="4"/>
  <c r="M856" i="4"/>
  <c r="M858" i="4"/>
  <c r="M867" i="4"/>
  <c r="M348" i="4"/>
  <c r="M834" i="4"/>
  <c r="M854" i="4"/>
  <c r="M228" i="4"/>
  <c r="M832" i="4"/>
  <c r="M833" i="4"/>
  <c r="M836" i="4"/>
  <c r="M851" i="4"/>
  <c r="M864" i="4"/>
  <c r="M870" i="4"/>
  <c r="M837" i="4"/>
  <c r="M835" i="4"/>
  <c r="M840" i="4"/>
  <c r="M859" i="4"/>
  <c r="M839" i="4"/>
  <c r="M844" i="4"/>
  <c r="M841" i="4"/>
  <c r="M861" i="4"/>
  <c r="M866" i="4"/>
  <c r="M865" i="4"/>
  <c r="M831" i="4"/>
  <c r="M842" i="4"/>
  <c r="M830" i="4"/>
  <c r="M848" i="4"/>
  <c r="M849" i="4"/>
  <c r="M860" i="4"/>
  <c r="M845" i="4"/>
  <c r="M843" i="4"/>
  <c r="M872" i="4"/>
  <c r="M846" i="4"/>
  <c r="M852" i="4"/>
  <c r="M863" i="4"/>
  <c r="M850" i="4"/>
  <c r="M847" i="4"/>
  <c r="M868" i="4"/>
  <c r="M838" i="4"/>
  <c r="M855" i="4"/>
  <c r="M857" i="4"/>
  <c r="M862" i="4"/>
  <c r="M873" i="4"/>
  <c r="M874" i="4"/>
  <c r="M875" i="4"/>
  <c r="M878" i="4"/>
  <c r="M879" i="4"/>
  <c r="M489" i="4"/>
  <c r="M471" i="4"/>
  <c r="M358" i="4"/>
  <c r="J358" i="4" s="1"/>
  <c r="R358" i="4"/>
  <c r="M896" i="4"/>
  <c r="M894" i="4"/>
  <c r="AV38" i="4"/>
  <c r="AU524" i="4"/>
  <c r="AU17" i="4"/>
  <c r="AU55" i="4"/>
  <c r="AT892" i="4"/>
  <c r="AU8" i="4"/>
  <c r="AU26" i="4"/>
  <c r="J7" i="4"/>
  <c r="M885" i="4"/>
  <c r="AT6" i="5"/>
  <c r="R873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484" i="12"/>
  <c r="AB484" i="12"/>
  <c r="AC484" i="12"/>
  <c r="AS484" i="12" s="1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13" i="12"/>
  <c r="AB513" i="12"/>
  <c r="AC513" i="12"/>
  <c r="AT513" i="12" s="1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498" i="12"/>
  <c r="AB498" i="12"/>
  <c r="AC498" i="12"/>
  <c r="AS498" i="12" s="1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34" i="12"/>
  <c r="AB534" i="12"/>
  <c r="AC534" i="12"/>
  <c r="AS534" i="12" s="1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44" i="12"/>
  <c r="AB544" i="12"/>
  <c r="AC544" i="12"/>
  <c r="AT544" i="12" s="1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57" i="12"/>
  <c r="AB557" i="12"/>
  <c r="AC557" i="12"/>
  <c r="AS557" i="12" s="1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58" i="12"/>
  <c r="AB558" i="12"/>
  <c r="AC558" i="12"/>
  <c r="AT558" i="12" s="1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61" i="12"/>
  <c r="AB561" i="12"/>
  <c r="AC561" i="12"/>
  <c r="AS561" i="12" s="1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50" i="12"/>
  <c r="AB550" i="12"/>
  <c r="AC550" i="12"/>
  <c r="AT550" i="12" s="1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59" i="12"/>
  <c r="AB559" i="12"/>
  <c r="AC559" i="12"/>
  <c r="AS559" i="12" s="1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54" i="12"/>
  <c r="AB554" i="12"/>
  <c r="AC554" i="12"/>
  <c r="AS554" i="12" s="1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77" i="12"/>
  <c r="AS577" i="12" s="1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80" i="12"/>
  <c r="AB580" i="12"/>
  <c r="AC580" i="12"/>
  <c r="AS580" i="12" s="1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75" i="12"/>
  <c r="AS575" i="12" s="1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74" i="12"/>
  <c r="AB574" i="12"/>
  <c r="AC574" i="12"/>
  <c r="AS574" i="12" s="1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1" i="12"/>
  <c r="AS601" i="12" s="1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586" i="12"/>
  <c r="AB586" i="12"/>
  <c r="AC586" i="12"/>
  <c r="AT586" i="12" s="1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88" i="12"/>
  <c r="AS588" i="12" s="1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92" i="12"/>
  <c r="AB592" i="12"/>
  <c r="AC592" i="12"/>
  <c r="AS592" i="12" s="1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589" i="12"/>
  <c r="AT589" i="12" s="1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7" i="12"/>
  <c r="AB597" i="12"/>
  <c r="AC597" i="12"/>
  <c r="AS597" i="12" s="1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598" i="12"/>
  <c r="AS598" i="12" s="1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583" i="12"/>
  <c r="AB583" i="12"/>
  <c r="AC583" i="12"/>
  <c r="AS583" i="12" s="1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338" i="12"/>
  <c r="AT338" i="12" s="1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608" i="12"/>
  <c r="AB608" i="12"/>
  <c r="AC608" i="12"/>
  <c r="AS608" i="12" s="1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22" i="12"/>
  <c r="AS622" i="12" s="1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0" i="12"/>
  <c r="AB620" i="12"/>
  <c r="AC620" i="12"/>
  <c r="AS620" i="12" s="1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04" i="12"/>
  <c r="AT604" i="12" s="1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07" i="12"/>
  <c r="AB607" i="12"/>
  <c r="AC607" i="12"/>
  <c r="AS607" i="12" s="1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10" i="12"/>
  <c r="AS610" i="12" s="1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40" i="12"/>
  <c r="AB640" i="12"/>
  <c r="AC640" i="12"/>
  <c r="AS640" i="12" s="1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41" i="12"/>
  <c r="AT641" i="12" s="1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14" i="12"/>
  <c r="AB614" i="12"/>
  <c r="AC614" i="12"/>
  <c r="AS614" i="12" s="1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16" i="12"/>
  <c r="AT616" i="12" s="1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48" i="12"/>
  <c r="AS648" i="12" s="1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49" i="12"/>
  <c r="AB649" i="12"/>
  <c r="AC649" i="12"/>
  <c r="AS649" i="12" s="1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37" i="12"/>
  <c r="AS637" i="12" s="1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28" i="12"/>
  <c r="AT628" i="12" s="1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9" i="12"/>
  <c r="AB629" i="12"/>
  <c r="AC629" i="12"/>
  <c r="AS629" i="12" s="1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30" i="12"/>
  <c r="AT630" i="12" s="1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33" i="12"/>
  <c r="AS633" i="12" s="1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34" i="12"/>
  <c r="AB634" i="12"/>
  <c r="AC634" i="12"/>
  <c r="AS634" i="12" s="1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35" i="12"/>
  <c r="AS635" i="12" s="1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36" i="12"/>
  <c r="AT636" i="12" s="1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8" i="12"/>
  <c r="AB638" i="12"/>
  <c r="AC638" i="12"/>
  <c r="AS638" i="12" s="1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39" i="12"/>
  <c r="AT639" i="12" s="1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63" i="12"/>
  <c r="AS63" i="12" s="1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15" i="12"/>
  <c r="AB615" i="12"/>
  <c r="AC615" i="12"/>
  <c r="AS615" i="12" s="1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42" i="12"/>
  <c r="AS642" i="12" s="1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9" i="12"/>
  <c r="AT619" i="12" s="1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25" i="12"/>
  <c r="AB625" i="12"/>
  <c r="AC625" i="12"/>
  <c r="AS625" i="12" s="1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05" i="12"/>
  <c r="AS605" i="12" s="1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18" i="12"/>
  <c r="AS618" i="12" s="1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45" i="12"/>
  <c r="AB645" i="12"/>
  <c r="AC645" i="12"/>
  <c r="AS645" i="12" s="1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47" i="12"/>
  <c r="AS647" i="12" s="1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53" i="12"/>
  <c r="AS653" i="12" s="1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55" i="12"/>
  <c r="AB655" i="12"/>
  <c r="AC655" i="12"/>
  <c r="AT655" i="12" s="1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54" i="12"/>
  <c r="AT654" i="12" s="1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652" i="12"/>
  <c r="AS652" i="12" s="1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224" i="12"/>
  <c r="AB224" i="12"/>
  <c r="AC224" i="12"/>
  <c r="AS224" i="12" s="1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672" i="12"/>
  <c r="AS672" i="12" s="1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74" i="12"/>
  <c r="AS674" i="12" s="1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582" i="12"/>
  <c r="AB582" i="12"/>
  <c r="AC582" i="12"/>
  <c r="AT582" i="12" s="1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658" i="12"/>
  <c r="AT658" i="12" s="1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66" i="12"/>
  <c r="AS666" i="12" s="1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67" i="12"/>
  <c r="AB667" i="12"/>
  <c r="AC667" i="12"/>
  <c r="AS667" i="12" s="1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83" i="12"/>
  <c r="AS683" i="12" s="1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59" i="12"/>
  <c r="AS659" i="12" s="1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84" i="12"/>
  <c r="AB684" i="12"/>
  <c r="AC684" i="12"/>
  <c r="AS684" i="12" s="1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75" i="12"/>
  <c r="AS675" i="12" s="1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62" i="12"/>
  <c r="AB662" i="12"/>
  <c r="AC662" i="12"/>
  <c r="AS662" i="12" s="1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77" i="12"/>
  <c r="AS677" i="12" s="1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68" i="12"/>
  <c r="AB668" i="12"/>
  <c r="AC668" i="12"/>
  <c r="AS668" i="12" s="1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57" i="12"/>
  <c r="AT657" i="12" s="1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73" i="12"/>
  <c r="AB673" i="12"/>
  <c r="AC673" i="12"/>
  <c r="AS673" i="12" s="1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0" i="12"/>
  <c r="AT670" i="12" s="1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78" i="12"/>
  <c r="AB678" i="12"/>
  <c r="AC678" i="12"/>
  <c r="AS678" i="12" s="1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79" i="12"/>
  <c r="AT679" i="12" s="1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80" i="12"/>
  <c r="AB680" i="12"/>
  <c r="AC680" i="12"/>
  <c r="AS680" i="12" s="1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81" i="12"/>
  <c r="AS681" i="12" s="1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60" i="12"/>
  <c r="AB660" i="12"/>
  <c r="AC660" i="12"/>
  <c r="AT660" i="12" s="1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69" i="12"/>
  <c r="AS669" i="12" s="1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82" i="12"/>
  <c r="AB682" i="12"/>
  <c r="AC682" i="12"/>
  <c r="AS682" i="12" s="1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86" i="12"/>
  <c r="AT686" i="12" s="1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56" i="12"/>
  <c r="AB656" i="12"/>
  <c r="AC656" i="12"/>
  <c r="AT656" i="12" s="1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71" i="12"/>
  <c r="AT671" i="12" s="1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729" i="12"/>
  <c r="AB729" i="12"/>
  <c r="AC729" i="12"/>
  <c r="AS729" i="12" s="1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39" i="12"/>
  <c r="AS739" i="12" s="1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693" i="12"/>
  <c r="AB693" i="12"/>
  <c r="AC693" i="12"/>
  <c r="AS693" i="12" s="1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88" i="12"/>
  <c r="AS688" i="12" s="1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90" i="12"/>
  <c r="AB690" i="12"/>
  <c r="AC690" i="12"/>
  <c r="AS690" i="12" s="1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106" i="12"/>
  <c r="AS106" i="12" s="1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691" i="12"/>
  <c r="AB691" i="12"/>
  <c r="AC691" i="12"/>
  <c r="AT691" i="12" s="1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747" i="12"/>
  <c r="AT747" i="12" s="1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19" i="12"/>
  <c r="AB719" i="12"/>
  <c r="AC719" i="12"/>
  <c r="AS719" i="12" s="1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00" i="12"/>
  <c r="AS700" i="12" s="1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733" i="12"/>
  <c r="AB733" i="12"/>
  <c r="AC733" i="12"/>
  <c r="AS733" i="12" s="1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50" i="12"/>
  <c r="AS750" i="12" s="1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77" i="12"/>
  <c r="AB777" i="12"/>
  <c r="AC777" i="12"/>
  <c r="AS777" i="12" s="1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6" i="12"/>
  <c r="AT806" i="12" s="1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8" i="12"/>
  <c r="AB808" i="12"/>
  <c r="AC808" i="12"/>
  <c r="AS808" i="12" s="1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04" i="12"/>
  <c r="AT804" i="12" s="1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7" i="12"/>
  <c r="AB807" i="12"/>
  <c r="AC807" i="12"/>
  <c r="AS807" i="12" s="1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24" i="12"/>
  <c r="AB824" i="12"/>
  <c r="AC824" i="12"/>
  <c r="AS824" i="12" s="1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57" i="12"/>
  <c r="AB857" i="12"/>
  <c r="AC857" i="12"/>
  <c r="AS857" i="12" s="1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348" i="12"/>
  <c r="AT348" i="12" s="1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71" i="12"/>
  <c r="AB871" i="12"/>
  <c r="AC871" i="12"/>
  <c r="AT871" i="12" s="1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41" i="12"/>
  <c r="AT841" i="12" s="1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60" i="12"/>
  <c r="AB860" i="12"/>
  <c r="AC860" i="12"/>
  <c r="AS860" i="12" s="1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62" i="12"/>
  <c r="AS862" i="12" s="1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44" i="12"/>
  <c r="AT844" i="12" s="1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73" i="12"/>
  <c r="AB873" i="12"/>
  <c r="AC873" i="12"/>
  <c r="AS873" i="12" s="1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64" i="12"/>
  <c r="AT864" i="12" s="1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51" i="12"/>
  <c r="AB851" i="12"/>
  <c r="AC851" i="12"/>
  <c r="AS851" i="12" s="1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80" i="12"/>
  <c r="AT880" i="12" s="1"/>
  <c r="AB880" i="12"/>
  <c r="AC880" i="12"/>
  <c r="AD880" i="12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881" i="12"/>
  <c r="AB881" i="12"/>
  <c r="AC881" i="12"/>
  <c r="AT881" i="12" s="1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M882" i="12"/>
  <c r="AN882" i="12"/>
  <c r="AO882" i="12"/>
  <c r="AP882" i="12"/>
  <c r="AQ882" i="12"/>
  <c r="AR882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8" i="12"/>
  <c r="AT58" i="12" s="1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T8" i="12" s="1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32" i="12"/>
  <c r="AF732" i="12"/>
  <c r="AE732" i="12"/>
  <c r="AD732" i="12"/>
  <c r="AC732" i="12"/>
  <c r="AB732" i="12"/>
  <c r="AA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V54" i="7"/>
  <c r="U54" i="7"/>
  <c r="U53" i="7"/>
  <c r="AO789" i="4"/>
  <c r="AP789" i="4"/>
  <c r="AO839" i="4"/>
  <c r="AP839" i="4"/>
  <c r="AO853" i="4"/>
  <c r="AP853" i="4"/>
  <c r="AQ204" i="4"/>
  <c r="AA204" i="4"/>
  <c r="AQ295" i="4"/>
  <c r="AA295" i="4"/>
  <c r="AQ296" i="4"/>
  <c r="AA296" i="4"/>
  <c r="AQ491" i="4"/>
  <c r="AA491" i="4"/>
  <c r="AQ501" i="4"/>
  <c r="AA501" i="4"/>
  <c r="AO501" i="4" s="1"/>
  <c r="AQ507" i="4"/>
  <c r="AA507" i="4"/>
  <c r="AQ590" i="4"/>
  <c r="AA590" i="4"/>
  <c r="AQ643" i="4"/>
  <c r="AA643" i="4"/>
  <c r="AQ664" i="4"/>
  <c r="AA664" i="4"/>
  <c r="AO664" i="4" s="1"/>
  <c r="AQ770" i="4"/>
  <c r="AA770" i="4"/>
  <c r="AQ789" i="4"/>
  <c r="AA789" i="4"/>
  <c r="AQ839" i="4"/>
  <c r="AA839" i="4"/>
  <c r="AQ853" i="4"/>
  <c r="AA853" i="4"/>
  <c r="AQ402" i="4"/>
  <c r="AA402" i="4"/>
  <c r="AQ408" i="4"/>
  <c r="AA408" i="4"/>
  <c r="AQ205" i="4"/>
  <c r="AA205" i="4"/>
  <c r="AA7" i="4"/>
  <c r="J408" i="4"/>
  <c r="AP408" i="4" s="1"/>
  <c r="Z402" i="4"/>
  <c r="Z204" i="4"/>
  <c r="J295" i="4"/>
  <c r="AP295" i="4"/>
  <c r="Z296" i="4"/>
  <c r="J491" i="4"/>
  <c r="AP491" i="4"/>
  <c r="Z501" i="4"/>
  <c r="J507" i="4"/>
  <c r="AP507" i="4" s="1"/>
  <c r="Z590" i="4"/>
  <c r="Z643" i="4"/>
  <c r="J664" i="4"/>
  <c r="Z770" i="4"/>
  <c r="J789" i="4"/>
  <c r="J839" i="4"/>
  <c r="J853" i="4"/>
  <c r="Z205" i="4"/>
  <c r="R204" i="4"/>
  <c r="R295" i="4"/>
  <c r="R296" i="4"/>
  <c r="R491" i="4"/>
  <c r="R501" i="4"/>
  <c r="R507" i="4"/>
  <c r="R590" i="4"/>
  <c r="R643" i="4"/>
  <c r="R664" i="4"/>
  <c r="R770" i="4"/>
  <c r="R789" i="4"/>
  <c r="R839" i="4"/>
  <c r="R853" i="4"/>
  <c r="R402" i="4"/>
  <c r="R408" i="4"/>
  <c r="R205" i="4"/>
  <c r="J402" i="4"/>
  <c r="AP402" i="4"/>
  <c r="K177" i="9"/>
  <c r="AS65" i="7"/>
  <c r="AH64" i="7"/>
  <c r="AI64" i="7"/>
  <c r="AJ64" i="7"/>
  <c r="AK64" i="7"/>
  <c r="AK66" i="7"/>
  <c r="AL64" i="7"/>
  <c r="AL66" i="7" s="1"/>
  <c r="AM64" i="7"/>
  <c r="AM66" i="7"/>
  <c r="AN64" i="7"/>
  <c r="AO64" i="7"/>
  <c r="AO66" i="7" s="1"/>
  <c r="AP64" i="7"/>
  <c r="AP66" i="7"/>
  <c r="AQ64" i="7"/>
  <c r="AQ66" i="7" s="1"/>
  <c r="AR64" i="7"/>
  <c r="AR66" i="7" s="1"/>
  <c r="AN66" i="7"/>
  <c r="AH70" i="7"/>
  <c r="AI70" i="7"/>
  <c r="AJ70" i="7"/>
  <c r="AJ77" i="7" s="1"/>
  <c r="AJ80" i="7" s="1"/>
  <c r="AJ95" i="7" s="1"/>
  <c r="AJ89" i="7" s="1"/>
  <c r="AK70" i="7"/>
  <c r="AL70" i="7"/>
  <c r="AL77" i="7"/>
  <c r="AM70" i="7"/>
  <c r="AM73" i="7" s="1"/>
  <c r="AN88" i="7" s="1"/>
  <c r="AN70" i="7"/>
  <c r="AO70" i="7"/>
  <c r="AH71" i="7"/>
  <c r="AH73" i="7"/>
  <c r="AI88" i="7" s="1"/>
  <c r="AI71" i="7"/>
  <c r="AJ71" i="7"/>
  <c r="AK71" i="7"/>
  <c r="AL71" i="7"/>
  <c r="AM71" i="7"/>
  <c r="AN71" i="7"/>
  <c r="AO71" i="7"/>
  <c r="AO78" i="7" s="1"/>
  <c r="AK72" i="7"/>
  <c r="AK79" i="7" s="1"/>
  <c r="AL72" i="7"/>
  <c r="AM72" i="7"/>
  <c r="AN72" i="7"/>
  <c r="AO72" i="7"/>
  <c r="AP79" i="7"/>
  <c r="AI73" i="7"/>
  <c r="AP73" i="7"/>
  <c r="AP96" i="7"/>
  <c r="AQ73" i="7"/>
  <c r="AR73" i="7"/>
  <c r="AP77" i="7"/>
  <c r="AQ77" i="7"/>
  <c r="AQ80" i="7" s="1"/>
  <c r="AQ95" i="7" s="1"/>
  <c r="AQ89" i="7" s="1"/>
  <c r="AR77" i="7"/>
  <c r="AQ78" i="7"/>
  <c r="AR78" i="7"/>
  <c r="AQ79" i="7"/>
  <c r="AR79" i="7"/>
  <c r="AI90" i="7"/>
  <c r="AJ90" i="7"/>
  <c r="AK90" i="7"/>
  <c r="AL90" i="7"/>
  <c r="AM90" i="7"/>
  <c r="AN90" i="7"/>
  <c r="AN94" i="7" s="1"/>
  <c r="AO90" i="7"/>
  <c r="AP90" i="7"/>
  <c r="AQ90" i="7"/>
  <c r="AR90" i="7"/>
  <c r="AS90" i="7"/>
  <c r="AI91" i="7"/>
  <c r="AJ91" i="7"/>
  <c r="AK91" i="7"/>
  <c r="AL91" i="7"/>
  <c r="AM91" i="7"/>
  <c r="AN91" i="7"/>
  <c r="AO91" i="7"/>
  <c r="AO94" i="7" s="1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I94" i="7" s="1"/>
  <c r="AJ93" i="7"/>
  <c r="AK93" i="7"/>
  <c r="AL93" i="7"/>
  <c r="AM93" i="7"/>
  <c r="AN93" i="7"/>
  <c r="AO93" i="7"/>
  <c r="AP93" i="7"/>
  <c r="AQ93" i="7"/>
  <c r="AR93" i="7"/>
  <c r="AS93" i="7"/>
  <c r="U52" i="7"/>
  <c r="AS70" i="7"/>
  <c r="V52" i="7"/>
  <c r="AS71" i="7"/>
  <c r="AS78" i="7"/>
  <c r="V53" i="7"/>
  <c r="B602" i="6"/>
  <c r="B603" i="6"/>
  <c r="B604" i="6"/>
  <c r="C614" i="6" s="1"/>
  <c r="E602" i="6"/>
  <c r="E603" i="6"/>
  <c r="E604" i="6"/>
  <c r="E614" i="6" s="1"/>
  <c r="E613" i="6" s="1"/>
  <c r="F602" i="6"/>
  <c r="F603" i="6"/>
  <c r="F604" i="6" s="1"/>
  <c r="F614" i="6" s="1"/>
  <c r="F613" i="6" s="1"/>
  <c r="G602" i="6"/>
  <c r="G603" i="6"/>
  <c r="G604" i="6"/>
  <c r="G614" i="6" s="1"/>
  <c r="H602" i="6"/>
  <c r="H603" i="6"/>
  <c r="H604" i="6"/>
  <c r="H605" i="6" s="1"/>
  <c r="C606" i="6"/>
  <c r="D606" i="6"/>
  <c r="C610" i="6"/>
  <c r="C611" i="6"/>
  <c r="C612" i="6"/>
  <c r="C617" i="6"/>
  <c r="C618" i="6"/>
  <c r="C619" i="6"/>
  <c r="C620" i="6"/>
  <c r="C621" i="6"/>
  <c r="C622" i="6"/>
  <c r="C623" i="6"/>
  <c r="C624" i="6"/>
  <c r="C625" i="6"/>
  <c r="C626" i="6"/>
  <c r="C627" i="6"/>
  <c r="E629" i="6"/>
  <c r="F629" i="6"/>
  <c r="G629" i="6"/>
  <c r="H629" i="6"/>
  <c r="C632" i="6"/>
  <c r="C644" i="6"/>
  <c r="C633" i="6"/>
  <c r="C634" i="6"/>
  <c r="C635" i="6"/>
  <c r="C636" i="6"/>
  <c r="C637" i="6"/>
  <c r="C638" i="6"/>
  <c r="C639" i="6"/>
  <c r="C640" i="6"/>
  <c r="C641" i="6"/>
  <c r="E642" i="6"/>
  <c r="F642" i="6"/>
  <c r="G642" i="6"/>
  <c r="H642" i="6"/>
  <c r="E644" i="6"/>
  <c r="E647" i="6" s="1"/>
  <c r="F644" i="6"/>
  <c r="G644" i="6"/>
  <c r="H644" i="6"/>
  <c r="C645" i="6"/>
  <c r="C647" i="6" s="1"/>
  <c r="E645" i="6"/>
  <c r="F645" i="6"/>
  <c r="G645" i="6"/>
  <c r="H645" i="6"/>
  <c r="H647" i="6" s="1"/>
  <c r="C646" i="6"/>
  <c r="E646" i="6"/>
  <c r="F646" i="6"/>
  <c r="G646" i="6"/>
  <c r="H646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AO15" i="4" s="1"/>
  <c r="R16" i="4"/>
  <c r="Z16" i="4"/>
  <c r="AQ16" i="4"/>
  <c r="AA16" i="4"/>
  <c r="R17" i="4"/>
  <c r="J17" i="4"/>
  <c r="AQ17" i="4"/>
  <c r="AA17" i="4"/>
  <c r="AO17" i="4" s="1"/>
  <c r="R18" i="4"/>
  <c r="Z18" i="4"/>
  <c r="AQ18" i="4"/>
  <c r="AA18" i="4"/>
  <c r="AO18" i="4" s="1"/>
  <c r="R19" i="4"/>
  <c r="Z19" i="4"/>
  <c r="AQ19" i="4"/>
  <c r="AA19" i="4"/>
  <c r="AO19" i="4" s="1"/>
  <c r="R20" i="4"/>
  <c r="Z20" i="4"/>
  <c r="AQ20" i="4"/>
  <c r="AA20" i="4"/>
  <c r="AO20" i="4" s="1"/>
  <c r="R21" i="4"/>
  <c r="Z21" i="4"/>
  <c r="AQ21" i="4"/>
  <c r="AA21" i="4"/>
  <c r="R22" i="4"/>
  <c r="Z22" i="4"/>
  <c r="AQ22" i="4"/>
  <c r="AA22" i="4"/>
  <c r="AO22" i="4" s="1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AO27" i="4" s="1"/>
  <c r="R28" i="4"/>
  <c r="Z28" i="4"/>
  <c r="AQ28" i="4"/>
  <c r="AA28" i="4"/>
  <c r="AO28" i="4" s="1"/>
  <c r="R29" i="4"/>
  <c r="Z29" i="4"/>
  <c r="AQ29" i="4"/>
  <c r="AA29" i="4"/>
  <c r="AO29" i="4" s="1"/>
  <c r="R30" i="4"/>
  <c r="J30" i="4"/>
  <c r="AQ30" i="4"/>
  <c r="AA30" i="4"/>
  <c r="AO30" i="4" s="1"/>
  <c r="R31" i="4"/>
  <c r="J31" i="4"/>
  <c r="AQ31" i="4"/>
  <c r="AA31" i="4"/>
  <c r="AO31" i="4" s="1"/>
  <c r="R32" i="4"/>
  <c r="Z32" i="4"/>
  <c r="AQ32" i="4"/>
  <c r="AA32" i="4"/>
  <c r="AO32" i="4" s="1"/>
  <c r="R33" i="4"/>
  <c r="Z33" i="4"/>
  <c r="AQ33" i="4"/>
  <c r="AA33" i="4"/>
  <c r="AO33" i="4" s="1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5" i="4"/>
  <c r="Z45" i="4"/>
  <c r="AQ45" i="4"/>
  <c r="AA45" i="4"/>
  <c r="AO45" i="4"/>
  <c r="AP45" i="4"/>
  <c r="R46" i="4"/>
  <c r="Z46" i="4"/>
  <c r="AQ46" i="4"/>
  <c r="AA46" i="4"/>
  <c r="R47" i="4"/>
  <c r="Z47" i="4"/>
  <c r="AQ47" i="4"/>
  <c r="AA47" i="4"/>
  <c r="AO47" i="4" s="1"/>
  <c r="R48" i="4"/>
  <c r="J48" i="4"/>
  <c r="AP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/>
  <c r="Z54" i="4"/>
  <c r="AQ54" i="4"/>
  <c r="AA54" i="4"/>
  <c r="R55" i="4"/>
  <c r="Z55" i="4"/>
  <c r="AQ55" i="4"/>
  <c r="AA55" i="4"/>
  <c r="R56" i="4"/>
  <c r="Z56" i="4"/>
  <c r="AQ56" i="4"/>
  <c r="AA56" i="4"/>
  <c r="R57" i="4"/>
  <c r="J57" i="4"/>
  <c r="AP57" i="4"/>
  <c r="AQ57" i="4"/>
  <c r="AA57" i="4"/>
  <c r="AO57" i="4" s="1"/>
  <c r="R58" i="4"/>
  <c r="Z58" i="4"/>
  <c r="AQ58" i="4"/>
  <c r="AA58" i="4"/>
  <c r="AO58" i="4" s="1"/>
  <c r="R59" i="4"/>
  <c r="Z59" i="4"/>
  <c r="AQ59" i="4"/>
  <c r="AA59" i="4"/>
  <c r="R60" i="4"/>
  <c r="Z60" i="4"/>
  <c r="AQ60" i="4"/>
  <c r="AA60" i="4"/>
  <c r="AO60" i="4" s="1"/>
  <c r="R61" i="4"/>
  <c r="J61" i="4"/>
  <c r="AP61" i="4"/>
  <c r="Z61" i="4"/>
  <c r="AQ61" i="4"/>
  <c r="AA61" i="4"/>
  <c r="R62" i="4"/>
  <c r="Z62" i="4"/>
  <c r="AQ62" i="4"/>
  <c r="AA62" i="4"/>
  <c r="R63" i="4"/>
  <c r="Z63" i="4"/>
  <c r="AQ63" i="4"/>
  <c r="AA63" i="4"/>
  <c r="AO63" i="4"/>
  <c r="R64" i="4"/>
  <c r="Z64" i="4"/>
  <c r="AQ64" i="4"/>
  <c r="AA64" i="4"/>
  <c r="R65" i="4"/>
  <c r="J65" i="4"/>
  <c r="AP65" i="4"/>
  <c r="AQ65" i="4"/>
  <c r="AA65" i="4"/>
  <c r="AO65" i="4" s="1"/>
  <c r="R66" i="4"/>
  <c r="J66" i="4"/>
  <c r="AQ66" i="4"/>
  <c r="AA66" i="4"/>
  <c r="AO66" i="4" s="1"/>
  <c r="R68" i="4"/>
  <c r="J68" i="4"/>
  <c r="AP68" i="4"/>
  <c r="AQ68" i="4"/>
  <c r="AA68" i="4"/>
  <c r="R69" i="4"/>
  <c r="Z69" i="4"/>
  <c r="AQ69" i="4"/>
  <c r="AA69" i="4"/>
  <c r="R70" i="4"/>
  <c r="AQ70" i="4"/>
  <c r="AA70" i="4"/>
  <c r="AO70" i="4" s="1"/>
  <c r="R71" i="4"/>
  <c r="J71" i="4"/>
  <c r="AP71" i="4"/>
  <c r="AQ71" i="4"/>
  <c r="AA71" i="4"/>
  <c r="R72" i="4"/>
  <c r="Z72" i="4"/>
  <c r="AQ72" i="4"/>
  <c r="AA72" i="4"/>
  <c r="R73" i="4"/>
  <c r="J73" i="4"/>
  <c r="AP73" i="4"/>
  <c r="AQ73" i="4"/>
  <c r="AA73" i="4"/>
  <c r="R74" i="4"/>
  <c r="J74" i="4"/>
  <c r="AO74" i="4" s="1"/>
  <c r="AQ74" i="4"/>
  <c r="AA74" i="4"/>
  <c r="R75" i="4"/>
  <c r="J75" i="4"/>
  <c r="AQ75" i="4"/>
  <c r="AA75" i="4"/>
  <c r="R76" i="4"/>
  <c r="J76" i="4"/>
  <c r="AQ76" i="4"/>
  <c r="AA76" i="4"/>
  <c r="R77" i="4"/>
  <c r="J77" i="4"/>
  <c r="AP77" i="4"/>
  <c r="AQ77" i="4"/>
  <c r="AA77" i="4"/>
  <c r="R78" i="4"/>
  <c r="J78" i="4"/>
  <c r="AP78" i="4"/>
  <c r="AQ78" i="4"/>
  <c r="AA78" i="4"/>
  <c r="R79" i="4"/>
  <c r="Z79" i="4"/>
  <c r="AQ79" i="4"/>
  <c r="AA79" i="4"/>
  <c r="R80" i="4"/>
  <c r="Z80" i="4"/>
  <c r="AQ80" i="4"/>
  <c r="AA80" i="4"/>
  <c r="R81" i="4"/>
  <c r="Z81" i="4"/>
  <c r="AQ81" i="4"/>
  <c r="AA81" i="4"/>
  <c r="AO81" i="4"/>
  <c r="R82" i="4"/>
  <c r="Z82" i="4"/>
  <c r="AQ82" i="4"/>
  <c r="AA82" i="4"/>
  <c r="R83" i="4"/>
  <c r="J83" i="4"/>
  <c r="AP83" i="4" s="1"/>
  <c r="AQ83" i="4"/>
  <c r="AA83" i="4"/>
  <c r="R84" i="4"/>
  <c r="J84" i="4"/>
  <c r="AQ84" i="4"/>
  <c r="AA84" i="4"/>
  <c r="R85" i="4"/>
  <c r="J85" i="4"/>
  <c r="AQ85" i="4"/>
  <c r="AA85" i="4"/>
  <c r="R86" i="4"/>
  <c r="J86" i="4"/>
  <c r="AP86" i="4"/>
  <c r="AQ86" i="4"/>
  <c r="AA86" i="4"/>
  <c r="R87" i="4"/>
  <c r="J87" i="4"/>
  <c r="AP87" i="4"/>
  <c r="Z87" i="4"/>
  <c r="AQ87" i="4"/>
  <c r="AA87" i="4"/>
  <c r="R88" i="4"/>
  <c r="J88" i="4"/>
  <c r="AQ88" i="4"/>
  <c r="AA88" i="4"/>
  <c r="R89" i="4"/>
  <c r="J89" i="4"/>
  <c r="AP89" i="4"/>
  <c r="AQ89" i="4"/>
  <c r="AA89" i="4"/>
  <c r="R90" i="4"/>
  <c r="Z90" i="4"/>
  <c r="AQ90" i="4"/>
  <c r="AA90" i="4"/>
  <c r="R92" i="4"/>
  <c r="J92" i="4"/>
  <c r="AP92" i="4"/>
  <c r="AQ92" i="4"/>
  <c r="AA92" i="4"/>
  <c r="R93" i="4"/>
  <c r="J93" i="4"/>
  <c r="AQ93" i="4"/>
  <c r="AA93" i="4"/>
  <c r="R94" i="4"/>
  <c r="J94" i="4"/>
  <c r="AP94" i="4"/>
  <c r="AQ94" i="4"/>
  <c r="AA94" i="4"/>
  <c r="R95" i="4"/>
  <c r="J95" i="4"/>
  <c r="AP95" i="4" s="1"/>
  <c r="AQ95" i="4"/>
  <c r="AA95" i="4"/>
  <c r="R96" i="4"/>
  <c r="J96" i="4"/>
  <c r="AP96" i="4"/>
  <c r="AQ96" i="4"/>
  <c r="AA96" i="4"/>
  <c r="R97" i="4"/>
  <c r="J97" i="4"/>
  <c r="AP97" i="4"/>
  <c r="AQ97" i="4"/>
  <c r="AQ890" i="4" s="1"/>
  <c r="AA97" i="4"/>
  <c r="R98" i="4"/>
  <c r="Z98" i="4"/>
  <c r="AQ98" i="4"/>
  <c r="AA98" i="4"/>
  <c r="R99" i="4"/>
  <c r="J99" i="4"/>
  <c r="AQ99" i="4"/>
  <c r="AA99" i="4"/>
  <c r="R101" i="4"/>
  <c r="Z101" i="4"/>
  <c r="AQ101" i="4"/>
  <c r="AA101" i="4"/>
  <c r="R102" i="4"/>
  <c r="J102" i="4"/>
  <c r="AP102" i="4"/>
  <c r="AQ102" i="4"/>
  <c r="AA102" i="4"/>
  <c r="R103" i="4"/>
  <c r="J103" i="4"/>
  <c r="AP103" i="4" s="1"/>
  <c r="Z103" i="4"/>
  <c r="AQ103" i="4"/>
  <c r="AA103" i="4"/>
  <c r="R104" i="4"/>
  <c r="J104" i="4"/>
  <c r="AP104" i="4"/>
  <c r="AQ104" i="4"/>
  <c r="AA104" i="4"/>
  <c r="R105" i="4"/>
  <c r="Z105" i="4"/>
  <c r="AQ105" i="4"/>
  <c r="AA105" i="4"/>
  <c r="R106" i="4"/>
  <c r="J106" i="4"/>
  <c r="AP106" i="4"/>
  <c r="AQ106" i="4"/>
  <c r="AA106" i="4"/>
  <c r="R107" i="4"/>
  <c r="J107" i="4"/>
  <c r="AP107" i="4" s="1"/>
  <c r="AQ107" i="4"/>
  <c r="AA107" i="4"/>
  <c r="R108" i="4"/>
  <c r="Z108" i="4"/>
  <c r="AQ108" i="4"/>
  <c r="AA108" i="4"/>
  <c r="R109" i="4"/>
  <c r="J109" i="4"/>
  <c r="AQ109" i="4"/>
  <c r="AA109" i="4"/>
  <c r="R111" i="4"/>
  <c r="AQ111" i="4"/>
  <c r="AA111" i="4"/>
  <c r="R112" i="4"/>
  <c r="J112" i="4"/>
  <c r="AP112" i="4" s="1"/>
  <c r="AQ112" i="4"/>
  <c r="AA112" i="4"/>
  <c r="R113" i="4"/>
  <c r="AQ113" i="4"/>
  <c r="AA113" i="4"/>
  <c r="R114" i="4"/>
  <c r="J114" i="4"/>
  <c r="AP114" i="4"/>
  <c r="AQ114" i="4"/>
  <c r="AA114" i="4"/>
  <c r="R115" i="4"/>
  <c r="J115" i="4"/>
  <c r="AP115" i="4" s="1"/>
  <c r="AQ115" i="4"/>
  <c r="AA115" i="4"/>
  <c r="R116" i="4"/>
  <c r="J116" i="4"/>
  <c r="AQ116" i="4"/>
  <c r="AA116" i="4"/>
  <c r="R117" i="4"/>
  <c r="J117" i="4"/>
  <c r="AP117" i="4"/>
  <c r="AQ117" i="4"/>
  <c r="AA117" i="4"/>
  <c r="R119" i="4"/>
  <c r="J119" i="4"/>
  <c r="AP119" i="4"/>
  <c r="AQ119" i="4"/>
  <c r="AA119" i="4"/>
  <c r="R120" i="4"/>
  <c r="Z120" i="4"/>
  <c r="AQ120" i="4"/>
  <c r="AA120" i="4"/>
  <c r="R121" i="4"/>
  <c r="J121" i="4"/>
  <c r="AP121" i="4"/>
  <c r="AQ121" i="4"/>
  <c r="AA121" i="4"/>
  <c r="R122" i="4"/>
  <c r="Z122" i="4"/>
  <c r="AQ122" i="4"/>
  <c r="AA122" i="4"/>
  <c r="R123" i="4"/>
  <c r="J123" i="4"/>
  <c r="AP123" i="4" s="1"/>
  <c r="AQ123" i="4"/>
  <c r="AA123" i="4"/>
  <c r="R124" i="4"/>
  <c r="J124" i="4"/>
  <c r="AQ124" i="4"/>
  <c r="AA124" i="4"/>
  <c r="R125" i="4"/>
  <c r="J125" i="4"/>
  <c r="AP125" i="4"/>
  <c r="AQ125" i="4"/>
  <c r="AA125" i="4"/>
  <c r="R126" i="4"/>
  <c r="J126" i="4"/>
  <c r="AQ126" i="4"/>
  <c r="AA126" i="4"/>
  <c r="R127" i="4"/>
  <c r="J127" i="4"/>
  <c r="AP127" i="4"/>
  <c r="AQ127" i="4"/>
  <c r="AA127" i="4"/>
  <c r="R128" i="4"/>
  <c r="AQ128" i="4"/>
  <c r="AA128" i="4"/>
  <c r="AO128" i="4" s="1"/>
  <c r="R129" i="4"/>
  <c r="J129" i="4"/>
  <c r="AP129" i="4"/>
  <c r="AQ129" i="4"/>
  <c r="AA129" i="4"/>
  <c r="R130" i="4"/>
  <c r="J130" i="4"/>
  <c r="AQ130" i="4"/>
  <c r="AA130" i="4"/>
  <c r="R131" i="4"/>
  <c r="J131" i="4"/>
  <c r="AP131" i="4"/>
  <c r="AQ131" i="4"/>
  <c r="AA131" i="4"/>
  <c r="R132" i="4"/>
  <c r="J132" i="4"/>
  <c r="AP132" i="4" s="1"/>
  <c r="AQ132" i="4"/>
  <c r="AA132" i="4"/>
  <c r="R133" i="4"/>
  <c r="J133" i="4"/>
  <c r="AQ133" i="4"/>
  <c r="AA133" i="4"/>
  <c r="R134" i="4"/>
  <c r="J134" i="4"/>
  <c r="AP134" i="4"/>
  <c r="AQ134" i="4"/>
  <c r="AA134" i="4"/>
  <c r="AO134" i="4" s="1"/>
  <c r="R135" i="4"/>
  <c r="Z135" i="4"/>
  <c r="AQ135" i="4"/>
  <c r="AA135" i="4"/>
  <c r="R137" i="4"/>
  <c r="J137" i="4"/>
  <c r="AP137" i="4"/>
  <c r="AQ137" i="4"/>
  <c r="AA137" i="4"/>
  <c r="R138" i="4"/>
  <c r="Z138" i="4"/>
  <c r="AQ138" i="4"/>
  <c r="AA138" i="4"/>
  <c r="R139" i="4"/>
  <c r="J139" i="4"/>
  <c r="AQ139" i="4"/>
  <c r="AA139" i="4"/>
  <c r="R141" i="4"/>
  <c r="Z141" i="4"/>
  <c r="AQ141" i="4"/>
  <c r="AA141" i="4"/>
  <c r="R142" i="4"/>
  <c r="J142" i="4"/>
  <c r="AP142" i="4"/>
  <c r="AQ142" i="4"/>
  <c r="AA142" i="4"/>
  <c r="R143" i="4"/>
  <c r="AQ143" i="4"/>
  <c r="AA143" i="4"/>
  <c r="R144" i="4"/>
  <c r="AQ144" i="4"/>
  <c r="AA144" i="4"/>
  <c r="AO144" i="4" s="1"/>
  <c r="R145" i="4"/>
  <c r="AQ145" i="4"/>
  <c r="AA145" i="4"/>
  <c r="R146" i="4"/>
  <c r="J146" i="4"/>
  <c r="AP146" i="4"/>
  <c r="AQ146" i="4"/>
  <c r="AA146" i="4"/>
  <c r="R147" i="4"/>
  <c r="J147" i="4"/>
  <c r="AP147" i="4"/>
  <c r="AQ147" i="4"/>
  <c r="AA147" i="4"/>
  <c r="R148" i="4"/>
  <c r="J148" i="4"/>
  <c r="AP148" i="4"/>
  <c r="AQ148" i="4"/>
  <c r="AA148" i="4"/>
  <c r="R149" i="4"/>
  <c r="Z149" i="4"/>
  <c r="AQ149" i="4"/>
  <c r="AA149" i="4"/>
  <c r="R150" i="4"/>
  <c r="J150" i="4"/>
  <c r="AP150" i="4" s="1"/>
  <c r="AQ150" i="4"/>
  <c r="AA150" i="4"/>
  <c r="R151" i="4"/>
  <c r="J151" i="4"/>
  <c r="AQ151" i="4"/>
  <c r="AA151" i="4"/>
  <c r="R153" i="4"/>
  <c r="J153" i="4"/>
  <c r="AP153" i="4" s="1"/>
  <c r="AQ153" i="4"/>
  <c r="AA153" i="4"/>
  <c r="R155" i="4"/>
  <c r="AQ155" i="4"/>
  <c r="AA155" i="4"/>
  <c r="R157" i="4"/>
  <c r="Z157" i="4"/>
  <c r="AQ157" i="4"/>
  <c r="AA157" i="4"/>
  <c r="R158" i="4"/>
  <c r="Z158" i="4"/>
  <c r="AQ158" i="4"/>
  <c r="AA158" i="4"/>
  <c r="R159" i="4"/>
  <c r="AQ159" i="4"/>
  <c r="AA159" i="4"/>
  <c r="R160" i="4"/>
  <c r="J160" i="4"/>
  <c r="AP160" i="4"/>
  <c r="AQ160" i="4"/>
  <c r="AA160" i="4"/>
  <c r="R161" i="4"/>
  <c r="J161" i="4"/>
  <c r="AQ161" i="4"/>
  <c r="AA161" i="4"/>
  <c r="R162" i="4"/>
  <c r="J162" i="4"/>
  <c r="AP162" i="4"/>
  <c r="AQ162" i="4"/>
  <c r="AA162" i="4"/>
  <c r="AO162" i="4" s="1"/>
  <c r="R164" i="4"/>
  <c r="J164" i="4"/>
  <c r="AQ164" i="4"/>
  <c r="AA164" i="4"/>
  <c r="AO164" i="4" s="1"/>
  <c r="R165" i="4"/>
  <c r="Z165" i="4"/>
  <c r="AQ165" i="4"/>
  <c r="AA165" i="4"/>
  <c r="R166" i="4"/>
  <c r="J166" i="4"/>
  <c r="AP166" i="4"/>
  <c r="AQ166" i="4"/>
  <c r="AA166" i="4"/>
  <c r="R167" i="4"/>
  <c r="J167" i="4"/>
  <c r="AQ167" i="4"/>
  <c r="AA167" i="4"/>
  <c r="R168" i="4"/>
  <c r="AQ168" i="4"/>
  <c r="AA168" i="4"/>
  <c r="AO168" i="4" s="1"/>
  <c r="R169" i="4"/>
  <c r="AQ169" i="4"/>
  <c r="AA169" i="4"/>
  <c r="R170" i="4"/>
  <c r="J170" i="4"/>
  <c r="AP170" i="4"/>
  <c r="AQ170" i="4"/>
  <c r="AA170" i="4"/>
  <c r="R171" i="4"/>
  <c r="Z171" i="4"/>
  <c r="AQ171" i="4"/>
  <c r="AA171" i="4"/>
  <c r="R172" i="4"/>
  <c r="J172" i="4"/>
  <c r="AP172" i="4"/>
  <c r="AQ172" i="4"/>
  <c r="AA172" i="4"/>
  <c r="R173" i="4"/>
  <c r="J173" i="4"/>
  <c r="AP173" i="4"/>
  <c r="AQ173" i="4"/>
  <c r="AA173" i="4"/>
  <c r="R174" i="4"/>
  <c r="Z174" i="4"/>
  <c r="AQ174" i="4"/>
  <c r="AA174" i="4"/>
  <c r="R175" i="4"/>
  <c r="Z175" i="4"/>
  <c r="AQ175" i="4"/>
  <c r="AA175" i="4"/>
  <c r="R176" i="4"/>
  <c r="J176" i="4"/>
  <c r="AQ176" i="4"/>
  <c r="AA176" i="4"/>
  <c r="R177" i="4"/>
  <c r="J177" i="4"/>
  <c r="AQ177" i="4"/>
  <c r="AA177" i="4"/>
  <c r="R178" i="4"/>
  <c r="J178" i="4"/>
  <c r="AP178" i="4"/>
  <c r="AQ178" i="4"/>
  <c r="AA178" i="4"/>
  <c r="AO178" i="4" s="1"/>
  <c r="R179" i="4"/>
  <c r="J179" i="4"/>
  <c r="AQ179" i="4"/>
  <c r="AA179" i="4"/>
  <c r="AO179" i="4" s="1"/>
  <c r="R180" i="4"/>
  <c r="AQ180" i="4"/>
  <c r="AA180" i="4"/>
  <c r="R181" i="4"/>
  <c r="J181" i="4"/>
  <c r="AP181" i="4"/>
  <c r="AQ181" i="4"/>
  <c r="AA181" i="4"/>
  <c r="AO181" i="4" s="1"/>
  <c r="R182" i="4"/>
  <c r="Z182" i="4"/>
  <c r="AQ182" i="4"/>
  <c r="AA182" i="4"/>
  <c r="AO182" i="4" s="1"/>
  <c r="R183" i="4"/>
  <c r="J183" i="4"/>
  <c r="AP183" i="4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J187" i="4"/>
  <c r="Z187" i="4"/>
  <c r="AQ187" i="4"/>
  <c r="AA187" i="4"/>
  <c r="AP187" i="4"/>
  <c r="R188" i="4"/>
  <c r="Z188" i="4"/>
  <c r="AQ188" i="4"/>
  <c r="AA188" i="4"/>
  <c r="R189" i="4"/>
  <c r="Z189" i="4"/>
  <c r="AQ189" i="4"/>
  <c r="AA189" i="4"/>
  <c r="R190" i="4"/>
  <c r="Z190" i="4"/>
  <c r="AQ190" i="4"/>
  <c r="AA190" i="4"/>
  <c r="R191" i="4"/>
  <c r="J191" i="4"/>
  <c r="AP191" i="4"/>
  <c r="AQ191" i="4"/>
  <c r="AA191" i="4"/>
  <c r="AO191" i="4" s="1"/>
  <c r="R192" i="4"/>
  <c r="J192" i="4"/>
  <c r="AP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8" i="4"/>
  <c r="Z198" i="4"/>
  <c r="AQ198" i="4"/>
  <c r="AA198" i="4"/>
  <c r="R199" i="4"/>
  <c r="Z199" i="4"/>
  <c r="AQ199" i="4"/>
  <c r="AA199" i="4"/>
  <c r="R200" i="4"/>
  <c r="Z200" i="4"/>
  <c r="AQ200" i="4"/>
  <c r="AA200" i="4"/>
  <c r="R201" i="4"/>
  <c r="Z201" i="4"/>
  <c r="AQ201" i="4"/>
  <c r="AA201" i="4"/>
  <c r="R202" i="4"/>
  <c r="AQ202" i="4"/>
  <c r="AA202" i="4"/>
  <c r="AO202" i="4" s="1"/>
  <c r="R203" i="4"/>
  <c r="J203" i="4"/>
  <c r="AQ203" i="4"/>
  <c r="AA203" i="4"/>
  <c r="AO203" i="4" s="1"/>
  <c r="R206" i="4"/>
  <c r="J206" i="4"/>
  <c r="AQ206" i="4"/>
  <c r="AA206" i="4"/>
  <c r="AO206" i="4" s="1"/>
  <c r="R207" i="4"/>
  <c r="Z207" i="4"/>
  <c r="AQ207" i="4"/>
  <c r="AA207" i="4"/>
  <c r="AO207" i="4" s="1"/>
  <c r="R208" i="4"/>
  <c r="Z208" i="4"/>
  <c r="AQ208" i="4"/>
  <c r="AA208" i="4"/>
  <c r="AO208" i="4" s="1"/>
  <c r="R209" i="4"/>
  <c r="Z209" i="4"/>
  <c r="AQ209" i="4"/>
  <c r="AA209" i="4"/>
  <c r="AO209" i="4" s="1"/>
  <c r="R210" i="4"/>
  <c r="Z210" i="4"/>
  <c r="AQ210" i="4"/>
  <c r="AA210" i="4"/>
  <c r="AO210" i="4" s="1"/>
  <c r="R211" i="4"/>
  <c r="Z211" i="4"/>
  <c r="AQ211" i="4"/>
  <c r="AA211" i="4"/>
  <c r="AO211" i="4" s="1"/>
  <c r="R212" i="4"/>
  <c r="J212" i="4"/>
  <c r="AP212" i="4"/>
  <c r="AQ212" i="4"/>
  <c r="AA212" i="4"/>
  <c r="R213" i="4"/>
  <c r="Z213" i="4"/>
  <c r="AQ213" i="4"/>
  <c r="AA213" i="4"/>
  <c r="R214" i="4"/>
  <c r="J214" i="4"/>
  <c r="AQ214" i="4"/>
  <c r="AA214" i="4"/>
  <c r="R215" i="4"/>
  <c r="J215" i="4"/>
  <c r="AP215" i="4"/>
  <c r="AQ215" i="4"/>
  <c r="AA215" i="4"/>
  <c r="R216" i="4"/>
  <c r="J216" i="4"/>
  <c r="AP216" i="4" s="1"/>
  <c r="AQ216" i="4"/>
  <c r="AA216" i="4"/>
  <c r="R217" i="4"/>
  <c r="J217" i="4"/>
  <c r="AO217" i="4" s="1"/>
  <c r="AQ217" i="4"/>
  <c r="AA217" i="4"/>
  <c r="R218" i="4"/>
  <c r="Z218" i="4"/>
  <c r="AQ218" i="4"/>
  <c r="AA218" i="4"/>
  <c r="R219" i="4"/>
  <c r="Z219" i="4"/>
  <c r="AQ219" i="4"/>
  <c r="AA219" i="4"/>
  <c r="R220" i="4"/>
  <c r="Z220" i="4"/>
  <c r="AQ220" i="4"/>
  <c r="AA220" i="4"/>
  <c r="R221" i="4"/>
  <c r="Z221" i="4"/>
  <c r="AQ221" i="4"/>
  <c r="AA221" i="4"/>
  <c r="R222" i="4"/>
  <c r="J222" i="4"/>
  <c r="AP222" i="4" s="1"/>
  <c r="Z222" i="4"/>
  <c r="AQ222" i="4"/>
  <c r="AA222" i="4"/>
  <c r="AO222" i="4" s="1"/>
  <c r="R223" i="4"/>
  <c r="J223" i="4"/>
  <c r="AP223" i="4"/>
  <c r="Z223" i="4"/>
  <c r="AQ223" i="4"/>
  <c r="AA223" i="4"/>
  <c r="AO223" i="4"/>
  <c r="R224" i="4"/>
  <c r="J224" i="4"/>
  <c r="AP224" i="4"/>
  <c r="AQ224" i="4"/>
  <c r="AA224" i="4"/>
  <c r="R227" i="4"/>
  <c r="Z227" i="4"/>
  <c r="AQ227" i="4"/>
  <c r="AA227" i="4"/>
  <c r="R228" i="4"/>
  <c r="Z228" i="4"/>
  <c r="AQ228" i="4"/>
  <c r="AA228" i="4"/>
  <c r="R229" i="4"/>
  <c r="J229" i="4"/>
  <c r="AP229" i="4"/>
  <c r="AQ229" i="4"/>
  <c r="AA229" i="4"/>
  <c r="R232" i="4"/>
  <c r="AQ232" i="4"/>
  <c r="AA232" i="4"/>
  <c r="R233" i="4"/>
  <c r="J233" i="4"/>
  <c r="AP233" i="4"/>
  <c r="AQ233" i="4"/>
  <c r="AA233" i="4"/>
  <c r="R234" i="4"/>
  <c r="J234" i="4"/>
  <c r="AP234" i="4" s="1"/>
  <c r="AQ234" i="4"/>
  <c r="AA234" i="4"/>
  <c r="R235" i="4"/>
  <c r="J235" i="4"/>
  <c r="AQ235" i="4"/>
  <c r="AA235" i="4"/>
  <c r="R236" i="4"/>
  <c r="J236" i="4"/>
  <c r="AP236" i="4"/>
  <c r="AQ236" i="4"/>
  <c r="AA236" i="4"/>
  <c r="AO236" i="4" s="1"/>
  <c r="R237" i="4"/>
  <c r="Z237" i="4"/>
  <c r="AQ237" i="4"/>
  <c r="AA237" i="4"/>
  <c r="AO237" i="4" s="1"/>
  <c r="R238" i="4"/>
  <c r="AQ238" i="4"/>
  <c r="AA238" i="4"/>
  <c r="R239" i="4"/>
  <c r="J239" i="4"/>
  <c r="AP239" i="4"/>
  <c r="AQ239" i="4"/>
  <c r="AA239" i="4"/>
  <c r="AO239" i="4" s="1"/>
  <c r="R240" i="4"/>
  <c r="J240" i="4"/>
  <c r="AP240" i="4"/>
  <c r="AQ240" i="4"/>
  <c r="AA240" i="4"/>
  <c r="R241" i="4"/>
  <c r="J241" i="4"/>
  <c r="AP241" i="4"/>
  <c r="AQ241" i="4"/>
  <c r="AA241" i="4"/>
  <c r="R242" i="4"/>
  <c r="Z242" i="4"/>
  <c r="AQ242" i="4"/>
  <c r="AA242" i="4"/>
  <c r="R243" i="4"/>
  <c r="J243" i="4"/>
  <c r="AP243" i="4" s="1"/>
  <c r="AQ243" i="4"/>
  <c r="AA243" i="4"/>
  <c r="R244" i="4"/>
  <c r="J244" i="4"/>
  <c r="AP244" i="4"/>
  <c r="AQ244" i="4"/>
  <c r="AA244" i="4"/>
  <c r="AO244" i="4" s="1"/>
  <c r="R245" i="4"/>
  <c r="AQ245" i="4"/>
  <c r="AA245" i="4"/>
  <c r="R246" i="4"/>
  <c r="J246" i="4"/>
  <c r="AQ246" i="4"/>
  <c r="AA246" i="4"/>
  <c r="R247" i="4"/>
  <c r="J247" i="4"/>
  <c r="AP247" i="4"/>
  <c r="AQ247" i="4"/>
  <c r="AA247" i="4"/>
  <c r="AO247" i="4" s="1"/>
  <c r="R248" i="4"/>
  <c r="J248" i="4"/>
  <c r="AP248" i="4"/>
  <c r="AQ248" i="4"/>
  <c r="AA248" i="4"/>
  <c r="R249" i="4"/>
  <c r="J249" i="4"/>
  <c r="AP249" i="4"/>
  <c r="AQ249" i="4"/>
  <c r="AA249" i="4"/>
  <c r="R250" i="4"/>
  <c r="J250" i="4"/>
  <c r="AQ250" i="4"/>
  <c r="AA250" i="4"/>
  <c r="R251" i="4"/>
  <c r="J251" i="4"/>
  <c r="AQ251" i="4"/>
  <c r="AA251" i="4"/>
  <c r="R252" i="4"/>
  <c r="Z252" i="4"/>
  <c r="AQ252" i="4"/>
  <c r="AA252" i="4"/>
  <c r="R253" i="4"/>
  <c r="J253" i="4"/>
  <c r="AP253" i="4"/>
  <c r="AQ253" i="4"/>
  <c r="AA253" i="4"/>
  <c r="R254" i="4"/>
  <c r="J254" i="4"/>
  <c r="AP254" i="4"/>
  <c r="AQ254" i="4"/>
  <c r="AA254" i="4"/>
  <c r="R255" i="4"/>
  <c r="J255" i="4"/>
  <c r="AP255" i="4"/>
  <c r="AQ255" i="4"/>
  <c r="AA255" i="4"/>
  <c r="R256" i="4"/>
  <c r="Z256" i="4"/>
  <c r="AQ256" i="4"/>
  <c r="AA256" i="4"/>
  <c r="R257" i="4"/>
  <c r="Z257" i="4"/>
  <c r="AQ257" i="4"/>
  <c r="AA257" i="4"/>
  <c r="R258" i="4"/>
  <c r="Z258" i="4"/>
  <c r="AQ258" i="4"/>
  <c r="AA258" i="4"/>
  <c r="R260" i="4"/>
  <c r="Z260" i="4"/>
  <c r="AQ260" i="4"/>
  <c r="AA260" i="4"/>
  <c r="R261" i="4"/>
  <c r="AQ261" i="4"/>
  <c r="AA261" i="4"/>
  <c r="R262" i="4"/>
  <c r="Z262" i="4"/>
  <c r="AQ262" i="4"/>
  <c r="AA262" i="4"/>
  <c r="R263" i="4"/>
  <c r="Z263" i="4"/>
  <c r="AQ263" i="4"/>
  <c r="AA263" i="4"/>
  <c r="R264" i="4"/>
  <c r="Z264" i="4"/>
  <c r="AQ264" i="4"/>
  <c r="AA264" i="4"/>
  <c r="R265" i="4"/>
  <c r="J265" i="4"/>
  <c r="AP265" i="4"/>
  <c r="Z265" i="4"/>
  <c r="AQ265" i="4"/>
  <c r="AA265" i="4"/>
  <c r="R266" i="4"/>
  <c r="Z266" i="4"/>
  <c r="AQ266" i="4"/>
  <c r="AA266" i="4"/>
  <c r="R267" i="4"/>
  <c r="J267" i="4"/>
  <c r="AP267" i="4"/>
  <c r="AQ267" i="4"/>
  <c r="AA267" i="4"/>
  <c r="R269" i="4"/>
  <c r="J269" i="4"/>
  <c r="AP269" i="4"/>
  <c r="AQ269" i="4"/>
  <c r="AA269" i="4"/>
  <c r="R270" i="4"/>
  <c r="J270" i="4"/>
  <c r="AQ270" i="4"/>
  <c r="AA270" i="4"/>
  <c r="R271" i="4"/>
  <c r="Z271" i="4"/>
  <c r="AQ271" i="4"/>
  <c r="AA271" i="4"/>
  <c r="R273" i="4"/>
  <c r="J273" i="4"/>
  <c r="AP273" i="4"/>
  <c r="AQ273" i="4"/>
  <c r="AA273" i="4"/>
  <c r="R274" i="4"/>
  <c r="J274" i="4"/>
  <c r="AQ274" i="4"/>
  <c r="AA274" i="4"/>
  <c r="R275" i="4"/>
  <c r="Z275" i="4"/>
  <c r="AQ275" i="4"/>
  <c r="AA275" i="4"/>
  <c r="R276" i="4"/>
  <c r="Z276" i="4"/>
  <c r="AQ276" i="4"/>
  <c r="AA276" i="4"/>
  <c r="R277" i="4"/>
  <c r="Z277" i="4"/>
  <c r="AQ277" i="4"/>
  <c r="AA277" i="4"/>
  <c r="R278" i="4"/>
  <c r="J278" i="4"/>
  <c r="AP278" i="4"/>
  <c r="AQ278" i="4"/>
  <c r="AA278" i="4"/>
  <c r="AO278" i="4" s="1"/>
  <c r="R279" i="4"/>
  <c r="J279" i="4"/>
  <c r="AQ279" i="4"/>
  <c r="AA279" i="4"/>
  <c r="R280" i="4"/>
  <c r="Z280" i="4"/>
  <c r="AQ280" i="4"/>
  <c r="AA280" i="4"/>
  <c r="R281" i="4"/>
  <c r="Z281" i="4"/>
  <c r="AQ281" i="4"/>
  <c r="AA281" i="4"/>
  <c r="R282" i="4"/>
  <c r="Z282" i="4"/>
  <c r="AQ282" i="4"/>
  <c r="AA282" i="4"/>
  <c r="R283" i="4"/>
  <c r="Z283" i="4"/>
  <c r="AQ283" i="4"/>
  <c r="AA283" i="4"/>
  <c r="R284" i="4"/>
  <c r="J284" i="4"/>
  <c r="AP284" i="4"/>
  <c r="AQ284" i="4"/>
  <c r="AA284" i="4"/>
  <c r="R285" i="4"/>
  <c r="Z285" i="4"/>
  <c r="AQ285" i="4"/>
  <c r="AA285" i="4"/>
  <c r="R286" i="4"/>
  <c r="Z286" i="4"/>
  <c r="AQ286" i="4"/>
  <c r="AA286" i="4"/>
  <c r="R287" i="4"/>
  <c r="AQ287" i="4"/>
  <c r="AA287" i="4"/>
  <c r="AO287" i="4" s="1"/>
  <c r="R288" i="4"/>
  <c r="J288" i="4"/>
  <c r="AP288" i="4"/>
  <c r="AQ288" i="4"/>
  <c r="AA288" i="4"/>
  <c r="R289" i="4"/>
  <c r="J289" i="4"/>
  <c r="AP289" i="4"/>
  <c r="AQ289" i="4"/>
  <c r="AA289" i="4"/>
  <c r="R290" i="4"/>
  <c r="Z290" i="4"/>
  <c r="AQ290" i="4"/>
  <c r="AA290" i="4"/>
  <c r="R291" i="4"/>
  <c r="J291" i="4"/>
  <c r="AO291" i="4" s="1"/>
  <c r="AQ291" i="4"/>
  <c r="AA291" i="4"/>
  <c r="R292" i="4"/>
  <c r="J292" i="4"/>
  <c r="AP292" i="4" s="1"/>
  <c r="AQ292" i="4"/>
  <c r="AA292" i="4"/>
  <c r="R293" i="4"/>
  <c r="Z293" i="4"/>
  <c r="AQ293" i="4"/>
  <c r="AA293" i="4"/>
  <c r="R294" i="4"/>
  <c r="J294" i="4"/>
  <c r="AP294" i="4"/>
  <c r="AQ294" i="4"/>
  <c r="AA294" i="4"/>
  <c r="AO294" i="4" s="1"/>
  <c r="R297" i="4"/>
  <c r="AQ297" i="4"/>
  <c r="AA297" i="4"/>
  <c r="R298" i="4"/>
  <c r="Z298" i="4"/>
  <c r="AQ298" i="4"/>
  <c r="AA298" i="4"/>
  <c r="R299" i="4"/>
  <c r="Z299" i="4"/>
  <c r="AQ299" i="4"/>
  <c r="AA299" i="4"/>
  <c r="R300" i="4"/>
  <c r="J300" i="4"/>
  <c r="AP300" i="4"/>
  <c r="AQ300" i="4"/>
  <c r="AA300" i="4"/>
  <c r="AO300" i="4" s="1"/>
  <c r="R301" i="4"/>
  <c r="Z301" i="4"/>
  <c r="AQ301" i="4"/>
  <c r="AA301" i="4"/>
  <c r="R302" i="4"/>
  <c r="J302" i="4"/>
  <c r="AP302" i="4"/>
  <c r="AQ302" i="4"/>
  <c r="AA302" i="4"/>
  <c r="R303" i="4"/>
  <c r="J303" i="4"/>
  <c r="AP303" i="4"/>
  <c r="AQ303" i="4"/>
  <c r="AA303" i="4"/>
  <c r="R304" i="4"/>
  <c r="AQ304" i="4"/>
  <c r="AA304" i="4"/>
  <c r="R305" i="4"/>
  <c r="Z305" i="4"/>
  <c r="AQ305" i="4"/>
  <c r="AA305" i="4"/>
  <c r="R306" i="4"/>
  <c r="J306" i="4"/>
  <c r="AQ306" i="4"/>
  <c r="AA306" i="4"/>
  <c r="R307" i="4"/>
  <c r="J307" i="4"/>
  <c r="AP307" i="4"/>
  <c r="AQ307" i="4"/>
  <c r="AA307" i="4"/>
  <c r="R308" i="4"/>
  <c r="J308" i="4"/>
  <c r="AP308" i="4" s="1"/>
  <c r="AQ308" i="4"/>
  <c r="AA308" i="4"/>
  <c r="R310" i="4"/>
  <c r="Z310" i="4"/>
  <c r="AQ310" i="4"/>
  <c r="AA310" i="4"/>
  <c r="R311" i="4"/>
  <c r="Z311" i="4"/>
  <c r="AQ311" i="4"/>
  <c r="AA311" i="4"/>
  <c r="R312" i="4"/>
  <c r="AQ312" i="4"/>
  <c r="AA312" i="4"/>
  <c r="R313" i="4"/>
  <c r="Z313" i="4"/>
  <c r="AQ313" i="4"/>
  <c r="AA313" i="4"/>
  <c r="R314" i="4"/>
  <c r="Z314" i="4"/>
  <c r="AQ314" i="4"/>
  <c r="AA314" i="4"/>
  <c r="R315" i="4"/>
  <c r="J315" i="4"/>
  <c r="AP315" i="4" s="1"/>
  <c r="AQ315" i="4"/>
  <c r="AA315" i="4"/>
  <c r="R316" i="4"/>
  <c r="Z316" i="4"/>
  <c r="AQ316" i="4"/>
  <c r="AA316" i="4"/>
  <c r="R317" i="4"/>
  <c r="J317" i="4"/>
  <c r="AP317" i="4"/>
  <c r="AQ317" i="4"/>
  <c r="AA317" i="4"/>
  <c r="R319" i="4"/>
  <c r="J319" i="4"/>
  <c r="AP319" i="4"/>
  <c r="AQ319" i="4"/>
  <c r="AA319" i="4"/>
  <c r="R321" i="4"/>
  <c r="Z321" i="4"/>
  <c r="AQ321" i="4"/>
  <c r="AA321" i="4"/>
  <c r="R322" i="4"/>
  <c r="Z322" i="4"/>
  <c r="AQ322" i="4"/>
  <c r="AA322" i="4"/>
  <c r="R323" i="4"/>
  <c r="Z323" i="4"/>
  <c r="AQ323" i="4"/>
  <c r="AA323" i="4"/>
  <c r="R324" i="4"/>
  <c r="J324" i="4"/>
  <c r="AQ324" i="4"/>
  <c r="AA324" i="4"/>
  <c r="R325" i="4"/>
  <c r="Z325" i="4"/>
  <c r="AQ325" i="4"/>
  <c r="AA325" i="4"/>
  <c r="R326" i="4"/>
  <c r="J326" i="4"/>
  <c r="AP326" i="4"/>
  <c r="AQ326" i="4"/>
  <c r="AA326" i="4"/>
  <c r="R327" i="4"/>
  <c r="Z327" i="4"/>
  <c r="AQ327" i="4"/>
  <c r="AA327" i="4"/>
  <c r="R328" i="4"/>
  <c r="Z328" i="4"/>
  <c r="AQ328" i="4"/>
  <c r="AA328" i="4"/>
  <c r="R329" i="4"/>
  <c r="Z329" i="4"/>
  <c r="AQ329" i="4"/>
  <c r="AA329" i="4"/>
  <c r="R330" i="4"/>
  <c r="AQ330" i="4"/>
  <c r="AA330" i="4"/>
  <c r="R331" i="4"/>
  <c r="Z331" i="4"/>
  <c r="AQ331" i="4"/>
  <c r="AA331" i="4"/>
  <c r="R332" i="4"/>
  <c r="AQ332" i="4"/>
  <c r="AA332" i="4"/>
  <c r="R333" i="4"/>
  <c r="J333" i="4"/>
  <c r="AP333" i="4"/>
  <c r="AQ333" i="4"/>
  <c r="AA333" i="4"/>
  <c r="R335" i="4"/>
  <c r="J335" i="4"/>
  <c r="AP335" i="4"/>
  <c r="AQ335" i="4"/>
  <c r="AA335" i="4"/>
  <c r="R336" i="4"/>
  <c r="J336" i="4"/>
  <c r="AP336" i="4"/>
  <c r="AQ336" i="4"/>
  <c r="AA336" i="4"/>
  <c r="R338" i="4"/>
  <c r="J338" i="4"/>
  <c r="AP338" i="4"/>
  <c r="AQ338" i="4"/>
  <c r="AA338" i="4"/>
  <c r="AO338" i="4" s="1"/>
  <c r="R339" i="4"/>
  <c r="J339" i="4"/>
  <c r="AP339" i="4"/>
  <c r="AQ339" i="4"/>
  <c r="AA339" i="4"/>
  <c r="R340" i="4"/>
  <c r="J340" i="4"/>
  <c r="AP340" i="4"/>
  <c r="AQ340" i="4"/>
  <c r="AA340" i="4"/>
  <c r="R341" i="4"/>
  <c r="J341" i="4"/>
  <c r="AP341" i="4" s="1"/>
  <c r="AQ341" i="4"/>
  <c r="AA341" i="4"/>
  <c r="R342" i="4"/>
  <c r="J342" i="4"/>
  <c r="AQ342" i="4"/>
  <c r="AA342" i="4"/>
  <c r="R343" i="4"/>
  <c r="AQ343" i="4"/>
  <c r="AA343" i="4"/>
  <c r="R344" i="4"/>
  <c r="J344" i="4"/>
  <c r="AQ344" i="4"/>
  <c r="AA344" i="4"/>
  <c r="R345" i="4"/>
  <c r="J345" i="4"/>
  <c r="AQ345" i="4"/>
  <c r="AA345" i="4"/>
  <c r="R346" i="4"/>
  <c r="AQ346" i="4"/>
  <c r="AA346" i="4"/>
  <c r="R347" i="4"/>
  <c r="J347" i="4"/>
  <c r="AQ347" i="4"/>
  <c r="AA347" i="4"/>
  <c r="R348" i="4"/>
  <c r="J348" i="4"/>
  <c r="AQ348" i="4"/>
  <c r="AA348" i="4"/>
  <c r="R349" i="4"/>
  <c r="J349" i="4"/>
  <c r="AP349" i="4"/>
  <c r="AQ349" i="4"/>
  <c r="AA349" i="4"/>
  <c r="AO349" i="4" s="1"/>
  <c r="R350" i="4"/>
  <c r="AQ350" i="4"/>
  <c r="AA350" i="4"/>
  <c r="R351" i="4"/>
  <c r="AQ351" i="4"/>
  <c r="AA351" i="4"/>
  <c r="R352" i="4"/>
  <c r="Z352" i="4"/>
  <c r="AQ352" i="4"/>
  <c r="AA352" i="4"/>
  <c r="AO352" i="4"/>
  <c r="AP352" i="4"/>
  <c r="R353" i="4"/>
  <c r="J353" i="4"/>
  <c r="AP353" i="4"/>
  <c r="AQ353" i="4"/>
  <c r="AA353" i="4"/>
  <c r="R355" i="4"/>
  <c r="AQ355" i="4"/>
  <c r="AA355" i="4"/>
  <c r="AO355" i="4" s="1"/>
  <c r="R356" i="4"/>
  <c r="AQ356" i="4"/>
  <c r="AA356" i="4"/>
  <c r="R357" i="4"/>
  <c r="J357" i="4"/>
  <c r="AP357" i="4"/>
  <c r="AQ357" i="4"/>
  <c r="AA357" i="4"/>
  <c r="AO357" i="4" s="1"/>
  <c r="R359" i="4"/>
  <c r="J359" i="4"/>
  <c r="AP359" i="4"/>
  <c r="AQ359" i="4"/>
  <c r="AA359" i="4"/>
  <c r="R361" i="4"/>
  <c r="Z361" i="4"/>
  <c r="AQ361" i="4"/>
  <c r="AA361" i="4"/>
  <c r="R362" i="4"/>
  <c r="AQ362" i="4"/>
  <c r="AA362" i="4"/>
  <c r="AO362" i="4" s="1"/>
  <c r="R363" i="4"/>
  <c r="AQ363" i="4"/>
  <c r="AA363" i="4"/>
  <c r="R364" i="4"/>
  <c r="J364" i="4"/>
  <c r="AQ364" i="4"/>
  <c r="AA364" i="4"/>
  <c r="R365" i="4"/>
  <c r="J365" i="4"/>
  <c r="AP365" i="4"/>
  <c r="AQ365" i="4"/>
  <c r="AA365" i="4"/>
  <c r="AO365" i="4" s="1"/>
  <c r="R366" i="4"/>
  <c r="J366" i="4"/>
  <c r="AP366" i="4"/>
  <c r="AQ366" i="4"/>
  <c r="AA366" i="4"/>
  <c r="R367" i="4"/>
  <c r="J367" i="4"/>
  <c r="AQ367" i="4"/>
  <c r="AA367" i="4"/>
  <c r="AO367" i="4"/>
  <c r="AP367" i="4"/>
  <c r="R368" i="4"/>
  <c r="AQ368" i="4"/>
  <c r="AA368" i="4"/>
  <c r="R369" i="4"/>
  <c r="J369" i="4"/>
  <c r="AQ369" i="4"/>
  <c r="AA369" i="4"/>
  <c r="R370" i="4"/>
  <c r="J370" i="4"/>
  <c r="AP370" i="4"/>
  <c r="AQ370" i="4"/>
  <c r="AA370" i="4"/>
  <c r="AO370" i="4" s="1"/>
  <c r="R371" i="4"/>
  <c r="J371" i="4"/>
  <c r="AQ371" i="4"/>
  <c r="AA371" i="4"/>
  <c r="AO371" i="4" s="1"/>
  <c r="R372" i="4"/>
  <c r="AQ372" i="4"/>
  <c r="AA372" i="4"/>
  <c r="R373" i="4"/>
  <c r="AQ373" i="4"/>
  <c r="AA373" i="4"/>
  <c r="R374" i="4"/>
  <c r="J374" i="4"/>
  <c r="AP374" i="4" s="1"/>
  <c r="Z374" i="4"/>
  <c r="AQ374" i="4"/>
  <c r="AA374" i="4"/>
  <c r="AO374" i="4" s="1"/>
  <c r="R375" i="4"/>
  <c r="AQ375" i="4"/>
  <c r="AA375" i="4"/>
  <c r="R376" i="4"/>
  <c r="J376" i="4"/>
  <c r="AP376" i="4"/>
  <c r="Z376" i="4"/>
  <c r="Z892" i="4" s="1"/>
  <c r="AQ376" i="4"/>
  <c r="AA376" i="4"/>
  <c r="AO376" i="4"/>
  <c r="R377" i="4"/>
  <c r="AQ377" i="4"/>
  <c r="AA377" i="4"/>
  <c r="R378" i="4"/>
  <c r="AQ378" i="4"/>
  <c r="AA378" i="4"/>
  <c r="R379" i="4"/>
  <c r="AQ379" i="4"/>
  <c r="AA379" i="4"/>
  <c r="AO379" i="4" s="1"/>
  <c r="R380" i="4"/>
  <c r="AQ380" i="4"/>
  <c r="AA380" i="4"/>
  <c r="R381" i="4"/>
  <c r="AQ381" i="4"/>
  <c r="AA381" i="4"/>
  <c r="R382" i="4"/>
  <c r="AQ382" i="4"/>
  <c r="AA382" i="4"/>
  <c r="R383" i="4"/>
  <c r="AQ383" i="4"/>
  <c r="AA383" i="4"/>
  <c r="AO383" i="4" s="1"/>
  <c r="R384" i="4"/>
  <c r="AQ384" i="4"/>
  <c r="AA384" i="4"/>
  <c r="R385" i="4"/>
  <c r="Z385" i="4"/>
  <c r="AQ385" i="4"/>
  <c r="AA385" i="4"/>
  <c r="R386" i="4"/>
  <c r="J386" i="4"/>
  <c r="AP386" i="4"/>
  <c r="AQ386" i="4"/>
  <c r="AA386" i="4"/>
  <c r="R387" i="4"/>
  <c r="J387" i="4"/>
  <c r="AP387" i="4"/>
  <c r="AQ387" i="4"/>
  <c r="AA387" i="4"/>
  <c r="R388" i="4"/>
  <c r="Z388" i="4"/>
  <c r="AQ388" i="4"/>
  <c r="AA388" i="4"/>
  <c r="R389" i="4"/>
  <c r="AP389" i="4"/>
  <c r="AQ389" i="4"/>
  <c r="AA389" i="4"/>
  <c r="AO389" i="4"/>
  <c r="R391" i="4"/>
  <c r="J391" i="4"/>
  <c r="AP391" i="4" s="1"/>
  <c r="Z391" i="4"/>
  <c r="AQ391" i="4"/>
  <c r="AA391" i="4"/>
  <c r="AO391" i="4" s="1"/>
  <c r="R392" i="4"/>
  <c r="AQ392" i="4"/>
  <c r="AA392" i="4"/>
  <c r="R393" i="4"/>
  <c r="J393" i="4"/>
  <c r="AQ393" i="4"/>
  <c r="AA393" i="4"/>
  <c r="AO393" i="4"/>
  <c r="AP393" i="4"/>
  <c r="R394" i="4"/>
  <c r="AQ394" i="4"/>
  <c r="AA394" i="4"/>
  <c r="AO394" i="4" s="1"/>
  <c r="R395" i="4"/>
  <c r="AQ395" i="4"/>
  <c r="AA395" i="4"/>
  <c r="R396" i="4"/>
  <c r="AQ396" i="4"/>
  <c r="AA396" i="4"/>
  <c r="R397" i="4"/>
  <c r="Z397" i="4"/>
  <c r="AQ397" i="4"/>
  <c r="AA397" i="4"/>
  <c r="R398" i="4"/>
  <c r="AQ398" i="4"/>
  <c r="AA398" i="4"/>
  <c r="R400" i="4"/>
  <c r="AQ400" i="4"/>
  <c r="AA400" i="4"/>
  <c r="AO400" i="4" s="1"/>
  <c r="R401" i="4"/>
  <c r="AQ401" i="4"/>
  <c r="AA401" i="4"/>
  <c r="R403" i="4"/>
  <c r="AQ403" i="4"/>
  <c r="AA403" i="4"/>
  <c r="R404" i="4"/>
  <c r="AQ404" i="4"/>
  <c r="AA404" i="4"/>
  <c r="R405" i="4"/>
  <c r="AQ405" i="4"/>
  <c r="AA405" i="4"/>
  <c r="AO405" i="4" s="1"/>
  <c r="R407" i="4"/>
  <c r="AQ407" i="4"/>
  <c r="AA407" i="4"/>
  <c r="R409" i="4"/>
  <c r="AQ409" i="4"/>
  <c r="AA409" i="4"/>
  <c r="R410" i="4"/>
  <c r="AQ410" i="4"/>
  <c r="AA410" i="4"/>
  <c r="R411" i="4"/>
  <c r="AQ411" i="4"/>
  <c r="AA411" i="4"/>
  <c r="R412" i="4"/>
  <c r="AQ412" i="4"/>
  <c r="AA412" i="4"/>
  <c r="R413" i="4"/>
  <c r="AQ413" i="4"/>
  <c r="AA413" i="4"/>
  <c r="R414" i="4"/>
  <c r="Z414" i="4"/>
  <c r="AQ414" i="4"/>
  <c r="AA414" i="4"/>
  <c r="R415" i="4"/>
  <c r="AQ415" i="4"/>
  <c r="AA415" i="4"/>
  <c r="R416" i="4"/>
  <c r="Z416" i="4"/>
  <c r="AQ416" i="4"/>
  <c r="AA416" i="4"/>
  <c r="R417" i="4"/>
  <c r="AQ417" i="4"/>
  <c r="AA417" i="4"/>
  <c r="AO417" i="4"/>
  <c r="AP417" i="4"/>
  <c r="R418" i="4"/>
  <c r="Z418" i="4"/>
  <c r="AQ418" i="4"/>
  <c r="AA418" i="4"/>
  <c r="R419" i="4"/>
  <c r="J419" i="4"/>
  <c r="AP419" i="4" s="1"/>
  <c r="AQ419" i="4"/>
  <c r="AA419" i="4"/>
  <c r="R420" i="4"/>
  <c r="Z420" i="4"/>
  <c r="AQ420" i="4"/>
  <c r="AA420" i="4"/>
  <c r="R421" i="4"/>
  <c r="Z421" i="4"/>
  <c r="AQ421" i="4"/>
  <c r="AA421" i="4"/>
  <c r="R422" i="4"/>
  <c r="Z422" i="4"/>
  <c r="AQ422" i="4"/>
  <c r="AA422" i="4"/>
  <c r="R423" i="4"/>
  <c r="J423" i="4"/>
  <c r="AP423" i="4"/>
  <c r="AQ423" i="4"/>
  <c r="AA423" i="4"/>
  <c r="R424" i="4"/>
  <c r="Z424" i="4"/>
  <c r="AQ424" i="4"/>
  <c r="AA424" i="4"/>
  <c r="R425" i="4"/>
  <c r="AQ425" i="4"/>
  <c r="AA425" i="4"/>
  <c r="R426" i="4"/>
  <c r="Z426" i="4"/>
  <c r="AQ426" i="4"/>
  <c r="AA426" i="4"/>
  <c r="R427" i="4"/>
  <c r="J427" i="4"/>
  <c r="AP427" i="4"/>
  <c r="AQ427" i="4"/>
  <c r="AA427" i="4"/>
  <c r="R428" i="4"/>
  <c r="J428" i="4"/>
  <c r="AP428" i="4"/>
  <c r="AQ428" i="4"/>
  <c r="AA428" i="4"/>
  <c r="R429" i="4"/>
  <c r="AQ429" i="4"/>
  <c r="AA429" i="4"/>
  <c r="AO429" i="4" s="1"/>
  <c r="R430" i="4"/>
  <c r="J430" i="4"/>
  <c r="AP430" i="4"/>
  <c r="AQ430" i="4"/>
  <c r="AA430" i="4"/>
  <c r="R431" i="4"/>
  <c r="Z431" i="4"/>
  <c r="AQ431" i="4"/>
  <c r="AA431" i="4"/>
  <c r="R432" i="4"/>
  <c r="Z432" i="4"/>
  <c r="AQ432" i="4"/>
  <c r="AA432" i="4"/>
  <c r="R433" i="4"/>
  <c r="Z433" i="4"/>
  <c r="AQ433" i="4"/>
  <c r="AA433" i="4"/>
  <c r="R434" i="4"/>
  <c r="Z434" i="4"/>
  <c r="AQ434" i="4"/>
  <c r="AA434" i="4"/>
  <c r="R435" i="4"/>
  <c r="AQ435" i="4"/>
  <c r="AA435" i="4"/>
  <c r="R436" i="4"/>
  <c r="Z436" i="4"/>
  <c r="AQ436" i="4"/>
  <c r="AA436" i="4"/>
  <c r="R437" i="4"/>
  <c r="Z437" i="4"/>
  <c r="AQ437" i="4"/>
  <c r="AA437" i="4"/>
  <c r="R438" i="4"/>
  <c r="AQ438" i="4"/>
  <c r="AA438" i="4"/>
  <c r="R439" i="4"/>
  <c r="J439" i="4"/>
  <c r="AP439" i="4"/>
  <c r="AQ439" i="4"/>
  <c r="AA439" i="4"/>
  <c r="AO439" i="4" s="1"/>
  <c r="R440" i="4"/>
  <c r="AQ440" i="4"/>
  <c r="AA440" i="4"/>
  <c r="R441" i="4"/>
  <c r="J441" i="4"/>
  <c r="AQ441" i="4"/>
  <c r="AA441" i="4"/>
  <c r="R442" i="4"/>
  <c r="J442" i="4"/>
  <c r="AP442" i="4"/>
  <c r="AQ442" i="4"/>
  <c r="AA442" i="4"/>
  <c r="AO442" i="4" s="1"/>
  <c r="R443" i="4"/>
  <c r="J443" i="4"/>
  <c r="AP443" i="4"/>
  <c r="AQ443" i="4"/>
  <c r="AA443" i="4"/>
  <c r="R444" i="4"/>
  <c r="AQ444" i="4"/>
  <c r="AA444" i="4"/>
  <c r="R445" i="4"/>
  <c r="J445" i="4"/>
  <c r="AP445" i="4"/>
  <c r="AQ445" i="4"/>
  <c r="AA445" i="4"/>
  <c r="R446" i="4"/>
  <c r="J446" i="4"/>
  <c r="AQ446" i="4"/>
  <c r="AA446" i="4"/>
  <c r="R447" i="4"/>
  <c r="Z447" i="4"/>
  <c r="AQ447" i="4"/>
  <c r="AA447" i="4"/>
  <c r="R448" i="4"/>
  <c r="AQ448" i="4"/>
  <c r="AA448" i="4"/>
  <c r="AO448" i="4" s="1"/>
  <c r="R449" i="4"/>
  <c r="AQ449" i="4"/>
  <c r="AA449" i="4"/>
  <c r="AO449" i="4"/>
  <c r="AP449" i="4"/>
  <c r="R450" i="4"/>
  <c r="AQ450" i="4"/>
  <c r="AA450" i="4"/>
  <c r="R451" i="4"/>
  <c r="Z451" i="4"/>
  <c r="AQ451" i="4"/>
  <c r="AA451" i="4"/>
  <c r="R452" i="4"/>
  <c r="AQ452" i="4"/>
  <c r="AA452" i="4"/>
  <c r="R453" i="4"/>
  <c r="Z453" i="4"/>
  <c r="AQ453" i="4"/>
  <c r="AA453" i="4"/>
  <c r="R454" i="4"/>
  <c r="J454" i="4"/>
  <c r="AQ454" i="4"/>
  <c r="AA454" i="4"/>
  <c r="R455" i="4"/>
  <c r="J455" i="4"/>
  <c r="AQ455" i="4"/>
  <c r="AA455" i="4"/>
  <c r="R456" i="4"/>
  <c r="Z456" i="4"/>
  <c r="AQ456" i="4"/>
  <c r="AA456" i="4"/>
  <c r="R457" i="4"/>
  <c r="J457" i="4"/>
  <c r="AP457" i="4"/>
  <c r="AQ457" i="4"/>
  <c r="AA457" i="4"/>
  <c r="AO457" i="4" s="1"/>
  <c r="R458" i="4"/>
  <c r="J458" i="4"/>
  <c r="AP458" i="4"/>
  <c r="AQ458" i="4"/>
  <c r="AA458" i="4"/>
  <c r="R460" i="4"/>
  <c r="Z460" i="4"/>
  <c r="AQ460" i="4"/>
  <c r="AA460" i="4"/>
  <c r="R461" i="4"/>
  <c r="AQ461" i="4"/>
  <c r="AA461" i="4"/>
  <c r="AO461" i="4" s="1"/>
  <c r="R463" i="4"/>
  <c r="J463" i="4"/>
  <c r="AQ463" i="4"/>
  <c r="AA463" i="4"/>
  <c r="R464" i="4"/>
  <c r="Z464" i="4"/>
  <c r="AQ464" i="4"/>
  <c r="AA464" i="4"/>
  <c r="R465" i="4"/>
  <c r="Z465" i="4"/>
  <c r="AQ465" i="4"/>
  <c r="AA465" i="4"/>
  <c r="R466" i="4"/>
  <c r="Z466" i="4"/>
  <c r="AQ466" i="4"/>
  <c r="AA466" i="4"/>
  <c r="AO466" i="4" s="1"/>
  <c r="R467" i="4"/>
  <c r="Z467" i="4"/>
  <c r="AQ467" i="4"/>
  <c r="AA467" i="4"/>
  <c r="AO467" i="4" s="1"/>
  <c r="R468" i="4"/>
  <c r="J468" i="4"/>
  <c r="AP468" i="4"/>
  <c r="AQ468" i="4"/>
  <c r="AA468" i="4"/>
  <c r="R469" i="4"/>
  <c r="Z469" i="4"/>
  <c r="AQ469" i="4"/>
  <c r="AA469" i="4"/>
  <c r="R470" i="4"/>
  <c r="Z470" i="4"/>
  <c r="AQ470" i="4"/>
  <c r="AA470" i="4"/>
  <c r="R472" i="4"/>
  <c r="Z472" i="4"/>
  <c r="AQ472" i="4"/>
  <c r="AA472" i="4"/>
  <c r="R473" i="4"/>
  <c r="Z473" i="4"/>
  <c r="AQ473" i="4"/>
  <c r="AA473" i="4"/>
  <c r="R474" i="4"/>
  <c r="Z474" i="4"/>
  <c r="AQ474" i="4"/>
  <c r="AA474" i="4"/>
  <c r="AO474" i="4"/>
  <c r="AP474" i="4"/>
  <c r="R475" i="4"/>
  <c r="Z475" i="4"/>
  <c r="AQ475" i="4"/>
  <c r="AA475" i="4"/>
  <c r="R476" i="4"/>
  <c r="AQ476" i="4"/>
  <c r="AA476" i="4"/>
  <c r="R477" i="4"/>
  <c r="AQ477" i="4"/>
  <c r="AA477" i="4"/>
  <c r="R478" i="4"/>
  <c r="J478" i="4"/>
  <c r="AP478" i="4"/>
  <c r="AQ478" i="4"/>
  <c r="AA478" i="4"/>
  <c r="R479" i="4"/>
  <c r="AQ479" i="4"/>
  <c r="AA479" i="4"/>
  <c r="R480" i="4"/>
  <c r="J480" i="4"/>
  <c r="AQ480" i="4"/>
  <c r="AA480" i="4"/>
  <c r="R481" i="4"/>
  <c r="J481" i="4"/>
  <c r="AP481" i="4"/>
  <c r="AQ481" i="4"/>
  <c r="AA481" i="4"/>
  <c r="R482" i="4"/>
  <c r="Z482" i="4"/>
  <c r="AQ482" i="4"/>
  <c r="AA482" i="4"/>
  <c r="R483" i="4"/>
  <c r="J483" i="4"/>
  <c r="AQ483" i="4"/>
  <c r="AA483" i="4"/>
  <c r="R484" i="4"/>
  <c r="J484" i="4"/>
  <c r="AQ484" i="4"/>
  <c r="AA484" i="4"/>
  <c r="R485" i="4"/>
  <c r="Z485" i="4"/>
  <c r="AQ485" i="4"/>
  <c r="AA485" i="4"/>
  <c r="R486" i="4"/>
  <c r="AQ486" i="4"/>
  <c r="AA486" i="4"/>
  <c r="R487" i="4"/>
  <c r="J487" i="4"/>
  <c r="AP487" i="4" s="1"/>
  <c r="AQ487" i="4"/>
  <c r="AA487" i="4"/>
  <c r="R488" i="4"/>
  <c r="AQ488" i="4"/>
  <c r="AA488" i="4"/>
  <c r="R490" i="4"/>
  <c r="Z490" i="4"/>
  <c r="AQ490" i="4"/>
  <c r="AA490" i="4"/>
  <c r="R492" i="4"/>
  <c r="Z492" i="4"/>
  <c r="J492" i="4"/>
  <c r="AP492" i="4"/>
  <c r="AQ492" i="4"/>
  <c r="AA492" i="4"/>
  <c r="AO492" i="4" s="1"/>
  <c r="R493" i="4"/>
  <c r="Z493" i="4"/>
  <c r="AQ493" i="4"/>
  <c r="AA493" i="4"/>
  <c r="AO493" i="4"/>
  <c r="AP493" i="4"/>
  <c r="R494" i="4"/>
  <c r="AQ494" i="4"/>
  <c r="AA494" i="4"/>
  <c r="AO494" i="4"/>
  <c r="AP494" i="4"/>
  <c r="R495" i="4"/>
  <c r="J495" i="4"/>
  <c r="AP495" i="4"/>
  <c r="AQ495" i="4"/>
  <c r="AA495" i="4"/>
  <c r="R496" i="4"/>
  <c r="AQ496" i="4"/>
  <c r="AA496" i="4"/>
  <c r="R497" i="4"/>
  <c r="J497" i="4"/>
  <c r="AP497" i="4"/>
  <c r="AQ497" i="4"/>
  <c r="AA497" i="4"/>
  <c r="AO497" i="4" s="1"/>
  <c r="R498" i="4"/>
  <c r="J498" i="4"/>
  <c r="AP498" i="4"/>
  <c r="AQ498" i="4"/>
  <c r="AA498" i="4"/>
  <c r="R499" i="4"/>
  <c r="J499" i="4"/>
  <c r="AQ499" i="4"/>
  <c r="AA499" i="4"/>
  <c r="R500" i="4"/>
  <c r="Z500" i="4"/>
  <c r="AQ500" i="4"/>
  <c r="AA500" i="4"/>
  <c r="R502" i="4"/>
  <c r="J502" i="4"/>
  <c r="AP502" i="4"/>
  <c r="AQ502" i="4"/>
  <c r="AA502" i="4"/>
  <c r="R503" i="4"/>
  <c r="J503" i="4"/>
  <c r="AP503" i="4"/>
  <c r="AQ503" i="4"/>
  <c r="AA503" i="4"/>
  <c r="R504" i="4"/>
  <c r="J504" i="4"/>
  <c r="AQ504" i="4"/>
  <c r="AA504" i="4"/>
  <c r="R505" i="4"/>
  <c r="J505" i="4"/>
  <c r="AQ505" i="4"/>
  <c r="AA505" i="4"/>
  <c r="R506" i="4"/>
  <c r="J506" i="4"/>
  <c r="AP506" i="4"/>
  <c r="AQ506" i="4"/>
  <c r="AA506" i="4"/>
  <c r="R508" i="4"/>
  <c r="Z508" i="4"/>
  <c r="AQ508" i="4"/>
  <c r="AA508" i="4"/>
  <c r="R510" i="4"/>
  <c r="AQ510" i="4"/>
  <c r="AA510" i="4"/>
  <c r="R511" i="4"/>
  <c r="J511" i="4"/>
  <c r="AP511" i="4"/>
  <c r="AQ511" i="4"/>
  <c r="AA511" i="4"/>
  <c r="R512" i="4"/>
  <c r="AQ512" i="4"/>
  <c r="AA512" i="4"/>
  <c r="R513" i="4"/>
  <c r="J513" i="4"/>
  <c r="AQ513" i="4"/>
  <c r="AA513" i="4"/>
  <c r="AO513" i="4"/>
  <c r="AP513" i="4"/>
  <c r="R514" i="4"/>
  <c r="Z514" i="4"/>
  <c r="AQ514" i="4"/>
  <c r="AA514" i="4"/>
  <c r="R515" i="4"/>
  <c r="J515" i="4"/>
  <c r="AP515" i="4"/>
  <c r="AQ515" i="4"/>
  <c r="AA515" i="4"/>
  <c r="AO515" i="4" s="1"/>
  <c r="R516" i="4"/>
  <c r="Z516" i="4"/>
  <c r="AQ516" i="4"/>
  <c r="AA516" i="4"/>
  <c r="R517" i="4"/>
  <c r="J517" i="4"/>
  <c r="AP517" i="4"/>
  <c r="AQ517" i="4"/>
  <c r="AA517" i="4"/>
  <c r="R518" i="4"/>
  <c r="AQ518" i="4"/>
  <c r="AA518" i="4"/>
  <c r="R519" i="4"/>
  <c r="AQ519" i="4"/>
  <c r="AA519" i="4"/>
  <c r="R520" i="4"/>
  <c r="AQ520" i="4"/>
  <c r="AA520" i="4"/>
  <c r="R521" i="4"/>
  <c r="J521" i="4"/>
  <c r="AP521" i="4" s="1"/>
  <c r="AQ521" i="4"/>
  <c r="AA521" i="4"/>
  <c r="R522" i="4"/>
  <c r="Z522" i="4"/>
  <c r="AQ522" i="4"/>
  <c r="AA522" i="4"/>
  <c r="AO522" i="4"/>
  <c r="AP522" i="4"/>
  <c r="R523" i="4"/>
  <c r="AQ523" i="4"/>
  <c r="AA523" i="4"/>
  <c r="AO523" i="4" s="1"/>
  <c r="R524" i="4"/>
  <c r="AQ524" i="4"/>
  <c r="AA524" i="4"/>
  <c r="R525" i="4"/>
  <c r="AQ525" i="4"/>
  <c r="AA525" i="4"/>
  <c r="R526" i="4"/>
  <c r="AQ526" i="4"/>
  <c r="AA526" i="4"/>
  <c r="R527" i="4"/>
  <c r="J527" i="4"/>
  <c r="AP527" i="4"/>
  <c r="AQ527" i="4"/>
  <c r="AA527" i="4"/>
  <c r="R528" i="4"/>
  <c r="J528" i="4"/>
  <c r="AP528" i="4" s="1"/>
  <c r="AQ528" i="4"/>
  <c r="AA528" i="4"/>
  <c r="R529" i="4"/>
  <c r="AQ529" i="4"/>
  <c r="AA529" i="4"/>
  <c r="R530" i="4"/>
  <c r="AQ530" i="4"/>
  <c r="AA530" i="4"/>
  <c r="R532" i="4"/>
  <c r="AQ532" i="4"/>
  <c r="AA532" i="4"/>
  <c r="R534" i="4"/>
  <c r="Z534" i="4"/>
  <c r="AQ534" i="4"/>
  <c r="AA534" i="4"/>
  <c r="AO534" i="4" s="1"/>
  <c r="R536" i="4"/>
  <c r="Z536" i="4"/>
  <c r="AQ536" i="4"/>
  <c r="AA536" i="4"/>
  <c r="AO536" i="4" s="1"/>
  <c r="R537" i="4"/>
  <c r="J537" i="4"/>
  <c r="AQ537" i="4"/>
  <c r="AA537" i="4"/>
  <c r="AO537" i="4" s="1"/>
  <c r="R538" i="4"/>
  <c r="Z538" i="4"/>
  <c r="AQ538" i="4"/>
  <c r="AA538" i="4"/>
  <c r="R539" i="4"/>
  <c r="J539" i="4"/>
  <c r="AQ539" i="4"/>
  <c r="AA539" i="4"/>
  <c r="AO539" i="4" s="1"/>
  <c r="R540" i="4"/>
  <c r="J540" i="4"/>
  <c r="AQ540" i="4"/>
  <c r="AA540" i="4"/>
  <c r="R541" i="4"/>
  <c r="J541" i="4"/>
  <c r="AQ541" i="4"/>
  <c r="AA541" i="4"/>
  <c r="R542" i="4"/>
  <c r="AQ542" i="4"/>
  <c r="AA542" i="4"/>
  <c r="R543" i="4"/>
  <c r="Z543" i="4"/>
  <c r="AQ543" i="4"/>
  <c r="AA543" i="4"/>
  <c r="R544" i="4"/>
  <c r="AQ544" i="4"/>
  <c r="AA544" i="4"/>
  <c r="AO544" i="4"/>
  <c r="AP544" i="4"/>
  <c r="R545" i="4"/>
  <c r="J545" i="4"/>
  <c r="AP545" i="4"/>
  <c r="AQ545" i="4"/>
  <c r="AA545" i="4"/>
  <c r="R546" i="4"/>
  <c r="J546" i="4"/>
  <c r="AQ546" i="4"/>
  <c r="AA546" i="4"/>
  <c r="R547" i="4"/>
  <c r="Z547" i="4"/>
  <c r="AQ547" i="4"/>
  <c r="AA547" i="4"/>
  <c r="R548" i="4"/>
  <c r="Z548" i="4"/>
  <c r="AQ548" i="4"/>
  <c r="AA548" i="4"/>
  <c r="R549" i="4"/>
  <c r="J549" i="4"/>
  <c r="AP549" i="4"/>
  <c r="AQ549" i="4"/>
  <c r="AA549" i="4"/>
  <c r="R550" i="4"/>
  <c r="Z550" i="4"/>
  <c r="AQ550" i="4"/>
  <c r="AA550" i="4"/>
  <c r="R551" i="4"/>
  <c r="J551" i="4"/>
  <c r="AQ551" i="4"/>
  <c r="AA551" i="4"/>
  <c r="AO551" i="4"/>
  <c r="AP551" i="4"/>
  <c r="R552" i="4"/>
  <c r="Z552" i="4"/>
  <c r="AQ552" i="4"/>
  <c r="AA552" i="4"/>
  <c r="AO552" i="4" s="1"/>
  <c r="R554" i="4"/>
  <c r="Z554" i="4"/>
  <c r="AQ554" i="4"/>
  <c r="AA554" i="4"/>
  <c r="AO554" i="4" s="1"/>
  <c r="R555" i="4"/>
  <c r="AQ555" i="4"/>
  <c r="AA555" i="4"/>
  <c r="R556" i="4"/>
  <c r="J556" i="4"/>
  <c r="AP556" i="4"/>
  <c r="Z556" i="4"/>
  <c r="AQ556" i="4"/>
  <c r="AA556" i="4"/>
  <c r="R557" i="4"/>
  <c r="Z557" i="4"/>
  <c r="AQ557" i="4"/>
  <c r="AA557" i="4"/>
  <c r="R558" i="4"/>
  <c r="AQ558" i="4"/>
  <c r="AA558" i="4"/>
  <c r="AO558" i="4"/>
  <c r="AP558" i="4"/>
  <c r="R559" i="4"/>
  <c r="Z559" i="4"/>
  <c r="AQ559" i="4"/>
  <c r="AA559" i="4"/>
  <c r="R560" i="4"/>
  <c r="J560" i="4"/>
  <c r="AP560" i="4" s="1"/>
  <c r="AQ560" i="4"/>
  <c r="AA560" i="4"/>
  <c r="R561" i="4"/>
  <c r="Z561" i="4"/>
  <c r="J561" i="4"/>
  <c r="AP561" i="4"/>
  <c r="AQ561" i="4"/>
  <c r="AA561" i="4"/>
  <c r="AO561" i="4" s="1"/>
  <c r="R562" i="4"/>
  <c r="Z562" i="4"/>
  <c r="AQ562" i="4"/>
  <c r="AA562" i="4"/>
  <c r="R563" i="4"/>
  <c r="Z563" i="4"/>
  <c r="AQ563" i="4"/>
  <c r="AA563" i="4"/>
  <c r="R564" i="4"/>
  <c r="Z564" i="4"/>
  <c r="AQ564" i="4"/>
  <c r="AA564" i="4"/>
  <c r="AO564" i="4" s="1"/>
  <c r="R565" i="4"/>
  <c r="J565" i="4"/>
  <c r="AP565" i="4"/>
  <c r="AQ565" i="4"/>
  <c r="AA565" i="4"/>
  <c r="R566" i="4"/>
  <c r="J566" i="4"/>
  <c r="AQ566" i="4"/>
  <c r="AA566" i="4"/>
  <c r="R567" i="4"/>
  <c r="Z567" i="4"/>
  <c r="AQ567" i="4"/>
  <c r="AA567" i="4"/>
  <c r="R569" i="4"/>
  <c r="AQ569" i="4"/>
  <c r="AA569" i="4"/>
  <c r="AO569" i="4" s="1"/>
  <c r="R570" i="4"/>
  <c r="AQ570" i="4"/>
  <c r="AA570" i="4"/>
  <c r="R571" i="4"/>
  <c r="Z571" i="4"/>
  <c r="AQ571" i="4"/>
  <c r="AA571" i="4"/>
  <c r="R572" i="4"/>
  <c r="J572" i="4"/>
  <c r="AP572" i="4"/>
  <c r="AQ572" i="4"/>
  <c r="AA572" i="4"/>
  <c r="AO572" i="4" s="1"/>
  <c r="R573" i="4"/>
  <c r="AQ573" i="4"/>
  <c r="AA573" i="4"/>
  <c r="R574" i="4"/>
  <c r="AQ574" i="4"/>
  <c r="AA574" i="4"/>
  <c r="R575" i="4"/>
  <c r="AQ575" i="4"/>
  <c r="AA575" i="4"/>
  <c r="R576" i="4"/>
  <c r="J576" i="4"/>
  <c r="AP576" i="4"/>
  <c r="AQ576" i="4"/>
  <c r="AA576" i="4"/>
  <c r="R577" i="4"/>
  <c r="J577" i="4"/>
  <c r="AP577" i="4" s="1"/>
  <c r="AQ577" i="4"/>
  <c r="AA577" i="4"/>
  <c r="R578" i="4"/>
  <c r="Z578" i="4"/>
  <c r="AQ578" i="4"/>
  <c r="AA578" i="4"/>
  <c r="R579" i="4"/>
  <c r="J579" i="4"/>
  <c r="AP579" i="4" s="1"/>
  <c r="Z579" i="4"/>
  <c r="AQ579" i="4"/>
  <c r="AA579" i="4"/>
  <c r="AO579" i="4" s="1"/>
  <c r="R580" i="4"/>
  <c r="J580" i="4"/>
  <c r="AP580" i="4"/>
  <c r="AQ580" i="4"/>
  <c r="AA580" i="4"/>
  <c r="R581" i="4"/>
  <c r="AQ581" i="4"/>
  <c r="AA581" i="4"/>
  <c r="AO581" i="4" s="1"/>
  <c r="R582" i="4"/>
  <c r="Z582" i="4"/>
  <c r="AQ582" i="4"/>
  <c r="AA582" i="4"/>
  <c r="R583" i="4"/>
  <c r="AQ583" i="4"/>
  <c r="AA583" i="4"/>
  <c r="AO583" i="4"/>
  <c r="AP583" i="4"/>
  <c r="R585" i="4"/>
  <c r="Z585" i="4"/>
  <c r="AQ585" i="4"/>
  <c r="AA585" i="4"/>
  <c r="R586" i="4"/>
  <c r="Z586" i="4"/>
  <c r="AQ586" i="4"/>
  <c r="AA586" i="4"/>
  <c r="R587" i="4"/>
  <c r="Z587" i="4"/>
  <c r="AQ587" i="4"/>
  <c r="AA587" i="4"/>
  <c r="AO587" i="4"/>
  <c r="AP587" i="4"/>
  <c r="R588" i="4"/>
  <c r="Z588" i="4"/>
  <c r="AQ588" i="4"/>
  <c r="AA588" i="4"/>
  <c r="R589" i="4"/>
  <c r="J589" i="4"/>
  <c r="AQ589" i="4"/>
  <c r="AA589" i="4"/>
  <c r="R591" i="4"/>
  <c r="Z591" i="4"/>
  <c r="AQ591" i="4"/>
  <c r="AA591" i="4"/>
  <c r="R592" i="4"/>
  <c r="Z592" i="4"/>
  <c r="AQ592" i="4"/>
  <c r="AA592" i="4"/>
  <c r="R593" i="4"/>
  <c r="Z593" i="4"/>
  <c r="AQ593" i="4"/>
  <c r="AA593" i="4"/>
  <c r="R594" i="4"/>
  <c r="Z594" i="4"/>
  <c r="AQ594" i="4"/>
  <c r="AA594" i="4"/>
  <c r="R595" i="4"/>
  <c r="Z595" i="4"/>
  <c r="AQ595" i="4"/>
  <c r="AA595" i="4"/>
  <c r="R596" i="4"/>
  <c r="AQ596" i="4"/>
  <c r="AA596" i="4"/>
  <c r="R597" i="4"/>
  <c r="Z597" i="4"/>
  <c r="AQ597" i="4"/>
  <c r="AA597" i="4"/>
  <c r="R598" i="4"/>
  <c r="Z598" i="4"/>
  <c r="AQ598" i="4"/>
  <c r="AA598" i="4"/>
  <c r="R599" i="4"/>
  <c r="J599" i="4"/>
  <c r="AQ599" i="4"/>
  <c r="AA599" i="4"/>
  <c r="AO599" i="4"/>
  <c r="AP599" i="4"/>
  <c r="R600" i="4"/>
  <c r="Z600" i="4"/>
  <c r="AQ600" i="4"/>
  <c r="AA600" i="4"/>
  <c r="AO600" i="4" s="1"/>
  <c r="R601" i="4"/>
  <c r="J601" i="4"/>
  <c r="AQ601" i="4"/>
  <c r="AA601" i="4"/>
  <c r="AO601" i="4" s="1"/>
  <c r="R602" i="4"/>
  <c r="Z602" i="4"/>
  <c r="AQ602" i="4"/>
  <c r="AA602" i="4"/>
  <c r="AO602" i="4" s="1"/>
  <c r="R603" i="4"/>
  <c r="J603" i="4"/>
  <c r="AP603" i="4"/>
  <c r="AQ603" i="4"/>
  <c r="AA603" i="4"/>
  <c r="R604" i="4"/>
  <c r="J604" i="4"/>
  <c r="AP604" i="4"/>
  <c r="AQ604" i="4"/>
  <c r="AA604" i="4"/>
  <c r="R605" i="4"/>
  <c r="AQ605" i="4"/>
  <c r="AA605" i="4"/>
  <c r="R606" i="4"/>
  <c r="Z606" i="4"/>
  <c r="AQ606" i="4"/>
  <c r="AA606" i="4"/>
  <c r="R607" i="4"/>
  <c r="Z607" i="4"/>
  <c r="AQ607" i="4"/>
  <c r="AA607" i="4"/>
  <c r="AO607" i="4"/>
  <c r="AP607" i="4"/>
  <c r="R608" i="4"/>
  <c r="Z608" i="4"/>
  <c r="AQ608" i="4"/>
  <c r="AA608" i="4"/>
  <c r="R609" i="4"/>
  <c r="AQ609" i="4"/>
  <c r="AA609" i="4"/>
  <c r="R610" i="4"/>
  <c r="J610" i="4"/>
  <c r="AP610" i="4" s="1"/>
  <c r="Z610" i="4"/>
  <c r="AQ610" i="4"/>
  <c r="AA610" i="4"/>
  <c r="R611" i="4"/>
  <c r="J611" i="4"/>
  <c r="AQ611" i="4"/>
  <c r="AA611" i="4"/>
  <c r="R612" i="4"/>
  <c r="Z612" i="4"/>
  <c r="AQ612" i="4"/>
  <c r="AA612" i="4"/>
  <c r="AO612" i="4" s="1"/>
  <c r="R613" i="4"/>
  <c r="J613" i="4"/>
  <c r="AQ613" i="4"/>
  <c r="AA613" i="4"/>
  <c r="R614" i="4"/>
  <c r="AQ614" i="4"/>
  <c r="AA614" i="4"/>
  <c r="R615" i="4"/>
  <c r="J615" i="4"/>
  <c r="AQ615" i="4"/>
  <c r="AA615" i="4"/>
  <c r="AO615" i="4"/>
  <c r="AP615" i="4"/>
  <c r="R616" i="4"/>
  <c r="AQ616" i="4"/>
  <c r="AA616" i="4"/>
  <c r="R617" i="4"/>
  <c r="Z617" i="4"/>
  <c r="AQ617" i="4"/>
  <c r="AA617" i="4"/>
  <c r="R618" i="4"/>
  <c r="AQ618" i="4"/>
  <c r="AA618" i="4"/>
  <c r="R619" i="4"/>
  <c r="Z619" i="4"/>
  <c r="AQ619" i="4"/>
  <c r="AA619" i="4"/>
  <c r="R620" i="4"/>
  <c r="Z620" i="4"/>
  <c r="AQ620" i="4"/>
  <c r="AA620" i="4"/>
  <c r="R621" i="4"/>
  <c r="Z621" i="4"/>
  <c r="AQ621" i="4"/>
  <c r="AA621" i="4"/>
  <c r="R622" i="4"/>
  <c r="Z622" i="4"/>
  <c r="AQ622" i="4"/>
  <c r="AA622" i="4"/>
  <c r="AO622" i="4"/>
  <c r="AP622" i="4"/>
  <c r="R623" i="4"/>
  <c r="Z623" i="4"/>
  <c r="AQ623" i="4"/>
  <c r="AA623" i="4"/>
  <c r="R624" i="4"/>
  <c r="Z624" i="4"/>
  <c r="AQ624" i="4"/>
  <c r="AA624" i="4"/>
  <c r="AO624" i="4"/>
  <c r="AP624" i="4"/>
  <c r="R625" i="4"/>
  <c r="J625" i="4"/>
  <c r="AQ625" i="4"/>
  <c r="AA625" i="4"/>
  <c r="R626" i="4"/>
  <c r="AQ626" i="4"/>
  <c r="AA626" i="4"/>
  <c r="R627" i="4"/>
  <c r="AQ627" i="4"/>
  <c r="AA627" i="4"/>
  <c r="R628" i="4"/>
  <c r="J628" i="4"/>
  <c r="AP628" i="4"/>
  <c r="AQ628" i="4"/>
  <c r="AA628" i="4"/>
  <c r="R629" i="4"/>
  <c r="Z629" i="4"/>
  <c r="AQ629" i="4"/>
  <c r="AA629" i="4"/>
  <c r="R630" i="4"/>
  <c r="J630" i="4"/>
  <c r="AP630" i="4" s="1"/>
  <c r="AQ630" i="4"/>
  <c r="AA630" i="4"/>
  <c r="R631" i="4"/>
  <c r="Z631" i="4"/>
  <c r="AQ631" i="4"/>
  <c r="AA631" i="4"/>
  <c r="R632" i="4"/>
  <c r="J632" i="4"/>
  <c r="AP632" i="4"/>
  <c r="AQ632" i="4"/>
  <c r="AA632" i="4"/>
  <c r="AO632" i="4" s="1"/>
  <c r="R633" i="4"/>
  <c r="Z633" i="4"/>
  <c r="AQ633" i="4"/>
  <c r="AA633" i="4"/>
  <c r="R634" i="4"/>
  <c r="J634" i="4"/>
  <c r="AP634" i="4"/>
  <c r="AQ634" i="4"/>
  <c r="AA634" i="4"/>
  <c r="R635" i="4"/>
  <c r="Z635" i="4"/>
  <c r="AQ635" i="4"/>
  <c r="AA635" i="4"/>
  <c r="R636" i="4"/>
  <c r="AQ636" i="4"/>
  <c r="AA636" i="4"/>
  <c r="R637" i="4"/>
  <c r="Z637" i="4"/>
  <c r="AQ637" i="4"/>
  <c r="AA637" i="4"/>
  <c r="R638" i="4"/>
  <c r="J638" i="4"/>
  <c r="AQ638" i="4"/>
  <c r="AA638" i="4"/>
  <c r="R639" i="4"/>
  <c r="J639" i="4"/>
  <c r="AP639" i="4"/>
  <c r="AQ639" i="4"/>
  <c r="AA639" i="4"/>
  <c r="R640" i="4"/>
  <c r="AQ640" i="4"/>
  <c r="AA640" i="4"/>
  <c r="AO640" i="4" s="1"/>
  <c r="R641" i="4"/>
  <c r="AQ641" i="4"/>
  <c r="AA641" i="4"/>
  <c r="R642" i="4"/>
  <c r="Z642" i="4"/>
  <c r="AQ642" i="4"/>
  <c r="AA642" i="4"/>
  <c r="R644" i="4"/>
  <c r="AQ644" i="4"/>
  <c r="AA644" i="4"/>
  <c r="R645" i="4"/>
  <c r="Z645" i="4"/>
  <c r="AQ645" i="4"/>
  <c r="AA645" i="4"/>
  <c r="R647" i="4"/>
  <c r="Z647" i="4"/>
  <c r="AQ647" i="4"/>
  <c r="AA647" i="4"/>
  <c r="R648" i="4"/>
  <c r="J648" i="4"/>
  <c r="AP648" i="4" s="1"/>
  <c r="AQ648" i="4"/>
  <c r="AA648" i="4"/>
  <c r="R649" i="4"/>
  <c r="Z649" i="4"/>
  <c r="AQ649" i="4"/>
  <c r="AA649" i="4"/>
  <c r="R650" i="4"/>
  <c r="Z650" i="4"/>
  <c r="AQ650" i="4"/>
  <c r="AA650" i="4"/>
  <c r="AO650" i="4"/>
  <c r="R459" i="4"/>
  <c r="Z459" i="4"/>
  <c r="AQ459" i="4"/>
  <c r="AA459" i="4"/>
  <c r="R651" i="4"/>
  <c r="AQ651" i="4"/>
  <c r="AA651" i="4"/>
  <c r="R652" i="4"/>
  <c r="AQ652" i="4"/>
  <c r="AA652" i="4"/>
  <c r="R653" i="4"/>
  <c r="Z653" i="4"/>
  <c r="AQ653" i="4"/>
  <c r="AA653" i="4"/>
  <c r="R654" i="4"/>
  <c r="AQ654" i="4"/>
  <c r="AA654" i="4"/>
  <c r="AO654" i="4" s="1"/>
  <c r="R655" i="4"/>
  <c r="Z655" i="4"/>
  <c r="AQ655" i="4"/>
  <c r="AA655" i="4"/>
  <c r="AO655" i="4"/>
  <c r="AP655" i="4"/>
  <c r="R656" i="4"/>
  <c r="AQ656" i="4"/>
  <c r="AA656" i="4"/>
  <c r="R657" i="4"/>
  <c r="AQ657" i="4"/>
  <c r="AA657" i="4"/>
  <c r="AO657" i="4" s="1"/>
  <c r="R658" i="4"/>
  <c r="Z658" i="4"/>
  <c r="AQ658" i="4"/>
  <c r="AA658" i="4"/>
  <c r="R659" i="4"/>
  <c r="AQ659" i="4"/>
  <c r="AA659" i="4"/>
  <c r="R660" i="4"/>
  <c r="Z660" i="4"/>
  <c r="AQ660" i="4"/>
  <c r="AA660" i="4"/>
  <c r="R661" i="4"/>
  <c r="Z661" i="4"/>
  <c r="AQ661" i="4"/>
  <c r="AA661" i="4"/>
  <c r="R662" i="4"/>
  <c r="Z662" i="4"/>
  <c r="AQ662" i="4"/>
  <c r="AA662" i="4"/>
  <c r="R663" i="4"/>
  <c r="AQ663" i="4"/>
  <c r="AA663" i="4"/>
  <c r="R666" i="4"/>
  <c r="AQ666" i="4"/>
  <c r="AA666" i="4"/>
  <c r="R667" i="4"/>
  <c r="AQ667" i="4"/>
  <c r="AA667" i="4"/>
  <c r="AO667" i="4" s="1"/>
  <c r="R668" i="4"/>
  <c r="AQ668" i="4"/>
  <c r="AA668" i="4"/>
  <c r="R669" i="4"/>
  <c r="AQ669" i="4"/>
  <c r="AA669" i="4"/>
  <c r="R670" i="4"/>
  <c r="AQ670" i="4"/>
  <c r="AA670" i="4"/>
  <c r="R671" i="4"/>
  <c r="AQ671" i="4"/>
  <c r="AA671" i="4"/>
  <c r="R672" i="4"/>
  <c r="J672" i="4"/>
  <c r="AP672" i="4"/>
  <c r="AQ672" i="4"/>
  <c r="AA672" i="4"/>
  <c r="R673" i="4"/>
  <c r="Z673" i="4"/>
  <c r="AQ673" i="4"/>
  <c r="AA673" i="4"/>
  <c r="R674" i="4"/>
  <c r="Z674" i="4"/>
  <c r="AQ674" i="4"/>
  <c r="AA674" i="4"/>
  <c r="AO674" i="4"/>
  <c r="AP674" i="4"/>
  <c r="R675" i="4"/>
  <c r="J675" i="4"/>
  <c r="AQ675" i="4"/>
  <c r="AA675" i="4"/>
  <c r="R676" i="4"/>
  <c r="J676" i="4"/>
  <c r="AP676" i="4"/>
  <c r="Z676" i="4"/>
  <c r="AQ676" i="4"/>
  <c r="AA676" i="4"/>
  <c r="R677" i="4"/>
  <c r="AQ677" i="4"/>
  <c r="AA677" i="4"/>
  <c r="R678" i="4"/>
  <c r="AQ678" i="4"/>
  <c r="AA678" i="4"/>
  <c r="R679" i="4"/>
  <c r="AQ679" i="4"/>
  <c r="AA679" i="4"/>
  <c r="R680" i="4"/>
  <c r="J680" i="4"/>
  <c r="AO680" i="4" s="1"/>
  <c r="AQ680" i="4"/>
  <c r="AA680" i="4"/>
  <c r="R681" i="4"/>
  <c r="AQ681" i="4"/>
  <c r="AA681" i="4"/>
  <c r="R682" i="4"/>
  <c r="AQ682" i="4"/>
  <c r="AA682" i="4"/>
  <c r="R683" i="4"/>
  <c r="J683" i="4"/>
  <c r="AP683" i="4"/>
  <c r="AQ683" i="4"/>
  <c r="AA683" i="4"/>
  <c r="R684" i="4"/>
  <c r="J684" i="4"/>
  <c r="AP684" i="4"/>
  <c r="AQ684" i="4"/>
  <c r="AA684" i="4"/>
  <c r="R685" i="4"/>
  <c r="Z685" i="4"/>
  <c r="AQ685" i="4"/>
  <c r="AA685" i="4"/>
  <c r="R686" i="4"/>
  <c r="Z686" i="4"/>
  <c r="AQ686" i="4"/>
  <c r="AA686" i="4"/>
  <c r="R688" i="4"/>
  <c r="J688" i="4"/>
  <c r="AP688" i="4" s="1"/>
  <c r="AQ688" i="4"/>
  <c r="AA688" i="4"/>
  <c r="R690" i="4"/>
  <c r="J690" i="4"/>
  <c r="AP690" i="4"/>
  <c r="AQ690" i="4"/>
  <c r="AA690" i="4"/>
  <c r="AO690" i="4" s="1"/>
  <c r="R691" i="4"/>
  <c r="Z691" i="4"/>
  <c r="AQ691" i="4"/>
  <c r="AA691" i="4"/>
  <c r="AO691" i="4" s="1"/>
  <c r="R692" i="4"/>
  <c r="AQ692" i="4"/>
  <c r="AA692" i="4"/>
  <c r="R693" i="4"/>
  <c r="J693" i="4"/>
  <c r="AP693" i="4"/>
  <c r="AQ693" i="4"/>
  <c r="AA693" i="4"/>
  <c r="AO693" i="4" s="1"/>
  <c r="R694" i="4"/>
  <c r="J694" i="4"/>
  <c r="AP694" i="4"/>
  <c r="AQ694" i="4"/>
  <c r="AA694" i="4"/>
  <c r="R695" i="4"/>
  <c r="J695" i="4"/>
  <c r="AP695" i="4"/>
  <c r="AQ695" i="4"/>
  <c r="AA695" i="4"/>
  <c r="R696" i="4"/>
  <c r="J696" i="4"/>
  <c r="AP696" i="4" s="1"/>
  <c r="AQ696" i="4"/>
  <c r="AA696" i="4"/>
  <c r="R697" i="4"/>
  <c r="J697" i="4"/>
  <c r="AP697" i="4"/>
  <c r="AQ697" i="4"/>
  <c r="AA697" i="4"/>
  <c r="AO697" i="4" s="1"/>
  <c r="R698" i="4"/>
  <c r="Z698" i="4"/>
  <c r="AQ698" i="4"/>
  <c r="AA698" i="4"/>
  <c r="AO698" i="4" s="1"/>
  <c r="R699" i="4"/>
  <c r="AQ699" i="4"/>
  <c r="AA699" i="4"/>
  <c r="R700" i="4"/>
  <c r="Z700" i="4"/>
  <c r="AQ700" i="4"/>
  <c r="AA700" i="4"/>
  <c r="R701" i="4"/>
  <c r="J701" i="4"/>
  <c r="AP701" i="4"/>
  <c r="AQ701" i="4"/>
  <c r="AA701" i="4"/>
  <c r="AO701" i="4" s="1"/>
  <c r="R702" i="4"/>
  <c r="J702" i="4"/>
  <c r="AQ702" i="4"/>
  <c r="AA702" i="4"/>
  <c r="AO702" i="4"/>
  <c r="AP702" i="4"/>
  <c r="R703" i="4"/>
  <c r="J703" i="4"/>
  <c r="AP703" i="4" s="1"/>
  <c r="AQ703" i="4"/>
  <c r="AA703" i="4"/>
  <c r="R704" i="4"/>
  <c r="Z704" i="4"/>
  <c r="AQ704" i="4"/>
  <c r="AA704" i="4"/>
  <c r="R706" i="4"/>
  <c r="Z706" i="4"/>
  <c r="AQ706" i="4"/>
  <c r="AA706" i="4"/>
  <c r="R707" i="4"/>
  <c r="J707" i="4"/>
  <c r="AQ707" i="4"/>
  <c r="AA707" i="4"/>
  <c r="R708" i="4"/>
  <c r="AQ708" i="4"/>
  <c r="AA708" i="4"/>
  <c r="R709" i="4"/>
  <c r="AQ709" i="4"/>
  <c r="AA709" i="4"/>
  <c r="R711" i="4"/>
  <c r="J711" i="4"/>
  <c r="AP711" i="4"/>
  <c r="AQ711" i="4"/>
  <c r="AA711" i="4"/>
  <c r="R712" i="4"/>
  <c r="J712" i="4"/>
  <c r="AQ712" i="4"/>
  <c r="AA712" i="4"/>
  <c r="R713" i="4"/>
  <c r="AQ713" i="4"/>
  <c r="AA713" i="4"/>
  <c r="R714" i="4"/>
  <c r="J714" i="4"/>
  <c r="AQ714" i="4"/>
  <c r="AA714" i="4"/>
  <c r="R715" i="4"/>
  <c r="Z715" i="4"/>
  <c r="AQ715" i="4"/>
  <c r="AA715" i="4"/>
  <c r="R716" i="4"/>
  <c r="J716" i="4"/>
  <c r="AP716" i="4"/>
  <c r="AQ716" i="4"/>
  <c r="AA716" i="4"/>
  <c r="R717" i="4"/>
  <c r="J717" i="4"/>
  <c r="AO717" i="4" s="1"/>
  <c r="AQ717" i="4"/>
  <c r="AA717" i="4"/>
  <c r="R718" i="4"/>
  <c r="J718" i="4"/>
  <c r="AQ718" i="4"/>
  <c r="AA718" i="4"/>
  <c r="R719" i="4"/>
  <c r="J719" i="4"/>
  <c r="AP719" i="4"/>
  <c r="AQ719" i="4"/>
  <c r="AA719" i="4"/>
  <c r="R720" i="4"/>
  <c r="J720" i="4"/>
  <c r="AP720" i="4"/>
  <c r="AQ720" i="4"/>
  <c r="AA720" i="4"/>
  <c r="R721" i="4"/>
  <c r="AQ721" i="4"/>
  <c r="AA721" i="4"/>
  <c r="R722" i="4"/>
  <c r="J722" i="4"/>
  <c r="AP722" i="4"/>
  <c r="AQ722" i="4"/>
  <c r="AA722" i="4"/>
  <c r="R723" i="4"/>
  <c r="J723" i="4"/>
  <c r="AQ723" i="4"/>
  <c r="AA723" i="4"/>
  <c r="AO723" i="4"/>
  <c r="AP723" i="4"/>
  <c r="R724" i="4"/>
  <c r="AQ724" i="4"/>
  <c r="AA724" i="4"/>
  <c r="R725" i="4"/>
  <c r="AQ725" i="4"/>
  <c r="AA725" i="4"/>
  <c r="AO725" i="4"/>
  <c r="R726" i="4"/>
  <c r="AQ726" i="4"/>
  <c r="AA726" i="4"/>
  <c r="R727" i="4"/>
  <c r="J727" i="4"/>
  <c r="AP727" i="4"/>
  <c r="AQ727" i="4"/>
  <c r="AA727" i="4"/>
  <c r="R728" i="4"/>
  <c r="AQ728" i="4"/>
  <c r="AA728" i="4"/>
  <c r="R729" i="4"/>
  <c r="Z729" i="4"/>
  <c r="AQ729" i="4"/>
  <c r="AA729" i="4"/>
  <c r="R730" i="4"/>
  <c r="Z730" i="4"/>
  <c r="AQ730" i="4"/>
  <c r="AA730" i="4"/>
  <c r="R731" i="4"/>
  <c r="J731" i="4"/>
  <c r="AQ731" i="4"/>
  <c r="AA731" i="4"/>
  <c r="R732" i="4"/>
  <c r="J732" i="4"/>
  <c r="AQ732" i="4"/>
  <c r="AA732" i="4"/>
  <c r="R733" i="4"/>
  <c r="Z733" i="4"/>
  <c r="AQ733" i="4"/>
  <c r="AA733" i="4"/>
  <c r="R734" i="4"/>
  <c r="AQ734" i="4"/>
  <c r="AA734" i="4"/>
  <c r="AO734" i="4"/>
  <c r="AP734" i="4"/>
  <c r="R735" i="4"/>
  <c r="Z735" i="4"/>
  <c r="AQ735" i="4"/>
  <c r="AA735" i="4"/>
  <c r="R737" i="4"/>
  <c r="J737" i="4"/>
  <c r="AQ737" i="4"/>
  <c r="AA737" i="4"/>
  <c r="R738" i="4"/>
  <c r="J738" i="4"/>
  <c r="AQ738" i="4"/>
  <c r="AA738" i="4"/>
  <c r="AO738" i="4"/>
  <c r="AP738" i="4"/>
  <c r="R739" i="4"/>
  <c r="Z739" i="4"/>
  <c r="AQ739" i="4"/>
  <c r="AA739" i="4"/>
  <c r="R740" i="4"/>
  <c r="AQ740" i="4"/>
  <c r="AA740" i="4"/>
  <c r="AO740" i="4"/>
  <c r="AP740" i="4"/>
  <c r="R741" i="4"/>
  <c r="AQ741" i="4"/>
  <c r="AA741" i="4"/>
  <c r="R742" i="4"/>
  <c r="Z742" i="4"/>
  <c r="AQ742" i="4"/>
  <c r="AA742" i="4"/>
  <c r="R743" i="4"/>
  <c r="Z743" i="4"/>
  <c r="AQ743" i="4"/>
  <c r="AA743" i="4"/>
  <c r="R744" i="4"/>
  <c r="Z744" i="4"/>
  <c r="AQ744" i="4"/>
  <c r="AA744" i="4"/>
  <c r="R745" i="4"/>
  <c r="Z745" i="4"/>
  <c r="AQ745" i="4"/>
  <c r="AA745" i="4"/>
  <c r="R747" i="4"/>
  <c r="J747" i="4"/>
  <c r="AP747" i="4"/>
  <c r="AQ747" i="4"/>
  <c r="AA747" i="4"/>
  <c r="R748" i="4"/>
  <c r="Z748" i="4"/>
  <c r="AQ748" i="4"/>
  <c r="AA748" i="4"/>
  <c r="R749" i="4"/>
  <c r="Z749" i="4"/>
  <c r="AQ749" i="4"/>
  <c r="AA749" i="4"/>
  <c r="R750" i="4"/>
  <c r="J750" i="4"/>
  <c r="AP750" i="4" s="1"/>
  <c r="AQ750" i="4"/>
  <c r="AA750" i="4"/>
  <c r="R751" i="4"/>
  <c r="Z751" i="4"/>
  <c r="AQ751" i="4"/>
  <c r="AA751" i="4"/>
  <c r="R752" i="4"/>
  <c r="J752" i="4"/>
  <c r="AP752" i="4"/>
  <c r="AQ752" i="4"/>
  <c r="AA752" i="4"/>
  <c r="AO752" i="4" s="1"/>
  <c r="R753" i="4"/>
  <c r="J753" i="4"/>
  <c r="AP753" i="4"/>
  <c r="AQ753" i="4"/>
  <c r="AA753" i="4"/>
  <c r="R754" i="4"/>
  <c r="Z754" i="4"/>
  <c r="AQ754" i="4"/>
  <c r="AQ889" i="4" s="1"/>
  <c r="AA754" i="4"/>
  <c r="R755" i="4"/>
  <c r="Z755" i="4"/>
  <c r="AQ755" i="4"/>
  <c r="AA755" i="4"/>
  <c r="R756" i="4"/>
  <c r="AQ756" i="4"/>
  <c r="AA756" i="4"/>
  <c r="AO756" i="4" s="1"/>
  <c r="R757" i="4"/>
  <c r="Z757" i="4"/>
  <c r="AQ757" i="4"/>
  <c r="AA757" i="4"/>
  <c r="AO757" i="4" s="1"/>
  <c r="R758" i="4"/>
  <c r="Z758" i="4"/>
  <c r="AQ758" i="4"/>
  <c r="AA758" i="4"/>
  <c r="AO758" i="4" s="1"/>
  <c r="R759" i="4"/>
  <c r="Z759" i="4"/>
  <c r="AQ759" i="4"/>
  <c r="AA759" i="4"/>
  <c r="R760" i="4"/>
  <c r="J760" i="4"/>
  <c r="AP760" i="4"/>
  <c r="AQ760" i="4"/>
  <c r="AA760" i="4"/>
  <c r="R762" i="4"/>
  <c r="J762" i="4"/>
  <c r="AQ762" i="4"/>
  <c r="AA762" i="4"/>
  <c r="R763" i="4"/>
  <c r="Z763" i="4"/>
  <c r="AQ763" i="4"/>
  <c r="AA763" i="4"/>
  <c r="R764" i="4"/>
  <c r="Z764" i="4"/>
  <c r="AQ764" i="4"/>
  <c r="AA764" i="4"/>
  <c r="R765" i="4"/>
  <c r="J765" i="4"/>
  <c r="AP765" i="4"/>
  <c r="AQ765" i="4"/>
  <c r="AA765" i="4"/>
  <c r="R766" i="4"/>
  <c r="J766" i="4"/>
  <c r="AP766" i="4" s="1"/>
  <c r="AQ766" i="4"/>
  <c r="AA766" i="4"/>
  <c r="R767" i="4"/>
  <c r="J767" i="4"/>
  <c r="AQ767" i="4"/>
  <c r="AA767" i="4"/>
  <c r="R768" i="4"/>
  <c r="J768" i="4"/>
  <c r="AP768" i="4"/>
  <c r="AQ768" i="4"/>
  <c r="AA768" i="4"/>
  <c r="AO768" i="4" s="1"/>
  <c r="R769" i="4"/>
  <c r="Z769" i="4"/>
  <c r="AQ769" i="4"/>
  <c r="AA769" i="4"/>
  <c r="R771" i="4"/>
  <c r="Z771" i="4"/>
  <c r="AQ771" i="4"/>
  <c r="AA771" i="4"/>
  <c r="AO771" i="4" s="1"/>
  <c r="R772" i="4"/>
  <c r="Z772" i="4"/>
  <c r="AQ772" i="4"/>
  <c r="AA772" i="4"/>
  <c r="AO772" i="4" s="1"/>
  <c r="R773" i="4"/>
  <c r="J773" i="4"/>
  <c r="AP773" i="4"/>
  <c r="AQ773" i="4"/>
  <c r="AA773" i="4"/>
  <c r="R774" i="4"/>
  <c r="Z774" i="4"/>
  <c r="AQ774" i="4"/>
  <c r="AA774" i="4"/>
  <c r="R775" i="4"/>
  <c r="Z775" i="4"/>
  <c r="AQ775" i="4"/>
  <c r="AA775" i="4"/>
  <c r="R776" i="4"/>
  <c r="J776" i="4"/>
  <c r="AQ776" i="4"/>
  <c r="AA776" i="4"/>
  <c r="R777" i="4"/>
  <c r="Z777" i="4"/>
  <c r="AQ777" i="4"/>
  <c r="AA777" i="4"/>
  <c r="R778" i="4"/>
  <c r="Z778" i="4"/>
  <c r="AQ778" i="4"/>
  <c r="AA778" i="4"/>
  <c r="R779" i="4"/>
  <c r="Z779" i="4"/>
  <c r="AQ779" i="4"/>
  <c r="AA779" i="4"/>
  <c r="R780" i="4"/>
  <c r="AQ780" i="4"/>
  <c r="AA780" i="4"/>
  <c r="AO780" i="4" s="1"/>
  <c r="R781" i="4"/>
  <c r="J781" i="4"/>
  <c r="AP781" i="4"/>
  <c r="AQ781" i="4"/>
  <c r="AA781" i="4"/>
  <c r="R782" i="4"/>
  <c r="J782" i="4"/>
  <c r="AP782" i="4"/>
  <c r="AQ782" i="4"/>
  <c r="AA782" i="4"/>
  <c r="AO782" i="4"/>
  <c r="R783" i="4"/>
  <c r="J783" i="4"/>
  <c r="AP783" i="4"/>
  <c r="AQ783" i="4"/>
  <c r="AA783" i="4"/>
  <c r="R784" i="4"/>
  <c r="J784" i="4"/>
  <c r="AP784" i="4"/>
  <c r="AQ784" i="4"/>
  <c r="AA784" i="4"/>
  <c r="R785" i="4"/>
  <c r="Z785" i="4"/>
  <c r="AQ785" i="4"/>
  <c r="AA785" i="4"/>
  <c r="R786" i="4"/>
  <c r="Z786" i="4"/>
  <c r="AQ786" i="4"/>
  <c r="AA786" i="4"/>
  <c r="R787" i="4"/>
  <c r="Z787" i="4"/>
  <c r="AQ787" i="4"/>
  <c r="AA787" i="4"/>
  <c r="R790" i="4"/>
  <c r="Z790" i="4"/>
  <c r="AQ790" i="4"/>
  <c r="AA790" i="4"/>
  <c r="R791" i="4"/>
  <c r="Z791" i="4"/>
  <c r="AQ791" i="4"/>
  <c r="AA791" i="4"/>
  <c r="R792" i="4"/>
  <c r="J792" i="4"/>
  <c r="AQ792" i="4"/>
  <c r="AA792" i="4"/>
  <c r="R793" i="4"/>
  <c r="AQ793" i="4"/>
  <c r="AA793" i="4"/>
  <c r="R794" i="4"/>
  <c r="J794" i="4"/>
  <c r="AP794" i="4"/>
  <c r="AQ794" i="4"/>
  <c r="AA794" i="4"/>
  <c r="R795" i="4"/>
  <c r="Z795" i="4"/>
  <c r="AQ795" i="4"/>
  <c r="AA795" i="4"/>
  <c r="R796" i="4"/>
  <c r="Z796" i="4"/>
  <c r="AQ796" i="4"/>
  <c r="AA796" i="4"/>
  <c r="R797" i="4"/>
  <c r="J797" i="4"/>
  <c r="AQ797" i="4"/>
  <c r="AA797" i="4"/>
  <c r="R798" i="4"/>
  <c r="J798" i="4"/>
  <c r="AQ798" i="4"/>
  <c r="AA798" i="4"/>
  <c r="R799" i="4"/>
  <c r="AQ799" i="4"/>
  <c r="AA799" i="4"/>
  <c r="AO799" i="4"/>
  <c r="AP799" i="4"/>
  <c r="R800" i="4"/>
  <c r="J800" i="4"/>
  <c r="AQ800" i="4"/>
  <c r="AA800" i="4"/>
  <c r="AO800" i="4"/>
  <c r="AP800" i="4"/>
  <c r="R801" i="4"/>
  <c r="J801" i="4"/>
  <c r="AP801" i="4"/>
  <c r="AQ801" i="4"/>
  <c r="AA801" i="4"/>
  <c r="R802" i="4"/>
  <c r="J802" i="4"/>
  <c r="AQ802" i="4"/>
  <c r="AA802" i="4"/>
  <c r="R803" i="4"/>
  <c r="Z803" i="4"/>
  <c r="AQ803" i="4"/>
  <c r="AA803" i="4"/>
  <c r="R804" i="4"/>
  <c r="Z804" i="4"/>
  <c r="AQ804" i="4"/>
  <c r="AA804" i="4"/>
  <c r="R805" i="4"/>
  <c r="Z805" i="4"/>
  <c r="AQ805" i="4"/>
  <c r="AA805" i="4"/>
  <c r="R806" i="4"/>
  <c r="J806" i="4"/>
  <c r="AQ806" i="4"/>
  <c r="AA806" i="4"/>
  <c r="R807" i="4"/>
  <c r="J807" i="4"/>
  <c r="AP807" i="4"/>
  <c r="AQ807" i="4"/>
  <c r="AA807" i="4"/>
  <c r="R808" i="4"/>
  <c r="Z808" i="4"/>
  <c r="AQ808" i="4"/>
  <c r="AA808" i="4"/>
  <c r="R809" i="4"/>
  <c r="J809" i="4"/>
  <c r="AQ809" i="4"/>
  <c r="AA809" i="4"/>
  <c r="R810" i="4"/>
  <c r="Z810" i="4"/>
  <c r="AQ810" i="4"/>
  <c r="AA810" i="4"/>
  <c r="R811" i="4"/>
  <c r="J811" i="4"/>
  <c r="AQ811" i="4"/>
  <c r="AA811" i="4"/>
  <c r="R812" i="4"/>
  <c r="J812" i="4"/>
  <c r="AQ812" i="4"/>
  <c r="AA812" i="4"/>
  <c r="R813" i="4"/>
  <c r="Z813" i="4"/>
  <c r="AQ813" i="4"/>
  <c r="AA813" i="4"/>
  <c r="R814" i="4"/>
  <c r="J814" i="4"/>
  <c r="AQ814" i="4"/>
  <c r="AA814" i="4"/>
  <c r="R815" i="4"/>
  <c r="AQ815" i="4"/>
  <c r="AA815" i="4"/>
  <c r="R816" i="4"/>
  <c r="J816" i="4"/>
  <c r="AQ816" i="4"/>
  <c r="AA816" i="4"/>
  <c r="R818" i="4"/>
  <c r="J818" i="4"/>
  <c r="AQ818" i="4"/>
  <c r="AA818" i="4"/>
  <c r="R819" i="4"/>
  <c r="Z819" i="4"/>
  <c r="AQ819" i="4"/>
  <c r="AA819" i="4"/>
  <c r="R820" i="4"/>
  <c r="Z820" i="4"/>
  <c r="AQ820" i="4"/>
  <c r="AA820" i="4"/>
  <c r="R821" i="4"/>
  <c r="AQ821" i="4"/>
  <c r="AA821" i="4"/>
  <c r="R822" i="4"/>
  <c r="Z822" i="4"/>
  <c r="AQ822" i="4"/>
  <c r="AA822" i="4"/>
  <c r="AO822" i="4"/>
  <c r="AP822" i="4"/>
  <c r="R823" i="4"/>
  <c r="Z823" i="4"/>
  <c r="AQ823" i="4"/>
  <c r="AA823" i="4"/>
  <c r="R824" i="4"/>
  <c r="J824" i="4"/>
  <c r="AQ824" i="4"/>
  <c r="AA824" i="4"/>
  <c r="R825" i="4"/>
  <c r="J825" i="4"/>
  <c r="AP825" i="4" s="1"/>
  <c r="AQ825" i="4"/>
  <c r="AA825" i="4"/>
  <c r="R826" i="4"/>
  <c r="J826" i="4"/>
  <c r="AQ826" i="4"/>
  <c r="AA826" i="4"/>
  <c r="R827" i="4"/>
  <c r="Z827" i="4"/>
  <c r="AQ827" i="4"/>
  <c r="AA827" i="4"/>
  <c r="R828" i="4"/>
  <c r="AQ828" i="4"/>
  <c r="AA828" i="4"/>
  <c r="R829" i="4"/>
  <c r="Z829" i="4"/>
  <c r="AQ829" i="4"/>
  <c r="AA829" i="4"/>
  <c r="R830" i="4"/>
  <c r="Z830" i="4"/>
  <c r="AQ830" i="4"/>
  <c r="AA830" i="4"/>
  <c r="R831" i="4"/>
  <c r="J831" i="4"/>
  <c r="AP831" i="4" s="1"/>
  <c r="AQ831" i="4"/>
  <c r="AA831" i="4"/>
  <c r="R832" i="4"/>
  <c r="AQ832" i="4"/>
  <c r="AA832" i="4"/>
  <c r="R833" i="4"/>
  <c r="J833" i="4"/>
  <c r="AP833" i="4" s="1"/>
  <c r="AQ833" i="4"/>
  <c r="AA833" i="4"/>
  <c r="R834" i="4"/>
  <c r="J834" i="4"/>
  <c r="AQ834" i="4"/>
  <c r="AA834" i="4"/>
  <c r="R835" i="4"/>
  <c r="Z835" i="4"/>
  <c r="AQ835" i="4"/>
  <c r="AA835" i="4"/>
  <c r="R836" i="4"/>
  <c r="Z836" i="4"/>
  <c r="AQ836" i="4"/>
  <c r="AA836" i="4"/>
  <c r="R837" i="4"/>
  <c r="AQ837" i="4"/>
  <c r="AA837" i="4"/>
  <c r="R838" i="4"/>
  <c r="Z838" i="4"/>
  <c r="AQ838" i="4"/>
  <c r="AA838" i="4"/>
  <c r="R840" i="4"/>
  <c r="Z840" i="4"/>
  <c r="AQ840" i="4"/>
  <c r="AA840" i="4"/>
  <c r="R841" i="4"/>
  <c r="AQ841" i="4"/>
  <c r="AA841" i="4"/>
  <c r="R843" i="4"/>
  <c r="J843" i="4"/>
  <c r="AP843" i="4"/>
  <c r="AQ843" i="4"/>
  <c r="AA843" i="4"/>
  <c r="R844" i="4"/>
  <c r="Z844" i="4"/>
  <c r="AQ844" i="4"/>
  <c r="AA844" i="4"/>
  <c r="R842" i="4"/>
  <c r="Z842" i="4"/>
  <c r="AQ842" i="4"/>
  <c r="AA842" i="4"/>
  <c r="R845" i="4"/>
  <c r="J845" i="4"/>
  <c r="AP845" i="4" s="1"/>
  <c r="AQ845" i="4"/>
  <c r="AA845" i="4"/>
  <c r="R846" i="4"/>
  <c r="J846" i="4"/>
  <c r="AP846" i="4"/>
  <c r="AQ846" i="4"/>
  <c r="AA846" i="4"/>
  <c r="R847" i="4"/>
  <c r="J847" i="4"/>
  <c r="AP847" i="4"/>
  <c r="AQ847" i="4"/>
  <c r="AA847" i="4"/>
  <c r="R848" i="4"/>
  <c r="Z848" i="4"/>
  <c r="AQ848" i="4"/>
  <c r="AA848" i="4"/>
  <c r="R849" i="4"/>
  <c r="Z849" i="4"/>
  <c r="AQ849" i="4"/>
  <c r="AA849" i="4"/>
  <c r="AO849" i="4"/>
  <c r="AP849" i="4"/>
  <c r="R850" i="4"/>
  <c r="J850" i="4"/>
  <c r="AQ850" i="4"/>
  <c r="AA850" i="4"/>
  <c r="R851" i="4"/>
  <c r="Z851" i="4"/>
  <c r="AQ851" i="4"/>
  <c r="AA851" i="4"/>
  <c r="R852" i="4"/>
  <c r="J852" i="4"/>
  <c r="AP852" i="4"/>
  <c r="AQ852" i="4"/>
  <c r="AA852" i="4"/>
  <c r="R854" i="4"/>
  <c r="AQ854" i="4"/>
  <c r="AA854" i="4"/>
  <c r="R855" i="4"/>
  <c r="J855" i="4"/>
  <c r="AQ855" i="4"/>
  <c r="AA855" i="4"/>
  <c r="R856" i="4"/>
  <c r="AQ856" i="4"/>
  <c r="AA856" i="4"/>
  <c r="R857" i="4"/>
  <c r="AQ857" i="4"/>
  <c r="AA857" i="4"/>
  <c r="R858" i="4"/>
  <c r="Z858" i="4"/>
  <c r="AQ858" i="4"/>
  <c r="AA858" i="4"/>
  <c r="R859" i="4"/>
  <c r="AQ859" i="4"/>
  <c r="AA859" i="4"/>
  <c r="AO859" i="4" s="1"/>
  <c r="R860" i="4"/>
  <c r="J860" i="4"/>
  <c r="AP860" i="4"/>
  <c r="AQ860" i="4"/>
  <c r="AA860" i="4"/>
  <c r="R861" i="4"/>
  <c r="Z861" i="4"/>
  <c r="AQ861" i="4"/>
  <c r="AA861" i="4"/>
  <c r="R862" i="4"/>
  <c r="J862" i="4"/>
  <c r="AQ862" i="4"/>
  <c r="AA862" i="4"/>
  <c r="R863" i="4"/>
  <c r="Z863" i="4"/>
  <c r="AQ863" i="4"/>
  <c r="AA863" i="4"/>
  <c r="R864" i="4"/>
  <c r="J864" i="4"/>
  <c r="AP864" i="4"/>
  <c r="AQ864" i="4"/>
  <c r="AA864" i="4"/>
  <c r="R865" i="4"/>
  <c r="AQ865" i="4"/>
  <c r="AA865" i="4"/>
  <c r="R866" i="4"/>
  <c r="J866" i="4"/>
  <c r="AQ866" i="4"/>
  <c r="AA866" i="4"/>
  <c r="R867" i="4"/>
  <c r="AQ867" i="4"/>
  <c r="AA867" i="4"/>
  <c r="R868" i="4"/>
  <c r="AQ868" i="4"/>
  <c r="AA868" i="4"/>
  <c r="R869" i="4"/>
  <c r="Z869" i="4"/>
  <c r="AQ869" i="4"/>
  <c r="AA869" i="4"/>
  <c r="R870" i="4"/>
  <c r="J870" i="4"/>
  <c r="AQ870" i="4"/>
  <c r="AA870" i="4"/>
  <c r="R872" i="4"/>
  <c r="AQ872" i="4"/>
  <c r="AA872" i="4"/>
  <c r="J873" i="4"/>
  <c r="AP873" i="4"/>
  <c r="AQ873" i="4"/>
  <c r="AA873" i="4"/>
  <c r="R874" i="4"/>
  <c r="AQ874" i="4"/>
  <c r="AA874" i="4"/>
  <c r="R875" i="4"/>
  <c r="AQ875" i="4"/>
  <c r="AA875" i="4"/>
  <c r="R876" i="4"/>
  <c r="Z876" i="4"/>
  <c r="AQ876" i="4"/>
  <c r="AA876" i="4"/>
  <c r="AO876" i="4" s="1"/>
  <c r="R877" i="4"/>
  <c r="J877" i="4"/>
  <c r="AP877" i="4"/>
  <c r="AQ877" i="4"/>
  <c r="AA877" i="4"/>
  <c r="R878" i="4"/>
  <c r="AQ878" i="4"/>
  <c r="AA878" i="4"/>
  <c r="AO878" i="4" s="1"/>
  <c r="R879" i="4"/>
  <c r="AQ879" i="4"/>
  <c r="AA879" i="4"/>
  <c r="R489" i="4"/>
  <c r="Z489" i="4"/>
  <c r="AQ489" i="4"/>
  <c r="AA489" i="4"/>
  <c r="R471" i="4"/>
  <c r="AQ471" i="4"/>
  <c r="AA471" i="4"/>
  <c r="Z581" i="4"/>
  <c r="J581" i="4"/>
  <c r="AP581" i="4" s="1"/>
  <c r="Z577" i="4"/>
  <c r="Z573" i="4"/>
  <c r="J573" i="4"/>
  <c r="AP573" i="4" s="1"/>
  <c r="Z566" i="4"/>
  <c r="J563" i="4"/>
  <c r="AP563" i="4"/>
  <c r="J534" i="4"/>
  <c r="AP534" i="4"/>
  <c r="Z525" i="4"/>
  <c r="J525" i="4"/>
  <c r="AP525" i="4" s="1"/>
  <c r="J522" i="4"/>
  <c r="Z515" i="4"/>
  <c r="Z510" i="4"/>
  <c r="J510" i="4"/>
  <c r="J500" i="4"/>
  <c r="AP500" i="4"/>
  <c r="J485" i="4"/>
  <c r="AO485" i="4" s="1"/>
  <c r="J482" i="4"/>
  <c r="AP482" i="4"/>
  <c r="J448" i="4"/>
  <c r="Z448" i="4"/>
  <c r="J440" i="4"/>
  <c r="AP440" i="4"/>
  <c r="Z440" i="4"/>
  <c r="J407" i="4"/>
  <c r="AP407" i="4" s="1"/>
  <c r="Z407" i="4"/>
  <c r="J388" i="4"/>
  <c r="J631" i="4"/>
  <c r="J600" i="4"/>
  <c r="AP600" i="4"/>
  <c r="J594" i="4"/>
  <c r="J588" i="4"/>
  <c r="AP588" i="4"/>
  <c r="Z580" i="4"/>
  <c r="Z576" i="4"/>
  <c r="Z570" i="4"/>
  <c r="J570" i="4"/>
  <c r="AP570" i="4"/>
  <c r="Z565" i="4"/>
  <c r="J552" i="4"/>
  <c r="AP552" i="4"/>
  <c r="Z545" i="4"/>
  <c r="Z528" i="4"/>
  <c r="Z518" i="4"/>
  <c r="J518" i="4"/>
  <c r="AP518" i="4"/>
  <c r="Z504" i="4"/>
  <c r="Z499" i="4"/>
  <c r="Z495" i="4"/>
  <c r="Z484" i="4"/>
  <c r="Z481" i="4"/>
  <c r="Z478" i="4"/>
  <c r="J475" i="4"/>
  <c r="J470" i="4"/>
  <c r="J461" i="4"/>
  <c r="AP461" i="4"/>
  <c r="Z461" i="4"/>
  <c r="J401" i="4"/>
  <c r="AP401" i="4"/>
  <c r="Z401" i="4"/>
  <c r="J623" i="4"/>
  <c r="AP623" i="4" s="1"/>
  <c r="J612" i="4"/>
  <c r="AP612" i="4"/>
  <c r="J598" i="4"/>
  <c r="Z596" i="4"/>
  <c r="J596" i="4"/>
  <c r="AP596" i="4"/>
  <c r="Z575" i="4"/>
  <c r="J575" i="4"/>
  <c r="AP575" i="4"/>
  <c r="Z569" i="4"/>
  <c r="J569" i="4"/>
  <c r="AP569" i="4"/>
  <c r="Z558" i="4"/>
  <c r="J558" i="4"/>
  <c r="J548" i="4"/>
  <c r="Z541" i="4"/>
  <c r="Z527" i="4"/>
  <c r="Z517" i="4"/>
  <c r="Z512" i="4"/>
  <c r="J512" i="4"/>
  <c r="AP512" i="4"/>
  <c r="Z503" i="4"/>
  <c r="Z498" i="4"/>
  <c r="Z487" i="4"/>
  <c r="Z483" i="4"/>
  <c r="Z480" i="4"/>
  <c r="J444" i="4"/>
  <c r="AP444" i="4"/>
  <c r="Z444" i="4"/>
  <c r="J433" i="4"/>
  <c r="AP433" i="4" s="1"/>
  <c r="J429" i="4"/>
  <c r="AP429" i="4"/>
  <c r="Z429" i="4"/>
  <c r="J425" i="4"/>
  <c r="AP425" i="4"/>
  <c r="Z425" i="4"/>
  <c r="J421" i="4"/>
  <c r="AP421" i="4" s="1"/>
  <c r="J394" i="4"/>
  <c r="AP394" i="4"/>
  <c r="Z394" i="4"/>
  <c r="J382" i="4"/>
  <c r="AP382" i="4"/>
  <c r="Z382" i="4"/>
  <c r="J591" i="4"/>
  <c r="J578" i="4"/>
  <c r="Z574" i="4"/>
  <c r="J574" i="4"/>
  <c r="AP574" i="4" s="1"/>
  <c r="J567" i="4"/>
  <c r="AP567" i="4"/>
  <c r="J564" i="4"/>
  <c r="AP564" i="4" s="1"/>
  <c r="Z560" i="4"/>
  <c r="J557" i="4"/>
  <c r="Z540" i="4"/>
  <c r="J536" i="4"/>
  <c r="AP536" i="4"/>
  <c r="Z513" i="4"/>
  <c r="Z511" i="4"/>
  <c r="Z506" i="4"/>
  <c r="Z502" i="4"/>
  <c r="Z497" i="4"/>
  <c r="Z494" i="4"/>
  <c r="J494" i="4"/>
  <c r="J466" i="4"/>
  <c r="AP466" i="4"/>
  <c r="J456" i="4"/>
  <c r="AP456" i="4" s="1"/>
  <c r="J417" i="4"/>
  <c r="Z417" i="4"/>
  <c r="J411" i="4"/>
  <c r="AP411" i="4" s="1"/>
  <c r="Z411" i="4"/>
  <c r="J397" i="4"/>
  <c r="AO397" i="4" s="1"/>
  <c r="J378" i="4"/>
  <c r="Z378" i="4"/>
  <c r="Z468" i="4"/>
  <c r="Z458" i="4"/>
  <c r="Z454" i="4"/>
  <c r="Z446" i="4"/>
  <c r="Z442" i="4"/>
  <c r="Z423" i="4"/>
  <c r="Z419" i="4"/>
  <c r="J405" i="4"/>
  <c r="AP405" i="4"/>
  <c r="Z405" i="4"/>
  <c r="J400" i="4"/>
  <c r="AP400" i="4"/>
  <c r="Z400" i="4"/>
  <c r="J381" i="4"/>
  <c r="AP381" i="4" s="1"/>
  <c r="Z381" i="4"/>
  <c r="J377" i="4"/>
  <c r="Z377" i="4"/>
  <c r="J413" i="4"/>
  <c r="AP413" i="4"/>
  <c r="Z413" i="4"/>
  <c r="J410" i="4"/>
  <c r="Z410" i="4"/>
  <c r="J404" i="4"/>
  <c r="AP404" i="4"/>
  <c r="Z404" i="4"/>
  <c r="J398" i="4"/>
  <c r="AP398" i="4"/>
  <c r="Z398" i="4"/>
  <c r="J396" i="4"/>
  <c r="AP396" i="4"/>
  <c r="Z396" i="4"/>
  <c r="Z393" i="4"/>
  <c r="J384" i="4"/>
  <c r="AP384" i="4"/>
  <c r="Z384" i="4"/>
  <c r="J380" i="4"/>
  <c r="AP380" i="4" s="1"/>
  <c r="Z380" i="4"/>
  <c r="J412" i="4"/>
  <c r="AP412" i="4"/>
  <c r="Z412" i="4"/>
  <c r="J409" i="4"/>
  <c r="AP409" i="4"/>
  <c r="Z409" i="4"/>
  <c r="J403" i="4"/>
  <c r="AP403" i="4"/>
  <c r="Z403" i="4"/>
  <c r="J395" i="4"/>
  <c r="AP395" i="4" s="1"/>
  <c r="Z395" i="4"/>
  <c r="Z389" i="4"/>
  <c r="Z386" i="4"/>
  <c r="J383" i="4"/>
  <c r="AP383" i="4"/>
  <c r="Z383" i="4"/>
  <c r="J379" i="4"/>
  <c r="AP379" i="4" s="1"/>
  <c r="Z379" i="4"/>
  <c r="Z370" i="4"/>
  <c r="Z369" i="4"/>
  <c r="Z367" i="4"/>
  <c r="Z366" i="4"/>
  <c r="Z365" i="4"/>
  <c r="Z364" i="4"/>
  <c r="Z359" i="4"/>
  <c r="Z357" i="4"/>
  <c r="Z353" i="4"/>
  <c r="Z349" i="4"/>
  <c r="Z348" i="4"/>
  <c r="Z347" i="4"/>
  <c r="Z341" i="4"/>
  <c r="Z340" i="4"/>
  <c r="Z338" i="4"/>
  <c r="Z336" i="4"/>
  <c r="Z335" i="4"/>
  <c r="Z333" i="4"/>
  <c r="J327" i="4"/>
  <c r="J321" i="4"/>
  <c r="AP321" i="4"/>
  <c r="J325" i="4"/>
  <c r="AP325" i="4" s="1"/>
  <c r="J323" i="4"/>
  <c r="AP323" i="4"/>
  <c r="J314" i="4"/>
  <c r="AP314" i="4" s="1"/>
  <c r="J313" i="4"/>
  <c r="AP313" i="4"/>
  <c r="J264" i="4"/>
  <c r="AP264" i="4" s="1"/>
  <c r="J263" i="4"/>
  <c r="AP263" i="4"/>
  <c r="J262" i="4"/>
  <c r="AP262" i="4" s="1"/>
  <c r="J260" i="4"/>
  <c r="AP260" i="4"/>
  <c r="J258" i="4"/>
  <c r="J257" i="4"/>
  <c r="AP257" i="4"/>
  <c r="J256" i="4"/>
  <c r="AP256" i="4" s="1"/>
  <c r="Z253" i="4"/>
  <c r="Z249" i="4"/>
  <c r="Z243" i="4"/>
  <c r="Z239" i="4"/>
  <c r="Z254" i="4"/>
  <c r="Z250" i="4"/>
  <c r="Z246" i="4"/>
  <c r="Z240" i="4"/>
  <c r="Z233" i="4"/>
  <c r="Z251" i="4"/>
  <c r="Z247" i="4"/>
  <c r="Z241" i="4"/>
  <c r="Z234" i="4"/>
  <c r="J28" i="4"/>
  <c r="J27" i="4"/>
  <c r="AP27" i="4"/>
  <c r="J26" i="4"/>
  <c r="J25" i="4"/>
  <c r="AP25" i="4"/>
  <c r="J24" i="4"/>
  <c r="AP24" i="4" s="1"/>
  <c r="J22" i="4"/>
  <c r="AP22" i="4"/>
  <c r="J21" i="4"/>
  <c r="J20" i="4"/>
  <c r="J19" i="4"/>
  <c r="AP19" i="4"/>
  <c r="J16" i="4"/>
  <c r="AP16" i="4"/>
  <c r="J15" i="4"/>
  <c r="J14" i="4"/>
  <c r="J12" i="4"/>
  <c r="AP12" i="4"/>
  <c r="J10" i="4"/>
  <c r="J9" i="4"/>
  <c r="J8" i="4"/>
  <c r="J587" i="4"/>
  <c r="Z539" i="4"/>
  <c r="J586" i="4"/>
  <c r="AP586" i="4"/>
  <c r="J571" i="4"/>
  <c r="AP571" i="4"/>
  <c r="Z572" i="4"/>
  <c r="J543" i="4"/>
  <c r="Z342" i="4"/>
  <c r="Z371" i="4"/>
  <c r="Z387" i="4"/>
  <c r="Z520" i="4"/>
  <c r="J514" i="4"/>
  <c r="J585" i="4"/>
  <c r="AP585" i="4" s="1"/>
  <c r="J554" i="4"/>
  <c r="J559" i="4"/>
  <c r="AP559" i="4"/>
  <c r="J329" i="4"/>
  <c r="AP329" i="4"/>
  <c r="Z339" i="4"/>
  <c r="Z344" i="4"/>
  <c r="J597" i="4"/>
  <c r="AP597" i="4"/>
  <c r="J606" i="4"/>
  <c r="AP606" i="4"/>
  <c r="J620" i="4"/>
  <c r="J629" i="4"/>
  <c r="AP629" i="4"/>
  <c r="J637" i="4"/>
  <c r="AP637" i="4" s="1"/>
  <c r="J730" i="4"/>
  <c r="AP730" i="4"/>
  <c r="J869" i="4"/>
  <c r="AP869" i="4" s="1"/>
  <c r="J823" i="4"/>
  <c r="AP823" i="4"/>
  <c r="J771" i="4"/>
  <c r="AP771" i="4" s="1"/>
  <c r="J228" i="4"/>
  <c r="J835" i="4"/>
  <c r="AP835" i="4"/>
  <c r="Z160" i="4"/>
  <c r="J748" i="4"/>
  <c r="AP748" i="4"/>
  <c r="J755" i="4"/>
  <c r="J299" i="4"/>
  <c r="AP299" i="4"/>
  <c r="J469" i="4"/>
  <c r="AP469" i="4" s="1"/>
  <c r="Z132" i="4"/>
  <c r="Z107" i="4"/>
  <c r="Z83" i="4"/>
  <c r="Z720" i="4"/>
  <c r="J108" i="4"/>
  <c r="AP108" i="4"/>
  <c r="J286" i="4"/>
  <c r="AP286" i="4" s="1"/>
  <c r="J199" i="4"/>
  <c r="AP199" i="4"/>
  <c r="Z102" i="4"/>
  <c r="J785" i="4"/>
  <c r="AP785" i="4"/>
  <c r="Z147" i="4"/>
  <c r="Z112" i="4"/>
  <c r="Z73" i="4"/>
  <c r="J182" i="4"/>
  <c r="Z794" i="4"/>
  <c r="Z762" i="4"/>
  <c r="J743" i="4"/>
  <c r="AP743" i="4"/>
  <c r="Z727" i="4"/>
  <c r="Z696" i="4"/>
  <c r="J424" i="4"/>
  <c r="J310" i="4"/>
  <c r="AP310" i="4"/>
  <c r="Z289" i="4"/>
  <c r="Z216" i="4"/>
  <c r="Z117" i="4"/>
  <c r="J44" i="4"/>
  <c r="AP44" i="4"/>
  <c r="J844" i="4"/>
  <c r="Z818" i="4"/>
  <c r="Z728" i="4"/>
  <c r="J728" i="4"/>
  <c r="AP728" i="4" s="1"/>
  <c r="J489" i="4"/>
  <c r="AP489" i="4"/>
  <c r="Z837" i="4"/>
  <c r="Z891" i="4" s="1"/>
  <c r="J837" i="4"/>
  <c r="AP837" i="4"/>
  <c r="J739" i="4"/>
  <c r="AP739" i="4"/>
  <c r="Z656" i="4"/>
  <c r="J656" i="4"/>
  <c r="AP656" i="4"/>
  <c r="Z847" i="4"/>
  <c r="J350" i="4"/>
  <c r="AP350" i="4"/>
  <c r="Z350" i="4"/>
  <c r="J343" i="4"/>
  <c r="AP343" i="4" s="1"/>
  <c r="Z343" i="4"/>
  <c r="J778" i="4"/>
  <c r="AP778" i="4"/>
  <c r="J724" i="4"/>
  <c r="AP724" i="4"/>
  <c r="Z724" i="4"/>
  <c r="Z681" i="4"/>
  <c r="J681" i="4"/>
  <c r="AP681" i="4"/>
  <c r="Z701" i="4"/>
  <c r="Z428" i="4"/>
  <c r="J414" i="4"/>
  <c r="AP414" i="4"/>
  <c r="Z315" i="4"/>
  <c r="Z267" i="4"/>
  <c r="J189" i="4"/>
  <c r="Z167" i="4"/>
  <c r="Z137" i="4"/>
  <c r="J53" i="4"/>
  <c r="J46" i="4"/>
  <c r="AP46" i="4"/>
  <c r="Z300" i="4"/>
  <c r="J141" i="4"/>
  <c r="AP141" i="4"/>
  <c r="J105" i="4"/>
  <c r="AP105" i="4"/>
  <c r="J98" i="4"/>
  <c r="AP98" i="4"/>
  <c r="Z203" i="4"/>
  <c r="Z131" i="4"/>
  <c r="Z114" i="4"/>
  <c r="Z833" i="4"/>
  <c r="Z800" i="4"/>
  <c r="Z750" i="4"/>
  <c r="J742" i="4"/>
  <c r="AP742" i="4"/>
  <c r="J704" i="4"/>
  <c r="AP704" i="4"/>
  <c r="J700" i="4"/>
  <c r="AP700" i="4"/>
  <c r="J660" i="4"/>
  <c r="AP660" i="4"/>
  <c r="J655" i="4"/>
  <c r="J642" i="4"/>
  <c r="AP642" i="4"/>
  <c r="J617" i="4"/>
  <c r="AP617" i="4" s="1"/>
  <c r="Z455" i="4"/>
  <c r="J305" i="4"/>
  <c r="AP305" i="4"/>
  <c r="J298" i="4"/>
  <c r="J290" i="4"/>
  <c r="J276" i="4"/>
  <c r="AP276" i="4"/>
  <c r="J275" i="4"/>
  <c r="AP275" i="4"/>
  <c r="Z215" i="4"/>
  <c r="J122" i="4"/>
  <c r="Z96" i="4"/>
  <c r="Z65" i="4"/>
  <c r="J840" i="4"/>
  <c r="AO840" i="4" s="1"/>
  <c r="Z809" i="4"/>
  <c r="Z781" i="4"/>
  <c r="Z776" i="4"/>
  <c r="Z760" i="4"/>
  <c r="J749" i="4"/>
  <c r="AP749" i="4"/>
  <c r="J744" i="4"/>
  <c r="AP744" i="4"/>
  <c r="Z702" i="4"/>
  <c r="J451" i="4"/>
  <c r="AP451" i="4"/>
  <c r="J426" i="4"/>
  <c r="Z93" i="4"/>
  <c r="J58" i="4"/>
  <c r="AP58" i="4"/>
  <c r="Z680" i="4"/>
  <c r="J673" i="4"/>
  <c r="AP673" i="4"/>
  <c r="J647" i="4"/>
  <c r="AP647" i="4" s="1"/>
  <c r="J157" i="4"/>
  <c r="AP157" i="4"/>
  <c r="J135" i="4"/>
  <c r="AP135" i="4" s="1"/>
  <c r="Z852" i="4"/>
  <c r="J836" i="4"/>
  <c r="AP836" i="4"/>
  <c r="Z826" i="4"/>
  <c r="J822" i="4"/>
  <c r="J810" i="4"/>
  <c r="AP810" i="4"/>
  <c r="J754" i="4"/>
  <c r="AP754" i="4" s="1"/>
  <c r="J745" i="4"/>
  <c r="AP745" i="4"/>
  <c r="Z752" i="4"/>
  <c r="J741" i="4"/>
  <c r="AP741" i="4"/>
  <c r="Z741" i="4"/>
  <c r="Z864" i="4"/>
  <c r="J838" i="4"/>
  <c r="AP838" i="4"/>
  <c r="Z834" i="4"/>
  <c r="Z807" i="4"/>
  <c r="Z782" i="4"/>
  <c r="J777" i="4"/>
  <c r="AP777" i="4"/>
  <c r="Z738" i="4"/>
  <c r="Z723" i="4"/>
  <c r="J876" i="4"/>
  <c r="AP876" i="4"/>
  <c r="J740" i="4"/>
  <c r="Z740" i="4"/>
  <c r="Z732" i="4"/>
  <c r="Z726" i="4"/>
  <c r="J726" i="4"/>
  <c r="AP726" i="4" s="1"/>
  <c r="J733" i="4"/>
  <c r="AP733" i="4"/>
  <c r="Z718" i="4"/>
  <c r="J715" i="4"/>
  <c r="AP715" i="4"/>
  <c r="Z712" i="4"/>
  <c r="J691" i="4"/>
  <c r="AP691" i="4" s="1"/>
  <c r="J686" i="4"/>
  <c r="AP686" i="4"/>
  <c r="J674" i="4"/>
  <c r="J662" i="4"/>
  <c r="AP662" i="4"/>
  <c r="J658" i="4"/>
  <c r="J653" i="4"/>
  <c r="AP653" i="4" s="1"/>
  <c r="J459" i="4"/>
  <c r="J650" i="4"/>
  <c r="AP650" i="4"/>
  <c r="J645" i="4"/>
  <c r="AP645" i="4"/>
  <c r="J624" i="4"/>
  <c r="J619" i="4"/>
  <c r="J608" i="4"/>
  <c r="J607" i="4"/>
  <c r="J472" i="4"/>
  <c r="AP472" i="4" s="1"/>
  <c r="Z457" i="4"/>
  <c r="J436" i="4"/>
  <c r="AP436" i="4"/>
  <c r="Z630" i="4"/>
  <c r="Z229" i="4"/>
  <c r="J227" i="4"/>
  <c r="AP227" i="4"/>
  <c r="Z217" i="4"/>
  <c r="J175" i="4"/>
  <c r="AP175" i="4"/>
  <c r="J32" i="4"/>
  <c r="AP32" i="4" s="1"/>
  <c r="Z443" i="4"/>
  <c r="J422" i="4"/>
  <c r="J416" i="4"/>
  <c r="AP416" i="4"/>
  <c r="J328" i="4"/>
  <c r="AP328" i="4"/>
  <c r="Z307" i="4"/>
  <c r="Z302" i="4"/>
  <c r="Z294" i="4"/>
  <c r="Z292" i="4"/>
  <c r="Z273" i="4"/>
  <c r="Z192" i="4"/>
  <c r="Z191" i="4"/>
  <c r="J158" i="4"/>
  <c r="AP158" i="4"/>
  <c r="J36" i="4"/>
  <c r="Z326" i="4"/>
  <c r="Z324" i="4"/>
  <c r="J266" i="4"/>
  <c r="AP266" i="4" s="1"/>
  <c r="Z181" i="4"/>
  <c r="Z176" i="4"/>
  <c r="J60" i="4"/>
  <c r="AP60" i="4" s="1"/>
  <c r="Z30" i="4"/>
  <c r="J471" i="4"/>
  <c r="AP471" i="4"/>
  <c r="Z471" i="4"/>
  <c r="Z877" i="4"/>
  <c r="J813" i="4"/>
  <c r="AP813" i="4"/>
  <c r="J808" i="4"/>
  <c r="AP808" i="4"/>
  <c r="Z801" i="4"/>
  <c r="J795" i="4"/>
  <c r="AO795" i="4" s="1"/>
  <c r="Z792" i="4"/>
  <c r="J751" i="4"/>
  <c r="J735" i="4"/>
  <c r="AP735" i="4"/>
  <c r="J729" i="4"/>
  <c r="Z725" i="4"/>
  <c r="J725" i="4"/>
  <c r="AP725" i="4"/>
  <c r="Z709" i="4"/>
  <c r="J709" i="4"/>
  <c r="AP709" i="4"/>
  <c r="Z693" i="4"/>
  <c r="J721" i="4"/>
  <c r="AP721" i="4"/>
  <c r="Z721" i="4"/>
  <c r="J677" i="4"/>
  <c r="AP677" i="4" s="1"/>
  <c r="Z677" i="4"/>
  <c r="Z672" i="4"/>
  <c r="Z669" i="4"/>
  <c r="J669" i="4"/>
  <c r="AP669" i="4" s="1"/>
  <c r="Z663" i="4"/>
  <c r="J663" i="4"/>
  <c r="AP663" i="4"/>
  <c r="Z659" i="4"/>
  <c r="J659" i="4"/>
  <c r="AP659" i="4"/>
  <c r="Z654" i="4"/>
  <c r="J654" i="4"/>
  <c r="AP654" i="4"/>
  <c r="Z651" i="4"/>
  <c r="J651" i="4"/>
  <c r="Z641" i="4"/>
  <c r="J641" i="4"/>
  <c r="AP641" i="4"/>
  <c r="J636" i="4"/>
  <c r="AP636" i="4"/>
  <c r="Z636" i="4"/>
  <c r="Z682" i="4"/>
  <c r="J682" i="4"/>
  <c r="J706" i="4"/>
  <c r="Z671" i="4"/>
  <c r="J671" i="4"/>
  <c r="AP671" i="4" s="1"/>
  <c r="Z667" i="4"/>
  <c r="J667" i="4"/>
  <c r="J661" i="4"/>
  <c r="AO661" i="4" s="1"/>
  <c r="Z657" i="4"/>
  <c r="J657" i="4"/>
  <c r="Z652" i="4"/>
  <c r="J652" i="4"/>
  <c r="AP652" i="4" s="1"/>
  <c r="Z644" i="4"/>
  <c r="J644" i="4"/>
  <c r="AP644" i="4"/>
  <c r="Z639" i="4"/>
  <c r="Z628" i="4"/>
  <c r="Z463" i="4"/>
  <c r="J453" i="4"/>
  <c r="AP453" i="4" s="1"/>
  <c r="Z441" i="4"/>
  <c r="Z439" i="4"/>
  <c r="Z430" i="4"/>
  <c r="Z889" i="4" s="1"/>
  <c r="J420" i="4"/>
  <c r="AP420" i="4"/>
  <c r="J331" i="4"/>
  <c r="AP331" i="4"/>
  <c r="Z308" i="4"/>
  <c r="Z306" i="4"/>
  <c r="Z303" i="4"/>
  <c r="J282" i="4"/>
  <c r="AP282" i="4" s="1"/>
  <c r="Z279" i="4"/>
  <c r="Z274" i="4"/>
  <c r="Z269" i="4"/>
  <c r="J232" i="4"/>
  <c r="AP232" i="4"/>
  <c r="Z232" i="4"/>
  <c r="J201" i="4"/>
  <c r="J194" i="4"/>
  <c r="AP194" i="4"/>
  <c r="J155" i="4"/>
  <c r="Z155" i="4"/>
  <c r="Z445" i="4"/>
  <c r="J437" i="4"/>
  <c r="AP437" i="4" s="1"/>
  <c r="J285" i="4"/>
  <c r="AP285" i="4"/>
  <c r="J200" i="4"/>
  <c r="AP200" i="4"/>
  <c r="J198" i="4"/>
  <c r="AP198" i="4"/>
  <c r="J186" i="4"/>
  <c r="AP186" i="4"/>
  <c r="J168" i="4"/>
  <c r="AP168" i="4"/>
  <c r="Z168" i="4"/>
  <c r="Z245" i="4"/>
  <c r="J245" i="4"/>
  <c r="AP245" i="4"/>
  <c r="J159" i="4"/>
  <c r="AP159" i="4"/>
  <c r="Z159" i="4"/>
  <c r="Z151" i="4"/>
  <c r="Z148" i="4"/>
  <c r="Z139" i="4"/>
  <c r="Z129" i="4"/>
  <c r="Z124" i="4"/>
  <c r="Z99" i="4"/>
  <c r="Z97" i="4"/>
  <c r="Z94" i="4"/>
  <c r="Z75" i="4"/>
  <c r="J50" i="4"/>
  <c r="AP50" i="4"/>
  <c r="J43" i="4"/>
  <c r="AP43" i="4"/>
  <c r="J38" i="4"/>
  <c r="Z7" i="4"/>
  <c r="J64" i="4"/>
  <c r="J56" i="4"/>
  <c r="AP56" i="4"/>
  <c r="Z870" i="4"/>
  <c r="Z862" i="4"/>
  <c r="J830" i="4"/>
  <c r="AP830" i="4"/>
  <c r="J829" i="4"/>
  <c r="Z824" i="4"/>
  <c r="J820" i="4"/>
  <c r="J819" i="4"/>
  <c r="AP819" i="4" s="1"/>
  <c r="Z814" i="4"/>
  <c r="Z812" i="4"/>
  <c r="Z811" i="4"/>
  <c r="J805" i="4"/>
  <c r="AP805" i="4"/>
  <c r="J804" i="4"/>
  <c r="AP804" i="4"/>
  <c r="J803" i="4"/>
  <c r="Z798" i="4"/>
  <c r="Z797" i="4"/>
  <c r="J791" i="4"/>
  <c r="AP791" i="4" s="1"/>
  <c r="J790" i="4"/>
  <c r="AP790" i="4"/>
  <c r="J787" i="4"/>
  <c r="J786" i="4"/>
  <c r="AP786" i="4"/>
  <c r="Z783" i="4"/>
  <c r="J775" i="4"/>
  <c r="AP775" i="4"/>
  <c r="J774" i="4"/>
  <c r="J772" i="4"/>
  <c r="Z767" i="4"/>
  <c r="Z766" i="4"/>
  <c r="Z765" i="4"/>
  <c r="J759" i="4"/>
  <c r="AP759" i="4" s="1"/>
  <c r="J758" i="4"/>
  <c r="AP758" i="4"/>
  <c r="J757" i="4"/>
  <c r="AP757" i="4" s="1"/>
  <c r="Z722" i="4"/>
  <c r="Z719" i="4"/>
  <c r="Z717" i="4"/>
  <c r="Z716" i="4"/>
  <c r="Z697" i="4"/>
  <c r="Z688" i="4"/>
  <c r="Z684" i="4"/>
  <c r="Z683" i="4"/>
  <c r="Z866" i="4"/>
  <c r="Z850" i="4"/>
  <c r="Z714" i="4"/>
  <c r="Z711" i="4"/>
  <c r="Z703" i="4"/>
  <c r="Z695" i="4"/>
  <c r="Z694" i="4"/>
  <c r="Z632" i="4"/>
  <c r="Z613" i="4"/>
  <c r="Z601" i="4"/>
  <c r="J474" i="4"/>
  <c r="J467" i="4"/>
  <c r="AP467" i="4"/>
  <c r="J447" i="4"/>
  <c r="AP447" i="4"/>
  <c r="J432" i="4"/>
  <c r="AP432" i="4"/>
  <c r="J418" i="4"/>
  <c r="J304" i="4"/>
  <c r="Z304" i="4"/>
  <c r="J287" i="4"/>
  <c r="AP287" i="4"/>
  <c r="Z287" i="4"/>
  <c r="J297" i="4"/>
  <c r="AP297" i="4"/>
  <c r="Z297" i="4"/>
  <c r="Z634" i="4"/>
  <c r="Z611" i="4"/>
  <c r="Z603" i="4"/>
  <c r="Z319" i="4"/>
  <c r="J280" i="4"/>
  <c r="AP280" i="4" s="1"/>
  <c r="Z270" i="4"/>
  <c r="J252" i="4"/>
  <c r="Z248" i="4"/>
  <c r="Z235" i="4"/>
  <c r="Z224" i="4"/>
  <c r="J220" i="4"/>
  <c r="J219" i="4"/>
  <c r="Z214" i="4"/>
  <c r="J213" i="4"/>
  <c r="AP213" i="4"/>
  <c r="J211" i="4"/>
  <c r="AP211" i="4"/>
  <c r="J209" i="4"/>
  <c r="AP209" i="4"/>
  <c r="J208" i="4"/>
  <c r="AP208" i="4"/>
  <c r="J207" i="4"/>
  <c r="AP207" i="4"/>
  <c r="J196" i="4"/>
  <c r="AP196" i="4"/>
  <c r="J195" i="4"/>
  <c r="J193" i="4"/>
  <c r="AP193" i="4" s="1"/>
  <c r="J188" i="4"/>
  <c r="AP188" i="4"/>
  <c r="J185" i="4"/>
  <c r="Z179" i="4"/>
  <c r="Z178" i="4"/>
  <c r="Z173" i="4"/>
  <c r="Z172" i="4"/>
  <c r="Z164" i="4"/>
  <c r="Z162" i="4"/>
  <c r="Z146" i="4"/>
  <c r="J143" i="4"/>
  <c r="AP143" i="4"/>
  <c r="Z143" i="4"/>
  <c r="J301" i="4"/>
  <c r="AP301" i="4"/>
  <c r="J283" i="4"/>
  <c r="J271" i="4"/>
  <c r="AP271" i="4"/>
  <c r="Z166" i="4"/>
  <c r="J145" i="4"/>
  <c r="AP145" i="4" s="1"/>
  <c r="Z145" i="4"/>
  <c r="Z177" i="4"/>
  <c r="Z170" i="4"/>
  <c r="Z161" i="4"/>
  <c r="Z153" i="4"/>
  <c r="J144" i="4"/>
  <c r="AP144" i="4"/>
  <c r="Z144" i="4"/>
  <c r="Z134" i="4"/>
  <c r="Z133" i="4"/>
  <c r="Z130" i="4"/>
  <c r="Z127" i="4"/>
  <c r="Z126" i="4"/>
  <c r="Z125" i="4"/>
  <c r="Z123" i="4"/>
  <c r="Z121" i="4"/>
  <c r="Z119" i="4"/>
  <c r="Z115" i="4"/>
  <c r="Z109" i="4"/>
  <c r="Z106" i="4"/>
  <c r="Z104" i="4"/>
  <c r="Z95" i="4"/>
  <c r="Z92" i="4"/>
  <c r="Z89" i="4"/>
  <c r="Z86" i="4"/>
  <c r="Z85" i="4"/>
  <c r="Z77" i="4"/>
  <c r="Z71" i="4"/>
  <c r="Z68" i="4"/>
  <c r="Z78" i="4"/>
  <c r="AP7" i="4"/>
  <c r="J82" i="4"/>
  <c r="AP82" i="4"/>
  <c r="J81" i="4"/>
  <c r="AP81" i="4"/>
  <c r="J80" i="4"/>
  <c r="AP80" i="4"/>
  <c r="J70" i="4"/>
  <c r="AP70" i="4"/>
  <c r="Z70" i="4"/>
  <c r="J51" i="4"/>
  <c r="AP51" i="4"/>
  <c r="J49" i="4"/>
  <c r="AP49" i="4" s="1"/>
  <c r="J47" i="4"/>
  <c r="AP47" i="4"/>
  <c r="J41" i="4"/>
  <c r="AP41" i="4" s="1"/>
  <c r="Z88" i="4"/>
  <c r="Z84" i="4"/>
  <c r="Z76" i="4"/>
  <c r="Z74" i="4"/>
  <c r="J63" i="4"/>
  <c r="AP63" i="4"/>
  <c r="J59" i="4"/>
  <c r="J55" i="4"/>
  <c r="J52" i="4"/>
  <c r="J45" i="4"/>
  <c r="J39" i="4"/>
  <c r="AO39" i="4" s="1"/>
  <c r="J37" i="4"/>
  <c r="J35" i="4"/>
  <c r="AP35" i="4"/>
  <c r="J34" i="4"/>
  <c r="Z34" i="4"/>
  <c r="J29" i="4"/>
  <c r="AP29" i="4"/>
  <c r="J205" i="4"/>
  <c r="AP205" i="4"/>
  <c r="Z664" i="4"/>
  <c r="Z756" i="4"/>
  <c r="J756" i="4"/>
  <c r="AP756" i="4"/>
  <c r="Z670" i="4"/>
  <c r="J670" i="4"/>
  <c r="AO670" i="4" s="1"/>
  <c r="Z668" i="4"/>
  <c r="J668" i="4"/>
  <c r="Z793" i="4"/>
  <c r="J793" i="4"/>
  <c r="AP793" i="4" s="1"/>
  <c r="J879" i="4"/>
  <c r="Z879" i="4"/>
  <c r="Z734" i="4"/>
  <c r="J734" i="4"/>
  <c r="Z708" i="4"/>
  <c r="J708" i="4"/>
  <c r="Z678" i="4"/>
  <c r="J678" i="4"/>
  <c r="J857" i="4"/>
  <c r="Z857" i="4"/>
  <c r="Z854" i="4"/>
  <c r="J854" i="4"/>
  <c r="AP854" i="4"/>
  <c r="J622" i="4"/>
  <c r="J595" i="4"/>
  <c r="J593" i="4"/>
  <c r="AP593" i="4"/>
  <c r="Z625" i="4"/>
  <c r="Z874" i="4"/>
  <c r="J874" i="4"/>
  <c r="Z618" i="4"/>
  <c r="J618" i="4"/>
  <c r="AP618" i="4" s="1"/>
  <c r="Z865" i="4"/>
  <c r="J865" i="4"/>
  <c r="AP865" i="4"/>
  <c r="J529" i="4"/>
  <c r="AP529" i="4"/>
  <c r="Z529" i="4"/>
  <c r="Z526" i="4"/>
  <c r="J526" i="4"/>
  <c r="AP526" i="4"/>
  <c r="Z524" i="4"/>
  <c r="J524" i="4"/>
  <c r="Z523" i="4"/>
  <c r="J523" i="4"/>
  <c r="AP523" i="4"/>
  <c r="Z627" i="4"/>
  <c r="J627" i="4"/>
  <c r="AP627" i="4"/>
  <c r="J555" i="4"/>
  <c r="Z555" i="4"/>
  <c r="Z544" i="4"/>
  <c r="J544" i="4"/>
  <c r="Z66" i="4"/>
  <c r="J501" i="4"/>
  <c r="J635" i="4"/>
  <c r="Z116" i="4"/>
  <c r="Z507" i="4"/>
  <c r="Z295" i="4"/>
  <c r="Z873" i="4"/>
  <c r="Z878" i="4"/>
  <c r="J878" i="4"/>
  <c r="AP878" i="4"/>
  <c r="J868" i="4"/>
  <c r="AP868" i="4"/>
  <c r="Z868" i="4"/>
  <c r="J861" i="4"/>
  <c r="AP861" i="4" s="1"/>
  <c r="J842" i="4"/>
  <c r="AP842" i="4"/>
  <c r="Z491" i="4"/>
  <c r="Z839" i="4"/>
  <c r="J643" i="4"/>
  <c r="AP643" i="4"/>
  <c r="J863" i="4"/>
  <c r="AP863" i="4"/>
  <c r="Z859" i="4"/>
  <c r="J859" i="4"/>
  <c r="AP859" i="4"/>
  <c r="J856" i="4"/>
  <c r="AP856" i="4" s="1"/>
  <c r="Z856" i="4"/>
  <c r="Z872" i="4"/>
  <c r="J872" i="4"/>
  <c r="AO872" i="4" s="1"/>
  <c r="Z828" i="4"/>
  <c r="J828" i="4"/>
  <c r="Z408" i="4"/>
  <c r="Z825" i="4"/>
  <c r="J602" i="4"/>
  <c r="AP602" i="4"/>
  <c r="Z546" i="4"/>
  <c r="J633" i="4"/>
  <c r="AP633" i="4" s="1"/>
  <c r="Z589" i="4"/>
  <c r="Z853" i="4"/>
  <c r="J770" i="4"/>
  <c r="AP770" i="4"/>
  <c r="W53" i="7"/>
  <c r="W54" i="7"/>
  <c r="W52" i="7"/>
  <c r="AS72" i="7"/>
  <c r="AS79" i="7" s="1"/>
  <c r="AO195" i="4"/>
  <c r="AO265" i="4"/>
  <c r="AO387" i="4"/>
  <c r="AO428" i="4"/>
  <c r="AO187" i="4"/>
  <c r="AO432" i="4"/>
  <c r="AO396" i="4"/>
  <c r="AO784" i="4"/>
  <c r="AO777" i="4"/>
  <c r="AO760" i="4"/>
  <c r="AO813" i="4"/>
  <c r="AO686" i="4"/>
  <c r="AO596" i="4"/>
  <c r="AO570" i="4"/>
  <c r="AO529" i="4"/>
  <c r="AO7" i="4"/>
  <c r="AO671" i="4"/>
  <c r="AO384" i="4"/>
  <c r="AT874" i="12"/>
  <c r="AT839" i="12"/>
  <c r="AT849" i="12"/>
  <c r="AT867" i="12"/>
  <c r="AT834" i="12"/>
  <c r="AS835" i="12"/>
  <c r="AT825" i="12"/>
  <c r="AS819" i="12"/>
  <c r="AT811" i="12"/>
  <c r="AT801" i="12"/>
  <c r="AS813" i="12"/>
  <c r="AS787" i="12"/>
  <c r="AT793" i="12"/>
  <c r="AS786" i="12"/>
  <c r="AT767" i="12"/>
  <c r="AT792" i="12"/>
  <c r="AT781" i="12"/>
  <c r="AS759" i="12"/>
  <c r="AT715" i="12"/>
  <c r="AS723" i="12"/>
  <c r="AT752" i="12"/>
  <c r="AS698" i="12"/>
  <c r="AS706" i="12"/>
  <c r="AS737" i="12"/>
  <c r="AT704" i="12"/>
  <c r="AS718" i="12"/>
  <c r="AS712" i="12"/>
  <c r="AT721" i="12"/>
  <c r="AT692" i="12"/>
  <c r="AT709" i="12"/>
  <c r="AT708" i="12"/>
  <c r="AT750" i="12"/>
  <c r="AS747" i="12"/>
  <c r="AT688" i="12"/>
  <c r="AS671" i="12"/>
  <c r="AT669" i="12"/>
  <c r="AS679" i="12"/>
  <c r="AS657" i="12"/>
  <c r="AT675" i="12"/>
  <c r="AT683" i="12"/>
  <c r="AS658" i="12"/>
  <c r="AT672" i="12"/>
  <c r="AS654" i="12"/>
  <c r="AT647" i="12"/>
  <c r="AT605" i="12"/>
  <c r="AT642" i="12"/>
  <c r="AS639" i="12"/>
  <c r="AT635" i="12"/>
  <c r="AS630" i="12"/>
  <c r="AT637" i="12"/>
  <c r="AS616" i="12"/>
  <c r="AS606" i="12"/>
  <c r="AT606" i="12"/>
  <c r="AS603" i="12"/>
  <c r="AT603" i="12"/>
  <c r="AS612" i="12"/>
  <c r="AT612" i="12"/>
  <c r="AS623" i="12"/>
  <c r="AT623" i="12"/>
  <c r="AS595" i="12"/>
  <c r="AT595" i="12"/>
  <c r="AS593" i="12"/>
  <c r="AT593" i="12"/>
  <c r="AS587" i="12"/>
  <c r="AT587" i="12"/>
  <c r="AS585" i="12"/>
  <c r="AT585" i="12"/>
  <c r="AS576" i="12"/>
  <c r="AT576" i="12"/>
  <c r="AS579" i="12"/>
  <c r="AT579" i="12"/>
  <c r="AS566" i="12"/>
  <c r="AT566" i="12"/>
  <c r="AS560" i="12"/>
  <c r="AT560" i="12"/>
  <c r="AS564" i="12"/>
  <c r="AT564" i="12"/>
  <c r="AS552" i="12"/>
  <c r="AT552" i="12"/>
  <c r="AS567" i="12"/>
  <c r="AT567" i="12"/>
  <c r="AT545" i="12"/>
  <c r="AS545" i="12"/>
  <c r="AS563" i="12"/>
  <c r="AT563" i="12"/>
  <c r="AS543" i="12"/>
  <c r="AT543" i="12"/>
  <c r="AS538" i="12"/>
  <c r="AT538" i="12"/>
  <c r="AS795" i="12"/>
  <c r="AT795" i="12"/>
  <c r="AS513" i="12"/>
  <c r="AT525" i="12"/>
  <c r="AS525" i="12"/>
  <c r="AT484" i="12"/>
  <c r="AS537" i="12"/>
  <c r="AT537" i="12"/>
  <c r="AT511" i="12"/>
  <c r="AS511" i="12"/>
  <c r="AT505" i="12"/>
  <c r="AS505" i="12"/>
  <c r="AS500" i="12"/>
  <c r="AT500" i="12"/>
  <c r="AS492" i="12"/>
  <c r="AT492" i="12"/>
  <c r="AS530" i="12"/>
  <c r="AT530" i="12"/>
  <c r="AT497" i="12"/>
  <c r="AS497" i="12"/>
  <c r="AS495" i="12"/>
  <c r="AT495" i="12"/>
  <c r="AS490" i="12"/>
  <c r="AT490" i="12"/>
  <c r="AT483" i="12"/>
  <c r="AS483" i="12"/>
  <c r="AS488" i="12"/>
  <c r="AT488" i="12"/>
  <c r="AS522" i="12"/>
  <c r="AT522" i="12"/>
  <c r="AT499" i="12"/>
  <c r="AS499" i="12"/>
  <c r="AS487" i="12"/>
  <c r="AT487" i="12"/>
  <c r="AT517" i="12"/>
  <c r="AS517" i="12"/>
  <c r="AS510" i="12"/>
  <c r="AT510" i="12"/>
  <c r="AS508" i="12"/>
  <c r="AT508" i="12"/>
  <c r="AS494" i="12"/>
  <c r="AT494" i="12"/>
  <c r="AS480" i="12"/>
  <c r="AT480" i="12"/>
  <c r="AT472" i="12"/>
  <c r="AS472" i="12"/>
  <c r="AS457" i="12"/>
  <c r="AT457" i="12"/>
  <c r="AS468" i="12"/>
  <c r="AT468" i="12"/>
  <c r="AS455" i="12"/>
  <c r="AT455" i="12"/>
  <c r="AS475" i="12"/>
  <c r="AT475" i="12"/>
  <c r="AS458" i="12"/>
  <c r="AT458" i="12"/>
  <c r="AT456" i="12"/>
  <c r="AS456" i="12"/>
  <c r="AS477" i="12"/>
  <c r="AT477" i="12"/>
  <c r="AS482" i="12"/>
  <c r="AT482" i="12"/>
  <c r="AS479" i="12"/>
  <c r="AT479" i="12"/>
  <c r="AT451" i="12"/>
  <c r="AS451" i="12"/>
  <c r="AS449" i="12"/>
  <c r="AT449" i="12"/>
  <c r="AT460" i="12"/>
  <c r="AS460" i="12"/>
  <c r="AS461" i="12"/>
  <c r="AT461" i="12"/>
  <c r="AS439" i="12"/>
  <c r="AT439" i="12"/>
  <c r="AS438" i="12"/>
  <c r="AT438" i="12"/>
  <c r="AS440" i="12"/>
  <c r="AT440" i="12"/>
  <c r="AS435" i="12"/>
  <c r="AT435" i="12"/>
  <c r="AS431" i="12"/>
  <c r="AT431" i="12"/>
  <c r="AS445" i="12"/>
  <c r="AT445" i="12"/>
  <c r="AS432" i="12"/>
  <c r="AT432" i="12"/>
  <c r="AT426" i="12"/>
  <c r="AS426" i="12"/>
  <c r="AS422" i="12"/>
  <c r="AT422" i="12"/>
  <c r="AT430" i="12"/>
  <c r="AS430" i="12"/>
  <c r="AS425" i="12"/>
  <c r="AT425" i="12"/>
  <c r="AS713" i="12"/>
  <c r="AT713" i="12"/>
  <c r="AS418" i="12"/>
  <c r="AT418" i="12"/>
  <c r="AT413" i="12"/>
  <c r="AS413" i="12"/>
  <c r="AS417" i="12"/>
  <c r="AT417" i="12"/>
  <c r="AS407" i="12"/>
  <c r="AT407" i="12"/>
  <c r="AS416" i="12"/>
  <c r="AT416" i="12"/>
  <c r="AT401" i="12"/>
  <c r="AS401" i="12"/>
  <c r="AS395" i="12"/>
  <c r="AT395" i="12"/>
  <c r="AT397" i="12"/>
  <c r="AS397" i="12"/>
  <c r="AS571" i="12"/>
  <c r="AT571" i="12"/>
  <c r="AS412" i="12"/>
  <c r="AT412" i="12"/>
  <c r="AS393" i="12"/>
  <c r="AT393" i="12"/>
  <c r="AS419" i="12"/>
  <c r="AT419" i="12"/>
  <c r="AT398" i="12"/>
  <c r="AS398" i="12"/>
  <c r="AT387" i="12"/>
  <c r="AS387" i="12"/>
  <c r="AT351" i="12"/>
  <c r="AS351" i="12"/>
  <c r="AT385" i="12"/>
  <c r="AS385" i="12"/>
  <c r="AS378" i="12"/>
  <c r="AT378" i="12"/>
  <c r="AT353" i="12"/>
  <c r="AS353" i="12"/>
  <c r="AS375" i="12"/>
  <c r="AT375" i="12"/>
  <c r="AT374" i="12"/>
  <c r="AS374" i="12"/>
  <c r="AS372" i="12"/>
  <c r="AT372" i="12"/>
  <c r="AS359" i="12"/>
  <c r="AT359" i="12"/>
  <c r="AS369" i="12"/>
  <c r="AT369" i="12"/>
  <c r="AT379" i="12"/>
  <c r="AS379" i="12"/>
  <c r="AS382" i="12"/>
  <c r="AT382" i="12"/>
  <c r="AT361" i="12"/>
  <c r="AS361" i="12"/>
  <c r="AS370" i="12"/>
  <c r="AT370" i="12"/>
  <c r="AT366" i="12"/>
  <c r="AS366" i="12"/>
  <c r="AT355" i="12"/>
  <c r="AS355" i="12"/>
  <c r="AT391" i="12"/>
  <c r="AS391" i="12"/>
  <c r="AT388" i="12"/>
  <c r="AS388" i="12"/>
  <c r="AS364" i="12"/>
  <c r="AT364" i="12"/>
  <c r="AT371" i="12"/>
  <c r="AS371" i="12"/>
  <c r="AS349" i="12"/>
  <c r="AT349" i="12"/>
  <c r="AT330" i="12"/>
  <c r="AS330" i="12"/>
  <c r="AS342" i="12"/>
  <c r="AT342" i="12"/>
  <c r="AT327" i="12"/>
  <c r="AS327" i="12"/>
  <c r="AS332" i="12"/>
  <c r="AT332" i="12"/>
  <c r="AT346" i="12"/>
  <c r="AS346" i="12"/>
  <c r="AS324" i="12"/>
  <c r="AT324" i="12"/>
  <c r="AT333" i="12"/>
  <c r="AS333" i="12"/>
  <c r="AS323" i="12"/>
  <c r="AT323" i="12"/>
  <c r="AT341" i="12"/>
  <c r="AS341" i="12"/>
  <c r="AS335" i="12"/>
  <c r="AT335" i="12"/>
  <c r="AT325" i="12"/>
  <c r="AS325" i="12"/>
  <c r="AS316" i="12"/>
  <c r="AT316" i="12"/>
  <c r="AS288" i="12"/>
  <c r="AT288" i="12"/>
  <c r="AT280" i="12"/>
  <c r="AS280" i="12"/>
  <c r="AS298" i="12"/>
  <c r="AT298" i="12"/>
  <c r="AT301" i="12"/>
  <c r="AS301" i="12"/>
  <c r="AS302" i="12"/>
  <c r="AT302" i="12"/>
  <c r="AT313" i="12"/>
  <c r="AS313" i="12"/>
  <c r="AT322" i="12"/>
  <c r="AS322" i="12"/>
  <c r="AT304" i="12"/>
  <c r="AS304" i="12"/>
  <c r="AS294" i="12"/>
  <c r="AT294" i="12"/>
  <c r="AT293" i="12"/>
  <c r="AS293" i="12"/>
  <c r="AT291" i="12"/>
  <c r="AS291" i="12"/>
  <c r="AS285" i="12"/>
  <c r="AT285" i="12"/>
  <c r="AT283" i="12"/>
  <c r="AS283" i="12"/>
  <c r="AT134" i="12"/>
  <c r="AS134" i="12"/>
  <c r="AT308" i="12"/>
  <c r="AS308" i="12"/>
  <c r="AS315" i="12"/>
  <c r="AT315" i="12"/>
  <c r="AT289" i="12"/>
  <c r="AS289" i="12"/>
  <c r="AS282" i="12"/>
  <c r="AT282" i="12"/>
  <c r="AT307" i="12"/>
  <c r="AS307" i="12"/>
  <c r="AS306" i="12"/>
  <c r="AT306" i="12"/>
  <c r="AT276" i="12"/>
  <c r="AS276" i="12"/>
  <c r="AS275" i="12"/>
  <c r="AT275" i="12"/>
  <c r="AT274" i="12"/>
  <c r="AS274" i="12"/>
  <c r="AS262" i="12"/>
  <c r="AT262" i="12"/>
  <c r="AT271" i="12"/>
  <c r="AS271" i="12"/>
  <c r="AT249" i="12"/>
  <c r="AS249" i="12"/>
  <c r="AT263" i="12"/>
  <c r="AS263" i="12"/>
  <c r="AT250" i="12"/>
  <c r="AS250" i="12"/>
  <c r="AS258" i="12"/>
  <c r="AT258" i="12"/>
  <c r="AT257" i="12"/>
  <c r="AS257" i="12"/>
  <c r="AT256" i="12"/>
  <c r="AS256" i="12"/>
  <c r="AT247" i="12"/>
  <c r="AS247" i="12"/>
  <c r="AT254" i="12"/>
  <c r="AS254" i="12"/>
  <c r="AT252" i="12"/>
  <c r="AS252" i="12"/>
  <c r="AS248" i="12"/>
  <c r="AT248" i="12"/>
  <c r="AT267" i="12"/>
  <c r="AS267" i="12"/>
  <c r="AT253" i="12"/>
  <c r="AS253" i="12"/>
  <c r="AT245" i="12"/>
  <c r="AS245" i="12"/>
  <c r="AS233" i="12"/>
  <c r="AT233" i="12"/>
  <c r="AT238" i="12"/>
  <c r="AS238" i="12"/>
  <c r="AT234" i="12"/>
  <c r="AS234" i="12"/>
  <c r="AS626" i="12"/>
  <c r="AT626" i="12"/>
  <c r="AT222" i="12"/>
  <c r="AS222" i="12"/>
  <c r="AT805" i="12"/>
  <c r="AS805" i="12"/>
  <c r="AT216" i="12"/>
  <c r="AS216" i="12"/>
  <c r="AT219" i="12"/>
  <c r="AS219" i="12"/>
  <c r="AT878" i="12"/>
  <c r="AS878" i="12"/>
  <c r="AS229" i="12"/>
  <c r="AT229" i="12"/>
  <c r="AS187" i="12"/>
  <c r="AT187" i="12"/>
  <c r="AT208" i="12"/>
  <c r="AS208" i="12"/>
  <c r="AT207" i="12"/>
  <c r="AS207" i="12"/>
  <c r="AS198" i="12"/>
  <c r="AT198" i="12"/>
  <c r="AT190" i="12"/>
  <c r="AS190" i="12"/>
  <c r="AT339" i="12"/>
  <c r="AS339" i="12"/>
  <c r="AT189" i="12"/>
  <c r="AS189" i="12"/>
  <c r="AS206" i="12"/>
  <c r="AT206" i="12"/>
  <c r="AS212" i="12"/>
  <c r="AT212" i="12"/>
  <c r="AS151" i="12"/>
  <c r="AT151" i="12"/>
  <c r="AS297" i="12"/>
  <c r="AT297" i="12"/>
  <c r="AS176" i="12"/>
  <c r="AT176" i="12"/>
  <c r="AT185" i="12"/>
  <c r="AS185" i="12"/>
  <c r="AS184" i="12"/>
  <c r="AT184" i="12"/>
  <c r="AS210" i="12"/>
  <c r="AT210" i="12"/>
  <c r="AS182" i="12"/>
  <c r="AT182" i="12"/>
  <c r="AS178" i="12"/>
  <c r="AT178" i="12"/>
  <c r="AT171" i="12"/>
  <c r="AS171" i="12"/>
  <c r="AS214" i="12"/>
  <c r="AT214" i="12"/>
  <c r="AS215" i="12"/>
  <c r="AT215" i="12"/>
  <c r="AT202" i="12"/>
  <c r="AS202" i="12"/>
  <c r="AS165" i="12"/>
  <c r="AT165" i="12"/>
  <c r="AS146" i="12"/>
  <c r="AT146" i="12"/>
  <c r="AS169" i="12"/>
  <c r="AT169" i="12"/>
  <c r="AT192" i="12"/>
  <c r="AS192" i="12"/>
  <c r="AT167" i="12"/>
  <c r="AS167" i="12"/>
  <c r="AS139" i="12"/>
  <c r="AT139" i="12"/>
  <c r="AT191" i="12"/>
  <c r="AS191" i="12"/>
  <c r="AT158" i="12"/>
  <c r="AS158" i="12"/>
  <c r="AT157" i="12"/>
  <c r="AS157" i="12"/>
  <c r="AS147" i="12"/>
  <c r="AT147" i="12"/>
  <c r="AS143" i="12"/>
  <c r="AT143" i="12"/>
  <c r="AT142" i="12"/>
  <c r="AS142" i="12"/>
  <c r="AT199" i="12"/>
  <c r="AS199" i="12"/>
  <c r="AT177" i="12"/>
  <c r="AS177" i="12"/>
  <c r="AT194" i="12"/>
  <c r="AS194" i="12"/>
  <c r="AT794" i="12"/>
  <c r="AS794" i="12"/>
  <c r="AS209" i="12"/>
  <c r="AT209" i="12"/>
  <c r="AT168" i="12"/>
  <c r="AS168" i="12"/>
  <c r="AT107" i="12"/>
  <c r="AS107" i="12"/>
  <c r="AS98" i="12"/>
  <c r="AT98" i="12"/>
  <c r="AS130" i="12"/>
  <c r="AT130" i="12"/>
  <c r="AT127" i="12"/>
  <c r="AS127" i="12"/>
  <c r="AT93" i="12"/>
  <c r="AS93" i="12"/>
  <c r="AT80" i="12"/>
  <c r="AS80" i="12"/>
  <c r="AS123" i="12"/>
  <c r="AT123" i="12"/>
  <c r="AS129" i="12"/>
  <c r="AT129" i="12"/>
  <c r="AT135" i="12"/>
  <c r="AS135" i="12"/>
  <c r="AT124" i="12"/>
  <c r="AS124" i="12"/>
  <c r="AT117" i="12"/>
  <c r="AS117" i="12"/>
  <c r="AS111" i="12"/>
  <c r="AT111" i="12"/>
  <c r="AT121" i="12"/>
  <c r="AS121" i="12"/>
  <c r="AT96" i="12"/>
  <c r="AS96" i="12"/>
  <c r="AS89" i="12"/>
  <c r="AT89" i="12"/>
  <c r="AS95" i="12"/>
  <c r="AT95" i="12"/>
  <c r="AT116" i="12"/>
  <c r="AS116" i="12"/>
  <c r="AT115" i="12"/>
  <c r="AS115" i="12"/>
  <c r="AS120" i="12"/>
  <c r="AT120" i="12"/>
  <c r="AT137" i="12"/>
  <c r="AS137" i="12"/>
  <c r="AT99" i="12"/>
  <c r="AS99" i="12"/>
  <c r="AT108" i="12"/>
  <c r="AS108" i="12"/>
  <c r="AS82" i="12"/>
  <c r="AT82" i="12"/>
  <c r="AS78" i="12"/>
  <c r="AT78" i="12"/>
  <c r="AS79" i="12"/>
  <c r="AT79" i="12"/>
  <c r="AS46" i="12"/>
  <c r="AT46" i="12"/>
  <c r="AS75" i="12"/>
  <c r="AT75" i="12"/>
  <c r="AT754" i="12"/>
  <c r="AS754" i="12"/>
  <c r="AS36" i="12"/>
  <c r="AT36" i="12"/>
  <c r="AS71" i="12"/>
  <c r="AT71" i="12"/>
  <c r="AT69" i="12"/>
  <c r="AS69" i="12"/>
  <c r="AS49" i="12"/>
  <c r="AT49" i="12"/>
  <c r="AS66" i="12"/>
  <c r="AT66" i="12"/>
  <c r="AS14" i="12"/>
  <c r="AT14" i="12"/>
  <c r="AT74" i="12"/>
  <c r="AS74" i="12"/>
  <c r="AT9" i="12"/>
  <c r="AS9" i="12"/>
  <c r="AS62" i="12"/>
  <c r="AT62" i="12"/>
  <c r="AS57" i="12"/>
  <c r="AT57" i="12"/>
  <c r="AS54" i="12"/>
  <c r="AT54" i="12"/>
  <c r="AT20" i="12"/>
  <c r="AS20" i="12"/>
  <c r="AS48" i="12"/>
  <c r="AT48" i="12"/>
  <c r="AT12" i="12"/>
  <c r="AS12" i="12"/>
  <c r="AS50" i="12"/>
  <c r="AT50" i="12"/>
  <c r="AT84" i="12"/>
  <c r="AS84" i="12"/>
  <c r="AS85" i="12"/>
  <c r="AT85" i="12"/>
  <c r="AS86" i="12"/>
  <c r="AT86" i="12"/>
  <c r="AS25" i="12"/>
  <c r="AT25" i="12"/>
  <c r="AT10" i="12"/>
  <c r="AS10" i="12"/>
  <c r="AT524" i="12"/>
  <c r="AS524" i="12"/>
  <c r="AT44" i="12"/>
  <c r="AS44" i="12"/>
  <c r="AS41" i="12"/>
  <c r="AT41" i="12"/>
  <c r="AT65" i="12"/>
  <c r="AS65" i="12"/>
  <c r="AT40" i="12"/>
  <c r="AS40" i="12"/>
  <c r="AT88" i="12"/>
  <c r="AS88" i="12"/>
  <c r="AS39" i="12"/>
  <c r="AT39" i="12"/>
  <c r="AS7" i="12"/>
  <c r="AT7" i="12"/>
  <c r="AT28" i="12"/>
  <c r="AS28" i="12"/>
  <c r="AS76" i="12"/>
  <c r="AT76" i="12"/>
  <c r="AT17" i="12"/>
  <c r="AS17" i="12"/>
  <c r="AS13" i="12"/>
  <c r="AT13" i="12"/>
  <c r="AS15" i="12"/>
  <c r="AT15" i="12"/>
  <c r="AT408" i="12"/>
  <c r="AS408" i="12"/>
  <c r="AT854" i="12"/>
  <c r="AS854" i="12"/>
  <c r="AS790" i="12"/>
  <c r="AT790" i="12"/>
  <c r="AS664" i="12"/>
  <c r="AT664" i="12"/>
  <c r="AT590" i="12"/>
  <c r="AS590" i="12"/>
  <c r="AS501" i="12"/>
  <c r="AT501" i="12"/>
  <c r="AS296" i="12"/>
  <c r="AT296" i="12"/>
  <c r="AT204" i="12"/>
  <c r="AS204" i="12"/>
  <c r="AT875" i="12"/>
  <c r="AT856" i="12"/>
  <c r="AS850" i="12"/>
  <c r="AT843" i="12"/>
  <c r="AT865" i="12"/>
  <c r="AS833" i="12"/>
  <c r="AT827" i="12"/>
  <c r="AT830" i="12"/>
  <c r="AT817" i="12"/>
  <c r="AT820" i="12"/>
  <c r="AS800" i="12"/>
  <c r="AT810" i="12"/>
  <c r="AT778" i="12"/>
  <c r="AS756" i="12"/>
  <c r="AT775" i="12"/>
  <c r="AT773" i="12"/>
  <c r="AS765" i="12"/>
  <c r="AS776" i="12"/>
  <c r="AT760" i="12"/>
  <c r="AT53" i="12"/>
  <c r="AS782" i="12"/>
  <c r="AS742" i="12"/>
  <c r="AT751" i="12"/>
  <c r="AS743" i="12"/>
  <c r="AT745" i="12"/>
  <c r="AT734" i="12"/>
  <c r="AT748" i="12"/>
  <c r="AT726" i="12"/>
  <c r="AT701" i="12"/>
  <c r="AS716" i="12"/>
  <c r="AS728" i="12"/>
  <c r="AT133" i="12"/>
  <c r="AT696" i="12"/>
  <c r="AT719" i="12"/>
  <c r="AT690" i="12"/>
  <c r="AT729" i="12"/>
  <c r="AT682" i="12"/>
  <c r="AT680" i="12"/>
  <c r="AT673" i="12"/>
  <c r="AT662" i="12"/>
  <c r="AT676" i="12"/>
  <c r="AS676" i="12"/>
  <c r="AS663" i="12"/>
  <c r="AT663" i="12"/>
  <c r="AT685" i="12"/>
  <c r="AS685" i="12"/>
  <c r="AS447" i="12"/>
  <c r="AT447" i="12"/>
  <c r="AT611" i="12"/>
  <c r="AS611" i="12"/>
  <c r="AS644" i="12"/>
  <c r="AT644" i="12"/>
  <c r="AT617" i="12"/>
  <c r="AS617" i="12"/>
  <c r="AS459" i="12"/>
  <c r="AT459" i="12"/>
  <c r="AS650" i="12"/>
  <c r="AT650" i="12"/>
  <c r="AT621" i="12"/>
  <c r="AS621" i="12"/>
  <c r="AS632" i="12"/>
  <c r="AT632" i="12"/>
  <c r="AT627" i="12"/>
  <c r="AS627" i="12"/>
  <c r="AT613" i="12"/>
  <c r="AS613" i="12"/>
  <c r="AS631" i="12"/>
  <c r="AT631" i="12"/>
  <c r="AS609" i="12"/>
  <c r="AT609" i="12"/>
  <c r="AS651" i="12"/>
  <c r="AT651" i="12"/>
  <c r="AS600" i="12"/>
  <c r="AT600" i="12"/>
  <c r="AT596" i="12"/>
  <c r="AS596" i="12"/>
  <c r="AS591" i="12"/>
  <c r="AT591" i="12"/>
  <c r="AT594" i="12"/>
  <c r="AS594" i="12"/>
  <c r="AS599" i="12"/>
  <c r="AT599" i="12"/>
  <c r="AT574" i="12"/>
  <c r="AT578" i="12"/>
  <c r="AS578" i="12"/>
  <c r="AT577" i="12"/>
  <c r="AS569" i="12"/>
  <c r="AT569" i="12"/>
  <c r="AS573" i="12"/>
  <c r="AT573" i="12"/>
  <c r="AT549" i="12"/>
  <c r="AS549" i="12"/>
  <c r="AS562" i="12"/>
  <c r="AT562" i="12"/>
  <c r="AS551" i="12"/>
  <c r="AT551" i="12"/>
  <c r="AT581" i="12"/>
  <c r="AS581" i="12"/>
  <c r="AT570" i="12"/>
  <c r="AS570" i="12"/>
  <c r="AS572" i="12"/>
  <c r="AT572" i="12"/>
  <c r="AT546" i="12"/>
  <c r="AS546" i="12"/>
  <c r="AS565" i="12"/>
  <c r="AT565" i="12"/>
  <c r="AS556" i="12"/>
  <c r="AT556" i="12"/>
  <c r="AS555" i="12"/>
  <c r="AT555" i="12"/>
  <c r="AS548" i="12"/>
  <c r="AT548" i="12"/>
  <c r="AS547" i="12"/>
  <c r="AT547" i="12"/>
  <c r="AS539" i="12"/>
  <c r="AT539" i="12"/>
  <c r="AS529" i="12"/>
  <c r="AT529" i="12"/>
  <c r="AS526" i="12"/>
  <c r="AT526" i="12"/>
  <c r="AS523" i="12"/>
  <c r="AT523" i="12"/>
  <c r="AT493" i="12"/>
  <c r="AS493" i="12"/>
  <c r="AS515" i="12"/>
  <c r="AT515" i="12"/>
  <c r="AS536" i="12"/>
  <c r="AT536" i="12"/>
  <c r="AS527" i="12"/>
  <c r="AT527" i="12"/>
  <c r="AT496" i="12"/>
  <c r="AS496" i="12"/>
  <c r="AS506" i="12"/>
  <c r="AT506" i="12"/>
  <c r="AS502" i="12"/>
  <c r="AT502" i="12"/>
  <c r="AS532" i="12"/>
  <c r="AT532" i="12"/>
  <c r="AS503" i="12"/>
  <c r="AT503" i="12"/>
  <c r="AS504" i="12"/>
  <c r="AT504" i="12"/>
  <c r="AS512" i="12"/>
  <c r="AT512" i="12"/>
  <c r="AS514" i="12"/>
  <c r="AT514" i="12"/>
  <c r="AS542" i="12"/>
  <c r="AT542" i="12"/>
  <c r="AT541" i="12"/>
  <c r="AS541" i="12"/>
  <c r="AS519" i="12"/>
  <c r="AT519" i="12"/>
  <c r="AT823" i="12"/>
  <c r="AS823" i="12"/>
  <c r="AS516" i="12"/>
  <c r="AT516" i="12"/>
  <c r="AS528" i="12"/>
  <c r="AT528" i="12"/>
  <c r="AS470" i="12"/>
  <c r="AT470" i="12"/>
  <c r="AT486" i="12"/>
  <c r="AS486" i="12"/>
  <c r="AT521" i="12"/>
  <c r="AS521" i="12"/>
  <c r="AS485" i="12"/>
  <c r="AT485" i="12"/>
  <c r="AS481" i="12"/>
  <c r="AT481" i="12"/>
  <c r="AS473" i="12"/>
  <c r="AT473" i="12"/>
  <c r="AS466" i="12"/>
  <c r="AT466" i="12"/>
  <c r="AS448" i="12"/>
  <c r="AT448" i="12"/>
  <c r="AS467" i="12"/>
  <c r="AT467" i="12"/>
  <c r="AT465" i="12"/>
  <c r="AS465" i="12"/>
  <c r="AS464" i="12"/>
  <c r="AT464" i="12"/>
  <c r="AS463" i="12"/>
  <c r="AT463" i="12"/>
  <c r="AT454" i="12"/>
  <c r="AS454" i="12"/>
  <c r="AS452" i="12"/>
  <c r="AT452" i="12"/>
  <c r="AS476" i="12"/>
  <c r="AT476" i="12"/>
  <c r="AT450" i="12"/>
  <c r="AS450" i="12"/>
  <c r="AT474" i="12"/>
  <c r="AS474" i="12"/>
  <c r="AS453" i="12"/>
  <c r="AT453" i="12"/>
  <c r="AS442" i="12"/>
  <c r="AT442" i="12"/>
  <c r="AT444" i="12"/>
  <c r="AS444" i="12"/>
  <c r="AT443" i="12"/>
  <c r="AS443" i="12"/>
  <c r="AS437" i="12"/>
  <c r="AT437" i="12"/>
  <c r="AS436" i="12"/>
  <c r="AT436" i="12"/>
  <c r="AT446" i="12"/>
  <c r="AS446" i="12"/>
  <c r="AT434" i="12"/>
  <c r="AS434" i="12"/>
  <c r="AS433" i="12"/>
  <c r="AT433" i="12"/>
  <c r="AS429" i="12"/>
  <c r="AT429" i="12"/>
  <c r="AT428" i="12"/>
  <c r="AS428" i="12"/>
  <c r="AT427" i="12"/>
  <c r="AS427" i="12"/>
  <c r="AT421" i="12"/>
  <c r="AS421" i="12"/>
  <c r="AS423" i="12"/>
  <c r="AT423" i="12"/>
  <c r="AT424" i="12"/>
  <c r="AS424" i="12"/>
  <c r="AS414" i="12"/>
  <c r="AT414" i="12"/>
  <c r="AT415" i="12"/>
  <c r="AS415" i="12"/>
  <c r="AS420" i="12"/>
  <c r="AT420" i="12"/>
  <c r="AS411" i="12"/>
  <c r="AT411" i="12"/>
  <c r="AS409" i="12"/>
  <c r="AT409" i="12"/>
  <c r="AS394" i="12"/>
  <c r="AT394" i="12"/>
  <c r="AS768" i="12"/>
  <c r="AT768" i="12"/>
  <c r="AS410" i="12"/>
  <c r="AT410" i="12"/>
  <c r="AS404" i="12"/>
  <c r="AT404" i="12"/>
  <c r="AS396" i="12"/>
  <c r="AT396" i="12"/>
  <c r="AT403" i="12"/>
  <c r="AS403" i="12"/>
  <c r="AT400" i="12"/>
  <c r="AS400" i="12"/>
  <c r="AT392" i="12"/>
  <c r="AS392" i="12"/>
  <c r="AS365" i="12"/>
  <c r="AT365" i="12"/>
  <c r="AS386" i="12"/>
  <c r="AT386" i="12"/>
  <c r="AT377" i="12"/>
  <c r="AS377" i="12"/>
  <c r="AS380" i="12"/>
  <c r="AT380" i="12"/>
  <c r="AS368" i="12"/>
  <c r="AT368" i="12"/>
  <c r="AS373" i="12"/>
  <c r="AT373" i="12"/>
  <c r="AS356" i="12"/>
  <c r="AT356" i="12"/>
  <c r="AT352" i="12"/>
  <c r="AS352" i="12"/>
  <c r="AT367" i="12"/>
  <c r="AS367" i="12"/>
  <c r="AT363" i="12"/>
  <c r="AS363" i="12"/>
  <c r="AS362" i="12"/>
  <c r="AT362" i="12"/>
  <c r="AT518" i="12"/>
  <c r="AS518" i="12"/>
  <c r="AT384" i="12"/>
  <c r="AS384" i="12"/>
  <c r="AS376" i="12"/>
  <c r="AT376" i="12"/>
  <c r="AT383" i="12"/>
  <c r="AS383" i="12"/>
  <c r="AT357" i="12"/>
  <c r="AS357" i="12"/>
  <c r="AT389" i="12"/>
  <c r="AS389" i="12"/>
  <c r="AS350" i="12"/>
  <c r="AT350" i="12"/>
  <c r="AT381" i="12"/>
  <c r="AS381" i="12"/>
  <c r="AT764" i="12"/>
  <c r="AS764" i="12"/>
  <c r="AT319" i="12"/>
  <c r="AS319" i="12"/>
  <c r="AT331" i="12"/>
  <c r="AS331" i="12"/>
  <c r="AT345" i="12"/>
  <c r="AS345" i="12"/>
  <c r="AT343" i="12"/>
  <c r="AS343" i="12"/>
  <c r="AS344" i="12"/>
  <c r="AT344" i="12"/>
  <c r="AT326" i="12"/>
  <c r="AS326" i="12"/>
  <c r="AT347" i="12"/>
  <c r="AS347" i="12"/>
  <c r="AS329" i="12"/>
  <c r="AT329" i="12"/>
  <c r="AT340" i="12"/>
  <c r="AS340" i="12"/>
  <c r="AT328" i="12"/>
  <c r="AS328" i="12"/>
  <c r="AT336" i="12"/>
  <c r="AS336" i="12"/>
  <c r="AT102" i="12"/>
  <c r="AS102" i="12"/>
  <c r="AS310" i="12"/>
  <c r="AT310" i="12"/>
  <c r="AT311" i="12"/>
  <c r="AS311" i="12"/>
  <c r="AS290" i="12"/>
  <c r="AT290" i="12"/>
  <c r="AT300" i="12"/>
  <c r="AS300" i="12"/>
  <c r="AS317" i="12"/>
  <c r="AT317" i="12"/>
  <c r="AT299" i="12"/>
  <c r="AS299" i="12"/>
  <c r="AS305" i="12"/>
  <c r="AT305" i="12"/>
  <c r="AT314" i="12"/>
  <c r="AS314" i="12"/>
  <c r="AS312" i="12"/>
  <c r="AT312" i="12"/>
  <c r="AT763" i="12"/>
  <c r="AS763" i="12"/>
  <c r="AS292" i="12"/>
  <c r="AT292" i="12"/>
  <c r="AT284" i="12"/>
  <c r="AS284" i="12"/>
  <c r="AS281" i="12"/>
  <c r="AT281" i="12"/>
  <c r="AT278" i="12"/>
  <c r="AS278" i="12"/>
  <c r="AS287" i="12"/>
  <c r="AT287" i="12"/>
  <c r="AT30" i="12"/>
  <c r="AS30" i="12"/>
  <c r="AS279" i="12"/>
  <c r="AT279" i="12"/>
  <c r="AS303" i="12"/>
  <c r="AT303" i="12"/>
  <c r="AS286" i="12"/>
  <c r="AT286" i="12"/>
  <c r="AT877" i="12"/>
  <c r="AS877" i="12"/>
  <c r="AT738" i="12"/>
  <c r="AS738" i="12"/>
  <c r="AS273" i="12"/>
  <c r="AT273" i="12"/>
  <c r="AS277" i="12"/>
  <c r="AT277" i="12"/>
  <c r="AT661" i="12"/>
  <c r="AS661" i="12"/>
  <c r="AS269" i="12"/>
  <c r="AT269" i="12"/>
  <c r="AT264" i="12"/>
  <c r="AS264" i="12"/>
  <c r="AT261" i="12"/>
  <c r="AS261" i="12"/>
  <c r="AT260" i="12"/>
  <c r="AS260" i="12"/>
  <c r="AS270" i="12"/>
  <c r="AT270" i="12"/>
  <c r="AT241" i="12"/>
  <c r="AS241" i="12"/>
  <c r="AS265" i="12"/>
  <c r="AT265" i="12"/>
  <c r="AT255" i="12"/>
  <c r="AS255" i="12"/>
  <c r="AS251" i="12"/>
  <c r="AT251" i="12"/>
  <c r="AT244" i="12"/>
  <c r="AS244" i="12"/>
  <c r="AS242" i="12"/>
  <c r="AT242" i="12"/>
  <c r="AT266" i="12"/>
  <c r="AS266" i="12"/>
  <c r="AS246" i="12"/>
  <c r="AT246" i="12"/>
  <c r="AT240" i="12"/>
  <c r="AS240" i="12"/>
  <c r="AT237" i="12"/>
  <c r="AS237" i="12"/>
  <c r="AS220" i="12"/>
  <c r="AT220" i="12"/>
  <c r="AT223" i="12"/>
  <c r="AS223" i="12"/>
  <c r="AS218" i="12"/>
  <c r="AT218" i="12"/>
  <c r="AS236" i="12"/>
  <c r="AT236" i="12"/>
  <c r="AT221" i="12"/>
  <c r="AS221" i="12"/>
  <c r="AS232" i="12"/>
  <c r="AT232" i="12"/>
  <c r="AS217" i="12"/>
  <c r="AT217" i="12"/>
  <c r="AS227" i="12"/>
  <c r="AT227" i="12"/>
  <c r="AT179" i="12"/>
  <c r="AS179" i="12"/>
  <c r="AT161" i="12"/>
  <c r="AS161" i="12"/>
  <c r="AS201" i="12"/>
  <c r="AT201" i="12"/>
  <c r="AS148" i="12"/>
  <c r="AT148" i="12"/>
  <c r="AS173" i="12"/>
  <c r="AT173" i="12"/>
  <c r="AT188" i="12"/>
  <c r="AS188" i="12"/>
  <c r="AS243" i="12"/>
  <c r="AT243" i="12"/>
  <c r="AS200" i="12"/>
  <c r="AT200" i="12"/>
  <c r="AT203" i="12"/>
  <c r="AS203" i="12"/>
  <c r="AT149" i="12"/>
  <c r="AS149" i="12"/>
  <c r="AT175" i="12"/>
  <c r="AS175" i="12"/>
  <c r="AS186" i="12"/>
  <c r="AT186" i="12"/>
  <c r="AT172" i="12"/>
  <c r="AS172" i="12"/>
  <c r="AS155" i="12"/>
  <c r="AT155" i="12"/>
  <c r="AT441" i="12"/>
  <c r="AS441" i="12"/>
  <c r="AS180" i="12"/>
  <c r="AT180" i="12"/>
  <c r="AT174" i="12"/>
  <c r="AS174" i="12"/>
  <c r="AT162" i="12"/>
  <c r="AS162" i="12"/>
  <c r="AS160" i="12"/>
  <c r="AT160" i="12"/>
  <c r="AT196" i="12"/>
  <c r="AS196" i="12"/>
  <c r="AS170" i="12"/>
  <c r="AT170" i="12"/>
  <c r="AT164" i="12"/>
  <c r="AS164" i="12"/>
  <c r="AS624" i="12"/>
  <c r="AT624" i="12"/>
  <c r="AT211" i="12"/>
  <c r="AS211" i="12"/>
  <c r="AS193" i="12"/>
  <c r="AT193" i="12"/>
  <c r="AT166" i="12"/>
  <c r="AS166" i="12"/>
  <c r="AS183" i="12"/>
  <c r="AT183" i="12"/>
  <c r="AS321" i="12"/>
  <c r="AT321" i="12"/>
  <c r="AS153" i="12"/>
  <c r="AT153" i="12"/>
  <c r="AS145" i="12"/>
  <c r="AT145" i="12"/>
  <c r="AS141" i="12"/>
  <c r="AT141" i="12"/>
  <c r="AT195" i="12"/>
  <c r="AS195" i="12"/>
  <c r="AT138" i="12"/>
  <c r="AS138" i="12"/>
  <c r="AS181" i="12"/>
  <c r="AT181" i="12"/>
  <c r="AS144" i="12"/>
  <c r="AT144" i="12"/>
  <c r="AS213" i="12"/>
  <c r="AT213" i="12"/>
  <c r="AS150" i="12"/>
  <c r="AT150" i="12"/>
  <c r="AS159" i="12"/>
  <c r="AT159" i="12"/>
  <c r="AT122" i="12"/>
  <c r="AS122" i="12"/>
  <c r="AS104" i="12"/>
  <c r="AT104" i="12"/>
  <c r="AS103" i="12"/>
  <c r="AT103" i="12"/>
  <c r="AS112" i="12"/>
  <c r="AT112" i="12"/>
  <c r="AT128" i="12"/>
  <c r="AS128" i="12"/>
  <c r="AS131" i="12"/>
  <c r="AT131" i="12"/>
  <c r="AS239" i="12"/>
  <c r="AT239" i="12"/>
  <c r="AT126" i="12"/>
  <c r="AS126" i="12"/>
  <c r="AS92" i="12"/>
  <c r="AT92" i="12"/>
  <c r="AS90" i="12"/>
  <c r="AT90" i="12"/>
  <c r="AS114" i="12"/>
  <c r="AT114" i="12"/>
  <c r="AS97" i="12"/>
  <c r="AT97" i="12"/>
  <c r="AT101" i="12"/>
  <c r="AS101" i="12"/>
  <c r="AS132" i="12"/>
  <c r="AT132" i="12"/>
  <c r="AT109" i="12"/>
  <c r="AS109" i="12"/>
  <c r="AS105" i="12"/>
  <c r="AT105" i="12"/>
  <c r="AT602" i="12"/>
  <c r="AS602" i="12"/>
  <c r="AS113" i="12"/>
  <c r="AT113" i="12"/>
  <c r="AS125" i="12"/>
  <c r="AT125" i="12"/>
  <c r="AT94" i="12"/>
  <c r="AS94" i="12"/>
  <c r="AS119" i="12"/>
  <c r="AT119" i="12"/>
  <c r="AS87" i="12"/>
  <c r="AT87" i="12"/>
  <c r="AT81" i="12"/>
  <c r="AS81" i="12"/>
  <c r="AT83" i="12"/>
  <c r="AS83" i="12"/>
  <c r="AT22" i="12"/>
  <c r="AS22" i="12"/>
  <c r="AT77" i="12"/>
  <c r="AS77" i="12"/>
  <c r="AS73" i="12"/>
  <c r="AT73" i="12"/>
  <c r="AT31" i="12"/>
  <c r="AS31" i="12"/>
  <c r="AS70" i="12"/>
  <c r="AT70" i="12"/>
  <c r="AS37" i="12"/>
  <c r="AT37" i="12"/>
  <c r="AS68" i="12"/>
  <c r="AT68" i="12"/>
  <c r="AT32" i="12"/>
  <c r="AS32" i="12"/>
  <c r="AT21" i="12"/>
  <c r="AS21" i="12"/>
  <c r="AS870" i="12"/>
  <c r="AT870" i="12"/>
  <c r="AS34" i="12"/>
  <c r="AT34" i="12"/>
  <c r="AT61" i="12"/>
  <c r="AS61" i="12"/>
  <c r="AS35" i="12"/>
  <c r="AT35" i="12"/>
  <c r="AT56" i="12"/>
  <c r="AS56" i="12"/>
  <c r="AS55" i="12"/>
  <c r="AT55" i="12"/>
  <c r="AS60" i="12"/>
  <c r="AT60" i="12"/>
  <c r="AS72" i="12"/>
  <c r="AT72" i="12"/>
  <c r="AS51" i="12"/>
  <c r="AT51" i="12"/>
  <c r="AT64" i="12"/>
  <c r="AS64" i="12"/>
  <c r="AS52" i="12"/>
  <c r="AT52" i="12"/>
  <c r="AS27" i="12"/>
  <c r="AT27" i="12"/>
  <c r="AT24" i="12"/>
  <c r="AS24" i="12"/>
  <c r="AT16" i="12"/>
  <c r="AS16" i="12"/>
  <c r="AT235" i="12"/>
  <c r="AS235" i="12"/>
  <c r="AS33" i="12"/>
  <c r="AT33" i="12"/>
  <c r="AT469" i="12"/>
  <c r="AS469" i="12"/>
  <c r="AT45" i="12"/>
  <c r="AS45" i="12"/>
  <c r="AS47" i="12"/>
  <c r="AT47" i="12"/>
  <c r="AS43" i="12"/>
  <c r="AT43" i="12"/>
  <c r="AT59" i="12"/>
  <c r="AS59" i="12"/>
  <c r="AT19" i="12"/>
  <c r="AS19" i="12"/>
  <c r="AT29" i="12"/>
  <c r="AS29" i="12"/>
  <c r="AT26" i="12"/>
  <c r="AS26" i="12"/>
  <c r="AT18" i="12"/>
  <c r="AS18" i="12"/>
  <c r="AS38" i="12"/>
  <c r="AT38" i="12"/>
  <c r="AS11" i="12"/>
  <c r="AT11" i="12"/>
  <c r="AS205" i="12"/>
  <c r="AT205" i="12"/>
  <c r="AS402" i="12"/>
  <c r="AT402" i="12"/>
  <c r="AS840" i="12"/>
  <c r="AT840" i="12"/>
  <c r="AS770" i="12"/>
  <c r="AT770" i="12"/>
  <c r="AS643" i="12"/>
  <c r="AT643" i="12"/>
  <c r="AS507" i="12"/>
  <c r="AT507" i="12"/>
  <c r="AS491" i="12"/>
  <c r="AT491" i="12"/>
  <c r="AT295" i="12"/>
  <c r="AS295" i="12"/>
  <c r="AO842" i="4"/>
  <c r="AO597" i="4"/>
  <c r="AP397" i="4"/>
  <c r="AO51" i="4"/>
  <c r="AO43" i="4"/>
  <c r="AP39" i="4"/>
  <c r="AP195" i="4"/>
  <c r="AW38" i="4"/>
  <c r="AX38" i="4" s="1"/>
  <c r="AQ6" i="5"/>
  <c r="AA896" i="4"/>
  <c r="AV15" i="4"/>
  <c r="AV59" i="4"/>
  <c r="AP524" i="4"/>
  <c r="AP15" i="4"/>
  <c r="R6" i="5"/>
  <c r="AQ894" i="4"/>
  <c r="AV8" i="4"/>
  <c r="AW8" i="4"/>
  <c r="Z6" i="5"/>
  <c r="AP17" i="4"/>
  <c r="AV26" i="4"/>
  <c r="AP59" i="4"/>
  <c r="AP55" i="4"/>
  <c r="AA6" i="5"/>
  <c r="R894" i="4"/>
  <c r="AV55" i="4"/>
  <c r="AU892" i="4"/>
  <c r="AV17" i="4"/>
  <c r="AV524" i="4"/>
  <c r="AW524" i="4" s="1"/>
  <c r="AX524" i="4" s="1"/>
  <c r="AQ88" i="7"/>
  <c r="AI78" i="7"/>
  <c r="AL79" i="7"/>
  <c r="AM78" i="7"/>
  <c r="AL73" i="7"/>
  <c r="AL96" i="7" s="1"/>
  <c r="AL106" i="7" s="1"/>
  <c r="AN78" i="7"/>
  <c r="AJ78" i="7"/>
  <c r="AN77" i="7"/>
  <c r="AO877" i="4"/>
  <c r="AO794" i="4"/>
  <c r="AO709" i="4"/>
  <c r="AO804" i="4"/>
  <c r="AO669" i="4"/>
  <c r="AO652" i="4"/>
  <c r="AO580" i="4"/>
  <c r="AO402" i="4"/>
  <c r="AO676" i="4"/>
  <c r="AO443" i="4"/>
  <c r="AO339" i="4"/>
  <c r="AO730" i="4"/>
  <c r="AO295" i="4"/>
  <c r="AO87" i="4"/>
  <c r="AO79" i="7"/>
  <c r="AO475" i="4"/>
  <c r="AO424" i="4"/>
  <c r="AA883" i="4"/>
  <c r="AP8" i="4"/>
  <c r="AP13" i="4"/>
  <c r="AN73" i="7"/>
  <c r="AR80" i="7"/>
  <c r="AR95" i="7"/>
  <c r="AI77" i="7"/>
  <c r="AI80" i="7" s="1"/>
  <c r="AI95" i="7" s="1"/>
  <c r="AI89" i="7" s="1"/>
  <c r="AO77" i="7"/>
  <c r="AP76" i="4"/>
  <c r="AP85" i="4"/>
  <c r="AO115" i="4"/>
  <c r="AO471" i="4"/>
  <c r="AO54" i="4"/>
  <c r="AP94" i="7"/>
  <c r="AP100" i="7" s="1"/>
  <c r="AL94" i="7"/>
  <c r="AM94" i="7"/>
  <c r="H614" i="6"/>
  <c r="H613" i="6" s="1"/>
  <c r="AQ94" i="7"/>
  <c r="AO192" i="4"/>
  <c r="AO193" i="4"/>
  <c r="AO252" i="4"/>
  <c r="AO71" i="4"/>
  <c r="AO507" i="4"/>
  <c r="AO491" i="4"/>
  <c r="AO228" i="4"/>
  <c r="AO290" i="4"/>
  <c r="AO565" i="4"/>
  <c r="AO873" i="4"/>
  <c r="AP732" i="4"/>
  <c r="AO585" i="4"/>
  <c r="AO430" i="4"/>
  <c r="AO249" i="4"/>
  <c r="AO107" i="4"/>
  <c r="AO78" i="4"/>
  <c r="AO224" i="4"/>
  <c r="AO153" i="4"/>
  <c r="AO288" i="4"/>
  <c r="AO172" i="4"/>
  <c r="AO119" i="4"/>
  <c r="AO148" i="4"/>
  <c r="AO635" i="4"/>
  <c r="AO189" i="4"/>
  <c r="AO377" i="4"/>
  <c r="AO557" i="4"/>
  <c r="AO77" i="4"/>
  <c r="AO326" i="4"/>
  <c r="AO104" i="4"/>
  <c r="AO73" i="4"/>
  <c r="AO147" i="4"/>
  <c r="AO146" i="4"/>
  <c r="AO121" i="4"/>
  <c r="AO114" i="4"/>
  <c r="AO86" i="4"/>
  <c r="AO85" i="4"/>
  <c r="AO418" i="4"/>
  <c r="AO677" i="4"/>
  <c r="AO327" i="4"/>
  <c r="AO52" i="4"/>
  <c r="AO774" i="4"/>
  <c r="AO729" i="4"/>
  <c r="AO747" i="4"/>
  <c r="AO711" i="4"/>
  <c r="AO684" i="4"/>
  <c r="AO683" i="4"/>
  <c r="AO639" i="4"/>
  <c r="AO603" i="4"/>
  <c r="AO589" i="4"/>
  <c r="AO576" i="4"/>
  <c r="AO310" i="4"/>
  <c r="AO820" i="4"/>
  <c r="AO874" i="4"/>
  <c r="AO108" i="4"/>
  <c r="AO706" i="4"/>
  <c r="AO801" i="4"/>
  <c r="AO656" i="4"/>
  <c r="AO527" i="4"/>
  <c r="AO131" i="4"/>
  <c r="AO125" i="4"/>
  <c r="AO754" i="4"/>
  <c r="AO637" i="4"/>
  <c r="AP589" i="4"/>
  <c r="AO514" i="4"/>
  <c r="AO578" i="4"/>
  <c r="AP475" i="4"/>
  <c r="AO403" i="4"/>
  <c r="AO511" i="4"/>
  <c r="AO673" i="4"/>
  <c r="AO556" i="4"/>
  <c r="AO620" i="4"/>
  <c r="AO212" i="4"/>
  <c r="AO160" i="4"/>
  <c r="AO628" i="4"/>
  <c r="AO630" i="4"/>
  <c r="AO678" i="4"/>
  <c r="AO864" i="4"/>
  <c r="AO843" i="4"/>
  <c r="AO818" i="4"/>
  <c r="AO453" i="4"/>
  <c r="AO708" i="4"/>
  <c r="AO608" i="4"/>
  <c r="AO543" i="4"/>
  <c r="AO459" i="4"/>
  <c r="AO803" i="4"/>
  <c r="AO445" i="4"/>
  <c r="AO517" i="4"/>
  <c r="AO765" i="4"/>
  <c r="AP459" i="4"/>
  <c r="AO831" i="4"/>
  <c r="AO727" i="4"/>
  <c r="AO720" i="4"/>
  <c r="AO716" i="4"/>
  <c r="AO694" i="4"/>
  <c r="AO521" i="4"/>
  <c r="AO775" i="4"/>
  <c r="AO336" i="4"/>
  <c r="AO335" i="4"/>
  <c r="AO333" i="4"/>
  <c r="AO307" i="4"/>
  <c r="AO270" i="4"/>
  <c r="AO127" i="4"/>
  <c r="AO229" i="4"/>
  <c r="AP217" i="4"/>
  <c r="AO215" i="4"/>
  <c r="AO157" i="4"/>
  <c r="AO205" i="4"/>
  <c r="AO275" i="4"/>
  <c r="AP270" i="4"/>
  <c r="AO198" i="4"/>
  <c r="AO49" i="4"/>
  <c r="AP327" i="4"/>
  <c r="AO857" i="4"/>
  <c r="AO819" i="4"/>
  <c r="AO227" i="4"/>
  <c r="AP228" i="4"/>
  <c r="AO56" i="4"/>
  <c r="AO266" i="4"/>
  <c r="AO44" i="4"/>
  <c r="AO468" i="4"/>
  <c r="AO359" i="4"/>
  <c r="AO267" i="4"/>
  <c r="AO233" i="4"/>
  <c r="AO749" i="4"/>
  <c r="AO744" i="4"/>
  <c r="AO722" i="4"/>
  <c r="AO440" i="4"/>
  <c r="AO386" i="4"/>
  <c r="AO323" i="4"/>
  <c r="AO292" i="4"/>
  <c r="AO243" i="4"/>
  <c r="AO241" i="4"/>
  <c r="AO102" i="4"/>
  <c r="AO95" i="4"/>
  <c r="AO806" i="4"/>
  <c r="AO802" i="4"/>
  <c r="AO732" i="4"/>
  <c r="AO566" i="4"/>
  <c r="AO505" i="4"/>
  <c r="AO503" i="4"/>
  <c r="AO704" i="4"/>
  <c r="AO629" i="4"/>
  <c r="AO672" i="4"/>
  <c r="AO658" i="4"/>
  <c r="AO329" i="4"/>
  <c r="AO319" i="4"/>
  <c r="AP537" i="4"/>
  <c r="AO495" i="4"/>
  <c r="AO828" i="4"/>
  <c r="AO220" i="4"/>
  <c r="AO289" i="4"/>
  <c r="AO703" i="4"/>
  <c r="AO68" i="4"/>
  <c r="AO422" i="4"/>
  <c r="AO478" i="4"/>
  <c r="AO773" i="4"/>
  <c r="AO642" i="4"/>
  <c r="AP818" i="4"/>
  <c r="AO682" i="4"/>
  <c r="AO26" i="4"/>
  <c r="AO645" i="4"/>
  <c r="AP377" i="4"/>
  <c r="AO199" i="4"/>
  <c r="AO299" i="4"/>
  <c r="AP729" i="4"/>
  <c r="AP424" i="4"/>
  <c r="AO653" i="4"/>
  <c r="AP706" i="4"/>
  <c r="AO742" i="4"/>
  <c r="AO137" i="4"/>
  <c r="AO129" i="4"/>
  <c r="AO96" i="4"/>
  <c r="AO89" i="4"/>
  <c r="AO61" i="4"/>
  <c r="AO681" i="4"/>
  <c r="AO588" i="4"/>
  <c r="AO331" i="4"/>
  <c r="AO264" i="4"/>
  <c r="AP806" i="4"/>
  <c r="AP802" i="4"/>
  <c r="AO512" i="4"/>
  <c r="AO567" i="4"/>
  <c r="AO141" i="4"/>
  <c r="AO8" i="4"/>
  <c r="AO659" i="4"/>
  <c r="AP658" i="4"/>
  <c r="AP189" i="4"/>
  <c r="AO830" i="4"/>
  <c r="AO790" i="4"/>
  <c r="AO715" i="4"/>
  <c r="AO606" i="4"/>
  <c r="AO518" i="4"/>
  <c r="AO861" i="4"/>
  <c r="AP514" i="4"/>
  <c r="AO456" i="4"/>
  <c r="AO105" i="4"/>
  <c r="AO845" i="4"/>
  <c r="AO321" i="4"/>
  <c r="AO305" i="4"/>
  <c r="AO739" i="4"/>
  <c r="AO759" i="4"/>
  <c r="AO879" i="4"/>
  <c r="AO847" i="4"/>
  <c r="AO260" i="4"/>
  <c r="AO751" i="4"/>
  <c r="AO844" i="4"/>
  <c r="AO498" i="4"/>
  <c r="AO481" i="4"/>
  <c r="AO313" i="4"/>
  <c r="AO559" i="4"/>
  <c r="AO194" i="4"/>
  <c r="AO451" i="4"/>
  <c r="AO37" i="4"/>
  <c r="AP608" i="4"/>
  <c r="AO64" i="4"/>
  <c r="AO38" i="4"/>
  <c r="AO458" i="4"/>
  <c r="AP566" i="4"/>
  <c r="AP505" i="4"/>
  <c r="AO856" i="4"/>
  <c r="AO269" i="4"/>
  <c r="AO254" i="4"/>
  <c r="AO574" i="4"/>
  <c r="AO668" i="4"/>
  <c r="AP803" i="4"/>
  <c r="AP772" i="4"/>
  <c r="AO721" i="4"/>
  <c r="AO185" i="4"/>
  <c r="AO263" i="4"/>
  <c r="AO255" i="4"/>
  <c r="AO482" i="4"/>
  <c r="AO502" i="4"/>
  <c r="AO9" i="4"/>
  <c r="AO555" i="4"/>
  <c r="AO623" i="4"/>
  <c r="AO838" i="4"/>
  <c r="AO420" i="4"/>
  <c r="AO869" i="4"/>
  <c r="AO248" i="4"/>
  <c r="AO660" i="4"/>
  <c r="AO25" i="4"/>
  <c r="AO563" i="4"/>
  <c r="AO55" i="4"/>
  <c r="AO213" i="4"/>
  <c r="AP283" i="4"/>
  <c r="AO145" i="4"/>
  <c r="AP795" i="4"/>
  <c r="AO735" i="4"/>
  <c r="AO526" i="4"/>
  <c r="AO271" i="4"/>
  <c r="AP220" i="4"/>
  <c r="AP661" i="4"/>
  <c r="AO14" i="4"/>
  <c r="AO257" i="4"/>
  <c r="AO850" i="4"/>
  <c r="AO643" i="4"/>
  <c r="AP708" i="4"/>
  <c r="AO143" i="4"/>
  <c r="AP774" i="4"/>
  <c r="AO472" i="4"/>
  <c r="AO83" i="4"/>
  <c r="AP635" i="4"/>
  <c r="AO805" i="4"/>
  <c r="AP820" i="4"/>
  <c r="AP185" i="4"/>
  <c r="AO82" i="4"/>
  <c r="AP751" i="4"/>
  <c r="AO433" i="4"/>
  <c r="AO173" i="4"/>
  <c r="AO707" i="4"/>
  <c r="AP543" i="4"/>
  <c r="AO618" i="4"/>
  <c r="J157" i="9"/>
  <c r="J177" i="9" s="1"/>
  <c r="AS64" i="7"/>
  <c r="AS66" i="7" s="1"/>
  <c r="AP555" i="4"/>
  <c r="AP668" i="4"/>
  <c r="AO770" i="4"/>
  <c r="AO863" i="4"/>
  <c r="AO487" i="4"/>
  <c r="AP546" i="4"/>
  <c r="AO546" i="4"/>
  <c r="AP348" i="4"/>
  <c r="AO348" i="4"/>
  <c r="AP30" i="4"/>
  <c r="AP834" i="4"/>
  <c r="AO834" i="4"/>
  <c r="AP717" i="4"/>
  <c r="AO714" i="4"/>
  <c r="AP714" i="4"/>
  <c r="AP625" i="4"/>
  <c r="AO625" i="4"/>
  <c r="AO560" i="4"/>
  <c r="AO504" i="4"/>
  <c r="AP504" i="4"/>
  <c r="AP463" i="4"/>
  <c r="AO463" i="4"/>
  <c r="AP455" i="4"/>
  <c r="AO455" i="4"/>
  <c r="AO577" i="4"/>
  <c r="AP539" i="4"/>
  <c r="AP251" i="4"/>
  <c r="AO251" i="4"/>
  <c r="AP164" i="4"/>
  <c r="AP762" i="4"/>
  <c r="AO762" i="4"/>
  <c r="AP680" i="4"/>
  <c r="AP139" i="4"/>
  <c r="AO139" i="4"/>
  <c r="AO99" i="4"/>
  <c r="AP99" i="4"/>
  <c r="AO93" i="4"/>
  <c r="AP93" i="4"/>
  <c r="AP74" i="4"/>
  <c r="AO865" i="4"/>
  <c r="AO870" i="4"/>
  <c r="AO441" i="4"/>
  <c r="AO340" i="4"/>
  <c r="AO48" i="4"/>
  <c r="Z17" i="4"/>
  <c r="Z768" i="4"/>
  <c r="J221" i="4"/>
  <c r="AP221" i="4"/>
  <c r="AP776" i="4"/>
  <c r="AO776" i="4"/>
  <c r="AP540" i="4"/>
  <c r="AO540" i="4"/>
  <c r="AP480" i="4"/>
  <c r="AO480" i="4"/>
  <c r="J542" i="4"/>
  <c r="Z542" i="4"/>
  <c r="Z519" i="4"/>
  <c r="J519" i="4"/>
  <c r="J473" i="4"/>
  <c r="J438" i="4"/>
  <c r="AP438" i="4" s="1"/>
  <c r="Z438" i="4"/>
  <c r="J435" i="4"/>
  <c r="AP435" i="4"/>
  <c r="Z435" i="4"/>
  <c r="J415" i="4"/>
  <c r="Z415" i="4"/>
  <c r="Z373" i="4"/>
  <c r="J373" i="4"/>
  <c r="AO373" i="4" s="1"/>
  <c r="J372" i="4"/>
  <c r="Z372" i="4"/>
  <c r="AP879" i="4"/>
  <c r="AO524" i="4"/>
  <c r="AP678" i="4"/>
  <c r="AO35" i="4"/>
  <c r="AO188" i="4"/>
  <c r="AO282" i="4"/>
  <c r="AO50" i="4"/>
  <c r="AO159" i="4"/>
  <c r="AO200" i="4"/>
  <c r="AP682" i="4"/>
  <c r="AP20" i="4"/>
  <c r="AP9" i="4"/>
  <c r="Z860" i="4"/>
  <c r="AO262" i="4"/>
  <c r="AP448" i="4"/>
  <c r="Z815" i="4"/>
  <c r="J815" i="4"/>
  <c r="AO611" i="4"/>
  <c r="Z496" i="4"/>
  <c r="J496" i="4"/>
  <c r="Z479" i="4"/>
  <c r="J479" i="4"/>
  <c r="Z476" i="4"/>
  <c r="J476" i="4"/>
  <c r="AO476" i="4"/>
  <c r="J330" i="4"/>
  <c r="AP330" i="4"/>
  <c r="Z330" i="4"/>
  <c r="AP670" i="4"/>
  <c r="AO175" i="4"/>
  <c r="AO786" i="4"/>
  <c r="AO245" i="4"/>
  <c r="AO186" i="4"/>
  <c r="AP290" i="4"/>
  <c r="AO158" i="4"/>
  <c r="AP657" i="4"/>
  <c r="Z855" i="4"/>
  <c r="AP850" i="4"/>
  <c r="AO860" i="4"/>
  <c r="J851" i="4"/>
  <c r="AO851" i="4" s="1"/>
  <c r="J849" i="4"/>
  <c r="Z616" i="4"/>
  <c r="J616" i="4"/>
  <c r="Z609" i="4"/>
  <c r="J609" i="4"/>
  <c r="AP609" i="4" s="1"/>
  <c r="J508" i="4"/>
  <c r="AP508" i="4" s="1"/>
  <c r="J488" i="4"/>
  <c r="AP488" i="4" s="1"/>
  <c r="Z488" i="4"/>
  <c r="J452" i="4"/>
  <c r="Z452" i="4"/>
  <c r="J450" i="4"/>
  <c r="AP450" i="4" s="1"/>
  <c r="Z450" i="4"/>
  <c r="J363" i="4"/>
  <c r="AP363" i="4" s="1"/>
  <c r="Z363" i="4"/>
  <c r="J362" i="4"/>
  <c r="AP362" i="4" s="1"/>
  <c r="Z362" i="4"/>
  <c r="J356" i="4"/>
  <c r="Z356" i="4"/>
  <c r="J355" i="4"/>
  <c r="AP355" i="4"/>
  <c r="Z355" i="4"/>
  <c r="J352" i="4"/>
  <c r="J332" i="4"/>
  <c r="Z332" i="4"/>
  <c r="Z845" i="4"/>
  <c r="Z614" i="4"/>
  <c r="J614" i="4"/>
  <c r="AP614" i="4" s="1"/>
  <c r="Z583" i="4"/>
  <c r="J583" i="4"/>
  <c r="J532" i="4"/>
  <c r="Z532" i="4"/>
  <c r="J530" i="4"/>
  <c r="AP530" i="4" s="1"/>
  <c r="Z530" i="4"/>
  <c r="AO500" i="4"/>
  <c r="J375" i="4"/>
  <c r="AP375" i="4" s="1"/>
  <c r="Z375" i="4"/>
  <c r="AO548" i="4"/>
  <c r="AO510" i="4"/>
  <c r="Z802" i="4"/>
  <c r="Z784" i="4"/>
  <c r="AO695" i="4"/>
  <c r="AO688" i="4"/>
  <c r="AO634" i="4"/>
  <c r="AO446" i="4"/>
  <c r="AO183" i="4"/>
  <c r="AO388" i="4"/>
  <c r="AO816" i="4"/>
  <c r="AO807" i="4"/>
  <c r="AO719" i="4"/>
  <c r="AO712" i="4"/>
  <c r="AO549" i="4"/>
  <c r="AO545" i="4"/>
  <c r="AO484" i="4"/>
  <c r="AO317" i="4"/>
  <c r="AO92" i="4"/>
  <c r="AP826" i="4"/>
  <c r="AO826" i="4"/>
  <c r="AP798" i="4"/>
  <c r="AO798" i="4"/>
  <c r="AP797" i="4"/>
  <c r="AO797" i="4"/>
  <c r="AO855" i="4"/>
  <c r="AP855" i="4"/>
  <c r="AP792" i="4"/>
  <c r="AO792" i="4"/>
  <c r="AP866" i="4"/>
  <c r="AO866" i="4"/>
  <c r="AP812" i="4"/>
  <c r="AO812" i="4"/>
  <c r="AP767" i="4"/>
  <c r="AO767" i="4"/>
  <c r="AP874" i="4"/>
  <c r="AP840" i="4"/>
  <c r="AO395" i="4"/>
  <c r="J858" i="4"/>
  <c r="AO858" i="4" s="1"/>
  <c r="AO854" i="4"/>
  <c r="AO852" i="4"/>
  <c r="Z831" i="4"/>
  <c r="AO726" i="4"/>
  <c r="AO724" i="4"/>
  <c r="AP828" i="4"/>
  <c r="AO793" i="4"/>
  <c r="AP26" i="4"/>
  <c r="J848" i="4"/>
  <c r="Z843" i="4"/>
  <c r="AP64" i="4"/>
  <c r="AP422" i="4"/>
  <c r="AO489" i="4"/>
  <c r="AO785" i="4"/>
  <c r="AO783" i="4"/>
  <c r="AO781" i="4"/>
  <c r="AO868" i="4"/>
  <c r="AO823" i="4"/>
  <c r="AO766" i="4"/>
  <c r="Z537" i="4"/>
  <c r="AO506" i="4"/>
  <c r="AO413" i="4"/>
  <c r="AO412" i="4"/>
  <c r="AO409" i="4"/>
  <c r="AO404" i="4"/>
  <c r="AO401" i="4"/>
  <c r="AO398" i="4"/>
  <c r="AO328" i="4"/>
  <c r="AO301" i="4"/>
  <c r="AO700" i="4"/>
  <c r="AO644" i="4"/>
  <c r="AO423" i="4"/>
  <c r="AO314" i="4"/>
  <c r="AO604" i="4"/>
  <c r="AO586" i="4"/>
  <c r="AO575" i="4"/>
  <c r="AO528" i="4"/>
  <c r="J464" i="4"/>
  <c r="AP464" i="4" s="1"/>
  <c r="AO382" i="4"/>
  <c r="AO381" i="4"/>
  <c r="Z255" i="4"/>
  <c r="AO253" i="4"/>
  <c r="J296" i="4"/>
  <c r="AP296" i="4" s="1"/>
  <c r="AO297" i="4"/>
  <c r="AO285" i="4"/>
  <c r="AP279" i="4"/>
  <c r="AO279" i="4"/>
  <c r="J204" i="4"/>
  <c r="AP204" i="4" s="1"/>
  <c r="AP203" i="4"/>
  <c r="AP179" i="4"/>
  <c r="AP167" i="4"/>
  <c r="AO167" i="4"/>
  <c r="AP151" i="4"/>
  <c r="AO151" i="4"/>
  <c r="J120" i="4"/>
  <c r="AO117" i="4"/>
  <c r="AO675" i="4"/>
  <c r="AP675" i="4"/>
  <c r="AP638" i="4"/>
  <c r="AO638" i="4"/>
  <c r="AP601" i="4"/>
  <c r="AP371" i="4"/>
  <c r="AP364" i="4"/>
  <c r="AO364" i="4"/>
  <c r="AO341" i="4"/>
  <c r="AP291" i="4"/>
  <c r="AO124" i="4"/>
  <c r="AP124" i="4"/>
  <c r="AP66" i="4"/>
  <c r="AP31" i="4"/>
  <c r="AP731" i="4"/>
  <c r="AO731" i="4"/>
  <c r="AO648" i="4"/>
  <c r="AP541" i="4"/>
  <c r="AO541" i="4"/>
  <c r="AP454" i="4"/>
  <c r="AO454" i="4"/>
  <c r="AP324" i="4"/>
  <c r="AO324" i="4"/>
  <c r="AP306" i="4"/>
  <c r="AO306" i="4"/>
  <c r="AP214" i="4"/>
  <c r="AO214" i="4"/>
  <c r="AP206" i="4"/>
  <c r="AO150" i="4"/>
  <c r="AP116" i="4"/>
  <c r="AO116" i="4"/>
  <c r="AP109" i="4"/>
  <c r="AO109" i="4"/>
  <c r="F605" i="6"/>
  <c r="AO613" i="4"/>
  <c r="AP613" i="4"/>
  <c r="AP345" i="4"/>
  <c r="AO345" i="4"/>
  <c r="AP246" i="4"/>
  <c r="AO246" i="4"/>
  <c r="AO130" i="4"/>
  <c r="AP130" i="4"/>
  <c r="AO126" i="4"/>
  <c r="AP126" i="4"/>
  <c r="AO97" i="4"/>
  <c r="AP664" i="4"/>
  <c r="AP862" i="4"/>
  <c r="AO862" i="4"/>
  <c r="AO234" i="4"/>
  <c r="AO177" i="4"/>
  <c r="AP177" i="4"/>
  <c r="AO112" i="4"/>
  <c r="AO408" i="4"/>
  <c r="J832" i="4"/>
  <c r="AO832" i="4" s="1"/>
  <c r="Z832" i="4"/>
  <c r="J799" i="4"/>
  <c r="Z799" i="4"/>
  <c r="AO748" i="4"/>
  <c r="AO80" i="4"/>
  <c r="AP707" i="4"/>
  <c r="AP578" i="4"/>
  <c r="AP501" i="4"/>
  <c r="AP446" i="4"/>
  <c r="AP557" i="4"/>
  <c r="AO647" i="4"/>
  <c r="AP857" i="4"/>
  <c r="AO425" i="4"/>
  <c r="AO447" i="4"/>
  <c r="AO733" i="4"/>
  <c r="AO745" i="4"/>
  <c r="AO636" i="4"/>
  <c r="AO837" i="4"/>
  <c r="AO571" i="4"/>
  <c r="AP37" i="4"/>
  <c r="AP52" i="4"/>
  <c r="Z150" i="4"/>
  <c r="J190" i="4"/>
  <c r="AO196" i="4"/>
  <c r="AP252" i="4"/>
  <c r="AP418" i="4"/>
  <c r="AO663" i="4"/>
  <c r="Z707" i="4"/>
  <c r="AO753" i="4"/>
  <c r="AP816" i="4"/>
  <c r="AO273" i="4"/>
  <c r="AP38" i="4"/>
  <c r="AO302" i="4"/>
  <c r="Z183" i="4"/>
  <c r="Z648" i="4"/>
  <c r="AP667" i="4"/>
  <c r="AP28" i="4"/>
  <c r="J769" i="4"/>
  <c r="J649" i="4"/>
  <c r="AP844" i="4"/>
  <c r="AP620" i="4"/>
  <c r="J316" i="4"/>
  <c r="AP316" i="4" s="1"/>
  <c r="AP554" i="4"/>
  <c r="AO106" i="4"/>
  <c r="Z345" i="4"/>
  <c r="Z551" i="4"/>
  <c r="AP548" i="4"/>
  <c r="J592" i="4"/>
  <c r="AP592" i="4" s="1"/>
  <c r="J538" i="4"/>
  <c r="AP538" i="4" s="1"/>
  <c r="AP510" i="4"/>
  <c r="AP870" i="4"/>
  <c r="AO836" i="4"/>
  <c r="AO835" i="4"/>
  <c r="J827" i="4"/>
  <c r="AO808" i="4"/>
  <c r="J796" i="4"/>
  <c r="AP796" i="4" s="1"/>
  <c r="Z780" i="4"/>
  <c r="J780" i="4"/>
  <c r="J779" i="4"/>
  <c r="J764" i="4"/>
  <c r="AP764" i="4" s="1"/>
  <c r="Z731" i="4"/>
  <c r="J713" i="4"/>
  <c r="Z713" i="4"/>
  <c r="AP712" i="4"/>
  <c r="Z699" i="4"/>
  <c r="J699" i="4"/>
  <c r="J698" i="4"/>
  <c r="J685" i="4"/>
  <c r="AO685" i="4" s="1"/>
  <c r="Z675" i="4"/>
  <c r="Z640" i="4"/>
  <c r="J640" i="4"/>
  <c r="Z638" i="4"/>
  <c r="J605" i="4"/>
  <c r="Z605" i="4"/>
  <c r="Z604" i="4"/>
  <c r="J582" i="4"/>
  <c r="AP582" i="4" s="1"/>
  <c r="M6" i="5"/>
  <c r="J520" i="4"/>
  <c r="AO520" i="4" s="1"/>
  <c r="J486" i="4"/>
  <c r="Z486" i="4"/>
  <c r="J477" i="4"/>
  <c r="Z477" i="4"/>
  <c r="J460" i="4"/>
  <c r="AP460" i="4" s="1"/>
  <c r="Z449" i="4"/>
  <c r="J449" i="4"/>
  <c r="AP441" i="4"/>
  <c r="J431" i="4"/>
  <c r="AO414" i="4"/>
  <c r="J385" i="4"/>
  <c r="AO385" i="4" s="1"/>
  <c r="J346" i="4"/>
  <c r="AO346" i="4" s="1"/>
  <c r="Z346" i="4"/>
  <c r="J322" i="4"/>
  <c r="J311" i="4"/>
  <c r="AO311" i="4" s="1"/>
  <c r="Z291" i="4"/>
  <c r="J281" i="4"/>
  <c r="AP281" i="4"/>
  <c r="J242" i="4"/>
  <c r="J218" i="4"/>
  <c r="Z206" i="4"/>
  <c r="J184" i="4"/>
  <c r="AP184" i="4" s="1"/>
  <c r="J171" i="4"/>
  <c r="J165" i="4"/>
  <c r="J138" i="4"/>
  <c r="AP138" i="4" s="1"/>
  <c r="J128" i="4"/>
  <c r="AP128" i="4" s="1"/>
  <c r="Z128" i="4"/>
  <c r="J101" i="4"/>
  <c r="AO98" i="4"/>
  <c r="J90" i="4"/>
  <c r="J72" i="4"/>
  <c r="AO72" i="4" s="1"/>
  <c r="Z57" i="4"/>
  <c r="Z31" i="4"/>
  <c r="Z13" i="4"/>
  <c r="Z11" i="4"/>
  <c r="F647" i="6"/>
  <c r="D611" i="6"/>
  <c r="J626" i="4"/>
  <c r="Z626" i="4"/>
  <c r="AO308" i="4"/>
  <c r="AO240" i="4"/>
  <c r="Z40" i="4"/>
  <c r="J40" i="4"/>
  <c r="AP40" i="4" s="1"/>
  <c r="AS88" i="7"/>
  <c r="AR96" i="7"/>
  <c r="J590" i="4"/>
  <c r="AO590" i="4" s="1"/>
  <c r="AP872" i="4"/>
  <c r="AP388" i="4"/>
  <c r="AO444" i="4"/>
  <c r="AO627" i="4"/>
  <c r="AO825" i="4"/>
  <c r="J763" i="4"/>
  <c r="AO232" i="4"/>
  <c r="AO662" i="4"/>
  <c r="AO284" i="4"/>
  <c r="AO778" i="4"/>
  <c r="AO286" i="4"/>
  <c r="AO743" i="4"/>
  <c r="AO276" i="4"/>
  <c r="AO94" i="4"/>
  <c r="J210" i="4"/>
  <c r="AP210" i="4" s="1"/>
  <c r="Z690" i="4"/>
  <c r="Z753" i="4"/>
  <c r="J277" i="4"/>
  <c r="J293" i="4"/>
  <c r="Z284" i="4"/>
  <c r="Z747" i="4"/>
  <c r="AP182" i="4"/>
  <c r="Z737" i="4"/>
  <c r="AO573" i="4"/>
  <c r="J562" i="4"/>
  <c r="AP562" i="4" s="1"/>
  <c r="AP484" i="4"/>
  <c r="J547" i="4"/>
  <c r="AO547" i="4" s="1"/>
  <c r="J550" i="4"/>
  <c r="AO550" i="4" s="1"/>
  <c r="J875" i="4"/>
  <c r="Z875" i="4"/>
  <c r="Z821" i="4"/>
  <c r="J821" i="4"/>
  <c r="AP821" i="4" s="1"/>
  <c r="Z773" i="4"/>
  <c r="Z692" i="4"/>
  <c r="J692" i="4"/>
  <c r="AP692" i="4" s="1"/>
  <c r="J679" i="4"/>
  <c r="Z679" i="4"/>
  <c r="Z666" i="4"/>
  <c r="J666" i="4"/>
  <c r="AO666" i="4" s="1"/>
  <c r="AO641" i="4"/>
  <c r="J516" i="4"/>
  <c r="J493" i="4"/>
  <c r="AO416" i="4"/>
  <c r="J368" i="4"/>
  <c r="Z368" i="4"/>
  <c r="J361" i="4"/>
  <c r="AO353" i="4"/>
  <c r="J351" i="4"/>
  <c r="AP351" i="4" s="1"/>
  <c r="Z351" i="4"/>
  <c r="Z317" i="4"/>
  <c r="AO303" i="4"/>
  <c r="Z288" i="4"/>
  <c r="Z261" i="4"/>
  <c r="J261" i="4"/>
  <c r="Z238" i="4"/>
  <c r="J238" i="4"/>
  <c r="J237" i="4"/>
  <c r="Z212" i="4"/>
  <c r="J169" i="4"/>
  <c r="AO169" i="4" s="1"/>
  <c r="Z169" i="4"/>
  <c r="AO166" i="4"/>
  <c r="J111" i="4"/>
  <c r="AP111" i="4"/>
  <c r="Z111" i="4"/>
  <c r="Z48" i="4"/>
  <c r="D644" i="6"/>
  <c r="E605" i="6"/>
  <c r="AS94" i="7"/>
  <c r="AK94" i="7"/>
  <c r="AR94" i="7"/>
  <c r="AR100" i="7" s="1"/>
  <c r="AR104" i="7" s="1"/>
  <c r="AJ94" i="7"/>
  <c r="Z789" i="4"/>
  <c r="AO728" i="4"/>
  <c r="AO593" i="4"/>
  <c r="AO810" i="4"/>
  <c r="Z142" i="4"/>
  <c r="J149" i="4"/>
  <c r="AP149" i="4" s="1"/>
  <c r="AO170" i="4"/>
  <c r="J434" i="4"/>
  <c r="J465" i="4"/>
  <c r="Z615" i="4"/>
  <c r="Z816" i="4"/>
  <c r="Z846" i="4"/>
  <c r="AO846" i="4"/>
  <c r="J62" i="4"/>
  <c r="J174" i="4"/>
  <c r="Z278" i="4"/>
  <c r="AO76" i="4"/>
  <c r="J18" i="4"/>
  <c r="Z244" i="4"/>
  <c r="Z236" i="4"/>
  <c r="Z427" i="4"/>
  <c r="Z549" i="4"/>
  <c r="J490" i="4"/>
  <c r="AO490" i="4" s="1"/>
  <c r="Z867" i="4"/>
  <c r="J867" i="4"/>
  <c r="AP867" i="4"/>
  <c r="Z841" i="4"/>
  <c r="J841" i="4"/>
  <c r="Z806" i="4"/>
  <c r="AO741" i="4"/>
  <c r="J621" i="4"/>
  <c r="AP611" i="4"/>
  <c r="Z599" i="4"/>
  <c r="Z521" i="4"/>
  <c r="Z505" i="4"/>
  <c r="AO436" i="4"/>
  <c r="AO427" i="4"/>
  <c r="Z392" i="4"/>
  <c r="J392" i="4"/>
  <c r="AP392" i="4"/>
  <c r="AO366" i="4"/>
  <c r="AO350" i="4"/>
  <c r="J312" i="4"/>
  <c r="AP312" i="4" s="1"/>
  <c r="Z312" i="4"/>
  <c r="J202" i="4"/>
  <c r="AP202" i="4"/>
  <c r="Z202" i="4"/>
  <c r="J180" i="4"/>
  <c r="AP180" i="4"/>
  <c r="Z180" i="4"/>
  <c r="AO142" i="4"/>
  <c r="J113" i="4"/>
  <c r="AO113" i="4" s="1"/>
  <c r="Z113" i="4"/>
  <c r="J79" i="4"/>
  <c r="AP79" i="4"/>
  <c r="J69" i="4"/>
  <c r="AP69" i="4" s="1"/>
  <c r="J33" i="4"/>
  <c r="AP33" i="4"/>
  <c r="G647" i="6"/>
  <c r="G605" i="6"/>
  <c r="AP78" i="7"/>
  <c r="AP80" i="7" s="1"/>
  <c r="AP95" i="7" s="1"/>
  <c r="AK78" i="7"/>
  <c r="AL78" i="7"/>
  <c r="AL80" i="7" s="1"/>
  <c r="AL95" i="7" s="1"/>
  <c r="AO73" i="7"/>
  <c r="AO96" i="7" s="1"/>
  <c r="AK73" i="7"/>
  <c r="AL100" i="7"/>
  <c r="AL102" i="7" s="1"/>
  <c r="AO434" i="4"/>
  <c r="AP434" i="4"/>
  <c r="AO508" i="4"/>
  <c r="J897" i="4"/>
  <c r="AW55" i="4"/>
  <c r="AX55" i="4"/>
  <c r="AW26" i="4"/>
  <c r="AW59" i="4"/>
  <c r="AX59" i="4"/>
  <c r="AW17" i="4"/>
  <c r="AX8" i="4"/>
  <c r="AV6" i="5"/>
  <c r="AW15" i="4"/>
  <c r="AL89" i="7"/>
  <c r="AP89" i="7"/>
  <c r="AP104" i="7"/>
  <c r="AW520" i="4"/>
  <c r="AW6" i="5" s="1"/>
  <c r="AP476" i="4"/>
  <c r="AO221" i="4"/>
  <c r="AP858" i="4"/>
  <c r="AW732" i="4"/>
  <c r="AO460" i="4"/>
  <c r="AO435" i="4"/>
  <c r="AO322" i="4"/>
  <c r="AP322" i="4"/>
  <c r="AO330" i="4"/>
  <c r="AO111" i="4"/>
  <c r="AP346" i="4"/>
  <c r="AO316" i="4"/>
  <c r="AO488" i="4"/>
  <c r="AO450" i="4"/>
  <c r="AO375" i="4"/>
  <c r="AO281" i="4"/>
  <c r="AO614" i="4"/>
  <c r="AP616" i="4"/>
  <c r="AO616" i="4"/>
  <c r="AP372" i="4"/>
  <c r="AO372" i="4"/>
  <c r="AP415" i="4"/>
  <c r="AO415" i="4"/>
  <c r="AO332" i="4"/>
  <c r="AP332" i="4"/>
  <c r="AP479" i="4"/>
  <c r="AO479" i="4"/>
  <c r="AP373" i="4"/>
  <c r="AP473" i="4"/>
  <c r="AO473" i="4"/>
  <c r="AP542" i="4"/>
  <c r="AO542" i="4"/>
  <c r="AO356" i="4"/>
  <c r="AP356" i="4"/>
  <c r="AP452" i="4"/>
  <c r="AO452" i="4"/>
  <c r="AP815" i="4"/>
  <c r="AO815" i="4"/>
  <c r="AO519" i="4"/>
  <c r="AP519" i="4"/>
  <c r="AO532" i="4"/>
  <c r="AP532" i="4"/>
  <c r="AP851" i="4"/>
  <c r="AP496" i="4"/>
  <c r="AO496" i="4"/>
  <c r="AO848" i="4"/>
  <c r="AP848" i="4"/>
  <c r="AO867" i="4"/>
  <c r="AO296" i="4"/>
  <c r="AO464" i="4"/>
  <c r="AP120" i="4"/>
  <c r="AO120" i="4"/>
  <c r="AP88" i="7"/>
  <c r="AP113" i="4"/>
  <c r="AP841" i="4"/>
  <c r="AO841" i="4"/>
  <c r="AP490" i="4"/>
  <c r="AP238" i="4"/>
  <c r="AO238" i="4"/>
  <c r="AP18" i="4"/>
  <c r="AO149" i="4"/>
  <c r="AP169" i="4"/>
  <c r="AO361" i="4"/>
  <c r="AP361" i="4"/>
  <c r="AO516" i="4"/>
  <c r="AP516" i="4"/>
  <c r="AP875" i="4"/>
  <c r="AO875" i="4"/>
  <c r="AP72" i="4"/>
  <c r="AP101" i="4"/>
  <c r="AO101" i="4"/>
  <c r="AO165" i="4"/>
  <c r="AP165" i="4"/>
  <c r="AP218" i="4"/>
  <c r="AO218" i="4"/>
  <c r="AP431" i="4"/>
  <c r="AO431" i="4"/>
  <c r="AO486" i="4"/>
  <c r="AP486" i="4"/>
  <c r="AP640" i="4"/>
  <c r="AP827" i="4"/>
  <c r="AO827" i="4"/>
  <c r="AP832" i="4"/>
  <c r="AP277" i="4"/>
  <c r="AO277" i="4"/>
  <c r="AO138" i="4"/>
  <c r="AP780" i="4"/>
  <c r="AP769" i="4"/>
  <c r="AO769" i="4"/>
  <c r="AP190" i="4"/>
  <c r="AO190" i="4"/>
  <c r="AO40" i="4"/>
  <c r="AP174" i="4"/>
  <c r="AO174" i="4"/>
  <c r="AP465" i="4"/>
  <c r="AO465" i="4"/>
  <c r="AO679" i="4"/>
  <c r="AP679" i="4"/>
  <c r="AO821" i="4"/>
  <c r="AO69" i="4"/>
  <c r="AP102" i="7"/>
  <c r="AP103" i="7"/>
  <c r="AP171" i="4"/>
  <c r="AO171" i="4"/>
  <c r="J6" i="5"/>
  <c r="AP520" i="4"/>
  <c r="AP698" i="4"/>
  <c r="AO796" i="4"/>
  <c r="AO180" i="4"/>
  <c r="AP105" i="7"/>
  <c r="AL88" i="7"/>
  <c r="AK96" i="7"/>
  <c r="AK100" i="7" s="1"/>
  <c r="AO621" i="4"/>
  <c r="AP621" i="4"/>
  <c r="AP62" i="4"/>
  <c r="AO62" i="4"/>
  <c r="AP237" i="4"/>
  <c r="AP261" i="4"/>
  <c r="AO261" i="4"/>
  <c r="AO351" i="4"/>
  <c r="AP368" i="4"/>
  <c r="AO368" i="4"/>
  <c r="AP547" i="4"/>
  <c r="AO562" i="4"/>
  <c r="AO293" i="4"/>
  <c r="AP293" i="4"/>
  <c r="AO763" i="4"/>
  <c r="AP763" i="4"/>
  <c r="AO626" i="4"/>
  <c r="AP626" i="4"/>
  <c r="AP90" i="4"/>
  <c r="AO90" i="4"/>
  <c r="AO184" i="4"/>
  <c r="AP477" i="4"/>
  <c r="AO477" i="4"/>
  <c r="AP605" i="4"/>
  <c r="AO605" i="4"/>
  <c r="AP699" i="4"/>
  <c r="AO699" i="4"/>
  <c r="AP713" i="4"/>
  <c r="AO713" i="4"/>
  <c r="AO779" i="4"/>
  <c r="AP779" i="4"/>
  <c r="AO392" i="4"/>
  <c r="AO79" i="4"/>
  <c r="AL105" i="7"/>
  <c r="AL104" i="7"/>
  <c r="AX26" i="4"/>
  <c r="AO6" i="5"/>
  <c r="AP6" i="5"/>
  <c r="AX15" i="4"/>
  <c r="AX17" i="4"/>
  <c r="AX732" i="4"/>
  <c r="AR101" i="7"/>
  <c r="AO100" i="7" l="1"/>
  <c r="AK101" i="7"/>
  <c r="AK104" i="7"/>
  <c r="AK102" i="7"/>
  <c r="AK105" i="7"/>
  <c r="AK106" i="7"/>
  <c r="AK103" i="7"/>
  <c r="Z897" i="4"/>
  <c r="Z884" i="4"/>
  <c r="AO88" i="7"/>
  <c r="AN96" i="7"/>
  <c r="AP304" i="4"/>
  <c r="AO304" i="4"/>
  <c r="AP201" i="4"/>
  <c r="AO201" i="4"/>
  <c r="AP53" i="4"/>
  <c r="AO53" i="4"/>
  <c r="AP591" i="4"/>
  <c r="AO591" i="4"/>
  <c r="AO582" i="4"/>
  <c r="AP499" i="4"/>
  <c r="AO499" i="4"/>
  <c r="AA889" i="4"/>
  <c r="AP369" i="4"/>
  <c r="AO369" i="4"/>
  <c r="AQ892" i="4"/>
  <c r="AP250" i="4"/>
  <c r="AO250" i="4"/>
  <c r="AP133" i="4"/>
  <c r="AO133" i="4"/>
  <c r="AQ895" i="4"/>
  <c r="AP75" i="4"/>
  <c r="AO75" i="4"/>
  <c r="AQ897" i="4"/>
  <c r="AQ899" i="4"/>
  <c r="AQ884" i="4"/>
  <c r="R899" i="4"/>
  <c r="AA897" i="4"/>
  <c r="R892" i="4"/>
  <c r="AQ898" i="4"/>
  <c r="AQ893" i="4"/>
  <c r="AQ885" i="4"/>
  <c r="AQ886" i="4"/>
  <c r="AQ883" i="4"/>
  <c r="AA890" i="4"/>
  <c r="Z899" i="4"/>
  <c r="R884" i="4"/>
  <c r="F139" i="7" s="1"/>
  <c r="U56" i="7" s="1"/>
  <c r="R895" i="4"/>
  <c r="R893" i="4"/>
  <c r="AA899" i="4"/>
  <c r="AO24" i="4"/>
  <c r="AA891" i="4"/>
  <c r="AA898" i="4"/>
  <c r="AO16" i="4"/>
  <c r="AA893" i="4"/>
  <c r="AA884" i="4"/>
  <c r="AA885" i="4"/>
  <c r="AO11" i="4"/>
  <c r="AA894" i="4"/>
  <c r="AA886" i="4"/>
  <c r="R898" i="4"/>
  <c r="R896" i="4"/>
  <c r="R883" i="4"/>
  <c r="X56" i="7" s="1"/>
  <c r="R890" i="4"/>
  <c r="R885" i="4"/>
  <c r="L139" i="7" s="1"/>
  <c r="V56" i="7" s="1"/>
  <c r="AU19" i="4"/>
  <c r="AV87" i="4"/>
  <c r="AW87" i="4"/>
  <c r="AX87" i="4" s="1"/>
  <c r="AR103" i="7"/>
  <c r="AR106" i="7"/>
  <c r="AX520" i="4"/>
  <c r="AX6" i="5" s="1"/>
  <c r="AL101" i="7"/>
  <c r="AP385" i="4"/>
  <c r="AP590" i="4"/>
  <c r="AP550" i="4"/>
  <c r="AO692" i="4"/>
  <c r="AR105" i="7"/>
  <c r="AO204" i="4"/>
  <c r="AO438" i="4"/>
  <c r="AO12" i="4"/>
  <c r="AO41" i="4"/>
  <c r="AP485" i="4"/>
  <c r="AO216" i="4"/>
  <c r="AO325" i="4"/>
  <c r="AO750" i="4"/>
  <c r="AO525" i="4"/>
  <c r="AO469" i="4"/>
  <c r="AO833" i="4"/>
  <c r="AO421" i="4"/>
  <c r="AO696" i="4"/>
  <c r="AO610" i="4"/>
  <c r="AO123" i="4"/>
  <c r="AO80" i="7"/>
  <c r="AO95" i="7" s="1"/>
  <c r="AO89" i="7" s="1"/>
  <c r="AM77" i="7"/>
  <c r="AM80" i="7" s="1"/>
  <c r="AM95" i="7" s="1"/>
  <c r="AM89" i="7" s="1"/>
  <c r="AK77" i="7"/>
  <c r="AK80" i="7" s="1"/>
  <c r="AK95" i="7" s="1"/>
  <c r="AK89" i="7" s="1"/>
  <c r="AA895" i="4"/>
  <c r="AA892" i="4"/>
  <c r="R897" i="4"/>
  <c r="AP34" i="4"/>
  <c r="AP885" i="4" s="1"/>
  <c r="AO34" i="4"/>
  <c r="AO885" i="4" s="1"/>
  <c r="AP219" i="4"/>
  <c r="AO219" i="4"/>
  <c r="AP787" i="4"/>
  <c r="AO787" i="4"/>
  <c r="AP155" i="4"/>
  <c r="AO155" i="4"/>
  <c r="AO889" i="4" s="1"/>
  <c r="J889" i="4"/>
  <c r="AP619" i="4"/>
  <c r="AO619" i="4"/>
  <c r="AP298" i="4"/>
  <c r="AO298" i="4"/>
  <c r="AP21" i="4"/>
  <c r="J891" i="4"/>
  <c r="AP378" i="4"/>
  <c r="AO378" i="4"/>
  <c r="AP598" i="4"/>
  <c r="AO598" i="4"/>
  <c r="AP631" i="4"/>
  <c r="AO631" i="4"/>
  <c r="AO824" i="4"/>
  <c r="AP824" i="4"/>
  <c r="AP814" i="4"/>
  <c r="AO814" i="4"/>
  <c r="AP811" i="4"/>
  <c r="AO811" i="4"/>
  <c r="AO809" i="4"/>
  <c r="AP809" i="4"/>
  <c r="AP718" i="4"/>
  <c r="AO718" i="4"/>
  <c r="AO617" i="4"/>
  <c r="AP483" i="4"/>
  <c r="AO483" i="4"/>
  <c r="AO437" i="4"/>
  <c r="AP342" i="4"/>
  <c r="AO342" i="4"/>
  <c r="J892" i="4"/>
  <c r="AP274" i="4"/>
  <c r="AO274" i="4"/>
  <c r="AO135" i="4"/>
  <c r="AO103" i="4"/>
  <c r="AP84" i="4"/>
  <c r="AO84" i="4"/>
  <c r="AQ896" i="4"/>
  <c r="R889" i="4"/>
  <c r="AS77" i="7"/>
  <c r="AS80" i="7" s="1"/>
  <c r="AS95" i="7" s="1"/>
  <c r="AS89" i="7" s="1"/>
  <c r="AS73" i="7"/>
  <c r="AS96" i="7" s="1"/>
  <c r="AU21" i="4"/>
  <c r="AT891" i="4"/>
  <c r="AU74" i="4"/>
  <c r="AU139" i="4"/>
  <c r="AV139" i="4" s="1"/>
  <c r="AV141" i="4"/>
  <c r="AW141" i="4" s="1"/>
  <c r="AX141" i="4" s="1"/>
  <c r="AV315" i="4"/>
  <c r="AW315" i="4" s="1"/>
  <c r="AX315" i="4" s="1"/>
  <c r="AV380" i="4"/>
  <c r="AW380" i="4" s="1"/>
  <c r="AX380" i="4" s="1"/>
  <c r="AU476" i="4"/>
  <c r="AV476" i="4" s="1"/>
  <c r="AU523" i="4"/>
  <c r="AV523" i="4" s="1"/>
  <c r="AU591" i="4"/>
  <c r="AV591" i="4" s="1"/>
  <c r="AR102" i="7"/>
  <c r="AL103" i="7"/>
  <c r="AP666" i="4"/>
  <c r="AO764" i="4"/>
  <c r="AP685" i="4"/>
  <c r="AO538" i="4"/>
  <c r="AO363" i="4"/>
  <c r="AO312" i="4"/>
  <c r="J884" i="4"/>
  <c r="E139" i="7" s="1"/>
  <c r="U55" i="7" s="1"/>
  <c r="J895" i="4"/>
  <c r="J885" i="4"/>
  <c r="K139" i="7" s="1"/>
  <c r="V55" i="7" s="1"/>
  <c r="AP242" i="4"/>
  <c r="AP897" i="4" s="1"/>
  <c r="AO242" i="4"/>
  <c r="AP311" i="4"/>
  <c r="AP649" i="4"/>
  <c r="AP892" i="4" s="1"/>
  <c r="AO649" i="4"/>
  <c r="AO892" i="4" s="1"/>
  <c r="AO407" i="4"/>
  <c r="Z896" i="4"/>
  <c r="AO343" i="4"/>
  <c r="AO315" i="4"/>
  <c r="AO256" i="4"/>
  <c r="AP101" i="7"/>
  <c r="AP106" i="7"/>
  <c r="AM96" i="7"/>
  <c r="AR89" i="7"/>
  <c r="AP829" i="4"/>
  <c r="AO829" i="4"/>
  <c r="AP122" i="4"/>
  <c r="AO122" i="4"/>
  <c r="AP14" i="4"/>
  <c r="AP594" i="4"/>
  <c r="AO594" i="4"/>
  <c r="AP737" i="4"/>
  <c r="AO737" i="4"/>
  <c r="AO633" i="4"/>
  <c r="AP344" i="4"/>
  <c r="AO344" i="4"/>
  <c r="AO283" i="4"/>
  <c r="AO280" i="4"/>
  <c r="AP235" i="4"/>
  <c r="AO235" i="4"/>
  <c r="AP161" i="4"/>
  <c r="AO161" i="4"/>
  <c r="R891" i="4"/>
  <c r="AP88" i="4"/>
  <c r="AO88" i="4"/>
  <c r="D612" i="6"/>
  <c r="D610" i="6"/>
  <c r="D613" i="6" s="1"/>
  <c r="C613" i="6"/>
  <c r="AI96" i="7"/>
  <c r="AJ88" i="7"/>
  <c r="AM79" i="7"/>
  <c r="AN79" i="7"/>
  <c r="AN80" i="7" s="1"/>
  <c r="AN95" i="7" s="1"/>
  <c r="AN89" i="7" s="1"/>
  <c r="AO358" i="4"/>
  <c r="AP358" i="4"/>
  <c r="AV20" i="4"/>
  <c r="AV210" i="4"/>
  <c r="AW210" i="4"/>
  <c r="AX210" i="4" s="1"/>
  <c r="AU92" i="4"/>
  <c r="AT896" i="4"/>
  <c r="AU159" i="4"/>
  <c r="AV159" i="4" s="1"/>
  <c r="AW159" i="4"/>
  <c r="AX159" i="4" s="1"/>
  <c r="AU233" i="4"/>
  <c r="AV233" i="4" s="1"/>
  <c r="AU300" i="4"/>
  <c r="AV300" i="4" s="1"/>
  <c r="AW300" i="4"/>
  <c r="AX300" i="4" s="1"/>
  <c r="AU504" i="4"/>
  <c r="AV504" i="4" s="1"/>
  <c r="AO592" i="4"/>
  <c r="AO609" i="4"/>
  <c r="AO530" i="4"/>
  <c r="J899" i="4"/>
  <c r="AJ73" i="7"/>
  <c r="AO419" i="4"/>
  <c r="AO411" i="4"/>
  <c r="AO13" i="4"/>
  <c r="AO132" i="4"/>
  <c r="AO380" i="4"/>
  <c r="AO46" i="4"/>
  <c r="AO890" i="4" s="1"/>
  <c r="AO59" i="4"/>
  <c r="AO897" i="4" s="1"/>
  <c r="AO791" i="4"/>
  <c r="AO21" i="4"/>
  <c r="AU6" i="5"/>
  <c r="R886" i="4"/>
  <c r="R139" i="7" s="1"/>
  <c r="W56" i="7" s="1"/>
  <c r="AM88" i="7"/>
  <c r="AQ891" i="4"/>
  <c r="AP595" i="4"/>
  <c r="AO595" i="4"/>
  <c r="AP651" i="4"/>
  <c r="AO651" i="4"/>
  <c r="AP36" i="4"/>
  <c r="AO36" i="4"/>
  <c r="AP426" i="4"/>
  <c r="AO426" i="4"/>
  <c r="AP755" i="4"/>
  <c r="AO755" i="4"/>
  <c r="AO10" i="4"/>
  <c r="AP10" i="4"/>
  <c r="AP258" i="4"/>
  <c r="AO258" i="4"/>
  <c r="AP410" i="4"/>
  <c r="AO410" i="4"/>
  <c r="AP470" i="4"/>
  <c r="AO470" i="4"/>
  <c r="AP347" i="4"/>
  <c r="AO347" i="4"/>
  <c r="AP176" i="4"/>
  <c r="AO176" i="4"/>
  <c r="C642" i="6"/>
  <c r="D619" i="6"/>
  <c r="C629" i="6"/>
  <c r="AQ96" i="7"/>
  <c r="AR88" i="7"/>
  <c r="AT732" i="12"/>
  <c r="AS732" i="12"/>
  <c r="AS8" i="12"/>
  <c r="AS58" i="12"/>
  <c r="AS520" i="12"/>
  <c r="AT520" i="12"/>
  <c r="AT882" i="12"/>
  <c r="AS882" i="12"/>
  <c r="AS881" i="12"/>
  <c r="AS880" i="12"/>
  <c r="AS879" i="12"/>
  <c r="AT879" i="12"/>
  <c r="AT876" i="12"/>
  <c r="AS876" i="12"/>
  <c r="AS875" i="12"/>
  <c r="AS874" i="12"/>
  <c r="AS863" i="12"/>
  <c r="AT863" i="12"/>
  <c r="AT858" i="12"/>
  <c r="AS858" i="12"/>
  <c r="AS856" i="12"/>
  <c r="AS839" i="12"/>
  <c r="AS869" i="12"/>
  <c r="AT869" i="12"/>
  <c r="AS848" i="12"/>
  <c r="AT848" i="12"/>
  <c r="AT851" i="12"/>
  <c r="AS864" i="12"/>
  <c r="AT853" i="12"/>
  <c r="AS853" i="12"/>
  <c r="AS847" i="12"/>
  <c r="AT847" i="12"/>
  <c r="AT873" i="12"/>
  <c r="AS844" i="12"/>
  <c r="AS846" i="12"/>
  <c r="AT846" i="12"/>
  <c r="AS861" i="12"/>
  <c r="AT861" i="12"/>
  <c r="AT850" i="12"/>
  <c r="AS849" i="12"/>
  <c r="AS831" i="12"/>
  <c r="AT831" i="12"/>
  <c r="AS843" i="12"/>
  <c r="AS832" i="12"/>
  <c r="AT832" i="12"/>
  <c r="AS866" i="12"/>
  <c r="AT866" i="12"/>
  <c r="AS867" i="12"/>
  <c r="AT862" i="12"/>
  <c r="AS842" i="12"/>
  <c r="AT842" i="12"/>
  <c r="AT845" i="12"/>
  <c r="AS845" i="12"/>
  <c r="AT860" i="12"/>
  <c r="AS841" i="12"/>
  <c r="AS836" i="12"/>
  <c r="AT836" i="12"/>
  <c r="AS838" i="12"/>
  <c r="AT838" i="12"/>
  <c r="AS871" i="12"/>
  <c r="AS865" i="12"/>
  <c r="AT852" i="12"/>
  <c r="AS852" i="12"/>
  <c r="AS837" i="12"/>
  <c r="AT837" i="12"/>
  <c r="AS834" i="12"/>
  <c r="AT833" i="12"/>
  <c r="AS228" i="12"/>
  <c r="AT228" i="12"/>
  <c r="AS855" i="12"/>
  <c r="AT855" i="12"/>
  <c r="AT835" i="12"/>
  <c r="AS348" i="12"/>
  <c r="AT868" i="12"/>
  <c r="AS868" i="12"/>
  <c r="AS859" i="12"/>
  <c r="AT859" i="12"/>
  <c r="AT857" i="12"/>
  <c r="AS827" i="12"/>
  <c r="AS828" i="12"/>
  <c r="AT828" i="12"/>
  <c r="AS822" i="12"/>
  <c r="AT822" i="12"/>
  <c r="AT824" i="12"/>
  <c r="AS830" i="12"/>
  <c r="AT829" i="12"/>
  <c r="AS829" i="12"/>
  <c r="AS825" i="12"/>
  <c r="AS826" i="12"/>
  <c r="AT826" i="12"/>
  <c r="AS540" i="12"/>
  <c r="AT540" i="12"/>
  <c r="AT819" i="12"/>
  <c r="AS817" i="12"/>
  <c r="AT796" i="12"/>
  <c r="AS796" i="12"/>
  <c r="AS812" i="12"/>
  <c r="AT812" i="12"/>
  <c r="AT807" i="12"/>
  <c r="AS804" i="12"/>
  <c r="AS821" i="12"/>
  <c r="AT821" i="12"/>
  <c r="AS814" i="12"/>
  <c r="AT814" i="12"/>
  <c r="AS811" i="12"/>
  <c r="AS820" i="12"/>
  <c r="AT815" i="12"/>
  <c r="AS815" i="12"/>
  <c r="AS803" i="12"/>
  <c r="AT803" i="12"/>
  <c r="AS801" i="12"/>
  <c r="AT800" i="12"/>
  <c r="AS799" i="12"/>
  <c r="AT799" i="12"/>
  <c r="AS797" i="12"/>
  <c r="AT797" i="12"/>
  <c r="AT813" i="12"/>
  <c r="AS810" i="12"/>
  <c r="AS798" i="12"/>
  <c r="AT798" i="12"/>
  <c r="AS809" i="12"/>
  <c r="AT809" i="12"/>
  <c r="AT808" i="12"/>
  <c r="AS806" i="12"/>
  <c r="AS802" i="12"/>
  <c r="AT802" i="12"/>
  <c r="AS816" i="12"/>
  <c r="AT816" i="12"/>
  <c r="AT787" i="12"/>
  <c r="AS778" i="12"/>
  <c r="AS783" i="12"/>
  <c r="AT783" i="12"/>
  <c r="AS780" i="12"/>
  <c r="AT780" i="12"/>
  <c r="AS793" i="12"/>
  <c r="AT756" i="12"/>
  <c r="AS784" i="12"/>
  <c r="AT784" i="12"/>
  <c r="AS771" i="12"/>
  <c r="AT771" i="12"/>
  <c r="AT786" i="12"/>
  <c r="AS775" i="12"/>
  <c r="AT788" i="12"/>
  <c r="AS788" i="12"/>
  <c r="AS772" i="12"/>
  <c r="AT772" i="12"/>
  <c r="AT777" i="12"/>
  <c r="AS773" i="12"/>
  <c r="AS769" i="12"/>
  <c r="AT769" i="12"/>
  <c r="AS785" i="12"/>
  <c r="AT785" i="12"/>
  <c r="AS767" i="12"/>
  <c r="AT765" i="12"/>
  <c r="AS779" i="12"/>
  <c r="AT779" i="12"/>
  <c r="AS766" i="12"/>
  <c r="AT766" i="12"/>
  <c r="AS792" i="12"/>
  <c r="AT776" i="12"/>
  <c r="AS791" i="12"/>
  <c r="AT791" i="12"/>
  <c r="AS755" i="12"/>
  <c r="AT755" i="12"/>
  <c r="AS781" i="12"/>
  <c r="AS760" i="12"/>
  <c r="AS774" i="12"/>
  <c r="AT774" i="12"/>
  <c r="AS758" i="12"/>
  <c r="AT758" i="12"/>
  <c r="AT759" i="12"/>
  <c r="AS53" i="12"/>
  <c r="AS757" i="12"/>
  <c r="AT757" i="12"/>
  <c r="AS762" i="12"/>
  <c r="AT762" i="12"/>
  <c r="AS715" i="12"/>
  <c r="AT782" i="12"/>
  <c r="AS753" i="12"/>
  <c r="AT753" i="12"/>
  <c r="AS722" i="12"/>
  <c r="AT722" i="12"/>
  <c r="AT723" i="12"/>
  <c r="AT742" i="12"/>
  <c r="AS405" i="12"/>
  <c r="AT405" i="12"/>
  <c r="AT740" i="12"/>
  <c r="AS740" i="12"/>
  <c r="AS752" i="12"/>
  <c r="AS751" i="12"/>
  <c r="AS741" i="12"/>
  <c r="AT741" i="12"/>
  <c r="AT697" i="12"/>
  <c r="AS697" i="12"/>
  <c r="AT698" i="12"/>
  <c r="AT743" i="12"/>
  <c r="AS744" i="12"/>
  <c r="AT744" i="12"/>
  <c r="AS695" i="12"/>
  <c r="AT695" i="12"/>
  <c r="AT706" i="12"/>
  <c r="AS745" i="12"/>
  <c r="AS749" i="12"/>
  <c r="AT749" i="12"/>
  <c r="AS720" i="12"/>
  <c r="AT720" i="12"/>
  <c r="AT737" i="12"/>
  <c r="AS734" i="12"/>
  <c r="AS731" i="12"/>
  <c r="AT731" i="12"/>
  <c r="AT730" i="12"/>
  <c r="AS730" i="12"/>
  <c r="AS704" i="12"/>
  <c r="AS748" i="12"/>
  <c r="AS478" i="12"/>
  <c r="AT478" i="12"/>
  <c r="AS694" i="12"/>
  <c r="AT694" i="12"/>
  <c r="AT718" i="12"/>
  <c r="AS726" i="12"/>
  <c r="AS724" i="12"/>
  <c r="AT724" i="12"/>
  <c r="AT735" i="12"/>
  <c r="AS735" i="12"/>
  <c r="AT712" i="12"/>
  <c r="AS701" i="12"/>
  <c r="AS725" i="12"/>
  <c r="AT725" i="12"/>
  <c r="AT727" i="12"/>
  <c r="AS727" i="12"/>
  <c r="AS721" i="12"/>
  <c r="AT716" i="12"/>
  <c r="AT714" i="12"/>
  <c r="AS714" i="12"/>
  <c r="AS711" i="12"/>
  <c r="AT711" i="12"/>
  <c r="AS692" i="12"/>
  <c r="AT728" i="12"/>
  <c r="AS703" i="12"/>
  <c r="AT703" i="12"/>
  <c r="AT717" i="12"/>
  <c r="AS717" i="12"/>
  <c r="AS709" i="12"/>
  <c r="AS133" i="12"/>
  <c r="AT699" i="12"/>
  <c r="AS699" i="12"/>
  <c r="AS708" i="12"/>
  <c r="AT707" i="12"/>
  <c r="AS707" i="12"/>
  <c r="AS702" i="12"/>
  <c r="AT702" i="12"/>
  <c r="AS696" i="12"/>
  <c r="AU442" i="4"/>
  <c r="AV442" i="4" s="1"/>
  <c r="AW442" i="4"/>
  <c r="AX442" i="4" s="1"/>
  <c r="AU34" i="4"/>
  <c r="AV34" i="4" s="1"/>
  <c r="AW34" i="4"/>
  <c r="AX34" i="4" s="1"/>
  <c r="AU177" i="4"/>
  <c r="AU238" i="4"/>
  <c r="AV238" i="4" s="1"/>
  <c r="AV899" i="4" s="1"/>
  <c r="AW238" i="4"/>
  <c r="AX238" i="4" s="1"/>
  <c r="AV188" i="4"/>
  <c r="AW188" i="4"/>
  <c r="AX188" i="4" s="1"/>
  <c r="AT889" i="4"/>
  <c r="AU76" i="4"/>
  <c r="AV10" i="4"/>
  <c r="J533" i="4"/>
  <c r="Z533" i="4"/>
  <c r="X898" i="4"/>
  <c r="W896" i="4"/>
  <c r="W899" i="4"/>
  <c r="AV881" i="4"/>
  <c r="AW881" i="4"/>
  <c r="AX881" i="4" s="1"/>
  <c r="AO272" i="4"/>
  <c r="M883" i="4"/>
  <c r="AW856" i="4"/>
  <c r="AX856" i="4" s="1"/>
  <c r="AW828" i="4"/>
  <c r="AX828" i="4" s="1"/>
  <c r="AW780" i="4"/>
  <c r="AX780" i="4" s="1"/>
  <c r="AW757" i="4"/>
  <c r="AX757" i="4" s="1"/>
  <c r="AW719" i="4"/>
  <c r="AX719" i="4" s="1"/>
  <c r="AW696" i="4"/>
  <c r="AX696" i="4" s="1"/>
  <c r="AW654" i="4"/>
  <c r="AX654" i="4" s="1"/>
  <c r="AW872" i="4"/>
  <c r="AX872" i="4" s="1"/>
  <c r="AW847" i="4"/>
  <c r="AX847" i="4" s="1"/>
  <c r="AW748" i="4"/>
  <c r="AX748" i="4" s="1"/>
  <c r="AW638" i="4"/>
  <c r="AX638" i="4" s="1"/>
  <c r="AW586" i="4"/>
  <c r="AX586" i="4" s="1"/>
  <c r="AW512" i="4"/>
  <c r="AX512" i="4" s="1"/>
  <c r="AW854" i="4"/>
  <c r="AX854" i="4" s="1"/>
  <c r="AW669" i="4"/>
  <c r="AX669" i="4" s="1"/>
  <c r="AW607" i="4"/>
  <c r="AX607" i="4" s="1"/>
  <c r="AW874" i="4"/>
  <c r="AX874" i="4" s="1"/>
  <c r="AW773" i="4"/>
  <c r="AX773" i="4" s="1"/>
  <c r="AW640" i="4"/>
  <c r="AX640" i="4" s="1"/>
  <c r="AW490" i="4"/>
  <c r="AX490" i="4" s="1"/>
  <c r="AW108" i="4"/>
  <c r="AX108" i="4" s="1"/>
  <c r="AW461" i="4"/>
  <c r="AX461" i="4" s="1"/>
  <c r="AW404" i="4"/>
  <c r="AX404" i="4" s="1"/>
  <c r="AW215" i="4"/>
  <c r="AX215" i="4" s="1"/>
  <c r="AW605" i="4"/>
  <c r="AX605" i="4" s="1"/>
  <c r="AW542" i="4"/>
  <c r="AX542" i="4" s="1"/>
  <c r="AW815" i="4"/>
  <c r="AX815" i="4" s="1"/>
  <c r="AW792" i="4"/>
  <c r="AX792" i="4" s="1"/>
  <c r="AW674" i="4"/>
  <c r="AX674" i="4" s="1"/>
  <c r="AW806" i="4"/>
  <c r="AX806" i="4" s="1"/>
  <c r="AW735" i="4"/>
  <c r="AX735" i="4" s="1"/>
  <c r="AW573" i="4"/>
  <c r="AX573" i="4" s="1"/>
  <c r="AW606" i="4"/>
  <c r="AX606" i="4" s="1"/>
  <c r="AW250" i="4"/>
  <c r="AX250" i="4" s="1"/>
  <c r="AW253" i="4"/>
  <c r="AX253" i="4" s="1"/>
  <c r="AW39" i="4"/>
  <c r="AX39" i="4" s="1"/>
  <c r="AW219" i="4"/>
  <c r="AX219" i="4" s="1"/>
  <c r="AW183" i="4"/>
  <c r="AX183" i="4" s="1"/>
  <c r="AW160" i="4"/>
  <c r="AX160" i="4" s="1"/>
  <c r="AW54" i="4"/>
  <c r="AX54" i="4" s="1"/>
  <c r="AW258" i="4"/>
  <c r="AX258" i="4" s="1"/>
  <c r="AW860" i="4"/>
  <c r="AX860" i="4" s="1"/>
  <c r="AW675" i="4"/>
  <c r="AX675" i="4" s="1"/>
  <c r="AW453" i="4"/>
  <c r="AX453" i="4" s="1"/>
  <c r="AW270" i="4"/>
  <c r="AX270" i="4" s="1"/>
  <c r="AW396" i="4"/>
  <c r="AX396" i="4" s="1"/>
  <c r="AW372" i="4"/>
  <c r="AX372" i="4" s="1"/>
  <c r="AW332" i="4"/>
  <c r="AX332" i="4" s="1"/>
  <c r="AW227" i="4"/>
  <c r="AX227" i="4" s="1"/>
  <c r="AW252" i="4"/>
  <c r="AX252" i="4" s="1"/>
  <c r="AW191" i="4"/>
  <c r="AX191" i="4" s="1"/>
  <c r="AW170" i="4"/>
  <c r="AX170" i="4" s="1"/>
  <c r="AW103" i="4"/>
  <c r="AX103" i="4" s="1"/>
  <c r="AW374" i="4"/>
  <c r="AX374" i="4" s="1"/>
  <c r="AW304" i="4"/>
  <c r="AX304" i="4" s="1"/>
  <c r="AW22" i="4"/>
  <c r="AX22" i="4" s="1"/>
  <c r="AW842" i="4"/>
  <c r="AX842" i="4" s="1"/>
  <c r="AW692" i="4"/>
  <c r="AX692" i="4" s="1"/>
  <c r="AW822" i="4"/>
  <c r="AX822" i="4" s="1"/>
  <c r="AW375" i="4"/>
  <c r="AX375" i="4" s="1"/>
  <c r="AW306" i="4"/>
  <c r="AX306" i="4" s="1"/>
  <c r="AW278" i="4"/>
  <c r="AX278" i="4" s="1"/>
  <c r="AW343" i="4"/>
  <c r="AX343" i="4" s="1"/>
  <c r="AW248" i="4"/>
  <c r="AX248" i="4" s="1"/>
  <c r="AW187" i="4"/>
  <c r="AX187" i="4" s="1"/>
  <c r="AW157" i="4"/>
  <c r="AX157" i="4" s="1"/>
  <c r="AW89" i="4"/>
  <c r="AX89" i="4" s="1"/>
  <c r="AW51" i="4"/>
  <c r="AX51" i="4" s="1"/>
  <c r="AW339" i="4"/>
  <c r="AX339" i="4" s="1"/>
  <c r="AW700" i="4"/>
  <c r="AX700" i="4" s="1"/>
  <c r="AW349" i="4"/>
  <c r="AX349" i="4" s="1"/>
  <c r="AW167" i="4"/>
  <c r="AX167" i="4" s="1"/>
  <c r="AW132" i="4"/>
  <c r="AX132" i="4" s="1"/>
  <c r="AW793" i="4"/>
  <c r="AX793" i="4" s="1"/>
  <c r="AW313" i="4"/>
  <c r="AX313" i="4" s="1"/>
  <c r="AW104" i="4"/>
  <c r="AX104" i="4" s="1"/>
  <c r="AW430" i="4"/>
  <c r="AX430" i="4" s="1"/>
  <c r="AW458" i="4"/>
  <c r="AX458" i="4" s="1"/>
  <c r="AW419" i="4"/>
  <c r="AX419" i="4" s="1"/>
  <c r="AW454" i="4"/>
  <c r="AX454" i="4" s="1"/>
  <c r="AS885" i="4"/>
  <c r="AS899" i="4"/>
  <c r="AS889" i="4"/>
  <c r="AS894" i="4"/>
  <c r="AT421" i="4"/>
  <c r="AU421" i="4" s="1"/>
  <c r="AV421" i="4" s="1"/>
  <c r="AT446" i="4"/>
  <c r="AU446" i="4" s="1"/>
  <c r="AV446" i="4" s="1"/>
  <c r="AW446" i="4"/>
  <c r="AX446" i="4" s="1"/>
  <c r="AT408" i="4"/>
  <c r="AU408" i="4" s="1"/>
  <c r="AV408" i="4" s="1"/>
  <c r="AT371" i="4"/>
  <c r="AU371" i="4" s="1"/>
  <c r="AV371" i="4" s="1"/>
  <c r="AW371" i="4"/>
  <c r="AX371" i="4" s="1"/>
  <c r="AT292" i="4"/>
  <c r="AU292" i="4" s="1"/>
  <c r="AV292" i="4" s="1"/>
  <c r="AT83" i="4"/>
  <c r="AU83" i="4" s="1"/>
  <c r="AV83" i="4" s="1"/>
  <c r="AW83" i="4"/>
  <c r="AX83" i="4" s="1"/>
  <c r="AT309" i="12"/>
  <c r="AS354" i="12"/>
  <c r="AT746" i="12"/>
  <c r="AS736" i="12"/>
  <c r="AS533" i="12"/>
  <c r="AT533" i="12"/>
  <c r="AW533" i="4"/>
  <c r="AX533" i="4" s="1"/>
  <c r="AW309" i="4"/>
  <c r="AX309" i="4" s="1"/>
  <c r="AW736" i="4"/>
  <c r="AX736" i="4" s="1"/>
  <c r="X894" i="4"/>
  <c r="X884" i="4"/>
  <c r="X891" i="4"/>
  <c r="W884" i="4"/>
  <c r="W892" i="4"/>
  <c r="X885" i="4"/>
  <c r="AS272" i="12"/>
  <c r="AS586" i="12"/>
  <c r="AT592" i="12"/>
  <c r="AT597" i="12"/>
  <c r="AT583" i="12"/>
  <c r="AT608" i="12"/>
  <c r="AT620" i="12"/>
  <c r="AT607" i="12"/>
  <c r="AT640" i="12"/>
  <c r="AT614" i="12"/>
  <c r="AT649" i="12"/>
  <c r="AT629" i="12"/>
  <c r="AT634" i="12"/>
  <c r="AT638" i="12"/>
  <c r="AT615" i="12"/>
  <c r="AT625" i="12"/>
  <c r="AT645" i="12"/>
  <c r="AS655" i="12"/>
  <c r="AT224" i="12"/>
  <c r="AS582" i="12"/>
  <c r="AT667" i="12"/>
  <c r="AT684" i="12"/>
  <c r="AT668" i="12"/>
  <c r="AT678" i="12"/>
  <c r="AS660" i="12"/>
  <c r="AS656" i="12"/>
  <c r="AT693" i="12"/>
  <c r="AS691" i="12"/>
  <c r="AT733" i="12"/>
  <c r="AT498" i="12"/>
  <c r="AT534" i="12"/>
  <c r="AS544" i="12"/>
  <c r="AT557" i="12"/>
  <c r="AS558" i="12"/>
  <c r="AT561" i="12"/>
  <c r="AS550" i="12"/>
  <c r="AT559" i="12"/>
  <c r="AT554" i="12"/>
  <c r="AT580" i="12"/>
  <c r="AT575" i="12"/>
  <c r="AT601" i="12"/>
  <c r="AT588" i="12"/>
  <c r="AS589" i="12"/>
  <c r="AT598" i="12"/>
  <c r="AS338" i="12"/>
  <c r="AT622" i="12"/>
  <c r="AS604" i="12"/>
  <c r="AT610" i="12"/>
  <c r="AS641" i="12"/>
  <c r="AT648" i="12"/>
  <c r="AS628" i="12"/>
  <c r="AT633" i="12"/>
  <c r="AS636" i="12"/>
  <c r="AT63" i="12"/>
  <c r="AS619" i="12"/>
  <c r="AT618" i="12"/>
  <c r="AT653" i="12"/>
  <c r="AT652" i="12"/>
  <c r="AT674" i="12"/>
  <c r="AT666" i="12"/>
  <c r="AT659" i="12"/>
  <c r="AT677" i="12"/>
  <c r="AS670" i="12"/>
  <c r="AT681" i="12"/>
  <c r="AS686" i="12"/>
  <c r="AT739" i="12"/>
  <c r="AT106" i="12"/>
  <c r="AT700" i="12"/>
  <c r="Z358" i="4"/>
  <c r="Z885" i="4" s="1"/>
  <c r="M891" i="4"/>
  <c r="AW873" i="4"/>
  <c r="AX873" i="4" s="1"/>
  <c r="AW848" i="4"/>
  <c r="AX848" i="4" s="1"/>
  <c r="AW804" i="4"/>
  <c r="AX804" i="4" s="1"/>
  <c r="AW772" i="4"/>
  <c r="AX772" i="4" s="1"/>
  <c r="AW733" i="4"/>
  <c r="AX733" i="4" s="1"/>
  <c r="AW711" i="4"/>
  <c r="AX711" i="4" s="1"/>
  <c r="AW671" i="4"/>
  <c r="AX671" i="4" s="1"/>
  <c r="AW475" i="4"/>
  <c r="AX475" i="4" s="1"/>
  <c r="AW863" i="4"/>
  <c r="AX863" i="4" s="1"/>
  <c r="AW741" i="4"/>
  <c r="AX741" i="4" s="1"/>
  <c r="AW870" i="4"/>
  <c r="AX870" i="4" s="1"/>
  <c r="AW755" i="4"/>
  <c r="AX755" i="4" s="1"/>
  <c r="AW684" i="4"/>
  <c r="AX684" i="4" s="1"/>
  <c r="AW621" i="4"/>
  <c r="AX621" i="4" s="1"/>
  <c r="AW790" i="4"/>
  <c r="AX790" i="4" s="1"/>
  <c r="AW655" i="4"/>
  <c r="AX655" i="4" s="1"/>
  <c r="AW539" i="4"/>
  <c r="AX539" i="4" s="1"/>
  <c r="AW505" i="4"/>
  <c r="AX505" i="4" s="1"/>
  <c r="AW467" i="4"/>
  <c r="AX467" i="4" s="1"/>
  <c r="AW397" i="4"/>
  <c r="AX397" i="4" s="1"/>
  <c r="AW200" i="4"/>
  <c r="AX200" i="4" s="1"/>
  <c r="AW126" i="4"/>
  <c r="AX126" i="4" s="1"/>
  <c r="AW10" i="4"/>
  <c r="AW433" i="4"/>
  <c r="AX433" i="4" s="1"/>
  <c r="AW439" i="4"/>
  <c r="AX439" i="4" s="1"/>
  <c r="AW468" i="4"/>
  <c r="AX468" i="4" s="1"/>
  <c r="AW411" i="4"/>
  <c r="AX411" i="4" s="1"/>
  <c r="AW173" i="4"/>
  <c r="AX173" i="4" s="1"/>
  <c r="AW147" i="4"/>
  <c r="AX147" i="4" s="1"/>
  <c r="AW619" i="4"/>
  <c r="AX619" i="4" s="1"/>
  <c r="AW558" i="4"/>
  <c r="AX558" i="4" s="1"/>
  <c r="AW492" i="4"/>
  <c r="AX492" i="4" s="1"/>
  <c r="AW830" i="4"/>
  <c r="AX830" i="4" s="1"/>
  <c r="AW807" i="4"/>
  <c r="AX807" i="4" s="1"/>
  <c r="AW768" i="4"/>
  <c r="AX768" i="4" s="1"/>
  <c r="AW604" i="4"/>
  <c r="AX604" i="4" s="1"/>
  <c r="AW530" i="4"/>
  <c r="AX530" i="4" s="1"/>
  <c r="AW460" i="4"/>
  <c r="AX460" i="4" s="1"/>
  <c r="AW823" i="4"/>
  <c r="AX823" i="4" s="1"/>
  <c r="AW589" i="4"/>
  <c r="AX589" i="4" s="1"/>
  <c r="AW491" i="4"/>
  <c r="AX491" i="4" s="1"/>
  <c r="AW559" i="4"/>
  <c r="AX559" i="4" s="1"/>
  <c r="AW510" i="4"/>
  <c r="AX510" i="4" s="1"/>
  <c r="AW485" i="4"/>
  <c r="AX485" i="4" s="1"/>
  <c r="AW414" i="4"/>
  <c r="AX414" i="4" s="1"/>
  <c r="AW236" i="4"/>
  <c r="AX236" i="4" s="1"/>
  <c r="AW164" i="4"/>
  <c r="AX164" i="4" s="1"/>
  <c r="AW137" i="4"/>
  <c r="AX137" i="4" s="1"/>
  <c r="AW96" i="4"/>
  <c r="AX96" i="4" s="1"/>
  <c r="AW203" i="4"/>
  <c r="AX203" i="4" s="1"/>
  <c r="AW63" i="4"/>
  <c r="AX63" i="4" s="1"/>
  <c r="AW409" i="4"/>
  <c r="AX409" i="4" s="1"/>
  <c r="AW260" i="4"/>
  <c r="AX260" i="4" s="1"/>
  <c r="AW237" i="4"/>
  <c r="AX237" i="4" s="1"/>
  <c r="AW114" i="4"/>
  <c r="AX114" i="4" s="1"/>
  <c r="AW769" i="4"/>
  <c r="AX769" i="4" s="1"/>
  <c r="AW521" i="4"/>
  <c r="AX521" i="4" s="1"/>
  <c r="AW182" i="4"/>
  <c r="AX182" i="4" s="1"/>
  <c r="AW413" i="4"/>
  <c r="AX413" i="4" s="1"/>
  <c r="AW388" i="4"/>
  <c r="AX388" i="4" s="1"/>
  <c r="AW348" i="4"/>
  <c r="AX348" i="4" s="1"/>
  <c r="AW325" i="4"/>
  <c r="AX325" i="4" s="1"/>
  <c r="AW274" i="4"/>
  <c r="AX274" i="4" s="1"/>
  <c r="AW217" i="4"/>
  <c r="AX217" i="4" s="1"/>
  <c r="AW267" i="4"/>
  <c r="AX267" i="4" s="1"/>
  <c r="AW206" i="4"/>
  <c r="AX206" i="4" s="1"/>
  <c r="AW144" i="4"/>
  <c r="AX144" i="4" s="1"/>
  <c r="AW78" i="4"/>
  <c r="AX78" i="4" s="1"/>
  <c r="AW317" i="4"/>
  <c r="AX317" i="4" s="1"/>
  <c r="AW14" i="4"/>
  <c r="AW753" i="4"/>
  <c r="AX753" i="4" s="1"/>
  <c r="AW658" i="4"/>
  <c r="AX658" i="4" s="1"/>
  <c r="AW7" i="4"/>
  <c r="AW299" i="4"/>
  <c r="AX299" i="4" s="1"/>
  <c r="AW221" i="4"/>
  <c r="AX221" i="4" s="1"/>
  <c r="AW242" i="4"/>
  <c r="AX242" i="4" s="1"/>
  <c r="AW180" i="4"/>
  <c r="AX180" i="4" s="1"/>
  <c r="AW107" i="4"/>
  <c r="AX107" i="4" s="1"/>
  <c r="AW43" i="4"/>
  <c r="AX43" i="4" s="1"/>
  <c r="AW330" i="4"/>
  <c r="AX330" i="4" s="1"/>
  <c r="AW825" i="4"/>
  <c r="AX825" i="4" s="1"/>
  <c r="AW365" i="4"/>
  <c r="AX365" i="4" s="1"/>
  <c r="AW316" i="4"/>
  <c r="AX316" i="4" s="1"/>
  <c r="AW296" i="4"/>
  <c r="AX296" i="4" s="1"/>
  <c r="AW376" i="4"/>
  <c r="AX376" i="4" s="1"/>
  <c r="AW158" i="4"/>
  <c r="AX158" i="4" s="1"/>
  <c r="AW99" i="4"/>
  <c r="AX99" i="4" s="1"/>
  <c r="AW426" i="4"/>
  <c r="AX426" i="4" s="1"/>
  <c r="AW369" i="4"/>
  <c r="AX369" i="4" s="1"/>
  <c r="AW329" i="4"/>
  <c r="AX329" i="4" s="1"/>
  <c r="AW179" i="4"/>
  <c r="AX179" i="4" s="1"/>
  <c r="AW121" i="4"/>
  <c r="AX121" i="4" s="1"/>
  <c r="AW95" i="4"/>
  <c r="AX95" i="4" s="1"/>
  <c r="AW715" i="4"/>
  <c r="AX715" i="4" s="1"/>
  <c r="AW138" i="4"/>
  <c r="AX138" i="4" s="1"/>
  <c r="AW464" i="4"/>
  <c r="AX464" i="4" s="1"/>
  <c r="AW308" i="4"/>
  <c r="AX308" i="4" s="1"/>
  <c r="AS884" i="4"/>
  <c r="AT13" i="4"/>
  <c r="AW456" i="4"/>
  <c r="AX456" i="4" s="1"/>
  <c r="AT436" i="4"/>
  <c r="AU436" i="4" s="1"/>
  <c r="AV436" i="4" s="1"/>
  <c r="AT398" i="4"/>
  <c r="AU398" i="4" s="1"/>
  <c r="AV398" i="4" s="1"/>
  <c r="AW398" i="4"/>
  <c r="AX398" i="4" s="1"/>
  <c r="AW335" i="4"/>
  <c r="AX335" i="4" s="1"/>
  <c r="AT319" i="4"/>
  <c r="AU319" i="4" s="1"/>
  <c r="AV319" i="4" s="1"/>
  <c r="AW109" i="4"/>
  <c r="AX109" i="4" s="1"/>
  <c r="AS309" i="12"/>
  <c r="AP354" i="4"/>
  <c r="AO354" i="4"/>
  <c r="AT705" i="12"/>
  <c r="AS705" i="12"/>
  <c r="AS140" i="12"/>
  <c r="AS761" i="12"/>
  <c r="AT152" i="12"/>
  <c r="AS152" i="12"/>
  <c r="AV535" i="4"/>
  <c r="AW535" i="4" s="1"/>
  <c r="AX535" i="4" s="1"/>
  <c r="AU880" i="4"/>
  <c r="AV880" i="4" s="1"/>
  <c r="AW880" i="4"/>
  <c r="AX880" i="4" s="1"/>
  <c r="AW272" i="4"/>
  <c r="AX272" i="4" s="1"/>
  <c r="AP23" i="4"/>
  <c r="AP899" i="4" s="1"/>
  <c r="AO23" i="4"/>
  <c r="AO899" i="4" s="1"/>
  <c r="M884" i="4"/>
  <c r="M893" i="4"/>
  <c r="M886" i="4"/>
  <c r="M890" i="4"/>
  <c r="AW298" i="4"/>
  <c r="AX298" i="4" s="1"/>
  <c r="AW864" i="4"/>
  <c r="AX864" i="4" s="1"/>
  <c r="AW821" i="4"/>
  <c r="AX821" i="4" s="1"/>
  <c r="AW789" i="4"/>
  <c r="AX789" i="4" s="1"/>
  <c r="AW749" i="4"/>
  <c r="AX749" i="4" s="1"/>
  <c r="AW727" i="4"/>
  <c r="AX727" i="4" s="1"/>
  <c r="AW686" i="4"/>
  <c r="AX686" i="4" s="1"/>
  <c r="AW662" i="4"/>
  <c r="AX662" i="4" s="1"/>
  <c r="AW488" i="4"/>
  <c r="AX488" i="4" s="1"/>
  <c r="AW879" i="4"/>
  <c r="AX879" i="4" s="1"/>
  <c r="AW756" i="4"/>
  <c r="AX756" i="4" s="1"/>
  <c r="AW701" i="4"/>
  <c r="AX701" i="4" s="1"/>
  <c r="AW637" i="4"/>
  <c r="AX637" i="4" s="1"/>
  <c r="AW843" i="4"/>
  <c r="AX843" i="4" s="1"/>
  <c r="AW805" i="4"/>
  <c r="AX805" i="4" s="1"/>
  <c r="AW743" i="4"/>
  <c r="AX743" i="4" s="1"/>
  <c r="AW672" i="4"/>
  <c r="AX672" i="4" s="1"/>
  <c r="AW445" i="4"/>
  <c r="AX445" i="4" s="1"/>
  <c r="AW214" i="4"/>
  <c r="AX214" i="4" s="1"/>
  <c r="AW142" i="4"/>
  <c r="AX142" i="4" s="1"/>
  <c r="AW68" i="4"/>
  <c r="AX68" i="4" s="1"/>
  <c r="AW470" i="4"/>
  <c r="AX470" i="4" s="1"/>
  <c r="AW249" i="4"/>
  <c r="AX249" i="4" s="1"/>
  <c r="AW20" i="4"/>
  <c r="AW438" i="4"/>
  <c r="AX438" i="4" s="1"/>
  <c r="AW271" i="4"/>
  <c r="AX271" i="4" s="1"/>
  <c r="AW201" i="4"/>
  <c r="AX201" i="4" s="1"/>
  <c r="AW165" i="4"/>
  <c r="AX165" i="4" s="1"/>
  <c r="AW73" i="4"/>
  <c r="AX73" i="4" s="1"/>
  <c r="AW635" i="4"/>
  <c r="AX635" i="4" s="1"/>
  <c r="AW575" i="4"/>
  <c r="AX575" i="4" s="1"/>
  <c r="AW508" i="4"/>
  <c r="AX508" i="4" s="1"/>
  <c r="AW484" i="4"/>
  <c r="AX484" i="4" s="1"/>
  <c r="AW824" i="4"/>
  <c r="AX824" i="4" s="1"/>
  <c r="AW783" i="4"/>
  <c r="AX783" i="4" s="1"/>
  <c r="AW549" i="4"/>
  <c r="AX549" i="4" s="1"/>
  <c r="AW477" i="4"/>
  <c r="AX477" i="4" s="1"/>
  <c r="AW837" i="4"/>
  <c r="AX837" i="4" s="1"/>
  <c r="AW774" i="4"/>
  <c r="AX774" i="4" s="1"/>
  <c r="AW540" i="4"/>
  <c r="AX540" i="4" s="1"/>
  <c r="AW506" i="4"/>
  <c r="AX506" i="4" s="1"/>
  <c r="AW708" i="4"/>
  <c r="AX708" i="4" s="1"/>
  <c r="AW576" i="4"/>
  <c r="AX576" i="4" s="1"/>
  <c r="AW501" i="4"/>
  <c r="AX501" i="4" s="1"/>
  <c r="AW153" i="4"/>
  <c r="AX153" i="4" s="1"/>
  <c r="AW113" i="4"/>
  <c r="AX113" i="4" s="1"/>
  <c r="AW88" i="4"/>
  <c r="AX88" i="4" s="1"/>
  <c r="AW262" i="4"/>
  <c r="AX262" i="4" s="1"/>
  <c r="AW79" i="4"/>
  <c r="AX79" i="4" s="1"/>
  <c r="AW443" i="4"/>
  <c r="AX443" i="4" s="1"/>
  <c r="AW394" i="4"/>
  <c r="AX394" i="4" s="1"/>
  <c r="AW251" i="4"/>
  <c r="AX251" i="4" s="1"/>
  <c r="AW211" i="4"/>
  <c r="AW190" i="4"/>
  <c r="AX190" i="4" s="1"/>
  <c r="AW402" i="4"/>
  <c r="AX402" i="4" s="1"/>
  <c r="AW831" i="4"/>
  <c r="AX831" i="4" s="1"/>
  <c r="AW738" i="4"/>
  <c r="AX738" i="4" s="1"/>
  <c r="AW407" i="4"/>
  <c r="AX407" i="4" s="1"/>
  <c r="AW175" i="4"/>
  <c r="AX175" i="4" s="1"/>
  <c r="AW405" i="4"/>
  <c r="AX405" i="4" s="1"/>
  <c r="AW364" i="4"/>
  <c r="AX364" i="4" s="1"/>
  <c r="AW340" i="4"/>
  <c r="AX340" i="4" s="1"/>
  <c r="AW295" i="4"/>
  <c r="AX295" i="4" s="1"/>
  <c r="AW243" i="4"/>
  <c r="AX243" i="4" s="1"/>
  <c r="AW284" i="4"/>
  <c r="AX284" i="4" s="1"/>
  <c r="AW220" i="4"/>
  <c r="AX220" i="4" s="1"/>
  <c r="AW161" i="4"/>
  <c r="AX161" i="4" s="1"/>
  <c r="AW94" i="4"/>
  <c r="AX94" i="4" s="1"/>
  <c r="AW366" i="4"/>
  <c r="AX366" i="4" s="1"/>
  <c r="AW297" i="4"/>
  <c r="AX297" i="4" s="1"/>
  <c r="AW97" i="4"/>
  <c r="AX97" i="4" s="1"/>
  <c r="AW816" i="4"/>
  <c r="AX816" i="4" s="1"/>
  <c r="AW723" i="4"/>
  <c r="AX723" i="4" s="1"/>
  <c r="AW457" i="4"/>
  <c r="AX457" i="4" s="1"/>
  <c r="AW29" i="4"/>
  <c r="AX29" i="4" s="1"/>
  <c r="AW312" i="4"/>
  <c r="AX312" i="4" s="1"/>
  <c r="AW269" i="4"/>
  <c r="AX269" i="4" s="1"/>
  <c r="AW256" i="4"/>
  <c r="AX256" i="4" s="1"/>
  <c r="AW194" i="4"/>
  <c r="AX194" i="4" s="1"/>
  <c r="AW124" i="4"/>
  <c r="AX124" i="4" s="1"/>
  <c r="AW58" i="4"/>
  <c r="AX58" i="4" s="1"/>
  <c r="AW346" i="4"/>
  <c r="AX346" i="4" s="1"/>
  <c r="AW868" i="4"/>
  <c r="AX868" i="4" s="1"/>
  <c r="AW381" i="4"/>
  <c r="AX381" i="4" s="1"/>
  <c r="AW310" i="4"/>
  <c r="AX310" i="4" s="1"/>
  <c r="AW193" i="4"/>
  <c r="AX193" i="4" s="1"/>
  <c r="AW174" i="4"/>
  <c r="AX174" i="4" s="1"/>
  <c r="AW125" i="4"/>
  <c r="AX125" i="4" s="1"/>
  <c r="AW730" i="4"/>
  <c r="AX730" i="4" s="1"/>
  <c r="AW385" i="4"/>
  <c r="AX385" i="4" s="1"/>
  <c r="AW345" i="4"/>
  <c r="AX345" i="4" s="1"/>
  <c r="AW286" i="4"/>
  <c r="AX286" i="4" s="1"/>
  <c r="AW392" i="4"/>
  <c r="AX392" i="4" s="1"/>
  <c r="AW135" i="4"/>
  <c r="AX135" i="4" s="1"/>
  <c r="AW839" i="4"/>
  <c r="AX839" i="4" s="1"/>
  <c r="AW450" i="4"/>
  <c r="AX450" i="4" s="1"/>
  <c r="AW275" i="4"/>
  <c r="AX275" i="4" s="1"/>
  <c r="AW776" i="4"/>
  <c r="AX776" i="4" s="1"/>
  <c r="AS891" i="4"/>
  <c r="AS893" i="4"/>
  <c r="AO390" i="4"/>
  <c r="AW324" i="4"/>
  <c r="AX324" i="4" s="1"/>
  <c r="AW420" i="4"/>
  <c r="AX420" i="4" s="1"/>
  <c r="AV353" i="4"/>
  <c r="AW353" i="4" s="1"/>
  <c r="AX353" i="4" s="1"/>
  <c r="AT30" i="4"/>
  <c r="AU30" i="4" s="1"/>
  <c r="AT354" i="12"/>
  <c r="AP360" i="4"/>
  <c r="AO360" i="4"/>
  <c r="AW152" i="4"/>
  <c r="AX152" i="4" s="1"/>
  <c r="AW646" i="4"/>
  <c r="AX646" i="4" s="1"/>
  <c r="AT143" i="4"/>
  <c r="AU143" i="4" s="1"/>
  <c r="AV143" i="4" s="1"/>
  <c r="AW143" i="4"/>
  <c r="AX143" i="4" s="1"/>
  <c r="AT140" i="12"/>
  <c r="Z646" i="4"/>
  <c r="Z898" i="4" s="1"/>
  <c r="AW154" i="4"/>
  <c r="AX154" i="4" s="1"/>
  <c r="J710" i="4"/>
  <c r="AP710" i="4" s="1"/>
  <c r="AT154" i="12"/>
  <c r="AT231" i="12"/>
  <c r="AW553" i="4"/>
  <c r="AX553" i="4" s="1"/>
  <c r="AT226" i="4"/>
  <c r="AU226" i="4" s="1"/>
  <c r="AV226" i="4" s="1"/>
  <c r="AW67" i="4"/>
  <c r="AW399" i="4"/>
  <c r="AX399" i="4" s="1"/>
  <c r="Z225" i="4"/>
  <c r="Z890" i="4" s="1"/>
  <c r="AO42" i="4"/>
  <c r="AT42" i="4"/>
  <c r="AU42" i="4" s="1"/>
  <c r="AV42" i="4" s="1"/>
  <c r="AW42" i="4"/>
  <c r="AX42" i="4" s="1"/>
  <c r="AP531" i="4"/>
  <c r="AO531" i="4"/>
  <c r="AT136" i="4"/>
  <c r="AU136" i="4" s="1"/>
  <c r="AV136" i="4" s="1"/>
  <c r="AU318" i="4"/>
  <c r="AV318" i="4" s="1"/>
  <c r="AU689" i="4"/>
  <c r="AV689" i="4" s="1"/>
  <c r="AW689" i="4"/>
  <c r="AX689" i="4" s="1"/>
  <c r="AT761" i="4"/>
  <c r="AU761" i="4" s="1"/>
  <c r="AV761" i="4" s="1"/>
  <c r="AW761" i="4"/>
  <c r="AX761" i="4" s="1"/>
  <c r="AW231" i="4"/>
  <c r="AX231" i="4" s="1"/>
  <c r="AW584" i="4"/>
  <c r="AX584" i="4" s="1"/>
  <c r="AS225" i="12"/>
  <c r="AT272" i="12"/>
  <c r="AU156" i="4"/>
  <c r="AV156" i="4" s="1"/>
  <c r="AT163" i="4"/>
  <c r="AU163" i="4" s="1"/>
  <c r="AV163" i="4" s="1"/>
  <c r="AW163" i="4"/>
  <c r="AX163" i="4" s="1"/>
  <c r="AW531" i="4"/>
  <c r="AX531" i="4" s="1"/>
  <c r="AT531" i="4"/>
  <c r="AU531" i="4" s="1"/>
  <c r="AV531" i="4" s="1"/>
  <c r="AU665" i="4"/>
  <c r="AV665" i="4" s="1"/>
  <c r="AW197" i="4"/>
  <c r="AX197" i="4" s="1"/>
  <c r="AU197" i="4"/>
  <c r="AV197" i="4" s="1"/>
  <c r="AU118" i="4"/>
  <c r="AX53" i="64"/>
  <c r="X899" i="4"/>
  <c r="AT23" i="12"/>
  <c r="AT553" i="12"/>
  <c r="AP871" i="4"/>
  <c r="AO871" i="4"/>
  <c r="AW462" i="4"/>
  <c r="AX462" i="4" s="1"/>
  <c r="AT462" i="4"/>
  <c r="AU462" i="4" s="1"/>
  <c r="AV462" i="4" s="1"/>
  <c r="AU320" i="4"/>
  <c r="AV320" i="4" s="1"/>
  <c r="AW320" i="4"/>
  <c r="AX320" i="4" s="1"/>
  <c r="AX236" i="64"/>
  <c r="AS883" i="4"/>
  <c r="AS890" i="4"/>
  <c r="AS896" i="4"/>
  <c r="AW459" i="4"/>
  <c r="AX459" i="4" s="1"/>
  <c r="AT415" i="4"/>
  <c r="AU415" i="4" s="1"/>
  <c r="AV415" i="4" s="1"/>
  <c r="AW415" i="4"/>
  <c r="AX415" i="4" s="1"/>
  <c r="J309" i="4"/>
  <c r="Z309" i="4"/>
  <c r="Z893" i="4" s="1"/>
  <c r="AS360" i="12"/>
  <c r="AT736" i="12"/>
  <c r="AW354" i="4"/>
  <c r="AX354" i="4" s="1"/>
  <c r="AW746" i="4"/>
  <c r="AX746" i="4" s="1"/>
  <c r="W893" i="4"/>
  <c r="AW705" i="4"/>
  <c r="AX705" i="4" s="1"/>
  <c r="J881" i="4"/>
  <c r="AP881" i="4" s="1"/>
  <c r="AT471" i="12"/>
  <c r="AW23" i="4"/>
  <c r="AS23" i="12"/>
  <c r="AW509" i="4"/>
  <c r="AX509" i="4" s="1"/>
  <c r="AW337" i="4"/>
  <c r="AX337" i="4" s="1"/>
  <c r="AS509" i="12"/>
  <c r="AO399" i="4"/>
  <c r="AT817" i="4"/>
  <c r="AU817" i="4" s="1"/>
  <c r="AV817" i="4" s="1"/>
  <c r="AU788" i="4"/>
  <c r="AV788" i="4" s="1"/>
  <c r="AU334" i="4"/>
  <c r="AV334" i="4" s="1"/>
  <c r="AU230" i="4"/>
  <c r="AV230" i="4" s="1"/>
  <c r="AW230" i="4"/>
  <c r="AX230" i="4" s="1"/>
  <c r="AX56" i="63"/>
  <c r="AU15" i="63"/>
  <c r="AW80" i="63"/>
  <c r="AX80" i="63" s="1"/>
  <c r="AU80" i="63"/>
  <c r="AV80" i="63" s="1"/>
  <c r="AW78" i="63"/>
  <c r="AX78" i="63" s="1"/>
  <c r="AU78" i="63"/>
  <c r="AV78" i="63" s="1"/>
  <c r="AU115" i="63"/>
  <c r="AU76" i="63"/>
  <c r="AW75" i="63"/>
  <c r="AX75" i="63" s="1"/>
  <c r="AV75" i="63"/>
  <c r="AW189" i="64"/>
  <c r="AX189" i="64" s="1"/>
  <c r="AU189" i="64"/>
  <c r="AV189" i="64" s="1"/>
  <c r="AU154" i="64"/>
  <c r="AU85" i="64"/>
  <c r="AV48" i="64"/>
  <c r="AW198" i="64"/>
  <c r="AX198" i="64" s="1"/>
  <c r="AU198" i="64"/>
  <c r="AV198" i="64" s="1"/>
  <c r="AV132" i="64"/>
  <c r="AW132" i="64" s="1"/>
  <c r="AX132" i="64" s="1"/>
  <c r="AU62" i="64"/>
  <c r="AV62" i="64" s="1"/>
  <c r="AV256" i="65"/>
  <c r="AW256" i="65" s="1"/>
  <c r="AX256" i="65" s="1"/>
  <c r="AP42" i="4"/>
  <c r="AO156" i="4"/>
  <c r="AO896" i="4" s="1"/>
  <c r="AS687" i="12"/>
  <c r="W42" i="4"/>
  <c r="W895" i="4" s="1"/>
  <c r="AO406" i="4"/>
  <c r="AT531" i="12"/>
  <c r="AS818" i="12"/>
  <c r="Z462" i="4"/>
  <c r="Z894" i="4" s="1"/>
  <c r="AW110" i="4"/>
  <c r="AX110" i="4" s="1"/>
  <c r="AW871" i="4"/>
  <c r="AX871" i="4" s="1"/>
  <c r="AO318" i="4"/>
  <c r="X118" i="4"/>
  <c r="J118" i="4"/>
  <c r="J886" i="4" s="1"/>
  <c r="Q139" i="7" s="1"/>
  <c r="W55" i="7" s="1"/>
  <c r="J665" i="4"/>
  <c r="J788" i="4"/>
  <c r="J896" i="4" s="1"/>
  <c r="AU148" i="63"/>
  <c r="AW34" i="63"/>
  <c r="AT146" i="63"/>
  <c r="AW65" i="63"/>
  <c r="AX65" i="63" s="1"/>
  <c r="AW231" i="65"/>
  <c r="AW72" i="63"/>
  <c r="AX72" i="63" s="1"/>
  <c r="AU72" i="63"/>
  <c r="AV72" i="63" s="1"/>
  <c r="AW135" i="63"/>
  <c r="AX135" i="63" s="1"/>
  <c r="AU135" i="63"/>
  <c r="AV135" i="63" s="1"/>
  <c r="AW54" i="63"/>
  <c r="AX54" i="63" s="1"/>
  <c r="AU54" i="63"/>
  <c r="AV54" i="63" s="1"/>
  <c r="AW58" i="63"/>
  <c r="AX58" i="63" s="1"/>
  <c r="AU58" i="63"/>
  <c r="AV58" i="63" s="1"/>
  <c r="AU121" i="63"/>
  <c r="AV121" i="63" s="1"/>
  <c r="AU110" i="63"/>
  <c r="AV110" i="63" s="1"/>
  <c r="AU44" i="63"/>
  <c r="AU176" i="64"/>
  <c r="AV176" i="64" s="1"/>
  <c r="X42" i="4"/>
  <c r="X883" i="4" s="1"/>
  <c r="AW687" i="4"/>
  <c r="AX687" i="4" s="1"/>
  <c r="AT268" i="12"/>
  <c r="W462" i="4"/>
  <c r="W894" i="4" s="1"/>
  <c r="AW568" i="4"/>
  <c r="AX568" i="4" s="1"/>
  <c r="AW100" i="4"/>
  <c r="AX100" i="4" s="1"/>
  <c r="AP100" i="4"/>
  <c r="W118" i="4"/>
  <c r="W100" i="4"/>
  <c r="W890" i="4" s="1"/>
  <c r="AV62" i="63"/>
  <c r="AV149" i="63" s="1"/>
  <c r="AT147" i="63"/>
  <c r="AV139" i="63"/>
  <c r="AW139" i="63" s="1"/>
  <c r="AX139" i="63" s="1"/>
  <c r="AU31" i="63"/>
  <c r="AW131" i="63"/>
  <c r="AX131" i="63" s="1"/>
  <c r="AU131" i="63"/>
  <c r="AV131" i="63" s="1"/>
  <c r="AU47" i="63"/>
  <c r="AW36" i="63"/>
  <c r="AX36" i="63" s="1"/>
  <c r="AU36" i="63"/>
  <c r="AV36" i="63" s="1"/>
  <c r="AU130" i="63"/>
  <c r="AV130" i="63" s="1"/>
  <c r="AW130" i="63"/>
  <c r="AX130" i="63" s="1"/>
  <c r="AW103" i="63"/>
  <c r="AX103" i="63" s="1"/>
  <c r="AU103" i="63"/>
  <c r="AV103" i="63" s="1"/>
  <c r="AV120" i="63"/>
  <c r="AW120" i="63"/>
  <c r="AX120" i="63" s="1"/>
  <c r="AW98" i="63"/>
  <c r="AX98" i="63" s="1"/>
  <c r="AV98" i="63"/>
  <c r="AU191" i="64"/>
  <c r="AU168" i="64"/>
  <c r="AV168" i="64" s="1"/>
  <c r="AV50" i="64"/>
  <c r="AW50" i="64" s="1"/>
  <c r="AX50" i="64" s="1"/>
  <c r="AU108" i="64"/>
  <c r="AV137" i="64"/>
  <c r="AW137" i="64" s="1"/>
  <c r="AX137" i="64" s="1"/>
  <c r="AR182" i="64"/>
  <c r="U182" i="64"/>
  <c r="T182" i="64"/>
  <c r="S182" i="64"/>
  <c r="V182" i="64"/>
  <c r="AO462" i="4"/>
  <c r="AS872" i="12"/>
  <c r="AW406" i="4"/>
  <c r="AX406" i="4" s="1"/>
  <c r="AW268" i="4"/>
  <c r="AX268" i="4" s="1"/>
  <c r="AW259" i="4"/>
  <c r="AX259" i="4" s="1"/>
  <c r="AP259" i="4"/>
  <c r="AP118" i="4"/>
  <c r="X100" i="4"/>
  <c r="X890" i="4" s="1"/>
  <c r="J197" i="4"/>
  <c r="J230" i="4"/>
  <c r="AO230" i="4" s="1"/>
  <c r="AT153" i="63"/>
  <c r="AW499" i="65"/>
  <c r="AX499" i="65" s="1"/>
  <c r="AU24" i="63"/>
  <c r="AU93" i="63"/>
  <c r="AV93" i="63" s="1"/>
  <c r="AU107" i="63"/>
  <c r="AV107" i="63" s="1"/>
  <c r="AW107" i="63"/>
  <c r="AX107" i="63" s="1"/>
  <c r="AW126" i="63"/>
  <c r="AX126" i="63" s="1"/>
  <c r="AU126" i="63"/>
  <c r="AV126" i="63" s="1"/>
  <c r="AU101" i="63"/>
  <c r="AV101" i="63" s="1"/>
  <c r="AU90" i="63"/>
  <c r="AU86" i="63"/>
  <c r="AV86" i="63" s="1"/>
  <c r="AW86" i="63"/>
  <c r="AX86" i="63" s="1"/>
  <c r="AU95" i="63"/>
  <c r="AV95" i="63" s="1"/>
  <c r="AU28" i="64"/>
  <c r="AV211" i="64"/>
  <c r="AW211" i="64" s="1"/>
  <c r="AX211" i="64" s="1"/>
  <c r="AU27" i="64"/>
  <c r="AU170" i="64"/>
  <c r="AU26" i="64"/>
  <c r="AV186" i="64"/>
  <c r="AW186" i="64" s="1"/>
  <c r="AX186" i="64" s="1"/>
  <c r="AW193" i="65"/>
  <c r="AW262" i="65"/>
  <c r="AV262" i="65"/>
  <c r="AV530" i="65" s="1"/>
  <c r="AO44" i="63"/>
  <c r="AO152" i="63" s="1"/>
  <c r="AO211" i="64"/>
  <c r="AT236" i="65"/>
  <c r="AV124" i="63"/>
  <c r="AW124" i="63" s="1"/>
  <c r="AX124" i="63" s="1"/>
  <c r="AV45" i="64"/>
  <c r="AV238" i="64" s="1"/>
  <c r="AP161" i="64"/>
  <c r="AP234" i="64" s="1"/>
  <c r="AO161" i="64"/>
  <c r="AO234" i="64" s="1"/>
  <c r="AP28" i="64"/>
  <c r="AO28" i="64"/>
  <c r="AO275" i="65"/>
  <c r="AP275" i="65"/>
  <c r="AO399" i="65"/>
  <c r="AP399" i="65"/>
  <c r="AT60" i="63"/>
  <c r="AT143" i="63" s="1"/>
  <c r="AW347" i="65"/>
  <c r="AX347" i="65" s="1"/>
  <c r="AP34" i="64"/>
  <c r="AO34" i="64"/>
  <c r="AP227" i="64"/>
  <c r="AO227" i="64"/>
  <c r="AP210" i="64"/>
  <c r="AO210" i="64"/>
  <c r="AP170" i="64"/>
  <c r="AP240" i="64" s="1"/>
  <c r="AO170" i="64"/>
  <c r="AT89" i="63"/>
  <c r="AP54" i="64"/>
  <c r="AO54" i="64"/>
  <c r="AP113" i="64"/>
  <c r="AP235" i="64" s="1"/>
  <c r="AO113" i="64"/>
  <c r="AO235" i="64" s="1"/>
  <c r="AP102" i="64"/>
  <c r="AO102" i="64"/>
  <c r="AO313" i="65"/>
  <c r="AP313" i="65"/>
  <c r="AW244" i="65"/>
  <c r="AX244" i="65" s="1"/>
  <c r="AO213" i="64"/>
  <c r="AO176" i="64"/>
  <c r="AO144" i="64"/>
  <c r="AP148" i="64"/>
  <c r="AO148" i="64"/>
  <c r="AP152" i="64"/>
  <c r="AP242" i="64" s="1"/>
  <c r="AO152" i="64"/>
  <c r="AO242" i="64" s="1"/>
  <c r="AP8" i="64"/>
  <c r="AO8" i="64"/>
  <c r="AP459" i="65"/>
  <c r="AP530" i="65" s="1"/>
  <c r="AO459" i="65"/>
  <c r="AO530" i="65" s="1"/>
  <c r="AO126" i="65"/>
  <c r="AP126" i="65"/>
  <c r="AO193" i="64"/>
  <c r="AO214" i="64"/>
  <c r="AO233" i="64" s="1"/>
  <c r="AP214" i="64"/>
  <c r="AP233" i="64" s="1"/>
  <c r="AP80" i="64"/>
  <c r="AO80" i="64"/>
  <c r="AP304" i="65"/>
  <c r="AO304" i="65"/>
  <c r="AO535" i="65" s="1"/>
  <c r="AU84" i="63"/>
  <c r="AV84" i="63" s="1"/>
  <c r="AW84" i="63"/>
  <c r="AX84" i="63" s="1"/>
  <c r="J23" i="63"/>
  <c r="AP101" i="64"/>
  <c r="T146" i="63"/>
  <c r="AP63" i="64"/>
  <c r="AP70" i="64"/>
  <c r="W51" i="63"/>
  <c r="W150" i="63" s="1"/>
  <c r="AP126" i="63"/>
  <c r="W15" i="63"/>
  <c r="X76" i="63"/>
  <c r="AP101" i="63"/>
  <c r="AP150" i="63" s="1"/>
  <c r="W101" i="63"/>
  <c r="AP25" i="64"/>
  <c r="AP237" i="64" s="1"/>
  <c r="AP171" i="64"/>
  <c r="X164" i="64"/>
  <c r="AP76" i="63"/>
  <c r="AP146" i="63" s="1"/>
  <c r="M236" i="64"/>
  <c r="AV448" i="65"/>
  <c r="AV537" i="65" s="1"/>
  <c r="X49" i="65"/>
  <c r="J155" i="65"/>
  <c r="W191" i="65"/>
  <c r="W535" i="65" s="1"/>
  <c r="AO44" i="65"/>
  <c r="AP89" i="65"/>
  <c r="S538" i="65"/>
  <c r="W400" i="65"/>
  <c r="X400" i="65"/>
  <c r="AP201" i="65"/>
  <c r="AP537" i="65" s="1"/>
  <c r="AP12" i="65"/>
  <c r="AP31" i="65"/>
  <c r="AP535" i="65" s="1"/>
  <c r="AP411" i="65"/>
  <c r="AP531" i="65" s="1"/>
  <c r="Z200" i="65"/>
  <c r="J200" i="65"/>
  <c r="X201" i="65"/>
  <c r="X405" i="65"/>
  <c r="W492" i="65"/>
  <c r="W537" i="65" s="1"/>
  <c r="X492" i="65"/>
  <c r="Z213" i="65"/>
  <c r="Z536" i="65" s="1"/>
  <c r="J213" i="65"/>
  <c r="W412" i="65"/>
  <c r="W533" i="65" s="1"/>
  <c r="AO412" i="65"/>
  <c r="AO492" i="65"/>
  <c r="AO537" i="65" s="1"/>
  <c r="W74" i="65"/>
  <c r="X74" i="65"/>
  <c r="X530" i="65" s="1"/>
  <c r="W92" i="65"/>
  <c r="W538" i="65" s="1"/>
  <c r="X211" i="65"/>
  <c r="X533" i="65" s="1"/>
  <c r="W446" i="65"/>
  <c r="X446" i="65"/>
  <c r="W156" i="63" l="1"/>
  <c r="W143" i="63"/>
  <c r="AU89" i="63"/>
  <c r="AV89" i="63" s="1"/>
  <c r="AT156" i="63"/>
  <c r="T239" i="64"/>
  <c r="T230" i="64"/>
  <c r="AV191" i="64"/>
  <c r="AV242" i="64" s="1"/>
  <c r="AU242" i="64"/>
  <c r="AW148" i="63"/>
  <c r="AX34" i="63"/>
  <c r="AX148" i="63" s="1"/>
  <c r="AV154" i="64"/>
  <c r="AV233" i="64" s="1"/>
  <c r="AU233" i="64"/>
  <c r="AV115" i="63"/>
  <c r="AV151" i="63" s="1"/>
  <c r="AU151" i="63"/>
  <c r="AO309" i="4"/>
  <c r="AP309" i="4"/>
  <c r="AV118" i="4"/>
  <c r="AV890" i="4" s="1"/>
  <c r="AU890" i="4"/>
  <c r="AX211" i="4"/>
  <c r="AX892" i="4" s="1"/>
  <c r="AW892" i="4"/>
  <c r="X886" i="4"/>
  <c r="AT893" i="4"/>
  <c r="AV76" i="4"/>
  <c r="AV889" i="4" s="1"/>
  <c r="AW76" i="4"/>
  <c r="AU889" i="4"/>
  <c r="AJ96" i="7"/>
  <c r="AK88" i="7"/>
  <c r="AU885" i="4"/>
  <c r="AV74" i="4"/>
  <c r="AV897" i="4" s="1"/>
  <c r="AU897" i="4"/>
  <c r="AS106" i="7"/>
  <c r="AS100" i="7"/>
  <c r="Z895" i="4"/>
  <c r="AN100" i="7"/>
  <c r="AO102" i="7"/>
  <c r="AO105" i="7"/>
  <c r="AO101" i="7"/>
  <c r="AO103" i="7"/>
  <c r="AO104" i="7"/>
  <c r="AO155" i="65"/>
  <c r="AO526" i="65" s="1"/>
  <c r="AP155" i="65"/>
  <c r="AP526" i="65" s="1"/>
  <c r="J526" i="65"/>
  <c r="J538" i="65"/>
  <c r="AO243" i="64"/>
  <c r="AV26" i="64"/>
  <c r="AU234" i="64"/>
  <c r="Z538" i="65"/>
  <c r="Z526" i="65"/>
  <c r="AP533" i="65"/>
  <c r="X537" i="65"/>
  <c r="X526" i="65"/>
  <c r="AP538" i="65"/>
  <c r="AO238" i="64"/>
  <c r="AO230" i="64"/>
  <c r="AO240" i="64"/>
  <c r="AP243" i="64"/>
  <c r="AW45" i="64"/>
  <c r="AV28" i="64"/>
  <c r="AU243" i="64"/>
  <c r="AW101" i="63"/>
  <c r="AX101" i="63" s="1"/>
  <c r="AV24" i="63"/>
  <c r="AU153" i="63"/>
  <c r="AO197" i="4"/>
  <c r="AO886" i="4" s="1"/>
  <c r="AP197" i="4"/>
  <c r="AP883" i="4" s="1"/>
  <c r="W182" i="64"/>
  <c r="U230" i="64"/>
  <c r="U239" i="64"/>
  <c r="AO182" i="64"/>
  <c r="AO239" i="64" s="1"/>
  <c r="X182" i="64"/>
  <c r="X239" i="64" s="1"/>
  <c r="AP182" i="64"/>
  <c r="AP239" i="64" s="1"/>
  <c r="AW191" i="64"/>
  <c r="AV47" i="63"/>
  <c r="AV154" i="63" s="1"/>
  <c r="AU154" i="63"/>
  <c r="AV31" i="63"/>
  <c r="AV150" i="63" s="1"/>
  <c r="AU150" i="63"/>
  <c r="AP534" i="65"/>
  <c r="AW176" i="64"/>
  <c r="AX176" i="64" s="1"/>
  <c r="AW110" i="63"/>
  <c r="AX110" i="63" s="1"/>
  <c r="AX231" i="65"/>
  <c r="AO665" i="4"/>
  <c r="AO898" i="4" s="1"/>
  <c r="AP665" i="4"/>
  <c r="J898" i="4"/>
  <c r="AW62" i="64"/>
  <c r="AX62" i="64" s="1"/>
  <c r="AV85" i="64"/>
  <c r="AW85" i="64" s="1"/>
  <c r="AX85" i="64" s="1"/>
  <c r="AU237" i="64"/>
  <c r="AV15" i="63"/>
  <c r="AU156" i="63"/>
  <c r="AW788" i="4"/>
  <c r="AX788" i="4" s="1"/>
  <c r="AW118" i="4"/>
  <c r="AX118" i="4" s="1"/>
  <c r="AW665" i="4"/>
  <c r="AX665" i="4" s="1"/>
  <c r="AU149" i="63"/>
  <c r="AW136" i="4"/>
  <c r="AX136" i="4" s="1"/>
  <c r="AX67" i="4"/>
  <c r="AT890" i="4"/>
  <c r="AX10" i="4"/>
  <c r="AT897" i="4"/>
  <c r="X895" i="4"/>
  <c r="AT898" i="4"/>
  <c r="AT899" i="4"/>
  <c r="AU898" i="4"/>
  <c r="D639" i="6"/>
  <c r="D637" i="6"/>
  <c r="D635" i="6"/>
  <c r="D636" i="6"/>
  <c r="D641" i="6"/>
  <c r="D645" i="6"/>
  <c r="D646" i="6"/>
  <c r="D634" i="6"/>
  <c r="D632" i="6"/>
  <c r="D633" i="6"/>
  <c r="D640" i="6"/>
  <c r="AO895" i="4"/>
  <c r="AO884" i="4"/>
  <c r="AV92" i="4"/>
  <c r="AW92" i="4" s="1"/>
  <c r="AX92" i="4" s="1"/>
  <c r="AU896" i="4"/>
  <c r="AV896" i="4"/>
  <c r="AP896" i="4"/>
  <c r="AU899" i="4"/>
  <c r="AW591" i="4"/>
  <c r="AX591" i="4" s="1"/>
  <c r="AW476" i="4"/>
  <c r="AX476" i="4" s="1"/>
  <c r="AW139" i="4"/>
  <c r="AX139" i="4" s="1"/>
  <c r="AP889" i="4"/>
  <c r="J894" i="4"/>
  <c r="AO533" i="65"/>
  <c r="AX193" i="65"/>
  <c r="AW535" i="65"/>
  <c r="AV27" i="64"/>
  <c r="AV241" i="64" s="1"/>
  <c r="AU241" i="64"/>
  <c r="W526" i="65"/>
  <c r="W530" i="65"/>
  <c r="AP213" i="65"/>
  <c r="AP536" i="65" s="1"/>
  <c r="AO213" i="65"/>
  <c r="AO536" i="65" s="1"/>
  <c r="J536" i="65"/>
  <c r="X538" i="65"/>
  <c r="AO538" i="65"/>
  <c r="AW448" i="65"/>
  <c r="X230" i="64"/>
  <c r="X237" i="64"/>
  <c r="AP238" i="64"/>
  <c r="AU236" i="65"/>
  <c r="AT533" i="65"/>
  <c r="AT526" i="65"/>
  <c r="AV170" i="64"/>
  <c r="AV240" i="64" s="1"/>
  <c r="AU240" i="64"/>
  <c r="AW95" i="63"/>
  <c r="AX95" i="63" s="1"/>
  <c r="AV90" i="63"/>
  <c r="AU155" i="63"/>
  <c r="AW93" i="63"/>
  <c r="AX93" i="63" s="1"/>
  <c r="V239" i="64"/>
  <c r="V230" i="64"/>
  <c r="AS182" i="64"/>
  <c r="AR230" i="64"/>
  <c r="AR239" i="64"/>
  <c r="AW168" i="64"/>
  <c r="AX168" i="64" s="1"/>
  <c r="AW47" i="63"/>
  <c r="AP230" i="4"/>
  <c r="AP886" i="4" s="1"/>
  <c r="AV44" i="63"/>
  <c r="J890" i="4"/>
  <c r="AV76" i="63"/>
  <c r="AV146" i="63" s="1"/>
  <c r="AU146" i="63"/>
  <c r="AW334" i="4"/>
  <c r="AX334" i="4" s="1"/>
  <c r="AX23" i="4"/>
  <c r="AW156" i="4"/>
  <c r="AX156" i="4" s="1"/>
  <c r="AW318" i="4"/>
  <c r="AX318" i="4" s="1"/>
  <c r="AW226" i="4"/>
  <c r="AX226" i="4" s="1"/>
  <c r="W886" i="4"/>
  <c r="AX20" i="4"/>
  <c r="AW896" i="4"/>
  <c r="AT894" i="4"/>
  <c r="AW319" i="4"/>
  <c r="AX319" i="4" s="1"/>
  <c r="AU13" i="4"/>
  <c r="AT895" i="4"/>
  <c r="AT884" i="4"/>
  <c r="AT883" i="4"/>
  <c r="AX14" i="4"/>
  <c r="AW893" i="4"/>
  <c r="AP533" i="4"/>
  <c r="AO533" i="4"/>
  <c r="AV886" i="4"/>
  <c r="AQ100" i="7"/>
  <c r="D638" i="6"/>
  <c r="J883" i="4"/>
  <c r="X55" i="7" s="1"/>
  <c r="Z886" i="4"/>
  <c r="Z883" i="4"/>
  <c r="AP884" i="4"/>
  <c r="AP891" i="4"/>
  <c r="AT886" i="4"/>
  <c r="AO893" i="4"/>
  <c r="X146" i="63"/>
  <c r="X143" i="63"/>
  <c r="AO23" i="63"/>
  <c r="AP23" i="63"/>
  <c r="J143" i="63"/>
  <c r="J156" i="63"/>
  <c r="AW89" i="63"/>
  <c r="AX89" i="63" s="1"/>
  <c r="AO237" i="64"/>
  <c r="AU60" i="63"/>
  <c r="AV60" i="63" s="1"/>
  <c r="AT152" i="63"/>
  <c r="AX262" i="65"/>
  <c r="AX530" i="65" s="1"/>
  <c r="AW530" i="65"/>
  <c r="AW26" i="64"/>
  <c r="S239" i="64"/>
  <c r="S230" i="64"/>
  <c r="AV108" i="64"/>
  <c r="AV235" i="64" s="1"/>
  <c r="AU235" i="64"/>
  <c r="AW121" i="63"/>
  <c r="AX121" i="63" s="1"/>
  <c r="AW62" i="63"/>
  <c r="W883" i="4"/>
  <c r="AW48" i="64"/>
  <c r="AW154" i="64"/>
  <c r="AW115" i="63"/>
  <c r="AW817" i="4"/>
  <c r="AX817" i="4" s="1"/>
  <c r="AO710" i="4"/>
  <c r="AV30" i="4"/>
  <c r="AV893" i="4" s="1"/>
  <c r="AU893" i="4"/>
  <c r="AO881" i="4"/>
  <c r="AO894" i="4" s="1"/>
  <c r="AW436" i="4"/>
  <c r="AX436" i="4" s="1"/>
  <c r="AT885" i="4"/>
  <c r="AX7" i="4"/>
  <c r="AW886" i="4"/>
  <c r="AW292" i="4"/>
  <c r="AX292" i="4" s="1"/>
  <c r="AW408" i="4"/>
  <c r="AX408" i="4" s="1"/>
  <c r="AW421" i="4"/>
  <c r="AX421" i="4" s="1"/>
  <c r="AW30" i="4"/>
  <c r="AX30" i="4" s="1"/>
  <c r="AV177" i="4"/>
  <c r="AV885" i="4" s="1"/>
  <c r="AU894" i="4"/>
  <c r="D628" i="6"/>
  <c r="D617" i="6"/>
  <c r="D620" i="6"/>
  <c r="D622" i="6"/>
  <c r="D627" i="6"/>
  <c r="D625" i="6"/>
  <c r="D618" i="6"/>
  <c r="D623" i="6"/>
  <c r="D626" i="6"/>
  <c r="D621" i="6"/>
  <c r="D624" i="6"/>
  <c r="AP898" i="4"/>
  <c r="AO891" i="4"/>
  <c r="AW504" i="4"/>
  <c r="AX504" i="4" s="1"/>
  <c r="AW233" i="4"/>
  <c r="AX233" i="4" s="1"/>
  <c r="AI100" i="7"/>
  <c r="J893" i="4"/>
  <c r="AM100" i="7"/>
  <c r="AW523" i="4"/>
  <c r="AX523" i="4" s="1"/>
  <c r="AV21" i="4"/>
  <c r="AU891" i="4"/>
  <c r="AP895" i="4"/>
  <c r="AV19" i="4"/>
  <c r="AW19" i="4" s="1"/>
  <c r="AX19" i="4" s="1"/>
  <c r="AU886" i="4"/>
  <c r="AP894" i="4"/>
  <c r="AO106" i="7"/>
  <c r="AX47" i="63" l="1"/>
  <c r="AX154" i="63" s="1"/>
  <c r="AW154" i="63"/>
  <c r="AV243" i="64"/>
  <c r="AW28" i="64"/>
  <c r="AW108" i="64"/>
  <c r="AX26" i="64"/>
  <c r="AW234" i="64"/>
  <c r="AU152" i="63"/>
  <c r="AX115" i="63"/>
  <c r="AX151" i="63" s="1"/>
  <c r="AW151" i="63"/>
  <c r="AW149" i="63"/>
  <c r="AX62" i="63"/>
  <c r="AX149" i="63" s="1"/>
  <c r="AP156" i="63"/>
  <c r="AP143" i="63"/>
  <c r="AW60" i="63"/>
  <c r="AX60" i="63" s="1"/>
  <c r="AW890" i="4"/>
  <c r="AU143" i="63"/>
  <c r="AP890" i="4"/>
  <c r="W230" i="64"/>
  <c r="W239" i="64"/>
  <c r="AV153" i="63"/>
  <c r="AW24" i="63"/>
  <c r="AX45" i="64"/>
  <c r="AX238" i="64" s="1"/>
  <c r="AW238" i="64"/>
  <c r="AS101" i="7"/>
  <c r="AS104" i="7"/>
  <c r="AS103" i="7"/>
  <c r="AS105" i="7"/>
  <c r="AS102" i="7"/>
  <c r="AP893" i="4"/>
  <c r="AO883" i="4"/>
  <c r="AX76" i="4"/>
  <c r="AX889" i="4" s="1"/>
  <c r="AW889" i="4"/>
  <c r="AW170" i="64"/>
  <c r="D642" i="6"/>
  <c r="AV894" i="4"/>
  <c r="AW177" i="4"/>
  <c r="AX886" i="4"/>
  <c r="AQ102" i="7"/>
  <c r="AQ101" i="7"/>
  <c r="AQ104" i="7"/>
  <c r="AQ103" i="7"/>
  <c r="AQ105" i="7"/>
  <c r="AI105" i="7"/>
  <c r="AI103" i="7"/>
  <c r="AI102" i="7"/>
  <c r="AI104" i="7"/>
  <c r="AI101" i="7"/>
  <c r="D629" i="6"/>
  <c r="AX154" i="64"/>
  <c r="AX233" i="64" s="1"/>
  <c r="AW233" i="64"/>
  <c r="AO156" i="63"/>
  <c r="AO143" i="63"/>
  <c r="AV13" i="4"/>
  <c r="AU895" i="4"/>
  <c r="AU884" i="4"/>
  <c r="AU883" i="4"/>
  <c r="AX899" i="4"/>
  <c r="AV155" i="63"/>
  <c r="AW90" i="63"/>
  <c r="AP230" i="64"/>
  <c r="AX448" i="65"/>
  <c r="AX537" i="65" s="1"/>
  <c r="AW537" i="65"/>
  <c r="AW898" i="4"/>
  <c r="AX890" i="4"/>
  <c r="AV143" i="63"/>
  <c r="AV156" i="63"/>
  <c r="AW15" i="63"/>
  <c r="AN101" i="7"/>
  <c r="AN102" i="7"/>
  <c r="AN105" i="7"/>
  <c r="AN104" i="7"/>
  <c r="AN103" i="7"/>
  <c r="AV891" i="4"/>
  <c r="AW21" i="4"/>
  <c r="AM104" i="7"/>
  <c r="AM103" i="7"/>
  <c r="AM102" i="7"/>
  <c r="AM101" i="7"/>
  <c r="AM105" i="7"/>
  <c r="AV236" i="65"/>
  <c r="AW236" i="65" s="1"/>
  <c r="AU526" i="65"/>
  <c r="AU533" i="65"/>
  <c r="AJ100" i="7"/>
  <c r="AJ106" i="7" s="1"/>
  <c r="AW74" i="4"/>
  <c r="AV898" i="4"/>
  <c r="AX893" i="4"/>
  <c r="AW899" i="4"/>
  <c r="AV152" i="63"/>
  <c r="AW44" i="63"/>
  <c r="AT182" i="64"/>
  <c r="AS239" i="64"/>
  <c r="AS230" i="64"/>
  <c r="AQ106" i="7"/>
  <c r="AM106" i="7"/>
  <c r="AI106" i="7"/>
  <c r="AX48" i="64"/>
  <c r="AX237" i="64" s="1"/>
  <c r="AW237" i="64"/>
  <c r="AW27" i="64"/>
  <c r="AW13" i="4"/>
  <c r="AX896" i="4"/>
  <c r="AW31" i="63"/>
  <c r="AX535" i="65"/>
  <c r="D647" i="6"/>
  <c r="AX898" i="4"/>
  <c r="AX191" i="64"/>
  <c r="AX242" i="64" s="1"/>
  <c r="AW242" i="64"/>
  <c r="AV234" i="64"/>
  <c r="AN106" i="7"/>
  <c r="AV237" i="64"/>
  <c r="AW76" i="63"/>
  <c r="AX236" i="65" l="1"/>
  <c r="AW526" i="65"/>
  <c r="AW533" i="65"/>
  <c r="AX74" i="4"/>
  <c r="AX897" i="4" s="1"/>
  <c r="AW897" i="4"/>
  <c r="AX44" i="63"/>
  <c r="AX152" i="63" s="1"/>
  <c r="AW152" i="63"/>
  <c r="AX28" i="64"/>
  <c r="AX243" i="64" s="1"/>
  <c r="AW243" i="64"/>
  <c r="AX170" i="64"/>
  <c r="AX240" i="64" s="1"/>
  <c r="AW240" i="64"/>
  <c r="AX24" i="63"/>
  <c r="AX153" i="63" s="1"/>
  <c r="AW153" i="63"/>
  <c r="AX13" i="4"/>
  <c r="AW884" i="4"/>
  <c r="AW895" i="4"/>
  <c r="AW883" i="4"/>
  <c r="AX177" i="4"/>
  <c r="AW885" i="4"/>
  <c r="AW894" i="4"/>
  <c r="AX234" i="64"/>
  <c r="AX21" i="4"/>
  <c r="AX891" i="4" s="1"/>
  <c r="AW891" i="4"/>
  <c r="AX15" i="63"/>
  <c r="AW156" i="63"/>
  <c r="AW143" i="63"/>
  <c r="AX90" i="63"/>
  <c r="AX155" i="63" s="1"/>
  <c r="AW155" i="63"/>
  <c r="AX76" i="63"/>
  <c r="AX146" i="63" s="1"/>
  <c r="AW146" i="63"/>
  <c r="AX31" i="63"/>
  <c r="AX150" i="63" s="1"/>
  <c r="AW150" i="63"/>
  <c r="AX27" i="64"/>
  <c r="AX241" i="64" s="1"/>
  <c r="AW241" i="64"/>
  <c r="AU182" i="64"/>
  <c r="AT230" i="64"/>
  <c r="AT239" i="64"/>
  <c r="AJ104" i="7"/>
  <c r="AJ102" i="7"/>
  <c r="AJ103" i="7"/>
  <c r="AJ101" i="7"/>
  <c r="AJ105" i="7"/>
  <c r="AV526" i="65"/>
  <c r="AV533" i="65"/>
  <c r="AV884" i="4"/>
  <c r="AV895" i="4"/>
  <c r="AV883" i="4"/>
  <c r="AX108" i="64"/>
  <c r="AX235" i="64" s="1"/>
  <c r="AW235" i="64"/>
  <c r="AX885" i="4" l="1"/>
  <c r="AX894" i="4"/>
  <c r="AX895" i="4"/>
  <c r="AX884" i="4"/>
  <c r="AX883" i="4"/>
  <c r="AX156" i="63"/>
  <c r="AX143" i="63"/>
  <c r="AX526" i="65"/>
  <c r="AX533" i="65"/>
  <c r="AV182" i="64"/>
  <c r="AU239" i="64"/>
  <c r="AU230" i="64"/>
  <c r="AW182" i="64"/>
  <c r="AV239" i="64" l="1"/>
  <c r="AV230" i="64"/>
  <c r="AX182" i="64"/>
  <c r="AW239" i="64"/>
  <c r="AW230" i="64"/>
  <c r="AX239" i="64" l="1"/>
  <c r="AX230" i="64"/>
</calcChain>
</file>

<file path=xl/sharedStrings.xml><?xml version="1.0" encoding="utf-8"?>
<sst xmlns="http://schemas.openxmlformats.org/spreadsheetml/2006/main" count="21400" uniqueCount="4489">
  <si>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</si>
  <si>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</si>
  <si>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</si>
  <si>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</si>
  <si>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</si>
  <si>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</si>
  <si>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</si>
  <si>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</si>
  <si>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</si>
  <si>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</si>
  <si>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</si>
  <si>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</si>
  <si>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</si>
  <si>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</si>
  <si>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</si>
  <si>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</si>
  <si>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</si>
  <si>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</si>
  <si>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</si>
  <si>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</si>
  <si>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</si>
  <si>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</si>
  <si>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</si>
  <si>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</si>
  <si>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</si>
  <si>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</si>
  <si>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</si>
  <si>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</si>
  <si>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</si>
  <si>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</si>
  <si>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</si>
  <si>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</si>
  <si>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</si>
  <si>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</si>
  <si>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</si>
  <si>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</si>
  <si>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</si>
  <si>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</si>
  <si>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</si>
  <si>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</si>
  <si>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</si>
  <si>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</si>
  <si>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</si>
  <si>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</si>
  <si>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</si>
  <si>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</si>
  <si>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</si>
  <si>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</si>
  <si>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</si>
  <si>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</si>
  <si>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</si>
  <si>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</si>
  <si>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</si>
  <si>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</si>
  <si>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</si>
  <si>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</si>
  <si>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</si>
  <si>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</si>
  <si>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</si>
  <si>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</si>
  <si>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</si>
  <si>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</si>
  <si>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</si>
  <si>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</si>
  <si>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</si>
  <si>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</si>
  <si>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</si>
  <si>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</si>
  <si>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</si>
  <si>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</si>
  <si>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</si>
  <si>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</si>
  <si>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</si>
  <si>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</si>
  <si>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</si>
  <si>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</si>
  <si>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</si>
  <si>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</si>
  <si>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</si>
  <si>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</si>
  <si>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</si>
  <si>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</si>
  <si>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</si>
  <si>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</si>
  <si>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</si>
  <si>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</si>
  <si>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</si>
  <si>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</si>
  <si>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</si>
  <si>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</si>
  <si>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</si>
  <si>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</si>
  <si>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</si>
  <si>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</si>
  <si>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</si>
  <si>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</si>
  <si>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</si>
  <si>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</si>
  <si>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</si>
  <si>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</si>
  <si>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</si>
  <si>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</si>
  <si>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</si>
  <si>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</si>
  <si>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</si>
  <si>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</si>
  <si>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</si>
  <si>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</si>
  <si>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</si>
  <si>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</si>
  <si>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</si>
  <si>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</si>
  <si>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</si>
  <si>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</si>
  <si>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</si>
  <si>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</si>
  <si>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</si>
  <si>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</si>
  <si>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</si>
  <si>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</si>
  <si>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</si>
  <si>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</si>
  <si>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</si>
  <si>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</si>
  <si>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</si>
  <si>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</si>
  <si>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</si>
  <si>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</si>
  <si>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</si>
  <si>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</si>
  <si>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</si>
  <si>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</si>
  <si>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</si>
  <si>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</si>
  <si>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</si>
  <si>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</si>
  <si>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</si>
  <si>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</si>
  <si>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</si>
  <si>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</si>
  <si>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</si>
  <si>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</si>
  <si>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</si>
  <si>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</si>
  <si>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</si>
  <si>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</si>
  <si>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</si>
  <si>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</si>
  <si>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</si>
  <si>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</si>
  <si>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</si>
  <si>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</si>
  <si>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</si>
  <si>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</si>
  <si>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</si>
  <si>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</si>
  <si>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</si>
  <si>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</si>
  <si>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</si>
  <si>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</si>
  <si>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</si>
  <si>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</si>
  <si>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</si>
  <si>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</si>
  <si>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</si>
  <si>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</si>
  <si>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</si>
  <si>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</si>
  <si>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</si>
  <si>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</si>
  <si>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</si>
  <si>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</si>
  <si>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</si>
  <si>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</si>
  <si>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</si>
  <si>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</si>
  <si>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</si>
  <si>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</si>
  <si>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</si>
  <si>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</si>
  <si>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</si>
  <si>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</si>
  <si>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</si>
  <si>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</si>
  <si>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</si>
  <si>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</si>
  <si>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</si>
  <si>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</si>
  <si>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</si>
  <si>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</si>
  <si>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</si>
  <si>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</si>
  <si>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</si>
  <si>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</si>
  <si>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</si>
  <si>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</si>
  <si>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</si>
  <si>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</si>
  <si>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</si>
  <si>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</si>
  <si>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</si>
  <si>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</si>
  <si>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</si>
  <si>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</si>
  <si>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</si>
  <si>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</si>
  <si>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</si>
  <si>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</si>
  <si>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</si>
  <si>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</si>
  <si>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</si>
  <si>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</si>
  <si>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</si>
  <si>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</si>
  <si>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</si>
  <si>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</si>
  <si>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</si>
  <si>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</si>
  <si>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</si>
  <si>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</si>
  <si>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</si>
  <si>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</si>
  <si>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</si>
  <si>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</si>
  <si>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</si>
  <si>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</si>
  <si>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</si>
  <si>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</si>
  <si>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</si>
  <si>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</si>
  <si>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</si>
  <si>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</si>
  <si>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</si>
  <si>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</si>
  <si>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</si>
  <si>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</si>
  <si>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</si>
  <si>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</si>
  <si>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</si>
  <si>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</si>
  <si>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</si>
  <si>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</si>
  <si>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</si>
  <si>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</si>
  <si>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</si>
  <si>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</si>
  <si>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</si>
  <si>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</si>
  <si>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</si>
  <si>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</si>
  <si>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</si>
  <si>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</si>
  <si>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</si>
  <si>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</si>
  <si>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</si>
  <si>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</si>
  <si>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</si>
  <si>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</si>
  <si>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</si>
  <si>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</si>
  <si>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</si>
  <si>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</si>
  <si>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</si>
  <si>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</si>
  <si>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</si>
  <si>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</si>
  <si>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</si>
  <si>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</si>
  <si>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</si>
  <si>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</si>
  <si>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</si>
  <si>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</si>
  <si>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</si>
  <si>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</si>
  <si>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</si>
  <si>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</si>
  <si>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</si>
  <si>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</si>
  <si>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</si>
  <si>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</si>
  <si>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</si>
  <si>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</si>
  <si>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</si>
  <si>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</si>
  <si>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</si>
  <si>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</si>
  <si>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</si>
  <si>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</si>
  <si>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</si>
  <si>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</si>
  <si>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</si>
  <si>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</si>
  <si>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</si>
  <si>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</si>
  <si>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</si>
  <si>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</si>
  <si>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</si>
  <si>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</si>
  <si>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</si>
  <si>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</si>
  <si>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</si>
  <si>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</si>
  <si>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</si>
  <si>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</si>
  <si>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</si>
  <si>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</si>
  <si>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</si>
  <si>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</si>
  <si>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</si>
  <si>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</si>
  <si>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</si>
  <si>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</si>
  <si>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</si>
  <si>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</si>
  <si>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</si>
  <si>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</si>
  <si>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</si>
  <si>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</si>
  <si>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</si>
  <si>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</si>
  <si>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</si>
  <si>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</si>
  <si>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</si>
  <si>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</si>
  <si>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</si>
  <si>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</si>
  <si>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</si>
  <si>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</si>
  <si>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</si>
  <si>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</si>
  <si>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</si>
  <si>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</si>
  <si>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</si>
  <si>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</si>
  <si>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</si>
  <si>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</si>
  <si>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</si>
  <si>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</si>
  <si>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</si>
  <si>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</si>
  <si>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</si>
  <si>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</si>
  <si>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</si>
  <si>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</si>
  <si>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</si>
  <si>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</si>
  <si>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</si>
  <si>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</si>
  <si>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</si>
  <si>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</si>
  <si>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</si>
  <si>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</si>
  <si>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</si>
  <si>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</si>
  <si>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</si>
  <si>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</si>
  <si>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</si>
  <si>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</si>
  <si>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</si>
  <si>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</si>
  <si>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</si>
  <si>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</si>
  <si>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</si>
  <si>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</si>
  <si>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</si>
  <si>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</si>
  <si>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</si>
  <si>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</si>
  <si>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</si>
  <si>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</si>
  <si>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</si>
  <si>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</si>
  <si>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</si>
  <si>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</si>
  <si>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</si>
  <si>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</si>
  <si>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</si>
  <si>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</si>
  <si>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</si>
  <si>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</si>
  <si>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</si>
  <si>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</si>
  <si>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</si>
  <si>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</si>
  <si>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</si>
  <si>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</si>
  <si>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</si>
  <si>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</si>
  <si>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</si>
  <si>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</si>
  <si>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</si>
  <si>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</si>
  <si>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</si>
  <si>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</si>
  <si>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</si>
  <si>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</si>
  <si>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</si>
  <si>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</si>
  <si>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</si>
  <si>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</si>
  <si>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</si>
  <si>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</si>
  <si>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</si>
  <si>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</si>
  <si>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</si>
  <si>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</si>
  <si>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</si>
  <si>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</si>
  <si>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</si>
  <si>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</si>
  <si>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</si>
  <si>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</si>
  <si>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</si>
  <si>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</si>
  <si>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</si>
  <si>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</si>
  <si>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</si>
  <si>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</si>
  <si>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</si>
  <si>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</si>
  <si>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</si>
  <si>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</si>
  <si>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</si>
  <si>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</si>
  <si>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</si>
  <si>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</si>
  <si>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</si>
  <si>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</si>
  <si>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</si>
  <si>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</si>
  <si>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</si>
  <si>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</si>
  <si>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</si>
  <si>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</si>
  <si>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</si>
  <si>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</si>
  <si>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</si>
  <si>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</si>
  <si>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</si>
  <si>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</si>
  <si>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</si>
  <si>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</si>
  <si>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</si>
  <si>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</si>
  <si>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</si>
  <si>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</si>
  <si>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</si>
  <si>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</si>
  <si>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</si>
  <si>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</si>
  <si>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</si>
  <si>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</si>
  <si>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</si>
  <si>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</si>
  <si>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</si>
  <si>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</si>
  <si>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</si>
  <si>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</si>
  <si>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</si>
  <si>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</si>
  <si>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</si>
  <si>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</si>
  <si>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</si>
  <si>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</si>
  <si>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</si>
  <si>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</si>
  <si>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</si>
  <si>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</si>
  <si>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</si>
  <si>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</si>
  <si>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</si>
  <si>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</si>
  <si>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</si>
  <si>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</si>
  <si>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</si>
  <si>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</si>
  <si>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</si>
  <si>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</si>
  <si>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</si>
  <si>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</si>
  <si>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</si>
  <si>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</si>
  <si>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</si>
  <si>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</si>
  <si>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</si>
  <si>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</si>
  <si>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</si>
  <si>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</si>
  <si>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</si>
  <si>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</si>
  <si>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</si>
  <si>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</si>
  <si>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</si>
  <si>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</si>
  <si>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</si>
  <si>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</si>
  <si>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</si>
  <si>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</si>
  <si>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</si>
  <si>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</si>
  <si>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</si>
  <si>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</si>
  <si>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</si>
  <si>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</si>
  <si>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</si>
  <si>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</si>
  <si>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</si>
  <si>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</si>
  <si>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</si>
  <si>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</si>
  <si>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</si>
  <si>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</si>
  <si>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</si>
  <si>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</si>
  <si>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</si>
  <si>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</si>
  <si>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</si>
  <si>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</si>
  <si>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</si>
  <si>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</si>
  <si>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</si>
  <si>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</si>
  <si>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</si>
  <si>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</si>
  <si>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</si>
  <si>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</si>
  <si>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</si>
  <si>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</si>
  <si>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</si>
  <si>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</si>
  <si>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</si>
  <si>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</si>
  <si>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</si>
  <si>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</si>
  <si>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</si>
  <si>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</si>
  <si>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</si>
  <si>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</si>
  <si>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</si>
  <si>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</si>
  <si>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</si>
  <si>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</si>
  <si>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</si>
  <si>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</si>
  <si>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</si>
  <si>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</si>
  <si>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</si>
  <si>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</si>
  <si>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</si>
  <si>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</si>
  <si>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</si>
  <si>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</si>
  <si>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</si>
  <si>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</si>
  <si>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</si>
  <si>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</si>
  <si>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</si>
  <si>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</si>
  <si>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</si>
  <si>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</si>
  <si>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</si>
  <si>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</si>
  <si>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</si>
  <si>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</si>
  <si>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</si>
  <si>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</si>
  <si>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</si>
  <si>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</si>
  <si>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</si>
  <si>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</si>
  <si>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</si>
  <si>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</si>
  <si>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</si>
  <si>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</si>
  <si>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</si>
  <si>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</si>
  <si>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</si>
  <si>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</si>
  <si>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</si>
  <si>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</si>
  <si>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</si>
  <si>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</si>
  <si>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</si>
  <si>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</si>
  <si>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</si>
  <si>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</si>
  <si>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</si>
  <si>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</si>
  <si>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</si>
  <si>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</si>
  <si>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</si>
  <si>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</si>
  <si>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</si>
  <si>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</si>
  <si>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</si>
  <si>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</si>
  <si>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</si>
  <si>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</si>
  <si>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</si>
  <si>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</si>
  <si>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</si>
  <si>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</si>
  <si>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</si>
  <si>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</si>
  <si>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</si>
  <si>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</si>
  <si>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</si>
  <si>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</si>
  <si>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</si>
  <si>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</si>
  <si>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</si>
  <si>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</si>
  <si>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</si>
  <si>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</si>
  <si>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</si>
  <si>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</si>
  <si>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</si>
  <si>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</si>
  <si>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</si>
  <si>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</si>
  <si>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</si>
  <si>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</si>
  <si>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</si>
  <si>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</si>
  <si>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</si>
  <si>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</si>
  <si>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</si>
  <si>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</si>
  <si>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</si>
  <si>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</si>
  <si>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</si>
  <si>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</si>
  <si>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</si>
  <si>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</si>
  <si>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</si>
  <si>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</si>
  <si>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</si>
  <si>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</si>
  <si>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</si>
  <si>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</si>
  <si>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</si>
  <si>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</si>
  <si>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</si>
  <si>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</si>
  <si>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</si>
  <si>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</si>
  <si>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</si>
  <si>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</si>
  <si>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</si>
  <si>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</si>
  <si>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</si>
  <si>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</si>
  <si>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</si>
  <si>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</si>
  <si>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</si>
  <si>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</si>
  <si>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</si>
  <si>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</si>
  <si>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</si>
  <si>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</si>
  <si>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</si>
  <si>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</si>
  <si>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</si>
  <si>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</si>
  <si>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</si>
  <si>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</si>
  <si>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</si>
  <si>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</si>
  <si>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</si>
  <si>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</si>
  <si>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</si>
  <si>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</si>
  <si>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</si>
  <si>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</si>
  <si>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</si>
  <si>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</si>
  <si>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</si>
  <si>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</si>
  <si>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</si>
  <si>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</si>
  <si>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</si>
  <si>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</si>
  <si>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</si>
  <si>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</si>
  <si>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</si>
  <si>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</si>
  <si>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</si>
  <si>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</si>
  <si>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</si>
  <si>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</si>
  <si>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</si>
  <si>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</si>
  <si>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</si>
  <si>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</si>
  <si>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</si>
  <si>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</si>
  <si>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</si>
  <si>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</si>
  <si>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</si>
  <si>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</si>
  <si>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</si>
  <si>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</si>
  <si>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</si>
  <si>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</si>
  <si>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</si>
  <si>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</si>
  <si>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</si>
  <si>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</si>
  <si>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</si>
  <si>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</si>
  <si>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</si>
  <si>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</si>
  <si>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</si>
  <si>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</si>
  <si>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</si>
  <si>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</si>
  <si>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</si>
  <si>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</si>
  <si>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</si>
  <si>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</si>
  <si>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</si>
  <si>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</si>
  <si>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</si>
  <si>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</si>
  <si>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</si>
  <si>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</si>
  <si>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</si>
  <si>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</si>
  <si>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</si>
  <si>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</si>
  <si>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</si>
  <si>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</si>
  <si>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</si>
  <si>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</si>
  <si>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</si>
  <si>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</si>
  <si>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</si>
  <si>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</si>
  <si>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</si>
  <si>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</si>
  <si>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</si>
  <si>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</si>
  <si>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</si>
  <si>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</si>
  <si>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</si>
  <si>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</si>
  <si>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</si>
  <si>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</si>
  <si>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</si>
  <si>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</si>
  <si>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</si>
  <si>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</si>
  <si>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</si>
  <si>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</si>
  <si>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</si>
  <si>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</si>
  <si>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</si>
  <si>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</si>
  <si>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</si>
  <si>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</si>
  <si>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</si>
  <si>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</si>
  <si>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</si>
  <si>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</si>
  <si>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</si>
  <si>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</si>
  <si>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</si>
  <si>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</si>
  <si>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</si>
  <si>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</si>
  <si>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</si>
  <si>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</si>
  <si>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</si>
  <si>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</si>
  <si>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</si>
  <si>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</si>
  <si>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</si>
  <si>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</si>
  <si>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</si>
  <si>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</si>
  <si>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</si>
  <si>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</si>
  <si>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</si>
  <si>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</si>
  <si>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</si>
  <si>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</si>
  <si>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</si>
  <si>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</si>
  <si>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</si>
  <si>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</si>
  <si>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</si>
  <si>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</si>
  <si>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</si>
  <si>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</si>
  <si>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</si>
  <si>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</si>
  <si>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</si>
  <si>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</si>
  <si>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</si>
  <si>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</si>
  <si>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</si>
  <si>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</si>
  <si>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</si>
  <si>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</si>
  <si>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</si>
  <si>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</si>
  <si>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</si>
  <si>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</si>
  <si>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</si>
  <si>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</si>
  <si>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</si>
  <si>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</si>
  <si>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</si>
  <si>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</si>
  <si>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</si>
  <si>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</si>
  <si>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</si>
  <si>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</si>
  <si>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</si>
  <si>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</si>
  <si>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</si>
  <si>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</si>
  <si>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</si>
  <si>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</si>
  <si>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</si>
  <si>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</si>
  <si>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</si>
  <si>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</si>
  <si>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</si>
  <si>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</si>
  <si>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</si>
  <si>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</si>
  <si>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</si>
  <si>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</si>
  <si>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</si>
  <si>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</si>
  <si>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</si>
  <si>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</si>
  <si>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</si>
  <si>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</si>
  <si>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</si>
  <si>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</si>
  <si>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</si>
  <si>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</si>
  <si>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</si>
  <si>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</si>
  <si>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</si>
  <si>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</si>
  <si>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</si>
  <si>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</si>
  <si>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</si>
  <si>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</si>
  <si>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</si>
  <si>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</si>
  <si>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</si>
  <si>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</si>
  <si>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</si>
  <si>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</si>
  <si>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</si>
  <si>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</si>
  <si>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</si>
  <si>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</si>
  <si>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</si>
  <si>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</si>
  <si>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</si>
  <si>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</si>
  <si>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</si>
  <si>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</si>
  <si>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</si>
  <si>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</si>
  <si>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</si>
  <si>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</si>
  <si>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</si>
  <si>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</si>
  <si>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</si>
  <si>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</si>
  <si>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</si>
  <si>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</si>
  <si>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</si>
  <si>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</si>
  <si>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</si>
  <si>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</si>
  <si>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</si>
  <si>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</si>
  <si>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</si>
  <si>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</si>
  <si>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</si>
  <si>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</si>
  <si>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</si>
  <si>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</si>
  <si>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</si>
  <si>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</si>
  <si>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</si>
  <si>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</si>
  <si>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</si>
  <si>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</si>
  <si>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</si>
  <si>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</si>
  <si>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</si>
  <si>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</si>
  <si>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</si>
  <si>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</si>
  <si>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</si>
  <si>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</si>
  <si>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</si>
  <si>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</si>
  <si>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</si>
  <si>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</si>
  <si>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</si>
  <si>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</si>
  <si>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</si>
  <si>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</si>
  <si>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</si>
  <si>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</si>
  <si>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</si>
  <si>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</si>
  <si>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</si>
  <si>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</si>
  <si>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</si>
  <si>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</si>
  <si>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</si>
  <si>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</si>
  <si>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</si>
  <si>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</si>
  <si>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</si>
  <si>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</si>
  <si>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</si>
  <si>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</si>
  <si>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</si>
  <si>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</si>
  <si>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</si>
  <si>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</si>
  <si>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</si>
  <si>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</si>
  <si>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</si>
  <si>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</si>
  <si>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</si>
  <si>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</si>
  <si>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</si>
  <si>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</si>
  <si>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</si>
  <si>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</si>
  <si>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</si>
  <si>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</si>
  <si>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</si>
  <si>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</si>
  <si>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</si>
  <si>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</si>
  <si>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</si>
  <si>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</si>
  <si>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</si>
  <si>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</si>
  <si>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</si>
  <si>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</si>
  <si>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</si>
  <si>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</si>
  <si>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</si>
  <si>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</si>
  <si>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</si>
  <si>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</si>
  <si>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</si>
  <si>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</si>
  <si>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</si>
  <si>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</si>
  <si>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</si>
  <si>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</si>
  <si>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</si>
  <si>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</si>
  <si>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</si>
  <si>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</si>
  <si>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</si>
  <si>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</si>
  <si>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</si>
  <si>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</si>
  <si>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</si>
  <si>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</si>
  <si>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</si>
  <si>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</si>
  <si>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</si>
  <si>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</si>
  <si>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</si>
  <si>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</si>
  <si>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</si>
  <si>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</si>
  <si>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</si>
  <si>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</si>
  <si>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</si>
  <si>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</si>
  <si>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</si>
  <si>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</si>
  <si>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</si>
  <si>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</si>
  <si>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</si>
  <si>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</si>
  <si>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</si>
  <si>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</si>
  <si>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</si>
  <si>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</si>
  <si>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</si>
  <si>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</si>
  <si>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</si>
  <si>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</si>
  <si>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</si>
  <si>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</si>
  <si>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</si>
  <si>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</si>
  <si>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</si>
  <si>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</si>
  <si>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</si>
  <si>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</si>
  <si>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</si>
  <si>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</si>
  <si>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</si>
  <si>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</si>
  <si>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</si>
  <si>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</si>
  <si>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</si>
  <si>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</si>
  <si>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</si>
  <si>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</si>
  <si>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</si>
  <si>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</si>
  <si>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</si>
  <si>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</si>
  <si>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</si>
  <si>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</si>
  <si>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</si>
  <si>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</si>
  <si>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</si>
  <si>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</si>
  <si>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</si>
  <si>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</si>
  <si>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</si>
  <si>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</si>
  <si>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</si>
  <si>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</si>
  <si>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</si>
  <si>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</si>
  <si>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</si>
  <si>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</si>
  <si>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</si>
  <si>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</si>
  <si>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</si>
  <si>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</si>
  <si>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</si>
  <si>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</si>
  <si>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</si>
  <si>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</si>
  <si>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</si>
  <si>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</si>
  <si>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</si>
  <si>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</si>
  <si>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</si>
  <si>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</si>
  <si>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</si>
  <si>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</si>
  <si>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</si>
  <si>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</si>
  <si>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</si>
  <si>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</si>
  <si>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</si>
  <si>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</si>
  <si>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</si>
  <si>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</si>
  <si>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</si>
  <si>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</si>
  <si>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</si>
  <si>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</si>
  <si>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</si>
  <si>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</si>
  <si>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</si>
  <si>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</si>
  <si>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</si>
  <si>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</si>
  <si>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</si>
  <si>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</si>
  <si>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</si>
  <si>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</si>
  <si>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</si>
  <si>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</si>
  <si>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</si>
  <si>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</si>
  <si>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</si>
  <si>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</si>
  <si>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</si>
  <si>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</si>
  <si>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</si>
  <si>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</si>
  <si>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</si>
  <si>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</si>
  <si>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</si>
  <si>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</si>
  <si>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</si>
  <si>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</si>
  <si>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</si>
  <si>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</si>
  <si>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</si>
  <si>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</si>
  <si>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</si>
  <si>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</si>
  <si>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</si>
  <si>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</si>
  <si>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</si>
  <si>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</si>
  <si>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</si>
  <si>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</si>
  <si>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</si>
  <si>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</si>
  <si>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</si>
  <si>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</si>
  <si>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</si>
  <si>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</si>
  <si>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</si>
  <si>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</si>
  <si>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</si>
  <si>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</si>
  <si>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</si>
  <si>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</si>
  <si>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</si>
  <si>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</si>
  <si>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</si>
  <si>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</si>
  <si>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</si>
  <si>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</si>
  <si>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</si>
  <si>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</si>
  <si>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</si>
  <si>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</si>
  <si>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</si>
  <si>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</si>
  <si>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</si>
  <si>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</si>
  <si>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</si>
  <si>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</si>
  <si>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</si>
  <si>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</si>
  <si>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</si>
  <si>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</si>
  <si>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</si>
  <si>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</si>
  <si>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</si>
  <si>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</si>
  <si>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</si>
  <si>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</si>
  <si>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</si>
  <si>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</si>
  <si>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</si>
  <si>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</si>
  <si>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</si>
  <si>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</si>
  <si>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</si>
  <si>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</si>
  <si>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</si>
  <si>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</si>
  <si>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</si>
  <si>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</si>
  <si>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</si>
  <si>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</si>
  <si>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</si>
  <si>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</si>
  <si>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</si>
  <si>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</si>
  <si>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</si>
  <si>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</si>
  <si>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</si>
  <si>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</si>
  <si>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</si>
  <si>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</si>
  <si>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</si>
  <si>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</si>
  <si>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</si>
  <si>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</si>
  <si>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</si>
  <si>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</si>
  <si>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</si>
  <si>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</si>
  <si>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</si>
  <si>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</si>
  <si>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</si>
  <si>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</si>
  <si>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</si>
  <si>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</si>
  <si>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</si>
  <si>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</si>
  <si>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</si>
  <si>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</si>
  <si>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</si>
  <si>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</si>
  <si>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</si>
  <si>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</si>
  <si>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</si>
  <si>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</si>
  <si>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</si>
  <si>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</si>
  <si>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</si>
  <si>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</si>
  <si>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</si>
  <si>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</si>
  <si>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</si>
  <si>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</si>
  <si>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</si>
  <si>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</si>
  <si>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</si>
  <si>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</si>
  <si>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</si>
  <si>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</si>
  <si>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</si>
  <si>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</si>
  <si>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</si>
  <si>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</si>
  <si>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</si>
  <si>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</si>
  <si>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</si>
  <si>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</si>
  <si>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</si>
  <si>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</si>
  <si>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</si>
  <si>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</si>
  <si>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</si>
  <si>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</si>
  <si>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</si>
  <si>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</si>
  <si>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</si>
  <si>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</si>
  <si>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</si>
  <si>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</si>
  <si>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</si>
  <si>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</si>
  <si>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</si>
  <si>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</si>
  <si>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</si>
  <si>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</si>
  <si>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</si>
  <si>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</si>
  <si>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</si>
  <si>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</si>
  <si>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</si>
  <si>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</si>
  <si>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</si>
  <si>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</si>
  <si>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</si>
  <si>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</si>
  <si>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</si>
  <si>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</si>
  <si>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</si>
  <si>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</si>
  <si>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</si>
  <si>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</si>
  <si>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</si>
  <si>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</si>
  <si>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</si>
  <si>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</si>
  <si>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</si>
  <si>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</si>
  <si>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</si>
  <si>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</si>
  <si>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</si>
  <si>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</si>
  <si>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</si>
  <si>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</si>
  <si>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</si>
  <si>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</si>
  <si>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</si>
  <si>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</si>
  <si>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</si>
  <si>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</si>
  <si>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</si>
  <si>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</si>
  <si>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</si>
  <si>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</si>
  <si>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</si>
  <si>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</si>
  <si>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</si>
  <si>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</si>
  <si>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</si>
  <si>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</si>
  <si>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</si>
  <si>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</si>
  <si>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</si>
  <si>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</si>
  <si>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</si>
  <si>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</si>
  <si>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</si>
  <si>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</si>
  <si>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</si>
  <si>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</si>
  <si>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</si>
  <si>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</si>
  <si>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</si>
  <si>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</si>
  <si>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</si>
  <si>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</si>
  <si>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</si>
  <si>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</si>
  <si>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</si>
  <si>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</si>
  <si>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</si>
  <si>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</si>
  <si>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</si>
  <si>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</si>
  <si>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</si>
  <si>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</si>
  <si>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</si>
  <si>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</si>
  <si>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</si>
  <si>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</si>
  <si>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</si>
  <si>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</si>
  <si>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</si>
  <si>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</si>
  <si>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</si>
  <si>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</si>
  <si>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</si>
  <si>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</si>
  <si>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</si>
  <si>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</si>
  <si>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</si>
  <si>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</si>
  <si>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</si>
  <si>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</si>
  <si>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</si>
  <si>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</si>
  <si>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</si>
  <si>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</si>
  <si>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</si>
  <si>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</si>
  <si>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</si>
  <si>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</si>
  <si>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</si>
  <si>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</si>
  <si>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</si>
  <si>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</si>
  <si>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</si>
  <si>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</si>
  <si>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</si>
  <si>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</si>
  <si>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</si>
  <si>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</si>
  <si>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</si>
  <si>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</si>
  <si>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</si>
  <si>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</si>
  <si>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</si>
  <si>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</si>
  <si>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</si>
  <si>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</si>
  <si>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</si>
  <si>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</si>
  <si>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</si>
  <si>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</si>
  <si>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</si>
  <si>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</si>
  <si>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</si>
  <si>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</si>
  <si>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</si>
  <si>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</si>
  <si>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</si>
  <si>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</si>
  <si>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</si>
  <si>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</si>
  <si>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</si>
  <si>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</si>
  <si>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</si>
  <si>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</si>
  <si>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</si>
  <si>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</si>
  <si>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</si>
  <si>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</si>
  <si>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</si>
  <si>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</si>
  <si>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</si>
  <si>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</si>
  <si>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</si>
  <si>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</si>
  <si>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</si>
  <si>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</si>
  <si>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</si>
  <si>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</si>
  <si>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</si>
  <si>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</si>
  <si>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</si>
  <si>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</si>
  <si>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</si>
  <si>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</si>
  <si>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</si>
  <si>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</si>
  <si>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</si>
  <si>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</si>
  <si>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</si>
  <si>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</si>
  <si>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</si>
  <si>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</si>
  <si>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</si>
  <si>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</si>
  <si>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</si>
  <si>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</si>
  <si>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</si>
  <si>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</si>
  <si>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</si>
  <si>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</si>
  <si>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</si>
  <si>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</si>
  <si>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</si>
  <si>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</si>
  <si>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</si>
  <si>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</si>
  <si>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</si>
  <si>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</si>
  <si>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</si>
  <si>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</si>
  <si>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</si>
  <si>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</si>
  <si>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</si>
  <si>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</si>
  <si>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</si>
  <si>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</si>
  <si>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</si>
  <si>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</si>
  <si>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</si>
  <si>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</si>
  <si>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</si>
  <si>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</si>
  <si>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</si>
  <si>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</si>
  <si>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</si>
  <si>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</si>
  <si>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</si>
  <si>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</si>
  <si>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</si>
  <si>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</si>
  <si>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</si>
  <si>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</si>
  <si>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</si>
  <si>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</si>
  <si>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</si>
  <si>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</si>
  <si>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</si>
  <si>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</si>
  <si>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</si>
  <si>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</si>
  <si>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</si>
  <si>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</si>
  <si>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</si>
  <si>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</si>
  <si>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</si>
  <si>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</si>
  <si>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</si>
  <si>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</si>
  <si>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</si>
  <si>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</si>
  <si>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</si>
  <si>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</si>
  <si>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</si>
  <si>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</si>
  <si>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</si>
  <si>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</si>
  <si>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</si>
  <si>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</si>
  <si>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</si>
  <si>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</si>
  <si>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</si>
  <si>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</si>
  <si>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</si>
  <si>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</si>
  <si>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</si>
  <si>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</si>
  <si>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</si>
  <si>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</si>
  <si>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</si>
  <si>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</si>
  <si>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</si>
  <si>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</si>
  <si>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</si>
  <si>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</si>
  <si>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</si>
  <si>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</si>
  <si>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</si>
  <si>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</si>
  <si>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</si>
  <si>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</si>
  <si>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</si>
  <si>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</si>
  <si>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</si>
  <si>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</si>
  <si>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</si>
  <si>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</si>
  <si>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</si>
  <si>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</si>
  <si>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</si>
  <si>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</si>
  <si>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</si>
  <si>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</si>
  <si>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</si>
  <si>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</si>
  <si>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</si>
  <si>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</si>
  <si>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</si>
  <si>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</si>
  <si>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</si>
  <si>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</si>
  <si>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</si>
  <si>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</si>
  <si>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</si>
  <si>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</si>
  <si>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</si>
  <si>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</si>
  <si>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</si>
  <si>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</si>
  <si>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</si>
  <si>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</si>
  <si>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</si>
  <si>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</si>
  <si>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</si>
  <si>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</si>
  <si>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</si>
  <si>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</si>
  <si>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</si>
  <si>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</si>
  <si>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</si>
  <si>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</si>
  <si>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</si>
  <si>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</si>
  <si>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</si>
  <si>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</si>
  <si>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</si>
  <si>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</si>
  <si>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</si>
  <si>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</si>
  <si>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</si>
  <si>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</si>
  <si>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</si>
  <si>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</si>
  <si>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</si>
  <si>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</si>
  <si>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</si>
  <si>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</si>
  <si>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</si>
  <si>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</si>
  <si>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</si>
  <si>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</si>
  <si>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</si>
  <si>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</si>
  <si>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</si>
  <si>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</si>
  <si>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</si>
  <si>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</si>
  <si>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</si>
  <si>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</si>
  <si>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</si>
  <si>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</si>
  <si>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</si>
  <si>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</si>
  <si>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</si>
  <si>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</si>
  <si>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</si>
  <si>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</si>
  <si>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</si>
  <si>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</si>
  <si>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</si>
  <si>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</si>
  <si>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</si>
  <si>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</si>
  <si>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</si>
  <si>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</si>
  <si>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</si>
  <si>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</si>
  <si>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</si>
  <si>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</si>
  <si>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</si>
  <si>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</si>
  <si>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</si>
  <si>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</si>
  <si>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</si>
  <si>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</si>
  <si>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</si>
  <si>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</si>
  <si>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</si>
  <si>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</si>
  <si>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</si>
  <si>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</si>
  <si>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</si>
  <si>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</si>
  <si>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</si>
  <si>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</si>
  <si>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</si>
  <si>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</si>
  <si>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</si>
  <si>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</si>
  <si>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</si>
  <si>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</si>
  <si>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</si>
  <si>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</si>
  <si>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</si>
  <si>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</si>
  <si>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</si>
  <si>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</si>
  <si>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</si>
  <si>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</si>
  <si>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</si>
  <si>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</si>
  <si>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</si>
  <si>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</si>
  <si>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</si>
  <si>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</si>
  <si>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</si>
  <si>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</si>
  <si>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</si>
  <si>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</si>
  <si>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</si>
  <si>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</si>
  <si>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</si>
  <si>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</si>
  <si>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</si>
  <si>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</si>
  <si>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</si>
  <si>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</si>
  <si>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</si>
  <si>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</si>
  <si>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</si>
  <si>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</si>
  <si>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</si>
  <si>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</si>
  <si>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</si>
  <si>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</si>
  <si>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</si>
  <si>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</si>
  <si>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</si>
  <si>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</si>
  <si>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</si>
  <si>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</si>
  <si>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</si>
  <si>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</si>
  <si>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</si>
  <si>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</si>
  <si>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</si>
  <si>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</si>
  <si>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</si>
  <si>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</si>
  <si>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</si>
  <si>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</si>
  <si>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</si>
  <si>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</si>
  <si>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</si>
  <si>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</si>
  <si>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</si>
  <si>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</si>
  <si>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</si>
  <si>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</si>
  <si>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</si>
  <si>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</si>
  <si>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</si>
  <si>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</si>
  <si>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</si>
  <si>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</si>
  <si>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</si>
  <si>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</si>
  <si>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</si>
  <si>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</si>
  <si>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</si>
  <si>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</si>
  <si>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</si>
  <si>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</si>
  <si>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</si>
  <si>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</si>
  <si>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</si>
  <si>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</si>
  <si>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</si>
  <si>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</si>
  <si>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</si>
  <si>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</si>
  <si>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</si>
  <si>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</si>
  <si>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</si>
  <si>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</si>
  <si>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</si>
  <si>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</si>
  <si>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</si>
  <si>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</si>
  <si>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</si>
  <si>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</si>
  <si>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</si>
  <si>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</si>
  <si>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</si>
  <si>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</si>
  <si>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</si>
  <si>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</si>
  <si>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</si>
  <si>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</si>
  <si>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</si>
  <si>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</si>
  <si>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</si>
  <si>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</si>
  <si>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</si>
  <si>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</si>
  <si>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</si>
  <si>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</si>
  <si>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</si>
  <si>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</si>
  <si>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</si>
  <si>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</si>
  <si>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</si>
  <si>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</si>
  <si>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</si>
  <si>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</si>
  <si>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</si>
  <si>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</si>
  <si>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</si>
  <si>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</si>
  <si>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</si>
  <si>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</si>
  <si>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</si>
  <si>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</si>
  <si>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</si>
  <si>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</si>
  <si>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</si>
  <si>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</si>
  <si>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</si>
  <si>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</si>
  <si>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</si>
  <si>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</si>
  <si>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</si>
  <si>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</si>
  <si>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</si>
  <si>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</si>
  <si>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</si>
  <si>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</si>
  <si>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</si>
  <si>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</si>
  <si>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</si>
  <si>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</si>
  <si>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</si>
  <si>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</si>
  <si>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</si>
  <si>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</si>
  <si>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</si>
  <si>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</si>
  <si>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</si>
  <si>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</si>
  <si>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</si>
  <si>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</si>
  <si>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</si>
  <si>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</si>
  <si>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</si>
  <si>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</si>
  <si>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</si>
  <si>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</si>
  <si>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</si>
  <si>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</si>
  <si>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</si>
  <si>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</si>
  <si>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</si>
  <si>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</si>
  <si>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</si>
  <si>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</si>
  <si>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</si>
  <si>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</si>
  <si>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Corp.</t>
  </si>
  <si>
    <t>UBSH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</si>
  <si>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</si>
  <si>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</si>
  <si>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</si>
  <si>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</si>
  <si>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</si>
  <si>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</si>
  <si>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</si>
  <si>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</si>
  <si>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</si>
  <si>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</si>
  <si>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</si>
  <si>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</si>
  <si>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</si>
  <si>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</si>
  <si>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</si>
  <si>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</si>
  <si>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</si>
  <si>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</si>
  <si>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</si>
  <si>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</si>
  <si>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</si>
  <si>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</si>
  <si>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</si>
  <si>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</si>
  <si>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</si>
  <si>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</si>
  <si>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</si>
  <si>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</si>
  <si>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</si>
  <si>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</si>
  <si>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</si>
  <si>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</si>
  <si>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</si>
  <si>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</si>
  <si>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</si>
  <si>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</si>
  <si>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</si>
  <si>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</si>
  <si>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</si>
  <si>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</si>
  <si>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</si>
  <si>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</si>
  <si>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</si>
  <si>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</si>
  <si>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</si>
  <si>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</si>
  <si>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</si>
  <si>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</si>
  <si>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</si>
  <si>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</si>
  <si>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</si>
  <si>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</si>
  <si>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</si>
  <si>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</si>
  <si>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</si>
  <si>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</si>
  <si>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</si>
  <si>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</si>
  <si>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</si>
  <si>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</si>
  <si>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</si>
  <si>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</si>
  <si>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</si>
  <si>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</si>
  <si>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</si>
  <si>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</si>
  <si>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</si>
  <si>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</si>
  <si>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</si>
  <si>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</si>
  <si>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</si>
  <si>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</si>
  <si>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</si>
  <si>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</si>
  <si>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</si>
  <si>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</si>
  <si>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</si>
  <si>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</si>
  <si>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</si>
  <si>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</si>
  <si>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</si>
  <si>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</si>
  <si>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</si>
  <si>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</si>
  <si>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</si>
  <si>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</si>
  <si>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</si>
  <si>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</si>
  <si>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</si>
  <si>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</si>
  <si>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</si>
  <si>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</si>
  <si>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</si>
  <si>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</si>
  <si>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</si>
  <si>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</si>
  <si>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</si>
  <si>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</si>
  <si>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</si>
  <si>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</si>
  <si>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</si>
  <si>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</si>
  <si>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</si>
  <si>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</si>
  <si>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</si>
  <si>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</si>
  <si>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</si>
  <si>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</si>
  <si>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</si>
  <si>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</si>
  <si>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</si>
  <si>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</si>
  <si>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</si>
  <si>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</si>
  <si>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</si>
  <si>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</si>
  <si>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</si>
  <si>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</si>
  <si>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</si>
  <si>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</si>
  <si>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</si>
  <si>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</si>
  <si>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</si>
  <si>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</si>
  <si>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</si>
  <si>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</si>
  <si>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</si>
  <si>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</si>
  <si>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</si>
  <si>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</si>
  <si>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</si>
  <si>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</si>
  <si>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</si>
  <si>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</si>
  <si>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</si>
  <si>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</si>
  <si>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</si>
  <si>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</si>
  <si>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</si>
  <si>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</si>
  <si>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</si>
  <si>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</si>
  <si>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</si>
  <si>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</si>
  <si>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</si>
  <si>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</si>
  <si>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</si>
  <si>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</si>
  <si>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</si>
  <si>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</si>
  <si>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</si>
  <si>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</si>
  <si>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</si>
  <si>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</si>
  <si>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</si>
  <si>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</si>
  <si>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</si>
  <si>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</si>
  <si>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</si>
  <si>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</si>
  <si>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</si>
  <si>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</si>
  <si>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</si>
  <si>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</si>
  <si>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</si>
  <si>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</si>
  <si>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</si>
  <si>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</si>
  <si>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</si>
  <si>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</si>
  <si>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</si>
  <si>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</si>
  <si>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</si>
  <si>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</si>
  <si>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</si>
  <si>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</si>
  <si>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</si>
  <si>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</si>
  <si>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</si>
  <si>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</si>
  <si>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</si>
  <si>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</si>
  <si>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</si>
  <si>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</si>
  <si>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</si>
  <si>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</si>
  <si>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</si>
  <si>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</si>
  <si>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</si>
  <si>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</si>
  <si>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</si>
  <si>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</si>
  <si>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</si>
  <si>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</si>
  <si>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</si>
  <si>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</si>
  <si>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</si>
  <si>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</si>
  <si>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</si>
  <si>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</si>
  <si>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</si>
  <si>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</si>
  <si>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</si>
  <si>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</si>
  <si>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</si>
  <si>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</si>
  <si>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</si>
  <si>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</si>
  <si>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</si>
  <si>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</si>
  <si>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</si>
  <si>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</si>
  <si>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</si>
  <si>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</si>
  <si>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</si>
  <si>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</si>
  <si>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</si>
  <si>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</si>
  <si>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</si>
  <si>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</si>
  <si>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</si>
  <si>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</si>
  <si>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</si>
  <si>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</si>
  <si>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</si>
  <si>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</si>
  <si>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</si>
  <si>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</si>
  <si>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</si>
  <si>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</si>
  <si>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</si>
  <si>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</si>
  <si>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</si>
  <si>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</si>
  <si>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</si>
  <si>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</si>
  <si>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</si>
  <si>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</si>
  <si>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</si>
  <si>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</si>
  <si>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</si>
  <si>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</si>
  <si>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</si>
  <si>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</si>
  <si>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</si>
  <si>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</si>
  <si>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</si>
  <si>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</si>
  <si>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</si>
  <si>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</si>
  <si>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</si>
  <si>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</si>
  <si>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</si>
  <si>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</si>
  <si>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</si>
  <si>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</si>
  <si>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</si>
  <si>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</si>
  <si>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</si>
  <si>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</si>
  <si>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</si>
  <si>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</si>
  <si>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</si>
  <si>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</si>
  <si>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</si>
  <si>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</si>
  <si>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</si>
  <si>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</si>
  <si>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</si>
  <si>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</si>
  <si>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</si>
  <si>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</si>
  <si>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</si>
  <si>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</si>
  <si>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</si>
  <si>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</si>
  <si>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</si>
  <si>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</si>
  <si>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</si>
  <si>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</si>
  <si>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</si>
  <si>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</si>
  <si>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</si>
  <si>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</si>
  <si>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</si>
  <si>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</si>
  <si>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</si>
  <si>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</si>
  <si>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</si>
  <si>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</si>
  <si>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</si>
  <si>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</si>
  <si>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</si>
  <si>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</si>
  <si>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</si>
  <si>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</si>
  <si>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</si>
  <si>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</si>
  <si>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</si>
  <si>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</si>
  <si>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</si>
  <si>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</si>
  <si>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</si>
  <si>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</si>
  <si>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</si>
  <si>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</si>
  <si>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</si>
  <si>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</si>
  <si>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</si>
  <si>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</si>
  <si>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</si>
  <si>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</si>
  <si>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</si>
  <si>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</si>
  <si>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</si>
  <si>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</si>
  <si>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</si>
  <si>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</si>
  <si>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</si>
  <si>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</si>
  <si>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</si>
  <si>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</si>
  <si>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</si>
  <si>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</si>
  <si>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</si>
  <si>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</si>
  <si>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</si>
  <si>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</si>
  <si>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</si>
  <si>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</si>
  <si>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</si>
  <si>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</si>
  <si>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</si>
  <si>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</si>
  <si>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</si>
  <si>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</si>
  <si>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</si>
  <si>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</si>
  <si>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</si>
  <si>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</si>
  <si>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</si>
  <si>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</si>
  <si>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</si>
  <si>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</si>
  <si>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</si>
  <si>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</si>
  <si>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</si>
  <si>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</si>
  <si>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</si>
  <si>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</si>
  <si>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</si>
  <si>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</si>
  <si>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</si>
  <si>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</si>
  <si>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</si>
  <si>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</si>
  <si>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</si>
  <si>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</si>
  <si>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</si>
  <si>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</si>
  <si>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</si>
  <si>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</si>
  <si>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</si>
  <si>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</si>
  <si>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</si>
  <si>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</si>
  <si>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</si>
  <si>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</si>
  <si>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</si>
  <si>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</si>
  <si>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</si>
  <si>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</si>
  <si>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</si>
  <si>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</si>
  <si>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</si>
  <si>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</si>
  <si>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</si>
  <si>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</si>
  <si>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</si>
  <si>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</si>
  <si>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</si>
  <si>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</si>
  <si>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</si>
  <si>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</si>
  <si>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</si>
  <si>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</si>
  <si>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</si>
  <si>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</si>
  <si>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</si>
  <si>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</si>
  <si>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</si>
  <si>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</si>
  <si>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</si>
  <si>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</si>
  <si>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</si>
  <si>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</si>
  <si>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</si>
  <si>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</si>
  <si>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</si>
  <si>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</si>
  <si>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</si>
  <si>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</si>
  <si>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</si>
  <si>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</si>
  <si>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</si>
  <si>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</si>
  <si>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</si>
  <si>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</si>
  <si>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</si>
  <si>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</si>
  <si>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</si>
  <si>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</si>
  <si>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</si>
  <si>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</si>
  <si>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</si>
  <si>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</si>
  <si>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</si>
  <si>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</si>
  <si>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</si>
  <si>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</si>
  <si>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</si>
  <si>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</si>
  <si>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</si>
  <si>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</si>
  <si>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</si>
  <si>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</si>
  <si>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</si>
  <si>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</si>
  <si>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</si>
  <si>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</si>
  <si>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</si>
  <si>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</si>
  <si>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</si>
  <si>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</si>
  <si>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</si>
  <si>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</si>
  <si>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</si>
  <si>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</si>
  <si>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</si>
  <si>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</si>
  <si>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</si>
  <si>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</si>
  <si>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</si>
  <si>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</si>
  <si>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</si>
  <si>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</si>
  <si>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</si>
  <si>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</si>
  <si>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</si>
  <si>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</si>
  <si>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</si>
  <si>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</si>
  <si>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</si>
  <si>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</si>
  <si>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</si>
  <si>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</si>
  <si>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</si>
  <si>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</si>
  <si>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</si>
  <si>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</si>
  <si>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</si>
  <si>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</si>
  <si>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</si>
  <si>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</si>
  <si>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</si>
  <si>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</si>
  <si>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</si>
  <si>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</si>
  <si>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</si>
  <si>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</si>
  <si>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</si>
  <si>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</si>
  <si>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</si>
  <si>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</si>
  <si>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</si>
  <si>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</si>
  <si>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</si>
  <si>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</si>
  <si>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</si>
  <si>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</si>
  <si>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</si>
  <si>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</si>
  <si>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</si>
  <si>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</si>
  <si>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</si>
  <si>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</si>
  <si>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</si>
  <si>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</si>
  <si>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</si>
  <si>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</si>
  <si>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</si>
  <si>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</si>
  <si>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</si>
  <si>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</si>
  <si>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</si>
  <si>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</si>
  <si>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</si>
  <si>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</si>
  <si>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</si>
  <si>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</si>
  <si>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</si>
  <si>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</si>
  <si>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</si>
  <si>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</si>
  <si>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</si>
  <si>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</si>
  <si>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</si>
  <si>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</si>
  <si>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</si>
  <si>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</si>
  <si>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</si>
  <si>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</si>
  <si>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</si>
  <si>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</si>
  <si>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</si>
  <si>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</si>
  <si>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</si>
  <si>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</si>
  <si>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</si>
  <si>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</si>
  <si>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</si>
  <si>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</si>
  <si>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</si>
  <si>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</si>
  <si>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</si>
  <si>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</si>
  <si>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</si>
  <si>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</si>
  <si>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</si>
  <si>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</si>
  <si>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</si>
  <si>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</si>
  <si>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</si>
  <si>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</si>
  <si>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</si>
  <si>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</si>
  <si>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</si>
  <si>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</si>
  <si>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</si>
  <si>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</si>
  <si>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</si>
  <si>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</si>
  <si>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</si>
  <si>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</si>
  <si>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</si>
  <si>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</si>
  <si>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</si>
  <si>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</si>
  <si>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</si>
  <si>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</si>
  <si>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</si>
  <si>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</si>
  <si>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</si>
  <si>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</si>
  <si>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</si>
  <si>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</si>
  <si>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</si>
  <si>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</si>
  <si>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</si>
  <si>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</si>
  <si>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</si>
  <si>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</si>
  <si>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</si>
  <si>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</si>
  <si>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</si>
  <si>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</si>
  <si>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</si>
  <si>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</si>
  <si>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</si>
  <si>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</si>
  <si>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</si>
  <si>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</si>
  <si>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</si>
  <si>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</si>
  <si>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</si>
  <si>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</si>
  <si>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</si>
  <si>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</si>
  <si>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</si>
  <si>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</si>
  <si>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</si>
  <si>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</si>
  <si>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</si>
  <si>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</si>
  <si>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</si>
  <si>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</si>
  <si>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</si>
  <si>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</si>
  <si>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</si>
  <si>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</si>
  <si>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</si>
  <si>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</si>
  <si>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</si>
  <si>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</si>
  <si>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</si>
  <si>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</si>
  <si>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</si>
  <si>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</si>
  <si>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</si>
  <si>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</si>
  <si>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</si>
  <si>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</si>
  <si>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</si>
  <si>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</si>
  <si>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</si>
  <si>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</si>
  <si>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</si>
  <si>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</si>
  <si>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</si>
  <si>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</si>
  <si>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</si>
  <si>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</si>
  <si>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</si>
  <si>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</si>
  <si>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</si>
  <si>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</si>
  <si>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</si>
  <si>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</si>
  <si>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</si>
  <si>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</si>
  <si>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</si>
  <si>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</si>
  <si>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</si>
  <si>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</si>
  <si>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</si>
  <si>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</si>
  <si>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</si>
  <si>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</si>
  <si>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</si>
  <si>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</si>
  <si>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</si>
  <si>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</si>
  <si>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</si>
  <si>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</si>
  <si>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</si>
  <si>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</si>
  <si>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</si>
  <si>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</si>
  <si>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</si>
  <si>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</si>
  <si>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</si>
  <si>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</si>
  <si>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</si>
  <si>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</si>
  <si>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</si>
  <si>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</si>
  <si>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</si>
  <si>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</si>
  <si>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</si>
  <si>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</si>
  <si>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</si>
  <si>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</si>
  <si>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</si>
  <si>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</si>
  <si>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</si>
  <si>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</si>
  <si>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</si>
  <si>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</si>
  <si>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</si>
  <si>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</si>
  <si>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</si>
  <si>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</si>
  <si>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</si>
  <si>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</si>
  <si>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</si>
  <si>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</si>
  <si>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</si>
  <si>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</si>
  <si>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</si>
  <si>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</si>
  <si>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</si>
  <si>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</si>
  <si>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</si>
  <si>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</si>
  <si>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</si>
  <si>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</si>
  <si>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</si>
  <si>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</si>
  <si>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</si>
  <si>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</si>
  <si>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</si>
  <si>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</si>
  <si>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</si>
  <si>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</si>
  <si>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</si>
  <si>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</si>
  <si>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</si>
  <si>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</si>
  <si>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</si>
  <si>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</si>
  <si>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</si>
  <si>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</si>
  <si>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</si>
  <si>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</si>
  <si>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</si>
  <si>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</si>
  <si>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</si>
  <si>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</si>
  <si>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</si>
  <si>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</si>
  <si>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</si>
  <si>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</si>
  <si>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</si>
  <si>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</si>
  <si>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</si>
  <si>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</si>
  <si>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</si>
  <si>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</si>
  <si>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</si>
  <si>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</si>
  <si>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</si>
  <si>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</si>
  <si>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</si>
  <si>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</si>
  <si>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</si>
  <si>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</si>
  <si>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</si>
  <si>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</si>
  <si>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</si>
  <si>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</si>
  <si>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</si>
  <si>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</si>
  <si>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</si>
  <si>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</si>
  <si>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</si>
  <si>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</si>
  <si>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</si>
  <si>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</si>
  <si>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</si>
  <si>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</si>
  <si>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</si>
  <si>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</si>
  <si>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</si>
  <si>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</si>
  <si>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</si>
  <si>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</si>
  <si>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</si>
  <si>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</si>
  <si>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</si>
  <si>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</si>
  <si>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</si>
  <si>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</si>
  <si>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</si>
  <si>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</si>
  <si>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</si>
  <si>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</si>
  <si>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</si>
  <si>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</si>
  <si>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</si>
  <si>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</si>
  <si>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</si>
  <si>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</si>
  <si>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</si>
  <si>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</si>
  <si>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</si>
  <si>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</si>
  <si>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</si>
  <si>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</si>
  <si>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</si>
  <si>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</si>
  <si>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</si>
  <si>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</si>
  <si>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</si>
  <si>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</si>
  <si>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</si>
  <si>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</si>
  <si>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</si>
  <si>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</si>
  <si>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</si>
  <si>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</si>
  <si>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</si>
  <si>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</si>
  <si>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</si>
  <si>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</si>
  <si>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</si>
  <si>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</si>
  <si>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</si>
  <si>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</si>
  <si>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</si>
  <si>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</si>
  <si>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</si>
  <si>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</si>
  <si>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</si>
  <si>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</si>
  <si>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</si>
  <si>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</si>
  <si>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</si>
  <si>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</si>
  <si>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</si>
  <si>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</si>
  <si>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</si>
  <si>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</si>
  <si>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</si>
  <si>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</si>
  <si>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</si>
  <si>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</si>
  <si>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</si>
  <si>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</si>
  <si>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</si>
  <si>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</si>
  <si>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</si>
  <si>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</si>
  <si>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</si>
  <si>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</si>
  <si>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</si>
  <si>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</si>
  <si>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</si>
  <si>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</si>
  <si>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</si>
  <si>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</si>
  <si>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</si>
  <si>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</si>
  <si>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</si>
  <si>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</si>
  <si>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</si>
  <si>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</si>
  <si>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</si>
  <si>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</si>
  <si>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</si>
  <si>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</si>
  <si>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</si>
  <si>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</si>
  <si>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</si>
  <si>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</si>
  <si>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</si>
  <si>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</si>
  <si>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</si>
  <si>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</si>
  <si>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</si>
  <si>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</si>
  <si>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</si>
  <si>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</si>
  <si>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</si>
  <si>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</si>
  <si>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</si>
  <si>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</si>
  <si>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</si>
  <si>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</si>
  <si>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</si>
  <si>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</si>
  <si>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</si>
  <si>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</si>
  <si>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</si>
  <si>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</si>
  <si>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</si>
  <si>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</si>
  <si>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</si>
  <si>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</si>
  <si>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</si>
  <si>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</si>
  <si>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</si>
  <si>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</si>
  <si>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</si>
  <si>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</si>
  <si>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</si>
  <si>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</si>
  <si>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</si>
  <si>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</si>
  <si>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</si>
  <si>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</si>
  <si>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</si>
  <si>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</si>
  <si>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</si>
  <si>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</si>
  <si>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</si>
  <si>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</si>
  <si>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</si>
  <si>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</si>
  <si>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</si>
  <si>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</si>
  <si>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</si>
  <si>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</si>
  <si>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</si>
  <si>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</si>
  <si>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</si>
  <si>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</si>
  <si>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</si>
  <si>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</si>
  <si>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</si>
  <si>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</si>
  <si>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</si>
  <si>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</si>
  <si>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</si>
  <si>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</si>
  <si>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</si>
  <si>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</si>
  <si>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</si>
  <si>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</si>
  <si>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</si>
  <si>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</si>
  <si>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</si>
  <si>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</si>
  <si>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</si>
  <si>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</si>
  <si>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</si>
  <si>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</si>
  <si>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</si>
  <si>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</si>
  <si>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</si>
  <si>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</si>
  <si>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</si>
  <si>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</si>
  <si>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</si>
  <si>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</si>
  <si>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</si>
  <si>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</si>
  <si>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</si>
  <si>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</si>
  <si>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</si>
  <si>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</si>
  <si>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</si>
  <si>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</si>
  <si>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</si>
  <si>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</si>
  <si>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</si>
  <si>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</si>
  <si>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</si>
  <si>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</si>
  <si>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</si>
  <si>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</si>
  <si>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</si>
  <si>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</si>
  <si>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</si>
  <si>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</si>
  <si>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</si>
  <si>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</si>
  <si>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</si>
  <si>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</si>
  <si>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</si>
  <si>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</si>
  <si>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</si>
  <si>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</si>
  <si>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</si>
  <si>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</si>
  <si>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</si>
  <si>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</si>
  <si>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</si>
  <si>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</si>
  <si>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</si>
  <si>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</si>
  <si>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</si>
  <si>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</si>
  <si>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</si>
  <si>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</si>
  <si>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</si>
  <si>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</si>
  <si>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</si>
  <si>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</si>
  <si>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</si>
  <si>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</si>
  <si>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</si>
  <si>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</si>
  <si>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</si>
  <si>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</si>
  <si>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</si>
  <si>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</si>
  <si>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</si>
  <si>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</si>
  <si>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</si>
  <si>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</si>
  <si>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</si>
  <si>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</si>
  <si>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</si>
  <si>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</si>
  <si>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</si>
  <si>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</si>
  <si>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</si>
  <si>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</si>
  <si>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</si>
  <si>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</si>
  <si>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</si>
  <si>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</si>
  <si>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</si>
  <si>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</si>
  <si>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</si>
  <si>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</si>
  <si>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</si>
  <si>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</si>
  <si>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</si>
  <si>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</si>
  <si>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</si>
  <si>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</si>
  <si>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</si>
  <si>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</si>
  <si>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</si>
  <si>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</si>
  <si>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</si>
  <si>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</si>
  <si>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</si>
  <si>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</si>
  <si>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</si>
  <si>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</si>
  <si>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</si>
  <si>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</si>
  <si>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</si>
  <si>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</si>
  <si>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</si>
  <si>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</si>
  <si>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</si>
  <si>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</si>
  <si>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</si>
  <si>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</si>
  <si>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</si>
  <si>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</si>
  <si>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</si>
  <si>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</si>
  <si>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</si>
  <si>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</si>
  <si>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</si>
  <si>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</si>
  <si>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</si>
  <si>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</si>
  <si>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</si>
  <si>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</si>
  <si>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</si>
  <si>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</si>
  <si>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</si>
  <si>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</si>
  <si>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</si>
  <si>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</si>
  <si>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</si>
  <si>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</si>
  <si>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</si>
  <si>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</si>
  <si>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</si>
  <si>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</si>
  <si>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</si>
  <si>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</si>
  <si>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</si>
  <si>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</si>
  <si>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</si>
  <si>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</si>
  <si>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</si>
  <si>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</si>
  <si>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</si>
  <si>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</si>
  <si>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</si>
  <si>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</si>
  <si>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</si>
  <si>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</si>
  <si>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</si>
  <si>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</si>
  <si>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</si>
  <si>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</si>
  <si>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</si>
  <si>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</si>
  <si>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</si>
  <si>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</si>
  <si>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</si>
  <si>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</si>
  <si>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</si>
  <si>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</si>
  <si>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</si>
  <si>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</si>
  <si>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</si>
  <si>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</si>
  <si>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</si>
  <si>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</si>
  <si>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</si>
  <si>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</si>
  <si>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</si>
  <si>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</si>
  <si>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</si>
  <si>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</si>
  <si>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</si>
  <si>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</si>
  <si>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</si>
  <si>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</si>
  <si>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</si>
  <si>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</si>
  <si>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</si>
  <si>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</si>
  <si>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</si>
  <si>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</si>
  <si>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</si>
  <si>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</si>
  <si>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</si>
  <si>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</si>
  <si>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</si>
  <si>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</si>
  <si>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</si>
  <si>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</si>
  <si>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</si>
  <si>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</si>
  <si>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</si>
  <si>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</si>
  <si>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</si>
  <si>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</si>
  <si>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</si>
  <si>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</si>
  <si>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</si>
  <si>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</si>
  <si>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</si>
  <si>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</si>
  <si>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</si>
  <si>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</si>
  <si>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</si>
  <si>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</si>
  <si>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</si>
  <si>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</si>
  <si>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</si>
  <si>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</si>
  <si>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</si>
  <si>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</si>
  <si>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</si>
  <si>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</si>
  <si>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</si>
  <si>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</si>
  <si>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</si>
  <si>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</si>
  <si>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</si>
  <si>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</si>
  <si>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</si>
  <si>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</si>
  <si>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</si>
  <si>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</si>
  <si>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</si>
  <si>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</si>
  <si>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</si>
  <si>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</si>
  <si>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</si>
  <si>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</si>
  <si>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</si>
  <si>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</si>
  <si>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</si>
  <si>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</si>
  <si>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</si>
  <si>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</si>
  <si>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</si>
  <si>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</si>
  <si>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</si>
  <si>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</si>
  <si>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</si>
  <si>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</si>
  <si>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</si>
  <si>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</si>
  <si>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</si>
  <si>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</si>
  <si>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</si>
  <si>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</si>
  <si>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</si>
  <si>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</si>
  <si>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</si>
  <si>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</si>
  <si>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</si>
  <si>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</si>
  <si>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</si>
  <si>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</si>
  <si>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</si>
  <si>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</si>
  <si>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</si>
  <si>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</si>
  <si>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</si>
  <si>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</si>
  <si>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</si>
  <si>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</si>
  <si>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</si>
  <si>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</si>
  <si>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</si>
  <si>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</si>
  <si>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</si>
  <si>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</si>
  <si>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</si>
  <si>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</si>
  <si>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</si>
  <si>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</si>
  <si>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</si>
  <si>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</si>
  <si>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</si>
  <si>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</si>
  <si>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</si>
  <si>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</si>
  <si>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</si>
  <si>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</si>
  <si>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</si>
  <si>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</si>
  <si>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</si>
  <si>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</si>
  <si>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</si>
  <si>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</si>
  <si>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</si>
  <si>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</si>
  <si>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</si>
  <si>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</si>
  <si>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</si>
  <si>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</si>
  <si>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</si>
  <si>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</si>
  <si>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</si>
  <si>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</si>
  <si>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</si>
  <si>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</si>
  <si>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</si>
  <si>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</si>
  <si>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</si>
  <si>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</si>
  <si>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</si>
  <si>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</si>
  <si>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</si>
  <si>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</si>
  <si>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</si>
  <si>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</si>
  <si>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</si>
  <si>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</si>
  <si>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</si>
  <si>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</si>
  <si>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</si>
  <si>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</si>
  <si>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</si>
  <si>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</si>
  <si>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</si>
  <si>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</si>
  <si>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</si>
  <si>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</si>
  <si>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</si>
  <si>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</si>
  <si>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</si>
  <si>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</si>
  <si>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</si>
  <si>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</si>
  <si>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</si>
  <si>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</si>
  <si>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</si>
  <si>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</si>
  <si>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</si>
  <si>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</si>
  <si>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</si>
  <si>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</si>
  <si>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</si>
  <si>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</si>
  <si>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</si>
  <si>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</si>
  <si>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</si>
  <si>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</si>
  <si>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</si>
  <si>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</si>
  <si>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</si>
  <si>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</si>
  <si>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</si>
  <si>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</si>
  <si>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</si>
  <si>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</si>
  <si>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</si>
  <si>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</si>
  <si>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</si>
  <si>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</si>
  <si>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</si>
  <si>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</si>
  <si>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</si>
  <si>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</si>
  <si>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</si>
  <si>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</si>
  <si>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</si>
  <si>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</si>
  <si>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</si>
  <si>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</si>
  <si>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</si>
  <si>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</si>
  <si>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</si>
  <si>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</si>
  <si>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</si>
  <si>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</si>
  <si>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</si>
  <si>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</si>
  <si>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</si>
  <si>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</si>
  <si>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</si>
  <si>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</si>
  <si>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</si>
  <si>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</si>
  <si>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</si>
  <si>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</si>
  <si>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</si>
  <si>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</si>
  <si>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</si>
  <si>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</si>
  <si>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</si>
  <si>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</si>
  <si>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</si>
  <si>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</si>
  <si>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</si>
  <si>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</si>
  <si>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</si>
  <si>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</si>
  <si>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</si>
  <si>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</si>
  <si>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</si>
  <si>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</si>
  <si>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</si>
  <si>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</si>
  <si>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</si>
  <si>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</si>
  <si>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</si>
  <si>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</si>
  <si>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</si>
  <si>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</si>
  <si>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</si>
  <si>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</si>
  <si>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</si>
  <si>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</si>
  <si>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</si>
  <si>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</si>
  <si>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</si>
  <si>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</si>
  <si>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</si>
  <si>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</si>
  <si>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</si>
  <si>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</si>
  <si>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</si>
  <si>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</si>
  <si>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</si>
  <si>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</si>
  <si>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</si>
  <si>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</si>
  <si>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</si>
  <si>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</si>
  <si>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</si>
  <si>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</si>
  <si>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</si>
  <si>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</si>
  <si>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</si>
  <si>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</si>
  <si>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</si>
  <si>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</si>
  <si>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</si>
  <si>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</si>
  <si>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</si>
  <si>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</si>
  <si>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</si>
  <si>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</si>
  <si>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</si>
  <si>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</si>
  <si>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</si>
  <si>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</si>
  <si>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</si>
  <si>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</si>
  <si>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</si>
  <si>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</si>
  <si>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</si>
  <si>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</si>
  <si>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</si>
  <si>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</si>
  <si>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</si>
  <si>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</si>
  <si>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</si>
  <si>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</si>
  <si>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</si>
  <si>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</si>
  <si>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</si>
  <si>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</si>
  <si>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</si>
  <si>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</si>
  <si>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</si>
  <si>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</si>
  <si>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</si>
  <si>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</si>
  <si>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</si>
  <si>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</si>
  <si>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</si>
  <si>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</si>
  <si>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</si>
  <si>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</si>
  <si>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</si>
  <si>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</si>
  <si>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</si>
  <si>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</si>
  <si>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</si>
  <si>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</si>
  <si>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</si>
  <si>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</si>
  <si>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</si>
  <si>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</si>
  <si>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</si>
  <si>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</si>
  <si>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</si>
  <si>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</si>
  <si>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</si>
  <si>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</si>
  <si>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</si>
  <si>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</si>
  <si>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</si>
  <si>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</si>
  <si>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</si>
  <si>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</si>
  <si>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</si>
  <si>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</si>
  <si>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</si>
  <si>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</si>
  <si>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</si>
  <si>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</si>
  <si>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</si>
  <si>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</si>
  <si>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</si>
  <si>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</si>
  <si>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</si>
  <si>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</si>
  <si>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</si>
  <si>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</si>
  <si>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</si>
  <si>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</si>
  <si>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</si>
  <si>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</si>
  <si>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</si>
  <si>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</si>
  <si>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</si>
  <si>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</si>
  <si>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</si>
  <si>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</si>
  <si>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</si>
  <si>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</si>
  <si>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</si>
  <si>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</si>
  <si>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</si>
  <si>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</si>
  <si>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</si>
  <si>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</si>
  <si>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</si>
  <si>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</si>
  <si>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</si>
  <si>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</si>
  <si>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</si>
  <si>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</si>
  <si>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</si>
  <si>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</si>
  <si>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</si>
  <si>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</si>
  <si>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</si>
  <si>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</si>
  <si>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</si>
  <si>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</si>
  <si>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</si>
  <si>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</si>
  <si>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</si>
  <si>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</si>
  <si>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</si>
  <si>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</si>
  <si>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</si>
  <si>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</si>
  <si>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</si>
  <si>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</si>
  <si>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</si>
  <si>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</si>
  <si>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</si>
  <si>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</si>
  <si>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</si>
  <si>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</si>
  <si>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</si>
  <si>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</si>
  <si>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</si>
  <si>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</si>
  <si>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</si>
  <si>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</si>
  <si>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</si>
  <si>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</si>
  <si>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</si>
  <si>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</si>
  <si>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</si>
  <si>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</si>
  <si>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</si>
  <si>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</si>
  <si>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</si>
  <si>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</si>
  <si>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</si>
  <si>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</si>
  <si>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</si>
  <si>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</si>
  <si>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</si>
  <si>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</si>
  <si>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</si>
  <si>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</si>
  <si>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</si>
  <si>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</si>
  <si>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</si>
  <si>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</si>
  <si>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</si>
  <si>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</si>
  <si>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</si>
  <si>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</si>
  <si>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</si>
  <si>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</si>
  <si>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</si>
  <si>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</si>
  <si>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</si>
  <si>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</si>
  <si>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</si>
  <si>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</si>
  <si>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</si>
  <si>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</si>
  <si>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</si>
  <si>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</si>
  <si>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</si>
  <si>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</si>
  <si>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</si>
  <si>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</si>
  <si>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</si>
  <si>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</si>
  <si>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</si>
  <si>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</si>
  <si>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</si>
  <si>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</si>
  <si>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</si>
  <si>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</si>
  <si>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</si>
  <si>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</si>
  <si>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</si>
  <si>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</si>
  <si>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</si>
  <si>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</si>
  <si>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</si>
  <si>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</si>
  <si>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</si>
  <si>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</si>
  <si>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</si>
  <si>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</si>
  <si>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</si>
  <si>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</si>
  <si>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</si>
  <si>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</si>
  <si>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</si>
  <si>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</si>
  <si>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</si>
  <si>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</si>
  <si>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</si>
  <si>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</si>
  <si>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</si>
  <si>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</si>
  <si>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</si>
  <si>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</si>
  <si>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</si>
  <si>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</si>
  <si>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</si>
  <si>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</si>
  <si>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</si>
  <si>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</si>
  <si>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</si>
  <si>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</si>
  <si>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</si>
  <si>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</si>
  <si>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</si>
  <si>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</si>
  <si>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</si>
  <si>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</si>
  <si>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</si>
  <si>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</si>
  <si>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</si>
  <si>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</si>
  <si>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</si>
  <si>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</si>
  <si>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</si>
  <si>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</si>
  <si>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</si>
  <si>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</si>
  <si>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</si>
  <si>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</si>
  <si>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</si>
  <si>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</si>
  <si>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</si>
  <si>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</si>
  <si>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</si>
  <si>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</si>
  <si>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</si>
  <si>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</si>
  <si>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</si>
  <si>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</si>
  <si>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</si>
  <si>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</si>
  <si>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</si>
  <si>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</si>
  <si>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</si>
  <si>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</si>
  <si>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</si>
  <si>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</si>
  <si>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</si>
  <si>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</si>
  <si>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</si>
  <si>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</si>
  <si>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</si>
  <si>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</si>
  <si>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</si>
  <si>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</si>
  <si>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</si>
  <si>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</si>
  <si>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</si>
  <si>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</si>
  <si>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</si>
  <si>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</si>
  <si>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</si>
  <si>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</si>
  <si>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</si>
  <si>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</si>
  <si>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</si>
  <si>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</si>
  <si>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</si>
  <si>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</si>
  <si>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</si>
  <si>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</si>
  <si>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</si>
  <si>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</si>
  <si>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</si>
  <si>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</si>
  <si>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</si>
  <si>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</si>
  <si>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</si>
  <si>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</si>
  <si>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</si>
  <si>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</si>
  <si>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</si>
  <si>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</si>
  <si>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</si>
  <si>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</si>
  <si>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</si>
  <si>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</si>
  <si>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</si>
  <si>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</si>
  <si>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</si>
  <si>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</si>
  <si>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</si>
  <si>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</si>
  <si>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</si>
  <si>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</si>
  <si>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</si>
  <si>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</si>
  <si>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</si>
  <si>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</si>
  <si>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</si>
  <si>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</si>
  <si>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</si>
  <si>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</si>
  <si>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</si>
  <si>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</si>
  <si>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</si>
  <si>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</si>
  <si>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</si>
  <si>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</si>
  <si>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</si>
  <si>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</si>
  <si>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</si>
  <si>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</si>
  <si>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</si>
  <si>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</si>
  <si>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</si>
  <si>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</si>
  <si>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</si>
  <si>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</si>
  <si>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</si>
  <si>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</si>
  <si>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</si>
  <si>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</si>
  <si>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</si>
  <si>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</si>
  <si>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</si>
  <si>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</si>
  <si>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</si>
  <si>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</si>
  <si>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</si>
  <si>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</si>
  <si>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</si>
  <si>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</si>
  <si>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</si>
  <si>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</si>
  <si>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</si>
  <si>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</si>
  <si>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</si>
  <si>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</si>
  <si>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</si>
  <si>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</si>
  <si>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</si>
  <si>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</si>
  <si>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</si>
  <si>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</si>
  <si>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</si>
  <si>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</si>
  <si>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</si>
  <si>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</si>
  <si>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</si>
  <si>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</si>
  <si>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</si>
  <si>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</si>
  <si>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</si>
  <si>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</si>
  <si>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</si>
  <si>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</si>
  <si>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</si>
  <si>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</si>
  <si>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</si>
  <si>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</si>
  <si>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</si>
  <si>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</si>
  <si>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</si>
  <si>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</si>
  <si>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</si>
  <si>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</si>
  <si>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</si>
  <si>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</si>
  <si>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</si>
  <si>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</si>
  <si>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</si>
  <si>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</si>
  <si>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</si>
  <si>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</si>
  <si>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</si>
  <si>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</si>
  <si>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</si>
  <si>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</si>
  <si>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</si>
  <si>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</si>
  <si>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</si>
  <si>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</si>
  <si>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</si>
  <si>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</si>
  <si>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</si>
  <si>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</si>
  <si>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</si>
  <si>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</si>
  <si>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</si>
  <si>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</si>
  <si>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</si>
  <si>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</si>
  <si>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</si>
  <si>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</si>
  <si>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</si>
  <si>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</si>
  <si>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</si>
  <si>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</si>
  <si>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</si>
  <si>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</si>
  <si>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</si>
  <si>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</si>
  <si>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</si>
  <si>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</si>
  <si>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</si>
  <si>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</si>
  <si>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</si>
  <si>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</si>
  <si>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</si>
  <si>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</si>
  <si>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</si>
  <si>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</si>
  <si>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</si>
  <si>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</si>
  <si>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</si>
  <si>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</si>
  <si>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</si>
  <si>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</si>
  <si>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</si>
  <si>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</si>
  <si>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</si>
  <si>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</si>
  <si>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</si>
  <si>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</si>
  <si>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</si>
  <si>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</si>
  <si>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</si>
  <si>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</si>
  <si>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</si>
  <si>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</si>
  <si>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</si>
  <si>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</si>
  <si>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</si>
  <si>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</si>
  <si>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</si>
  <si>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</si>
  <si>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</si>
  <si>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</si>
  <si>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</si>
  <si>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</si>
  <si>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</si>
  <si>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</si>
  <si>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</si>
  <si>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</si>
  <si>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</si>
  <si>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</si>
  <si>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</si>
  <si>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</si>
  <si>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</si>
  <si>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</si>
  <si>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</si>
  <si>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</si>
  <si>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</si>
  <si>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</si>
  <si>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</si>
  <si>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</si>
  <si>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</si>
  <si>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</si>
  <si>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</si>
  <si>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</si>
  <si>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</si>
  <si>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</si>
  <si>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</si>
  <si>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</si>
  <si>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</si>
  <si>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</si>
  <si>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</si>
  <si>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</si>
  <si>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</si>
  <si>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</si>
  <si>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</si>
  <si>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</si>
  <si>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</si>
  <si>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</si>
  <si>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</si>
  <si>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</si>
  <si>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</si>
  <si>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</si>
  <si>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</si>
  <si>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</si>
  <si>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</si>
  <si>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</si>
  <si>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</si>
  <si>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</si>
  <si>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</si>
  <si>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</si>
  <si>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</si>
  <si>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</si>
  <si>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</si>
  <si>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</si>
  <si>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</si>
  <si>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</si>
  <si>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</si>
  <si>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</si>
  <si>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</si>
  <si>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</si>
  <si>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</si>
  <si>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</si>
  <si>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</si>
  <si>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</si>
  <si>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</si>
  <si>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</si>
  <si>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</si>
  <si>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</si>
  <si>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</si>
  <si>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</si>
  <si>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</si>
  <si>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</si>
  <si>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</si>
  <si>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</si>
  <si>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</si>
  <si>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</si>
  <si>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</si>
  <si>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</si>
  <si>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</si>
  <si>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</si>
  <si>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</si>
  <si>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</si>
  <si>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</si>
  <si>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</si>
  <si>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</si>
  <si>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</si>
  <si>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</si>
  <si>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</si>
  <si>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</si>
  <si>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</si>
  <si>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</si>
  <si>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</si>
  <si>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</si>
  <si>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</si>
  <si>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</si>
  <si>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</si>
  <si>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</si>
  <si>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</si>
  <si>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</si>
  <si>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</si>
  <si>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</si>
  <si>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</si>
  <si>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</si>
  <si>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</si>
  <si>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</si>
  <si>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</si>
  <si>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</si>
  <si>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</si>
  <si>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</si>
  <si>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</si>
  <si>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</si>
  <si>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</si>
  <si>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</si>
  <si>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</si>
  <si>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</si>
  <si>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</si>
  <si>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</si>
  <si>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</si>
  <si>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</si>
  <si>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</si>
  <si>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</si>
  <si>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</si>
  <si>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</si>
  <si>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</si>
  <si>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</si>
  <si>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</si>
  <si>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</si>
  <si>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</si>
  <si>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</si>
  <si>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</si>
  <si>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</si>
  <si>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</si>
  <si>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</si>
  <si>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</si>
  <si>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</si>
  <si>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</si>
  <si>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</si>
  <si>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</si>
  <si>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</si>
  <si>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</si>
  <si>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</si>
  <si>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</si>
  <si>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</si>
  <si>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</si>
  <si>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</si>
  <si>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</si>
  <si>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</si>
  <si>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</si>
  <si>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</si>
  <si>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</si>
  <si>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</si>
  <si>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</si>
  <si>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</si>
  <si>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</si>
  <si>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</si>
  <si>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</si>
  <si>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</si>
  <si>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</si>
  <si>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</si>
  <si>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</si>
  <si>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</si>
  <si>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</si>
  <si>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</si>
  <si>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</si>
  <si>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</si>
  <si>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</si>
  <si>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</si>
  <si>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</si>
  <si>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</si>
  <si>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</si>
  <si>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</si>
  <si>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</si>
  <si>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</si>
  <si>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</si>
  <si>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</si>
  <si>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</si>
  <si>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</si>
  <si>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</si>
  <si>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</si>
  <si>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</si>
  <si>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</si>
  <si>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</si>
  <si>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</si>
  <si>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</si>
  <si>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</si>
  <si>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</si>
  <si>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</si>
  <si>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</si>
  <si>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</si>
  <si>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</si>
  <si>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</si>
  <si>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</si>
  <si>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</si>
  <si>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</si>
  <si>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</si>
  <si>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</si>
  <si>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</si>
  <si>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</si>
  <si>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</si>
  <si>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</si>
  <si>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</si>
  <si>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</si>
  <si>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</si>
  <si>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</si>
  <si>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</si>
  <si>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</si>
  <si>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</si>
  <si>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</si>
  <si>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</si>
  <si>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</si>
  <si>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</si>
  <si>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</si>
  <si>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</si>
  <si>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</si>
  <si>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</si>
  <si>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</si>
  <si>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</si>
  <si>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</si>
  <si>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</si>
  <si>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</si>
  <si>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</si>
  <si>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</si>
  <si>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</si>
  <si>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</si>
  <si>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</si>
  <si>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</si>
  <si>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</si>
  <si>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</si>
  <si>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</si>
  <si>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</si>
  <si>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</si>
  <si>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</si>
  <si>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</si>
  <si>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</si>
  <si>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</si>
  <si>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</si>
  <si>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</si>
  <si>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</si>
  <si>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</si>
  <si>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</si>
  <si>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</si>
  <si>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</si>
  <si>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</si>
  <si>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</si>
  <si>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</si>
  <si>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</si>
  <si>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</si>
  <si>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</si>
  <si>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</si>
  <si>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</si>
  <si>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</si>
  <si>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</si>
  <si>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</si>
  <si>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</si>
  <si>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</si>
  <si>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</si>
  <si>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</si>
  <si>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</si>
  <si>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</si>
  <si>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</si>
  <si>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</si>
  <si>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</si>
  <si>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</si>
  <si>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</si>
  <si>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</si>
  <si>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</si>
  <si>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</si>
  <si>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</si>
  <si>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</si>
  <si>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</si>
  <si>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</si>
  <si>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</si>
  <si>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</si>
  <si>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</si>
  <si>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</si>
  <si>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</si>
  <si>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</si>
  <si>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</si>
  <si>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</si>
  <si>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</si>
  <si>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</si>
  <si>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</si>
  <si>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</si>
  <si>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Former Champion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</si>
  <si>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</si>
  <si>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</si>
  <si>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</si>
  <si>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</si>
  <si>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</si>
  <si>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</si>
  <si>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</si>
  <si>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</si>
  <si>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</si>
  <si>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</si>
  <si>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</si>
  <si>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</si>
  <si>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</si>
  <si>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</si>
  <si>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</si>
  <si>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</si>
  <si>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</si>
  <si>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</si>
  <si>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</si>
  <si>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</si>
  <si>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</si>
  <si>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</si>
  <si>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</si>
  <si>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</si>
  <si>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</si>
  <si>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</si>
  <si>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</si>
  <si>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</si>
  <si>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</si>
  <si>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</si>
  <si>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</si>
  <si>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</si>
  <si>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</si>
  <si>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</si>
  <si>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</si>
  <si>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</si>
  <si>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</si>
  <si>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</si>
  <si>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</si>
  <si>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</si>
  <si>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</si>
  <si>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</si>
  <si>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</si>
  <si>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</si>
  <si>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</si>
  <si>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</si>
  <si>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</si>
  <si>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</si>
  <si>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</si>
  <si>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</si>
  <si>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</si>
  <si>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</si>
  <si>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</si>
  <si>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</si>
  <si>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</si>
  <si>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</si>
  <si>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</si>
  <si>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</si>
  <si>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</si>
  <si>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</si>
  <si>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</si>
  <si>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</si>
  <si>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</si>
  <si>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</si>
  <si>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</si>
  <si>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</si>
  <si>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</si>
  <si>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</si>
  <si>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</si>
  <si>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</si>
  <si>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</si>
  <si>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</si>
  <si>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</si>
  <si>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</si>
  <si>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</si>
  <si>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</si>
  <si>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</si>
  <si>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</si>
  <si>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</si>
  <si>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</si>
  <si>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</si>
  <si>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</si>
  <si>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</si>
  <si>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</si>
  <si>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</si>
  <si>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</si>
  <si>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</si>
  <si>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</si>
  <si>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</si>
  <si>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</si>
  <si>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</si>
  <si>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</si>
  <si>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</si>
  <si>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</si>
  <si>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</si>
  <si>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</si>
  <si>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</si>
  <si>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</si>
  <si>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</si>
  <si>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</si>
  <si>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</si>
  <si>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</si>
  <si>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</si>
  <si>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</si>
  <si>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</si>
  <si>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</si>
  <si>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</si>
  <si>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</si>
  <si>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</si>
  <si>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</si>
  <si>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</si>
  <si>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</si>
  <si>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</si>
  <si>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</si>
  <si>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</si>
  <si>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</si>
  <si>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</si>
  <si>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</si>
  <si>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</si>
  <si>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</si>
  <si>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</si>
  <si>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</si>
  <si>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</si>
  <si>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</si>
  <si>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</si>
  <si>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</si>
  <si>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</si>
  <si>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</si>
  <si>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</si>
  <si>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</si>
  <si>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</si>
  <si>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</si>
  <si>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</si>
  <si>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</si>
  <si>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</si>
  <si>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</si>
  <si>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</si>
  <si>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</si>
  <si>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</si>
  <si>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</si>
  <si>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</si>
  <si>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</si>
  <si>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</si>
  <si>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</si>
  <si>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</si>
  <si>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</si>
  <si>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</si>
  <si>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</si>
  <si>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</si>
  <si>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</si>
  <si>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</si>
  <si>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</si>
  <si>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</si>
  <si>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</si>
  <si>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</si>
  <si>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</si>
  <si>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</si>
  <si>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</si>
  <si>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</si>
  <si>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</si>
  <si>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</si>
  <si>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</si>
  <si>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</si>
  <si>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</si>
  <si>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</si>
  <si>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</si>
  <si>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</si>
  <si>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</si>
  <si>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</si>
  <si>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</si>
  <si>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</si>
  <si>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</si>
  <si>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</si>
  <si>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</si>
  <si>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</si>
  <si>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</si>
  <si>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</si>
  <si>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</si>
  <si>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</si>
  <si>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</si>
  <si>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</si>
  <si>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</si>
  <si>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</si>
  <si>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</si>
  <si>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</si>
  <si>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</si>
  <si>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</si>
  <si>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</si>
  <si>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</si>
  <si>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&amp;2017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</si>
  <si>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</si>
  <si>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</si>
  <si>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</si>
  <si>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</si>
  <si>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</si>
  <si>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</si>
  <si>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</si>
  <si>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Tallgrass Energy GP LP</t>
  </si>
  <si>
    <t>TEGP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</si>
  <si>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</si>
  <si>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</si>
  <si>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</si>
  <si>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</si>
  <si>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</si>
  <si>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</si>
  <si>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</si>
  <si>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</si>
  <si>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</si>
  <si>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</si>
  <si>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</si>
  <si>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</si>
  <si>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</si>
  <si>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</si>
  <si>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</si>
  <si>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</si>
  <si>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</si>
  <si>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</si>
  <si>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</si>
  <si>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</si>
  <si>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</si>
  <si>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</si>
  <si>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</si>
  <si>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</si>
  <si>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</si>
  <si>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</si>
  <si>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</si>
  <si>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</si>
  <si>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</si>
  <si>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</si>
  <si>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</si>
  <si>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</si>
  <si>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</si>
  <si>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</si>
  <si>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</si>
  <si>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</si>
  <si>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</si>
  <si>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</si>
  <si>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</si>
  <si>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</si>
  <si>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</si>
  <si>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</si>
  <si>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</si>
  <si>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</si>
  <si>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</si>
  <si>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</si>
  <si>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</si>
  <si>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</si>
  <si>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</si>
  <si>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</si>
  <si>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</si>
  <si>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</si>
  <si>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</si>
  <si>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</si>
  <si>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</si>
  <si>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</si>
  <si>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</si>
  <si>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</si>
  <si>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</si>
  <si>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</si>
  <si>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</si>
  <si>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</si>
  <si>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</si>
  <si>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</si>
  <si>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</si>
  <si>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</si>
  <si>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</si>
  <si>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</si>
  <si>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</si>
  <si>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</si>
  <si>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</si>
  <si>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</si>
  <si>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</si>
  <si>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</si>
  <si>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</si>
  <si>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</si>
  <si>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</si>
  <si>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</si>
  <si>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</si>
  <si>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</si>
  <si>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</si>
  <si>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</si>
  <si>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</si>
  <si>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</si>
  <si>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</si>
  <si>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</si>
  <si>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</si>
  <si>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</si>
  <si>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</si>
  <si>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</si>
  <si>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</si>
  <si>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</si>
  <si>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</si>
  <si>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</si>
  <si>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</si>
  <si>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</si>
  <si>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</si>
  <si>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</si>
  <si>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</si>
  <si>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</si>
  <si>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</si>
  <si>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</si>
  <si>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</si>
  <si>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</si>
  <si>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</si>
  <si>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</si>
  <si>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</si>
  <si>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</si>
  <si>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</si>
  <si>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</si>
  <si>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</si>
  <si>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</si>
  <si>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</si>
  <si>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</si>
  <si>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</si>
  <si>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</si>
  <si>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</si>
  <si>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</si>
  <si>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</si>
  <si>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</si>
  <si>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</si>
  <si>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</si>
  <si>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</si>
  <si>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</si>
  <si>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</si>
  <si>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</si>
  <si>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</si>
  <si>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</si>
  <si>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</si>
  <si>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</si>
  <si>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</si>
  <si>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</si>
  <si>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</si>
  <si>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</si>
  <si>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</si>
  <si>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</si>
  <si>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</si>
  <si>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</si>
  <si>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</si>
  <si>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</si>
  <si>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</si>
  <si>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</si>
  <si>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Constellation Brands Inc. B</t>
  </si>
  <si>
    <t>STZ</t>
  </si>
  <si>
    <t>STZ.B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</si>
  <si>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</si>
  <si>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</si>
  <si>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</si>
  <si>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</si>
  <si>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</si>
  <si>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</si>
  <si>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</si>
  <si>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</si>
  <si>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</si>
  <si>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</si>
  <si>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</si>
  <si>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</si>
  <si>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</si>
  <si>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</si>
  <si>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</si>
  <si>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</si>
  <si>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</si>
  <si>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&amp;,Semi&gt;Qtrly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</si>
  <si>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</si>
  <si>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</si>
  <si>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</si>
  <si>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</si>
  <si>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</si>
  <si>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</si>
  <si>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</si>
  <si>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</si>
  <si>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</si>
  <si>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</si>
  <si>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</si>
  <si>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</si>
  <si>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</si>
  <si>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</si>
  <si>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</si>
  <si>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</si>
  <si>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</si>
  <si>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</si>
  <si>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</si>
  <si>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</si>
  <si>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</si>
  <si>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</si>
  <si>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</si>
  <si>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</si>
  <si>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</si>
  <si>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</si>
  <si>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</si>
  <si>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</si>
  <si>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</si>
  <si>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</si>
  <si>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</si>
  <si>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</si>
  <si>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</si>
  <si>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</si>
  <si>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</si>
  <si>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</si>
  <si>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</si>
  <si>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</si>
  <si>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</si>
  <si>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</si>
  <si>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</si>
  <si>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</si>
  <si>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</si>
  <si>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</si>
  <si>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</si>
  <si>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</si>
  <si>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</si>
  <si>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</si>
  <si>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</si>
  <si>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</si>
  <si>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</si>
  <si>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</si>
  <si>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</si>
  <si>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</si>
  <si>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</si>
  <si>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</si>
  <si>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</si>
  <si>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</si>
  <si>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</si>
  <si>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</si>
  <si>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</si>
  <si>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</si>
  <si>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</si>
  <si>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</si>
  <si>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</si>
  <si>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</si>
  <si>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</si>
  <si>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</si>
  <si>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</si>
  <si>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</si>
  <si>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</si>
  <si>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</si>
  <si>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</si>
  <si>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</si>
  <si>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</si>
  <si>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</si>
  <si>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</si>
  <si>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</si>
  <si>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</si>
  <si>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</si>
  <si>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</si>
  <si>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</si>
  <si>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</si>
  <si>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</si>
  <si>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</si>
  <si>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</si>
  <si>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</si>
  <si>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</si>
  <si>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</si>
  <si>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</si>
  <si>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</si>
  <si>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</si>
  <si>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</si>
  <si>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</si>
  <si>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</si>
  <si>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</si>
  <si>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</si>
  <si>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</si>
  <si>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</si>
  <si>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</si>
  <si>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</si>
  <si>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</si>
  <si>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</si>
  <si>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</si>
  <si>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</si>
  <si>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</si>
  <si>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</si>
  <si>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</si>
  <si>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</si>
  <si>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</si>
  <si>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</si>
  <si>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</si>
  <si>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</si>
  <si>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</si>
  <si>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</si>
  <si>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</si>
  <si>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</si>
  <si>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</si>
  <si>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</si>
  <si>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</si>
  <si>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</si>
  <si>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</si>
  <si>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</si>
  <si>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</si>
  <si>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</si>
  <si>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</si>
  <si>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</si>
  <si>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</si>
  <si>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</si>
  <si>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</si>
  <si>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</si>
  <si>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</si>
  <si>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</si>
  <si>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</si>
  <si>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</si>
  <si>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</si>
  <si>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</si>
  <si>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</si>
  <si>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</si>
  <si>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</si>
  <si>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</si>
  <si>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</si>
  <si>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</si>
  <si>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</si>
  <si>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</si>
  <si>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</si>
  <si>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</si>
  <si>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</si>
  <si>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</si>
  <si>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</si>
  <si>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</si>
  <si>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</si>
  <si>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</si>
  <si>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</si>
  <si>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</si>
  <si>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</si>
  <si>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</si>
  <si>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</si>
  <si>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</si>
  <si>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</si>
  <si>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</si>
  <si>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</si>
  <si>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</si>
  <si>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</si>
  <si>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</si>
  <si>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</si>
  <si>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</si>
  <si>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</si>
  <si>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</si>
  <si>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</si>
  <si>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</si>
  <si>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</si>
  <si>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</si>
  <si>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</si>
  <si>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</si>
  <si>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</si>
  <si>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</si>
  <si>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</si>
  <si>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</si>
  <si>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</si>
  <si>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</si>
  <si>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</si>
  <si>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</si>
  <si>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</si>
  <si>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</si>
  <si>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</si>
  <si>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</si>
  <si>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</si>
  <si>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</si>
  <si>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</si>
  <si>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</si>
  <si>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</si>
  <si>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</si>
  <si>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</si>
  <si>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</si>
  <si>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</si>
  <si>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</si>
  <si>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</si>
  <si>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</si>
  <si>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</si>
  <si>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</si>
  <si>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</si>
  <si>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</si>
  <si>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</si>
  <si>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</si>
  <si>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</si>
  <si>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</si>
  <si>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</si>
  <si>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</si>
  <si>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</si>
  <si>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</si>
  <si>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</si>
  <si>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</si>
  <si>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</si>
  <si>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</si>
  <si>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</si>
  <si>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</si>
  <si>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</si>
  <si>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</si>
  <si>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</si>
  <si>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</si>
  <si>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</si>
  <si>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</si>
  <si>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</si>
  <si>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</si>
  <si>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</si>
  <si>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</si>
  <si>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</si>
  <si>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</si>
  <si>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</si>
  <si>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</si>
  <si>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</si>
  <si>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</si>
  <si>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</si>
  <si>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</si>
  <si>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</si>
  <si>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</si>
  <si>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</si>
  <si>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</si>
  <si>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</si>
  <si>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</si>
  <si>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</si>
  <si>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</si>
  <si>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</si>
  <si>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</si>
  <si>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</si>
  <si>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</si>
  <si>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</si>
  <si>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</si>
  <si>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</si>
  <si>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</si>
  <si>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</si>
  <si>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</si>
  <si>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</si>
  <si>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</si>
  <si>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</si>
  <si>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</si>
  <si>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</si>
  <si>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</si>
  <si>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</si>
  <si>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</si>
  <si>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</si>
  <si>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</si>
  <si>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</si>
  <si>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</si>
  <si>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</si>
  <si>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</si>
  <si>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</si>
  <si>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</si>
  <si>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</si>
  <si>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</si>
  <si>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</si>
  <si>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</si>
  <si>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</si>
  <si>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</si>
  <si>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</si>
  <si>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</si>
  <si>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</si>
  <si>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</si>
  <si>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</si>
  <si>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</si>
  <si>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</si>
  <si>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</si>
  <si>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</si>
  <si>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</si>
  <si>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</si>
  <si>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</si>
  <si>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</si>
  <si>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</si>
  <si>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</si>
  <si>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</si>
  <si>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</si>
  <si>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</si>
  <si>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</si>
  <si>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</si>
  <si>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</si>
  <si>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</si>
  <si>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To Contender</t>
  </si>
  <si>
    <t>To Champion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</si>
  <si>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</si>
  <si>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</si>
  <si>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</si>
  <si>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</si>
  <si>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</si>
  <si>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</si>
  <si>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</si>
  <si>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</si>
  <si>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</si>
  <si>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</si>
  <si>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</si>
  <si>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</si>
  <si>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</si>
  <si>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</si>
  <si>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</si>
  <si>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</si>
  <si>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</si>
  <si>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</si>
  <si>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As of 3/29/19</t>
  </si>
  <si>
    <t>Western Midstream Partners LP</t>
  </si>
  <si>
    <t>Acquired by Arclight Energy Partners</t>
  </si>
  <si>
    <t>Acquired by Fifth Third Bancorp</t>
  </si>
  <si>
    <t>Mar19</t>
  </si>
  <si>
    <t>Adj. switch to quarterly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</si>
</sst>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5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8"/>
      <color indexed="14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0"/>
      <name val="Arial"/>
    </font>
    <font>
      <u/>
      <sz val="10"/>
      <color indexed="12"/>
      <name val="Arial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56" fillId="0" borderId="0"/>
    <xf numFmtId="0" fontId="63" fillId="0" borderId="0"/>
  </cellStyleXfs>
  <cellXfs count="1225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9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11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39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5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5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5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5" fillId="0" borderId="10" xfId="0" applyFont="1" applyBorder="1"/>
    <xf numFmtId="0" fontId="45" fillId="0" borderId="8" xfId="0" applyFont="1" applyBorder="1"/>
    <xf numFmtId="0" fontId="45" fillId="0" borderId="11" xfId="0" applyFont="1" applyBorder="1" applyAlignment="1">
      <alignment horizontal="left"/>
    </xf>
    <xf numFmtId="0" fontId="16" fillId="0" borderId="3" xfId="0" applyFont="1" applyBorder="1"/>
    <xf numFmtId="0" fontId="45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6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50" fillId="0" borderId="0" xfId="1" applyNumberFormat="1" applyFont="1" applyFill="1" applyBorder="1" applyAlignment="1" applyProtection="1"/>
    <xf numFmtId="0" fontId="4" fillId="7" borderId="0" xfId="0" applyFont="1" applyFill="1"/>
    <xf numFmtId="0" fontId="49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9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9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1" fontId="8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7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21" fillId="0" borderId="0" xfId="0" applyFont="1" applyBorder="1"/>
    <xf numFmtId="0" fontId="52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6" fillId="0" borderId="5" xfId="0" applyFont="1" applyBorder="1" applyAlignment="1">
      <alignment horizontal="right"/>
    </xf>
    <xf numFmtId="0" fontId="46" fillId="0" borderId="9" xfId="0" applyFont="1" applyBorder="1" applyAlignment="1">
      <alignment horizontal="right"/>
    </xf>
    <xf numFmtId="0" fontId="44" fillId="0" borderId="9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49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4" fillId="0" borderId="7" xfId="0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0" fontId="22" fillId="0" borderId="0" xfId="0" applyFont="1" applyAlignment="1">
      <alignment horizontal="left"/>
    </xf>
    <xf numFmtId="0" fontId="52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65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6" fillId="0" borderId="11" xfId="0" applyFont="1" applyBorder="1" applyAlignment="1">
      <alignment horizontal="left"/>
    </xf>
    <xf numFmtId="0" fontId="66" fillId="0" borderId="11" xfId="0" applyFont="1" applyBorder="1"/>
    <xf numFmtId="0" fontId="65" fillId="0" borderId="7" xfId="0" applyFont="1" applyBorder="1"/>
    <xf numFmtId="0" fontId="65" fillId="0" borderId="11" xfId="0" applyFont="1" applyBorder="1"/>
    <xf numFmtId="0" fontId="66" fillId="0" borderId="7" xfId="0" applyFont="1" applyBorder="1" applyAlignment="1">
      <alignment horizontal="center"/>
    </xf>
    <xf numFmtId="0" fontId="66" fillId="0" borderId="15" xfId="0" applyFont="1" applyBorder="1"/>
    <xf numFmtId="0" fontId="66" fillId="0" borderId="8" xfId="0" applyFont="1" applyBorder="1" applyAlignment="1">
      <alignment horizontal="center"/>
    </xf>
    <xf numFmtId="0" fontId="67" fillId="0" borderId="5" xfId="0" applyFont="1" applyBorder="1" applyAlignment="1">
      <alignment horizontal="left"/>
    </xf>
    <xf numFmtId="0" fontId="66" fillId="0" borderId="12" xfId="0" applyFont="1" applyBorder="1"/>
    <xf numFmtId="0" fontId="66" fillId="0" borderId="7" xfId="0" applyFont="1" applyBorder="1"/>
    <xf numFmtId="0" fontId="66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8" fillId="0" borderId="13" xfId="0" applyFont="1" applyFill="1" applyBorder="1" applyAlignment="1">
      <alignment horizontal="left"/>
    </xf>
    <xf numFmtId="0" fontId="8" fillId="0" borderId="10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7" xfId="0" applyNumberFormat="1" applyFont="1" applyFill="1" applyBorder="1"/>
    <xf numFmtId="0" fontId="8" fillId="0" borderId="6" xfId="0" applyFont="1" applyFill="1" applyBorder="1"/>
    <xf numFmtId="169" fontId="68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8" fillId="0" borderId="8" xfId="0" applyNumberFormat="1" applyFont="1" applyFill="1" applyBorder="1"/>
    <xf numFmtId="169" fontId="68" fillId="0" borderId="18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8" fillId="0" borderId="3" xfId="0" applyNumberFormat="1" applyFont="1" applyFill="1" applyBorder="1" applyAlignment="1">
      <alignment horizontal="right"/>
    </xf>
    <xf numFmtId="169" fontId="68" fillId="0" borderId="5" xfId="0" applyNumberFormat="1" applyFont="1" applyFill="1" applyBorder="1"/>
    <xf numFmtId="169" fontId="68" fillId="0" borderId="8" xfId="0" applyNumberFormat="1" applyFont="1" applyFill="1" applyBorder="1" applyAlignment="1">
      <alignment horizontal="right"/>
    </xf>
    <xf numFmtId="169" fontId="68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8" fillId="0" borderId="11" xfId="0" applyNumberFormat="1" applyFont="1" applyFill="1" applyBorder="1" applyAlignment="1">
      <alignment horizontal="right"/>
    </xf>
    <xf numFmtId="169" fontId="68" fillId="0" borderId="7" xfId="0" applyNumberFormat="1" applyFont="1" applyFill="1" applyBorder="1"/>
    <xf numFmtId="169" fontId="4" fillId="0" borderId="11" xfId="0" applyNumberFormat="1" applyFont="1" applyFill="1" applyBorder="1"/>
    <xf numFmtId="169" fontId="68" fillId="0" borderId="6" xfId="0" applyNumberFormat="1" applyFont="1" applyFill="1" applyBorder="1"/>
    <xf numFmtId="169" fontId="35" fillId="0" borderId="11" xfId="0" applyNumberFormat="1" applyFont="1" applyFill="1" applyBorder="1" applyAlignment="1">
      <alignment horizontal="right"/>
    </xf>
    <xf numFmtId="169" fontId="35" fillId="0" borderId="0" xfId="0" applyNumberFormat="1" applyFont="1" applyFill="1" applyBorder="1"/>
    <xf numFmtId="169" fontId="68" fillId="0" borderId="15" xfId="0" applyNumberFormat="1" applyFont="1" applyFill="1" applyBorder="1"/>
    <xf numFmtId="169" fontId="68" fillId="0" borderId="10" xfId="0" applyNumberFormat="1" applyFont="1" applyFill="1" applyBorder="1" applyAlignment="1">
      <alignment horizontal="right"/>
    </xf>
    <xf numFmtId="169" fontId="68" fillId="0" borderId="9" xfId="0" applyNumberFormat="1" applyFont="1" applyFill="1" applyBorder="1"/>
    <xf numFmtId="169" fontId="68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19" xfId="0" applyNumberFormat="1" applyFont="1" applyFill="1" applyBorder="1" applyAlignment="1">
      <alignment horizontal="right"/>
    </xf>
    <xf numFmtId="169" fontId="8" fillId="0" borderId="20" xfId="0" applyNumberFormat="1" applyFont="1" applyFill="1" applyBorder="1"/>
    <xf numFmtId="169" fontId="8" fillId="0" borderId="21" xfId="0" applyNumberFormat="1" applyFont="1" applyFill="1" applyBorder="1"/>
    <xf numFmtId="169" fontId="8" fillId="0" borderId="22" xfId="0" applyNumberFormat="1" applyFont="1" applyFill="1" applyBorder="1" applyAlignment="1">
      <alignment horizontal="right"/>
    </xf>
    <xf numFmtId="169" fontId="17" fillId="0" borderId="22" xfId="0" applyNumberFormat="1" applyFont="1" applyFill="1" applyBorder="1" applyAlignment="1">
      <alignment horizontal="right"/>
    </xf>
    <xf numFmtId="169" fontId="22" fillId="0" borderId="23" xfId="0" applyNumberFormat="1" applyFont="1" applyFill="1" applyBorder="1"/>
    <xf numFmtId="169" fontId="8" fillId="0" borderId="23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8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9" fillId="0" borderId="0" xfId="0" applyFont="1" applyBorder="1"/>
    <xf numFmtId="0" fontId="3" fillId="0" borderId="0" xfId="1" applyNumberFormat="1" applyFont="1" applyFill="1" applyBorder="1" applyAlignment="1" applyProtection="1"/>
    <xf numFmtId="0" fontId="70" fillId="0" borderId="0" xfId="0" applyFont="1" applyBorder="1"/>
    <xf numFmtId="0" fontId="71" fillId="0" borderId="0" xfId="0" applyFont="1" applyBorder="1" applyAlignment="1">
      <alignment horizontal="left"/>
    </xf>
    <xf numFmtId="0" fontId="72" fillId="0" borderId="0" xfId="0" applyFont="1" applyBorder="1"/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4" xfId="0" applyFont="1" applyFill="1" applyBorder="1" applyAlignment="1">
      <alignment horizontal="left"/>
    </xf>
    <xf numFmtId="0" fontId="39" fillId="0" borderId="7" xfId="0" applyFont="1" applyBorder="1" applyAlignment="1">
      <alignment horizontal="left" wrapText="1"/>
    </xf>
    <xf numFmtId="0" fontId="8" fillId="0" borderId="25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69" fillId="0" borderId="0" xfId="0" applyFont="1" applyFill="1" applyBorder="1" applyAlignment="1">
      <alignment horizontal="left"/>
    </xf>
    <xf numFmtId="0" fontId="73" fillId="0" borderId="0" xfId="0" applyFont="1" applyFill="1" applyBorder="1"/>
    <xf numFmtId="0" fontId="74" fillId="0" borderId="0" xfId="0" applyFont="1" applyFill="1" applyBorder="1"/>
    <xf numFmtId="0" fontId="4" fillId="0" borderId="23" xfId="0" applyFont="1" applyFill="1" applyBorder="1" applyAlignment="1">
      <alignment horizontal="center"/>
    </xf>
    <xf numFmtId="0" fontId="69" fillId="0" borderId="0" xfId="0" applyFont="1" applyFill="1" applyBorder="1"/>
    <xf numFmtId="0" fontId="8" fillId="0" borderId="0" xfId="0" applyFont="1" applyFill="1"/>
    <xf numFmtId="0" fontId="0" fillId="0" borderId="23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8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0" fontId="8" fillId="0" borderId="24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0" xfId="0" applyFont="1" applyFill="1" applyBorder="1"/>
    <xf numFmtId="0" fontId="8" fillId="0" borderId="29" xfId="0" applyFont="1" applyFill="1" applyBorder="1"/>
    <xf numFmtId="0" fontId="8" fillId="0" borderId="11" xfId="0" applyFont="1" applyFill="1" applyBorder="1"/>
    <xf numFmtId="169" fontId="22" fillId="0" borderId="7" xfId="0" applyNumberFormat="1" applyFont="1" applyFill="1" applyBorder="1"/>
    <xf numFmtId="169" fontId="22" fillId="0" borderId="0" xfId="0" applyNumberFormat="1" applyFont="1" applyFill="1" applyBorder="1"/>
    <xf numFmtId="169" fontId="8" fillId="0" borderId="18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169" fontId="8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6" xfId="0" applyFont="1" applyFill="1" applyBorder="1" applyAlignment="1">
      <alignment horizontal="left"/>
    </xf>
    <xf numFmtId="164" fontId="75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3" xfId="0" applyBorder="1"/>
    <xf numFmtId="0" fontId="8" fillId="0" borderId="23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8" fillId="0" borderId="8" xfId="0" applyNumberFormat="1" applyFont="1" applyBorder="1"/>
    <xf numFmtId="169" fontId="68" fillId="0" borderId="11" xfId="0" applyNumberFormat="1" applyFont="1" applyBorder="1"/>
    <xf numFmtId="169" fontId="68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3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3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3" xfId="0" applyFont="1" applyFill="1" applyBorder="1"/>
    <xf numFmtId="0" fontId="0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8" xfId="0" applyFill="1" applyBorder="1"/>
    <xf numFmtId="0" fontId="8" fillId="0" borderId="34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/>
    </xf>
    <xf numFmtId="0" fontId="13" fillId="0" borderId="18" xfId="0" applyFont="1" applyFill="1" applyBorder="1" applyAlignment="1">
      <alignment horizontal="left"/>
    </xf>
    <xf numFmtId="0" fontId="0" fillId="0" borderId="34" xfId="0" applyFont="1" applyFill="1" applyBorder="1"/>
    <xf numFmtId="0" fontId="0" fillId="0" borderId="34" xfId="0" applyFill="1" applyBorder="1"/>
    <xf numFmtId="0" fontId="11" fillId="0" borderId="18" xfId="0" applyFont="1" applyFill="1" applyBorder="1" applyAlignment="1">
      <alignment horizontal="left"/>
    </xf>
    <xf numFmtId="0" fontId="23" fillId="0" borderId="18" xfId="0" applyFont="1" applyFill="1" applyBorder="1"/>
    <xf numFmtId="0" fontId="25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23" fillId="0" borderId="18" xfId="0" applyFont="1" applyFill="1" applyBorder="1" applyAlignment="1">
      <alignment horizontal="left"/>
    </xf>
    <xf numFmtId="0" fontId="65" fillId="0" borderId="18" xfId="0" applyFont="1" applyFill="1" applyBorder="1"/>
    <xf numFmtId="0" fontId="4" fillId="0" borderId="18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30" fillId="0" borderId="18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65" fillId="0" borderId="18" xfId="0" applyFont="1" applyFill="1" applyBorder="1" applyAlignment="1">
      <alignment horizontal="left"/>
    </xf>
    <xf numFmtId="0" fontId="22" fillId="0" borderId="18" xfId="0" applyFont="1" applyFill="1" applyBorder="1"/>
    <xf numFmtId="0" fontId="78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8" fillId="0" borderId="18" xfId="0" applyFont="1" applyFill="1" applyBorder="1"/>
    <xf numFmtId="0" fontId="17" fillId="0" borderId="18" xfId="0" applyFont="1" applyFill="1" applyBorder="1"/>
    <xf numFmtId="0" fontId="68" fillId="0" borderId="18" xfId="0" applyFont="1" applyFill="1" applyBorder="1" applyAlignment="1">
      <alignment horizontal="left"/>
    </xf>
    <xf numFmtId="0" fontId="79" fillId="0" borderId="18" xfId="0" applyFont="1" applyFill="1" applyBorder="1" applyAlignment="1">
      <alignment horizontal="left"/>
    </xf>
    <xf numFmtId="0" fontId="80" fillId="0" borderId="18" xfId="0" applyFont="1" applyFill="1" applyBorder="1" applyAlignment="1">
      <alignment horizontal="left"/>
    </xf>
    <xf numFmtId="0" fontId="34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27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8" fillId="0" borderId="18" xfId="0" applyFont="1" applyFill="1" applyBorder="1" applyAlignment="1">
      <alignment horizontal="left"/>
    </xf>
    <xf numFmtId="0" fontId="8" fillId="0" borderId="18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9" fillId="0" borderId="0" xfId="0" applyNumberFormat="1" applyFont="1" applyFill="1" applyBorder="1" applyAlignment="1">
      <alignment horizontal="right"/>
    </xf>
    <xf numFmtId="0" fontId="69" fillId="0" borderId="0" xfId="0" applyFont="1" applyFill="1" applyBorder="1" applyAlignment="1">
      <alignment horizontal="center"/>
    </xf>
    <xf numFmtId="0" fontId="69" fillId="0" borderId="23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70" fillId="0" borderId="0" xfId="0" applyNumberFormat="1" applyFont="1" applyFill="1" applyBorder="1" applyAlignment="1">
      <alignment horizontal="center"/>
    </xf>
    <xf numFmtId="170" fontId="70" fillId="0" borderId="0" xfId="0" applyNumberFormat="1" applyFont="1" applyFill="1" applyBorder="1" applyAlignment="1">
      <alignment horizontal="center"/>
    </xf>
    <xf numFmtId="169" fontId="70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3" applyFont="1" applyFill="1" applyBorder="1"/>
    <xf numFmtId="3" fontId="73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5" xfId="0" applyFont="1" applyFill="1" applyBorder="1"/>
    <xf numFmtId="0" fontId="8" fillId="0" borderId="35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1" fontId="8" fillId="0" borderId="35" xfId="0" applyNumberFormat="1" applyFon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69" fillId="0" borderId="35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0" fontId="0" fillId="0" borderId="35" xfId="0" applyFill="1" applyBorder="1"/>
    <xf numFmtId="0" fontId="3" fillId="0" borderId="34" xfId="1" applyNumberFormat="1" applyFill="1" applyBorder="1" applyAlignment="1" applyProtection="1"/>
    <xf numFmtId="0" fontId="8" fillId="0" borderId="36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69" fillId="0" borderId="26" xfId="0" applyFont="1" applyFill="1" applyBorder="1" applyAlignment="1">
      <alignment horizontal="center"/>
    </xf>
    <xf numFmtId="0" fontId="0" fillId="0" borderId="37" xfId="0" applyFill="1" applyBorder="1"/>
    <xf numFmtId="0" fontId="13" fillId="0" borderId="26" xfId="0" applyFont="1" applyFill="1" applyBorder="1" applyAlignment="1">
      <alignment horizontal="left"/>
    </xf>
    <xf numFmtId="0" fontId="84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85" fillId="0" borderId="26" xfId="0" applyFont="1" applyFill="1" applyBorder="1" applyAlignment="1">
      <alignment horizontal="center"/>
    </xf>
    <xf numFmtId="0" fontId="86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8" fillId="0" borderId="26" xfId="0" applyNumberFormat="1" applyFont="1" applyFill="1" applyBorder="1"/>
    <xf numFmtId="165" fontId="77" fillId="0" borderId="26" xfId="0" applyNumberFormat="1" applyFont="1" applyFill="1" applyBorder="1"/>
    <xf numFmtId="165" fontId="79" fillId="0" borderId="26" xfId="0" applyNumberFormat="1" applyFont="1" applyFill="1" applyBorder="1"/>
    <xf numFmtId="165" fontId="25" fillId="0" borderId="26" xfId="0" applyNumberFormat="1" applyFont="1" applyFill="1" applyBorder="1"/>
    <xf numFmtId="165" fontId="31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7" fillId="0" borderId="2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0" fontId="4" fillId="0" borderId="35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69" fillId="0" borderId="33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3" xfId="0" applyNumberFormat="1" applyFont="1" applyFill="1" applyBorder="1"/>
    <xf numFmtId="1" fontId="8" fillId="0" borderId="33" xfId="0" applyNumberFormat="1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64" fontId="8" fillId="0" borderId="33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3" xfId="0" applyNumberFormat="1" applyFont="1" applyFill="1" applyBorder="1" applyAlignment="1">
      <alignment horizontal="left"/>
    </xf>
    <xf numFmtId="170" fontId="70" fillId="0" borderId="33" xfId="0" applyNumberFormat="1" applyFont="1" applyFill="1" applyBorder="1" applyAlignment="1">
      <alignment horizontal="center"/>
    </xf>
    <xf numFmtId="169" fontId="70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 applyAlignment="1">
      <alignment horizontal="left"/>
    </xf>
    <xf numFmtId="2" fontId="8" fillId="0" borderId="33" xfId="0" applyNumberFormat="1" applyFont="1" applyFill="1" applyBorder="1" applyAlignment="1">
      <alignment horizontal="right"/>
    </xf>
    <xf numFmtId="2" fontId="69" fillId="0" borderId="33" xfId="0" applyNumberFormat="1" applyFont="1" applyFill="1" applyBorder="1" applyAlignment="1">
      <alignment horizontal="right"/>
    </xf>
    <xf numFmtId="3" fontId="69" fillId="0" borderId="33" xfId="0" applyNumberFormat="1" applyFont="1" applyFill="1" applyBorder="1" applyAlignment="1">
      <alignment horizontal="right"/>
    </xf>
    <xf numFmtId="168" fontId="69" fillId="0" borderId="33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3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0" fillId="0" borderId="33" xfId="0" applyFill="1" applyBorder="1"/>
    <xf numFmtId="0" fontId="8" fillId="0" borderId="17" xfId="0" applyFont="1" applyFill="1" applyBorder="1" applyAlignment="1">
      <alignment horizontal="left"/>
    </xf>
    <xf numFmtId="2" fontId="87" fillId="0" borderId="33" xfId="0" applyNumberFormat="1" applyFont="1" applyFill="1" applyBorder="1" applyAlignment="1">
      <alignment horizontal="right"/>
    </xf>
    <xf numFmtId="2" fontId="8" fillId="0" borderId="33" xfId="0" applyNumberFormat="1" applyFont="1" applyFill="1" applyBorder="1"/>
    <xf numFmtId="164" fontId="75" fillId="0" borderId="33" xfId="0" applyNumberFormat="1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/>
    </xf>
    <xf numFmtId="165" fontId="8" fillId="0" borderId="33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7" xfId="0" applyFont="1" applyFill="1" applyBorder="1"/>
    <xf numFmtId="164" fontId="68" fillId="0" borderId="33" xfId="0" applyNumberFormat="1" applyFont="1" applyFill="1" applyBorder="1" applyAlignment="1">
      <alignment horizontal="right"/>
    </xf>
    <xf numFmtId="2" fontId="74" fillId="0" borderId="33" xfId="0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23" fillId="0" borderId="17" xfId="0" applyFont="1" applyFill="1" applyBorder="1"/>
    <xf numFmtId="172" fontId="8" fillId="0" borderId="33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8" fillId="0" borderId="18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3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left"/>
    </xf>
    <xf numFmtId="0" fontId="16" fillId="0" borderId="23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3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3" xfId="0" applyNumberFormat="1" applyFont="1" applyFill="1" applyBorder="1" applyAlignment="1">
      <alignment horizontal="center"/>
    </xf>
    <xf numFmtId="168" fontId="8" fillId="0" borderId="23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16" fillId="0" borderId="18" xfId="0" applyFont="1" applyFill="1" applyBorder="1"/>
    <xf numFmtId="0" fontId="0" fillId="0" borderId="35" xfId="0" applyFill="1" applyBorder="1" applyAlignment="1">
      <alignment horizontal="center"/>
    </xf>
    <xf numFmtId="1" fontId="0" fillId="0" borderId="35" xfId="0" applyNumberFormat="1" applyFill="1" applyBorder="1" applyAlignment="1">
      <alignment horizontal="center"/>
    </xf>
    <xf numFmtId="0" fontId="72" fillId="0" borderId="35" xfId="0" applyFont="1" applyFill="1" applyBorder="1" applyAlignment="1">
      <alignment horizontal="center"/>
    </xf>
    <xf numFmtId="0" fontId="73" fillId="0" borderId="35" xfId="0" applyFont="1" applyFill="1" applyBorder="1"/>
    <xf numFmtId="0" fontId="0" fillId="0" borderId="37" xfId="0" applyFill="1" applyBorder="1" applyAlignment="1">
      <alignment horizontal="right"/>
    </xf>
    <xf numFmtId="0" fontId="0" fillId="0" borderId="35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3" xfId="0" applyNumberFormat="1" applyFont="1" applyFill="1" applyBorder="1" applyAlignment="1">
      <alignment horizontal="center"/>
    </xf>
    <xf numFmtId="0" fontId="69" fillId="0" borderId="33" xfId="0" applyFont="1" applyFill="1" applyBorder="1" applyAlignment="1">
      <alignment horizontal="right"/>
    </xf>
    <xf numFmtId="0" fontId="69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0" xfId="0" applyFill="1" applyBorder="1"/>
    <xf numFmtId="0" fontId="0" fillId="0" borderId="37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8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0" fontId="8" fillId="0" borderId="8" xfId="0" applyFont="1" applyFill="1" applyBorder="1"/>
    <xf numFmtId="0" fontId="8" fillId="0" borderId="15" xfId="0" applyFont="1" applyFill="1" applyBorder="1"/>
    <xf numFmtId="164" fontId="8" fillId="0" borderId="0" xfId="0" applyNumberFormat="1" applyFont="1" applyFill="1" applyBorder="1" applyAlignment="1">
      <alignment horizontal="left"/>
    </xf>
    <xf numFmtId="2" fontId="69" fillId="0" borderId="0" xfId="0" applyNumberFormat="1" applyFont="1" applyFill="1" applyBorder="1" applyAlignment="1">
      <alignment horizontal="right"/>
    </xf>
    <xf numFmtId="164" fontId="68" fillId="0" borderId="0" xfId="0" applyNumberFormat="1" applyFont="1" applyFill="1" applyBorder="1" applyAlignment="1">
      <alignment horizontal="right"/>
    </xf>
    <xf numFmtId="2" fontId="87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3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center"/>
    </xf>
    <xf numFmtId="168" fontId="69" fillId="0" borderId="0" xfId="0" applyNumberFormat="1" applyFont="1" applyFill="1" applyBorder="1" applyAlignment="1">
      <alignment horizontal="right"/>
    </xf>
    <xf numFmtId="168" fontId="87" fillId="0" borderId="0" xfId="0" applyNumberFormat="1" applyFont="1" applyFill="1" applyBorder="1" applyAlignment="1">
      <alignment horizontal="right"/>
    </xf>
    <xf numFmtId="2" fontId="69" fillId="0" borderId="0" xfId="0" applyNumberFormat="1" applyFont="1" applyFill="1" applyBorder="1"/>
    <xf numFmtId="0" fontId="8" fillId="0" borderId="18" xfId="0" applyFont="1" applyFill="1" applyBorder="1"/>
    <xf numFmtId="0" fontId="8" fillId="0" borderId="18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69" fillId="0" borderId="0" xfId="0" applyNumberFormat="1" applyFont="1" applyFill="1" applyBorder="1" applyAlignment="1">
      <alignment horizontal="right"/>
    </xf>
    <xf numFmtId="0" fontId="69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69" fillId="0" borderId="0" xfId="0" applyFont="1" applyFill="1" applyBorder="1" applyAlignment="1">
      <alignment horizontal="right"/>
    </xf>
    <xf numFmtId="0" fontId="69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79" fillId="0" borderId="0" xfId="0" applyNumberFormat="1" applyFont="1" applyFill="1" applyBorder="1"/>
    <xf numFmtId="2" fontId="8" fillId="0" borderId="0" xfId="0" applyNumberFormat="1" applyFont="1" applyFill="1" applyBorder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38" xfId="0" applyFont="1" applyFill="1" applyBorder="1" applyAlignment="1">
      <alignment horizontal="center"/>
    </xf>
    <xf numFmtId="172" fontId="8" fillId="12" borderId="38" xfId="0" applyNumberFormat="1" applyFont="1" applyFill="1" applyBorder="1" applyAlignment="1">
      <alignment horizontal="center"/>
    </xf>
    <xf numFmtId="0" fontId="66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4" xfId="0" applyFont="1" applyFill="1" applyBorder="1"/>
    <xf numFmtId="0" fontId="8" fillId="0" borderId="34" xfId="0" applyFont="1" applyFill="1" applyBorder="1" applyAlignment="1">
      <alignment horizontal="left"/>
    </xf>
    <xf numFmtId="0" fontId="8" fillId="0" borderId="37" xfId="0" applyFont="1" applyFill="1" applyBorder="1"/>
    <xf numFmtId="0" fontId="0" fillId="0" borderId="0" xfId="0" applyNumberFormat="1" applyFill="1" applyBorder="1" applyAlignment="1">
      <alignment horizontal="center"/>
    </xf>
    <xf numFmtId="174" fontId="8" fillId="0" borderId="7" xfId="0" applyNumberFormat="1" applyFont="1" applyFill="1" applyBorder="1"/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6" fillId="0" borderId="0" xfId="0" applyNumberFormat="1" applyFont="1" applyFill="1" applyBorder="1"/>
    <xf numFmtId="169" fontId="68" fillId="0" borderId="0" xfId="0" applyNumberFormat="1" applyFont="1" applyBorder="1"/>
    <xf numFmtId="0" fontId="21" fillId="0" borderId="26" xfId="0" applyFont="1" applyBorder="1" applyAlignment="1">
      <alignment horizontal="center"/>
    </xf>
    <xf numFmtId="0" fontId="65" fillId="0" borderId="18" xfId="0" quotePrefix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66" fillId="0" borderId="9" xfId="0" applyFont="1" applyBorder="1"/>
    <xf numFmtId="0" fontId="0" fillId="0" borderId="11" xfId="0" applyBorder="1"/>
    <xf numFmtId="0" fontId="8" fillId="0" borderId="20" xfId="0" applyFont="1" applyBorder="1"/>
    <xf numFmtId="0" fontId="5" fillId="0" borderId="5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4" xfId="0" applyFont="1" applyBorder="1"/>
    <xf numFmtId="0" fontId="46" fillId="0" borderId="23" xfId="0" applyFont="1" applyBorder="1" applyAlignment="1">
      <alignment horizontal="right"/>
    </xf>
    <xf numFmtId="0" fontId="8" fillId="0" borderId="23" xfId="0" applyFont="1" applyBorder="1" applyAlignment="1">
      <alignment horizontal="left"/>
    </xf>
    <xf numFmtId="0" fontId="8" fillId="0" borderId="23" xfId="0" applyFont="1" applyBorder="1"/>
    <xf numFmtId="0" fontId="8" fillId="0" borderId="22" xfId="0" applyFont="1" applyBorder="1"/>
    <xf numFmtId="0" fontId="53" fillId="0" borderId="15" xfId="0" applyFont="1" applyBorder="1" applyAlignment="1">
      <alignment horizontal="left"/>
    </xf>
    <xf numFmtId="2" fontId="0" fillId="0" borderId="41" xfId="0" applyNumberFormat="1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0" xfId="4" applyFont="1" applyFill="1" applyBorder="1"/>
    <xf numFmtId="0" fontId="22" fillId="0" borderId="15" xfId="0" applyFont="1" applyBorder="1"/>
    <xf numFmtId="0" fontId="21" fillId="0" borderId="30" xfId="0" applyFont="1" applyBorder="1" applyAlignment="1">
      <alignment horizontal="center"/>
    </xf>
    <xf numFmtId="0" fontId="22" fillId="0" borderId="10" xfId="0" applyFont="1" applyBorder="1"/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0" fontId="8" fillId="0" borderId="43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44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169" fontId="22" fillId="0" borderId="5" xfId="0" applyNumberFormat="1" applyFont="1" applyFill="1" applyBorder="1" applyAlignment="1">
      <alignment horizontal="right"/>
    </xf>
    <xf numFmtId="0" fontId="0" fillId="0" borderId="26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left"/>
    </xf>
    <xf numFmtId="2" fontId="8" fillId="0" borderId="15" xfId="0" applyNumberFormat="1" applyFont="1" applyFill="1" applyBorder="1"/>
    <xf numFmtId="0" fontId="21" fillId="0" borderId="41" xfId="0" applyFont="1" applyBorder="1" applyAlignment="1">
      <alignment horizontal="center"/>
    </xf>
    <xf numFmtId="169" fontId="23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9" fillId="0" borderId="17" xfId="0" applyFont="1" applyFill="1" applyBorder="1" applyAlignment="1">
      <alignment horizontal="left"/>
    </xf>
    <xf numFmtId="0" fontId="68" fillId="0" borderId="17" xfId="0" applyFont="1" applyFill="1" applyBorder="1" applyAlignment="1">
      <alignment horizontal="left"/>
    </xf>
    <xf numFmtId="171" fontId="69" fillId="0" borderId="26" xfId="0" applyNumberFormat="1" applyFont="1" applyFill="1" applyBorder="1" applyAlignment="1">
      <alignment horizontal="center"/>
    </xf>
    <xf numFmtId="171" fontId="69" fillId="0" borderId="30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5" fontId="79" fillId="0" borderId="26" xfId="0" applyNumberFormat="1" applyFont="1" applyFill="1" applyBorder="1" applyAlignment="1">
      <alignment horizontal="right"/>
    </xf>
    <xf numFmtId="0" fontId="11" fillId="0" borderId="18" xfId="0" applyFont="1" applyFill="1" applyBorder="1"/>
    <xf numFmtId="168" fontId="87" fillId="0" borderId="33" xfId="0" applyNumberFormat="1" applyFont="1" applyFill="1" applyBorder="1" applyAlignment="1">
      <alignment horizontal="right"/>
    </xf>
    <xf numFmtId="0" fontId="88" fillId="0" borderId="18" xfId="0" applyFont="1" applyFill="1" applyBorder="1" applyAlignment="1">
      <alignment horizontal="left"/>
    </xf>
    <xf numFmtId="172" fontId="68" fillId="0" borderId="0" xfId="0" applyNumberFormat="1" applyFont="1" applyFill="1" applyBorder="1" applyAlignment="1">
      <alignment horizontal="right"/>
    </xf>
    <xf numFmtId="0" fontId="85" fillId="0" borderId="30" xfId="0" applyFont="1" applyFill="1" applyBorder="1" applyAlignment="1">
      <alignment horizontal="center"/>
    </xf>
    <xf numFmtId="0" fontId="22" fillId="0" borderId="3" xfId="0" applyFont="1" applyBorder="1" applyAlignment="1">
      <alignment horizontal="left"/>
    </xf>
    <xf numFmtId="0" fontId="10" fillId="0" borderId="18" xfId="0" applyFont="1" applyFill="1" applyBorder="1"/>
    <xf numFmtId="173" fontId="8" fillId="0" borderId="13" xfId="0" applyNumberFormat="1" applyFont="1" applyFill="1" applyBorder="1" applyAlignment="1"/>
    <xf numFmtId="169" fontId="4" fillId="0" borderId="18" xfId="0" applyNumberFormat="1" applyFont="1" applyFill="1" applyBorder="1"/>
    <xf numFmtId="0" fontId="68" fillId="0" borderId="8" xfId="0" applyFont="1" applyFill="1" applyBorder="1"/>
    <xf numFmtId="169" fontId="4" fillId="0" borderId="11" xfId="0" applyNumberFormat="1" applyFont="1" applyFill="1" applyBorder="1" applyAlignment="1">
      <alignment horizontal="right"/>
    </xf>
    <xf numFmtId="174" fontId="8" fillId="0" borderId="7" xfId="0" applyNumberFormat="1" applyFont="1" applyFill="1" applyBorder="1" applyAlignment="1">
      <alignment horizontal="right"/>
    </xf>
    <xf numFmtId="169" fontId="4" fillId="0" borderId="0" xfId="0" applyNumberFormat="1" applyFont="1" applyFill="1" applyBorder="1"/>
    <xf numFmtId="0" fontId="85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4" xfId="0" applyNumberFormat="1" applyFill="1" applyBorder="1" applyAlignment="1">
      <alignment horizontal="center"/>
    </xf>
    <xf numFmtId="2" fontId="0" fillId="0" borderId="34" xfId="0" applyNumberFormat="1" applyFill="1" applyBorder="1"/>
    <xf numFmtId="165" fontId="0" fillId="0" borderId="0" xfId="0" applyNumberFormat="1" applyFill="1" applyBorder="1"/>
    <xf numFmtId="2" fontId="0" fillId="0" borderId="34" xfId="0" applyNumberFormat="1" applyFill="1" applyBorder="1" applyAlignment="1">
      <alignment horizontal="center"/>
    </xf>
    <xf numFmtId="0" fontId="73" fillId="0" borderId="34" xfId="0" applyFont="1" applyFill="1" applyBorder="1"/>
    <xf numFmtId="1" fontId="0" fillId="0" borderId="0" xfId="0" applyNumberFormat="1" applyFill="1" applyBorder="1"/>
    <xf numFmtId="2" fontId="0" fillId="0" borderId="45" xfId="0" applyNumberFormat="1" applyFill="1" applyBorder="1" applyAlignment="1">
      <alignment horizontal="center"/>
    </xf>
    <xf numFmtId="2" fontId="0" fillId="0" borderId="46" xfId="0" applyNumberFormat="1" applyFill="1" applyBorder="1" applyAlignment="1">
      <alignment horizontal="center"/>
    </xf>
    <xf numFmtId="0" fontId="22" fillId="0" borderId="17" xfId="0" applyFont="1" applyFill="1" applyBorder="1"/>
    <xf numFmtId="168" fontId="4" fillId="0" borderId="47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left"/>
    </xf>
    <xf numFmtId="0" fontId="45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0" fillId="0" borderId="48" xfId="0" applyBorder="1"/>
    <xf numFmtId="0" fontId="8" fillId="0" borderId="48" xfId="0" applyFont="1" applyBorder="1" applyAlignment="1">
      <alignment horizontal="left"/>
    </xf>
    <xf numFmtId="173" fontId="8" fillId="0" borderId="33" xfId="0" applyNumberFormat="1" applyFont="1" applyFill="1" applyBorder="1" applyAlignment="1"/>
    <xf numFmtId="0" fontId="8" fillId="0" borderId="17" xfId="0" applyNumberFormat="1" applyFont="1" applyFill="1" applyBorder="1" applyAlignment="1"/>
    <xf numFmtId="0" fontId="69" fillId="0" borderId="33" xfId="0" applyNumberFormat="1" applyFont="1" applyFill="1" applyBorder="1" applyAlignment="1"/>
    <xf numFmtId="0" fontId="8" fillId="0" borderId="30" xfId="0" applyFont="1" applyFill="1" applyBorder="1"/>
    <xf numFmtId="0" fontId="0" fillId="0" borderId="17" xfId="0" applyFill="1" applyBorder="1"/>
    <xf numFmtId="170" fontId="69" fillId="0" borderId="33" xfId="0" applyNumberFormat="1" applyFont="1" applyFill="1" applyBorder="1" applyAlignment="1">
      <alignment horizontal="right"/>
    </xf>
    <xf numFmtId="173" fontId="8" fillId="0" borderId="12" xfId="0" applyNumberFormat="1" applyFont="1" applyFill="1" applyBorder="1" applyAlignment="1"/>
    <xf numFmtId="169" fontId="8" fillId="0" borderId="49" xfId="0" applyNumberFormat="1" applyFont="1" applyFill="1" applyBorder="1"/>
    <xf numFmtId="0" fontId="8" fillId="0" borderId="17" xfId="0" applyFont="1" applyBorder="1"/>
    <xf numFmtId="169" fontId="68" fillId="0" borderId="3" xfId="0" applyNumberFormat="1" applyFont="1" applyFill="1" applyBorder="1"/>
    <xf numFmtId="169" fontId="4" fillId="0" borderId="8" xfId="0" applyNumberFormat="1" applyFont="1" applyFill="1" applyBorder="1"/>
    <xf numFmtId="169" fontId="8" fillId="0" borderId="19" xfId="0" applyNumberFormat="1" applyFont="1" applyFill="1" applyBorder="1" applyAlignment="1">
      <alignment horizontal="right"/>
    </xf>
    <xf numFmtId="169" fontId="8" fillId="0" borderId="3" xfId="0" applyNumberFormat="1" applyFont="1" applyBorder="1"/>
    <xf numFmtId="169" fontId="68" fillId="0" borderId="3" xfId="0" applyNumberFormat="1" applyFont="1" applyBorder="1"/>
    <xf numFmtId="169" fontId="35" fillId="0" borderId="8" xfId="0" applyNumberFormat="1" applyFont="1" applyFill="1" applyBorder="1" applyAlignment="1">
      <alignment horizontal="right"/>
    </xf>
    <xf numFmtId="169" fontId="76" fillId="0" borderId="8" xfId="0" applyNumberFormat="1" applyFont="1" applyFill="1" applyBorder="1" applyAlignment="1">
      <alignment horizontal="right"/>
    </xf>
    <xf numFmtId="169" fontId="68" fillId="0" borderId="12" xfId="0" applyNumberFormat="1" applyFont="1" applyBorder="1"/>
    <xf numFmtId="169" fontId="35" fillId="0" borderId="7" xfId="0" applyNumberFormat="1" applyFont="1" applyFill="1" applyBorder="1"/>
    <xf numFmtId="169" fontId="68" fillId="0" borderId="5" xfId="0" applyNumberFormat="1" applyFont="1" applyBorder="1"/>
    <xf numFmtId="0" fontId="8" fillId="0" borderId="5" xfId="0" applyFont="1" applyFill="1" applyBorder="1"/>
    <xf numFmtId="169" fontId="8" fillId="0" borderId="5" xfId="0" applyNumberFormat="1" applyFont="1" applyBorder="1"/>
    <xf numFmtId="0" fontId="45" fillId="0" borderId="0" xfId="0" applyFont="1" applyBorder="1"/>
    <xf numFmtId="0" fontId="45" fillId="0" borderId="12" xfId="0" applyFont="1" applyBorder="1" applyAlignment="1">
      <alignment horizontal="left"/>
    </xf>
    <xf numFmtId="0" fontId="16" fillId="0" borderId="7" xfId="0" applyFont="1" applyBorder="1"/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65" fillId="0" borderId="0" xfId="0" applyFont="1" applyBorder="1"/>
    <xf numFmtId="2" fontId="66" fillId="0" borderId="11" xfId="0" applyNumberFormat="1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45" fillId="0" borderId="33" xfId="0" applyFont="1" applyBorder="1"/>
    <xf numFmtId="0" fontId="23" fillId="0" borderId="0" xfId="0" applyFont="1" applyBorder="1"/>
    <xf numFmtId="0" fontId="8" fillId="0" borderId="33" xfId="0" applyFont="1" applyBorder="1" applyAlignment="1">
      <alignment horizontal="left"/>
    </xf>
    <xf numFmtId="0" fontId="8" fillId="0" borderId="33" xfId="0" applyFont="1" applyBorder="1"/>
    <xf numFmtId="0" fontId="23" fillId="0" borderId="6" xfId="0" applyFont="1" applyBorder="1"/>
    <xf numFmtId="0" fontId="66" fillId="0" borderId="6" xfId="0" applyFont="1" applyBorder="1"/>
    <xf numFmtId="0" fontId="65" fillId="0" borderId="0" xfId="0" applyFont="1" applyBorder="1" applyAlignment="1">
      <alignment horizontal="left"/>
    </xf>
    <xf numFmtId="0" fontId="45" fillId="0" borderId="18" xfId="0" applyFont="1" applyBorder="1"/>
    <xf numFmtId="0" fontId="45" fillId="0" borderId="3" xfId="0" applyFont="1" applyBorder="1"/>
    <xf numFmtId="0" fontId="16" fillId="0" borderId="18" xfId="0" applyFont="1" applyBorder="1"/>
    <xf numFmtId="0" fontId="23" fillId="0" borderId="18" xfId="0" applyFont="1" applyBorder="1"/>
    <xf numFmtId="0" fontId="45" fillId="0" borderId="17" xfId="0" applyFont="1" applyBorder="1"/>
    <xf numFmtId="0" fontId="65" fillId="0" borderId="8" xfId="0" applyFont="1" applyBorder="1"/>
    <xf numFmtId="0" fontId="65" fillId="0" borderId="18" xfId="0" applyFont="1" applyBorder="1"/>
    <xf numFmtId="0" fontId="21" fillId="0" borderId="15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0" fillId="0" borderId="48" xfId="0" applyFill="1" applyBorder="1"/>
    <xf numFmtId="172" fontId="75" fillId="0" borderId="0" xfId="0" applyNumberFormat="1" applyFont="1" applyFill="1" applyBorder="1" applyAlignment="1">
      <alignment horizontal="center"/>
    </xf>
    <xf numFmtId="169" fontId="72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49" fontId="4" fillId="13" borderId="14" xfId="0" applyNumberFormat="1" applyFont="1" applyFill="1" applyBorder="1" applyAlignment="1">
      <alignment horizontal="center"/>
    </xf>
    <xf numFmtId="1" fontId="4" fillId="13" borderId="14" xfId="0" applyNumberFormat="1" applyFont="1" applyFill="1" applyBorder="1"/>
    <xf numFmtId="168" fontId="4" fillId="13" borderId="14" xfId="0" applyNumberFormat="1" applyFont="1" applyFill="1" applyBorder="1"/>
    <xf numFmtId="2" fontId="4" fillId="13" borderId="14" xfId="0" applyNumberFormat="1" applyFont="1" applyFill="1" applyBorder="1"/>
    <xf numFmtId="2" fontId="4" fillId="13" borderId="2" xfId="0" applyNumberFormat="1" applyFont="1" applyFill="1" applyBorder="1"/>
    <xf numFmtId="1" fontId="4" fillId="13" borderId="1" xfId="0" applyNumberFormat="1" applyFont="1" applyFill="1" applyBorder="1"/>
    <xf numFmtId="2" fontId="4" fillId="13" borderId="4" xfId="0" applyNumberFormat="1" applyFont="1" applyFill="1" applyBorder="1"/>
    <xf numFmtId="0" fontId="4" fillId="13" borderId="2" xfId="0" applyFont="1" applyFill="1" applyBorder="1"/>
    <xf numFmtId="0" fontId="0" fillId="0" borderId="6" xfId="0" applyFill="1" applyBorder="1"/>
    <xf numFmtId="2" fontId="8" fillId="0" borderId="34" xfId="0" applyNumberFormat="1" applyFont="1" applyFill="1" applyBorder="1"/>
    <xf numFmtId="173" fontId="8" fillId="0" borderId="34" xfId="0" applyNumberFormat="1" applyFont="1" applyFill="1" applyBorder="1" applyAlignment="1"/>
    <xf numFmtId="2" fontId="8" fillId="0" borderId="15" xfId="0" applyNumberFormat="1" applyFont="1" applyFill="1" applyBorder="1" applyAlignment="1">
      <alignment horizontal="left"/>
    </xf>
    <xf numFmtId="169" fontId="8" fillId="0" borderId="12" xfId="0" applyNumberFormat="1" applyFont="1" applyBorder="1"/>
    <xf numFmtId="169" fontId="8" fillId="0" borderId="16" xfId="0" applyNumberFormat="1" applyFont="1" applyBorder="1"/>
    <xf numFmtId="169" fontId="4" fillId="0" borderId="10" xfId="0" applyNumberFormat="1" applyFont="1" applyFill="1" applyBorder="1" applyAlignment="1">
      <alignment horizontal="right"/>
    </xf>
    <xf numFmtId="169" fontId="4" fillId="0" borderId="3" xfId="0" applyNumberFormat="1" applyFont="1" applyFill="1" applyBorder="1" applyAlignment="1">
      <alignment horizontal="right"/>
    </xf>
    <xf numFmtId="169" fontId="68" fillId="0" borderId="10" xfId="0" applyNumberFormat="1" applyFont="1" applyFill="1" applyBorder="1"/>
    <xf numFmtId="169" fontId="89" fillId="0" borderId="0" xfId="0" applyNumberFormat="1" applyFont="1" applyFill="1" applyBorder="1"/>
    <xf numFmtId="0" fontId="8" fillId="0" borderId="18" xfId="0" applyFont="1" applyBorder="1" applyAlignment="1"/>
    <xf numFmtId="165" fontId="79" fillId="0" borderId="30" xfId="0" applyNumberFormat="1" applyFont="1" applyFill="1" applyBorder="1"/>
    <xf numFmtId="0" fontId="4" fillId="0" borderId="17" xfId="0" applyFont="1" applyFill="1" applyBorder="1" applyAlignment="1">
      <alignment horizontal="left"/>
    </xf>
    <xf numFmtId="169" fontId="8" fillId="0" borderId="50" xfId="0" applyNumberFormat="1" applyFont="1" applyFill="1" applyBorder="1"/>
    <xf numFmtId="174" fontId="8" fillId="0" borderId="15" xfId="0" applyNumberFormat="1" applyFont="1" applyFill="1" applyBorder="1"/>
    <xf numFmtId="169" fontId="89" fillId="0" borderId="8" xfId="0" applyNumberFormat="1" applyFont="1" applyFill="1" applyBorder="1" applyAlignment="1">
      <alignment horizontal="right"/>
    </xf>
    <xf numFmtId="169" fontId="4" fillId="0" borderId="7" xfId="0" applyNumberFormat="1" applyFont="1" applyFill="1" applyBorder="1"/>
    <xf numFmtId="169" fontId="8" fillId="0" borderId="13" xfId="0" applyNumberFormat="1" applyFont="1" applyBorder="1"/>
    <xf numFmtId="169" fontId="22" fillId="0" borderId="9" xfId="0" applyNumberFormat="1" applyFont="1" applyFill="1" applyBorder="1" applyAlignment="1">
      <alignment horizontal="right"/>
    </xf>
    <xf numFmtId="169" fontId="8" fillId="0" borderId="9" xfId="0" applyNumberFormat="1" applyFont="1" applyBorder="1"/>
    <xf numFmtId="0" fontId="66" fillId="0" borderId="0" xfId="0" applyFont="1" applyBorder="1" applyAlignment="1">
      <alignment horizontal="left"/>
    </xf>
    <xf numFmtId="0" fontId="23" fillId="0" borderId="13" xfId="0" applyFont="1" applyBorder="1" applyAlignment="1">
      <alignment horizontal="left"/>
    </xf>
    <xf numFmtId="0" fontId="22" fillId="0" borderId="7" xfId="0" applyFont="1" applyBorder="1"/>
    <xf numFmtId="0" fontId="66" fillId="0" borderId="6" xfId="0" applyFont="1" applyBorder="1" applyAlignment="1">
      <alignment horizontal="left"/>
    </xf>
    <xf numFmtId="0" fontId="45" fillId="0" borderId="13" xfId="0" applyFont="1" applyBorder="1"/>
    <xf numFmtId="0" fontId="16" fillId="0" borderId="7" xfId="0" applyFont="1" applyBorder="1" applyAlignment="1">
      <alignment horizontal="left"/>
    </xf>
    <xf numFmtId="0" fontId="65" fillId="0" borderId="12" xfId="0" applyFont="1" applyBorder="1"/>
    <xf numFmtId="0" fontId="16" fillId="0" borderId="12" xfId="0" applyFont="1" applyBorder="1" applyAlignment="1">
      <alignment horizontal="left"/>
    </xf>
    <xf numFmtId="0" fontId="45" fillId="0" borderId="15" xfId="0" applyFont="1" applyBorder="1" applyAlignment="1">
      <alignment horizontal="left"/>
    </xf>
    <xf numFmtId="0" fontId="66" fillId="0" borderId="20" xfId="0" applyFont="1" applyBorder="1"/>
    <xf numFmtId="0" fontId="22" fillId="0" borderId="8" xfId="0" applyFont="1" applyBorder="1" applyAlignment="1">
      <alignment horizontal="center"/>
    </xf>
    <xf numFmtId="0" fontId="22" fillId="0" borderId="12" xfId="0" applyFont="1" applyBorder="1" applyAlignment="1">
      <alignment horizontal="left"/>
    </xf>
    <xf numFmtId="165" fontId="79" fillId="0" borderId="33" xfId="0" applyNumberFormat="1" applyFont="1" applyFill="1" applyBorder="1"/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5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14" borderId="0" xfId="0" applyFont="1" applyFill="1" applyAlignment="1">
      <alignment horizontal="center"/>
    </xf>
    <xf numFmtId="0" fontId="93" fillId="0" borderId="0" xfId="0" applyFont="1" applyBorder="1" applyAlignment="1">
      <alignment horizontal="center"/>
    </xf>
    <xf numFmtId="0" fontId="94" fillId="0" borderId="0" xfId="0" applyFont="1" applyAlignment="1">
      <alignment horizontal="center"/>
    </xf>
    <xf numFmtId="14" fontId="0" fillId="0" borderId="0" xfId="0" applyNumberFormat="1"/>
    <xf numFmtId="14" fontId="8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/>
    <xf numFmtId="169" fontId="68" fillId="0" borderId="0" xfId="0" applyNumberFormat="1" applyFont="1" applyFill="1"/>
    <xf numFmtId="0" fontId="69" fillId="0" borderId="33" xfId="0" applyFont="1" applyFill="1" applyBorder="1"/>
    <xf numFmtId="0" fontId="0" fillId="0" borderId="33" xfId="0" applyFill="1" applyBorder="1" applyAlignment="1">
      <alignment horizontal="center"/>
    </xf>
    <xf numFmtId="0" fontId="13" fillId="0" borderId="17" xfId="0" applyFont="1" applyFill="1" applyBorder="1" applyAlignment="1">
      <alignment horizontal="left"/>
    </xf>
    <xf numFmtId="0" fontId="80" fillId="0" borderId="17" xfId="0" applyFont="1" applyFill="1" applyBorder="1" applyAlignment="1">
      <alignment horizontal="left"/>
    </xf>
    <xf numFmtId="0" fontId="17" fillId="0" borderId="17" xfId="0" applyFont="1" applyFill="1" applyBorder="1"/>
    <xf numFmtId="0" fontId="8" fillId="0" borderId="33" xfId="0" applyFont="1" applyFill="1" applyBorder="1" applyAlignment="1">
      <alignment horizontal="center"/>
    </xf>
    <xf numFmtId="0" fontId="8" fillId="0" borderId="11" xfId="3" applyFont="1" applyFill="1" applyBorder="1"/>
    <xf numFmtId="0" fontId="0" fillId="0" borderId="15" xfId="0" applyFill="1" applyBorder="1"/>
    <xf numFmtId="2" fontId="8" fillId="0" borderId="12" xfId="0" applyNumberFormat="1" applyFont="1" applyFill="1" applyBorder="1" applyAlignment="1">
      <alignment horizontal="left"/>
    </xf>
    <xf numFmtId="2" fontId="8" fillId="0" borderId="6" xfId="0" applyNumberFormat="1" applyFont="1" applyFill="1" applyBorder="1" applyAlignment="1">
      <alignment horizontal="left"/>
    </xf>
    <xf numFmtId="0" fontId="0" fillId="0" borderId="13" xfId="0" applyFill="1" applyBorder="1"/>
    <xf numFmtId="0" fontId="8" fillId="0" borderId="15" xfId="0" applyFont="1" applyFill="1" applyBorder="1" applyAlignment="1"/>
    <xf numFmtId="0" fontId="8" fillId="0" borderId="8" xfId="0" applyFont="1" applyFill="1" applyBorder="1" applyAlignment="1">
      <alignment horizontal="left"/>
    </xf>
    <xf numFmtId="174" fontId="8" fillId="0" borderId="10" xfId="0" applyNumberFormat="1" applyFont="1" applyFill="1" applyBorder="1"/>
    <xf numFmtId="0" fontId="8" fillId="0" borderId="25" xfId="0" applyFont="1" applyBorder="1"/>
    <xf numFmtId="0" fontId="8" fillId="0" borderId="16" xfId="0" applyFont="1" applyBorder="1"/>
    <xf numFmtId="169" fontId="8" fillId="0" borderId="8" xfId="0" applyNumberFormat="1" applyFont="1" applyBorder="1" applyAlignment="1">
      <alignment horizontal="right"/>
    </xf>
    <xf numFmtId="169" fontId="68" fillId="0" borderId="10" xfId="0" applyNumberFormat="1" applyFont="1" applyBorder="1"/>
    <xf numFmtId="169" fontId="22" fillId="0" borderId="19" xfId="0" applyNumberFormat="1" applyFont="1" applyFill="1" applyBorder="1" applyAlignment="1">
      <alignment horizontal="right"/>
    </xf>
    <xf numFmtId="169" fontId="23" fillId="0" borderId="10" xfId="0" applyNumberFormat="1" applyFont="1" applyFill="1" applyBorder="1" applyAlignment="1">
      <alignment horizontal="right"/>
    </xf>
    <xf numFmtId="169" fontId="17" fillId="0" borderId="8" xfId="0" applyNumberFormat="1" applyFont="1" applyBorder="1" applyAlignment="1">
      <alignment horizontal="right"/>
    </xf>
    <xf numFmtId="169" fontId="67" fillId="0" borderId="8" xfId="0" applyNumberFormat="1" applyFont="1" applyFill="1" applyBorder="1"/>
    <xf numFmtId="169" fontId="0" fillId="0" borderId="10" xfId="0" applyNumberFormat="1" applyFill="1" applyBorder="1"/>
    <xf numFmtId="0" fontId="17" fillId="0" borderId="8" xfId="0" applyFont="1" applyFill="1" applyBorder="1" applyAlignment="1">
      <alignment horizontal="center"/>
    </xf>
    <xf numFmtId="169" fontId="23" fillId="0" borderId="3" xfId="0" applyNumberFormat="1" applyFont="1" applyFill="1" applyBorder="1" applyAlignment="1">
      <alignment horizontal="right"/>
    </xf>
    <xf numFmtId="169" fontId="8" fillId="0" borderId="0" xfId="0" applyNumberFormat="1" applyFont="1" applyFill="1" applyBorder="1" applyAlignment="1"/>
    <xf numFmtId="169" fontId="68" fillId="0" borderId="15" xfId="0" applyNumberFormat="1" applyFont="1" applyBorder="1"/>
    <xf numFmtId="169" fontId="8" fillId="0" borderId="13" xfId="0" applyNumberFormat="1" applyFont="1" applyFill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169" fontId="8" fillId="0" borderId="51" xfId="0" applyNumberFormat="1" applyFont="1" applyFill="1" applyBorder="1" applyAlignment="1">
      <alignment horizontal="right"/>
    </xf>
    <xf numFmtId="169" fontId="8" fillId="0" borderId="15" xfId="0" applyNumberFormat="1" applyFont="1" applyBorder="1"/>
    <xf numFmtId="169" fontId="22" fillId="0" borderId="31" xfId="0" applyNumberFormat="1" applyFont="1" applyFill="1" applyBorder="1" applyAlignment="1">
      <alignment horizontal="right"/>
    </xf>
    <xf numFmtId="169" fontId="0" fillId="0" borderId="8" xfId="0" applyNumberFormat="1" applyFill="1" applyBorder="1"/>
    <xf numFmtId="174" fontId="8" fillId="0" borderId="13" xfId="0" applyNumberFormat="1" applyFont="1" applyFill="1" applyBorder="1"/>
    <xf numFmtId="169" fontId="68" fillId="0" borderId="13" xfId="0" applyNumberFormat="1" applyFont="1" applyBorder="1"/>
    <xf numFmtId="169" fontId="8" fillId="0" borderId="7" xfId="0" applyNumberFormat="1" applyFont="1" applyBorder="1"/>
    <xf numFmtId="169" fontId="8" fillId="0" borderId="24" xfId="0" applyNumberFormat="1" applyFont="1" applyFill="1" applyBorder="1"/>
    <xf numFmtId="169" fontId="22" fillId="0" borderId="52" xfId="0" applyNumberFormat="1" applyFont="1" applyFill="1" applyBorder="1"/>
    <xf numFmtId="174" fontId="8" fillId="0" borderId="9" xfId="0" applyNumberFormat="1" applyFont="1" applyFill="1" applyBorder="1"/>
    <xf numFmtId="169" fontId="35" fillId="0" borderId="0" xfId="0" applyNumberFormat="1" applyFont="1" applyFill="1" applyBorder="1" applyAlignment="1">
      <alignment horizontal="right"/>
    </xf>
    <xf numFmtId="169" fontId="22" fillId="0" borderId="33" xfId="0" applyNumberFormat="1" applyFont="1" applyFill="1" applyBorder="1"/>
    <xf numFmtId="174" fontId="8" fillId="0" borderId="9" xfId="0" applyNumberFormat="1" applyFont="1" applyFill="1" applyBorder="1" applyAlignment="1">
      <alignment horizontal="right"/>
    </xf>
    <xf numFmtId="169" fontId="22" fillId="0" borderId="0" xfId="0" applyNumberFormat="1" applyFont="1" applyBorder="1"/>
    <xf numFmtId="169" fontId="68" fillId="0" borderId="9" xfId="0" applyNumberFormat="1" applyFont="1" applyBorder="1"/>
    <xf numFmtId="0" fontId="16" fillId="0" borderId="33" xfId="0" applyFont="1" applyBorder="1"/>
    <xf numFmtId="0" fontId="66" fillId="0" borderId="33" xfId="0" applyFont="1" applyBorder="1"/>
    <xf numFmtId="0" fontId="65" fillId="0" borderId="13" xfId="0" applyFont="1" applyBorder="1" applyAlignment="1">
      <alignment horizontal="left"/>
    </xf>
    <xf numFmtId="0" fontId="65" fillId="0" borderId="6" xfId="0" applyFont="1" applyBorder="1" applyAlignment="1">
      <alignment horizontal="left"/>
    </xf>
    <xf numFmtId="0" fontId="66" fillId="0" borderId="13" xfId="0" applyFont="1" applyBorder="1"/>
    <xf numFmtId="0" fontId="66" fillId="0" borderId="15" xfId="0" applyFont="1" applyBorder="1" applyAlignment="1">
      <alignment horizontal="left"/>
    </xf>
    <xf numFmtId="0" fontId="45" fillId="0" borderId="6" xfId="0" applyFont="1" applyBorder="1" applyAlignment="1">
      <alignment horizontal="left"/>
    </xf>
    <xf numFmtId="2" fontId="45" fillId="0" borderId="12" xfId="0" applyNumberFormat="1" applyFont="1" applyBorder="1"/>
    <xf numFmtId="0" fontId="65" fillId="0" borderId="12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2" fontId="8" fillId="0" borderId="13" xfId="0" applyNumberFormat="1" applyFont="1" applyBorder="1"/>
    <xf numFmtId="0" fontId="45" fillId="0" borderId="53" xfId="0" applyFont="1" applyBorder="1"/>
    <xf numFmtId="0" fontId="16" fillId="0" borderId="17" xfId="0" applyFont="1" applyBorder="1"/>
    <xf numFmtId="0" fontId="65" fillId="0" borderId="3" xfId="0" applyFont="1" applyBorder="1"/>
    <xf numFmtId="0" fontId="16" fillId="0" borderId="10" xfId="0" applyFont="1" applyBorder="1"/>
    <xf numFmtId="0" fontId="8" fillId="0" borderId="15" xfId="0" applyNumberFormat="1" applyFont="1" applyFill="1" applyBorder="1" applyAlignment="1"/>
    <xf numFmtId="0" fontId="65" fillId="0" borderId="5" xfId="0" applyFont="1" applyBorder="1"/>
    <xf numFmtId="0" fontId="21" fillId="0" borderId="3" xfId="0" applyFont="1" applyFill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65" fillId="0" borderId="3" xfId="0" applyFont="1" applyBorder="1" applyAlignment="1">
      <alignment horizontal="left"/>
    </xf>
    <xf numFmtId="0" fontId="68" fillId="0" borderId="3" xfId="0" applyFont="1" applyBorder="1" applyAlignment="1">
      <alignment horizontal="left"/>
    </xf>
    <xf numFmtId="0" fontId="8" fillId="0" borderId="26" xfId="0" applyNumberFormat="1" applyFont="1" applyFill="1" applyBorder="1" applyAlignment="1"/>
    <xf numFmtId="165" fontId="77" fillId="0" borderId="30" xfId="0" applyNumberFormat="1" applyFont="1" applyFill="1" applyBorder="1"/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2" fontId="8" fillId="0" borderId="54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7">
    <cellStyle name="Hyperlink" xfId="1" builtinId="8"/>
    <cellStyle name="Hyperlink 2" xfId="2"/>
    <cellStyle name="Normal" xfId="0" builtinId="0"/>
    <cellStyle name="Normal 2" xfId="3"/>
    <cellStyle name="Normal 3" xfId="4"/>
    <cellStyle name="Normal 4" xfId="5"/>
    <cellStyle name="Normal 5" xfId="6"/>
  </cellStyles>
  <dxfs count="68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5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29" customWidth="1"/>
    <col min="2" max="2" width="9.140625" style="1130" customWidth="1"/>
    <col min="3" max="3" width="9.140625" style="1129" customWidth="1"/>
    <col min="4" max="4" width="9.140625" style="1132" customWidth="1"/>
    <col min="5" max="5" width="9.140625" style="1129" customWidth="1"/>
    <col min="6" max="6" width="9.140625" style="1132" customWidth="1"/>
    <col min="7" max="9" width="9.140625" style="1129" customWidth="1"/>
    <col min="10" max="16384" width="9.140625" style="1129"/>
  </cols>
  <sheetData>
    <row r="6" spans="13:13" ht="61.5" x14ac:dyDescent="0.9">
      <c r="M6" s="1136" t="s">
        <v>4472</v>
      </c>
    </row>
    <row r="8" spans="13:13" ht="21" x14ac:dyDescent="0.35">
      <c r="M8" s="1138" t="s">
        <v>4473</v>
      </c>
    </row>
    <row r="18" spans="13:13" ht="15.75" x14ac:dyDescent="0.25">
      <c r="M18" s="1140" t="s">
        <v>4474</v>
      </c>
    </row>
    <row r="20" spans="13:13" ht="15.75" x14ac:dyDescent="0.25">
      <c r="M20" s="1137" t="s">
        <v>4477</v>
      </c>
    </row>
    <row r="36" spans="2:13" x14ac:dyDescent="0.2">
      <c r="M36" s="1130" t="s">
        <v>4475</v>
      </c>
    </row>
    <row r="38" spans="2:13" x14ac:dyDescent="0.2">
      <c r="H38" s="1135"/>
      <c r="M38" s="1130" t="s">
        <v>4476</v>
      </c>
    </row>
    <row r="40" spans="2:13" x14ac:dyDescent="0.2">
      <c r="M40" s="1139" t="s">
        <v>4479</v>
      </c>
    </row>
    <row r="41" spans="2:13" x14ac:dyDescent="0.2">
      <c r="B41" s="1131"/>
      <c r="D41" s="1133"/>
      <c r="F41" s="1134"/>
    </row>
    <row r="42" spans="2:13" x14ac:dyDescent="0.2">
      <c r="B42" s="1131"/>
      <c r="D42" s="1133"/>
      <c r="F42" s="113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3368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3369</v>
      </c>
    </row>
    <row r="4" spans="1:3" x14ac:dyDescent="0.2">
      <c r="B4" s="410">
        <v>39447</v>
      </c>
      <c r="C4" t="s">
        <v>3370</v>
      </c>
    </row>
    <row r="5" spans="1:3" x14ac:dyDescent="0.2">
      <c r="B5" s="410">
        <v>39449</v>
      </c>
      <c r="C5" t="s">
        <v>3371</v>
      </c>
    </row>
    <row r="6" spans="1:3" x14ac:dyDescent="0.2">
      <c r="B6" s="410">
        <v>39449</v>
      </c>
      <c r="C6" t="s">
        <v>3372</v>
      </c>
    </row>
    <row r="7" spans="1:3" x14ac:dyDescent="0.2">
      <c r="B7" s="410">
        <v>39451</v>
      </c>
      <c r="C7" s="409" t="s">
        <v>3373</v>
      </c>
    </row>
    <row r="8" spans="1:3" x14ac:dyDescent="0.2">
      <c r="B8" s="410">
        <v>39452</v>
      </c>
      <c r="C8" t="s">
        <v>3374</v>
      </c>
    </row>
    <row r="9" spans="1:3" x14ac:dyDescent="0.2">
      <c r="B9" s="410">
        <v>39461</v>
      </c>
      <c r="C9" t="s">
        <v>3375</v>
      </c>
    </row>
    <row r="10" spans="1:3" x14ac:dyDescent="0.2">
      <c r="B10" s="410">
        <v>39491</v>
      </c>
      <c r="C10" s="409" t="s">
        <v>3376</v>
      </c>
    </row>
    <row r="11" spans="1:3" x14ac:dyDescent="0.2">
      <c r="B11" s="410">
        <v>39491</v>
      </c>
      <c r="C11" t="s">
        <v>3377</v>
      </c>
    </row>
    <row r="12" spans="1:3" x14ac:dyDescent="0.2">
      <c r="B12" s="410">
        <v>39504</v>
      </c>
      <c r="C12" t="s">
        <v>3378</v>
      </c>
    </row>
    <row r="13" spans="1:3" x14ac:dyDescent="0.2">
      <c r="B13" s="410">
        <v>39506</v>
      </c>
      <c r="C13" t="s">
        <v>3379</v>
      </c>
    </row>
    <row r="14" spans="1:3" x14ac:dyDescent="0.2">
      <c r="B14" s="410">
        <v>39527</v>
      </c>
      <c r="C14" s="409" t="s">
        <v>3380</v>
      </c>
    </row>
    <row r="15" spans="1:3" x14ac:dyDescent="0.2">
      <c r="B15" s="411">
        <v>39721</v>
      </c>
      <c r="C15" s="408" t="s">
        <v>3381</v>
      </c>
    </row>
    <row r="16" spans="1:3" x14ac:dyDescent="0.2">
      <c r="B16" s="411">
        <v>39722</v>
      </c>
      <c r="C16" s="408" t="s">
        <v>3382</v>
      </c>
    </row>
    <row r="17" spans="2:3" x14ac:dyDescent="0.2">
      <c r="B17" s="411">
        <v>39753</v>
      </c>
      <c r="C17" s="408" t="s">
        <v>3383</v>
      </c>
    </row>
    <row r="18" spans="2:3" x14ac:dyDescent="0.2">
      <c r="B18" s="411">
        <v>39771</v>
      </c>
      <c r="C18" s="408" t="s">
        <v>3384</v>
      </c>
    </row>
    <row r="19" spans="2:3" x14ac:dyDescent="0.2">
      <c r="B19" s="410">
        <v>39785</v>
      </c>
      <c r="C19" t="s">
        <v>3385</v>
      </c>
    </row>
    <row r="20" spans="2:3" x14ac:dyDescent="0.2">
      <c r="B20" s="410">
        <v>39843</v>
      </c>
      <c r="C20" t="s">
        <v>3386</v>
      </c>
    </row>
    <row r="21" spans="2:3" x14ac:dyDescent="0.2">
      <c r="B21" s="410">
        <v>39859</v>
      </c>
      <c r="C21" s="409" t="s">
        <v>3387</v>
      </c>
    </row>
    <row r="22" spans="2:3" x14ac:dyDescent="0.2">
      <c r="B22" s="410">
        <v>39962</v>
      </c>
      <c r="C22" t="s">
        <v>3388</v>
      </c>
    </row>
    <row r="23" spans="2:3" x14ac:dyDescent="0.2">
      <c r="B23" s="410">
        <v>39988</v>
      </c>
      <c r="C23" t="s">
        <v>3389</v>
      </c>
    </row>
    <row r="24" spans="2:3" x14ac:dyDescent="0.2">
      <c r="B24" s="410">
        <v>40303</v>
      </c>
      <c r="C24" s="409" t="s">
        <v>3390</v>
      </c>
    </row>
    <row r="25" spans="2:3" x14ac:dyDescent="0.2">
      <c r="B25" s="410">
        <v>40319</v>
      </c>
      <c r="C25" t="s">
        <v>3391</v>
      </c>
    </row>
    <row r="26" spans="2:3" x14ac:dyDescent="0.2">
      <c r="B26" s="410">
        <v>40325</v>
      </c>
      <c r="C26" t="s">
        <v>3392</v>
      </c>
    </row>
    <row r="27" spans="2:3" x14ac:dyDescent="0.2">
      <c r="B27" s="410">
        <v>40357</v>
      </c>
      <c r="C27" s="409" t="s">
        <v>3393</v>
      </c>
    </row>
    <row r="28" spans="2:3" x14ac:dyDescent="0.2">
      <c r="B28" s="410">
        <v>40357</v>
      </c>
      <c r="C28" s="409" t="s">
        <v>3394</v>
      </c>
    </row>
    <row r="29" spans="2:3" x14ac:dyDescent="0.2">
      <c r="B29" s="410">
        <v>40365</v>
      </c>
      <c r="C29" t="s">
        <v>3395</v>
      </c>
    </row>
    <row r="30" spans="2:3" x14ac:dyDescent="0.2">
      <c r="B30" s="410">
        <v>40365</v>
      </c>
      <c r="C30" t="s">
        <v>3396</v>
      </c>
    </row>
    <row r="31" spans="2:3" x14ac:dyDescent="0.2">
      <c r="B31" s="410">
        <v>40371</v>
      </c>
      <c r="C31" s="409" t="s">
        <v>3397</v>
      </c>
    </row>
    <row r="32" spans="2:3" x14ac:dyDescent="0.2">
      <c r="B32" s="410">
        <v>40371</v>
      </c>
      <c r="C32" t="s">
        <v>3398</v>
      </c>
    </row>
    <row r="33" spans="2:3" x14ac:dyDescent="0.2">
      <c r="B33" s="410">
        <v>40372</v>
      </c>
      <c r="C33" s="409" t="s">
        <v>3399</v>
      </c>
    </row>
    <row r="34" spans="2:3" x14ac:dyDescent="0.2">
      <c r="B34" s="410">
        <v>40378</v>
      </c>
      <c r="C34" t="s">
        <v>3400</v>
      </c>
    </row>
    <row r="35" spans="2:3" x14ac:dyDescent="0.2">
      <c r="B35" s="410">
        <v>40382</v>
      </c>
      <c r="C35" t="s">
        <v>3401</v>
      </c>
    </row>
    <row r="36" spans="2:3" x14ac:dyDescent="0.2">
      <c r="B36" s="410">
        <v>40382</v>
      </c>
      <c r="C36" s="409" t="s">
        <v>3402</v>
      </c>
    </row>
    <row r="37" spans="2:3" x14ac:dyDescent="0.2">
      <c r="B37" s="410">
        <v>40386</v>
      </c>
      <c r="C37" s="409" t="s">
        <v>3403</v>
      </c>
    </row>
    <row r="38" spans="2:3" x14ac:dyDescent="0.2">
      <c r="B38" s="410">
        <v>40391</v>
      </c>
      <c r="C38" t="s">
        <v>3404</v>
      </c>
    </row>
    <row r="39" spans="2:3" x14ac:dyDescent="0.2">
      <c r="B39" s="410">
        <v>40393</v>
      </c>
      <c r="C39" s="409" t="s">
        <v>3405</v>
      </c>
    </row>
    <row r="40" spans="2:3" x14ac:dyDescent="0.2">
      <c r="B40" s="410">
        <v>40396</v>
      </c>
      <c r="C40" t="s">
        <v>3406</v>
      </c>
    </row>
    <row r="41" spans="2:3" x14ac:dyDescent="0.2">
      <c r="B41" s="410">
        <v>40401</v>
      </c>
      <c r="C41" s="409" t="s">
        <v>3407</v>
      </c>
    </row>
    <row r="42" spans="2:3" x14ac:dyDescent="0.2">
      <c r="B42" s="410">
        <v>40403</v>
      </c>
      <c r="C42" s="409" t="s">
        <v>3408</v>
      </c>
    </row>
    <row r="43" spans="2:3" x14ac:dyDescent="0.2">
      <c r="B43" s="410">
        <v>40413</v>
      </c>
      <c r="C43" t="s">
        <v>3409</v>
      </c>
    </row>
    <row r="44" spans="2:3" x14ac:dyDescent="0.2">
      <c r="B44" s="410">
        <v>40417</v>
      </c>
      <c r="C44" t="s">
        <v>3410</v>
      </c>
    </row>
    <row r="45" spans="2:3" x14ac:dyDescent="0.2">
      <c r="B45" s="410">
        <v>40420</v>
      </c>
      <c r="C45" s="409" t="s">
        <v>3411</v>
      </c>
    </row>
    <row r="46" spans="2:3" x14ac:dyDescent="0.2">
      <c r="B46" s="410">
        <v>40420</v>
      </c>
      <c r="C46" s="409" t="s">
        <v>3412</v>
      </c>
    </row>
    <row r="47" spans="2:3" x14ac:dyDescent="0.2">
      <c r="B47" s="410">
        <v>40420</v>
      </c>
      <c r="C47" s="409" t="s">
        <v>3413</v>
      </c>
    </row>
    <row r="48" spans="2:3" x14ac:dyDescent="0.2">
      <c r="B48" s="410">
        <v>40431</v>
      </c>
      <c r="C48" t="s">
        <v>3414</v>
      </c>
    </row>
    <row r="49" spans="2:3" x14ac:dyDescent="0.2">
      <c r="B49" s="410">
        <v>40436</v>
      </c>
      <c r="C49" s="409" t="s">
        <v>3415</v>
      </c>
    </row>
    <row r="50" spans="2:3" x14ac:dyDescent="0.2">
      <c r="B50" s="410">
        <v>40439</v>
      </c>
      <c r="C50" s="409" t="s">
        <v>3416</v>
      </c>
    </row>
    <row r="51" spans="2:3" x14ac:dyDescent="0.2">
      <c r="B51" s="410">
        <v>40441</v>
      </c>
      <c r="C51" s="409" t="s">
        <v>3417</v>
      </c>
    </row>
    <row r="52" spans="2:3" x14ac:dyDescent="0.2">
      <c r="B52" s="410">
        <v>40476</v>
      </c>
      <c r="C52" s="409" t="s">
        <v>3418</v>
      </c>
    </row>
    <row r="53" spans="2:3" x14ac:dyDescent="0.2">
      <c r="B53" s="410">
        <v>40499</v>
      </c>
      <c r="C53" s="409" t="s">
        <v>3419</v>
      </c>
    </row>
    <row r="54" spans="2:3" x14ac:dyDescent="0.2">
      <c r="B54" s="410">
        <v>40500</v>
      </c>
      <c r="C54" t="s">
        <v>3420</v>
      </c>
    </row>
    <row r="55" spans="2:3" x14ac:dyDescent="0.2">
      <c r="B55" s="410">
        <v>40500</v>
      </c>
      <c r="C55" s="409" t="s">
        <v>3421</v>
      </c>
    </row>
    <row r="56" spans="2:3" x14ac:dyDescent="0.2">
      <c r="B56" s="410">
        <v>40500</v>
      </c>
      <c r="C56" s="409" t="s">
        <v>3422</v>
      </c>
    </row>
    <row r="57" spans="2:3" x14ac:dyDescent="0.2">
      <c r="B57" s="410">
        <v>40511</v>
      </c>
      <c r="C57" s="409" t="s">
        <v>3423</v>
      </c>
    </row>
    <row r="58" spans="2:3" x14ac:dyDescent="0.2">
      <c r="B58" s="410">
        <v>40512</v>
      </c>
      <c r="C58" s="409" t="s">
        <v>3424</v>
      </c>
    </row>
    <row r="59" spans="2:3" x14ac:dyDescent="0.2">
      <c r="B59" s="410">
        <v>40512</v>
      </c>
      <c r="C59" s="409" t="s">
        <v>3425</v>
      </c>
    </row>
    <row r="60" spans="2:3" x14ac:dyDescent="0.2">
      <c r="B60" s="410">
        <v>40519</v>
      </c>
      <c r="C60" s="409" t="s">
        <v>3426</v>
      </c>
    </row>
    <row r="61" spans="2:3" x14ac:dyDescent="0.2">
      <c r="B61" s="410">
        <v>40527</v>
      </c>
      <c r="C61" t="s">
        <v>3427</v>
      </c>
    </row>
    <row r="62" spans="2:3" x14ac:dyDescent="0.2">
      <c r="B62" s="410">
        <v>40527</v>
      </c>
      <c r="C62" s="409" t="s">
        <v>3428</v>
      </c>
    </row>
    <row r="63" spans="2:3" x14ac:dyDescent="0.2">
      <c r="B63" s="410">
        <v>40528</v>
      </c>
      <c r="C63" t="s">
        <v>3429</v>
      </c>
    </row>
    <row r="64" spans="2:3" x14ac:dyDescent="0.2">
      <c r="B64" s="410">
        <v>40541</v>
      </c>
      <c r="C64" t="s">
        <v>3430</v>
      </c>
    </row>
    <row r="65" spans="2:5" x14ac:dyDescent="0.2">
      <c r="B65" s="410">
        <v>40542</v>
      </c>
      <c r="C65" s="409" t="s">
        <v>3431</v>
      </c>
    </row>
    <row r="66" spans="2:5" x14ac:dyDescent="0.2">
      <c r="B66" s="410">
        <v>40542</v>
      </c>
      <c r="C66" t="s">
        <v>3432</v>
      </c>
    </row>
    <row r="67" spans="2:5" x14ac:dyDescent="0.2">
      <c r="B67" s="410">
        <v>40542</v>
      </c>
      <c r="C67" t="s">
        <v>3433</v>
      </c>
    </row>
    <row r="68" spans="2:5" x14ac:dyDescent="0.2">
      <c r="B68" s="410">
        <v>40542</v>
      </c>
      <c r="C68" t="s">
        <v>3434</v>
      </c>
    </row>
    <row r="69" spans="2:5" x14ac:dyDescent="0.2">
      <c r="B69" s="410">
        <v>40543</v>
      </c>
      <c r="C69" t="s">
        <v>3435</v>
      </c>
    </row>
    <row r="70" spans="2:5" x14ac:dyDescent="0.2">
      <c r="B70" s="410">
        <v>40543</v>
      </c>
      <c r="C70" t="s">
        <v>3436</v>
      </c>
    </row>
    <row r="71" spans="2:5" x14ac:dyDescent="0.2">
      <c r="B71" s="410">
        <v>40562</v>
      </c>
      <c r="C71" s="409" t="s">
        <v>3437</v>
      </c>
    </row>
    <row r="72" spans="2:5" x14ac:dyDescent="0.2">
      <c r="B72" s="410">
        <v>40583</v>
      </c>
      <c r="C72" t="s">
        <v>3438</v>
      </c>
    </row>
    <row r="73" spans="2:5" x14ac:dyDescent="0.2">
      <c r="B73" s="410">
        <v>40602</v>
      </c>
      <c r="C73" t="s">
        <v>3439</v>
      </c>
    </row>
    <row r="74" spans="2:5" x14ac:dyDescent="0.2">
      <c r="B74" s="410">
        <v>40602</v>
      </c>
      <c r="C74" s="409" t="s">
        <v>3440</v>
      </c>
    </row>
    <row r="75" spans="2:5" x14ac:dyDescent="0.2">
      <c r="B75" s="410">
        <v>40602</v>
      </c>
      <c r="C75" s="409" t="s">
        <v>3441</v>
      </c>
    </row>
    <row r="76" spans="2:5" x14ac:dyDescent="0.2">
      <c r="B76" s="410">
        <v>40618</v>
      </c>
      <c r="C76" s="409" t="s">
        <v>3442</v>
      </c>
    </row>
    <row r="77" spans="2:5" x14ac:dyDescent="0.2">
      <c r="B77" s="410">
        <v>40658</v>
      </c>
      <c r="C77" t="s">
        <v>3443</v>
      </c>
    </row>
    <row r="78" spans="2:5" x14ac:dyDescent="0.2">
      <c r="B78" s="410">
        <v>40659</v>
      </c>
      <c r="C78" t="s">
        <v>3444</v>
      </c>
    </row>
    <row r="79" spans="2:5" x14ac:dyDescent="0.2">
      <c r="B79" s="410">
        <v>40690</v>
      </c>
      <c r="C79" s="409" t="s">
        <v>3445</v>
      </c>
      <c r="E79">
        <v>43</v>
      </c>
    </row>
    <row r="80" spans="2:5" x14ac:dyDescent="0.2">
      <c r="B80" s="410">
        <v>40726</v>
      </c>
      <c r="C80" s="409" t="s">
        <v>3446</v>
      </c>
    </row>
    <row r="81" spans="2:3" x14ac:dyDescent="0.2">
      <c r="B81" s="410">
        <v>40727</v>
      </c>
      <c r="C81" s="409" t="s">
        <v>3447</v>
      </c>
    </row>
    <row r="82" spans="2:3" x14ac:dyDescent="0.2">
      <c r="B82" s="410">
        <v>40752</v>
      </c>
      <c r="C82" s="409" t="s">
        <v>3448</v>
      </c>
    </row>
    <row r="83" spans="2:3" x14ac:dyDescent="0.2">
      <c r="B83" s="410">
        <v>40752</v>
      </c>
      <c r="C83" s="409" t="s">
        <v>3449</v>
      </c>
    </row>
    <row r="84" spans="2:3" x14ac:dyDescent="0.2">
      <c r="B84" s="410">
        <v>40753</v>
      </c>
      <c r="C84" t="s">
        <v>3450</v>
      </c>
    </row>
    <row r="85" spans="2:3" x14ac:dyDescent="0.2">
      <c r="B85" s="410">
        <v>40753</v>
      </c>
      <c r="C85" s="409" t="s">
        <v>3451</v>
      </c>
    </row>
    <row r="86" spans="2:3" x14ac:dyDescent="0.2">
      <c r="B86" s="410">
        <v>40756</v>
      </c>
      <c r="C86" s="409" t="s">
        <v>3452</v>
      </c>
    </row>
    <row r="87" spans="2:3" x14ac:dyDescent="0.2">
      <c r="B87" s="410">
        <v>40786</v>
      </c>
      <c r="C87" s="409" t="s">
        <v>3453</v>
      </c>
    </row>
    <row r="88" spans="2:3" x14ac:dyDescent="0.2">
      <c r="B88" s="410">
        <v>40805</v>
      </c>
      <c r="C88" t="s">
        <v>3454</v>
      </c>
    </row>
    <row r="89" spans="2:3" x14ac:dyDescent="0.2">
      <c r="B89" s="410">
        <v>40806</v>
      </c>
      <c r="C89" t="s">
        <v>3455</v>
      </c>
    </row>
    <row r="90" spans="2:3" x14ac:dyDescent="0.2">
      <c r="B90" s="410">
        <v>40812</v>
      </c>
      <c r="C90" t="s">
        <v>3456</v>
      </c>
    </row>
    <row r="91" spans="2:3" x14ac:dyDescent="0.2">
      <c r="B91" s="410">
        <v>40836</v>
      </c>
      <c r="C91" s="409" t="s">
        <v>3457</v>
      </c>
    </row>
    <row r="92" spans="2:3" x14ac:dyDescent="0.2">
      <c r="B92" s="410">
        <v>40884</v>
      </c>
      <c r="C92" t="s">
        <v>3458</v>
      </c>
    </row>
    <row r="93" spans="2:3" x14ac:dyDescent="0.2">
      <c r="B93" s="410">
        <v>40884</v>
      </c>
      <c r="C93" t="s">
        <v>3459</v>
      </c>
    </row>
    <row r="94" spans="2:3" x14ac:dyDescent="0.2">
      <c r="B94" s="410">
        <v>40892</v>
      </c>
      <c r="C94" t="s">
        <v>3460</v>
      </c>
    </row>
    <row r="95" spans="2:3" x14ac:dyDescent="0.2">
      <c r="B95" s="410">
        <v>40892</v>
      </c>
      <c r="C95" t="s">
        <v>3461</v>
      </c>
    </row>
    <row r="96" spans="2:3" x14ac:dyDescent="0.2">
      <c r="B96" s="410">
        <v>40892</v>
      </c>
      <c r="C96" t="s">
        <v>3462</v>
      </c>
    </row>
    <row r="97" spans="2:3" x14ac:dyDescent="0.2">
      <c r="B97" s="410">
        <v>40898</v>
      </c>
      <c r="C97" t="s">
        <v>3463</v>
      </c>
    </row>
    <row r="98" spans="2:3" x14ac:dyDescent="0.2">
      <c r="B98" s="410">
        <v>40903</v>
      </c>
      <c r="C98" t="s">
        <v>3464</v>
      </c>
    </row>
    <row r="99" spans="2:3" x14ac:dyDescent="0.2">
      <c r="B99" s="410">
        <v>40905</v>
      </c>
      <c r="C99" t="s">
        <v>3465</v>
      </c>
    </row>
    <row r="100" spans="2:3" x14ac:dyDescent="0.2">
      <c r="B100" s="410">
        <v>40980</v>
      </c>
      <c r="C100" t="s">
        <v>3466</v>
      </c>
    </row>
    <row r="101" spans="2:3" x14ac:dyDescent="0.2">
      <c r="B101" s="410">
        <v>40981</v>
      </c>
      <c r="C101" s="409" t="s">
        <v>3467</v>
      </c>
    </row>
    <row r="102" spans="2:3" x14ac:dyDescent="0.2">
      <c r="B102" s="410">
        <v>40982</v>
      </c>
      <c r="C102" t="s">
        <v>3468</v>
      </c>
    </row>
    <row r="103" spans="2:3" x14ac:dyDescent="0.2">
      <c r="B103" s="410">
        <v>40985</v>
      </c>
      <c r="C103" t="s">
        <v>3469</v>
      </c>
    </row>
    <row r="104" spans="2:3" x14ac:dyDescent="0.2">
      <c r="B104" s="410">
        <v>40985</v>
      </c>
      <c r="C104" s="409" t="s">
        <v>3470</v>
      </c>
    </row>
    <row r="105" spans="2:3" x14ac:dyDescent="0.2">
      <c r="B105" s="410">
        <v>40985</v>
      </c>
      <c r="C105" t="s">
        <v>3471</v>
      </c>
    </row>
    <row r="106" spans="2:3" x14ac:dyDescent="0.2">
      <c r="B106" s="410">
        <v>40988</v>
      </c>
      <c r="C106" t="s">
        <v>3472</v>
      </c>
    </row>
    <row r="107" spans="2:3" x14ac:dyDescent="0.2">
      <c r="B107" s="410">
        <v>40990</v>
      </c>
      <c r="C107" s="409" t="s">
        <v>3473</v>
      </c>
    </row>
    <row r="108" spans="2:3" x14ac:dyDescent="0.2">
      <c r="B108" s="410">
        <v>40992</v>
      </c>
      <c r="C108" t="s">
        <v>3474</v>
      </c>
    </row>
    <row r="109" spans="2:3" x14ac:dyDescent="0.2">
      <c r="B109" s="410">
        <v>41028</v>
      </c>
      <c r="C109" t="s">
        <v>3475</v>
      </c>
    </row>
    <row r="110" spans="2:3" x14ac:dyDescent="0.2">
      <c r="B110" s="410">
        <v>41108</v>
      </c>
      <c r="C110" s="409" t="s">
        <v>3476</v>
      </c>
    </row>
    <row r="111" spans="2:3" x14ac:dyDescent="0.2">
      <c r="B111" s="410">
        <v>41138</v>
      </c>
      <c r="C111" t="s">
        <v>3477</v>
      </c>
    </row>
    <row r="112" spans="2:3" x14ac:dyDescent="0.2">
      <c r="B112" s="410">
        <v>41176</v>
      </c>
      <c r="C112" t="s">
        <v>3478</v>
      </c>
    </row>
    <row r="113" spans="2:3" x14ac:dyDescent="0.2">
      <c r="B113" s="410">
        <v>41193</v>
      </c>
      <c r="C113" t="s">
        <v>3479</v>
      </c>
    </row>
    <row r="114" spans="2:3" x14ac:dyDescent="0.2">
      <c r="B114" s="410">
        <v>41226</v>
      </c>
      <c r="C114" t="s">
        <v>3480</v>
      </c>
    </row>
    <row r="115" spans="2:3" x14ac:dyDescent="0.2">
      <c r="B115" s="410">
        <v>41251</v>
      </c>
      <c r="C115" s="409" t="s">
        <v>3481</v>
      </c>
    </row>
    <row r="116" spans="2:3" x14ac:dyDescent="0.2">
      <c r="B116" s="410">
        <v>41255</v>
      </c>
      <c r="C116" s="409" t="s">
        <v>3482</v>
      </c>
    </row>
    <row r="117" spans="2:3" x14ac:dyDescent="0.2">
      <c r="B117" s="410">
        <v>41255</v>
      </c>
      <c r="C117" t="s">
        <v>3483</v>
      </c>
    </row>
    <row r="118" spans="2:3" x14ac:dyDescent="0.2">
      <c r="B118" s="410">
        <v>41255</v>
      </c>
      <c r="C118" t="s">
        <v>3484</v>
      </c>
    </row>
    <row r="119" spans="2:3" x14ac:dyDescent="0.2">
      <c r="B119" s="410">
        <v>41255</v>
      </c>
      <c r="C119" t="s">
        <v>3485</v>
      </c>
    </row>
    <row r="120" spans="2:3" x14ac:dyDescent="0.2">
      <c r="B120" s="410">
        <v>41255</v>
      </c>
      <c r="C120" t="s">
        <v>3486</v>
      </c>
    </row>
    <row r="121" spans="2:3" x14ac:dyDescent="0.2">
      <c r="B121" s="410">
        <v>41265</v>
      </c>
      <c r="C121" t="s">
        <v>3487</v>
      </c>
    </row>
    <row r="122" spans="2:3" x14ac:dyDescent="0.2">
      <c r="B122" s="410">
        <v>41267</v>
      </c>
      <c r="C122" t="s">
        <v>3488</v>
      </c>
    </row>
    <row r="123" spans="2:3" x14ac:dyDescent="0.2">
      <c r="B123" s="410">
        <v>41267</v>
      </c>
      <c r="C123" s="409" t="s">
        <v>3489</v>
      </c>
    </row>
    <row r="124" spans="2:3" x14ac:dyDescent="0.2">
      <c r="B124" s="410">
        <v>41269</v>
      </c>
      <c r="C124" s="409" t="s">
        <v>3490</v>
      </c>
    </row>
    <row r="125" spans="2:3" x14ac:dyDescent="0.2">
      <c r="B125" s="410">
        <v>41270</v>
      </c>
      <c r="C125" t="s">
        <v>3491</v>
      </c>
    </row>
    <row r="126" spans="2:3" x14ac:dyDescent="0.2">
      <c r="B126" s="410">
        <v>41270</v>
      </c>
      <c r="C126" t="s">
        <v>3492</v>
      </c>
    </row>
    <row r="127" spans="2:3" x14ac:dyDescent="0.2">
      <c r="B127" s="410">
        <v>41270</v>
      </c>
      <c r="C127" s="409" t="s">
        <v>3493</v>
      </c>
    </row>
    <row r="128" spans="2:3" x14ac:dyDescent="0.2">
      <c r="B128" s="410">
        <v>41271</v>
      </c>
      <c r="C128" t="s">
        <v>3494</v>
      </c>
    </row>
    <row r="129" spans="2:3" x14ac:dyDescent="0.2">
      <c r="B129" s="410">
        <v>41271</v>
      </c>
      <c r="C129" t="s">
        <v>3495</v>
      </c>
    </row>
    <row r="130" spans="2:3" x14ac:dyDescent="0.2">
      <c r="B130" s="410">
        <v>41271</v>
      </c>
      <c r="C130" t="s">
        <v>3496</v>
      </c>
    </row>
    <row r="131" spans="2:3" x14ac:dyDescent="0.2">
      <c r="B131" s="410">
        <v>41272</v>
      </c>
      <c r="C131" t="s">
        <v>3497</v>
      </c>
    </row>
    <row r="132" spans="2:3" x14ac:dyDescent="0.2">
      <c r="B132" s="410">
        <v>41273</v>
      </c>
      <c r="C132" t="s">
        <v>3498</v>
      </c>
    </row>
    <row r="133" spans="2:3" x14ac:dyDescent="0.2">
      <c r="B133" s="410">
        <v>41273</v>
      </c>
      <c r="C133" s="409" t="s">
        <v>3499</v>
      </c>
    </row>
    <row r="134" spans="2:3" x14ac:dyDescent="0.2">
      <c r="B134" s="410">
        <v>41284</v>
      </c>
      <c r="C134" s="409" t="s">
        <v>3500</v>
      </c>
    </row>
    <row r="135" spans="2:3" x14ac:dyDescent="0.2">
      <c r="B135" s="410">
        <v>41288</v>
      </c>
      <c r="C135" t="s">
        <v>3501</v>
      </c>
    </row>
    <row r="136" spans="2:3" x14ac:dyDescent="0.2">
      <c r="B136" s="410">
        <v>41288</v>
      </c>
      <c r="C136" s="409" t="s">
        <v>3502</v>
      </c>
    </row>
    <row r="137" spans="2:3" x14ac:dyDescent="0.2">
      <c r="B137" s="410">
        <v>41290</v>
      </c>
      <c r="C137" s="409" t="s">
        <v>3503</v>
      </c>
    </row>
    <row r="138" spans="2:3" x14ac:dyDescent="0.2">
      <c r="B138" s="410">
        <v>41301</v>
      </c>
      <c r="C138" t="s">
        <v>3504</v>
      </c>
    </row>
    <row r="139" spans="2:3" x14ac:dyDescent="0.2">
      <c r="B139" s="410">
        <v>41317</v>
      </c>
      <c r="C139" s="409" t="s">
        <v>3505</v>
      </c>
    </row>
    <row r="140" spans="2:3" x14ac:dyDescent="0.2">
      <c r="B140" s="410">
        <v>41318</v>
      </c>
      <c r="C140" t="s">
        <v>3506</v>
      </c>
    </row>
    <row r="141" spans="2:3" x14ac:dyDescent="0.2">
      <c r="B141" s="410">
        <v>41321</v>
      </c>
      <c r="C141" s="409" t="s">
        <v>3507</v>
      </c>
    </row>
    <row r="142" spans="2:3" x14ac:dyDescent="0.2">
      <c r="B142" s="410">
        <v>41394</v>
      </c>
      <c r="C142" t="s">
        <v>3508</v>
      </c>
    </row>
    <row r="143" spans="2:3" x14ac:dyDescent="0.2">
      <c r="B143" s="410">
        <v>41403</v>
      </c>
      <c r="C143" s="409" t="s">
        <v>3509</v>
      </c>
    </row>
    <row r="144" spans="2:3" x14ac:dyDescent="0.2">
      <c r="B144" s="410">
        <v>41423</v>
      </c>
      <c r="C144" t="s">
        <v>3510</v>
      </c>
    </row>
    <row r="145" spans="2:3" x14ac:dyDescent="0.2">
      <c r="B145" s="410">
        <v>41478</v>
      </c>
      <c r="C145" t="s">
        <v>3511</v>
      </c>
    </row>
    <row r="146" spans="2:3" x14ac:dyDescent="0.2">
      <c r="B146" s="410">
        <v>41494</v>
      </c>
      <c r="C146" s="409" t="s">
        <v>3512</v>
      </c>
    </row>
    <row r="147" spans="2:3" x14ac:dyDescent="0.2">
      <c r="B147" s="410">
        <v>41507</v>
      </c>
      <c r="C147" t="s">
        <v>3513</v>
      </c>
    </row>
    <row r="148" spans="2:3" x14ac:dyDescent="0.2">
      <c r="B148" s="410">
        <v>41522</v>
      </c>
      <c r="C148" s="409" t="s">
        <v>3514</v>
      </c>
    </row>
    <row r="149" spans="2:3" x14ac:dyDescent="0.2">
      <c r="B149" s="410">
        <v>41584</v>
      </c>
      <c r="C149" s="409" t="s">
        <v>3515</v>
      </c>
    </row>
    <row r="150" spans="2:3" x14ac:dyDescent="0.2">
      <c r="B150" s="410">
        <v>41584</v>
      </c>
      <c r="C150" s="409" t="s">
        <v>3516</v>
      </c>
    </row>
    <row r="151" spans="2:3" x14ac:dyDescent="0.2">
      <c r="B151" s="410">
        <v>41584</v>
      </c>
      <c r="C151" t="s">
        <v>3517</v>
      </c>
    </row>
    <row r="152" spans="2:3" x14ac:dyDescent="0.2">
      <c r="B152" s="410">
        <v>41596</v>
      </c>
      <c r="C152" s="409" t="s">
        <v>3518</v>
      </c>
    </row>
    <row r="153" spans="2:3" x14ac:dyDescent="0.2">
      <c r="B153" s="410">
        <v>41617</v>
      </c>
      <c r="C153" s="409" t="s">
        <v>3519</v>
      </c>
    </row>
    <row r="154" spans="2:3" x14ac:dyDescent="0.2">
      <c r="B154" s="410">
        <v>41617</v>
      </c>
      <c r="C154" s="409" t="s">
        <v>3520</v>
      </c>
    </row>
    <row r="155" spans="2:3" x14ac:dyDescent="0.2">
      <c r="B155" s="410">
        <v>41620</v>
      </c>
      <c r="C155" s="409" t="s">
        <v>3521</v>
      </c>
    </row>
    <row r="156" spans="2:3" x14ac:dyDescent="0.2">
      <c r="B156" s="410">
        <v>41621</v>
      </c>
      <c r="C156" s="409" t="s">
        <v>3522</v>
      </c>
    </row>
    <row r="157" spans="2:3" x14ac:dyDescent="0.2">
      <c r="B157" s="410">
        <v>41623</v>
      </c>
      <c r="C157" s="409" t="s">
        <v>3523</v>
      </c>
    </row>
    <row r="158" spans="2:3" x14ac:dyDescent="0.2">
      <c r="B158" s="410">
        <v>41625</v>
      </c>
      <c r="C158" t="s">
        <v>3486</v>
      </c>
    </row>
    <row r="159" spans="2:3" x14ac:dyDescent="0.2">
      <c r="B159" s="410">
        <v>41628</v>
      </c>
      <c r="C159" s="409" t="s">
        <v>3524</v>
      </c>
    </row>
    <row r="160" spans="2:3" x14ac:dyDescent="0.2">
      <c r="B160" s="410">
        <v>41631</v>
      </c>
      <c r="C160" s="409" t="s">
        <v>3525</v>
      </c>
    </row>
    <row r="161" spans="2:3" x14ac:dyDescent="0.2">
      <c r="B161" s="410">
        <v>41631</v>
      </c>
      <c r="C161" s="409" t="s">
        <v>3526</v>
      </c>
    </row>
    <row r="162" spans="2:3" x14ac:dyDescent="0.2">
      <c r="B162" s="410">
        <v>41652</v>
      </c>
      <c r="C162" s="409" t="s">
        <v>3527</v>
      </c>
    </row>
    <row r="163" spans="2:3" x14ac:dyDescent="0.2">
      <c r="B163" s="410">
        <v>41688</v>
      </c>
      <c r="C163" s="409" t="s">
        <v>3528</v>
      </c>
    </row>
    <row r="164" spans="2:3" x14ac:dyDescent="0.2">
      <c r="B164" s="410">
        <v>41768</v>
      </c>
      <c r="C164" s="409" t="s">
        <v>3529</v>
      </c>
    </row>
    <row r="165" spans="2:3" x14ac:dyDescent="0.2">
      <c r="B165" s="410">
        <v>41857</v>
      </c>
      <c r="C165" s="409" t="s">
        <v>3530</v>
      </c>
    </row>
    <row r="166" spans="2:3" x14ac:dyDescent="0.2">
      <c r="B166" s="410">
        <v>41859</v>
      </c>
      <c r="C166" s="409" t="s">
        <v>3531</v>
      </c>
    </row>
    <row r="167" spans="2:3" x14ac:dyDescent="0.2">
      <c r="B167" s="410">
        <v>41859</v>
      </c>
      <c r="C167" s="409" t="s">
        <v>3532</v>
      </c>
    </row>
    <row r="168" spans="2:3" x14ac:dyDescent="0.2">
      <c r="B168" s="410">
        <v>41860</v>
      </c>
      <c r="C168" s="409" t="s">
        <v>3533</v>
      </c>
    </row>
    <row r="169" spans="2:3" x14ac:dyDescent="0.2">
      <c r="B169" s="410">
        <v>41885</v>
      </c>
      <c r="C169" s="409" t="s">
        <v>3534</v>
      </c>
    </row>
    <row r="170" spans="2:3" x14ac:dyDescent="0.2">
      <c r="B170" s="410">
        <v>41935</v>
      </c>
      <c r="C170" s="409" t="s">
        <v>3535</v>
      </c>
    </row>
    <row r="171" spans="2:3" x14ac:dyDescent="0.2">
      <c r="B171" s="410">
        <v>41936</v>
      </c>
      <c r="C171" s="409" t="s">
        <v>3536</v>
      </c>
    </row>
    <row r="172" spans="2:3" x14ac:dyDescent="0.2">
      <c r="B172" s="410">
        <v>41964</v>
      </c>
      <c r="C172" s="409" t="s">
        <v>3537</v>
      </c>
    </row>
    <row r="173" spans="2:3" x14ac:dyDescent="0.2">
      <c r="B173" s="410">
        <v>41982</v>
      </c>
      <c r="C173" s="409" t="s">
        <v>3538</v>
      </c>
    </row>
    <row r="174" spans="2:3" x14ac:dyDescent="0.2">
      <c r="B174" s="410">
        <v>41984</v>
      </c>
      <c r="C174" s="409" t="s">
        <v>3539</v>
      </c>
    </row>
    <row r="175" spans="2:3" x14ac:dyDescent="0.2">
      <c r="B175" s="410">
        <v>41985</v>
      </c>
      <c r="C175" s="409" t="s">
        <v>3540</v>
      </c>
    </row>
    <row r="176" spans="2:3" x14ac:dyDescent="0.2">
      <c r="B176" s="410">
        <v>41988</v>
      </c>
      <c r="C176" s="409" t="s">
        <v>3541</v>
      </c>
    </row>
    <row r="177" spans="2:3" x14ac:dyDescent="0.2">
      <c r="B177" s="410">
        <v>41989</v>
      </c>
      <c r="C177" t="s">
        <v>3486</v>
      </c>
    </row>
    <row r="178" spans="2:3" x14ac:dyDescent="0.2">
      <c r="B178" s="410">
        <v>41992</v>
      </c>
      <c r="C178" s="409" t="s">
        <v>3542</v>
      </c>
    </row>
    <row r="179" spans="2:3" x14ac:dyDescent="0.2">
      <c r="B179" s="410">
        <v>41997</v>
      </c>
      <c r="C179" s="409" t="s">
        <v>3543</v>
      </c>
    </row>
    <row r="180" spans="2:3" x14ac:dyDescent="0.2">
      <c r="B180" s="410">
        <v>42004</v>
      </c>
      <c r="C180" s="409" t="s">
        <v>3544</v>
      </c>
    </row>
    <row r="181" spans="2:3" x14ac:dyDescent="0.2">
      <c r="B181" s="410">
        <v>42012</v>
      </c>
      <c r="C181" s="409" t="s">
        <v>3545</v>
      </c>
    </row>
    <row r="182" spans="2:3" x14ac:dyDescent="0.2">
      <c r="B182" s="410">
        <v>42046</v>
      </c>
      <c r="C182" s="409" t="s">
        <v>3546</v>
      </c>
    </row>
    <row r="183" spans="2:3" x14ac:dyDescent="0.2">
      <c r="B183" s="410">
        <v>42207</v>
      </c>
      <c r="C183" s="409" t="s">
        <v>3547</v>
      </c>
    </row>
    <row r="184" spans="2:3" x14ac:dyDescent="0.2">
      <c r="B184" s="410">
        <v>42243</v>
      </c>
      <c r="C184" s="409" t="s">
        <v>3548</v>
      </c>
    </row>
    <row r="185" spans="2:3" x14ac:dyDescent="0.2">
      <c r="B185" s="410">
        <v>42320</v>
      </c>
      <c r="C185" s="409" t="s">
        <v>3549</v>
      </c>
    </row>
    <row r="186" spans="2:3" x14ac:dyDescent="0.2">
      <c r="B186" s="410">
        <v>42357</v>
      </c>
      <c r="C186" s="409" t="s">
        <v>3550</v>
      </c>
    </row>
    <row r="187" spans="2:3" x14ac:dyDescent="0.2">
      <c r="B187" s="410">
        <v>42357</v>
      </c>
      <c r="C187" s="409" t="s">
        <v>3551</v>
      </c>
    </row>
    <row r="188" spans="2:3" x14ac:dyDescent="0.2">
      <c r="B188" s="410">
        <v>42359</v>
      </c>
      <c r="C188" s="409" t="s">
        <v>3552</v>
      </c>
    </row>
    <row r="189" spans="2:3" x14ac:dyDescent="0.2">
      <c r="B189" s="410">
        <v>42360</v>
      </c>
      <c r="C189" s="409" t="s">
        <v>3553</v>
      </c>
    </row>
    <row r="190" spans="2:3" x14ac:dyDescent="0.2">
      <c r="B190" s="410">
        <v>42361</v>
      </c>
      <c r="C190" t="s">
        <v>3486</v>
      </c>
    </row>
    <row r="191" spans="2:3" x14ac:dyDescent="0.2">
      <c r="B191" s="410">
        <v>42362</v>
      </c>
      <c r="C191" s="409" t="s">
        <v>3554</v>
      </c>
    </row>
    <row r="192" spans="2:3" x14ac:dyDescent="0.2">
      <c r="B192" s="410">
        <v>42368</v>
      </c>
      <c r="C192" s="409" t="s">
        <v>3555</v>
      </c>
    </row>
    <row r="193" spans="2:3" x14ac:dyDescent="0.2">
      <c r="B193" s="410">
        <v>42369</v>
      </c>
      <c r="C193" s="409" t="s">
        <v>3556</v>
      </c>
    </row>
    <row r="194" spans="2:3" x14ac:dyDescent="0.2">
      <c r="B194" s="410">
        <v>42378</v>
      </c>
      <c r="C194" s="409" t="s">
        <v>3557</v>
      </c>
    </row>
    <row r="195" spans="2:3" x14ac:dyDescent="0.2">
      <c r="B195" s="410">
        <v>42387</v>
      </c>
      <c r="C195" s="409" t="s">
        <v>3558</v>
      </c>
    </row>
    <row r="196" spans="2:3" x14ac:dyDescent="0.2">
      <c r="B196" s="410">
        <v>42395</v>
      </c>
      <c r="C196" s="409" t="s">
        <v>3559</v>
      </c>
    </row>
    <row r="197" spans="2:3" x14ac:dyDescent="0.2">
      <c r="B197" s="410">
        <v>42428</v>
      </c>
      <c r="C197" s="409" t="s">
        <v>3560</v>
      </c>
    </row>
    <row r="198" spans="2:3" x14ac:dyDescent="0.2">
      <c r="B198" s="410">
        <v>42556</v>
      </c>
      <c r="C198" s="409" t="s">
        <v>3561</v>
      </c>
    </row>
    <row r="199" spans="2:3" x14ac:dyDescent="0.2">
      <c r="B199" s="410">
        <v>42559</v>
      </c>
      <c r="C199" s="409" t="s">
        <v>3562</v>
      </c>
    </row>
    <row r="200" spans="2:3" x14ac:dyDescent="0.2">
      <c r="B200" s="410">
        <v>42614</v>
      </c>
      <c r="C200" s="409" t="s">
        <v>3563</v>
      </c>
    </row>
    <row r="201" spans="2:3" x14ac:dyDescent="0.2">
      <c r="B201" s="410">
        <v>42730</v>
      </c>
      <c r="C201" s="409" t="s">
        <v>3564</v>
      </c>
    </row>
    <row r="202" spans="2:3" x14ac:dyDescent="0.2">
      <c r="B202" s="410">
        <v>42730</v>
      </c>
      <c r="C202" s="409" t="s">
        <v>3565</v>
      </c>
    </row>
    <row r="203" spans="2:3" x14ac:dyDescent="0.2">
      <c r="B203" s="410">
        <v>42730</v>
      </c>
      <c r="C203" s="409" t="s">
        <v>3566</v>
      </c>
    </row>
    <row r="204" spans="2:3" x14ac:dyDescent="0.2">
      <c r="B204" s="410">
        <v>42731</v>
      </c>
      <c r="C204" t="s">
        <v>3486</v>
      </c>
    </row>
    <row r="205" spans="2:3" x14ac:dyDescent="0.2">
      <c r="B205" s="410">
        <v>42732</v>
      </c>
      <c r="C205" s="409" t="s">
        <v>3567</v>
      </c>
    </row>
    <row r="206" spans="2:3" x14ac:dyDescent="0.2">
      <c r="B206" s="410">
        <v>42732</v>
      </c>
      <c r="C206" s="409" t="s">
        <v>3568</v>
      </c>
    </row>
    <row r="207" spans="2:3" x14ac:dyDescent="0.2">
      <c r="B207" s="410">
        <v>42734</v>
      </c>
      <c r="C207" s="409" t="s">
        <v>3569</v>
      </c>
    </row>
    <row r="208" spans="2:3" x14ac:dyDescent="0.2">
      <c r="B208" s="410">
        <v>42734</v>
      </c>
      <c r="C208" s="409" t="s">
        <v>3570</v>
      </c>
    </row>
    <row r="209" spans="2:3" x14ac:dyDescent="0.2">
      <c r="B209" s="410">
        <v>42741</v>
      </c>
      <c r="C209" s="409" t="s">
        <v>3571</v>
      </c>
    </row>
    <row r="210" spans="2:3" x14ac:dyDescent="0.2">
      <c r="B210" s="410">
        <v>42741</v>
      </c>
      <c r="C210" s="409" t="s">
        <v>3572</v>
      </c>
    </row>
    <row r="211" spans="2:3" x14ac:dyDescent="0.2">
      <c r="B211" s="410">
        <v>42744</v>
      </c>
      <c r="C211" s="409" t="s">
        <v>3573</v>
      </c>
    </row>
    <row r="212" spans="2:3" x14ac:dyDescent="0.2">
      <c r="B212" s="410">
        <v>42747</v>
      </c>
      <c r="C212" s="409" t="s">
        <v>3574</v>
      </c>
    </row>
    <row r="213" spans="2:3" x14ac:dyDescent="0.2">
      <c r="B213" s="410">
        <v>42814</v>
      </c>
      <c r="C213" t="s">
        <v>3575</v>
      </c>
    </row>
    <row r="214" spans="2:3" x14ac:dyDescent="0.2">
      <c r="B214" s="410">
        <v>42864</v>
      </c>
      <c r="C214" t="s">
        <v>3576</v>
      </c>
    </row>
    <row r="215" spans="2:3" x14ac:dyDescent="0.2">
      <c r="B215" s="410">
        <v>42868</v>
      </c>
      <c r="C215" t="s">
        <v>3577</v>
      </c>
    </row>
    <row r="216" spans="2:3" x14ac:dyDescent="0.2">
      <c r="B216" s="457">
        <v>43092</v>
      </c>
      <c r="C216" s="409" t="s">
        <v>3961</v>
      </c>
    </row>
    <row r="217" spans="2:3" x14ac:dyDescent="0.2">
      <c r="B217" s="457">
        <v>43093</v>
      </c>
      <c r="C217" s="409" t="s">
        <v>3962</v>
      </c>
    </row>
    <row r="218" spans="2:3" x14ac:dyDescent="0.2">
      <c r="B218" s="457">
        <v>43095</v>
      </c>
      <c r="C218" s="409" t="s">
        <v>3964</v>
      </c>
    </row>
    <row r="219" spans="2:3" x14ac:dyDescent="0.2">
      <c r="B219" s="457">
        <v>43095</v>
      </c>
      <c r="C219" s="409" t="s">
        <v>3963</v>
      </c>
    </row>
    <row r="220" spans="2:3" x14ac:dyDescent="0.2">
      <c r="B220" s="457">
        <v>43095</v>
      </c>
      <c r="C220" t="s">
        <v>3486</v>
      </c>
    </row>
    <row r="221" spans="2:3" x14ac:dyDescent="0.2">
      <c r="B221" s="457">
        <v>43095</v>
      </c>
      <c r="C221" s="409" t="s">
        <v>3965</v>
      </c>
    </row>
    <row r="222" spans="2:3" x14ac:dyDescent="0.2">
      <c r="B222" s="457">
        <v>43097</v>
      </c>
      <c r="C222" s="409" t="s">
        <v>3966</v>
      </c>
    </row>
    <row r="223" spans="2:3" x14ac:dyDescent="0.2">
      <c r="B223" s="457">
        <v>43098</v>
      </c>
      <c r="C223" s="409" t="s">
        <v>3984</v>
      </c>
    </row>
    <row r="224" spans="2:3" x14ac:dyDescent="0.2">
      <c r="B224" s="457">
        <v>43102</v>
      </c>
      <c r="C224" s="409" t="s">
        <v>3991</v>
      </c>
    </row>
    <row r="225" spans="2:3" x14ac:dyDescent="0.2">
      <c r="B225" s="457">
        <v>43102</v>
      </c>
      <c r="C225" s="409" t="s">
        <v>3989</v>
      </c>
    </row>
    <row r="226" spans="2:3" x14ac:dyDescent="0.2">
      <c r="B226" s="457">
        <v>43102</v>
      </c>
      <c r="C226" s="409" t="s">
        <v>3990</v>
      </c>
    </row>
    <row r="227" spans="2:3" x14ac:dyDescent="0.2">
      <c r="B227" s="457">
        <v>43109</v>
      </c>
      <c r="C227" s="409" t="s">
        <v>4009</v>
      </c>
    </row>
    <row r="228" spans="2:3" x14ac:dyDescent="0.2">
      <c r="B228" s="457">
        <v>43280</v>
      </c>
      <c r="C228" s="409" t="s">
        <v>4191</v>
      </c>
    </row>
    <row r="229" spans="2:3" x14ac:dyDescent="0.2">
      <c r="B229" s="457">
        <v>43280</v>
      </c>
      <c r="C229" s="409" t="s">
        <v>4189</v>
      </c>
    </row>
    <row r="230" spans="2:3" x14ac:dyDescent="0.2">
      <c r="B230" s="457">
        <v>43280</v>
      </c>
      <c r="C230" s="409" t="s">
        <v>4190</v>
      </c>
    </row>
    <row r="231" spans="2:3" x14ac:dyDescent="0.2">
      <c r="B231" s="457">
        <v>43280</v>
      </c>
      <c r="C231" s="409" t="s">
        <v>4192</v>
      </c>
    </row>
    <row r="232" spans="2:3" x14ac:dyDescent="0.2">
      <c r="B232" s="457">
        <v>43312</v>
      </c>
      <c r="C232" s="409" t="s">
        <v>4239</v>
      </c>
    </row>
    <row r="233" spans="2:3" x14ac:dyDescent="0.2">
      <c r="B233" s="457">
        <v>43371</v>
      </c>
      <c r="C233" s="409" t="s">
        <v>4319</v>
      </c>
    </row>
    <row r="234" spans="2:3" x14ac:dyDescent="0.2">
      <c r="B234" s="457">
        <v>43371</v>
      </c>
      <c r="C234" s="457" t="s">
        <v>4320</v>
      </c>
    </row>
    <row r="235" spans="2:3" x14ac:dyDescent="0.2">
      <c r="B235" s="457">
        <v>43434</v>
      </c>
      <c r="C235" s="409" t="s">
        <v>4417</v>
      </c>
    </row>
    <row r="236" spans="2:3" x14ac:dyDescent="0.2">
      <c r="B236" s="457">
        <v>43465</v>
      </c>
      <c r="C236" s="409" t="s">
        <v>4444</v>
      </c>
    </row>
    <row r="237" spans="2:3" x14ac:dyDescent="0.2">
      <c r="B237" s="457">
        <v>43496</v>
      </c>
      <c r="C237" s="409" t="s">
        <v>4455</v>
      </c>
    </row>
    <row r="238" spans="2:3" x14ac:dyDescent="0.2">
      <c r="B238" s="457">
        <v>43496</v>
      </c>
      <c r="C238" s="409" t="s">
        <v>4458</v>
      </c>
    </row>
    <row r="239" spans="2:3" x14ac:dyDescent="0.2">
      <c r="B239" s="457">
        <v>43496</v>
      </c>
      <c r="C239" s="409" t="s">
        <v>4457</v>
      </c>
    </row>
    <row r="240" spans="2:3" x14ac:dyDescent="0.2">
      <c r="B240" s="457">
        <v>43496</v>
      </c>
      <c r="C240" s="409" t="s">
        <v>4456</v>
      </c>
    </row>
    <row r="241" spans="2:3" x14ac:dyDescent="0.2">
      <c r="B241" s="457">
        <v>43524</v>
      </c>
      <c r="C241" s="409" t="s">
        <v>4478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4"/>
      <c r="B548" s="646"/>
      <c r="C548" s="494"/>
    </row>
    <row r="549" spans="1:3" x14ac:dyDescent="0.2">
      <c r="A549" s="574"/>
      <c r="B549" s="646"/>
      <c r="C549" s="494"/>
    </row>
    <row r="550" spans="1:3" x14ac:dyDescent="0.2">
      <c r="A550" s="574"/>
      <c r="B550" s="646"/>
      <c r="C550" s="494"/>
    </row>
    <row r="551" spans="1:3" x14ac:dyDescent="0.2">
      <c r="A551" s="574"/>
      <c r="B551" s="646"/>
      <c r="C551" s="494"/>
    </row>
    <row r="552" spans="1:3" x14ac:dyDescent="0.2">
      <c r="A552" s="574"/>
      <c r="B552" s="646"/>
      <c r="C552" s="494"/>
    </row>
    <row r="553" spans="1:3" x14ac:dyDescent="0.2">
      <c r="A553" s="574"/>
      <c r="B553" s="646"/>
      <c r="C553" s="494"/>
    </row>
    <row r="554" spans="1:3" x14ac:dyDescent="0.2">
      <c r="A554" s="574"/>
      <c r="B554" s="646"/>
      <c r="C554" s="494"/>
    </row>
    <row r="555" spans="1:3" x14ac:dyDescent="0.2">
      <c r="A555" s="574"/>
      <c r="B555" s="646"/>
      <c r="C555" s="494"/>
    </row>
    <row r="556" spans="1:3" x14ac:dyDescent="0.2">
      <c r="A556" s="574"/>
      <c r="B556" s="646"/>
      <c r="C556" s="494"/>
    </row>
    <row r="557" spans="1:3" x14ac:dyDescent="0.2">
      <c r="A557" s="574"/>
      <c r="B557" s="646"/>
      <c r="C557" s="494"/>
    </row>
    <row r="558" spans="1:3" x14ac:dyDescent="0.2">
      <c r="A558" s="574"/>
      <c r="B558" s="646"/>
      <c r="C558" s="494"/>
    </row>
    <row r="559" spans="1:3" x14ac:dyDescent="0.2">
      <c r="A559" s="574"/>
      <c r="B559" s="646"/>
      <c r="C559" s="494"/>
    </row>
    <row r="560" spans="1:3" x14ac:dyDescent="0.2">
      <c r="A560" s="574"/>
      <c r="B560" s="646"/>
      <c r="C560" s="494"/>
    </row>
    <row r="561" spans="1:3" x14ac:dyDescent="0.2">
      <c r="A561" s="574"/>
      <c r="B561" s="646"/>
      <c r="C561" s="494"/>
    </row>
    <row r="562" spans="1:3" x14ac:dyDescent="0.2">
      <c r="A562" s="574"/>
      <c r="B562" s="646"/>
      <c r="C562" s="494"/>
    </row>
    <row r="563" spans="1:3" x14ac:dyDescent="0.2">
      <c r="A563" s="574"/>
      <c r="B563" s="646"/>
      <c r="C563" s="494"/>
    </row>
    <row r="564" spans="1:3" x14ac:dyDescent="0.2">
      <c r="A564" s="494"/>
      <c r="B564" s="646"/>
      <c r="C564" s="494"/>
    </row>
    <row r="565" spans="1:3" x14ac:dyDescent="0.2">
      <c r="B565" s="647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06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2" width="9.140625" bestFit="1" customWidth="1"/>
  </cols>
  <sheetData>
    <row r="1" spans="1:11" ht="11.1" customHeight="1" x14ac:dyDescent="0.2">
      <c r="A1" s="402" t="s">
        <v>1865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3578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3579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3580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3581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3582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3583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3584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3585</v>
      </c>
      <c r="C9" s="157" t="s">
        <v>3586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3587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3588</v>
      </c>
      <c r="C11" s="413" t="s">
        <v>3589</v>
      </c>
      <c r="D11" s="413" t="s">
        <v>3590</v>
      </c>
      <c r="E11" s="413" t="s">
        <v>3591</v>
      </c>
      <c r="F11" s="413" t="s">
        <v>3252</v>
      </c>
      <c r="G11" s="13"/>
      <c r="H11" s="13"/>
      <c r="I11" s="13"/>
      <c r="J11" s="13"/>
      <c r="K11" s="41"/>
    </row>
    <row r="12" spans="1:11" ht="9.6" customHeight="1" x14ac:dyDescent="0.2">
      <c r="A12" s="10" t="s">
        <v>3592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3593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3594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3595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3596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3597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3598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3599</v>
      </c>
      <c r="C19" s="13" t="s">
        <v>3600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3601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3602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3603</v>
      </c>
      <c r="B22" s="13"/>
      <c r="C22" s="13"/>
      <c r="D22" s="13"/>
      <c r="F22" s="415" t="s">
        <v>3604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3605</v>
      </c>
      <c r="C23" s="157" t="s">
        <v>3606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3607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3608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3609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3610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3611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3612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3613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3614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3615</v>
      </c>
      <c r="C33" s="13" t="s">
        <v>3616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3617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3618</v>
      </c>
      <c r="C35" s="157" t="s">
        <v>3619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3620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3621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3622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3623</v>
      </c>
      <c r="C39" s="13" t="s">
        <v>3624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3625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3626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3627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3628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3629</v>
      </c>
      <c r="C45" s="13" t="s">
        <v>3630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3631</v>
      </c>
      <c r="C46" s="13" t="s">
        <v>3632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3714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3715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3633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3634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3635</v>
      </c>
      <c r="C51" s="157" t="s">
        <v>3636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3637</v>
      </c>
      <c r="C52" s="157" t="s">
        <v>3638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3639</v>
      </c>
      <c r="C53" s="157" t="s">
        <v>3640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3641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3642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3643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3644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3645</v>
      </c>
      <c r="B58" s="13" t="s">
        <v>3646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3647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3648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3649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3650</v>
      </c>
      <c r="B62" s="417"/>
      <c r="C62" s="13"/>
      <c r="D62" s="13"/>
      <c r="E62" s="13"/>
      <c r="F62" s="424" t="s">
        <v>3651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3652</v>
      </c>
      <c r="C63" s="157" t="s">
        <v>3653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4331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3604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3654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3655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3656</v>
      </c>
      <c r="C68" s="157" t="s">
        <v>3657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3658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4333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4332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3659</v>
      </c>
      <c r="C72" s="157" t="s">
        <v>3660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3661</v>
      </c>
      <c r="C73" s="157" t="s">
        <v>3662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3669</v>
      </c>
      <c r="C74" s="157" t="s">
        <v>3670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3671</v>
      </c>
      <c r="C75" s="157" t="s">
        <v>3672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3673</v>
      </c>
      <c r="C76" s="157" t="s">
        <v>3674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3675</v>
      </c>
      <c r="C77" s="157" t="s">
        <v>3676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3677</v>
      </c>
      <c r="C78" s="157" t="s">
        <v>3678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3679</v>
      </c>
      <c r="C79" s="157" t="s">
        <v>3680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3681</v>
      </c>
      <c r="C80" s="157" t="s">
        <v>3682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3683</v>
      </c>
      <c r="C81" s="157" t="s">
        <v>3684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3685</v>
      </c>
      <c r="C82" s="157" t="s">
        <v>3686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3687</v>
      </c>
      <c r="C83" s="157" t="s">
        <v>3688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3689</v>
      </c>
      <c r="C84" s="157" t="s">
        <v>3690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3691</v>
      </c>
      <c r="C85" s="157" t="s">
        <v>3692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3693</v>
      </c>
      <c r="C86" s="157" t="s">
        <v>3694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3695</v>
      </c>
      <c r="C87" s="157" t="s">
        <v>3696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3697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3698</v>
      </c>
      <c r="C89" s="157" t="s">
        <v>3699</v>
      </c>
      <c r="D89" s="13"/>
      <c r="E89" s="13"/>
      <c r="F89" s="13"/>
      <c r="G89" s="13"/>
      <c r="H89" s="13"/>
      <c r="I89" s="13"/>
      <c r="J89" s="13"/>
      <c r="K89" s="965"/>
    </row>
    <row r="90" spans="1:11" ht="11.1" customHeight="1" x14ac:dyDescent="0.2">
      <c r="A90" s="970" t="s">
        <v>3700</v>
      </c>
      <c r="B90" s="417" t="s">
        <v>42</v>
      </c>
      <c r="C90" s="157" t="s">
        <v>3701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23"/>
      <c r="B91" s="417"/>
      <c r="C91" s="415" t="s">
        <v>3604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3716</v>
      </c>
      <c r="C92" s="157" t="s">
        <v>3717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3718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3719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3720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3721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3722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3723</v>
      </c>
      <c r="C98" s="157" t="s">
        <v>3724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3725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3726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3727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3728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3663</v>
      </c>
      <c r="C103" s="157" t="s">
        <v>3664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3665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3666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3667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4329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4330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3668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3729</v>
      </c>
      <c r="C110" s="157" t="s">
        <v>4335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3730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3731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3732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3733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3734</v>
      </c>
      <c r="B115" s="426"/>
      <c r="C115" s="427" t="s">
        <v>3735</v>
      </c>
      <c r="D115" s="25"/>
      <c r="E115" s="25"/>
      <c r="F115" s="25"/>
      <c r="G115" s="25"/>
      <c r="H115" s="25"/>
      <c r="I115" s="25"/>
      <c r="J115" s="33" t="s">
        <v>3736</v>
      </c>
      <c r="K115" s="22"/>
    </row>
    <row r="116" spans="1:11" ht="11.1" customHeight="1" x14ac:dyDescent="0.2">
      <c r="A116" s="36"/>
      <c r="B116" s="417" t="s">
        <v>100</v>
      </c>
      <c r="C116" s="157" t="s">
        <v>3737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3738</v>
      </c>
      <c r="C117" s="157" t="s">
        <v>3739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3740</v>
      </c>
      <c r="C118" s="105" t="s">
        <v>3741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4301</v>
      </c>
      <c r="C119" s="13" t="s">
        <v>4307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17"/>
      <c r="C120" s="13" t="s">
        <v>4308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17" t="s">
        <v>4302</v>
      </c>
      <c r="C121" s="13" t="s">
        <v>4309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4310</v>
      </c>
      <c r="B122" s="417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17" t="s">
        <v>4311</v>
      </c>
      <c r="C123" s="13" t="s">
        <v>4312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4313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7"/>
      <c r="B125" s="417" t="s">
        <v>4445</v>
      </c>
      <c r="C125" s="157" t="s">
        <v>4446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4334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17" t="s">
        <v>3702</v>
      </c>
      <c r="C127" s="157" t="s">
        <v>3703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17" t="s">
        <v>4419</v>
      </c>
      <c r="C128" s="157" t="s">
        <v>3704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17" t="s">
        <v>3705</v>
      </c>
      <c r="C129" s="157" t="s">
        <v>3706</v>
      </c>
      <c r="D129" s="13"/>
      <c r="E129" s="13"/>
      <c r="F129" s="13"/>
      <c r="G129" s="13"/>
      <c r="H129" s="13"/>
      <c r="I129" s="13"/>
      <c r="J129" s="13"/>
      <c r="K129" s="965"/>
    </row>
    <row r="130" spans="1:11" ht="11.1" customHeight="1" x14ac:dyDescent="0.2">
      <c r="A130" s="36"/>
      <c r="B130" s="417" t="s">
        <v>3707</v>
      </c>
      <c r="C130" s="157" t="s">
        <v>3708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3709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3710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17" t="s">
        <v>3711</v>
      </c>
      <c r="C133" s="157" t="s">
        <v>3712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38" t="s">
        <v>3713</v>
      </c>
      <c r="B134" s="966"/>
      <c r="C134" s="967"/>
      <c r="D134" s="968"/>
      <c r="E134" s="968"/>
      <c r="F134" s="968"/>
      <c r="G134" s="968"/>
      <c r="H134" s="968"/>
      <c r="I134" s="968"/>
      <c r="J134" s="968"/>
      <c r="K134" s="969"/>
    </row>
    <row r="135" spans="1:11" ht="12" customHeight="1" x14ac:dyDescent="0.2">
      <c r="A135" s="418" t="s">
        <v>3742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3743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3744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3745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3746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3747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3748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3749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3750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3751</v>
      </c>
      <c r="B144" s="25"/>
      <c r="C144" s="25"/>
      <c r="D144" s="25"/>
      <c r="E144" s="25"/>
      <c r="F144" s="25"/>
      <c r="G144" s="430" t="s">
        <v>3752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3753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3754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3755</v>
      </c>
      <c r="B148" s="25"/>
      <c r="C148" s="25"/>
      <c r="D148" s="25"/>
      <c r="E148" s="25"/>
      <c r="F148" s="25"/>
      <c r="G148" s="432" t="s">
        <v>3756</v>
      </c>
      <c r="H148" s="25"/>
      <c r="I148" s="25"/>
      <c r="J148" s="25"/>
      <c r="K148" s="39"/>
    </row>
    <row r="149" spans="1:11" ht="9.6" customHeight="1" x14ac:dyDescent="0.2">
      <c r="A149" s="433" t="s">
        <v>3757</v>
      </c>
      <c r="B149" s="434" t="s">
        <v>3758</v>
      </c>
      <c r="C149" s="435" t="s">
        <v>3759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4448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3760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3761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3762</v>
      </c>
      <c r="B155" s="437"/>
      <c r="C155" s="437"/>
      <c r="D155" s="437"/>
      <c r="E155" s="437"/>
      <c r="F155" s="437" t="s">
        <v>3763</v>
      </c>
      <c r="G155" s="437"/>
      <c r="H155" s="437"/>
      <c r="I155" s="437"/>
      <c r="J155" s="438" t="s">
        <v>3764</v>
      </c>
      <c r="K155" s="439" t="s">
        <v>3765</v>
      </c>
    </row>
    <row r="156" spans="1:11" ht="11.1" customHeight="1" x14ac:dyDescent="0.2">
      <c r="A156" s="36" t="s">
        <v>3766</v>
      </c>
      <c r="B156" s="13"/>
      <c r="C156" s="13"/>
      <c r="D156" s="13"/>
      <c r="E156" s="13"/>
      <c r="F156" s="13" t="s">
        <v>3767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0" t="s">
        <v>3768</v>
      </c>
      <c r="B157" s="537"/>
      <c r="C157" s="537"/>
      <c r="D157" s="537"/>
      <c r="E157" s="537"/>
      <c r="F157" s="611" t="s">
        <v>3769</v>
      </c>
      <c r="G157" s="537"/>
      <c r="H157" s="537"/>
      <c r="I157" s="537"/>
      <c r="J157" s="630">
        <f>(1000-Summary!X52)/100</f>
        <v>1.25</v>
      </c>
      <c r="K157" s="632">
        <v>9.99</v>
      </c>
    </row>
    <row r="158" spans="1:11" ht="11.1" customHeight="1" x14ac:dyDescent="0.2">
      <c r="A158" s="500" t="s">
        <v>3770</v>
      </c>
      <c r="B158" s="537"/>
      <c r="C158" s="537"/>
      <c r="D158" s="537"/>
      <c r="E158" s="537"/>
      <c r="F158" s="537" t="s">
        <v>3771</v>
      </c>
      <c r="G158" s="537"/>
      <c r="H158" s="537"/>
      <c r="I158" s="537"/>
      <c r="J158" s="630">
        <v>0</v>
      </c>
      <c r="K158" s="632">
        <v>2</v>
      </c>
    </row>
    <row r="159" spans="1:11" ht="11.1" customHeight="1" x14ac:dyDescent="0.2">
      <c r="A159" s="500" t="s">
        <v>3772</v>
      </c>
      <c r="B159" s="537"/>
      <c r="C159" s="537"/>
      <c r="D159" s="537"/>
      <c r="E159" s="537"/>
      <c r="F159" s="537" t="s">
        <v>3771</v>
      </c>
      <c r="G159" s="537"/>
      <c r="H159" s="537"/>
      <c r="I159" s="537"/>
      <c r="J159" s="630">
        <v>0</v>
      </c>
      <c r="K159" s="632">
        <v>2</v>
      </c>
    </row>
    <row r="160" spans="1:11" ht="11.1" customHeight="1" x14ac:dyDescent="0.2">
      <c r="A160" s="500" t="s">
        <v>3773</v>
      </c>
      <c r="B160" s="537"/>
      <c r="C160" s="537"/>
      <c r="D160" s="537"/>
      <c r="E160" s="537"/>
      <c r="F160" s="537" t="s">
        <v>3774</v>
      </c>
      <c r="G160" s="537"/>
      <c r="H160" s="537"/>
      <c r="I160" s="537"/>
      <c r="J160" s="630">
        <v>5.0000000000000001E-3</v>
      </c>
      <c r="K160" s="632">
        <v>5</v>
      </c>
    </row>
    <row r="161" spans="1:11" ht="11.1" customHeight="1" x14ac:dyDescent="0.2">
      <c r="A161" s="500" t="s">
        <v>3775</v>
      </c>
      <c r="B161" s="537"/>
      <c r="C161" s="537"/>
      <c r="D161" s="537"/>
      <c r="E161" s="537"/>
      <c r="F161" s="611" t="s">
        <v>3776</v>
      </c>
      <c r="G161" s="537"/>
      <c r="H161" s="537"/>
      <c r="I161" s="537"/>
      <c r="J161" s="630">
        <v>0</v>
      </c>
      <c r="K161" s="632">
        <v>10</v>
      </c>
    </row>
    <row r="162" spans="1:11" ht="11.1" customHeight="1" x14ac:dyDescent="0.2">
      <c r="A162" s="501" t="s">
        <v>3777</v>
      </c>
      <c r="B162" s="537"/>
      <c r="C162" s="537"/>
      <c r="D162" s="537"/>
      <c r="E162" s="537"/>
      <c r="F162" s="611" t="s">
        <v>3778</v>
      </c>
      <c r="G162" s="537"/>
      <c r="H162" s="537"/>
      <c r="I162" s="537"/>
      <c r="J162" s="630">
        <v>0</v>
      </c>
      <c r="K162" s="632">
        <v>10</v>
      </c>
    </row>
    <row r="163" spans="1:11" ht="11.1" customHeight="1" x14ac:dyDescent="0.2">
      <c r="A163" s="501" t="s">
        <v>3779</v>
      </c>
      <c r="B163" s="537"/>
      <c r="C163" s="537"/>
      <c r="D163" s="537"/>
      <c r="E163" s="537"/>
      <c r="F163" s="611" t="s">
        <v>3780</v>
      </c>
      <c r="G163" s="537"/>
      <c r="H163" s="537"/>
      <c r="I163" s="537"/>
      <c r="J163" s="630">
        <v>0</v>
      </c>
      <c r="K163" s="632">
        <v>5</v>
      </c>
    </row>
    <row r="164" spans="1:11" ht="11.1" customHeight="1" x14ac:dyDescent="0.2">
      <c r="A164" s="501" t="s">
        <v>3781</v>
      </c>
      <c r="B164" s="537"/>
      <c r="C164" s="537"/>
      <c r="D164" s="537"/>
      <c r="E164" s="537"/>
      <c r="F164" s="611" t="s">
        <v>3782</v>
      </c>
      <c r="G164" s="537"/>
      <c r="H164" s="537"/>
      <c r="I164" s="537"/>
      <c r="J164" s="630">
        <v>0</v>
      </c>
      <c r="K164" s="632">
        <v>5</v>
      </c>
    </row>
    <row r="165" spans="1:11" ht="11.1" customHeight="1" x14ac:dyDescent="0.2">
      <c r="A165" s="500" t="s">
        <v>3783</v>
      </c>
      <c r="B165" s="537"/>
      <c r="C165" s="537"/>
      <c r="D165" s="537"/>
      <c r="E165" s="537"/>
      <c r="F165" s="611" t="s">
        <v>3784</v>
      </c>
      <c r="G165" s="537"/>
      <c r="H165" s="537"/>
      <c r="I165" s="537"/>
      <c r="J165" s="630">
        <v>0</v>
      </c>
      <c r="K165" s="632">
        <v>5</v>
      </c>
    </row>
    <row r="166" spans="1:11" ht="11.1" customHeight="1" x14ac:dyDescent="0.2">
      <c r="A166" s="500" t="s">
        <v>3785</v>
      </c>
      <c r="B166" s="537"/>
      <c r="C166" s="537"/>
      <c r="D166" s="537"/>
      <c r="E166" s="537"/>
      <c r="F166" s="537" t="s">
        <v>3786</v>
      </c>
      <c r="G166" s="537"/>
      <c r="H166" s="537"/>
      <c r="I166" s="537"/>
      <c r="J166" s="630">
        <v>0</v>
      </c>
      <c r="K166" s="632">
        <v>5</v>
      </c>
    </row>
    <row r="167" spans="1:11" ht="11.1" customHeight="1" x14ac:dyDescent="0.2">
      <c r="A167" s="501" t="s">
        <v>3787</v>
      </c>
      <c r="B167" s="537"/>
      <c r="C167" s="537"/>
      <c r="D167" s="537"/>
      <c r="E167" s="537"/>
      <c r="F167" s="537" t="s">
        <v>3786</v>
      </c>
      <c r="G167" s="537"/>
      <c r="H167" s="537"/>
      <c r="I167" s="537"/>
      <c r="J167" s="630">
        <v>0</v>
      </c>
      <c r="K167" s="632">
        <v>5</v>
      </c>
    </row>
    <row r="168" spans="1:11" ht="11.1" customHeight="1" x14ac:dyDescent="0.2">
      <c r="A168" s="501" t="s">
        <v>3788</v>
      </c>
      <c r="B168" s="537"/>
      <c r="C168" s="537"/>
      <c r="D168" s="537"/>
      <c r="E168" s="537"/>
      <c r="F168" s="537" t="s">
        <v>3786</v>
      </c>
      <c r="G168" s="537"/>
      <c r="H168" s="537"/>
      <c r="I168" s="537"/>
      <c r="J168" s="630">
        <v>0</v>
      </c>
      <c r="K168" s="632">
        <v>5</v>
      </c>
    </row>
    <row r="169" spans="1:11" ht="11.1" customHeight="1" x14ac:dyDescent="0.2">
      <c r="A169" s="500" t="s">
        <v>3789</v>
      </c>
      <c r="B169" s="537"/>
      <c r="C169" s="537"/>
      <c r="D169" s="537"/>
      <c r="E169" s="537"/>
      <c r="F169" s="611" t="s">
        <v>3790</v>
      </c>
      <c r="G169" s="537"/>
      <c r="H169" s="537"/>
      <c r="I169" s="537"/>
      <c r="J169" s="630">
        <v>0</v>
      </c>
      <c r="K169" s="632">
        <v>4.9000000000000004</v>
      </c>
    </row>
    <row r="170" spans="1:11" ht="11.1" customHeight="1" x14ac:dyDescent="0.2">
      <c r="A170" s="500" t="s">
        <v>3791</v>
      </c>
      <c r="B170" s="537"/>
      <c r="C170" s="537"/>
      <c r="D170" s="537"/>
      <c r="E170" s="537"/>
      <c r="F170" s="611" t="s">
        <v>3792</v>
      </c>
      <c r="G170" s="537"/>
      <c r="H170" s="537"/>
      <c r="I170" s="537"/>
      <c r="J170" s="630">
        <v>0</v>
      </c>
      <c r="K170" s="632">
        <v>3</v>
      </c>
    </row>
    <row r="171" spans="1:11" ht="11.1" customHeight="1" x14ac:dyDescent="0.2">
      <c r="A171" s="36" t="s">
        <v>3793</v>
      </c>
      <c r="B171" s="13"/>
      <c r="C171" s="13"/>
      <c r="D171" s="13"/>
      <c r="E171" s="13"/>
      <c r="F171" s="13" t="s">
        <v>3786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3794</v>
      </c>
      <c r="B172" s="13"/>
      <c r="C172" s="13"/>
      <c r="D172" s="13"/>
      <c r="E172" s="13"/>
      <c r="F172" s="13" t="s">
        <v>3786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3795</v>
      </c>
      <c r="B173" s="13"/>
      <c r="C173" s="13"/>
      <c r="D173" s="13"/>
      <c r="E173" s="13"/>
      <c r="F173" s="13" t="s">
        <v>3786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3796</v>
      </c>
      <c r="B174" s="13"/>
      <c r="C174" s="13"/>
      <c r="D174" s="13"/>
      <c r="E174" s="13"/>
      <c r="F174" s="13" t="s">
        <v>3786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3797</v>
      </c>
      <c r="B175" s="13"/>
      <c r="C175" s="13"/>
      <c r="D175" s="13"/>
      <c r="E175" s="13"/>
      <c r="F175" s="13" t="s">
        <v>3786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4" ht="11.1" customHeight="1" x14ac:dyDescent="0.2">
      <c r="A177" s="38" t="s">
        <v>3798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1.7799999999999994</v>
      </c>
      <c r="K177" s="104">
        <f>SUM(K156:K176)</f>
        <v>107.69</v>
      </c>
    </row>
    <row r="178" spans="1:34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4" ht="11.1" customHeight="1" x14ac:dyDescent="0.2">
      <c r="A179" s="441" t="s">
        <v>3799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4" ht="11.1" customHeight="1" x14ac:dyDescent="0.2">
      <c r="A180" s="106" t="s">
        <v>3800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4" ht="11.1" customHeight="1" x14ac:dyDescent="0.2">
      <c r="A181" s="106" t="s">
        <v>3801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4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3992</v>
      </c>
      <c r="H182" s="107"/>
      <c r="I182" s="107"/>
      <c r="J182" s="107"/>
      <c r="K182" s="107"/>
    </row>
    <row r="183" spans="1:34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4" ht="11.1" customHeight="1" x14ac:dyDescent="0.2">
      <c r="A184" s="444" t="s">
        <v>3802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4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4" ht="10.5" customHeight="1" x14ac:dyDescent="0.2">
      <c r="A186" s="107" t="s">
        <v>3816</v>
      </c>
      <c r="B186" s="107"/>
      <c r="C186" s="448"/>
      <c r="D186" s="450" t="s">
        <v>3817</v>
      </c>
      <c r="E186" s="449">
        <v>43077</v>
      </c>
      <c r="F186" s="106"/>
      <c r="G186" s="107"/>
      <c r="H186" s="107"/>
      <c r="O186" s="107"/>
      <c r="P186" s="107"/>
      <c r="Q186" s="107"/>
    </row>
    <row r="187" spans="1:34" ht="10.5" customHeight="1" x14ac:dyDescent="0.2">
      <c r="A187" s="106" t="s">
        <v>3876</v>
      </c>
      <c r="B187" s="107"/>
      <c r="C187" s="448"/>
      <c r="D187" s="107" t="s">
        <v>3877</v>
      </c>
      <c r="E187" s="449">
        <v>43087</v>
      </c>
      <c r="F187" s="106"/>
      <c r="G187" s="107"/>
      <c r="H187" s="107"/>
      <c r="O187" s="107"/>
      <c r="P187" s="107"/>
      <c r="Q187" s="107"/>
    </row>
    <row r="188" spans="1:34" ht="10.5" customHeight="1" x14ac:dyDescent="0.2">
      <c r="A188" s="106" t="s">
        <v>3898</v>
      </c>
      <c r="B188" s="107"/>
      <c r="C188" s="448"/>
      <c r="D188" s="107" t="s">
        <v>3899</v>
      </c>
      <c r="E188" s="449">
        <v>43097</v>
      </c>
      <c r="F188" s="451"/>
      <c r="G188" s="107"/>
      <c r="H188" s="107"/>
      <c r="O188" s="107"/>
      <c r="P188" s="107"/>
      <c r="Q188" s="107"/>
    </row>
    <row r="189" spans="1:34" ht="10.5" customHeight="1" x14ac:dyDescent="0.2">
      <c r="A189" s="106" t="s">
        <v>4038</v>
      </c>
      <c r="B189" s="107"/>
      <c r="C189" s="448"/>
      <c r="D189" s="107" t="s">
        <v>4039</v>
      </c>
      <c r="E189" s="449">
        <v>43133</v>
      </c>
      <c r="F189" s="106" t="s">
        <v>3827</v>
      </c>
      <c r="G189" s="107"/>
      <c r="H189" s="107"/>
      <c r="O189" s="107"/>
      <c r="P189" s="107"/>
      <c r="Q189" s="107"/>
    </row>
    <row r="190" spans="1:34" ht="10.5" customHeight="1" x14ac:dyDescent="0.2">
      <c r="A190" s="157" t="s">
        <v>3978</v>
      </c>
      <c r="B190" s="107"/>
      <c r="C190" s="448"/>
      <c r="D190" s="107" t="s">
        <v>3979</v>
      </c>
      <c r="E190" s="449">
        <v>43137</v>
      </c>
      <c r="F190" s="106"/>
      <c r="G190" s="107"/>
      <c r="H190" s="107"/>
      <c r="O190" s="107"/>
      <c r="P190" s="107"/>
      <c r="Q190" s="107"/>
    </row>
    <row r="191" spans="1:34" ht="10.5" customHeight="1" x14ac:dyDescent="0.2">
      <c r="A191" s="106" t="s">
        <v>4036</v>
      </c>
      <c r="B191" s="107"/>
      <c r="C191" s="448"/>
      <c r="D191" s="107" t="s">
        <v>4037</v>
      </c>
      <c r="E191" s="449">
        <v>43139</v>
      </c>
      <c r="F191" s="106"/>
      <c r="G191" s="107"/>
      <c r="H191" s="107"/>
      <c r="O191" s="107"/>
      <c r="P191" s="107"/>
      <c r="Q191" s="107"/>
    </row>
    <row r="192" spans="1:34" ht="10.5" customHeight="1" x14ac:dyDescent="0.2">
      <c r="A192" s="106" t="s">
        <v>4100</v>
      </c>
      <c r="B192" s="107"/>
      <c r="C192" s="448"/>
      <c r="D192" s="107" t="s">
        <v>4101</v>
      </c>
      <c r="E192" s="449">
        <v>43167</v>
      </c>
      <c r="F192" s="106"/>
      <c r="G192" s="107"/>
      <c r="H192" s="107"/>
      <c r="I192" s="107"/>
      <c r="J192" s="107"/>
      <c r="K192" s="1142"/>
      <c r="L192" s="1141"/>
      <c r="M192" s="107"/>
    </row>
    <row r="193" spans="1:13" ht="10.5" customHeight="1" x14ac:dyDescent="0.2">
      <c r="A193" s="107" t="s">
        <v>4115</v>
      </c>
      <c r="B193" s="107"/>
      <c r="C193" s="448"/>
      <c r="D193" s="450" t="s">
        <v>4116</v>
      </c>
      <c r="E193" s="449">
        <v>43168</v>
      </c>
      <c r="F193" s="106"/>
      <c r="G193" s="107"/>
      <c r="H193" s="107"/>
      <c r="I193" s="107"/>
      <c r="J193" s="107"/>
      <c r="K193" s="1142"/>
      <c r="L193" s="1141"/>
      <c r="M193" s="107"/>
    </row>
    <row r="194" spans="1:13" ht="10.5" customHeight="1" x14ac:dyDescent="0.2">
      <c r="A194" s="106" t="s">
        <v>4008</v>
      </c>
      <c r="B194" s="107"/>
      <c r="C194" s="448"/>
      <c r="D194" s="107" t="s">
        <v>3864</v>
      </c>
      <c r="E194" s="449">
        <v>43168</v>
      </c>
      <c r="F194" s="106" t="s">
        <v>335</v>
      </c>
      <c r="G194" s="107"/>
      <c r="H194" s="107"/>
      <c r="I194" s="107"/>
      <c r="J194" s="107"/>
      <c r="K194" s="1142"/>
      <c r="L194" s="1141"/>
      <c r="M194" s="107"/>
    </row>
    <row r="195" spans="1:13" ht="10.5" customHeight="1" x14ac:dyDescent="0.2">
      <c r="A195" s="13" t="s">
        <v>4109</v>
      </c>
      <c r="B195" s="107"/>
      <c r="C195" s="448"/>
      <c r="D195" s="107" t="s">
        <v>4110</v>
      </c>
      <c r="E195" s="449">
        <v>43173</v>
      </c>
      <c r="F195" s="106"/>
      <c r="G195" s="107"/>
      <c r="H195" s="107"/>
      <c r="I195" s="107"/>
      <c r="J195" s="107"/>
      <c r="K195" s="1141"/>
      <c r="L195" s="1141"/>
      <c r="M195" s="107"/>
    </row>
    <row r="196" spans="1:13" ht="10.5" customHeight="1" x14ac:dyDescent="0.2">
      <c r="A196" s="157" t="s">
        <v>4104</v>
      </c>
      <c r="B196" s="107"/>
      <c r="C196" s="448"/>
      <c r="D196" s="107" t="s">
        <v>4105</v>
      </c>
      <c r="E196" s="449">
        <v>43173</v>
      </c>
      <c r="F196" s="106" t="s">
        <v>4029</v>
      </c>
      <c r="G196" s="107"/>
      <c r="H196" s="107"/>
      <c r="I196" s="107"/>
      <c r="J196" s="107"/>
      <c r="K196" s="1141"/>
      <c r="L196" s="1141"/>
      <c r="M196" s="107"/>
    </row>
    <row r="197" spans="1:13" ht="10.5" customHeight="1" x14ac:dyDescent="0.2">
      <c r="A197" s="13" t="s">
        <v>3915</v>
      </c>
      <c r="B197" s="107"/>
      <c r="C197" s="448"/>
      <c r="D197" s="107" t="s">
        <v>3916</v>
      </c>
      <c r="E197" s="449">
        <v>43192</v>
      </c>
      <c r="F197" s="106" t="s">
        <v>3827</v>
      </c>
      <c r="G197" s="107"/>
      <c r="H197" s="107"/>
      <c r="I197" s="107"/>
    </row>
    <row r="198" spans="1:13" ht="10.5" customHeight="1" x14ac:dyDescent="0.2">
      <c r="A198" s="106" t="s">
        <v>4131</v>
      </c>
      <c r="B198" s="107"/>
      <c r="C198" s="448"/>
      <c r="D198" s="107" t="s">
        <v>4132</v>
      </c>
      <c r="E198" s="449">
        <v>43199</v>
      </c>
      <c r="F198" s="106"/>
      <c r="G198" s="107"/>
      <c r="H198" s="107"/>
      <c r="I198" s="107"/>
    </row>
    <row r="199" spans="1:13" ht="10.5" customHeight="1" x14ac:dyDescent="0.2">
      <c r="A199" s="106" t="s">
        <v>4010</v>
      </c>
      <c r="B199" s="107"/>
      <c r="C199" s="448"/>
      <c r="D199" s="107" t="s">
        <v>4011</v>
      </c>
      <c r="E199" s="449">
        <v>43209</v>
      </c>
      <c r="F199" s="106" t="s">
        <v>3803</v>
      </c>
      <c r="G199" s="107"/>
      <c r="H199" s="107"/>
      <c r="I199" s="107"/>
    </row>
    <row r="200" spans="1:13" ht="10.5" customHeight="1" x14ac:dyDescent="0.2">
      <c r="A200" s="106" t="s">
        <v>3976</v>
      </c>
      <c r="B200" s="107"/>
      <c r="C200" s="448"/>
      <c r="D200" s="107" t="s">
        <v>3977</v>
      </c>
      <c r="E200" s="449">
        <v>43209</v>
      </c>
      <c r="F200" s="106"/>
      <c r="G200" s="107"/>
      <c r="H200" s="107"/>
      <c r="I200" s="107"/>
    </row>
    <row r="201" spans="1:13" ht="10.5" customHeight="1" x14ac:dyDescent="0.2">
      <c r="A201" s="106" t="s">
        <v>4161</v>
      </c>
      <c r="B201" s="107"/>
      <c r="C201" s="448"/>
      <c r="D201" s="107" t="s">
        <v>2638</v>
      </c>
      <c r="E201" s="449">
        <v>43213</v>
      </c>
      <c r="F201" s="451"/>
      <c r="G201" s="107"/>
      <c r="H201" s="107"/>
      <c r="I201" s="107"/>
    </row>
    <row r="202" spans="1:13" ht="10.5" customHeight="1" x14ac:dyDescent="0.2">
      <c r="A202" s="106" t="s">
        <v>4001</v>
      </c>
      <c r="B202" s="107"/>
      <c r="C202" s="448"/>
      <c r="D202" s="107" t="s">
        <v>4002</v>
      </c>
      <c r="E202" s="449">
        <v>43217</v>
      </c>
      <c r="F202" s="106"/>
      <c r="G202" s="107"/>
      <c r="H202" s="107"/>
      <c r="I202" s="107"/>
    </row>
    <row r="203" spans="1:13" ht="10.5" customHeight="1" x14ac:dyDescent="0.2">
      <c r="A203" s="106" t="s">
        <v>4168</v>
      </c>
      <c r="B203" s="107"/>
      <c r="C203" s="448"/>
      <c r="D203" s="107" t="s">
        <v>4169</v>
      </c>
      <c r="E203" s="449">
        <v>43217</v>
      </c>
      <c r="F203" s="106"/>
      <c r="G203" s="107"/>
      <c r="H203" s="107"/>
      <c r="I203" s="107"/>
    </row>
    <row r="204" spans="1:13" ht="10.5" customHeight="1" x14ac:dyDescent="0.2">
      <c r="A204" s="106" t="s">
        <v>4175</v>
      </c>
      <c r="B204" s="107"/>
      <c r="C204" s="448"/>
      <c r="D204" s="107" t="s">
        <v>4176</v>
      </c>
      <c r="E204" s="449">
        <v>43221</v>
      </c>
      <c r="F204" s="106"/>
      <c r="G204" s="107"/>
      <c r="H204" s="107"/>
      <c r="I204" s="107"/>
    </row>
    <row r="205" spans="1:13" ht="10.5" customHeight="1" x14ac:dyDescent="0.2">
      <c r="A205" s="107" t="s">
        <v>4007</v>
      </c>
      <c r="B205" s="107"/>
      <c r="C205" s="448"/>
      <c r="D205" s="450" t="s">
        <v>1923</v>
      </c>
      <c r="E205" s="449">
        <v>43222</v>
      </c>
      <c r="F205" s="107" t="s">
        <v>4029</v>
      </c>
      <c r="G205" s="107"/>
      <c r="H205" s="107"/>
      <c r="I205" s="107"/>
    </row>
    <row r="206" spans="1:13" ht="10.5" customHeight="1" x14ac:dyDescent="0.2">
      <c r="A206" s="106" t="s">
        <v>4019</v>
      </c>
      <c r="B206" s="107"/>
      <c r="C206" s="448"/>
      <c r="D206" s="107" t="s">
        <v>4020</v>
      </c>
      <c r="E206" s="449">
        <v>43223</v>
      </c>
      <c r="F206" s="106"/>
      <c r="G206" s="107"/>
      <c r="H206" s="107"/>
      <c r="I206" s="107"/>
    </row>
    <row r="207" spans="1:13" ht="10.5" customHeight="1" x14ac:dyDescent="0.2">
      <c r="A207" s="106" t="s">
        <v>4040</v>
      </c>
      <c r="B207" s="107"/>
      <c r="C207" s="448"/>
      <c r="D207" s="107" t="s">
        <v>4041</v>
      </c>
      <c r="E207" s="449">
        <v>43223</v>
      </c>
      <c r="F207" s="106"/>
      <c r="G207" s="107"/>
      <c r="H207" s="107"/>
      <c r="I207" s="107"/>
    </row>
    <row r="208" spans="1:13" ht="10.5" customHeight="1" x14ac:dyDescent="0.2">
      <c r="A208" s="106" t="s">
        <v>4172</v>
      </c>
      <c r="B208" s="107"/>
      <c r="C208" s="448"/>
      <c r="D208" s="107" t="s">
        <v>4173</v>
      </c>
      <c r="E208" s="449">
        <v>43223</v>
      </c>
      <c r="F208" s="106"/>
      <c r="G208" s="107"/>
      <c r="H208" s="107"/>
      <c r="I208" s="107"/>
    </row>
    <row r="209" spans="1:9" ht="10.5" customHeight="1" x14ac:dyDescent="0.2">
      <c r="A209" s="106" t="s">
        <v>4017</v>
      </c>
      <c r="B209" s="107"/>
      <c r="C209" s="448"/>
      <c r="D209" s="107" t="s">
        <v>4018</v>
      </c>
      <c r="E209" s="449">
        <v>43223</v>
      </c>
      <c r="F209" s="106"/>
      <c r="G209" s="107"/>
      <c r="H209" s="107"/>
      <c r="I209" s="107"/>
    </row>
    <row r="210" spans="1:9" ht="10.5" customHeight="1" x14ac:dyDescent="0.2">
      <c r="A210" s="13" t="s">
        <v>4012</v>
      </c>
      <c r="B210" s="107"/>
      <c r="C210" s="448"/>
      <c r="D210" s="107" t="s">
        <v>4013</v>
      </c>
      <c r="E210" s="449">
        <v>43223</v>
      </c>
      <c r="F210" s="106" t="s">
        <v>4029</v>
      </c>
      <c r="G210" s="107"/>
      <c r="H210" s="107"/>
      <c r="I210" s="107"/>
    </row>
    <row r="211" spans="1:9" ht="10.5" customHeight="1" x14ac:dyDescent="0.2">
      <c r="A211" s="13" t="s">
        <v>4014</v>
      </c>
      <c r="B211" s="107"/>
      <c r="C211" s="448"/>
      <c r="D211" s="107" t="s">
        <v>4015</v>
      </c>
      <c r="E211" s="449">
        <v>43224</v>
      </c>
      <c r="F211" s="106"/>
      <c r="G211" s="107"/>
      <c r="H211" s="107"/>
      <c r="I211" s="107"/>
    </row>
    <row r="212" spans="1:9" ht="10.5" customHeight="1" x14ac:dyDescent="0.2">
      <c r="A212" s="106" t="s">
        <v>4177</v>
      </c>
      <c r="B212" s="107"/>
      <c r="C212" s="448"/>
      <c r="D212" s="107" t="s">
        <v>4178</v>
      </c>
      <c r="E212" s="449">
        <v>43224</v>
      </c>
      <c r="F212" s="106"/>
      <c r="G212" s="107"/>
      <c r="H212" s="107"/>
      <c r="I212" s="107"/>
    </row>
    <row r="213" spans="1:9" ht="10.5" customHeight="1" x14ac:dyDescent="0.2">
      <c r="A213" s="157" t="s">
        <v>4045</v>
      </c>
      <c r="B213" s="107"/>
      <c r="C213" s="448"/>
      <c r="D213" s="107" t="s">
        <v>4046</v>
      </c>
      <c r="E213" s="449">
        <v>43224</v>
      </c>
      <c r="F213" s="106" t="s">
        <v>4029</v>
      </c>
      <c r="G213" s="107"/>
      <c r="H213" s="107"/>
      <c r="I213" s="107"/>
    </row>
    <row r="214" spans="1:9" ht="10.5" customHeight="1" x14ac:dyDescent="0.2">
      <c r="A214" s="106" t="s">
        <v>4073</v>
      </c>
      <c r="B214" s="107"/>
      <c r="C214" s="448"/>
      <c r="D214" s="107" t="s">
        <v>4074</v>
      </c>
      <c r="E214" s="449">
        <v>43224</v>
      </c>
      <c r="F214" s="106"/>
      <c r="G214" s="107"/>
      <c r="H214" s="107"/>
      <c r="I214" s="107"/>
    </row>
    <row r="215" spans="1:9" ht="10.5" customHeight="1" x14ac:dyDescent="0.2">
      <c r="A215" s="106" t="s">
        <v>4144</v>
      </c>
      <c r="B215" s="107"/>
      <c r="C215" s="448"/>
      <c r="D215" s="107" t="s">
        <v>4146</v>
      </c>
      <c r="E215" s="449">
        <v>43229</v>
      </c>
      <c r="F215" s="106" t="s">
        <v>4165</v>
      </c>
      <c r="G215" s="107"/>
      <c r="H215" s="107"/>
      <c r="I215" s="107"/>
    </row>
    <row r="216" spans="1:9" ht="10.5" customHeight="1" x14ac:dyDescent="0.2">
      <c r="A216" s="106" t="s">
        <v>4145</v>
      </c>
      <c r="B216" s="107"/>
      <c r="C216" s="448"/>
      <c r="D216" s="107" t="s">
        <v>4147</v>
      </c>
      <c r="E216" s="449">
        <v>43229</v>
      </c>
      <c r="F216" s="106"/>
      <c r="G216" s="107"/>
      <c r="H216" s="107"/>
      <c r="I216" s="107"/>
    </row>
    <row r="217" spans="1:9" ht="10.5" customHeight="1" x14ac:dyDescent="0.2">
      <c r="A217" s="106" t="s">
        <v>4180</v>
      </c>
      <c r="B217" s="107"/>
      <c r="C217" s="448"/>
      <c r="D217" s="107" t="s">
        <v>4179</v>
      </c>
      <c r="E217" s="449">
        <v>43230</v>
      </c>
      <c r="F217" s="106" t="s">
        <v>3993</v>
      </c>
      <c r="G217" s="107"/>
      <c r="H217" s="107"/>
      <c r="I217" s="107"/>
    </row>
    <row r="218" spans="1:9" ht="10.5" customHeight="1" x14ac:dyDescent="0.2">
      <c r="A218" s="107" t="s">
        <v>4150</v>
      </c>
      <c r="B218" s="107"/>
      <c r="C218" s="448"/>
      <c r="D218" s="107" t="s">
        <v>4152</v>
      </c>
      <c r="E218" s="449">
        <v>43244</v>
      </c>
      <c r="F218" s="106"/>
      <c r="G218" s="107"/>
      <c r="H218" s="107"/>
      <c r="I218" s="107"/>
    </row>
    <row r="219" spans="1:9" ht="10.5" customHeight="1" x14ac:dyDescent="0.2">
      <c r="A219" s="107" t="s">
        <v>4151</v>
      </c>
      <c r="B219" s="107"/>
      <c r="C219" s="448"/>
      <c r="D219" s="107" t="s">
        <v>4153</v>
      </c>
      <c r="E219" s="449">
        <v>43244</v>
      </c>
      <c r="F219" s="106"/>
      <c r="G219" s="107"/>
      <c r="H219" s="107"/>
      <c r="I219" s="107"/>
    </row>
    <row r="220" spans="1:9" ht="10.5" customHeight="1" x14ac:dyDescent="0.2">
      <c r="E220" s="410"/>
      <c r="F220" s="106"/>
      <c r="G220" s="107"/>
      <c r="H220" s="107"/>
      <c r="I220" s="107"/>
    </row>
    <row r="221" spans="1:9" ht="10.5" customHeight="1" x14ac:dyDescent="0.2">
      <c r="A221" s="221" t="s">
        <v>3943</v>
      </c>
      <c r="E221" s="410"/>
      <c r="F221" s="106"/>
      <c r="G221" s="107"/>
      <c r="H221" s="107"/>
      <c r="I221" s="107"/>
    </row>
    <row r="222" spans="1:9" ht="10.5" customHeight="1" x14ac:dyDescent="0.2">
      <c r="A222" s="106" t="s">
        <v>3944</v>
      </c>
      <c r="E222" s="410"/>
      <c r="F222" s="106"/>
      <c r="G222" s="107"/>
      <c r="H222" s="107"/>
    </row>
    <row r="223" spans="1:9" ht="10.5" customHeight="1" x14ac:dyDescent="0.2">
      <c r="A223" s="106" t="s">
        <v>3945</v>
      </c>
      <c r="E223" s="410"/>
      <c r="F223" s="106" t="s">
        <v>4029</v>
      </c>
      <c r="G223" s="107"/>
      <c r="H223" s="107"/>
    </row>
    <row r="224" spans="1:9" ht="10.5" customHeight="1" x14ac:dyDescent="0.2">
      <c r="A224" s="106" t="s">
        <v>3946</v>
      </c>
      <c r="E224" s="410"/>
      <c r="F224" s="106"/>
      <c r="G224" s="107"/>
      <c r="H224" s="107"/>
    </row>
    <row r="225" spans="1:10" ht="10.5" customHeight="1" x14ac:dyDescent="0.2">
      <c r="A225" s="451" t="s">
        <v>3947</v>
      </c>
      <c r="E225" s="410"/>
      <c r="F225" s="106"/>
      <c r="G225" s="107"/>
      <c r="H225" s="107"/>
    </row>
    <row r="226" spans="1:10" ht="10.5" customHeight="1" x14ac:dyDescent="0.2">
      <c r="A226" s="191" t="s">
        <v>3948</v>
      </c>
      <c r="E226" s="410"/>
      <c r="F226" s="106"/>
      <c r="G226" s="107"/>
      <c r="H226" s="107"/>
    </row>
    <row r="227" spans="1:10" ht="10.5" customHeight="1" x14ac:dyDescent="0.2">
      <c r="A227" s="34"/>
      <c r="B227" s="9"/>
      <c r="C227" s="206"/>
      <c r="D227" s="35"/>
      <c r="E227" s="141"/>
      <c r="F227" s="452" t="s">
        <v>3949</v>
      </c>
      <c r="G227" s="23"/>
      <c r="H227" s="26" t="s">
        <v>1856</v>
      </c>
      <c r="I227" s="5" t="s">
        <v>3950</v>
      </c>
      <c r="J227" s="6"/>
    </row>
    <row r="228" spans="1:10" ht="10.5" customHeight="1" x14ac:dyDescent="0.2">
      <c r="A228" s="88" t="s">
        <v>21</v>
      </c>
      <c r="B228" s="48"/>
      <c r="C228" s="178"/>
      <c r="D228" s="52" t="s">
        <v>56</v>
      </c>
      <c r="E228" s="147" t="s">
        <v>58</v>
      </c>
      <c r="F228" s="48"/>
      <c r="G228" s="103" t="s">
        <v>58</v>
      </c>
      <c r="H228" s="52" t="s">
        <v>1860</v>
      </c>
      <c r="I228" s="18" t="s">
        <v>3951</v>
      </c>
      <c r="J228" s="19"/>
    </row>
    <row r="229" spans="1:10" ht="10.5" customHeight="1" x14ac:dyDescent="0.2">
      <c r="A229" s="34" t="s">
        <v>1882</v>
      </c>
      <c r="B229" s="9"/>
      <c r="C229" s="206"/>
      <c r="D229" s="35" t="s">
        <v>1883</v>
      </c>
      <c r="E229" s="141">
        <v>6</v>
      </c>
      <c r="F229" s="453" t="s">
        <v>3952</v>
      </c>
      <c r="G229" s="101">
        <v>7</v>
      </c>
      <c r="H229" s="173">
        <v>42643</v>
      </c>
      <c r="I229" s="475" t="s">
        <v>4005</v>
      </c>
      <c r="J229" s="6"/>
    </row>
    <row r="230" spans="1:10" ht="10.5" customHeight="1" x14ac:dyDescent="0.2">
      <c r="A230" s="80" t="s">
        <v>1930</v>
      </c>
      <c r="B230" s="13"/>
      <c r="C230" s="198"/>
      <c r="D230" s="24" t="s">
        <v>1931</v>
      </c>
      <c r="E230" s="144">
        <v>7</v>
      </c>
      <c r="F230" s="129" t="s">
        <v>3952</v>
      </c>
      <c r="G230" s="99">
        <v>9</v>
      </c>
      <c r="H230" s="158">
        <v>42677</v>
      </c>
      <c r="I230" s="455">
        <v>2018</v>
      </c>
      <c r="J230" s="11"/>
    </row>
    <row r="231" spans="1:10" ht="10.5" customHeight="1" x14ac:dyDescent="0.2">
      <c r="A231" s="80" t="s">
        <v>1978</v>
      </c>
      <c r="B231" s="13"/>
      <c r="C231" s="198"/>
      <c r="D231" s="24" t="s">
        <v>1979</v>
      </c>
      <c r="E231" s="144">
        <v>7</v>
      </c>
      <c r="F231" s="129" t="s">
        <v>3952</v>
      </c>
      <c r="G231" s="99">
        <v>8</v>
      </c>
      <c r="H231" s="158">
        <v>42685</v>
      </c>
      <c r="I231" s="455">
        <v>2017</v>
      </c>
      <c r="J231" s="11"/>
    </row>
    <row r="232" spans="1:10" ht="10.5" customHeight="1" x14ac:dyDescent="0.2">
      <c r="A232" s="80" t="s">
        <v>2004</v>
      </c>
      <c r="B232" s="13"/>
      <c r="C232" s="198"/>
      <c r="D232" s="24" t="s">
        <v>2005</v>
      </c>
      <c r="E232" s="144">
        <v>15</v>
      </c>
      <c r="F232" s="129" t="s">
        <v>3952</v>
      </c>
      <c r="G232" s="99">
        <v>20</v>
      </c>
      <c r="H232" s="158">
        <v>40431</v>
      </c>
      <c r="I232" s="455" t="s">
        <v>3953</v>
      </c>
      <c r="J232" s="11"/>
    </row>
    <row r="233" spans="1:10" ht="10.5" customHeight="1" x14ac:dyDescent="0.2">
      <c r="A233" s="88" t="s">
        <v>2044</v>
      </c>
      <c r="B233" s="25"/>
      <c r="C233" s="178"/>
      <c r="D233" s="56" t="s">
        <v>2045</v>
      </c>
      <c r="E233" s="147">
        <v>10</v>
      </c>
      <c r="F233" s="179" t="s">
        <v>3952</v>
      </c>
      <c r="G233" s="103">
        <v>13</v>
      </c>
      <c r="H233" s="174">
        <v>41418</v>
      </c>
      <c r="I233" s="49" t="s">
        <v>3954</v>
      </c>
      <c r="J233" s="19"/>
    </row>
    <row r="234" spans="1:10" ht="10.5" customHeight="1" x14ac:dyDescent="0.2">
      <c r="A234" s="34" t="s">
        <v>2087</v>
      </c>
      <c r="B234" s="9"/>
      <c r="C234" s="206"/>
      <c r="D234" s="35" t="s">
        <v>2088</v>
      </c>
      <c r="E234" s="141">
        <v>9</v>
      </c>
      <c r="F234" s="453" t="s">
        <v>3952</v>
      </c>
      <c r="G234" s="101">
        <v>14</v>
      </c>
      <c r="H234" s="173">
        <v>40444</v>
      </c>
      <c r="I234" s="454" t="s">
        <v>3955</v>
      </c>
      <c r="J234" s="6"/>
    </row>
    <row r="235" spans="1:10" ht="11.1" customHeight="1" x14ac:dyDescent="0.2">
      <c r="A235" s="80" t="s">
        <v>3956</v>
      </c>
      <c r="B235" s="13"/>
      <c r="C235" s="198"/>
      <c r="D235" s="24" t="s">
        <v>2127</v>
      </c>
      <c r="E235" s="144">
        <v>8</v>
      </c>
      <c r="F235" s="129" t="s">
        <v>3952</v>
      </c>
      <c r="G235" s="99">
        <v>9</v>
      </c>
      <c r="H235" s="158">
        <v>42008</v>
      </c>
      <c r="I235" s="455" t="s">
        <v>3957</v>
      </c>
      <c r="J235" s="11"/>
    </row>
    <row r="236" spans="1:10" ht="9.9499999999999993" customHeight="1" x14ac:dyDescent="0.2">
      <c r="A236" s="36" t="s">
        <v>2131</v>
      </c>
      <c r="B236" s="13"/>
      <c r="C236" s="198"/>
      <c r="D236" s="24" t="s">
        <v>3958</v>
      </c>
      <c r="E236" s="144">
        <v>14</v>
      </c>
      <c r="F236" s="129" t="s">
        <v>3952</v>
      </c>
      <c r="G236" s="99">
        <v>21</v>
      </c>
      <c r="H236" s="158">
        <v>40826</v>
      </c>
      <c r="I236" s="455">
        <v>2018</v>
      </c>
      <c r="J236" s="11"/>
    </row>
    <row r="237" spans="1:10" ht="9.9499999999999993" customHeight="1" x14ac:dyDescent="0.2">
      <c r="A237" s="36" t="s">
        <v>2204</v>
      </c>
      <c r="B237" s="13"/>
      <c r="C237" s="198"/>
      <c r="D237" s="24" t="s">
        <v>2205</v>
      </c>
      <c r="E237" s="144">
        <v>7</v>
      </c>
      <c r="F237" s="129" t="s">
        <v>3952</v>
      </c>
      <c r="G237" s="99">
        <v>8</v>
      </c>
      <c r="H237" s="158">
        <v>42696</v>
      </c>
      <c r="I237" s="455" t="s">
        <v>4026</v>
      </c>
      <c r="J237" s="11"/>
    </row>
    <row r="238" spans="1:10" ht="9.9499999999999993" customHeight="1" x14ac:dyDescent="0.2">
      <c r="A238" s="38" t="s">
        <v>2226</v>
      </c>
      <c r="B238" s="25"/>
      <c r="C238" s="178"/>
      <c r="D238" s="56" t="s">
        <v>2227</v>
      </c>
      <c r="E238" s="147">
        <v>45</v>
      </c>
      <c r="F238" s="179" t="s">
        <v>3952</v>
      </c>
      <c r="G238" s="103">
        <v>50</v>
      </c>
      <c r="H238" s="174">
        <v>40469</v>
      </c>
      <c r="I238" s="49" t="s">
        <v>3959</v>
      </c>
      <c r="J238" s="19"/>
    </row>
    <row r="239" spans="1:10" ht="9.9499999999999993" customHeight="1" x14ac:dyDescent="0.2">
      <c r="A239" s="34" t="s">
        <v>2244</v>
      </c>
      <c r="B239" s="9"/>
      <c r="C239" s="206"/>
      <c r="D239" s="35" t="s">
        <v>2245</v>
      </c>
      <c r="E239" s="141">
        <v>7</v>
      </c>
      <c r="F239" s="453" t="s">
        <v>3952</v>
      </c>
      <c r="G239" s="101">
        <v>8</v>
      </c>
      <c r="H239" s="173">
        <v>43028</v>
      </c>
      <c r="I239" s="454">
        <v>2018</v>
      </c>
      <c r="J239" s="6"/>
    </row>
    <row r="240" spans="1:10" ht="9.9499999999999993" customHeight="1" x14ac:dyDescent="0.2">
      <c r="A240" s="80" t="s">
        <v>2256</v>
      </c>
      <c r="B240" s="13"/>
      <c r="C240" s="198"/>
      <c r="D240" s="24" t="s">
        <v>2257</v>
      </c>
      <c r="E240" s="144">
        <v>16</v>
      </c>
      <c r="F240" s="129" t="s">
        <v>3952</v>
      </c>
      <c r="G240" s="99">
        <v>18</v>
      </c>
      <c r="H240" s="158">
        <v>42641</v>
      </c>
      <c r="I240" s="455">
        <v>2018</v>
      </c>
      <c r="J240" s="11"/>
    </row>
    <row r="241" spans="1:10" ht="11.1" customHeight="1" x14ac:dyDescent="0.2">
      <c r="A241" s="80" t="s">
        <v>2272</v>
      </c>
      <c r="B241" s="13"/>
      <c r="C241" s="198"/>
      <c r="D241" s="24" t="s">
        <v>2273</v>
      </c>
      <c r="E241" s="144">
        <v>15</v>
      </c>
      <c r="F241" s="129" t="s">
        <v>3952</v>
      </c>
      <c r="G241" s="99">
        <v>23</v>
      </c>
      <c r="H241" s="158">
        <v>40479</v>
      </c>
      <c r="I241" s="455">
        <v>2018</v>
      </c>
      <c r="J241" s="11"/>
    </row>
    <row r="242" spans="1:10" ht="11.1" customHeight="1" x14ac:dyDescent="0.2">
      <c r="A242" s="36" t="s">
        <v>2274</v>
      </c>
      <c r="B242" s="13"/>
      <c r="C242" s="198"/>
      <c r="D242" s="24" t="s">
        <v>2275</v>
      </c>
      <c r="E242" s="144">
        <v>40</v>
      </c>
      <c r="F242" s="129" t="s">
        <v>3952</v>
      </c>
      <c r="G242" s="99">
        <v>44</v>
      </c>
      <c r="H242" s="158">
        <v>42633</v>
      </c>
      <c r="I242" s="455">
        <v>2017</v>
      </c>
      <c r="J242" s="11"/>
    </row>
    <row r="243" spans="1:10" ht="11.1" customHeight="1" x14ac:dyDescent="0.2">
      <c r="A243" s="88" t="s">
        <v>2277</v>
      </c>
      <c r="B243" s="25"/>
      <c r="C243" s="178"/>
      <c r="D243" s="56" t="s">
        <v>2278</v>
      </c>
      <c r="E243" s="147">
        <v>7</v>
      </c>
      <c r="F243" s="179" t="s">
        <v>3952</v>
      </c>
      <c r="G243" s="103">
        <v>8</v>
      </c>
      <c r="H243" s="174">
        <v>42615</v>
      </c>
      <c r="I243" s="49" t="s">
        <v>4026</v>
      </c>
      <c r="J243" s="19"/>
    </row>
    <row r="244" spans="1:10" ht="11.1" customHeight="1" x14ac:dyDescent="0.2">
      <c r="A244" s="34" t="s">
        <v>2279</v>
      </c>
      <c r="B244" s="9"/>
      <c r="C244" s="206"/>
      <c r="D244" s="35" t="s">
        <v>2280</v>
      </c>
      <c r="E244" s="141">
        <v>14</v>
      </c>
      <c r="F244" s="453" t="s">
        <v>3952</v>
      </c>
      <c r="G244" s="101">
        <v>17</v>
      </c>
      <c r="H244" s="173">
        <v>41234</v>
      </c>
      <c r="I244" s="454" t="s">
        <v>4026</v>
      </c>
      <c r="J244" s="6"/>
    </row>
    <row r="245" spans="1:10" ht="11.1" customHeight="1" x14ac:dyDescent="0.2">
      <c r="A245" s="36" t="s">
        <v>2295</v>
      </c>
      <c r="B245" s="13"/>
      <c r="C245" s="198"/>
      <c r="D245" s="24" t="s">
        <v>2296</v>
      </c>
      <c r="E245" s="144">
        <v>6</v>
      </c>
      <c r="F245" s="129" t="s">
        <v>3952</v>
      </c>
      <c r="G245" s="99">
        <v>7</v>
      </c>
      <c r="H245" s="158">
        <v>42641</v>
      </c>
      <c r="I245" s="455">
        <v>2017</v>
      </c>
      <c r="J245" s="11"/>
    </row>
    <row r="246" spans="1:10" ht="11.1" customHeight="1" x14ac:dyDescent="0.2">
      <c r="A246" s="80" t="s">
        <v>2308</v>
      </c>
      <c r="B246" s="13"/>
      <c r="C246" s="198"/>
      <c r="D246" s="24" t="s">
        <v>2309</v>
      </c>
      <c r="E246" s="144">
        <v>13</v>
      </c>
      <c r="F246" s="129" t="s">
        <v>3952</v>
      </c>
      <c r="G246" s="99">
        <v>14</v>
      </c>
      <c r="H246" s="158">
        <v>42957</v>
      </c>
      <c r="I246" s="455">
        <v>2018</v>
      </c>
      <c r="J246" s="11"/>
    </row>
    <row r="247" spans="1:10" ht="11.1" customHeight="1" x14ac:dyDescent="0.2">
      <c r="A247" s="36" t="s">
        <v>2310</v>
      </c>
      <c r="B247" s="13"/>
      <c r="C247" s="198"/>
      <c r="D247" s="24" t="s">
        <v>2311</v>
      </c>
      <c r="E247" s="144">
        <v>8</v>
      </c>
      <c r="F247" s="129" t="s">
        <v>3952</v>
      </c>
      <c r="G247" s="99">
        <v>9</v>
      </c>
      <c r="H247" s="158">
        <v>42951</v>
      </c>
      <c r="I247" s="455">
        <v>2018</v>
      </c>
      <c r="J247" s="11"/>
    </row>
    <row r="248" spans="1:10" ht="11.1" customHeight="1" x14ac:dyDescent="0.2">
      <c r="A248" s="34" t="s">
        <v>4031</v>
      </c>
      <c r="B248" s="9"/>
      <c r="C248" s="206"/>
      <c r="D248" s="35" t="s">
        <v>2349</v>
      </c>
      <c r="E248" s="141">
        <v>26</v>
      </c>
      <c r="F248" s="453" t="s">
        <v>3952</v>
      </c>
      <c r="G248" s="101">
        <v>30</v>
      </c>
      <c r="H248" s="173">
        <v>40835</v>
      </c>
      <c r="I248" s="454" t="s">
        <v>4026</v>
      </c>
      <c r="J248" s="6"/>
    </row>
    <row r="249" spans="1:10" ht="11.1" customHeight="1" x14ac:dyDescent="0.2">
      <c r="A249" s="81" t="s">
        <v>2359</v>
      </c>
      <c r="B249" s="13"/>
      <c r="C249" s="198"/>
      <c r="D249" s="24" t="s">
        <v>2360</v>
      </c>
      <c r="E249" s="144">
        <v>8</v>
      </c>
      <c r="F249" s="129" t="s">
        <v>3952</v>
      </c>
      <c r="G249" s="99">
        <v>9</v>
      </c>
      <c r="H249" s="158">
        <v>42656</v>
      </c>
      <c r="I249" s="455" t="s">
        <v>4026</v>
      </c>
      <c r="J249" s="11"/>
    </row>
    <row r="250" spans="1:10" ht="11.1" customHeight="1" x14ac:dyDescent="0.2">
      <c r="A250" s="36" t="s">
        <v>2409</v>
      </c>
      <c r="B250" s="13"/>
      <c r="C250" s="198"/>
      <c r="D250" s="24" t="s">
        <v>2410</v>
      </c>
      <c r="E250" s="144">
        <v>14</v>
      </c>
      <c r="F250" s="129" t="s">
        <v>3952</v>
      </c>
      <c r="G250" s="99">
        <v>15</v>
      </c>
      <c r="H250" s="158">
        <v>41894</v>
      </c>
      <c r="I250" s="455" t="s">
        <v>3959</v>
      </c>
      <c r="J250" s="11"/>
    </row>
    <row r="251" spans="1:10" ht="11.1" customHeight="1" x14ac:dyDescent="0.2">
      <c r="A251" s="36" t="s">
        <v>2479</v>
      </c>
      <c r="B251" s="13"/>
      <c r="C251" s="198"/>
      <c r="D251" s="24" t="s">
        <v>2480</v>
      </c>
      <c r="E251" s="144">
        <v>28</v>
      </c>
      <c r="F251" s="129" t="s">
        <v>3952</v>
      </c>
      <c r="G251" s="99">
        <v>36</v>
      </c>
      <c r="H251" s="158">
        <v>40134</v>
      </c>
      <c r="I251" s="455">
        <v>2017</v>
      </c>
      <c r="J251" s="11"/>
    </row>
    <row r="252" spans="1:10" ht="11.1" customHeight="1" x14ac:dyDescent="0.2">
      <c r="A252" s="38" t="s">
        <v>2484</v>
      </c>
      <c r="B252" s="25"/>
      <c r="C252" s="178"/>
      <c r="D252" s="56" t="s">
        <v>2485</v>
      </c>
      <c r="E252" s="147">
        <v>14</v>
      </c>
      <c r="F252" s="179" t="s">
        <v>3952</v>
      </c>
      <c r="G252" s="103">
        <v>15</v>
      </c>
      <c r="H252" s="174">
        <v>42352</v>
      </c>
      <c r="I252" s="49" t="s">
        <v>3960</v>
      </c>
      <c r="J252" s="19"/>
    </row>
    <row r="253" spans="1:10" ht="11.1" customHeight="1" x14ac:dyDescent="0.2">
      <c r="A253" s="60" t="s">
        <v>2495</v>
      </c>
      <c r="B253" s="9"/>
      <c r="C253" s="101"/>
      <c r="D253" s="35" t="s">
        <v>2496</v>
      </c>
      <c r="E253" s="141">
        <v>19</v>
      </c>
      <c r="F253" s="453" t="s">
        <v>3952</v>
      </c>
      <c r="G253" s="101">
        <v>26</v>
      </c>
      <c r="H253" s="173">
        <v>40493</v>
      </c>
      <c r="I253" s="454" t="s">
        <v>4102</v>
      </c>
      <c r="J253" s="6"/>
    </row>
    <row r="254" spans="1:10" ht="11.1" customHeight="1" x14ac:dyDescent="0.2">
      <c r="A254" s="36" t="s">
        <v>2540</v>
      </c>
      <c r="B254" s="13"/>
      <c r="C254" s="99"/>
      <c r="D254" s="24" t="s">
        <v>2541</v>
      </c>
      <c r="E254" s="144">
        <v>7</v>
      </c>
      <c r="F254" s="129" t="s">
        <v>3952</v>
      </c>
      <c r="G254" s="99">
        <v>8</v>
      </c>
      <c r="H254" s="158">
        <v>43060</v>
      </c>
      <c r="I254" s="455">
        <v>2018</v>
      </c>
      <c r="J254" s="11"/>
    </row>
    <row r="255" spans="1:10" ht="11.1" customHeight="1" x14ac:dyDescent="0.2">
      <c r="A255" s="80" t="s">
        <v>2586</v>
      </c>
      <c r="B255" s="13"/>
      <c r="C255" s="99"/>
      <c r="D255" s="24" t="s">
        <v>2587</v>
      </c>
      <c r="E255" s="144">
        <v>6</v>
      </c>
      <c r="F255" s="129" t="s">
        <v>3952</v>
      </c>
      <c r="G255" s="99">
        <v>7</v>
      </c>
      <c r="H255" s="158">
        <v>42684</v>
      </c>
      <c r="I255" s="455">
        <v>2017</v>
      </c>
      <c r="J255" s="11"/>
    </row>
    <row r="256" spans="1:10" ht="11.1" customHeight="1" x14ac:dyDescent="0.2">
      <c r="A256" s="80" t="s">
        <v>2600</v>
      </c>
      <c r="B256" s="13"/>
      <c r="C256" s="99"/>
      <c r="D256" s="24" t="s">
        <v>2601</v>
      </c>
      <c r="E256" s="144">
        <v>16</v>
      </c>
      <c r="F256" s="129" t="s">
        <v>3952</v>
      </c>
      <c r="G256" s="99">
        <v>17</v>
      </c>
      <c r="H256" s="158">
        <v>42668</v>
      </c>
      <c r="I256" s="455" t="s">
        <v>4026</v>
      </c>
      <c r="J256" s="11"/>
    </row>
    <row r="257" spans="1:10" ht="11.1" customHeight="1" x14ac:dyDescent="0.2">
      <c r="A257" s="56" t="s">
        <v>2635</v>
      </c>
      <c r="B257" s="25"/>
      <c r="C257" s="103"/>
      <c r="D257" s="56" t="s">
        <v>2636</v>
      </c>
      <c r="E257" s="147">
        <v>7</v>
      </c>
      <c r="F257" s="179" t="s">
        <v>3952</v>
      </c>
      <c r="G257" s="103">
        <v>10</v>
      </c>
      <c r="H257" s="174">
        <v>42303</v>
      </c>
      <c r="I257" s="49">
        <v>2018</v>
      </c>
      <c r="J257" s="19"/>
    </row>
    <row r="258" spans="1:10" ht="11.1" customHeight="1" x14ac:dyDescent="0.2">
      <c r="A258" s="60" t="s">
        <v>2662</v>
      </c>
      <c r="B258" s="9"/>
      <c r="C258" s="101"/>
      <c r="D258" s="35" t="s">
        <v>2663</v>
      </c>
      <c r="E258" s="141">
        <v>6</v>
      </c>
      <c r="F258" s="453" t="s">
        <v>3952</v>
      </c>
      <c r="G258" s="101">
        <v>7</v>
      </c>
      <c r="H258" s="173">
        <v>42668</v>
      </c>
      <c r="I258" s="454">
        <v>2017</v>
      </c>
      <c r="J258" s="6"/>
    </row>
    <row r="259" spans="1:10" ht="11.1" customHeight="1" x14ac:dyDescent="0.2">
      <c r="A259" s="24" t="s">
        <v>2697</v>
      </c>
      <c r="B259" s="13"/>
      <c r="C259" s="99"/>
      <c r="D259" s="24" t="s">
        <v>2698</v>
      </c>
      <c r="E259" s="144">
        <v>7</v>
      </c>
      <c r="F259" s="129" t="s">
        <v>3952</v>
      </c>
      <c r="G259" s="99">
        <v>8</v>
      </c>
      <c r="H259" s="158">
        <v>42955</v>
      </c>
      <c r="I259" s="455">
        <v>2018</v>
      </c>
      <c r="J259" s="11"/>
    </row>
    <row r="260" spans="1:10" ht="11.1" customHeight="1" x14ac:dyDescent="0.2">
      <c r="A260" s="80" t="s">
        <v>2729</v>
      </c>
      <c r="B260" s="13"/>
      <c r="C260" s="99"/>
      <c r="D260" s="24" t="s">
        <v>2730</v>
      </c>
      <c r="E260" s="144">
        <v>10</v>
      </c>
      <c r="F260" s="129" t="s">
        <v>3952</v>
      </c>
      <c r="G260" s="99">
        <v>11</v>
      </c>
      <c r="H260" s="158">
        <v>41751</v>
      </c>
      <c r="I260" s="455" t="s">
        <v>3959</v>
      </c>
      <c r="J260" s="11"/>
    </row>
    <row r="261" spans="1:10" ht="11.1" customHeight="1" x14ac:dyDescent="0.2">
      <c r="A261" s="80" t="s">
        <v>2766</v>
      </c>
      <c r="B261" s="13"/>
      <c r="C261" s="99"/>
      <c r="D261" s="24" t="s">
        <v>2767</v>
      </c>
      <c r="E261" s="144">
        <v>7</v>
      </c>
      <c r="F261" s="129" t="s">
        <v>3952</v>
      </c>
      <c r="G261" s="99">
        <v>8</v>
      </c>
      <c r="H261" s="158">
        <v>42675</v>
      </c>
      <c r="I261" s="455">
        <v>2017</v>
      </c>
      <c r="J261" s="11"/>
    </row>
    <row r="262" spans="1:10" ht="11.1" customHeight="1" x14ac:dyDescent="0.2">
      <c r="A262" s="80" t="s">
        <v>2823</v>
      </c>
      <c r="B262" s="13"/>
      <c r="C262" s="99"/>
      <c r="D262" s="24" t="s">
        <v>2824</v>
      </c>
      <c r="E262" s="144">
        <v>6</v>
      </c>
      <c r="F262" s="129" t="s">
        <v>3952</v>
      </c>
      <c r="G262" s="99">
        <v>7</v>
      </c>
      <c r="H262" s="158">
        <v>43054</v>
      </c>
      <c r="I262" s="455">
        <v>2018</v>
      </c>
      <c r="J262" s="11"/>
    </row>
    <row r="263" spans="1:10" ht="11.1" customHeight="1" x14ac:dyDescent="0.2">
      <c r="A263" s="80" t="s">
        <v>2980</v>
      </c>
      <c r="B263" s="13"/>
      <c r="C263" s="99"/>
      <c r="D263" s="24" t="s">
        <v>2981</v>
      </c>
      <c r="E263" s="144">
        <v>6</v>
      </c>
      <c r="F263" s="129" t="s">
        <v>3952</v>
      </c>
      <c r="G263" s="99">
        <v>8</v>
      </c>
      <c r="H263" s="158">
        <v>42635</v>
      </c>
      <c r="I263" s="455">
        <v>2018</v>
      </c>
      <c r="J263" s="11"/>
    </row>
    <row r="264" spans="1:10" ht="11.1" customHeight="1" x14ac:dyDescent="0.2">
      <c r="A264" s="56" t="s">
        <v>2991</v>
      </c>
      <c r="B264" s="25"/>
      <c r="C264" s="103"/>
      <c r="D264" s="56" t="s">
        <v>2992</v>
      </c>
      <c r="E264" s="147">
        <v>9</v>
      </c>
      <c r="F264" s="179" t="s">
        <v>3952</v>
      </c>
      <c r="G264" s="103">
        <v>10</v>
      </c>
      <c r="H264" s="174">
        <v>41978</v>
      </c>
      <c r="I264" s="49" t="s">
        <v>3959</v>
      </c>
      <c r="J264" s="19"/>
    </row>
    <row r="265" spans="1:10" ht="11.1" customHeight="1" x14ac:dyDescent="0.2"/>
    <row r="266" spans="1:10" ht="11.1" customHeight="1" x14ac:dyDescent="0.2"/>
    <row r="267" spans="1:10" ht="11.1" customHeight="1" x14ac:dyDescent="0.2"/>
    <row r="268" spans="1:10" ht="11.1" customHeight="1" x14ac:dyDescent="0.2"/>
    <row r="269" spans="1:10" ht="11.1" customHeight="1" x14ac:dyDescent="0.2"/>
    <row r="270" spans="1:10" ht="11.1" customHeight="1" x14ac:dyDescent="0.2"/>
    <row r="271" spans="1:10" ht="11.1" customHeight="1" x14ac:dyDescent="0.2"/>
    <row r="272" spans="1:10" ht="11.1" customHeight="1" x14ac:dyDescent="0.2"/>
    <row r="273" ht="11.1" customHeight="1" x14ac:dyDescent="0.2"/>
    <row r="274" ht="11.1" customHeight="1" x14ac:dyDescent="0.2"/>
    <row r="275" ht="11.1" customHeight="1" x14ac:dyDescent="0.2"/>
    <row r="276" ht="11.1" customHeight="1" x14ac:dyDescent="0.2"/>
    <row r="277" ht="11.1" customHeight="1" x14ac:dyDescent="0.2"/>
    <row r="278" ht="11.1" customHeight="1" x14ac:dyDescent="0.2"/>
    <row r="489" spans="1:3" x14ac:dyDescent="0.2">
      <c r="A489" s="494"/>
      <c r="B489" s="646"/>
      <c r="C489" s="494"/>
    </row>
    <row r="490" spans="1:3" x14ac:dyDescent="0.2">
      <c r="A490" s="574"/>
      <c r="B490" s="646"/>
      <c r="C490" s="494"/>
    </row>
    <row r="491" spans="1:3" x14ac:dyDescent="0.2">
      <c r="A491" s="574"/>
      <c r="B491" s="646"/>
      <c r="C491" s="494"/>
    </row>
    <row r="492" spans="1:3" x14ac:dyDescent="0.2">
      <c r="A492" s="574"/>
      <c r="B492" s="646"/>
      <c r="C492" s="494"/>
    </row>
    <row r="493" spans="1:3" x14ac:dyDescent="0.2">
      <c r="A493" s="574"/>
      <c r="B493" s="646"/>
      <c r="C493" s="494"/>
    </row>
    <row r="494" spans="1:3" x14ac:dyDescent="0.2">
      <c r="A494" s="574"/>
      <c r="B494" s="646"/>
      <c r="C494" s="494"/>
    </row>
    <row r="495" spans="1:3" x14ac:dyDescent="0.2">
      <c r="A495" s="574"/>
      <c r="B495" s="646"/>
      <c r="C495" s="494"/>
    </row>
    <row r="496" spans="1:3" x14ac:dyDescent="0.2">
      <c r="A496" s="574"/>
      <c r="B496" s="646"/>
      <c r="C496" s="494"/>
    </row>
    <row r="497" spans="1:3" x14ac:dyDescent="0.2">
      <c r="A497" s="574"/>
      <c r="B497" s="646"/>
      <c r="C497" s="494"/>
    </row>
    <row r="498" spans="1:3" x14ac:dyDescent="0.2">
      <c r="A498" s="574"/>
      <c r="B498" s="646"/>
      <c r="C498" s="494"/>
    </row>
    <row r="499" spans="1:3" x14ac:dyDescent="0.2">
      <c r="A499" s="574"/>
      <c r="B499" s="646"/>
      <c r="C499" s="494"/>
    </row>
    <row r="500" spans="1:3" x14ac:dyDescent="0.2">
      <c r="A500" s="574"/>
      <c r="B500" s="646"/>
      <c r="C500" s="494"/>
    </row>
    <row r="501" spans="1:3" x14ac:dyDescent="0.2">
      <c r="A501" s="574"/>
      <c r="B501" s="646"/>
      <c r="C501" s="494"/>
    </row>
    <row r="502" spans="1:3" x14ac:dyDescent="0.2">
      <c r="A502" s="574"/>
      <c r="B502" s="646"/>
      <c r="C502" s="494"/>
    </row>
    <row r="503" spans="1:3" x14ac:dyDescent="0.2">
      <c r="A503" s="574"/>
      <c r="B503" s="646"/>
      <c r="C503" s="494"/>
    </row>
    <row r="504" spans="1:3" x14ac:dyDescent="0.2">
      <c r="A504" s="574"/>
      <c r="B504" s="646"/>
      <c r="C504" s="494"/>
    </row>
    <row r="505" spans="1:3" x14ac:dyDescent="0.2">
      <c r="A505" s="494"/>
      <c r="B505" s="646"/>
      <c r="C505" s="494"/>
    </row>
    <row r="506" spans="1:3" x14ac:dyDescent="0.2">
      <c r="B506" s="647"/>
    </row>
  </sheetData>
  <sheetProtection selectLockedCells="1" selectUnlockedCells="1"/>
  <autoFilter ref="A185:F185">
    <sortState ref="A186:F247">
      <sortCondition ref="E185"/>
    </sortState>
  </autoFilter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4" customWidth="1"/>
    <col min="2" max="2" width="6" style="710" customWidth="1"/>
    <col min="3" max="3" width="12.28515625" style="574" customWidth="1"/>
    <col min="4" max="4" width="13.85546875" style="574" customWidth="1"/>
    <col min="5" max="5" width="4.85546875" style="666" customWidth="1"/>
    <col min="6" max="6" width="3.7109375" style="666" customWidth="1"/>
    <col min="7" max="7" width="3.85546875" style="574" customWidth="1"/>
    <col min="8" max="8" width="4" style="574" customWidth="1"/>
    <col min="9" max="9" width="6.7109375" style="574" customWidth="1"/>
    <col min="10" max="10" width="5.140625" style="646" customWidth="1"/>
    <col min="11" max="11" width="8.42578125" style="574" bestFit="1" customWidth="1"/>
    <col min="12" max="12" width="7.5703125" style="767" customWidth="1"/>
    <col min="13" max="13" width="8.7109375" style="666" bestFit="1" customWidth="1"/>
    <col min="14" max="14" width="4.5703125" style="666" customWidth="1"/>
    <col min="15" max="15" width="7.5703125" style="574" customWidth="1"/>
    <col min="16" max="17" width="7.7109375" style="574" customWidth="1"/>
    <col min="18" max="18" width="6.42578125" style="666" bestFit="1" customWidth="1"/>
    <col min="19" max="22" width="6" style="745" customWidth="1"/>
    <col min="23" max="24" width="7.42578125" style="745" customWidth="1"/>
    <col min="25" max="25" width="12.5703125" style="574" customWidth="1"/>
    <col min="26" max="26" width="7.85546875" style="646" customWidth="1"/>
    <col min="27" max="27" width="6.140625" style="574" customWidth="1"/>
    <col min="28" max="28" width="4.5703125" style="574" customWidth="1"/>
    <col min="29" max="29" width="5.42578125" style="624" bestFit="1" customWidth="1"/>
    <col min="30" max="30" width="6.140625" style="624" customWidth="1"/>
    <col min="31" max="31" width="7.140625" style="624" bestFit="1" customWidth="1"/>
    <col min="32" max="32" width="7.7109375" style="624" customWidth="1"/>
    <col min="33" max="33" width="8.7109375" style="624" customWidth="1"/>
    <col min="34" max="34" width="8.5703125" style="624" bestFit="1" customWidth="1"/>
    <col min="35" max="35" width="8.5703125" style="624" customWidth="1"/>
    <col min="36" max="36" width="8" style="624" bestFit="1" customWidth="1"/>
    <col min="37" max="37" width="8" style="624" customWidth="1"/>
    <col min="38" max="38" width="9.7109375" style="624" customWidth="1"/>
    <col min="39" max="39" width="6" style="624" bestFit="1" customWidth="1"/>
    <col min="40" max="40" width="6.42578125" style="624" customWidth="1"/>
    <col min="41" max="41" width="7" style="646" customWidth="1"/>
    <col min="42" max="43" width="7" style="574" customWidth="1"/>
    <col min="44" max="44" width="5.28515625" style="813" customWidth="1"/>
    <col min="45" max="48" width="5.28515625" style="814" customWidth="1"/>
    <col min="49" max="50" width="5.42578125" style="814" customWidth="1"/>
    <col min="51" max="51" width="5.28515625" style="646" customWidth="1"/>
    <col min="52" max="55" width="6.7109375" style="574" customWidth="1"/>
    <col min="56" max="56" width="8.85546875" style="963"/>
    <col min="57" max="58" width="8.85546875" style="666"/>
    <col min="59" max="16384" width="8.85546875" style="574"/>
  </cols>
  <sheetData>
    <row r="1" spans="1:59" ht="12.75" customHeight="1" x14ac:dyDescent="0.2">
      <c r="A1" s="1" t="s">
        <v>0</v>
      </c>
      <c r="B1" s="709"/>
      <c r="C1" s="618" t="s">
        <v>1</v>
      </c>
      <c r="E1" s="702"/>
      <c r="G1" s="607"/>
      <c r="H1" s="400"/>
      <c r="I1" s="400"/>
      <c r="J1" s="738" t="s">
        <v>3652</v>
      </c>
      <c r="K1" s="573"/>
      <c r="L1" s="621"/>
      <c r="N1" s="696"/>
      <c r="P1" s="573"/>
      <c r="Q1" s="695"/>
      <c r="R1" s="620"/>
      <c r="S1" s="744"/>
      <c r="T1" s="744"/>
      <c r="W1" s="744"/>
      <c r="Y1" s="573"/>
      <c r="Z1" s="738" t="s">
        <v>2</v>
      </c>
      <c r="AC1" s="623" t="s">
        <v>4210</v>
      </c>
      <c r="AG1" s="750"/>
      <c r="AJ1" s="623"/>
      <c r="AK1" s="623"/>
      <c r="AL1" s="751"/>
      <c r="AO1" s="782" t="s">
        <v>4188</v>
      </c>
      <c r="AP1" s="400"/>
      <c r="AQ1" s="693"/>
      <c r="AR1" s="807" t="s">
        <v>5</v>
      </c>
      <c r="AS1" s="640"/>
      <c r="AT1" s="640"/>
      <c r="AU1" s="640"/>
      <c r="AV1" s="640"/>
      <c r="AW1" s="640"/>
      <c r="AX1" s="640"/>
      <c r="AY1" s="787" t="s">
        <v>6</v>
      </c>
      <c r="BD1" s="962" t="s">
        <v>1864</v>
      </c>
    </row>
    <row r="2" spans="1:59" ht="12.75" customHeight="1" x14ac:dyDescent="0.2">
      <c r="A2" s="619" t="s">
        <v>7</v>
      </c>
      <c r="B2" s="709"/>
      <c r="C2" s="15" t="s">
        <v>4240</v>
      </c>
      <c r="D2" s="619"/>
      <c r="E2" s="700"/>
      <c r="F2" s="700"/>
      <c r="G2" s="400"/>
      <c r="H2" s="400"/>
      <c r="I2" s="400"/>
      <c r="J2" s="786" t="s">
        <v>4235</v>
      </c>
      <c r="K2" s="573"/>
      <c r="L2" s="621"/>
      <c r="N2" s="696"/>
      <c r="P2" s="573"/>
      <c r="Q2" s="620"/>
      <c r="R2" s="700"/>
      <c r="S2" s="746"/>
      <c r="T2" s="746"/>
      <c r="W2" s="746"/>
      <c r="Y2" s="573"/>
      <c r="Z2" s="786" t="s">
        <v>4236</v>
      </c>
      <c r="AO2" s="783" t="s">
        <v>10</v>
      </c>
      <c r="AP2" s="400"/>
      <c r="AR2" s="783" t="s">
        <v>11</v>
      </c>
      <c r="AS2" s="640"/>
      <c r="AT2" s="640"/>
      <c r="AU2" s="640"/>
      <c r="AV2" s="640"/>
      <c r="AW2" s="640"/>
      <c r="AX2" s="640"/>
      <c r="AY2" s="779" t="s">
        <v>14</v>
      </c>
    </row>
    <row r="3" spans="1:59" ht="12.75" customHeight="1" x14ac:dyDescent="0.2">
      <c r="A3" s="961" t="s">
        <v>4483</v>
      </c>
      <c r="B3" s="777"/>
      <c r="D3" s="619"/>
      <c r="E3" s="700"/>
      <c r="F3" s="700"/>
      <c r="G3" s="400"/>
      <c r="H3" s="400"/>
      <c r="I3" s="400"/>
      <c r="J3" s="792" t="s">
        <v>12</v>
      </c>
      <c r="K3" s="573"/>
      <c r="L3" s="574"/>
      <c r="N3" s="700"/>
      <c r="P3" s="573"/>
      <c r="Q3" s="740" t="s">
        <v>8</v>
      </c>
      <c r="R3" s="700"/>
      <c r="S3" s="747"/>
      <c r="T3" s="747"/>
      <c r="W3" s="747"/>
      <c r="X3" s="748"/>
      <c r="Y3" s="573"/>
      <c r="AE3" s="625"/>
      <c r="AF3" s="625"/>
      <c r="AG3" s="625"/>
      <c r="AH3" s="625"/>
      <c r="AI3" s="625"/>
      <c r="AJ3" s="625"/>
      <c r="AK3" s="625"/>
      <c r="AL3" s="625"/>
      <c r="AM3" s="625"/>
      <c r="AN3" s="625"/>
      <c r="AO3" s="703"/>
      <c r="AP3" s="400"/>
      <c r="AR3" s="808" t="s">
        <v>13</v>
      </c>
      <c r="AS3" s="640"/>
      <c r="AT3" s="640"/>
      <c r="AU3" s="640"/>
      <c r="AV3" s="640"/>
      <c r="AW3" s="640"/>
      <c r="AX3" s="640"/>
      <c r="BA3" s="622"/>
      <c r="BB3" s="622"/>
      <c r="BC3" s="622"/>
    </row>
    <row r="4" spans="1:59" ht="12.75" customHeight="1" x14ac:dyDescent="0.2">
      <c r="A4" s="752"/>
      <c r="B4" s="573"/>
      <c r="C4" s="537"/>
      <c r="D4" s="573"/>
      <c r="E4" s="753"/>
      <c r="F4" s="753"/>
      <c r="G4" s="573"/>
      <c r="H4" s="573"/>
      <c r="I4" s="573"/>
      <c r="J4" s="793" t="s">
        <v>4449</v>
      </c>
      <c r="K4" s="537"/>
      <c r="L4" s="574"/>
      <c r="N4" s="526"/>
      <c r="O4" s="697"/>
      <c r="P4" s="537"/>
      <c r="R4" s="526"/>
      <c r="T4" s="747"/>
      <c r="W4" s="747"/>
      <c r="Y4" s="537"/>
      <c r="Z4" s="780" t="s">
        <v>15</v>
      </c>
      <c r="AA4" s="537"/>
      <c r="AB4" s="537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703"/>
      <c r="AP4" s="400"/>
      <c r="AQ4" s="754"/>
      <c r="AR4" s="1027" t="s">
        <v>4450</v>
      </c>
      <c r="AS4" s="809"/>
      <c r="AT4" s="809"/>
      <c r="AU4" s="809"/>
      <c r="AV4" s="809"/>
      <c r="AW4" s="755" t="s">
        <v>19</v>
      </c>
      <c r="AX4" s="809"/>
      <c r="AZ4" s="1215" t="s">
        <v>20</v>
      </c>
      <c r="BA4" s="1216"/>
      <c r="BB4" s="1216"/>
      <c r="BC4" s="1217"/>
    </row>
    <row r="5" spans="1:59" ht="12.75" customHeight="1" x14ac:dyDescent="0.2">
      <c r="A5" s="537" t="s">
        <v>21</v>
      </c>
      <c r="B5" s="706" t="s">
        <v>22</v>
      </c>
      <c r="C5" s="587"/>
      <c r="D5" s="537"/>
      <c r="E5" s="756" t="s">
        <v>23</v>
      </c>
      <c r="F5" s="756" t="s">
        <v>24</v>
      </c>
      <c r="G5" s="755" t="s">
        <v>25</v>
      </c>
      <c r="H5" s="587"/>
      <c r="I5" s="757">
        <v>43553</v>
      </c>
      <c r="J5" s="698" t="s">
        <v>26</v>
      </c>
      <c r="K5" s="526" t="s">
        <v>4232</v>
      </c>
      <c r="L5" s="641" t="s">
        <v>4186</v>
      </c>
      <c r="M5" s="587"/>
      <c r="N5" s="526" t="s">
        <v>28</v>
      </c>
      <c r="O5" s="526" t="s">
        <v>4233</v>
      </c>
      <c r="P5" s="1218" t="s">
        <v>4238</v>
      </c>
      <c r="Q5" s="1218"/>
      <c r="R5" s="526" t="s">
        <v>27</v>
      </c>
      <c r="S5" s="701" t="s">
        <v>42</v>
      </c>
      <c r="T5" s="701" t="s">
        <v>42</v>
      </c>
      <c r="U5" s="701" t="s">
        <v>42</v>
      </c>
      <c r="V5" s="701" t="s">
        <v>42</v>
      </c>
      <c r="W5" s="701" t="s">
        <v>41</v>
      </c>
      <c r="X5" s="701" t="s">
        <v>36</v>
      </c>
      <c r="Y5" s="758" t="s">
        <v>29</v>
      </c>
      <c r="Z5" s="698" t="s">
        <v>30</v>
      </c>
      <c r="AA5" s="526" t="s">
        <v>32</v>
      </c>
      <c r="AB5" s="526" t="s">
        <v>33</v>
      </c>
      <c r="AC5" s="742" t="s">
        <v>32</v>
      </c>
      <c r="AD5" s="742"/>
      <c r="AE5" s="742" t="s">
        <v>32</v>
      </c>
      <c r="AF5" s="742" t="s">
        <v>35</v>
      </c>
      <c r="AG5" s="742" t="s">
        <v>32</v>
      </c>
      <c r="AH5" s="742" t="s">
        <v>32</v>
      </c>
      <c r="AI5" s="742" t="s">
        <v>4211</v>
      </c>
      <c r="AJ5" s="742" t="s">
        <v>36</v>
      </c>
      <c r="AK5" s="742" t="s">
        <v>4212</v>
      </c>
      <c r="AL5" s="742" t="s">
        <v>38</v>
      </c>
      <c r="AM5" s="742" t="s">
        <v>39</v>
      </c>
      <c r="AN5" s="742" t="s">
        <v>40</v>
      </c>
      <c r="AO5" s="784" t="s">
        <v>47</v>
      </c>
      <c r="AP5" s="587" t="s">
        <v>48</v>
      </c>
      <c r="AQ5" s="526" t="s">
        <v>31</v>
      </c>
      <c r="AR5" s="786" t="s">
        <v>49</v>
      </c>
      <c r="AS5" s="809"/>
      <c r="AT5" s="809"/>
      <c r="AU5" s="809"/>
      <c r="AV5" s="809"/>
      <c r="AW5" s="755" t="s">
        <v>50</v>
      </c>
      <c r="AX5" s="809"/>
      <c r="AY5" s="788" t="s">
        <v>51</v>
      </c>
      <c r="AZ5" s="815" t="s">
        <v>52</v>
      </c>
      <c r="BA5" s="760" t="s">
        <v>52</v>
      </c>
      <c r="BB5" s="760" t="s">
        <v>53</v>
      </c>
      <c r="BC5" s="816" t="s">
        <v>54</v>
      </c>
      <c r="BE5" s="587" t="s">
        <v>4303</v>
      </c>
      <c r="BF5" s="587" t="s">
        <v>4305</v>
      </c>
      <c r="BG5" s="666" t="s">
        <v>32</v>
      </c>
    </row>
    <row r="6" spans="1:59" s="776" customFormat="1" ht="12.75" customHeight="1" thickBot="1" x14ac:dyDescent="0.25">
      <c r="A6" s="768" t="s">
        <v>55</v>
      </c>
      <c r="B6" s="778" t="s">
        <v>56</v>
      </c>
      <c r="C6" s="769" t="s">
        <v>95</v>
      </c>
      <c r="D6" s="769" t="s">
        <v>57</v>
      </c>
      <c r="E6" s="770" t="s">
        <v>58</v>
      </c>
      <c r="F6" s="770" t="s">
        <v>59</v>
      </c>
      <c r="G6" s="771" t="s">
        <v>60</v>
      </c>
      <c r="H6" s="771" t="s">
        <v>61</v>
      </c>
      <c r="I6" s="769" t="s">
        <v>62</v>
      </c>
      <c r="J6" s="781" t="s">
        <v>63</v>
      </c>
      <c r="K6" s="769" t="s">
        <v>71</v>
      </c>
      <c r="L6" s="772" t="s">
        <v>4187</v>
      </c>
      <c r="M6" s="771" t="s">
        <v>4234</v>
      </c>
      <c r="N6" s="771" t="s">
        <v>69</v>
      </c>
      <c r="O6" s="769" t="s">
        <v>72</v>
      </c>
      <c r="P6" s="769" t="s">
        <v>67</v>
      </c>
      <c r="Q6" s="769" t="s">
        <v>68</v>
      </c>
      <c r="R6" s="769" t="s">
        <v>66</v>
      </c>
      <c r="S6" s="773" t="s">
        <v>87</v>
      </c>
      <c r="T6" s="773" t="s">
        <v>88</v>
      </c>
      <c r="U6" s="773" t="s">
        <v>51</v>
      </c>
      <c r="V6" s="773" t="s">
        <v>89</v>
      </c>
      <c r="W6" s="773" t="s">
        <v>86</v>
      </c>
      <c r="X6" s="773" t="s">
        <v>85</v>
      </c>
      <c r="Y6" s="768" t="s">
        <v>1865</v>
      </c>
      <c r="Z6" s="781" t="s">
        <v>72</v>
      </c>
      <c r="AA6" s="769" t="s">
        <v>74</v>
      </c>
      <c r="AB6" s="769" t="s">
        <v>75</v>
      </c>
      <c r="AC6" s="774" t="s">
        <v>76</v>
      </c>
      <c r="AD6" s="774" t="s">
        <v>34</v>
      </c>
      <c r="AE6" s="774" t="s">
        <v>77</v>
      </c>
      <c r="AF6" s="774" t="s">
        <v>78</v>
      </c>
      <c r="AG6" s="774" t="s">
        <v>79</v>
      </c>
      <c r="AH6" s="774" t="s">
        <v>80</v>
      </c>
      <c r="AI6" s="774" t="s">
        <v>80</v>
      </c>
      <c r="AJ6" s="774" t="s">
        <v>80</v>
      </c>
      <c r="AK6" s="774" t="s">
        <v>80</v>
      </c>
      <c r="AL6" s="774" t="s">
        <v>82</v>
      </c>
      <c r="AM6" s="774" t="s">
        <v>83</v>
      </c>
      <c r="AN6" s="774" t="s">
        <v>84</v>
      </c>
      <c r="AO6" s="785" t="s">
        <v>96</v>
      </c>
      <c r="AP6" s="771" t="s">
        <v>97</v>
      </c>
      <c r="AQ6" s="769" t="s">
        <v>73</v>
      </c>
      <c r="AR6" s="810">
        <v>2019</v>
      </c>
      <c r="AS6" s="811">
        <v>2020</v>
      </c>
      <c r="AT6" s="811">
        <v>2021</v>
      </c>
      <c r="AU6" s="811">
        <v>2022</v>
      </c>
      <c r="AV6" s="811">
        <v>2023</v>
      </c>
      <c r="AW6" s="771" t="s">
        <v>98</v>
      </c>
      <c r="AX6" s="771" t="s">
        <v>99</v>
      </c>
      <c r="AY6" s="789" t="s">
        <v>100</v>
      </c>
      <c r="AZ6" s="817" t="s">
        <v>101</v>
      </c>
      <c r="BA6" s="775" t="s">
        <v>102</v>
      </c>
      <c r="BB6" s="775" t="s">
        <v>103</v>
      </c>
      <c r="BC6" s="818" t="s">
        <v>103</v>
      </c>
      <c r="BD6" s="781" t="s">
        <v>4301</v>
      </c>
      <c r="BE6" s="771" t="s">
        <v>4304</v>
      </c>
      <c r="BF6" s="771" t="s">
        <v>4306</v>
      </c>
      <c r="BG6" s="885" t="s">
        <v>4427</v>
      </c>
    </row>
    <row r="7" spans="1:59" ht="11.25" customHeight="1" x14ac:dyDescent="0.2">
      <c r="A7" s="537" t="s">
        <v>113</v>
      </c>
      <c r="B7" s="927" t="s">
        <v>114</v>
      </c>
      <c r="C7" s="994" t="s">
        <v>112</v>
      </c>
      <c r="D7" s="994" t="s">
        <v>4359</v>
      </c>
      <c r="E7" s="794">
        <v>52</v>
      </c>
      <c r="F7" s="526">
        <v>19</v>
      </c>
      <c r="G7" s="526" t="s">
        <v>115</v>
      </c>
      <c r="H7" s="526" t="s">
        <v>37</v>
      </c>
      <c r="I7" s="918">
        <v>36.35</v>
      </c>
      <c r="J7" s="704">
        <f t="shared" ref="J7:J38" si="0">(M7/I7)*100</f>
        <v>1.9807427785419531</v>
      </c>
      <c r="K7" s="929">
        <v>0.18</v>
      </c>
      <c r="L7" s="641">
        <v>4</v>
      </c>
      <c r="M7" s="695">
        <f t="shared" ref="M7:M38" si="1">K7*L7</f>
        <v>0.72</v>
      </c>
      <c r="N7" s="923" t="s">
        <v>244</v>
      </c>
      <c r="O7" s="797">
        <v>0.17499999999999999</v>
      </c>
      <c r="P7" s="917">
        <v>43467</v>
      </c>
      <c r="Q7" s="917">
        <v>43500</v>
      </c>
      <c r="R7" s="695">
        <f t="shared" ref="R7:R38" si="2">(K7-O7)/O7*100</f>
        <v>2.8571428571428599</v>
      </c>
      <c r="S7" s="761">
        <f>IF(INDEX(Historical!$D$7:$D$1439,MATCH(B7,Historical!$B$7:$B$1446,0))=0,"n/a",(INDEX(Historical!$C$7:$C$1439,MATCH(B7,Historical!$B$7:$B$1446,0))/INDEX(Historical!$D$7:$D$1439,MATCH(B7,Historical!$B$7:$B$1446,0))-1)*100)</f>
        <v>2.9411764705882248</v>
      </c>
      <c r="T7" s="761">
        <f>IF(INDEX(Historical!$F$7:$F$1432,MATCH(B7,Historical!$B$7:$B$1446,0))=0,"n/a",((INDEX(Historical!$C$7:$C$1439,MATCH(B7,Historical!$B$7:$B$1446,0))/INDEX(Historical!$F$7:$F$1432,MATCH(B7,Historical!$B$7:$B$1446,0)))^(1/3)-1)*100)</f>
        <v>3.0321324952139239</v>
      </c>
      <c r="U7" s="761">
        <f>IF(INDEX(Historical!$H$7:$H$1432,MATCH(B7,Historical!$B$7:$B$1446,0))=0,"n/a",((INDEX(Historical!$C$7:$C$1439,MATCH(B7,Historical!$B$7:$B$1446,0))/INDEX(Historical!$H$7:$H$1432,MATCH(B7,Historical!$B$7:$B$1446,0)))^(1/5)-1)*100)</f>
        <v>3.1310306477545069</v>
      </c>
      <c r="V7" s="761">
        <f>IF(INDEX(Historical!$O$7:$O$1432,MATCH(B7,Historical!$B$7:$B$1446,0))=0,"n/a",((INDEX(Historical!$C$7:$C$1439,MATCH(B7,Historical!$B$7:$B$1446,0))/INDEX(Historical!$O$7:$O$1432,MATCH(B7,Historical!$B$7:$B$1446,0)))^(1/10)-1)*100)</f>
        <v>3.4219694129380196</v>
      </c>
      <c r="W7" s="762">
        <f t="shared" ref="W7:W38" si="3">IF(OR(U7&lt;=0,U7="n/a",V7&lt;=0,V7="n/a"),"n/a",U7/V7)</f>
        <v>0.91497914502581135</v>
      </c>
      <c r="X7" s="763" t="str">
        <f t="shared" ref="X7:X38" si="4">IF(OR(AJ7&lt;=0,AJ7="n/a",U7&lt;=0,U7="n/a"),"n/a",U7/AJ7)</f>
        <v>n/a</v>
      </c>
      <c r="Y7" s="712"/>
      <c r="Z7" s="704">
        <f t="shared" ref="Z7:Z38" si="5">IF(OR(AC7&lt;0.01,AC7="n/a"),"n/a",M7/AC7*100)</f>
        <v>61.53846153846154</v>
      </c>
      <c r="AA7" s="937">
        <f t="shared" ref="AA7:AA38" si="6">IF(OR(AC7&lt;0.01,AC7="n/a"),"n/a",I7/AC7)</f>
        <v>31.068376068376072</v>
      </c>
      <c r="AB7" s="641">
        <v>10</v>
      </c>
      <c r="AC7" s="918">
        <v>1.17</v>
      </c>
      <c r="AD7" s="918">
        <v>1.94</v>
      </c>
      <c r="AE7" s="918">
        <v>0.38</v>
      </c>
      <c r="AF7" s="918">
        <v>1.65</v>
      </c>
      <c r="AG7" s="918">
        <v>5.7</v>
      </c>
      <c r="AH7" s="918">
        <v>-20.3</v>
      </c>
      <c r="AI7" s="918">
        <v>15</v>
      </c>
      <c r="AJ7" s="918">
        <v>-0.89999999999999991</v>
      </c>
      <c r="AK7" s="918">
        <v>16</v>
      </c>
      <c r="AL7" s="930">
        <v>2480</v>
      </c>
      <c r="AM7" s="924">
        <v>0.89999999999999991</v>
      </c>
      <c r="AN7" s="918">
        <v>0.68</v>
      </c>
      <c r="AO7" s="804">
        <f t="shared" ref="AO7:AO38" si="7">IF(U7="n/a","n/a",IF(AA7&lt;0,"n/a",IF(AA7="n/a","n/a",J7+U7-AA7)))</f>
        <v>-25.956602642079613</v>
      </c>
      <c r="AP7" s="805">
        <f t="shared" ref="AP7:AP38" si="8">IF(U7="n/a","n/a",J7+U7)</f>
        <v>5.1117734262964598</v>
      </c>
      <c r="AQ7" s="938">
        <f t="shared" ref="AQ7:AQ38" si="9">IF(OR(AC7&lt;0.01,AF7="n/a"),"n/a",(I7/SQRT(22.5*AC7*(I7/AF7))-1)*100)</f>
        <v>50.94196163915381</v>
      </c>
      <c r="AR7" s="704">
        <f>INDEX(Historical!$C$7:$C$1439,MATCH(B7,Historical!$B$7:$B$1446,0))*IF(AH7="n/a",1.03,IF(AH7&lt;0,1.01,IF(AH7&gt;10,1.1,(1+AH7/100))))</f>
        <v>0.70699999999999996</v>
      </c>
      <c r="AS7" s="937">
        <f t="shared" ref="AS7:AS38" si="10">IF($AI7="n/a",1.03*AR7,IF($AI7&lt;0,1.01*AR7,IF($AI7&gt;10,1.1*AR7,(1+$AI7/100)*AR7)))</f>
        <v>0.77770000000000006</v>
      </c>
      <c r="AT7" s="937">
        <f t="shared" ref="AT7:AV26" si="11">IF($AK7="n/a",1.03*AS7,IF($AK7&lt;0,1.01*AS7,IF($AK7&gt;10,1.1*AS7,(1+$AK7/100)*AS7)))</f>
        <v>0.85547000000000017</v>
      </c>
      <c r="AU7" s="937">
        <f t="shared" si="11"/>
        <v>0.94101700000000021</v>
      </c>
      <c r="AV7" s="937">
        <f t="shared" si="11"/>
        <v>1.0351187000000004</v>
      </c>
      <c r="AW7" s="704">
        <f t="shared" ref="AW7:AW38" si="12">SUM(AR7:AV7)</f>
        <v>4.3163057000000009</v>
      </c>
      <c r="AX7" s="812">
        <f t="shared" ref="AX7:AX38" si="13">AW7/I7*100</f>
        <v>11.874293535075656</v>
      </c>
      <c r="AY7" s="997">
        <v>0.56000000000000005</v>
      </c>
      <c r="AZ7" s="924">
        <v>41.77</v>
      </c>
      <c r="BA7" s="924">
        <v>-2.65</v>
      </c>
      <c r="BB7" s="924">
        <v>3.8899999999999997</v>
      </c>
      <c r="BC7" s="924">
        <v>13</v>
      </c>
      <c r="BE7" s="666">
        <v>1968</v>
      </c>
      <c r="BF7" s="948" t="e">
        <f t="shared" ref="BF7" si="14">#VALUE!</f>
        <v>#VALUE!</v>
      </c>
      <c r="BG7" s="933">
        <v>2.1999999999999997</v>
      </c>
    </row>
    <row r="8" spans="1:59" ht="11.25" customHeight="1" x14ac:dyDescent="0.2">
      <c r="A8" s="537" t="s">
        <v>134</v>
      </c>
      <c r="B8" s="927" t="s">
        <v>135</v>
      </c>
      <c r="C8" s="994" t="s">
        <v>128</v>
      </c>
      <c r="D8" s="994" t="s">
        <v>4364</v>
      </c>
      <c r="E8" s="794">
        <v>44</v>
      </c>
      <c r="F8" s="526">
        <v>56</v>
      </c>
      <c r="G8" s="526" t="s">
        <v>37</v>
      </c>
      <c r="H8" s="526" t="s">
        <v>115</v>
      </c>
      <c r="I8" s="918">
        <v>43.13</v>
      </c>
      <c r="J8" s="704">
        <f t="shared" si="0"/>
        <v>3.2460004637143514</v>
      </c>
      <c r="K8" s="929">
        <v>0.35</v>
      </c>
      <c r="L8" s="641">
        <v>4</v>
      </c>
      <c r="M8" s="695">
        <f t="shared" si="1"/>
        <v>1.4</v>
      </c>
      <c r="N8" s="923" t="s">
        <v>263</v>
      </c>
      <c r="O8" s="797">
        <v>0.33500000000000002</v>
      </c>
      <c r="P8" s="917">
        <v>43511</v>
      </c>
      <c r="Q8" s="917">
        <v>43536</v>
      </c>
      <c r="R8" s="695">
        <f t="shared" si="2"/>
        <v>4.4776119402984946</v>
      </c>
      <c r="S8" s="761">
        <f>IF(INDEX(Historical!$D$7:$D$1439,MATCH(B8,Historical!$B$7:$B$1446,0))=0,"n/a",(INDEX(Historical!$C$7:$C$1439,MATCH(B8,Historical!$B$7:$B$1446,0))/INDEX(Historical!$D$7:$D$1439,MATCH(B8,Historical!$B$7:$B$1446,0))-1)*100)</f>
        <v>4.6875</v>
      </c>
      <c r="T8" s="761">
        <f>IF(INDEX(Historical!$F$7:$F$1432,MATCH(B8,Historical!$B$7:$B$1446,0))=0,"n/a",((INDEX(Historical!$C$7:$C$1439,MATCH(B8,Historical!$B$7:$B$1446,0))/INDEX(Historical!$F$7:$F$1432,MATCH(B8,Historical!$B$7:$B$1446,0)))^(1/3)-1)*100)</f>
        <v>6.1603296820987863</v>
      </c>
      <c r="U8" s="761">
        <f>IF(INDEX(Historical!$H$7:$H$1432,MATCH(B8,Historical!$B$7:$B$1446,0))=0,"n/a",((INDEX(Historical!$C$7:$C$1439,MATCH(B8,Historical!$B$7:$B$1446,0))/INDEX(Historical!$H$7:$H$1432,MATCH(B8,Historical!$B$7:$B$1446,0)))^(1/5)-1)*100)</f>
        <v>12.010372422372351</v>
      </c>
      <c r="V8" s="761">
        <f>IF(INDEX(Historical!$O$7:$O$1432,MATCH(B8,Historical!$B$7:$B$1446,0))=0,"n/a",((INDEX(Historical!$C$7:$C$1439,MATCH(B8,Historical!$B$7:$B$1446,0))/INDEX(Historical!$O$7:$O$1432,MATCH(B8,Historical!$B$7:$B$1446,0)))^(1/10)-1)*100)</f>
        <v>9.9284603899335124</v>
      </c>
      <c r="W8" s="762">
        <f t="shared" si="3"/>
        <v>1.2096913268193821</v>
      </c>
      <c r="X8" s="763">
        <f t="shared" si="4"/>
        <v>1.319821145315643</v>
      </c>
      <c r="Y8" s="928"/>
      <c r="Z8" s="704">
        <f t="shared" si="5"/>
        <v>44.585987261146492</v>
      </c>
      <c r="AA8" s="937">
        <f t="shared" si="6"/>
        <v>13.735668789808917</v>
      </c>
      <c r="AB8" s="641">
        <v>6</v>
      </c>
      <c r="AC8" s="918">
        <v>3.14</v>
      </c>
      <c r="AD8" s="918" t="s">
        <v>137</v>
      </c>
      <c r="AE8" s="918">
        <v>0.38</v>
      </c>
      <c r="AF8" s="918">
        <v>1.28</v>
      </c>
      <c r="AG8" s="918">
        <v>9.6</v>
      </c>
      <c r="AH8" s="918">
        <v>47.4</v>
      </c>
      <c r="AI8" s="918">
        <v>5.57</v>
      </c>
      <c r="AJ8" s="918">
        <v>9.1</v>
      </c>
      <c r="AK8" s="918">
        <v>-8.7999999999999989</v>
      </c>
      <c r="AL8" s="930">
        <v>24300</v>
      </c>
      <c r="AM8" s="924">
        <v>0.4</v>
      </c>
      <c r="AN8" s="918">
        <v>0.44</v>
      </c>
      <c r="AO8" s="804">
        <f t="shared" si="7"/>
        <v>1.5207040962777842</v>
      </c>
      <c r="AP8" s="805">
        <f t="shared" si="8"/>
        <v>15.256372886086702</v>
      </c>
      <c r="AQ8" s="938">
        <f t="shared" si="9"/>
        <v>-11.602775179419888</v>
      </c>
      <c r="AR8" s="704">
        <f>INDEX(Historical!$C$7:$C$1439,MATCH(B8,Historical!$B$7:$B$1446,0))*IF(AH8="n/a",1.03,IF(AH8&lt;0,1.01,IF(AH8&gt;10,1.1,(1+AH8/100))))</f>
        <v>1.4740000000000002</v>
      </c>
      <c r="AS8" s="937">
        <f t="shared" si="10"/>
        <v>1.5561018000000004</v>
      </c>
      <c r="AT8" s="937">
        <f t="shared" si="11"/>
        <v>1.5716628180000005</v>
      </c>
      <c r="AU8" s="937">
        <f t="shared" si="11"/>
        <v>1.5873794461800006</v>
      </c>
      <c r="AV8" s="937">
        <f t="shared" si="11"/>
        <v>1.6032532406418005</v>
      </c>
      <c r="AW8" s="704">
        <f t="shared" si="12"/>
        <v>7.7923973048218018</v>
      </c>
      <c r="AX8" s="812">
        <f t="shared" si="13"/>
        <v>18.067232332070024</v>
      </c>
      <c r="AY8" s="997">
        <v>0.95</v>
      </c>
      <c r="AZ8" s="924">
        <v>10.14</v>
      </c>
      <c r="BA8" s="924">
        <v>-17.16</v>
      </c>
      <c r="BB8" s="924">
        <v>0.70000000000000007</v>
      </c>
      <c r="BC8" s="924">
        <v>-6.61</v>
      </c>
      <c r="BE8" s="666">
        <v>1976</v>
      </c>
      <c r="BF8" s="948" t="e">
        <f>#VALUE!</f>
        <v>#VALUE!</v>
      </c>
      <c r="BG8" s="933">
        <v>4.5</v>
      </c>
    </row>
    <row r="9" spans="1:59" ht="11.25" customHeight="1" x14ac:dyDescent="0.2">
      <c r="A9" s="537" t="s">
        <v>144</v>
      </c>
      <c r="B9" s="927" t="s">
        <v>145</v>
      </c>
      <c r="C9" s="994" t="s">
        <v>4227</v>
      </c>
      <c r="D9" s="994" t="s">
        <v>4362</v>
      </c>
      <c r="E9" s="794">
        <v>44</v>
      </c>
      <c r="F9" s="526">
        <v>55</v>
      </c>
      <c r="G9" s="526" t="s">
        <v>37</v>
      </c>
      <c r="H9" s="526" t="s">
        <v>115</v>
      </c>
      <c r="I9" s="918">
        <v>159.74</v>
      </c>
      <c r="J9" s="704">
        <f t="shared" si="0"/>
        <v>1.9782145987229247</v>
      </c>
      <c r="K9" s="929">
        <v>0.79</v>
      </c>
      <c r="L9" s="641">
        <v>4</v>
      </c>
      <c r="M9" s="695">
        <f t="shared" si="1"/>
        <v>3.16</v>
      </c>
      <c r="N9" s="923" t="s">
        <v>146</v>
      </c>
      <c r="O9" s="797">
        <v>0.69</v>
      </c>
      <c r="P9" s="917">
        <v>43447</v>
      </c>
      <c r="Q9" s="917">
        <v>43466</v>
      </c>
      <c r="R9" s="695">
        <f t="shared" si="2"/>
        <v>14.49275362318842</v>
      </c>
      <c r="S9" s="761">
        <f>IF(INDEX(Historical!$D$7:$D$1439,MATCH(B9,Historical!$B$7:$B$1446,0))=0,"n/a",(INDEX(Historical!$C$7:$C$1439,MATCH(B9,Historical!$B$7:$B$1446,0))/INDEX(Historical!$D$7:$D$1439,MATCH(B9,Historical!$B$7:$B$1446,0))-1)*100)</f>
        <v>15.789473684210531</v>
      </c>
      <c r="T9" s="761">
        <f>IF(INDEX(Historical!$F$7:$F$1432,MATCH(B9,Historical!$B$7:$B$1446,0))=0,"n/a",((INDEX(Historical!$C$7:$C$1439,MATCH(B9,Historical!$B$7:$B$1446,0))/INDEX(Historical!$F$7:$F$1432,MATCH(B9,Historical!$B$7:$B$1446,0)))^(1/3)-1)*100)</f>
        <v>10.437343607370298</v>
      </c>
      <c r="U9" s="761">
        <f>IF(INDEX(Historical!$H$7:$H$1432,MATCH(B9,Historical!$B$7:$B$1446,0))=0,"n/a",((INDEX(Historical!$C$7:$C$1439,MATCH(B9,Historical!$B$7:$B$1446,0))/INDEX(Historical!$H$7:$H$1432,MATCH(B9,Historical!$B$7:$B$1446,0)))^(1/5)-1)*100)</f>
        <v>11.673058472690045</v>
      </c>
      <c r="V9" s="761">
        <f>IF(INDEX(Historical!$O$7:$O$1432,MATCH(B9,Historical!$B$7:$B$1446,0))=0,"n/a",((INDEX(Historical!$C$7:$C$1439,MATCH(B9,Historical!$B$7:$B$1446,0))/INDEX(Historical!$O$7:$O$1432,MATCH(B9,Historical!$B$7:$B$1446,0)))^(1/10)-1)*100)</f>
        <v>10.048298268052447</v>
      </c>
      <c r="W9" s="762">
        <f t="shared" si="3"/>
        <v>1.1616950613223096</v>
      </c>
      <c r="X9" s="763">
        <f t="shared" si="4"/>
        <v>1.2034080899680457</v>
      </c>
      <c r="Y9" s="927"/>
      <c r="Z9" s="704">
        <f t="shared" si="5"/>
        <v>74.704491725768321</v>
      </c>
      <c r="AA9" s="937">
        <f t="shared" si="6"/>
        <v>37.763593380614658</v>
      </c>
      <c r="AB9" s="641">
        <v>6</v>
      </c>
      <c r="AC9" s="918">
        <v>4.2300000000000004</v>
      </c>
      <c r="AD9" s="918">
        <v>2.25</v>
      </c>
      <c r="AE9" s="918">
        <v>5.08</v>
      </c>
      <c r="AF9" s="918">
        <v>14.61</v>
      </c>
      <c r="AG9" s="918">
        <v>39.900000000000006</v>
      </c>
      <c r="AH9" s="918">
        <v>-4.9000000000000004</v>
      </c>
      <c r="AI9" s="918">
        <v>12.02</v>
      </c>
      <c r="AJ9" s="918">
        <v>9.7000000000000011</v>
      </c>
      <c r="AK9" s="918">
        <v>16.809999999999999</v>
      </c>
      <c r="AL9" s="930">
        <v>70280</v>
      </c>
      <c r="AM9" s="924">
        <v>0.2</v>
      </c>
      <c r="AN9" s="918">
        <v>0.67</v>
      </c>
      <c r="AO9" s="804">
        <f t="shared" si="7"/>
        <v>-24.112320309201689</v>
      </c>
      <c r="AP9" s="805">
        <f t="shared" si="8"/>
        <v>13.65127307141297</v>
      </c>
      <c r="AQ9" s="938">
        <f t="shared" si="9"/>
        <v>395.1884486584791</v>
      </c>
      <c r="AR9" s="704">
        <f>INDEX(Historical!$C$7:$C$1439,MATCH(B9,Historical!$B$7:$B$1446,0))*IF(AH9="n/a",1.03,IF(AH9&lt;0,1.01,IF(AH9&gt;10,1.1,(1+AH9/100))))</f>
        <v>2.6664000000000003</v>
      </c>
      <c r="AS9" s="937">
        <f t="shared" si="10"/>
        <v>2.9330400000000005</v>
      </c>
      <c r="AT9" s="937">
        <f t="shared" si="11"/>
        <v>3.226344000000001</v>
      </c>
      <c r="AU9" s="937">
        <f t="shared" si="11"/>
        <v>3.5489784000000015</v>
      </c>
      <c r="AV9" s="937">
        <f t="shared" si="11"/>
        <v>3.903876240000002</v>
      </c>
      <c r="AW9" s="704">
        <f t="shared" si="12"/>
        <v>16.278638640000004</v>
      </c>
      <c r="AX9" s="812">
        <f t="shared" si="13"/>
        <v>10.190709052209842</v>
      </c>
      <c r="AY9" s="997">
        <v>0.98</v>
      </c>
      <c r="AZ9" s="924">
        <v>43.61</v>
      </c>
      <c r="BA9" s="924">
        <v>0.76</v>
      </c>
      <c r="BB9" s="924">
        <v>8.0299999999999994</v>
      </c>
      <c r="BC9" s="924">
        <v>12.370000000000001</v>
      </c>
      <c r="BE9" s="666">
        <v>1976</v>
      </c>
      <c r="BF9" s="948" t="e">
        <f>#VALUE!</f>
        <v>#VALUE!</v>
      </c>
      <c r="BG9" s="933">
        <v>4.5999999999999996</v>
      </c>
    </row>
    <row r="10" spans="1:59" ht="11.25" customHeight="1" x14ac:dyDescent="0.2">
      <c r="A10" s="537" t="s">
        <v>116</v>
      </c>
      <c r="B10" s="927" t="s">
        <v>117</v>
      </c>
      <c r="C10" s="994" t="s">
        <v>108</v>
      </c>
      <c r="D10" s="994" t="s">
        <v>118</v>
      </c>
      <c r="E10" s="794">
        <v>37</v>
      </c>
      <c r="F10" s="526">
        <v>71</v>
      </c>
      <c r="G10" s="526" t="s">
        <v>37</v>
      </c>
      <c r="H10" s="526" t="s">
        <v>37</v>
      </c>
      <c r="I10" s="918">
        <v>50</v>
      </c>
      <c r="J10" s="704">
        <f t="shared" si="0"/>
        <v>2.16</v>
      </c>
      <c r="K10" s="929">
        <v>0.27</v>
      </c>
      <c r="L10" s="641">
        <v>4</v>
      </c>
      <c r="M10" s="695">
        <f t="shared" si="1"/>
        <v>1.08</v>
      </c>
      <c r="N10" s="923" t="s">
        <v>119</v>
      </c>
      <c r="O10" s="797">
        <v>0.26</v>
      </c>
      <c r="P10" s="917">
        <v>43515</v>
      </c>
      <c r="Q10" s="917">
        <v>43525</v>
      </c>
      <c r="R10" s="695">
        <f t="shared" si="2"/>
        <v>3.8461538461538494</v>
      </c>
      <c r="S10" s="761">
        <f>IF(INDEX(Historical!$D$7:$D$1439,MATCH(B10,Historical!$B$7:$B$1446,0))=0,"n/a",(INDEX(Historical!$C$7:$C$1439,MATCH(B10,Historical!$B$7:$B$1446,0))/INDEX(Historical!$D$7:$D$1439,MATCH(B10,Historical!$B$7:$B$1446,0))-1)*100)</f>
        <v>19.540229885057482</v>
      </c>
      <c r="T10" s="761">
        <f>IF(INDEX(Historical!$F$7:$F$1432,MATCH(B10,Historical!$B$7:$B$1446,0))=0,"n/a",((INDEX(Historical!$C$7:$C$1439,MATCH(B10,Historical!$B$7:$B$1446,0))/INDEX(Historical!$F$7:$F$1432,MATCH(B10,Historical!$B$7:$B$1446,0)))^(1/3)-1)*100)</f>
        <v>9.5978621302570399</v>
      </c>
      <c r="U10" s="761">
        <f>IF(INDEX(Historical!$H$7:$H$1432,MATCH(B10,Historical!$B$7:$B$1446,0))=0,"n/a",((INDEX(Historical!$C$7:$C$1439,MATCH(B10,Historical!$B$7:$B$1446,0))/INDEX(Historical!$H$7:$H$1432,MATCH(B10,Historical!$B$7:$B$1446,0)))^(1/5)-1)*100)</f>
        <v>7.933186310173812</v>
      </c>
      <c r="V10" s="761">
        <f>IF(INDEX(Historical!$O$7:$O$1432,MATCH(B10,Historical!$B$7:$B$1446,0))=0,"n/a",((INDEX(Historical!$C$7:$C$1439,MATCH(B10,Historical!$B$7:$B$1446,0))/INDEX(Historical!$O$7:$O$1432,MATCH(B10,Historical!$B$7:$B$1446,0)))^(1/10)-1)*100)</f>
        <v>8.0386652698788641</v>
      </c>
      <c r="W10" s="762">
        <f t="shared" si="3"/>
        <v>0.98687854809674869</v>
      </c>
      <c r="X10" s="763">
        <f t="shared" si="4"/>
        <v>3.4492114392060054</v>
      </c>
      <c r="Y10" s="716"/>
      <c r="Z10" s="704">
        <f t="shared" si="5"/>
        <v>28.496042216358841</v>
      </c>
      <c r="AA10" s="937">
        <f t="shared" si="6"/>
        <v>13.192612137203167</v>
      </c>
      <c r="AB10" s="641">
        <v>12</v>
      </c>
      <c r="AC10" s="918">
        <v>3.79</v>
      </c>
      <c r="AD10" s="918">
        <v>2.13</v>
      </c>
      <c r="AE10" s="918">
        <v>1.74</v>
      </c>
      <c r="AF10" s="918">
        <v>1.62</v>
      </c>
      <c r="AG10" s="918">
        <v>12.3</v>
      </c>
      <c r="AH10" s="918">
        <v>13.3</v>
      </c>
      <c r="AI10" s="918">
        <v>4.26</v>
      </c>
      <c r="AJ10" s="918">
        <v>2.2999999999999998</v>
      </c>
      <c r="AK10" s="918">
        <v>6.1899999999999995</v>
      </c>
      <c r="AL10" s="930">
        <v>37900</v>
      </c>
      <c r="AM10" s="924">
        <v>0.2</v>
      </c>
      <c r="AN10" s="918">
        <v>0.25</v>
      </c>
      <c r="AO10" s="804">
        <f t="shared" si="7"/>
        <v>-3.0994258270293535</v>
      </c>
      <c r="AP10" s="805">
        <f t="shared" si="8"/>
        <v>10.093186310173813</v>
      </c>
      <c r="AQ10" s="938">
        <f t="shared" si="9"/>
        <v>-2.5388244541126093</v>
      </c>
      <c r="AR10" s="704">
        <f>INDEX(Historical!$C$7:$C$1439,MATCH(B10,Historical!$B$7:$B$1446,0))*IF(AH10="n/a",1.03,IF(AH10&lt;0,1.01,IF(AH10&gt;10,1.1,(1+AH10/100))))</f>
        <v>1.1440000000000001</v>
      </c>
      <c r="AS10" s="937">
        <f t="shared" si="10"/>
        <v>1.1927344000000002</v>
      </c>
      <c r="AT10" s="937">
        <f t="shared" si="11"/>
        <v>1.2665646593600002</v>
      </c>
      <c r="AU10" s="937">
        <f t="shared" si="11"/>
        <v>1.3449650117743843</v>
      </c>
      <c r="AV10" s="937">
        <f t="shared" si="11"/>
        <v>1.4282183460032187</v>
      </c>
      <c r="AW10" s="704">
        <f t="shared" si="12"/>
        <v>6.3764824171376038</v>
      </c>
      <c r="AX10" s="812">
        <f t="shared" si="13"/>
        <v>12.752964834275208</v>
      </c>
      <c r="AY10" s="997">
        <v>0.77</v>
      </c>
      <c r="AZ10" s="924">
        <v>20.64</v>
      </c>
      <c r="BA10" s="924">
        <v>-1.3</v>
      </c>
      <c r="BB10" s="924">
        <v>2.6599999999999997</v>
      </c>
      <c r="BC10" s="924">
        <v>8.73</v>
      </c>
      <c r="BE10" s="666">
        <v>1983</v>
      </c>
      <c r="BF10" s="948" t="e">
        <f>#VALUE!</f>
        <v>#VALUE!</v>
      </c>
      <c r="BG10" s="933">
        <v>2.1</v>
      </c>
    </row>
    <row r="11" spans="1:59" ht="11.25" customHeight="1" x14ac:dyDescent="0.2">
      <c r="A11" s="537" t="s">
        <v>405</v>
      </c>
      <c r="B11" s="927" t="s">
        <v>406</v>
      </c>
      <c r="C11" s="994" t="s">
        <v>123</v>
      </c>
      <c r="D11" s="994" t="s">
        <v>4208</v>
      </c>
      <c r="E11" s="794">
        <v>25</v>
      </c>
      <c r="F11" s="526">
        <v>134</v>
      </c>
      <c r="G11" s="526" t="s">
        <v>37</v>
      </c>
      <c r="H11" s="526" t="s">
        <v>37</v>
      </c>
      <c r="I11" s="918">
        <v>81.98</v>
      </c>
      <c r="J11" s="704">
        <f t="shared" si="0"/>
        <v>1.7931202732373748</v>
      </c>
      <c r="K11" s="935">
        <v>0.36749999999999999</v>
      </c>
      <c r="L11" s="641">
        <v>4</v>
      </c>
      <c r="M11" s="695">
        <f t="shared" si="1"/>
        <v>1.47</v>
      </c>
      <c r="N11" s="923" t="s">
        <v>164</v>
      </c>
      <c r="O11" s="798">
        <v>0.33500000000000002</v>
      </c>
      <c r="P11" s="917">
        <v>43538</v>
      </c>
      <c r="Q11" s="917">
        <v>43556</v>
      </c>
      <c r="R11" s="695">
        <f t="shared" si="2"/>
        <v>9.701492537313424</v>
      </c>
      <c r="S11" s="761">
        <f>IF(INDEX(Historical!$D$7:$D$1439,MATCH(B11,Historical!$B$7:$B$1446,0))=0,"n/a",(INDEX(Historical!$C$7:$C$1439,MATCH(B11,Historical!$B$7:$B$1446,0))/INDEX(Historical!$D$7:$D$1439,MATCH(B11,Historical!$B$7:$B$1446,0))-1)*100)</f>
        <v>4.743083003952564</v>
      </c>
      <c r="T11" s="761">
        <f>IF(INDEX(Historical!$F$7:$F$1432,MATCH(B11,Historical!$B$7:$B$1446,0))=0,"n/a",((INDEX(Historical!$C$7:$C$1439,MATCH(B11,Historical!$B$7:$B$1446,0))/INDEX(Historical!$F$7:$F$1432,MATCH(B11,Historical!$B$7:$B$1446,0)))^(1/3)-1)*100)</f>
        <v>4.9873073145540125</v>
      </c>
      <c r="U11" s="761">
        <f>IF(INDEX(Historical!$H$7:$H$1432,MATCH(B11,Historical!$B$7:$B$1446,0))=0,"n/a",((INDEX(Historical!$C$7:$C$1439,MATCH(B11,Historical!$B$7:$B$1446,0))/INDEX(Historical!$H$7:$H$1432,MATCH(B11,Historical!$B$7:$B$1446,0)))^(1/5)-1)*100)</f>
        <v>6.6568932108852064</v>
      </c>
      <c r="V11" s="761">
        <f>IF(INDEX(Historical!$O$7:$O$1432,MATCH(B11,Historical!$B$7:$B$1446,0))=0,"n/a",((INDEX(Historical!$C$7:$C$1439,MATCH(B11,Historical!$B$7:$B$1446,0))/INDEX(Historical!$O$7:$O$1432,MATCH(B11,Historical!$B$7:$B$1446,0)))^(1/10)-1)*100)</f>
        <v>10.68721596482507</v>
      </c>
      <c r="W11" s="762">
        <f t="shared" si="3"/>
        <v>0.62288375502049353</v>
      </c>
      <c r="X11" s="763">
        <f t="shared" si="4"/>
        <v>1.3868527522677514</v>
      </c>
      <c r="Y11" s="928"/>
      <c r="Z11" s="704">
        <f t="shared" si="5"/>
        <v>24.137931034482758</v>
      </c>
      <c r="AA11" s="937">
        <f t="shared" si="6"/>
        <v>13.461412151067325</v>
      </c>
      <c r="AB11" s="641">
        <v>12</v>
      </c>
      <c r="AC11" s="918">
        <v>6.09</v>
      </c>
      <c r="AD11" s="918">
        <v>1.01</v>
      </c>
      <c r="AE11" s="918">
        <v>2.66</v>
      </c>
      <c r="AF11" s="918">
        <v>2.42</v>
      </c>
      <c r="AG11" s="918">
        <v>19</v>
      </c>
      <c r="AH11" s="918">
        <v>45.4</v>
      </c>
      <c r="AI11" s="918">
        <v>8.74</v>
      </c>
      <c r="AJ11" s="918">
        <v>4.8</v>
      </c>
      <c r="AK11" s="918">
        <v>13.29</v>
      </c>
      <c r="AL11" s="930">
        <v>8960</v>
      </c>
      <c r="AM11" s="924">
        <v>0.4</v>
      </c>
      <c r="AN11" s="918">
        <v>0.48</v>
      </c>
      <c r="AO11" s="804">
        <f t="shared" si="7"/>
        <v>-5.0113986669447446</v>
      </c>
      <c r="AP11" s="805">
        <f t="shared" si="8"/>
        <v>8.4500134841225805</v>
      </c>
      <c r="AQ11" s="938">
        <f t="shared" si="9"/>
        <v>20.326624754056489</v>
      </c>
      <c r="AR11" s="704">
        <f>INDEX(Historical!$C$7:$C$1439,MATCH(B11,Historical!$B$7:$B$1446,0))*IF(AH11="n/a",1.03,IF(AH11&lt;0,1.01,IF(AH11&gt;10,1.1,(1+AH11/100))))</f>
        <v>1.4575</v>
      </c>
      <c r="AS11" s="937">
        <f t="shared" si="10"/>
        <v>1.5848854999999999</v>
      </c>
      <c r="AT11" s="937">
        <f t="shared" si="11"/>
        <v>1.7433740500000001</v>
      </c>
      <c r="AU11" s="937">
        <f t="shared" si="11"/>
        <v>1.9177114550000003</v>
      </c>
      <c r="AV11" s="937">
        <f t="shared" si="11"/>
        <v>2.1094826005000007</v>
      </c>
      <c r="AW11" s="704">
        <f t="shared" si="12"/>
        <v>8.8129536055000006</v>
      </c>
      <c r="AX11" s="812">
        <f t="shared" si="13"/>
        <v>10.750126378994878</v>
      </c>
      <c r="AY11" s="997">
        <v>1.64</v>
      </c>
      <c r="AZ11" s="924">
        <v>14.04</v>
      </c>
      <c r="BA11" s="924">
        <v>-24.610000000000003</v>
      </c>
      <c r="BB11" s="924">
        <v>-1.05</v>
      </c>
      <c r="BC11" s="924">
        <v>-10.17</v>
      </c>
      <c r="BE11" s="666">
        <v>1995</v>
      </c>
      <c r="BF11" s="948" t="e">
        <f>#VALUE!</f>
        <v>#VALUE!</v>
      </c>
      <c r="BG11" s="933">
        <v>9.1999999999999993</v>
      </c>
    </row>
    <row r="12" spans="1:59" ht="11.25" customHeight="1" x14ac:dyDescent="0.2">
      <c r="A12" s="537" t="s">
        <v>395</v>
      </c>
      <c r="B12" s="927" t="s">
        <v>396</v>
      </c>
      <c r="C12" s="994" t="s">
        <v>112</v>
      </c>
      <c r="D12" s="994" t="s">
        <v>1230</v>
      </c>
      <c r="E12" s="794">
        <v>25</v>
      </c>
      <c r="F12" s="526">
        <v>128</v>
      </c>
      <c r="G12" s="526" t="s">
        <v>37</v>
      </c>
      <c r="H12" s="526" t="s">
        <v>37</v>
      </c>
      <c r="I12" s="918">
        <v>53.32</v>
      </c>
      <c r="J12" s="704">
        <f t="shared" si="0"/>
        <v>1.6504126031507877</v>
      </c>
      <c r="K12" s="935">
        <v>0.22</v>
      </c>
      <c r="L12" s="641">
        <v>4</v>
      </c>
      <c r="M12" s="695">
        <f t="shared" si="1"/>
        <v>0.88</v>
      </c>
      <c r="N12" s="923" t="s">
        <v>107</v>
      </c>
      <c r="O12" s="798">
        <v>0.18</v>
      </c>
      <c r="P12" s="917">
        <v>43403</v>
      </c>
      <c r="Q12" s="917">
        <v>43419</v>
      </c>
      <c r="R12" s="695">
        <f t="shared" si="2"/>
        <v>22.222222222222225</v>
      </c>
      <c r="S12" s="761">
        <f>IF(INDEX(Historical!$D$7:$D$1439,MATCH(B12,Historical!$B$7:$B$1446,0))=0,"n/a",(INDEX(Historical!$C$7:$C$1439,MATCH(B12,Historical!$B$7:$B$1446,0))/INDEX(Historical!$D$7:$D$1439,MATCH(B12,Historical!$B$7:$B$1446,0))-1)*100)</f>
        <v>35.714285714285701</v>
      </c>
      <c r="T12" s="761">
        <f>IF(INDEX(Historical!$F$7:$F$1432,MATCH(B12,Historical!$B$7:$B$1446,0))=0,"n/a",((INDEX(Historical!$C$7:$C$1439,MATCH(B12,Historical!$B$7:$B$1446,0))/INDEX(Historical!$F$7:$F$1432,MATCH(B12,Historical!$B$7:$B$1446,0)))^(1/3)-1)*100)</f>
        <v>25.99210498948732</v>
      </c>
      <c r="U12" s="761">
        <f>IF(INDEX(Historical!$H$7:$H$1432,MATCH(B12,Historical!$B$7:$B$1446,0))=0,"n/a",((INDEX(Historical!$C$7:$C$1439,MATCH(B12,Historical!$B$7:$B$1446,0))/INDEX(Historical!$H$7:$H$1432,MATCH(B12,Historical!$B$7:$B$1446,0)))^(1/5)-1)*100)</f>
        <v>27.003927459645773</v>
      </c>
      <c r="V12" s="761">
        <f>IF(INDEX(Historical!$O$7:$O$1432,MATCH(B12,Historical!$B$7:$B$1446,0))=0,"n/a",((INDEX(Historical!$C$7:$C$1439,MATCH(B12,Historical!$B$7:$B$1446,0))/INDEX(Historical!$O$7:$O$1432,MATCH(B12,Historical!$B$7:$B$1446,0)))^(1/10)-1)*100)</f>
        <v>19.942559532367142</v>
      </c>
      <c r="W12" s="762">
        <f t="shared" si="3"/>
        <v>1.3540853377329978</v>
      </c>
      <c r="X12" s="763">
        <f t="shared" si="4"/>
        <v>1.1740838025932945</v>
      </c>
      <c r="Y12" s="715"/>
      <c r="Z12" s="704">
        <f t="shared" si="5"/>
        <v>34.108527131782942</v>
      </c>
      <c r="AA12" s="937">
        <f t="shared" si="6"/>
        <v>20.666666666666668</v>
      </c>
      <c r="AB12" s="641">
        <v>12</v>
      </c>
      <c r="AC12" s="918">
        <v>2.58</v>
      </c>
      <c r="AD12" s="918">
        <v>2.21</v>
      </c>
      <c r="AE12" s="918">
        <v>2.87</v>
      </c>
      <c r="AF12" s="918">
        <v>5.26</v>
      </c>
      <c r="AG12" s="918">
        <v>25.7</v>
      </c>
      <c r="AH12" s="918">
        <v>19.100000000000001</v>
      </c>
      <c r="AI12" s="918">
        <v>9.66</v>
      </c>
      <c r="AJ12" s="918">
        <v>23</v>
      </c>
      <c r="AK12" s="918">
        <v>9.35</v>
      </c>
      <c r="AL12" s="930">
        <v>9140</v>
      </c>
      <c r="AM12" s="924">
        <v>0.6</v>
      </c>
      <c r="AN12" s="918">
        <v>0.13</v>
      </c>
      <c r="AO12" s="804">
        <f t="shared" si="7"/>
        <v>7.9876733961298925</v>
      </c>
      <c r="AP12" s="805">
        <f t="shared" si="8"/>
        <v>28.65434006279656</v>
      </c>
      <c r="AQ12" s="938">
        <f t="shared" si="9"/>
        <v>119.80462705337681</v>
      </c>
      <c r="AR12" s="704">
        <f>INDEX(Historical!$C$7:$C$1439,MATCH(B12,Historical!$B$7:$B$1446,0))*IF(AH12="n/a",1.03,IF(AH12&lt;0,1.01,IF(AH12&gt;10,1.1,(1+AH12/100))))</f>
        <v>0.83600000000000008</v>
      </c>
      <c r="AS12" s="937">
        <f t="shared" si="10"/>
        <v>0.91675760000000006</v>
      </c>
      <c r="AT12" s="937">
        <f t="shared" si="11"/>
        <v>1.0024744355999999</v>
      </c>
      <c r="AU12" s="937">
        <f t="shared" si="11"/>
        <v>1.0962057953285997</v>
      </c>
      <c r="AV12" s="937">
        <f t="shared" si="11"/>
        <v>1.1987010371918236</v>
      </c>
      <c r="AW12" s="704">
        <f t="shared" si="12"/>
        <v>5.050138868120424</v>
      </c>
      <c r="AX12" s="812">
        <f t="shared" si="13"/>
        <v>9.4713782222813645</v>
      </c>
      <c r="AY12" s="997">
        <v>1.37</v>
      </c>
      <c r="AZ12" s="924">
        <v>32.18</v>
      </c>
      <c r="BA12" s="924">
        <v>-19.470000000000002</v>
      </c>
      <c r="BB12" s="924">
        <v>5.54</v>
      </c>
      <c r="BC12" s="924">
        <v>2.1999999999999997</v>
      </c>
      <c r="BE12" s="666">
        <v>1994</v>
      </c>
      <c r="BF12" s="948" t="e">
        <f>#VALUE!</f>
        <v>#VALUE!</v>
      </c>
      <c r="BG12" s="933">
        <v>14.499999999999998</v>
      </c>
    </row>
    <row r="13" spans="1:59" ht="11.25" customHeight="1" x14ac:dyDescent="0.2">
      <c r="A13" s="537" t="s">
        <v>120</v>
      </c>
      <c r="B13" s="927" t="s">
        <v>121</v>
      </c>
      <c r="C13" s="994" t="s">
        <v>123</v>
      </c>
      <c r="D13" s="994" t="s">
        <v>4208</v>
      </c>
      <c r="E13" s="794">
        <v>37</v>
      </c>
      <c r="F13" s="526">
        <v>72</v>
      </c>
      <c r="G13" s="526" t="s">
        <v>115</v>
      </c>
      <c r="H13" s="526" t="s">
        <v>115</v>
      </c>
      <c r="I13" s="918">
        <v>190.96</v>
      </c>
      <c r="J13" s="704">
        <f t="shared" si="0"/>
        <v>2.4298282362798491</v>
      </c>
      <c r="K13" s="929">
        <v>1.1599999999999999</v>
      </c>
      <c r="L13" s="641">
        <v>4</v>
      </c>
      <c r="M13" s="695">
        <f t="shared" si="1"/>
        <v>4.6399999999999997</v>
      </c>
      <c r="N13" s="923" t="s">
        <v>560</v>
      </c>
      <c r="O13" s="797">
        <v>1.1000000000000001</v>
      </c>
      <c r="P13" s="917">
        <v>43553</v>
      </c>
      <c r="Q13" s="917">
        <v>43598</v>
      </c>
      <c r="R13" s="695">
        <f t="shared" si="2"/>
        <v>5.454545454545439</v>
      </c>
      <c r="S13" s="761">
        <f>IF(INDEX(Historical!$D$7:$D$1439,MATCH(B13,Historical!$B$7:$B$1446,0))=0,"n/a",(INDEX(Historical!$C$7:$C$1439,MATCH(B13,Historical!$B$7:$B$1446,0))/INDEX(Historical!$D$7:$D$1439,MATCH(B13,Historical!$B$7:$B$1446,0))-1)*100)</f>
        <v>14.555256064690036</v>
      </c>
      <c r="T13" s="761">
        <f>IF(INDEX(Historical!$F$7:$F$1432,MATCH(B13,Historical!$B$7:$B$1446,0))=0,"n/a",((INDEX(Historical!$C$7:$C$1439,MATCH(B13,Historical!$B$7:$B$1446,0))/INDEX(Historical!$F$7:$F$1432,MATCH(B13,Historical!$B$7:$B$1446,0)))^(1/3)-1)*100)</f>
        <v>9.9207418039544812</v>
      </c>
      <c r="U13" s="761">
        <f>IF(INDEX(Historical!$H$7:$H$1432,MATCH(B13,Historical!$B$7:$B$1446,0))=0,"n/a",((INDEX(Historical!$C$7:$C$1439,MATCH(B13,Historical!$B$7:$B$1446,0))/INDEX(Historical!$H$7:$H$1432,MATCH(B13,Historical!$B$7:$B$1446,0)))^(1/5)-1)*100)</f>
        <v>8.9386106512823638</v>
      </c>
      <c r="V13" s="761">
        <f>IF(INDEX(Historical!$O$7:$O$1432,MATCH(B13,Historical!$B$7:$B$1446,0))=0,"n/a",((INDEX(Historical!$C$7:$C$1439,MATCH(B13,Historical!$B$7:$B$1446,0))/INDEX(Historical!$O$7:$O$1432,MATCH(B13,Historical!$B$7:$B$1446,0)))^(1/10)-1)*100)</f>
        <v>9.5958226385217227</v>
      </c>
      <c r="W13" s="762">
        <f t="shared" si="3"/>
        <v>0.93151061540038993</v>
      </c>
      <c r="X13" s="763">
        <f t="shared" si="4"/>
        <v>0.88501095557251119</v>
      </c>
      <c r="Y13" s="927"/>
      <c r="Z13" s="704">
        <f t="shared" si="5"/>
        <v>61.702127659574465</v>
      </c>
      <c r="AA13" s="937">
        <f t="shared" si="6"/>
        <v>25.393617021276597</v>
      </c>
      <c r="AB13" s="641">
        <v>9</v>
      </c>
      <c r="AC13" s="918">
        <v>7.52</v>
      </c>
      <c r="AD13" s="918">
        <v>2.14</v>
      </c>
      <c r="AE13" s="918">
        <v>4.72</v>
      </c>
      <c r="AF13" s="918">
        <v>3.86</v>
      </c>
      <c r="AG13" s="918">
        <v>15.8</v>
      </c>
      <c r="AH13" s="918">
        <v>48.5</v>
      </c>
      <c r="AI13" s="918">
        <v>13.65</v>
      </c>
      <c r="AJ13" s="918">
        <v>10.100000000000001</v>
      </c>
      <c r="AK13" s="918">
        <v>11.85</v>
      </c>
      <c r="AL13" s="930">
        <v>42140</v>
      </c>
      <c r="AM13" s="924">
        <v>0.2</v>
      </c>
      <c r="AN13" s="918">
        <v>0.35</v>
      </c>
      <c r="AO13" s="804">
        <f t="shared" si="7"/>
        <v>-14.025178133714384</v>
      </c>
      <c r="AP13" s="805">
        <f t="shared" si="8"/>
        <v>11.368438887562213</v>
      </c>
      <c r="AQ13" s="938">
        <f t="shared" si="9"/>
        <v>108.72029311138189</v>
      </c>
      <c r="AR13" s="704">
        <f>INDEX(Historical!$C$7:$C$1439,MATCH(B13,Historical!$B$7:$B$1446,0))*IF(AH13="n/a",1.03,IF(AH13&lt;0,1.01,IF(AH13&gt;10,1.1,(1+AH13/100))))</f>
        <v>4.6750000000000007</v>
      </c>
      <c r="AS13" s="937">
        <f t="shared" si="10"/>
        <v>5.142500000000001</v>
      </c>
      <c r="AT13" s="937">
        <f t="shared" si="11"/>
        <v>5.6567500000000015</v>
      </c>
      <c r="AU13" s="937">
        <f t="shared" si="11"/>
        <v>6.2224250000000021</v>
      </c>
      <c r="AV13" s="937">
        <f t="shared" si="11"/>
        <v>6.8446675000000026</v>
      </c>
      <c r="AW13" s="704">
        <f t="shared" si="12"/>
        <v>28.54134250000001</v>
      </c>
      <c r="AX13" s="812">
        <f t="shared" si="13"/>
        <v>14.94624135944701</v>
      </c>
      <c r="AY13" s="997">
        <v>0.83</v>
      </c>
      <c r="AZ13" s="924">
        <v>28.64</v>
      </c>
      <c r="BA13" s="924">
        <v>0.38999999999999996</v>
      </c>
      <c r="BB13" s="924">
        <v>9.35</v>
      </c>
      <c r="BC13" s="924">
        <v>16.48</v>
      </c>
      <c r="BE13" s="666">
        <v>1983</v>
      </c>
      <c r="BF13" s="948" t="e">
        <f>#VALUE!</f>
        <v>#VALUE!</v>
      </c>
      <c r="BG13" s="933">
        <v>8.9</v>
      </c>
    </row>
    <row r="14" spans="1:59" ht="11.25" customHeight="1" x14ac:dyDescent="0.2">
      <c r="A14" s="537" t="s">
        <v>438</v>
      </c>
      <c r="B14" s="927" t="s">
        <v>439</v>
      </c>
      <c r="C14" s="994" t="s">
        <v>108</v>
      </c>
      <c r="D14" s="994" t="s">
        <v>4376</v>
      </c>
      <c r="E14" s="794">
        <v>25</v>
      </c>
      <c r="F14" s="526">
        <v>124</v>
      </c>
      <c r="G14" s="526" t="s">
        <v>37</v>
      </c>
      <c r="H14" s="526" t="s">
        <v>37</v>
      </c>
      <c r="I14" s="918">
        <v>32.89</v>
      </c>
      <c r="J14" s="704">
        <f t="shared" si="0"/>
        <v>3.1620553359683794</v>
      </c>
      <c r="K14" s="935">
        <v>0.26</v>
      </c>
      <c r="L14" s="641">
        <v>4</v>
      </c>
      <c r="M14" s="695">
        <f t="shared" si="1"/>
        <v>1.04</v>
      </c>
      <c r="N14" s="923" t="s">
        <v>149</v>
      </c>
      <c r="O14" s="798">
        <v>0.25</v>
      </c>
      <c r="P14" s="917">
        <v>43342</v>
      </c>
      <c r="Q14" s="917">
        <v>43357</v>
      </c>
      <c r="R14" s="695">
        <f t="shared" si="2"/>
        <v>4.0000000000000036</v>
      </c>
      <c r="S14" s="761">
        <f>IF(INDEX(Historical!$D$7:$D$1439,MATCH(B14,Historical!$B$7:$B$1446,0))=0,"n/a",(INDEX(Historical!$C$7:$C$1439,MATCH(B14,Historical!$B$7:$B$1446,0))/INDEX(Historical!$D$7:$D$1439,MATCH(B14,Historical!$B$7:$B$1446,0))-1)*100)</f>
        <v>4.2779156327543477</v>
      </c>
      <c r="T14" s="761">
        <f>IF(INDEX(Historical!$F$7:$F$1432,MATCH(B14,Historical!$B$7:$B$1446,0))=0,"n/a",((INDEX(Historical!$C$7:$C$1439,MATCH(B14,Historical!$B$7:$B$1446,0))/INDEX(Historical!$F$7:$F$1432,MATCH(B14,Historical!$B$7:$B$1446,0)))^(1/3)-1)*100)</f>
        <v>3.1738358009416823</v>
      </c>
      <c r="U14" s="761">
        <f>IF(INDEX(Historical!$H$7:$H$1432,MATCH(B14,Historical!$B$7:$B$1446,0))=0,"n/a",((INDEX(Historical!$C$7:$C$1439,MATCH(B14,Historical!$B$7:$B$1446,0))/INDEX(Historical!$H$7:$H$1432,MATCH(B14,Historical!$B$7:$B$1446,0)))^(1/5)-1)*100)</f>
        <v>2.3988296419660049</v>
      </c>
      <c r="V14" s="761">
        <f>IF(INDEX(Historical!$O$7:$O$1432,MATCH(B14,Historical!$B$7:$B$1446,0))=0,"n/a",((INDEX(Historical!$C$7:$C$1439,MATCH(B14,Historical!$B$7:$B$1446,0))/INDEX(Historical!$O$7:$O$1432,MATCH(B14,Historical!$B$7:$B$1446,0)))^(1/10)-1)*100)</f>
        <v>2.9055214098264059</v>
      </c>
      <c r="W14" s="762">
        <f t="shared" si="3"/>
        <v>0.82561072647863432</v>
      </c>
      <c r="X14" s="763">
        <f t="shared" si="4"/>
        <v>0.2423060244410106</v>
      </c>
      <c r="Y14" s="713"/>
      <c r="Z14" s="704">
        <f t="shared" si="5"/>
        <v>41.6</v>
      </c>
      <c r="AA14" s="937">
        <f t="shared" si="6"/>
        <v>13.156000000000001</v>
      </c>
      <c r="AB14" s="641">
        <v>12</v>
      </c>
      <c r="AC14" s="918">
        <v>2.5</v>
      </c>
      <c r="AD14" s="918">
        <v>1.9</v>
      </c>
      <c r="AE14" s="918">
        <v>5.13</v>
      </c>
      <c r="AF14" s="918">
        <v>1.76</v>
      </c>
      <c r="AG14" s="918">
        <v>13.900000000000002</v>
      </c>
      <c r="AH14" s="918">
        <v>27.800000000000004</v>
      </c>
      <c r="AI14" s="918">
        <v>7.0900000000000007</v>
      </c>
      <c r="AJ14" s="918">
        <v>9.9</v>
      </c>
      <c r="AK14" s="918">
        <v>6.9</v>
      </c>
      <c r="AL14" s="930">
        <v>494.67</v>
      </c>
      <c r="AM14" s="924">
        <v>3.1</v>
      </c>
      <c r="AN14" s="918">
        <v>7.0000000000000007E-2</v>
      </c>
      <c r="AO14" s="804">
        <f t="shared" si="7"/>
        <v>-7.5951150220656167</v>
      </c>
      <c r="AP14" s="805">
        <f t="shared" si="8"/>
        <v>5.5608849779343839</v>
      </c>
      <c r="AQ14" s="938">
        <f t="shared" si="9"/>
        <v>1.4441499326380836</v>
      </c>
      <c r="AR14" s="704">
        <f>INDEX(Historical!$C$7:$C$1439,MATCH(B14,Historical!$B$7:$B$1446,0))*IF(AH14="n/a",1.03,IF(AH14&lt;0,1.01,IF(AH14&gt;10,1.1,(1+AH14/100))))</f>
        <v>1.1220000000000001</v>
      </c>
      <c r="AS14" s="937">
        <f t="shared" si="10"/>
        <v>1.2015498</v>
      </c>
      <c r="AT14" s="937">
        <f t="shared" si="11"/>
        <v>1.2844567361999999</v>
      </c>
      <c r="AU14" s="937">
        <f t="shared" si="11"/>
        <v>1.3730842509977998</v>
      </c>
      <c r="AV14" s="937">
        <f t="shared" si="11"/>
        <v>1.467827064316648</v>
      </c>
      <c r="AW14" s="704">
        <f t="shared" si="12"/>
        <v>6.4489178515144481</v>
      </c>
      <c r="AX14" s="812">
        <f t="shared" si="13"/>
        <v>19.60753375346442</v>
      </c>
      <c r="AY14" s="997">
        <v>0.53</v>
      </c>
      <c r="AZ14" s="924">
        <v>8.01</v>
      </c>
      <c r="BA14" s="924">
        <v>-15.620000000000001</v>
      </c>
      <c r="BB14" s="924">
        <v>-2.76</v>
      </c>
      <c r="BC14" s="924">
        <v>-6.84</v>
      </c>
      <c r="BE14" s="666">
        <v>1994</v>
      </c>
      <c r="BF14" s="948" t="e">
        <f>#VALUE!</f>
        <v>#VALUE!</v>
      </c>
      <c r="BG14" s="933">
        <v>1.2</v>
      </c>
    </row>
    <row r="15" spans="1:59" s="840" customFormat="1" ht="11.25" customHeight="1" x14ac:dyDescent="0.2">
      <c r="A15" s="699" t="s">
        <v>441</v>
      </c>
      <c r="B15" s="848" t="s">
        <v>442</v>
      </c>
      <c r="C15" s="994" t="s">
        <v>131</v>
      </c>
      <c r="D15" s="994" t="s">
        <v>4378</v>
      </c>
      <c r="E15" s="820">
        <v>26</v>
      </c>
      <c r="F15" s="526">
        <v>111</v>
      </c>
      <c r="G15" s="1151" t="s">
        <v>37</v>
      </c>
      <c r="H15" s="1151" t="s">
        <v>37</v>
      </c>
      <c r="I15" s="821">
        <v>37.270000000000003</v>
      </c>
      <c r="J15" s="822">
        <f t="shared" si="0"/>
        <v>2.600482962167963</v>
      </c>
      <c r="K15" s="846">
        <v>0.24229999999999999</v>
      </c>
      <c r="L15" s="824">
        <v>4</v>
      </c>
      <c r="M15" s="825">
        <f t="shared" si="1"/>
        <v>0.96919999999999995</v>
      </c>
      <c r="N15" s="826" t="s">
        <v>443</v>
      </c>
      <c r="O15" s="847">
        <v>0.2387</v>
      </c>
      <c r="P15" s="828">
        <v>43417</v>
      </c>
      <c r="Q15" s="828">
        <v>43425</v>
      </c>
      <c r="R15" s="825">
        <f t="shared" si="2"/>
        <v>1.5081692501047306</v>
      </c>
      <c r="S15" s="761">
        <f>IF(INDEX(Historical!$D$7:$D$1439,MATCH(B15,Historical!$B$7:$B$1446,0))=0,"n/a",(INDEX(Historical!$C$7:$C$1439,MATCH(B15,Historical!$B$7:$B$1446,0))/INDEX(Historical!$D$7:$D$1439,MATCH(B15,Historical!$B$7:$B$1446,0))-1)*100)</f>
        <v>3.020822095155884</v>
      </c>
      <c r="T15" s="761">
        <f>IF(INDEX(Historical!$F$7:$F$1432,MATCH(B15,Historical!$B$7:$B$1446,0))=0,"n/a",((INDEX(Historical!$C$7:$C$1439,MATCH(B15,Historical!$B$7:$B$1446,0))/INDEX(Historical!$F$7:$F$1432,MATCH(B15,Historical!$B$7:$B$1446,0)))^(1/3)-1)*100)</f>
        <v>3.0262886643341202</v>
      </c>
      <c r="U15" s="761">
        <f>IF(INDEX(Historical!$H$7:$H$1432,MATCH(B15,Historical!$B$7:$B$1446,0))=0,"n/a",((INDEX(Historical!$C$7:$C$1439,MATCH(B15,Historical!$B$7:$B$1446,0))/INDEX(Historical!$H$7:$H$1432,MATCH(B15,Historical!$B$7:$B$1446,0)))^(1/5)-1)*100)</f>
        <v>3.0251556213853892</v>
      </c>
      <c r="V15" s="761">
        <f>IF(INDEX(Historical!$O$7:$O$1432,MATCH(B15,Historical!$B$7:$B$1446,0))=0,"n/a",((INDEX(Historical!$C$7:$C$1439,MATCH(B15,Historical!$B$7:$B$1446,0))/INDEX(Historical!$O$7:$O$1432,MATCH(B15,Historical!$B$7:$B$1446,0)))^(1/10)-1)*100)</f>
        <v>3.0484738217265051</v>
      </c>
      <c r="W15" s="829">
        <f t="shared" si="3"/>
        <v>0.99235086088818381</v>
      </c>
      <c r="X15" s="830">
        <f t="shared" si="4"/>
        <v>0.28010700198012861</v>
      </c>
      <c r="Y15" s="928"/>
      <c r="Z15" s="822">
        <f t="shared" si="5"/>
        <v>61.732484076433117</v>
      </c>
      <c r="AA15" s="832">
        <f t="shared" si="6"/>
        <v>23.738853503184714</v>
      </c>
      <c r="AB15" s="824">
        <v>12</v>
      </c>
      <c r="AC15" s="833">
        <v>1.57</v>
      </c>
      <c r="AD15" s="833">
        <v>5.93</v>
      </c>
      <c r="AE15" s="833">
        <v>4.41</v>
      </c>
      <c r="AF15" s="833">
        <v>2.25</v>
      </c>
      <c r="AG15" s="833">
        <v>9.5</v>
      </c>
      <c r="AH15" s="833">
        <v>11.5</v>
      </c>
      <c r="AI15" s="833" t="s">
        <v>137</v>
      </c>
      <c r="AJ15" s="833">
        <v>10.8</v>
      </c>
      <c r="AK15" s="833">
        <v>4</v>
      </c>
      <c r="AL15" s="834">
        <v>354.44</v>
      </c>
      <c r="AM15" s="835">
        <v>4.01</v>
      </c>
      <c r="AN15" s="833">
        <v>0.87</v>
      </c>
      <c r="AO15" s="836">
        <f t="shared" si="7"/>
        <v>-18.113214919631361</v>
      </c>
      <c r="AP15" s="837">
        <f t="shared" si="8"/>
        <v>5.6256385835533518</v>
      </c>
      <c r="AQ15" s="838">
        <f t="shared" si="9"/>
        <v>54.074181818968995</v>
      </c>
      <c r="AR15" s="704">
        <f>INDEX(Historical!$C$7:$C$1439,MATCH(B15,Historical!$B$7:$B$1446,0))*IF(AH15="n/a",1.03,IF(AH15&lt;0,1.01,IF(AH15&gt;10,1.1,(1+AH15/100))))</f>
        <v>1.0503900000000002</v>
      </c>
      <c r="AS15" s="832">
        <f t="shared" si="10"/>
        <v>1.0819017000000002</v>
      </c>
      <c r="AT15" s="832">
        <f t="shared" si="11"/>
        <v>1.1251777680000001</v>
      </c>
      <c r="AU15" s="832">
        <f t="shared" si="11"/>
        <v>1.1701848787200002</v>
      </c>
      <c r="AV15" s="832">
        <f t="shared" si="11"/>
        <v>1.2169922738688002</v>
      </c>
      <c r="AW15" s="822">
        <f t="shared" si="12"/>
        <v>5.6446466205888006</v>
      </c>
      <c r="AX15" s="839">
        <f t="shared" si="13"/>
        <v>15.145282051485914</v>
      </c>
      <c r="AY15" s="998">
        <v>0.08</v>
      </c>
      <c r="AZ15" s="835">
        <v>15.5</v>
      </c>
      <c r="BA15" s="835">
        <v>-9.0300000000000011</v>
      </c>
      <c r="BB15" s="835">
        <v>-0.83</v>
      </c>
      <c r="BC15" s="835">
        <v>1.1199999999999999</v>
      </c>
      <c r="BD15" s="964"/>
      <c r="BE15" s="666">
        <v>1993</v>
      </c>
      <c r="BF15" s="948" t="e">
        <f>#VALUE!</f>
        <v>#VALUE!</v>
      </c>
      <c r="BG15" s="895">
        <v>2.8000000000000003</v>
      </c>
    </row>
    <row r="16" spans="1:59" ht="11.25" customHeight="1" x14ac:dyDescent="0.2">
      <c r="A16" s="611" t="s">
        <v>141</v>
      </c>
      <c r="B16" s="927" t="s">
        <v>142</v>
      </c>
      <c r="C16" s="994" t="s">
        <v>131</v>
      </c>
      <c r="D16" s="994" t="s">
        <v>4377</v>
      </c>
      <c r="E16" s="794">
        <v>35</v>
      </c>
      <c r="F16" s="526">
        <v>77</v>
      </c>
      <c r="G16" s="526" t="s">
        <v>37</v>
      </c>
      <c r="H16" s="526" t="s">
        <v>37</v>
      </c>
      <c r="I16" s="918">
        <v>102.93</v>
      </c>
      <c r="J16" s="704">
        <f t="shared" si="0"/>
        <v>2.0402215097639171</v>
      </c>
      <c r="K16" s="935">
        <v>0.52500000000000002</v>
      </c>
      <c r="L16" s="641">
        <v>4</v>
      </c>
      <c r="M16" s="695">
        <f t="shared" si="1"/>
        <v>2.1</v>
      </c>
      <c r="N16" s="923" t="s">
        <v>143</v>
      </c>
      <c r="O16" s="798">
        <v>0.48499999999999999</v>
      </c>
      <c r="P16" s="917">
        <v>43427</v>
      </c>
      <c r="Q16" s="917">
        <v>43444</v>
      </c>
      <c r="R16" s="695">
        <f t="shared" si="2"/>
        <v>8.2474226804123791</v>
      </c>
      <c r="S16" s="761">
        <f>IF(INDEX(Historical!$D$7:$D$1439,MATCH(B16,Historical!$B$7:$B$1446,0))=0,"n/a",(INDEX(Historical!$C$7:$C$1439,MATCH(B16,Historical!$B$7:$B$1446,0))/INDEX(Historical!$D$7:$D$1439,MATCH(B16,Historical!$B$7:$B$1446,0))-1)*100)</f>
        <v>7.9019073569482234</v>
      </c>
      <c r="T16" s="761">
        <f>IF(INDEX(Historical!$F$7:$F$1432,MATCH(B16,Historical!$B$7:$B$1446,0))=0,"n/a",((INDEX(Historical!$C$7:$C$1439,MATCH(B16,Historical!$B$7:$B$1446,0))/INDEX(Historical!$F$7:$F$1432,MATCH(B16,Historical!$B$7:$B$1446,0)))^(1/3)-1)*100)</f>
        <v>7.5860646672289311</v>
      </c>
      <c r="U16" s="761">
        <f>IF(INDEX(Historical!$H$7:$H$1432,MATCH(B16,Historical!$B$7:$B$1446,0))=0,"n/a",((INDEX(Historical!$C$7:$C$1439,MATCH(B16,Historical!$B$7:$B$1446,0))/INDEX(Historical!$H$7:$H$1432,MATCH(B16,Historical!$B$7:$B$1446,0)))^(1/5)-1)*100)</f>
        <v>6.8748133269252554</v>
      </c>
      <c r="V16" s="761">
        <f>IF(INDEX(Historical!$O$7:$O$1432,MATCH(B16,Historical!$B$7:$B$1446,0))=0,"n/a",((INDEX(Historical!$C$7:$C$1439,MATCH(B16,Historical!$B$7:$B$1446,0))/INDEX(Historical!$O$7:$O$1432,MATCH(B16,Historical!$B$7:$B$1446,0)))^(1/10)-1)*100)</f>
        <v>4.2570585584205789</v>
      </c>
      <c r="W16" s="762">
        <f t="shared" si="3"/>
        <v>1.6149210147289812</v>
      </c>
      <c r="X16" s="763">
        <f t="shared" si="4"/>
        <v>0.70151156397196479</v>
      </c>
      <c r="Y16" s="927"/>
      <c r="Z16" s="704">
        <f t="shared" si="5"/>
        <v>53.030303030303031</v>
      </c>
      <c r="AA16" s="937">
        <f t="shared" si="6"/>
        <v>25.992424242424246</v>
      </c>
      <c r="AB16" s="641">
        <v>9</v>
      </c>
      <c r="AC16" s="918">
        <v>3.96</v>
      </c>
      <c r="AD16" s="918">
        <v>4.0599999999999996</v>
      </c>
      <c r="AE16" s="918">
        <v>3.87</v>
      </c>
      <c r="AF16" s="918">
        <v>2.19</v>
      </c>
      <c r="AG16" s="918" t="s">
        <v>137</v>
      </c>
      <c r="AH16" s="918">
        <v>10.9</v>
      </c>
      <c r="AI16" s="918">
        <v>6.4799999999999995</v>
      </c>
      <c r="AJ16" s="918">
        <v>9.8000000000000007</v>
      </c>
      <c r="AK16" s="918">
        <v>6.4</v>
      </c>
      <c r="AL16" s="930">
        <v>12010</v>
      </c>
      <c r="AM16" s="924">
        <v>1</v>
      </c>
      <c r="AN16" s="918">
        <v>0.68</v>
      </c>
      <c r="AO16" s="804">
        <f t="shared" si="7"/>
        <v>-17.077389405735072</v>
      </c>
      <c r="AP16" s="805">
        <f t="shared" si="8"/>
        <v>8.9150348366891734</v>
      </c>
      <c r="AQ16" s="938">
        <f t="shared" si="9"/>
        <v>59.057514532614697</v>
      </c>
      <c r="AR16" s="704">
        <f>INDEX(Historical!$C$7:$C$1439,MATCH(B16,Historical!$B$7:$B$1446,0))*IF(AH16="n/a",1.03,IF(AH16&lt;0,1.01,IF(AH16&gt;10,1.1,(1+AH16/100))))</f>
        <v>2.1779999999999999</v>
      </c>
      <c r="AS16" s="937">
        <f t="shared" si="10"/>
        <v>2.3191343999999998</v>
      </c>
      <c r="AT16" s="937">
        <f t="shared" si="11"/>
        <v>2.4675590015999997</v>
      </c>
      <c r="AU16" s="937">
        <f t="shared" si="11"/>
        <v>2.6254827777023997</v>
      </c>
      <c r="AV16" s="937">
        <f t="shared" si="11"/>
        <v>2.7935136754753533</v>
      </c>
      <c r="AW16" s="704">
        <f t="shared" si="12"/>
        <v>12.383689854777753</v>
      </c>
      <c r="AX16" s="812">
        <f t="shared" si="13"/>
        <v>12.031176386648939</v>
      </c>
      <c r="AY16" s="997">
        <v>0.26</v>
      </c>
      <c r="AZ16" s="924">
        <v>25.130000000000003</v>
      </c>
      <c r="BA16" s="924">
        <v>-1.0999999999999999</v>
      </c>
      <c r="BB16" s="924">
        <v>4.4400000000000004</v>
      </c>
      <c r="BC16" s="924">
        <v>8.85</v>
      </c>
      <c r="BE16" s="666">
        <v>1985</v>
      </c>
      <c r="BF16" s="948" t="e">
        <f>#VALUE!</f>
        <v>#VALUE!</v>
      </c>
      <c r="BG16" s="933" t="s">
        <v>137</v>
      </c>
    </row>
    <row r="17" spans="1:59" ht="11.25" customHeight="1" x14ac:dyDescent="0.2">
      <c r="A17" s="537" t="s">
        <v>433</v>
      </c>
      <c r="B17" s="927" t="s">
        <v>434</v>
      </c>
      <c r="C17" s="994" t="s">
        <v>123</v>
      </c>
      <c r="D17" s="994" t="s">
        <v>4379</v>
      </c>
      <c r="E17" s="794">
        <v>25</v>
      </c>
      <c r="F17" s="526">
        <v>123</v>
      </c>
      <c r="G17" s="526" t="s">
        <v>106</v>
      </c>
      <c r="H17" s="526" t="s">
        <v>106</v>
      </c>
      <c r="I17" s="918">
        <v>106.39</v>
      </c>
      <c r="J17" s="704">
        <f t="shared" si="0"/>
        <v>1.278315631168343</v>
      </c>
      <c r="K17" s="935">
        <v>0.34</v>
      </c>
      <c r="L17" s="641">
        <v>4</v>
      </c>
      <c r="M17" s="695">
        <f t="shared" si="1"/>
        <v>1.36</v>
      </c>
      <c r="N17" s="923" t="s">
        <v>435</v>
      </c>
      <c r="O17" s="798">
        <v>0.32</v>
      </c>
      <c r="P17" s="917">
        <v>43312</v>
      </c>
      <c r="Q17" s="917">
        <v>43334</v>
      </c>
      <c r="R17" s="695">
        <f t="shared" si="2"/>
        <v>6.2500000000000053</v>
      </c>
      <c r="S17" s="761">
        <f>IF(INDEX(Historical!$D$7:$D$1439,MATCH(B17,Historical!$B$7:$B$1446,0))=0,"n/a",(INDEX(Historical!$C$7:$C$1439,MATCH(B17,Historical!$B$7:$B$1446,0))/INDEX(Historical!$D$7:$D$1439,MATCH(B17,Historical!$B$7:$B$1446,0))-1)*100)</f>
        <v>3.125</v>
      </c>
      <c r="T17" s="761">
        <f>IF(INDEX(Historical!$F$7:$F$1432,MATCH(B17,Historical!$B$7:$B$1446,0))=0,"n/a",((INDEX(Historical!$C$7:$C$1439,MATCH(B17,Historical!$B$7:$B$1446,0))/INDEX(Historical!$F$7:$F$1432,MATCH(B17,Historical!$B$7:$B$1446,0)))^(1/3)-1)*100)</f>
        <v>5.0081546755695205</v>
      </c>
      <c r="U17" s="761">
        <f>IF(INDEX(Historical!$H$7:$H$1432,MATCH(B17,Historical!$B$7:$B$1446,0))=0,"n/a",((INDEX(Historical!$C$7:$C$1439,MATCH(B17,Historical!$B$7:$B$1446,0))/INDEX(Historical!$H$7:$H$1432,MATCH(B17,Historical!$B$7:$B$1446,0)))^(1/5)-1)*100)</f>
        <v>5.7096868374616028</v>
      </c>
      <c r="V17" s="761">
        <f>IF(INDEX(Historical!$O$7:$O$1432,MATCH(B17,Historical!$B$7:$B$1446,0))=0,"n/a",((INDEX(Historical!$C$7:$C$1439,MATCH(B17,Historical!$B$7:$B$1446,0))/INDEX(Historical!$O$7:$O$1432,MATCH(B17,Historical!$B$7:$B$1446,0)))^(1/10)-1)*100)</f>
        <v>8.9528488381578342</v>
      </c>
      <c r="W17" s="762">
        <f t="shared" si="3"/>
        <v>0.63775083670869237</v>
      </c>
      <c r="X17" s="763">
        <f t="shared" si="4"/>
        <v>1.9688575301591731</v>
      </c>
      <c r="Y17" s="723"/>
      <c r="Z17" s="704">
        <f t="shared" si="5"/>
        <v>46.57534246575343</v>
      </c>
      <c r="AA17" s="937">
        <f t="shared" si="6"/>
        <v>36.434931506849317</v>
      </c>
      <c r="AB17" s="641">
        <v>12</v>
      </c>
      <c r="AC17" s="918">
        <v>2.92</v>
      </c>
      <c r="AD17" s="918">
        <v>4.66</v>
      </c>
      <c r="AE17" s="918">
        <v>2.46</v>
      </c>
      <c r="AF17" s="918">
        <v>4.7</v>
      </c>
      <c r="AG17" s="918">
        <v>14.000000000000002</v>
      </c>
      <c r="AH17" s="918">
        <v>-23.1</v>
      </c>
      <c r="AI17" s="918">
        <v>11.59</v>
      </c>
      <c r="AJ17" s="918">
        <v>2.9000000000000004</v>
      </c>
      <c r="AK17" s="918">
        <v>7.82</v>
      </c>
      <c r="AL17" s="930">
        <v>6810</v>
      </c>
      <c r="AM17" s="924">
        <v>0.4</v>
      </c>
      <c r="AN17" s="918">
        <v>0.91</v>
      </c>
      <c r="AO17" s="804">
        <f t="shared" si="7"/>
        <v>-29.446929038219373</v>
      </c>
      <c r="AP17" s="805">
        <f t="shared" si="8"/>
        <v>6.9880024686299453</v>
      </c>
      <c r="AQ17" s="938">
        <f t="shared" si="9"/>
        <v>175.87773304869177</v>
      </c>
      <c r="AR17" s="704">
        <f>INDEX(Historical!$C$7:$C$1439,MATCH(B17,Historical!$B$7:$B$1446,0))*IF(AH17="n/a",1.03,IF(AH17&lt;0,1.01,IF(AH17&gt;10,1.1,(1+AH17/100))))</f>
        <v>1.3332000000000002</v>
      </c>
      <c r="AS17" s="937">
        <f t="shared" si="10"/>
        <v>1.4665200000000003</v>
      </c>
      <c r="AT17" s="937">
        <f t="shared" si="11"/>
        <v>1.5812018640000003</v>
      </c>
      <c r="AU17" s="937">
        <f t="shared" si="11"/>
        <v>1.7048518497648004</v>
      </c>
      <c r="AV17" s="937">
        <f t="shared" si="11"/>
        <v>1.8381712644164079</v>
      </c>
      <c r="AW17" s="704">
        <f t="shared" si="12"/>
        <v>7.9239449781812095</v>
      </c>
      <c r="AX17" s="812">
        <f t="shared" si="13"/>
        <v>7.4480167103874511</v>
      </c>
      <c r="AY17" s="997">
        <v>0.8</v>
      </c>
      <c r="AZ17" s="924">
        <v>22.5</v>
      </c>
      <c r="BA17" s="924">
        <v>-5.27</v>
      </c>
      <c r="BB17" s="924">
        <v>5.13</v>
      </c>
      <c r="BC17" s="924">
        <v>5.4</v>
      </c>
      <c r="BE17" s="666">
        <v>1994</v>
      </c>
      <c r="BF17" s="948" t="e">
        <f>#VALUE!</f>
        <v>#VALUE!</v>
      </c>
      <c r="BG17" s="933">
        <v>5.8999999999999995</v>
      </c>
    </row>
    <row r="18" spans="1:59" ht="11.25" customHeight="1" x14ac:dyDescent="0.2">
      <c r="A18" s="537" t="s">
        <v>129</v>
      </c>
      <c r="B18" s="927" t="s">
        <v>130</v>
      </c>
      <c r="C18" s="994" t="s">
        <v>131</v>
      </c>
      <c r="D18" s="994" t="s">
        <v>4378</v>
      </c>
      <c r="E18" s="794">
        <v>64</v>
      </c>
      <c r="F18" s="526">
        <v>1</v>
      </c>
      <c r="G18" s="526" t="s">
        <v>37</v>
      </c>
      <c r="H18" s="526" t="s">
        <v>37</v>
      </c>
      <c r="I18" s="918">
        <v>71.3</v>
      </c>
      <c r="J18" s="704">
        <f t="shared" si="0"/>
        <v>1.5427769985974755</v>
      </c>
      <c r="K18" s="929">
        <v>0.27500000000000002</v>
      </c>
      <c r="L18" s="641">
        <v>4</v>
      </c>
      <c r="M18" s="695">
        <f t="shared" si="1"/>
        <v>1.1000000000000001</v>
      </c>
      <c r="N18" s="923" t="s">
        <v>119</v>
      </c>
      <c r="O18" s="797">
        <v>0.255</v>
      </c>
      <c r="P18" s="917">
        <v>43326</v>
      </c>
      <c r="Q18" s="917">
        <v>43343</v>
      </c>
      <c r="R18" s="695">
        <f t="shared" si="2"/>
        <v>7.8431372549019676</v>
      </c>
      <c r="S18" s="761">
        <f>IF(INDEX(Historical!$D$7:$D$1439,MATCH(B18,Historical!$B$7:$B$1446,0))=0,"n/a",(INDEX(Historical!$C$7:$C$1439,MATCH(B18,Historical!$B$7:$B$1446,0))/INDEX(Historical!$D$7:$D$1439,MATCH(B18,Historical!$B$7:$B$1446,0))-1)*100)</f>
        <v>6.6398390342052416</v>
      </c>
      <c r="T18" s="761">
        <f>IF(INDEX(Historical!$F$7:$F$1432,MATCH(B18,Historical!$B$7:$B$1446,0))=0,"n/a",((INDEX(Historical!$C$7:$C$1439,MATCH(B18,Historical!$B$7:$B$1446,0))/INDEX(Historical!$F$7:$F$1432,MATCH(B18,Historical!$B$7:$B$1446,0)))^(1/3)-1)*100)</f>
        <v>6.6427848263360234</v>
      </c>
      <c r="U18" s="761">
        <f>IF(INDEX(Historical!$H$7:$H$1432,MATCH(B18,Historical!$B$7:$B$1446,0))=0,"n/a",((INDEX(Historical!$C$7:$C$1439,MATCH(B18,Historical!$B$7:$B$1446,0))/INDEX(Historical!$H$7:$H$1432,MATCH(B18,Historical!$B$7:$B$1446,0)))^(1/5)-1)*100)</f>
        <v>6.8804945311529142</v>
      </c>
      <c r="V18" s="761">
        <f>IF(INDEX(Historical!$O$7:$O$1432,MATCH(B18,Historical!$B$7:$B$1446,0))=0,"n/a",((INDEX(Historical!$C$7:$C$1439,MATCH(B18,Historical!$B$7:$B$1446,0))/INDEX(Historical!$O$7:$O$1432,MATCH(B18,Historical!$B$7:$B$1446,0)))^(1/10)-1)*100)</f>
        <v>7.803679964745025</v>
      </c>
      <c r="W18" s="762">
        <f t="shared" si="3"/>
        <v>0.88169870653809224</v>
      </c>
      <c r="X18" s="763">
        <f t="shared" si="4"/>
        <v>5.2926881008868571</v>
      </c>
      <c r="Y18" s="718"/>
      <c r="Z18" s="704">
        <f t="shared" si="5"/>
        <v>63.953488372093027</v>
      </c>
      <c r="AA18" s="937">
        <f t="shared" si="6"/>
        <v>41.45348837209302</v>
      </c>
      <c r="AB18" s="641">
        <v>12</v>
      </c>
      <c r="AC18" s="918">
        <v>1.72</v>
      </c>
      <c r="AD18" s="918">
        <v>6.91</v>
      </c>
      <c r="AE18" s="918">
        <v>6.09</v>
      </c>
      <c r="AF18" s="918">
        <v>4.6900000000000004</v>
      </c>
      <c r="AG18" s="918">
        <v>11.600000000000001</v>
      </c>
      <c r="AH18" s="918">
        <v>-8</v>
      </c>
      <c r="AI18" s="918">
        <v>6.3100000000000005</v>
      </c>
      <c r="AJ18" s="918">
        <v>1.3</v>
      </c>
      <c r="AK18" s="918">
        <v>6</v>
      </c>
      <c r="AL18" s="930">
        <v>2660</v>
      </c>
      <c r="AM18" s="924">
        <v>1.0999999999999999</v>
      </c>
      <c r="AN18" s="918">
        <v>0.75</v>
      </c>
      <c r="AO18" s="804">
        <f t="shared" si="7"/>
        <v>-33.030216842342632</v>
      </c>
      <c r="AP18" s="805">
        <f t="shared" si="8"/>
        <v>8.4232715297503891</v>
      </c>
      <c r="AQ18" s="938">
        <f t="shared" si="9"/>
        <v>193.95151562809073</v>
      </c>
      <c r="AR18" s="704">
        <f>INDEX(Historical!$C$7:$C$1439,MATCH(B18,Historical!$B$7:$B$1446,0))*IF(AH18="n/a",1.03,IF(AH18&lt;0,1.01,IF(AH18&gt;10,1.1,(1+AH18/100))))</f>
        <v>1.0706</v>
      </c>
      <c r="AS18" s="937">
        <f t="shared" si="10"/>
        <v>1.13815486</v>
      </c>
      <c r="AT18" s="937">
        <f t="shared" si="11"/>
        <v>1.2064441516</v>
      </c>
      <c r="AU18" s="937">
        <f t="shared" si="11"/>
        <v>1.2788308006960001</v>
      </c>
      <c r="AV18" s="937">
        <f t="shared" si="11"/>
        <v>1.3555606487377601</v>
      </c>
      <c r="AW18" s="704">
        <f t="shared" si="12"/>
        <v>6.0495904610337599</v>
      </c>
      <c r="AX18" s="812">
        <f t="shared" si="13"/>
        <v>8.4846991038341653</v>
      </c>
      <c r="AY18" s="997">
        <v>7.0000000000000007E-2</v>
      </c>
      <c r="AZ18" s="924">
        <v>38.99</v>
      </c>
      <c r="BA18" s="924">
        <v>-1.66</v>
      </c>
      <c r="BB18" s="924">
        <v>3.08</v>
      </c>
      <c r="BC18" s="924">
        <v>11.959999999999999</v>
      </c>
      <c r="BE18" s="666">
        <v>1955</v>
      </c>
      <c r="BF18" s="948" t="e">
        <f>#VALUE!</f>
        <v>#VALUE!</v>
      </c>
      <c r="BG18" s="933">
        <v>4.3999999999999995</v>
      </c>
    </row>
    <row r="19" spans="1:59" ht="11.25" customHeight="1" x14ac:dyDescent="0.2">
      <c r="A19" s="537" t="s">
        <v>455</v>
      </c>
      <c r="B19" s="927" t="s">
        <v>456</v>
      </c>
      <c r="C19" s="994" t="s">
        <v>108</v>
      </c>
      <c r="D19" s="994" t="s">
        <v>4376</v>
      </c>
      <c r="E19" s="794">
        <v>25</v>
      </c>
      <c r="F19" s="526">
        <v>125</v>
      </c>
      <c r="G19" s="526" t="s">
        <v>106</v>
      </c>
      <c r="H19" s="526" t="s">
        <v>106</v>
      </c>
      <c r="I19" s="918">
        <v>52.15</v>
      </c>
      <c r="J19" s="704">
        <f t="shared" si="0"/>
        <v>2.3010546500479387</v>
      </c>
      <c r="K19" s="935">
        <v>0.3</v>
      </c>
      <c r="L19" s="641">
        <v>4</v>
      </c>
      <c r="M19" s="695">
        <f t="shared" si="1"/>
        <v>1.2</v>
      </c>
      <c r="N19" s="923" t="s">
        <v>241</v>
      </c>
      <c r="O19" s="798">
        <v>0.21</v>
      </c>
      <c r="P19" s="917">
        <v>43370</v>
      </c>
      <c r="Q19" s="917">
        <v>43388</v>
      </c>
      <c r="R19" s="695">
        <f t="shared" si="2"/>
        <v>42.857142857142854</v>
      </c>
      <c r="S19" s="761">
        <f>IF(INDEX(Historical!$D$7:$D$1439,MATCH(B19,Historical!$B$7:$B$1446,0))=0,"n/a",(INDEX(Historical!$C$7:$C$1439,MATCH(B19,Historical!$B$7:$B$1446,0))/INDEX(Historical!$D$7:$D$1439,MATCH(B19,Historical!$B$7:$B$1446,0))-1)*100)</f>
        <v>19.23076923076923</v>
      </c>
      <c r="T19" s="761">
        <f>IF(INDEX(Historical!$F$7:$F$1432,MATCH(B19,Historical!$B$7:$B$1446,0))=0,"n/a",((INDEX(Historical!$C$7:$C$1439,MATCH(B19,Historical!$B$7:$B$1446,0))/INDEX(Historical!$F$7:$F$1432,MATCH(B19,Historical!$B$7:$B$1446,0)))^(1/3)-1)*100)</f>
        <v>10.461588908611908</v>
      </c>
      <c r="U19" s="761">
        <f>IF(INDEX(Historical!$H$7:$H$1432,MATCH(B19,Historical!$B$7:$B$1446,0))=0,"n/a",((INDEX(Historical!$C$7:$C$1439,MATCH(B19,Historical!$B$7:$B$1446,0))/INDEX(Historical!$H$7:$H$1432,MATCH(B19,Historical!$B$7:$B$1446,0)))^(1/5)-1)*100)</f>
        <v>9.5282597466329157</v>
      </c>
      <c r="V19" s="761">
        <f>IF(INDEX(Historical!$O$7:$O$1432,MATCH(B19,Historical!$B$7:$B$1446,0))=0,"n/a",((INDEX(Historical!$C$7:$C$1439,MATCH(B19,Historical!$B$7:$B$1446,0))/INDEX(Historical!$O$7:$O$1432,MATCH(B19,Historical!$B$7:$B$1446,0)))^(1/10)-1)*100)</f>
        <v>8.5350246401894694</v>
      </c>
      <c r="W19" s="762">
        <f t="shared" si="3"/>
        <v>1.1163716741679375</v>
      </c>
      <c r="X19" s="763">
        <f t="shared" si="4"/>
        <v>0.57399155100198285</v>
      </c>
      <c r="Y19" s="715"/>
      <c r="Z19" s="704">
        <f t="shared" si="5"/>
        <v>31.914893617021278</v>
      </c>
      <c r="AA19" s="937">
        <f t="shared" si="6"/>
        <v>13.86968085106383</v>
      </c>
      <c r="AB19" s="641">
        <v>12</v>
      </c>
      <c r="AC19" s="918">
        <v>3.76</v>
      </c>
      <c r="AD19" s="918">
        <v>1.98</v>
      </c>
      <c r="AE19" s="918">
        <v>5.89</v>
      </c>
      <c r="AF19" s="918">
        <v>1.89</v>
      </c>
      <c r="AG19" s="918">
        <v>14.399999999999999</v>
      </c>
      <c r="AH19" s="918">
        <v>35.099999999999994</v>
      </c>
      <c r="AI19" s="918">
        <v>1.1100000000000001</v>
      </c>
      <c r="AJ19" s="918">
        <v>16.600000000000001</v>
      </c>
      <c r="AK19" s="918">
        <v>7.0000000000000009</v>
      </c>
      <c r="AL19" s="930">
        <v>1790</v>
      </c>
      <c r="AM19" s="924">
        <v>44.3</v>
      </c>
      <c r="AN19" s="918">
        <v>0.03</v>
      </c>
      <c r="AO19" s="804">
        <f t="shared" si="7"/>
        <v>-2.0403664543829763</v>
      </c>
      <c r="AP19" s="805">
        <f t="shared" si="8"/>
        <v>11.829314396680854</v>
      </c>
      <c r="AQ19" s="938">
        <f t="shared" si="9"/>
        <v>7.9376297446521527</v>
      </c>
      <c r="AR19" s="704">
        <f>INDEX(Historical!$C$7:$C$1439,MATCH(B19,Historical!$B$7:$B$1446,0))*IF(AH19="n/a",1.03,IF(AH19&lt;0,1.01,IF(AH19&gt;10,1.1,(1+AH19/100))))</f>
        <v>1.0230000000000001</v>
      </c>
      <c r="AS19" s="937">
        <f t="shared" si="10"/>
        <v>1.0343553000000003</v>
      </c>
      <c r="AT19" s="937">
        <f t="shared" si="11"/>
        <v>1.1067601710000003</v>
      </c>
      <c r="AU19" s="937">
        <f t="shared" si="11"/>
        <v>1.1842333829700005</v>
      </c>
      <c r="AV19" s="937">
        <f t="shared" si="11"/>
        <v>1.2671297197779006</v>
      </c>
      <c r="AW19" s="704">
        <f t="shared" si="12"/>
        <v>5.615478573747902</v>
      </c>
      <c r="AX19" s="812">
        <f t="shared" si="13"/>
        <v>10.767935903639314</v>
      </c>
      <c r="AY19" s="997">
        <v>0.78</v>
      </c>
      <c r="AZ19" s="924">
        <v>8.49</v>
      </c>
      <c r="BA19" s="924">
        <v>-20.62</v>
      </c>
      <c r="BB19" s="924">
        <v>-4.6500000000000004</v>
      </c>
      <c r="BC19" s="924">
        <v>-9.69</v>
      </c>
      <c r="BE19" s="666">
        <v>1994</v>
      </c>
      <c r="BF19" s="948" t="e">
        <f>#VALUE!</f>
        <v>#VALUE!</v>
      </c>
      <c r="BG19" s="933">
        <v>1.7000000000000002</v>
      </c>
    </row>
    <row r="20" spans="1:59" ht="11.25" customHeight="1" x14ac:dyDescent="0.2">
      <c r="A20" s="537" t="s">
        <v>150</v>
      </c>
      <c r="B20" s="927" t="s">
        <v>151</v>
      </c>
      <c r="C20" s="994" t="s">
        <v>154</v>
      </c>
      <c r="D20" s="994" t="s">
        <v>4361</v>
      </c>
      <c r="E20" s="794">
        <v>47</v>
      </c>
      <c r="F20" s="526">
        <v>40</v>
      </c>
      <c r="G20" s="526" t="s">
        <v>37</v>
      </c>
      <c r="H20" s="526" t="s">
        <v>37</v>
      </c>
      <c r="I20" s="918">
        <v>249.73</v>
      </c>
      <c r="J20" s="704">
        <f t="shared" si="0"/>
        <v>1.2333319985584432</v>
      </c>
      <c r="K20" s="929">
        <v>0.77</v>
      </c>
      <c r="L20" s="641">
        <v>4</v>
      </c>
      <c r="M20" s="695">
        <f t="shared" si="1"/>
        <v>3.08</v>
      </c>
      <c r="N20" s="923" t="s">
        <v>152</v>
      </c>
      <c r="O20" s="797">
        <v>0.75</v>
      </c>
      <c r="P20" s="917">
        <v>43441</v>
      </c>
      <c r="Q20" s="917">
        <v>43465</v>
      </c>
      <c r="R20" s="695">
        <f t="shared" si="2"/>
        <v>2.6666666666666687</v>
      </c>
      <c r="S20" s="761">
        <f>IF(INDEX(Historical!$D$7:$D$1439,MATCH(B20,Historical!$B$7:$B$1446,0))=0,"n/a",(INDEX(Historical!$C$7:$C$1439,MATCH(B20,Historical!$B$7:$B$1446,0))/INDEX(Historical!$D$7:$D$1439,MATCH(B20,Historical!$B$7:$B$1446,0))-1)*100)</f>
        <v>2.7210884353741527</v>
      </c>
      <c r="T20" s="761">
        <f>IF(INDEX(Historical!$F$7:$F$1432,MATCH(B20,Historical!$B$7:$B$1446,0))=0,"n/a",((INDEX(Historical!$C$7:$C$1439,MATCH(B20,Historical!$B$7:$B$1446,0))/INDEX(Historical!$F$7:$F$1432,MATCH(B20,Historical!$B$7:$B$1446,0)))^(1/3)-1)*100)</f>
        <v>7.0756234960595465</v>
      </c>
      <c r="U20" s="761">
        <f>IF(INDEX(Historical!$H$7:$H$1432,MATCH(B20,Historical!$B$7:$B$1446,0))=0,"n/a",((INDEX(Historical!$C$7:$C$1439,MATCH(B20,Historical!$B$7:$B$1446,0))/INDEX(Historical!$H$7:$H$1432,MATCH(B20,Historical!$B$7:$B$1446,0)))^(1/5)-1)*100)</f>
        <v>8.2685152313357602</v>
      </c>
      <c r="V20" s="761">
        <f>IF(INDEX(Historical!$O$7:$O$1432,MATCH(B20,Historical!$B$7:$B$1446,0))=0,"n/a",((INDEX(Historical!$C$7:$C$1439,MATCH(B20,Historical!$B$7:$B$1446,0))/INDEX(Historical!$O$7:$O$1432,MATCH(B20,Historical!$B$7:$B$1446,0)))^(1/10)-1)*100)</f>
        <v>10.232640140525785</v>
      </c>
      <c r="W20" s="762">
        <f t="shared" si="3"/>
        <v>0.80805296754146372</v>
      </c>
      <c r="X20" s="763" t="str">
        <f t="shared" si="4"/>
        <v>n/a</v>
      </c>
      <c r="Y20" s="928" t="s">
        <v>153</v>
      </c>
      <c r="Z20" s="704">
        <f t="shared" si="5"/>
        <v>64.033264033264032</v>
      </c>
      <c r="AA20" s="937">
        <f t="shared" si="6"/>
        <v>51.918918918918919</v>
      </c>
      <c r="AB20" s="641">
        <v>9</v>
      </c>
      <c r="AC20" s="918">
        <v>4.8099999999999996</v>
      </c>
      <c r="AD20" s="918">
        <v>4.45</v>
      </c>
      <c r="AE20" s="918">
        <v>4.03</v>
      </c>
      <c r="AF20" s="918">
        <v>3.14</v>
      </c>
      <c r="AG20" s="918">
        <v>4.2</v>
      </c>
      <c r="AH20" s="918">
        <v>-34.5</v>
      </c>
      <c r="AI20" s="918">
        <v>12.520000000000001</v>
      </c>
      <c r="AJ20" s="918">
        <v>-8.3000000000000007</v>
      </c>
      <c r="AK20" s="918">
        <v>11.67</v>
      </c>
      <c r="AL20" s="930">
        <v>68680</v>
      </c>
      <c r="AM20" s="924">
        <v>0.2</v>
      </c>
      <c r="AN20" s="918">
        <v>0.98</v>
      </c>
      <c r="AO20" s="804">
        <f t="shared" si="7"/>
        <v>-42.417071689024716</v>
      </c>
      <c r="AP20" s="805">
        <f t="shared" si="8"/>
        <v>9.5018472298942029</v>
      </c>
      <c r="AQ20" s="938">
        <f t="shared" si="9"/>
        <v>169.17603113155474</v>
      </c>
      <c r="AR20" s="704">
        <f>INDEX(Historical!$C$7:$C$1439,MATCH(B20,Historical!$B$7:$B$1446,0))*IF(AH20="n/a",1.03,IF(AH20&lt;0,1.01,IF(AH20&gt;10,1.1,(1+AH20/100))))</f>
        <v>3.0502000000000002</v>
      </c>
      <c r="AS20" s="937">
        <f t="shared" si="10"/>
        <v>3.3552200000000005</v>
      </c>
      <c r="AT20" s="937">
        <f t="shared" si="11"/>
        <v>3.6907420000000011</v>
      </c>
      <c r="AU20" s="937">
        <f t="shared" si="11"/>
        <v>4.0598162000000011</v>
      </c>
      <c r="AV20" s="937">
        <f t="shared" si="11"/>
        <v>4.4657978200000015</v>
      </c>
      <c r="AW20" s="704">
        <f t="shared" si="12"/>
        <v>18.621776020000006</v>
      </c>
      <c r="AX20" s="812">
        <f t="shared" si="13"/>
        <v>7.4567637128098374</v>
      </c>
      <c r="AY20" s="997">
        <v>1.21</v>
      </c>
      <c r="AZ20" s="924">
        <v>19.71</v>
      </c>
      <c r="BA20" s="924">
        <v>-6.0699999999999994</v>
      </c>
      <c r="BB20" s="924">
        <v>1.53</v>
      </c>
      <c r="BC20" s="924">
        <v>2.54</v>
      </c>
      <c r="BE20" s="666">
        <v>1973</v>
      </c>
      <c r="BF20" s="948" t="e">
        <f>#VALUE!</f>
        <v>#VALUE!</v>
      </c>
      <c r="BG20" s="933">
        <v>1.7000000000000002</v>
      </c>
    </row>
    <row r="21" spans="1:59" ht="11.25" customHeight="1" x14ac:dyDescent="0.2">
      <c r="A21" s="537" t="s">
        <v>239</v>
      </c>
      <c r="B21" s="927" t="s">
        <v>240</v>
      </c>
      <c r="C21" s="994" t="s">
        <v>108</v>
      </c>
      <c r="D21" s="994" t="s">
        <v>4372</v>
      </c>
      <c r="E21" s="794">
        <v>39</v>
      </c>
      <c r="F21" s="526">
        <v>66</v>
      </c>
      <c r="G21" s="526" t="s">
        <v>37</v>
      </c>
      <c r="H21" s="526" t="s">
        <v>115</v>
      </c>
      <c r="I21" s="918">
        <v>33.14</v>
      </c>
      <c r="J21" s="704">
        <f t="shared" si="0"/>
        <v>3.1382015691007847</v>
      </c>
      <c r="K21" s="929">
        <v>0.26</v>
      </c>
      <c r="L21" s="641">
        <v>4</v>
      </c>
      <c r="M21" s="695">
        <f t="shared" si="1"/>
        <v>1.04</v>
      </c>
      <c r="N21" s="923" t="s">
        <v>127</v>
      </c>
      <c r="O21" s="797">
        <v>0.23</v>
      </c>
      <c r="P21" s="917">
        <v>43462</v>
      </c>
      <c r="Q21" s="917">
        <v>43476</v>
      </c>
      <c r="R21" s="695">
        <f t="shared" si="2"/>
        <v>13.043478260869565</v>
      </c>
      <c r="S21" s="761">
        <f>IF(INDEX(Historical!$D$7:$D$1439,MATCH(B21,Historical!$B$7:$B$1446,0))=0,"n/a",(INDEX(Historical!$C$7:$C$1439,MATCH(B21,Historical!$B$7:$B$1446,0))/INDEX(Historical!$D$7:$D$1439,MATCH(B21,Historical!$B$7:$B$1446,0))-1)*100)</f>
        <v>14.999999999999991</v>
      </c>
      <c r="T21" s="761">
        <f>IF(INDEX(Historical!$F$7:$F$1432,MATCH(B21,Historical!$B$7:$B$1446,0))=0,"n/a",((INDEX(Historical!$C$7:$C$1439,MATCH(B21,Historical!$B$7:$B$1446,0))/INDEX(Historical!$F$7:$F$1432,MATCH(B21,Historical!$B$7:$B$1446,0)))^(1/3)-1)*100)</f>
        <v>15.313156133323268</v>
      </c>
      <c r="U21" s="761">
        <f>IF(INDEX(Historical!$H$7:$H$1432,MATCH(B21,Historical!$B$7:$B$1446,0))=0,"n/a",((INDEX(Historical!$C$7:$C$1439,MATCH(B21,Historical!$B$7:$B$1446,0))/INDEX(Historical!$H$7:$H$1432,MATCH(B21,Historical!$B$7:$B$1446,0)))^(1/5)-1)*100)</f>
        <v>18.725674091213417</v>
      </c>
      <c r="V21" s="761">
        <f>IF(INDEX(Historical!$O$7:$O$1432,MATCH(B21,Historical!$B$7:$B$1446,0))=0,"n/a",((INDEX(Historical!$C$7:$C$1439,MATCH(B21,Historical!$B$7:$B$1446,0))/INDEX(Historical!$O$7:$O$1432,MATCH(B21,Historical!$B$7:$B$1446,0)))^(1/10)-1)*100)</f>
        <v>13.183184633250011</v>
      </c>
      <c r="W21" s="762">
        <f t="shared" si="3"/>
        <v>1.4204211358751966</v>
      </c>
      <c r="X21" s="763" t="str">
        <f t="shared" si="4"/>
        <v>n/a</v>
      </c>
      <c r="Y21" s="715"/>
      <c r="Z21" s="704">
        <f t="shared" si="5"/>
        <v>36.111111111111114</v>
      </c>
      <c r="AA21" s="937">
        <f t="shared" si="6"/>
        <v>11.506944444444445</v>
      </c>
      <c r="AB21" s="641">
        <v>9</v>
      </c>
      <c r="AC21" s="918">
        <v>2.88</v>
      </c>
      <c r="AD21" s="918" t="s">
        <v>137</v>
      </c>
      <c r="AE21" s="918">
        <v>2.85</v>
      </c>
      <c r="AF21" s="918">
        <v>1.74</v>
      </c>
      <c r="AG21" s="918" t="s">
        <v>137</v>
      </c>
      <c r="AH21" s="918">
        <v>5.8999999999999995</v>
      </c>
      <c r="AI21" s="918">
        <v>7.6499999999999995</v>
      </c>
      <c r="AJ21" s="918">
        <v>-1.0999999999999999</v>
      </c>
      <c r="AK21" s="918">
        <v>-3.4299999999999997</v>
      </c>
      <c r="AL21" s="930">
        <v>17450</v>
      </c>
      <c r="AM21" s="924">
        <v>40.1</v>
      </c>
      <c r="AN21" s="918">
        <v>7.0000000000000007E-2</v>
      </c>
      <c r="AO21" s="804">
        <f t="shared" si="7"/>
        <v>10.356931215869755</v>
      </c>
      <c r="AP21" s="805">
        <f t="shared" si="8"/>
        <v>21.8638756603142</v>
      </c>
      <c r="AQ21" s="938">
        <f t="shared" si="9"/>
        <v>-5.6670592862508968</v>
      </c>
      <c r="AR21" s="704">
        <f>INDEX(Historical!$C$7:$C$1439,MATCH(B21,Historical!$B$7:$B$1446,0))*IF(AH21="n/a",1.03,IF(AH21&lt;0,1.01,IF(AH21&gt;10,1.1,(1+AH21/100))))</f>
        <v>0.97428000000000003</v>
      </c>
      <c r="AS21" s="937">
        <f t="shared" si="10"/>
        <v>1.04881242</v>
      </c>
      <c r="AT21" s="937">
        <f t="shared" si="11"/>
        <v>1.0593005442000001</v>
      </c>
      <c r="AU21" s="937">
        <f t="shared" si="11"/>
        <v>1.0698935496420001</v>
      </c>
      <c r="AV21" s="937">
        <f t="shared" si="11"/>
        <v>1.0805924851384201</v>
      </c>
      <c r="AW21" s="704">
        <f t="shared" si="12"/>
        <v>5.2328789989804205</v>
      </c>
      <c r="AX21" s="812">
        <f t="shared" si="13"/>
        <v>15.790220274533556</v>
      </c>
      <c r="AY21" s="997">
        <v>1.19</v>
      </c>
      <c r="AZ21" s="924">
        <v>21.21</v>
      </c>
      <c r="BA21" s="924">
        <v>-5.04</v>
      </c>
      <c r="BB21" s="924">
        <v>4.18</v>
      </c>
      <c r="BC21" s="924">
        <v>4.8500000000000005</v>
      </c>
      <c r="BE21" s="666">
        <v>1981</v>
      </c>
      <c r="BF21" s="948" t="e">
        <f>#VALUE!</f>
        <v>#VALUE!</v>
      </c>
      <c r="BG21" s="933" t="s">
        <v>137</v>
      </c>
    </row>
    <row r="22" spans="1:59" ht="11.25" customHeight="1" x14ac:dyDescent="0.2">
      <c r="A22" s="611" t="s">
        <v>162</v>
      </c>
      <c r="B22" s="927" t="s">
        <v>163</v>
      </c>
      <c r="C22" s="994" t="s">
        <v>128</v>
      </c>
      <c r="D22" s="994" t="s">
        <v>4384</v>
      </c>
      <c r="E22" s="794">
        <v>35</v>
      </c>
      <c r="F22" s="526">
        <v>78</v>
      </c>
      <c r="G22" s="526" t="s">
        <v>115</v>
      </c>
      <c r="H22" s="526" t="s">
        <v>115</v>
      </c>
      <c r="I22" s="918">
        <v>52.78</v>
      </c>
      <c r="J22" s="704">
        <f t="shared" si="0"/>
        <v>1.2580522925350512</v>
      </c>
      <c r="K22" s="929">
        <v>0.16600000000000001</v>
      </c>
      <c r="L22" s="641">
        <v>4</v>
      </c>
      <c r="M22" s="695">
        <f t="shared" si="1"/>
        <v>0.66400000000000003</v>
      </c>
      <c r="N22" s="923" t="s">
        <v>164</v>
      </c>
      <c r="O22" s="797">
        <v>0.158</v>
      </c>
      <c r="P22" s="917">
        <v>43439</v>
      </c>
      <c r="Q22" s="917">
        <v>43467</v>
      </c>
      <c r="R22" s="695">
        <f t="shared" si="2"/>
        <v>5.0632911392405111</v>
      </c>
      <c r="S22" s="761">
        <f>IF(INDEX(Historical!$D$7:$D$1439,MATCH(B22,Historical!$B$7:$B$1446,0))=0,"n/a",(INDEX(Historical!$C$7:$C$1439,MATCH(B22,Historical!$B$7:$B$1446,0))/INDEX(Historical!$D$7:$D$1439,MATCH(B22,Historical!$B$7:$B$1446,0))-1)*100)</f>
        <v>8.2191780821917924</v>
      </c>
      <c r="T22" s="761">
        <f>IF(INDEX(Historical!$F$7:$F$1432,MATCH(B22,Historical!$B$7:$B$1446,0))=0,"n/a",((INDEX(Historical!$C$7:$C$1439,MATCH(B22,Historical!$B$7:$B$1446,0))/INDEX(Historical!$F$7:$F$1432,MATCH(B22,Historical!$B$7:$B$1446,0)))^(1/3)-1)*100)</f>
        <v>7.1316975180297337</v>
      </c>
      <c r="U22" s="761">
        <f>IF(INDEX(Historical!$H$7:$H$1432,MATCH(B22,Historical!$B$7:$B$1446,0))=0,"n/a",((INDEX(Historical!$C$7:$C$1439,MATCH(B22,Historical!$B$7:$B$1446,0))/INDEX(Historical!$H$7:$H$1432,MATCH(B22,Historical!$B$7:$B$1446,0)))^(1/5)-1)*100)</f>
        <v>8.4128909361458568</v>
      </c>
      <c r="V22" s="761">
        <f>IF(INDEX(Historical!$O$7:$O$1432,MATCH(B22,Historical!$B$7:$B$1446,0))=0,"n/a",((INDEX(Historical!$C$7:$C$1439,MATCH(B22,Historical!$B$7:$B$1446,0))/INDEX(Historical!$O$7:$O$1432,MATCH(B22,Historical!$B$7:$B$1446,0)))^(1/10)-1)*100)</f>
        <v>8.0965778259111119</v>
      </c>
      <c r="W22" s="762">
        <f t="shared" si="3"/>
        <v>1.0390675069190916</v>
      </c>
      <c r="X22" s="763">
        <f t="shared" si="4"/>
        <v>1.2371898435508613</v>
      </c>
      <c r="Y22" s="955"/>
      <c r="Z22" s="704">
        <f t="shared" si="5"/>
        <v>46.111111111111114</v>
      </c>
      <c r="AA22" s="937">
        <f t="shared" si="6"/>
        <v>36.652777777777779</v>
      </c>
      <c r="AB22" s="641">
        <v>4</v>
      </c>
      <c r="AC22" s="918">
        <v>1.44</v>
      </c>
      <c r="AD22" s="918">
        <v>3.9</v>
      </c>
      <c r="AE22" s="918">
        <v>7.53</v>
      </c>
      <c r="AF22" s="918">
        <v>16.86</v>
      </c>
      <c r="AG22" s="918">
        <v>55.400000000000006</v>
      </c>
      <c r="AH22" s="918">
        <v>11.600000000000001</v>
      </c>
      <c r="AI22" s="918">
        <v>6.69</v>
      </c>
      <c r="AJ22" s="918">
        <v>6.8000000000000007</v>
      </c>
      <c r="AK22" s="918">
        <v>9.44</v>
      </c>
      <c r="AL22" s="930">
        <v>24960</v>
      </c>
      <c r="AM22" s="924" t="s">
        <v>137</v>
      </c>
      <c r="AN22" s="918">
        <v>1.68</v>
      </c>
      <c r="AO22" s="804">
        <f t="shared" si="7"/>
        <v>-26.98183454909687</v>
      </c>
      <c r="AP22" s="805">
        <f t="shared" si="8"/>
        <v>9.6709432286809083</v>
      </c>
      <c r="AQ22" s="938">
        <f t="shared" si="9"/>
        <v>424.07201936516464</v>
      </c>
      <c r="AR22" s="704">
        <f>INDEX(Historical!$C$7:$C$1439,MATCH(B22,Historical!$B$7:$B$1446,0))*IF(AH22="n/a",1.03,IF(AH22&lt;0,1.01,IF(AH22&gt;10,1.1,(1+AH22/100))))</f>
        <v>0.69520000000000004</v>
      </c>
      <c r="AS22" s="937">
        <f t="shared" si="10"/>
        <v>0.74170888000000001</v>
      </c>
      <c r="AT22" s="937">
        <f t="shared" si="11"/>
        <v>0.8117261982720001</v>
      </c>
      <c r="AU22" s="937">
        <f t="shared" si="11"/>
        <v>0.88835315138887694</v>
      </c>
      <c r="AV22" s="937">
        <f t="shared" si="11"/>
        <v>0.97221368887998694</v>
      </c>
      <c r="AW22" s="704">
        <f t="shared" si="12"/>
        <v>4.1092019185408644</v>
      </c>
      <c r="AX22" s="812">
        <f t="shared" si="13"/>
        <v>7.7855284549845862</v>
      </c>
      <c r="AY22" s="997">
        <v>0.67</v>
      </c>
      <c r="AZ22" s="924">
        <v>18.420000000000002</v>
      </c>
      <c r="BA22" s="924">
        <v>-11.41</v>
      </c>
      <c r="BB22" s="924">
        <v>8.0299999999999994</v>
      </c>
      <c r="BC22" s="924">
        <v>6.79</v>
      </c>
      <c r="BE22" s="666">
        <v>1985</v>
      </c>
      <c r="BF22" s="948" t="e">
        <f>#VALUE!</f>
        <v>#VALUE!</v>
      </c>
      <c r="BG22" s="933">
        <v>15.5</v>
      </c>
    </row>
    <row r="23" spans="1:59" ht="11.25" customHeight="1" x14ac:dyDescent="0.2">
      <c r="A23" s="537" t="s">
        <v>157</v>
      </c>
      <c r="B23" s="927" t="s">
        <v>158</v>
      </c>
      <c r="C23" s="994" t="s">
        <v>131</v>
      </c>
      <c r="D23" s="994" t="s">
        <v>4365</v>
      </c>
      <c r="E23" s="794">
        <v>48</v>
      </c>
      <c r="F23" s="526">
        <v>32</v>
      </c>
      <c r="G23" s="526" t="s">
        <v>37</v>
      </c>
      <c r="H23" s="526" t="s">
        <v>37</v>
      </c>
      <c r="I23" s="918">
        <v>74.069999999999993</v>
      </c>
      <c r="J23" s="704">
        <f t="shared" si="0"/>
        <v>2.727149993249629</v>
      </c>
      <c r="K23" s="929">
        <v>0.505</v>
      </c>
      <c r="L23" s="641">
        <v>4</v>
      </c>
      <c r="M23" s="695">
        <f t="shared" si="1"/>
        <v>2.02</v>
      </c>
      <c r="N23" s="923" t="s">
        <v>119</v>
      </c>
      <c r="O23" s="797">
        <v>0.47499999999999998</v>
      </c>
      <c r="P23" s="917">
        <v>43420</v>
      </c>
      <c r="Q23" s="917">
        <v>43435</v>
      </c>
      <c r="R23" s="695">
        <f t="shared" si="2"/>
        <v>6.3157894736842159</v>
      </c>
      <c r="S23" s="761">
        <f>IF(INDEX(Historical!$D$7:$D$1439,MATCH(B23,Historical!$B$7:$B$1446,0))=0,"n/a",(INDEX(Historical!$C$7:$C$1439,MATCH(B23,Historical!$B$7:$B$1446,0))/INDEX(Historical!$D$7:$D$1439,MATCH(B23,Historical!$B$7:$B$1446,0))-1)*100)</f>
        <v>6.6298342541436295</v>
      </c>
      <c r="T23" s="761">
        <f>IF(INDEX(Historical!$F$7:$F$1432,MATCH(B23,Historical!$B$7:$B$1446,0))=0,"n/a",((INDEX(Historical!$C$7:$C$1439,MATCH(B23,Historical!$B$7:$B$1446,0))/INDEX(Historical!$F$7:$F$1432,MATCH(B23,Historical!$B$7:$B$1446,0)))^(1/3)-1)*100)</f>
        <v>6.0101457208014963</v>
      </c>
      <c r="U23" s="761">
        <f>IF(INDEX(Historical!$H$7:$H$1432,MATCH(B23,Historical!$B$7:$B$1446,0))=0,"n/a",((INDEX(Historical!$C$7:$C$1439,MATCH(B23,Historical!$B$7:$B$1446,0))/INDEX(Historical!$H$7:$H$1432,MATCH(B23,Historical!$B$7:$B$1446,0)))^(1/5)-1)*100)</f>
        <v>4.8920912784701676</v>
      </c>
      <c r="V23" s="761">
        <f>IF(INDEX(Historical!$O$7:$O$1432,MATCH(B23,Historical!$B$7:$B$1446,0))=0,"n/a",((INDEX(Historical!$C$7:$C$1439,MATCH(B23,Historical!$B$7:$B$1446,0))/INDEX(Historical!$O$7:$O$1432,MATCH(B23,Historical!$B$7:$B$1446,0)))^(1/10)-1)*100)</f>
        <v>3.2625694677044015</v>
      </c>
      <c r="W23" s="762">
        <f t="shared" si="3"/>
        <v>1.4994596519387908</v>
      </c>
      <c r="X23" s="763">
        <f t="shared" si="4"/>
        <v>0.39452349019920707</v>
      </c>
      <c r="Y23" s="927"/>
      <c r="Z23" s="704">
        <f t="shared" si="5"/>
        <v>42.25941422594142</v>
      </c>
      <c r="AA23" s="937">
        <f t="shared" si="6"/>
        <v>15.495815899581588</v>
      </c>
      <c r="AB23" s="641">
        <v>12</v>
      </c>
      <c r="AC23" s="918">
        <v>4.78</v>
      </c>
      <c r="AD23" s="918">
        <v>4.2699999999999996</v>
      </c>
      <c r="AE23" s="918">
        <v>2.5299999999999998</v>
      </c>
      <c r="AF23" s="918">
        <v>1.96</v>
      </c>
      <c r="AG23" s="918">
        <v>13.5</v>
      </c>
      <c r="AH23" s="918">
        <v>-47.599999999999994</v>
      </c>
      <c r="AI23" s="918">
        <v>6.8599999999999994</v>
      </c>
      <c r="AJ23" s="918">
        <v>12.4</v>
      </c>
      <c r="AK23" s="918">
        <v>3.63</v>
      </c>
      <c r="AL23" s="930">
        <v>4440</v>
      </c>
      <c r="AM23" s="924">
        <v>0.8</v>
      </c>
      <c r="AN23" s="918">
        <v>1.44</v>
      </c>
      <c r="AO23" s="804">
        <f t="shared" si="7"/>
        <v>-7.8765746278617916</v>
      </c>
      <c r="AP23" s="805">
        <f t="shared" si="8"/>
        <v>7.6192412717197966</v>
      </c>
      <c r="AQ23" s="938">
        <f t="shared" si="9"/>
        <v>16.183378354469191</v>
      </c>
      <c r="AR23" s="704">
        <f>INDEX(Historical!$C$7:$C$1439,MATCH(B23,Historical!$B$7:$B$1446,0))*IF(AH23="n/a",1.03,IF(AH23&lt;0,1.01,IF(AH23&gt;10,1.1,(1+AH23/100))))</f>
        <v>1.9493</v>
      </c>
      <c r="AS23" s="937">
        <f t="shared" si="10"/>
        <v>2.0830219799999998</v>
      </c>
      <c r="AT23" s="937">
        <f t="shared" si="11"/>
        <v>2.1586356778739999</v>
      </c>
      <c r="AU23" s="937">
        <f t="shared" si="11"/>
        <v>2.2369941529808259</v>
      </c>
      <c r="AV23" s="937">
        <f t="shared" si="11"/>
        <v>2.31819704073403</v>
      </c>
      <c r="AW23" s="704">
        <f t="shared" si="12"/>
        <v>10.746148851588856</v>
      </c>
      <c r="AX23" s="812">
        <f t="shared" si="13"/>
        <v>14.508098895084187</v>
      </c>
      <c r="AY23" s="997">
        <v>0.45</v>
      </c>
      <c r="AZ23" s="924">
        <v>40.739999999999995</v>
      </c>
      <c r="BA23" s="924">
        <v>-0.94000000000000006</v>
      </c>
      <c r="BB23" s="924">
        <v>5.93</v>
      </c>
      <c r="BC23" s="924">
        <v>16.669999999999998</v>
      </c>
      <c r="BE23" s="666">
        <v>1972</v>
      </c>
      <c r="BF23" s="948" t="e">
        <f>#VALUE!</f>
        <v>#VALUE!</v>
      </c>
      <c r="BG23" s="933">
        <v>3.9</v>
      </c>
    </row>
    <row r="24" spans="1:59" s="840" customFormat="1" ht="11.25" customHeight="1" x14ac:dyDescent="0.2">
      <c r="A24" s="699" t="s">
        <v>147</v>
      </c>
      <c r="B24" s="848" t="s">
        <v>148</v>
      </c>
      <c r="C24" s="994" t="s">
        <v>4227</v>
      </c>
      <c r="D24" s="994" t="s">
        <v>4375</v>
      </c>
      <c r="E24" s="820">
        <v>26</v>
      </c>
      <c r="F24" s="526">
        <v>109</v>
      </c>
      <c r="G24" s="1151" t="s">
        <v>37</v>
      </c>
      <c r="H24" s="1151" t="s">
        <v>115</v>
      </c>
      <c r="I24" s="833">
        <v>55.64</v>
      </c>
      <c r="J24" s="822">
        <f t="shared" si="0"/>
        <v>1.0783608914450036</v>
      </c>
      <c r="K24" s="846">
        <v>0.15</v>
      </c>
      <c r="L24" s="824">
        <v>4</v>
      </c>
      <c r="M24" s="825">
        <f t="shared" si="1"/>
        <v>0.6</v>
      </c>
      <c r="N24" s="826" t="s">
        <v>149</v>
      </c>
      <c r="O24" s="847">
        <v>0.13</v>
      </c>
      <c r="P24" s="828">
        <v>43342</v>
      </c>
      <c r="Q24" s="828">
        <v>43357</v>
      </c>
      <c r="R24" s="825">
        <f t="shared" si="2"/>
        <v>15.384615384615378</v>
      </c>
      <c r="S24" s="761">
        <f>IF(INDEX(Historical!$D$7:$D$1439,MATCH(B24,Historical!$B$7:$B$1446,0))=0,"n/a",(INDEX(Historical!$C$7:$C$1439,MATCH(B24,Historical!$B$7:$B$1446,0))/INDEX(Historical!$D$7:$D$1439,MATCH(B24,Historical!$B$7:$B$1446,0))-1)*100)</f>
        <v>14.285714285714302</v>
      </c>
      <c r="T24" s="761">
        <f>IF(INDEX(Historical!$F$7:$F$1432,MATCH(B24,Historical!$B$7:$B$1446,0))=0,"n/a",((INDEX(Historical!$C$7:$C$1439,MATCH(B24,Historical!$B$7:$B$1446,0))/INDEX(Historical!$F$7:$F$1432,MATCH(B24,Historical!$B$7:$B$1446,0)))^(1/3)-1)*100)</f>
        <v>12.816980888230489</v>
      </c>
      <c r="U24" s="761">
        <f>IF(INDEX(Historical!$H$7:$H$1432,MATCH(B24,Historical!$B$7:$B$1446,0))=0,"n/a",((INDEX(Historical!$C$7:$C$1439,MATCH(B24,Historical!$B$7:$B$1446,0))/INDEX(Historical!$H$7:$H$1432,MATCH(B24,Historical!$B$7:$B$1446,0)))^(1/5)-1)*100)</f>
        <v>9.8560543306117854</v>
      </c>
      <c r="V24" s="761">
        <f>IF(INDEX(Historical!$O$7:$O$1432,MATCH(B24,Historical!$B$7:$B$1446,0))=0,"n/a",((INDEX(Historical!$C$7:$C$1439,MATCH(B24,Historical!$B$7:$B$1446,0))/INDEX(Historical!$O$7:$O$1432,MATCH(B24,Historical!$B$7:$B$1446,0)))^(1/10)-1)*100)</f>
        <v>10.8449222600272</v>
      </c>
      <c r="W24" s="829">
        <f t="shared" si="3"/>
        <v>0.90881742573109647</v>
      </c>
      <c r="X24" s="830">
        <f t="shared" si="4"/>
        <v>4.48002469573263</v>
      </c>
      <c r="Y24" s="715"/>
      <c r="Z24" s="822">
        <f t="shared" si="5"/>
        <v>63.157894736842103</v>
      </c>
      <c r="AA24" s="832">
        <f t="shared" si="6"/>
        <v>58.568421052631585</v>
      </c>
      <c r="AB24" s="824">
        <v>12</v>
      </c>
      <c r="AC24" s="833">
        <v>0.95</v>
      </c>
      <c r="AD24" s="833">
        <v>3.92</v>
      </c>
      <c r="AE24" s="833">
        <v>3.93</v>
      </c>
      <c r="AF24" s="833">
        <v>5.32</v>
      </c>
      <c r="AG24" s="833">
        <v>9.5</v>
      </c>
      <c r="AH24" s="833">
        <v>-21.6</v>
      </c>
      <c r="AI24" s="833">
        <v>7.24</v>
      </c>
      <c r="AJ24" s="833">
        <v>2.1999999999999997</v>
      </c>
      <c r="AK24" s="833">
        <v>14.899999999999999</v>
      </c>
      <c r="AL24" s="834">
        <v>1700</v>
      </c>
      <c r="AM24" s="835">
        <v>0.89999999999999991</v>
      </c>
      <c r="AN24" s="833">
        <v>0.06</v>
      </c>
      <c r="AO24" s="836">
        <f t="shared" si="7"/>
        <v>-47.634005830574793</v>
      </c>
      <c r="AP24" s="837">
        <f t="shared" si="8"/>
        <v>10.934415222056789</v>
      </c>
      <c r="AQ24" s="838">
        <f t="shared" si="9"/>
        <v>272.13139853790597</v>
      </c>
      <c r="AR24" s="704">
        <f>INDEX(Historical!$C$7:$C$1439,MATCH(B24,Historical!$B$7:$B$1446,0))*IF(AH24="n/a",1.03,IF(AH24&lt;0,1.01,IF(AH24&gt;10,1.1,(1+AH24/100))))</f>
        <v>0.5656000000000001</v>
      </c>
      <c r="AS24" s="832">
        <f t="shared" si="10"/>
        <v>0.60654944000000011</v>
      </c>
      <c r="AT24" s="832">
        <f t="shared" si="11"/>
        <v>0.66720438400000015</v>
      </c>
      <c r="AU24" s="832">
        <f t="shared" si="11"/>
        <v>0.73392482240000023</v>
      </c>
      <c r="AV24" s="832">
        <f t="shared" si="11"/>
        <v>0.80731730464000029</v>
      </c>
      <c r="AW24" s="822">
        <f t="shared" si="12"/>
        <v>3.3805959510400005</v>
      </c>
      <c r="AX24" s="839">
        <f t="shared" si="13"/>
        <v>6.0758374389647738</v>
      </c>
      <c r="AY24" s="998">
        <v>0.78</v>
      </c>
      <c r="AZ24" s="835">
        <v>35.709999999999994</v>
      </c>
      <c r="BA24" s="835">
        <v>-9.629999999999999</v>
      </c>
      <c r="BB24" s="835">
        <v>-1.7999999999999998</v>
      </c>
      <c r="BC24" s="835">
        <v>6.25</v>
      </c>
      <c r="BD24" s="964"/>
      <c r="BE24" s="666">
        <v>1993</v>
      </c>
      <c r="BF24" s="948" t="e">
        <f>#VALUE!</f>
        <v>#VALUE!</v>
      </c>
      <c r="BG24" s="895">
        <v>7.0000000000000009</v>
      </c>
    </row>
    <row r="25" spans="1:59" ht="11.25" customHeight="1" x14ac:dyDescent="0.2">
      <c r="A25" s="537" t="s">
        <v>155</v>
      </c>
      <c r="B25" s="927" t="s">
        <v>156</v>
      </c>
      <c r="C25" s="994" t="s">
        <v>123</v>
      </c>
      <c r="D25" s="994" t="s">
        <v>4379</v>
      </c>
      <c r="E25" s="794">
        <v>36</v>
      </c>
      <c r="F25" s="526">
        <v>76</v>
      </c>
      <c r="G25" s="526" t="s">
        <v>37</v>
      </c>
      <c r="H25" s="526" t="s">
        <v>37</v>
      </c>
      <c r="I25" s="918">
        <v>55.48</v>
      </c>
      <c r="J25" s="704">
        <f t="shared" si="0"/>
        <v>2.3071377072819037</v>
      </c>
      <c r="K25" s="929">
        <v>0.32</v>
      </c>
      <c r="L25" s="641">
        <v>4</v>
      </c>
      <c r="M25" s="695">
        <f t="shared" si="1"/>
        <v>1.28</v>
      </c>
      <c r="N25" s="923" t="s">
        <v>119</v>
      </c>
      <c r="O25" s="797">
        <v>0.31</v>
      </c>
      <c r="P25" s="917">
        <v>43515</v>
      </c>
      <c r="Q25" s="917">
        <v>43525</v>
      </c>
      <c r="R25" s="695">
        <f t="shared" si="2"/>
        <v>3.2258064516129057</v>
      </c>
      <c r="S25" s="761">
        <f>IF(INDEX(Historical!$D$7:$D$1439,MATCH(B25,Historical!$B$7:$B$1446,0))=0,"n/a",(INDEX(Historical!$C$7:$C$1439,MATCH(B25,Historical!$B$7:$B$1446,0))/INDEX(Historical!$D$7:$D$1439,MATCH(B25,Historical!$B$7:$B$1446,0))-1)*100)</f>
        <v>3.3333333333333437</v>
      </c>
      <c r="T25" s="761">
        <f>IF(INDEX(Historical!$F$7:$F$1432,MATCH(B25,Historical!$B$7:$B$1446,0))=0,"n/a",((INDEX(Historical!$C$7:$C$1439,MATCH(B25,Historical!$B$7:$B$1446,0))/INDEX(Historical!$F$7:$F$1432,MATCH(B25,Historical!$B$7:$B$1446,0)))^(1/3)-1)*100)</f>
        <v>3.4509669068251148</v>
      </c>
      <c r="U25" s="761">
        <f>IF(INDEX(Historical!$H$7:$H$1432,MATCH(B25,Historical!$B$7:$B$1446,0))=0,"n/a",((INDEX(Historical!$C$7:$C$1439,MATCH(B25,Historical!$B$7:$B$1446,0))/INDEX(Historical!$H$7:$H$1432,MATCH(B25,Historical!$B$7:$B$1446,0)))^(1/5)-1)*100)</f>
        <v>3.5804203580214189</v>
      </c>
      <c r="V25" s="761">
        <f>IF(INDEX(Historical!$O$7:$O$1432,MATCH(B25,Historical!$B$7:$B$1446,0))=0,"n/a",((INDEX(Historical!$C$7:$C$1439,MATCH(B25,Historical!$B$7:$B$1446,0))/INDEX(Historical!$O$7:$O$1432,MATCH(B25,Historical!$B$7:$B$1446,0)))^(1/10)-1)*100)</f>
        <v>3.4889311008476032</v>
      </c>
      <c r="W25" s="762">
        <f t="shared" si="3"/>
        <v>1.0262227182278232</v>
      </c>
      <c r="X25" s="763">
        <f t="shared" si="4"/>
        <v>0.70204320745518023</v>
      </c>
      <c r="Y25" s="927"/>
      <c r="Z25" s="704">
        <f t="shared" si="5"/>
        <v>53.781512605042025</v>
      </c>
      <c r="AA25" s="937">
        <f t="shared" si="6"/>
        <v>23.310924369747898</v>
      </c>
      <c r="AB25" s="641">
        <v>12</v>
      </c>
      <c r="AC25" s="918">
        <v>2.38</v>
      </c>
      <c r="AD25" s="918">
        <v>2.78</v>
      </c>
      <c r="AE25" s="918">
        <v>1.24</v>
      </c>
      <c r="AF25" s="918">
        <v>4.1500000000000004</v>
      </c>
      <c r="AG25" s="918">
        <v>18.8</v>
      </c>
      <c r="AH25" s="918">
        <v>715.1</v>
      </c>
      <c r="AI25" s="918">
        <v>5.25</v>
      </c>
      <c r="AJ25" s="918">
        <v>5.0999999999999996</v>
      </c>
      <c r="AK25" s="918">
        <v>8.4</v>
      </c>
      <c r="AL25" s="930">
        <v>5050</v>
      </c>
      <c r="AM25" s="924">
        <v>0.6</v>
      </c>
      <c r="AN25" s="918">
        <v>1.1200000000000001</v>
      </c>
      <c r="AO25" s="804">
        <f t="shared" si="7"/>
        <v>-17.423366304444578</v>
      </c>
      <c r="AP25" s="805">
        <f t="shared" si="8"/>
        <v>5.8875580653033222</v>
      </c>
      <c r="AQ25" s="938">
        <f t="shared" si="9"/>
        <v>107.35405698622378</v>
      </c>
      <c r="AR25" s="704">
        <f>INDEX(Historical!$C$7:$C$1439,MATCH(B25,Historical!$B$7:$B$1446,0))*IF(AH25="n/a",1.03,IF(AH25&lt;0,1.01,IF(AH25&gt;10,1.1,(1+AH25/100))))</f>
        <v>1.3640000000000001</v>
      </c>
      <c r="AS25" s="937">
        <f t="shared" si="10"/>
        <v>1.4356100000000001</v>
      </c>
      <c r="AT25" s="937">
        <f t="shared" si="11"/>
        <v>1.5562012400000003</v>
      </c>
      <c r="AU25" s="937">
        <f t="shared" si="11"/>
        <v>1.6869221441600004</v>
      </c>
      <c r="AV25" s="937">
        <f t="shared" si="11"/>
        <v>1.8286236042694406</v>
      </c>
      <c r="AW25" s="704">
        <f t="shared" si="12"/>
        <v>7.8713569884294419</v>
      </c>
      <c r="AX25" s="812">
        <f t="shared" si="13"/>
        <v>14.187737902720695</v>
      </c>
      <c r="AY25" s="997">
        <v>0.88</v>
      </c>
      <c r="AZ25" s="924">
        <v>35.78</v>
      </c>
      <c r="BA25" s="924">
        <v>0.51</v>
      </c>
      <c r="BB25" s="924">
        <v>7.41</v>
      </c>
      <c r="BC25" s="924">
        <v>16.189999999999998</v>
      </c>
      <c r="BE25" s="666">
        <v>1984</v>
      </c>
      <c r="BF25" s="948" t="e">
        <f>#VALUE!</f>
        <v>#VALUE!</v>
      </c>
      <c r="BG25" s="933">
        <v>6.2</v>
      </c>
    </row>
    <row r="26" spans="1:59" ht="11.25" customHeight="1" x14ac:dyDescent="0.2">
      <c r="A26" s="611" t="s">
        <v>159</v>
      </c>
      <c r="B26" s="927" t="s">
        <v>160</v>
      </c>
      <c r="C26" s="994" t="s">
        <v>112</v>
      </c>
      <c r="D26" s="994" t="s">
        <v>4359</v>
      </c>
      <c r="E26" s="794">
        <v>33</v>
      </c>
      <c r="F26" s="526">
        <v>81</v>
      </c>
      <c r="G26" s="526" t="s">
        <v>37</v>
      </c>
      <c r="H26" s="526" t="s">
        <v>37</v>
      </c>
      <c r="I26" s="918">
        <v>46.41</v>
      </c>
      <c r="J26" s="704">
        <f t="shared" si="0"/>
        <v>1.8315018315018317</v>
      </c>
      <c r="K26" s="935">
        <v>0.21249999999999999</v>
      </c>
      <c r="L26" s="641">
        <v>4</v>
      </c>
      <c r="M26" s="695">
        <f t="shared" si="1"/>
        <v>0.85</v>
      </c>
      <c r="N26" s="923" t="s">
        <v>161</v>
      </c>
      <c r="O26" s="798">
        <v>0.20749999999999999</v>
      </c>
      <c r="P26" s="917">
        <v>43382</v>
      </c>
      <c r="Q26" s="917">
        <v>43404</v>
      </c>
      <c r="R26" s="695">
        <f t="shared" si="2"/>
        <v>2.4096385542168699</v>
      </c>
      <c r="S26" s="761">
        <f>IF(INDEX(Historical!$D$7:$D$1439,MATCH(B26,Historical!$B$7:$B$1446,0))=0,"n/a",(INDEX(Historical!$C$7:$C$1439,MATCH(B26,Historical!$B$7:$B$1446,0))/INDEX(Historical!$D$7:$D$1439,MATCH(B26,Historical!$B$7:$B$1446,0))-1)*100)</f>
        <v>1.3981762917933072</v>
      </c>
      <c r="T26" s="761">
        <f>IF(INDEX(Historical!$F$7:$F$1432,MATCH(B26,Historical!$B$7:$B$1446,0))=0,"n/a",((INDEX(Historical!$C$7:$C$1439,MATCH(B26,Historical!$B$7:$B$1446,0))/INDEX(Historical!$F$7:$F$1432,MATCH(B26,Historical!$B$7:$B$1446,0)))^(1/3)-1)*100)</f>
        <v>1.2916556398645529</v>
      </c>
      <c r="U26" s="761">
        <f>IF(INDEX(Historical!$H$7:$H$1432,MATCH(B26,Historical!$B$7:$B$1446,0))=0,"n/a",((INDEX(Historical!$C$7:$C$1439,MATCH(B26,Historical!$B$7:$B$1446,0))/INDEX(Historical!$H$7:$H$1432,MATCH(B26,Historical!$B$7:$B$1446,0)))^(1/5)-1)*100)</f>
        <v>1.7421528716909274</v>
      </c>
      <c r="V26" s="761">
        <f>IF(INDEX(Historical!$O$7:$O$1432,MATCH(B26,Historical!$B$7:$B$1446,0))=0,"n/a",((INDEX(Historical!$C$7:$C$1439,MATCH(B26,Historical!$B$7:$B$1446,0))/INDEX(Historical!$O$7:$O$1432,MATCH(B26,Historical!$B$7:$B$1446,0)))^(1/10)-1)*100)</f>
        <v>3.0095372311331081</v>
      </c>
      <c r="W26" s="762">
        <f t="shared" si="3"/>
        <v>0.57887732827116301</v>
      </c>
      <c r="X26" s="763">
        <f t="shared" si="4"/>
        <v>7.6746822541450543E-2</v>
      </c>
      <c r="Y26" s="927"/>
      <c r="Z26" s="704">
        <f t="shared" si="5"/>
        <v>37.444933920704841</v>
      </c>
      <c r="AA26" s="937">
        <f t="shared" si="6"/>
        <v>20.444933920704845</v>
      </c>
      <c r="AB26" s="641">
        <v>7</v>
      </c>
      <c r="AC26" s="918">
        <v>2.27</v>
      </c>
      <c r="AD26" s="918">
        <v>1.78</v>
      </c>
      <c r="AE26" s="918">
        <v>2.17</v>
      </c>
      <c r="AF26" s="918">
        <v>3.04</v>
      </c>
      <c r="AG26" s="918">
        <v>15.7</v>
      </c>
      <c r="AH26" s="918">
        <v>16</v>
      </c>
      <c r="AI26" s="918">
        <v>7.2900000000000009</v>
      </c>
      <c r="AJ26" s="918">
        <v>22.7</v>
      </c>
      <c r="AK26" s="918">
        <v>11.5</v>
      </c>
      <c r="AL26" s="930">
        <v>2540</v>
      </c>
      <c r="AM26" s="924">
        <v>1.7999999999999998</v>
      </c>
      <c r="AN26" s="918">
        <v>0</v>
      </c>
      <c r="AO26" s="804">
        <f t="shared" si="7"/>
        <v>-16.871279217512086</v>
      </c>
      <c r="AP26" s="805">
        <f t="shared" si="8"/>
        <v>3.573654703192759</v>
      </c>
      <c r="AQ26" s="938">
        <f t="shared" si="9"/>
        <v>66.20282003081887</v>
      </c>
      <c r="AR26" s="704">
        <f>INDEX(Historical!$C$7:$C$1439,MATCH(B26,Historical!$B$7:$B$1446,0))*IF(AH26="n/a",1.03,IF(AH26&lt;0,1.01,IF(AH26&gt;10,1.1,(1+AH26/100))))</f>
        <v>0.91739999999999999</v>
      </c>
      <c r="AS26" s="937">
        <f t="shared" si="10"/>
        <v>0.98427845999999997</v>
      </c>
      <c r="AT26" s="937">
        <f t="shared" si="11"/>
        <v>1.082706306</v>
      </c>
      <c r="AU26" s="937">
        <f t="shared" si="11"/>
        <v>1.1909769366</v>
      </c>
      <c r="AV26" s="937">
        <f t="shared" si="11"/>
        <v>1.3100746302600002</v>
      </c>
      <c r="AW26" s="704">
        <f t="shared" si="12"/>
        <v>5.48543633286</v>
      </c>
      <c r="AX26" s="812">
        <f t="shared" si="13"/>
        <v>11.819513753199743</v>
      </c>
      <c r="AY26" s="997">
        <v>0.96</v>
      </c>
      <c r="AZ26" s="924">
        <v>29.099999999999998</v>
      </c>
      <c r="BA26" s="924">
        <v>-4.55</v>
      </c>
      <c r="BB26" s="924">
        <v>0.53</v>
      </c>
      <c r="BC26" s="924">
        <v>9.94</v>
      </c>
      <c r="BE26" s="666">
        <v>1986</v>
      </c>
      <c r="BF26" s="948" t="e">
        <f>#VALUE!</f>
        <v>#VALUE!</v>
      </c>
      <c r="BG26" s="933">
        <v>11.3</v>
      </c>
    </row>
    <row r="27" spans="1:59" ht="11.25" customHeight="1" x14ac:dyDescent="0.2">
      <c r="A27" s="537" t="s">
        <v>478</v>
      </c>
      <c r="B27" s="927" t="s">
        <v>479</v>
      </c>
      <c r="C27" s="994" t="s">
        <v>108</v>
      </c>
      <c r="D27" s="994" t="s">
        <v>118</v>
      </c>
      <c r="E27" s="794">
        <v>25</v>
      </c>
      <c r="F27" s="526">
        <v>127</v>
      </c>
      <c r="G27" s="526" t="s">
        <v>106</v>
      </c>
      <c r="H27" s="526" t="s">
        <v>106</v>
      </c>
      <c r="I27" s="918">
        <v>29.51</v>
      </c>
      <c r="J27" s="704">
        <f t="shared" si="0"/>
        <v>1.08437817688919</v>
      </c>
      <c r="K27" s="935">
        <v>0.08</v>
      </c>
      <c r="L27" s="641">
        <v>4</v>
      </c>
      <c r="M27" s="695">
        <f t="shared" si="1"/>
        <v>0.32</v>
      </c>
      <c r="N27" s="923" t="s">
        <v>122</v>
      </c>
      <c r="O27" s="798">
        <v>7.4999999999999997E-2</v>
      </c>
      <c r="P27" s="917">
        <v>43398</v>
      </c>
      <c r="Q27" s="917">
        <v>43411</v>
      </c>
      <c r="R27" s="695">
        <f t="shared" si="2"/>
        <v>6.6666666666666732</v>
      </c>
      <c r="S27" s="761">
        <f>IF(INDEX(Historical!$D$7:$D$1439,MATCH(B27,Historical!$B$7:$B$1446,0))=0,"n/a",(INDEX(Historical!$C$7:$C$1439,MATCH(B27,Historical!$B$7:$B$1446,0))/INDEX(Historical!$D$7:$D$1439,MATCH(B27,Historical!$B$7:$B$1446,0))-1)*100)</f>
        <v>9.9099099099098975</v>
      </c>
      <c r="T27" s="761">
        <f>IF(INDEX(Historical!$F$7:$F$1432,MATCH(B27,Historical!$B$7:$B$1446,0))=0,"n/a",((INDEX(Historical!$C$7:$C$1439,MATCH(B27,Historical!$B$7:$B$1446,0))/INDEX(Historical!$F$7:$F$1432,MATCH(B27,Historical!$B$7:$B$1446,0)))^(1/3)-1)*100)</f>
        <v>10.468150723342106</v>
      </c>
      <c r="U27" s="761">
        <f>IF(INDEX(Historical!$H$7:$H$1432,MATCH(B27,Historical!$B$7:$B$1446,0))=0,"n/a",((INDEX(Historical!$C$7:$C$1439,MATCH(B27,Historical!$B$7:$B$1446,0))/INDEX(Historical!$H$7:$H$1432,MATCH(B27,Historical!$B$7:$B$1446,0)))^(1/5)-1)*100)</f>
        <v>10.516118190072632</v>
      </c>
      <c r="V27" s="761">
        <f>IF(INDEX(Historical!$O$7:$O$1432,MATCH(B27,Historical!$B$7:$B$1446,0))=0,"n/a",((INDEX(Historical!$C$7:$C$1439,MATCH(B27,Historical!$B$7:$B$1446,0))/INDEX(Historical!$O$7:$O$1432,MATCH(B27,Historical!$B$7:$B$1446,0)))^(1/10)-1)*100)</f>
        <v>7.9067214528991236</v>
      </c>
      <c r="W27" s="762">
        <f t="shared" si="3"/>
        <v>1.3300225956760792</v>
      </c>
      <c r="X27" s="763">
        <f t="shared" si="4"/>
        <v>1.0111652105839068</v>
      </c>
      <c r="Y27" s="716"/>
      <c r="Z27" s="704">
        <f t="shared" si="5"/>
        <v>26.229508196721312</v>
      </c>
      <c r="AA27" s="937">
        <f t="shared" si="6"/>
        <v>24.188524590163937</v>
      </c>
      <c r="AB27" s="641">
        <v>12</v>
      </c>
      <c r="AC27" s="918">
        <v>1.22</v>
      </c>
      <c r="AD27" s="918">
        <v>2.0099999999999998</v>
      </c>
      <c r="AE27" s="918">
        <v>4.13</v>
      </c>
      <c r="AF27" s="918">
        <v>2.68</v>
      </c>
      <c r="AG27" s="918">
        <v>11.600000000000001</v>
      </c>
      <c r="AH27" s="918">
        <v>-36.700000000000003</v>
      </c>
      <c r="AI27" s="918">
        <v>8.98</v>
      </c>
      <c r="AJ27" s="918">
        <v>10.4</v>
      </c>
      <c r="AK27" s="918">
        <v>12.06</v>
      </c>
      <c r="AL27" s="930">
        <v>8320</v>
      </c>
      <c r="AM27" s="924">
        <v>1.6</v>
      </c>
      <c r="AN27" s="918">
        <v>0.5</v>
      </c>
      <c r="AO27" s="804">
        <f t="shared" si="7"/>
        <v>-12.588028223202114</v>
      </c>
      <c r="AP27" s="805">
        <f t="shared" si="8"/>
        <v>11.600496366961822</v>
      </c>
      <c r="AQ27" s="938">
        <f t="shared" si="9"/>
        <v>69.738682688209309</v>
      </c>
      <c r="AR27" s="704">
        <f>INDEX(Historical!$C$7:$C$1439,MATCH(B27,Historical!$B$7:$B$1446,0))*IF(AH27="n/a",1.03,IF(AH27&lt;0,1.01,IF(AH27&gt;10,1.1,(1+AH27/100))))</f>
        <v>0.30804999999999999</v>
      </c>
      <c r="AS27" s="937">
        <f t="shared" si="10"/>
        <v>0.33571289000000004</v>
      </c>
      <c r="AT27" s="937">
        <f t="shared" ref="AT27:AV46" si="15">IF($AK27="n/a",1.03*AS27,IF($AK27&lt;0,1.01*AS27,IF($AK27&gt;10,1.1*AS27,(1+$AK27/100)*AS27)))</f>
        <v>0.3692841790000001</v>
      </c>
      <c r="AU27" s="937">
        <f t="shared" si="15"/>
        <v>0.40621259690000017</v>
      </c>
      <c r="AV27" s="937">
        <f t="shared" si="15"/>
        <v>0.44683385659000024</v>
      </c>
      <c r="AW27" s="704">
        <f t="shared" si="12"/>
        <v>1.8660935224900006</v>
      </c>
      <c r="AX27" s="812">
        <f t="shared" si="13"/>
        <v>6.3235971619451048</v>
      </c>
      <c r="AY27" s="997">
        <v>0.72</v>
      </c>
      <c r="AZ27" s="924">
        <v>21.240000000000002</v>
      </c>
      <c r="BA27" s="924">
        <v>-6.47</v>
      </c>
      <c r="BB27" s="924">
        <v>2.69</v>
      </c>
      <c r="BC27" s="924">
        <v>2.4699999999999998</v>
      </c>
      <c r="BE27" s="666">
        <v>1995</v>
      </c>
      <c r="BF27" s="948" t="e">
        <f>#VALUE!</f>
        <v>#VALUE!</v>
      </c>
      <c r="BG27" s="933">
        <v>5.6000000000000005</v>
      </c>
    </row>
    <row r="28" spans="1:59" ht="11.25" customHeight="1" x14ac:dyDescent="0.2">
      <c r="A28" s="537" t="s">
        <v>498</v>
      </c>
      <c r="B28" s="927" t="s">
        <v>499</v>
      </c>
      <c r="C28" s="994" t="s">
        <v>112</v>
      </c>
      <c r="D28" s="994" t="s">
        <v>213</v>
      </c>
      <c r="E28" s="794">
        <v>25</v>
      </c>
      <c r="F28" s="526">
        <v>122</v>
      </c>
      <c r="G28" s="526" t="s">
        <v>37</v>
      </c>
      <c r="H28" s="526" t="s">
        <v>115</v>
      </c>
      <c r="I28" s="918">
        <v>135.49</v>
      </c>
      <c r="J28" s="704">
        <f t="shared" si="0"/>
        <v>2.5389327625655027</v>
      </c>
      <c r="K28" s="935">
        <v>0.86</v>
      </c>
      <c r="L28" s="641">
        <v>4</v>
      </c>
      <c r="M28" s="695">
        <f t="shared" si="1"/>
        <v>3.44</v>
      </c>
      <c r="N28" s="923" t="s">
        <v>420</v>
      </c>
      <c r="O28" s="798">
        <v>0.78</v>
      </c>
      <c r="P28" s="917">
        <v>43300</v>
      </c>
      <c r="Q28" s="917">
        <v>43332</v>
      </c>
      <c r="R28" s="695">
        <f t="shared" si="2"/>
        <v>10.25641025641025</v>
      </c>
      <c r="S28" s="761">
        <f>IF(INDEX(Historical!$D$7:$D$1439,MATCH(B28,Historical!$B$7:$B$1446,0))=0,"n/a",(INDEX(Historical!$C$7:$C$1439,MATCH(B28,Historical!$B$7:$B$1446,0))/INDEX(Historical!$D$7:$D$1439,MATCH(B28,Historical!$B$7:$B$1446,0))-1)*100)</f>
        <v>5.8064516129032073</v>
      </c>
      <c r="T28" s="761">
        <f>IF(INDEX(Historical!$F$7:$F$1432,MATCH(B28,Historical!$B$7:$B$1446,0))=0,"n/a",((INDEX(Historical!$C$7:$C$1439,MATCH(B28,Historical!$B$7:$B$1446,0))/INDEX(Historical!$F$7:$F$1432,MATCH(B28,Historical!$B$7:$B$1446,0)))^(1/3)-1)*100)</f>
        <v>3.7151431480745289</v>
      </c>
      <c r="U28" s="761">
        <f>IF(INDEX(Historical!$H$7:$H$1432,MATCH(B28,Historical!$B$7:$B$1446,0))=0,"n/a",((INDEX(Historical!$C$7:$C$1439,MATCH(B28,Historical!$B$7:$B$1446,0))/INDEX(Historical!$H$7:$H$1432,MATCH(B28,Historical!$B$7:$B$1446,0)))^(1/5)-1)*100)</f>
        <v>6.9871447363622607</v>
      </c>
      <c r="V28" s="761">
        <f>IF(INDEX(Historical!$O$7:$O$1432,MATCH(B28,Historical!$B$7:$B$1446,0))=0,"n/a",((INDEX(Historical!$C$7:$C$1439,MATCH(B28,Historical!$B$7:$B$1446,0))/INDEX(Historical!$O$7:$O$1432,MATCH(B28,Historical!$B$7:$B$1446,0)))^(1/10)-1)*100)</f>
        <v>7.7146871822163954</v>
      </c>
      <c r="W28" s="762">
        <f t="shared" si="3"/>
        <v>0.90569385009787073</v>
      </c>
      <c r="X28" s="763">
        <f t="shared" si="4"/>
        <v>0.58715501986237495</v>
      </c>
      <c r="Y28" s="718"/>
      <c r="Z28" s="704">
        <f t="shared" si="5"/>
        <v>34.194831013916499</v>
      </c>
      <c r="AA28" s="937">
        <f t="shared" si="6"/>
        <v>13.468190854870775</v>
      </c>
      <c r="AB28" s="641">
        <v>12</v>
      </c>
      <c r="AC28" s="918">
        <v>10.06</v>
      </c>
      <c r="AD28" s="918">
        <v>0.53</v>
      </c>
      <c r="AE28" s="918">
        <v>1.47</v>
      </c>
      <c r="AF28" s="918">
        <v>5.59</v>
      </c>
      <c r="AG28" s="918">
        <v>41</v>
      </c>
      <c r="AH28" s="920">
        <v>93.300000000000011</v>
      </c>
      <c r="AI28" s="920">
        <v>7.23</v>
      </c>
      <c r="AJ28" s="918">
        <v>11.899999999999999</v>
      </c>
      <c r="AK28" s="918">
        <v>25.22</v>
      </c>
      <c r="AL28" s="930">
        <v>80560</v>
      </c>
      <c r="AM28" s="924">
        <v>0.1</v>
      </c>
      <c r="AN28" s="918">
        <v>2.6</v>
      </c>
      <c r="AO28" s="804">
        <f t="shared" si="7"/>
        <v>-3.942113355943011</v>
      </c>
      <c r="AP28" s="805">
        <f t="shared" si="8"/>
        <v>9.5260774989277639</v>
      </c>
      <c r="AQ28" s="938">
        <f t="shared" si="9"/>
        <v>82.923404588098506</v>
      </c>
      <c r="AR28" s="704">
        <f>INDEX(Historical!$C$7:$C$1439,MATCH(B28,Historical!$B$7:$B$1446,0))*IF(AH28="n/a",1.03,IF(AH28&lt;0,1.01,IF(AH28&gt;10,1.1,(1+AH28/100))))</f>
        <v>3.6080000000000001</v>
      </c>
      <c r="AS28" s="937">
        <f t="shared" si="10"/>
        <v>3.8688584000000001</v>
      </c>
      <c r="AT28" s="937">
        <f t="shared" si="15"/>
        <v>4.2557442400000003</v>
      </c>
      <c r="AU28" s="937">
        <f t="shared" si="15"/>
        <v>4.6813186640000009</v>
      </c>
      <c r="AV28" s="937">
        <f t="shared" si="15"/>
        <v>5.1494505304000011</v>
      </c>
      <c r="AW28" s="704">
        <f t="shared" si="12"/>
        <v>21.563371834400002</v>
      </c>
      <c r="AX28" s="812">
        <f t="shared" si="13"/>
        <v>15.915102099343127</v>
      </c>
      <c r="AY28" s="997">
        <v>1.44</v>
      </c>
      <c r="AZ28" s="924">
        <v>20.91</v>
      </c>
      <c r="BA28" s="924">
        <v>-16.16</v>
      </c>
      <c r="BB28" s="924">
        <v>1.49</v>
      </c>
      <c r="BC28" s="924">
        <v>0.05</v>
      </c>
      <c r="BE28" s="666">
        <v>1994</v>
      </c>
      <c r="BF28" s="948" t="e">
        <f>#VALUE!</f>
        <v>#VALUE!</v>
      </c>
      <c r="BG28" s="933">
        <v>7.8</v>
      </c>
    </row>
    <row r="29" spans="1:59" ht="11.25" customHeight="1" x14ac:dyDescent="0.2">
      <c r="A29" s="611" t="s">
        <v>507</v>
      </c>
      <c r="B29" s="927" t="s">
        <v>508</v>
      </c>
      <c r="C29" s="994" t="s">
        <v>108</v>
      </c>
      <c r="D29" s="994" t="s">
        <v>118</v>
      </c>
      <c r="E29" s="794">
        <v>25</v>
      </c>
      <c r="F29" s="526">
        <v>120</v>
      </c>
      <c r="G29" s="526" t="s">
        <v>37</v>
      </c>
      <c r="H29" s="526" t="s">
        <v>37</v>
      </c>
      <c r="I29" s="918">
        <v>140.08000000000001</v>
      </c>
      <c r="J29" s="704">
        <f t="shared" si="0"/>
        <v>2.0845231296402056</v>
      </c>
      <c r="K29" s="935">
        <v>0.73</v>
      </c>
      <c r="L29" s="641">
        <v>4</v>
      </c>
      <c r="M29" s="695">
        <f t="shared" si="1"/>
        <v>2.92</v>
      </c>
      <c r="N29" s="923" t="s">
        <v>509</v>
      </c>
      <c r="O29" s="798">
        <v>0.71</v>
      </c>
      <c r="P29" s="917">
        <v>43272</v>
      </c>
      <c r="Q29" s="917">
        <v>43294</v>
      </c>
      <c r="R29" s="695">
        <f t="shared" si="2"/>
        <v>2.8169014084507067</v>
      </c>
      <c r="S29" s="761">
        <f>IF(INDEX(Historical!$D$7:$D$1439,MATCH(B29,Historical!$B$7:$B$1446,0))=0,"n/a",(INDEX(Historical!$C$7:$C$1439,MATCH(B29,Historical!$B$7:$B$1446,0))/INDEX(Historical!$D$7:$D$1439,MATCH(B29,Historical!$B$7:$B$1446,0))-1)*100)</f>
        <v>2.8571428571428692</v>
      </c>
      <c r="T29" s="761">
        <f>IF(INDEX(Historical!$F$7:$F$1432,MATCH(B29,Historical!$B$7:$B$1446,0))=0,"n/a",((INDEX(Historical!$C$7:$C$1439,MATCH(B29,Historical!$B$7:$B$1446,0))/INDEX(Historical!$F$7:$F$1432,MATCH(B29,Historical!$B$7:$B$1446,0)))^(1/3)-1)*100)</f>
        <v>2.9428498400178693</v>
      </c>
      <c r="U29" s="761">
        <f>IF(INDEX(Historical!$H$7:$H$1432,MATCH(B29,Historical!$B$7:$B$1446,0))=0,"n/a",((INDEX(Historical!$C$7:$C$1439,MATCH(B29,Historical!$B$7:$B$1446,0))/INDEX(Historical!$H$7:$H$1432,MATCH(B29,Historical!$B$7:$B$1446,0)))^(1/5)-1)*100)</f>
        <v>7.5653756932570149</v>
      </c>
      <c r="V29" s="761">
        <f>IF(INDEX(Historical!$O$7:$O$1432,MATCH(B29,Historical!$B$7:$B$1446,0))=0,"n/a",((INDEX(Historical!$C$7:$C$1439,MATCH(B29,Historical!$B$7:$B$1446,0))/INDEX(Historical!$O$7:$O$1432,MATCH(B29,Historical!$B$7:$B$1446,0)))^(1/10)-1)*100)</f>
        <v>10.203807372177497</v>
      </c>
      <c r="W29" s="762">
        <f t="shared" si="3"/>
        <v>0.74142674565626965</v>
      </c>
      <c r="X29" s="763" t="str">
        <f t="shared" si="4"/>
        <v>n/a</v>
      </c>
      <c r="Y29" s="928" t="s">
        <v>510</v>
      </c>
      <c r="Z29" s="704">
        <f t="shared" si="5"/>
        <v>34.679334916864605</v>
      </c>
      <c r="AA29" s="937">
        <f t="shared" si="6"/>
        <v>16.636579572446557</v>
      </c>
      <c r="AB29" s="641">
        <v>12</v>
      </c>
      <c r="AC29" s="918">
        <v>8.42</v>
      </c>
      <c r="AD29" s="918">
        <v>1.54</v>
      </c>
      <c r="AE29" s="918">
        <v>1.95</v>
      </c>
      <c r="AF29" s="918">
        <v>1.28</v>
      </c>
      <c r="AG29" s="918">
        <v>7.8</v>
      </c>
      <c r="AH29" s="918">
        <v>16.5</v>
      </c>
      <c r="AI29" s="918">
        <v>6.5</v>
      </c>
      <c r="AJ29" s="918">
        <v>-5</v>
      </c>
      <c r="AK29" s="918">
        <v>10.780000000000001</v>
      </c>
      <c r="AL29" s="930">
        <v>64000</v>
      </c>
      <c r="AM29" s="924">
        <v>0.70000000000000007</v>
      </c>
      <c r="AN29" s="918">
        <v>0.26</v>
      </c>
      <c r="AO29" s="804">
        <f t="shared" si="7"/>
        <v>-6.9866807495493362</v>
      </c>
      <c r="AP29" s="805">
        <f t="shared" si="8"/>
        <v>9.6498988228972209</v>
      </c>
      <c r="AQ29" s="938">
        <f t="shared" si="9"/>
        <v>-2.7150306168485794</v>
      </c>
      <c r="AR29" s="704">
        <f>INDEX(Historical!$C$7:$C$1439,MATCH(B29,Historical!$B$7:$B$1446,0))*IF(AH29="n/a",1.03,IF(AH29&lt;0,1.01,IF(AH29&gt;10,1.1,(1+AH29/100))))</f>
        <v>3.1680000000000001</v>
      </c>
      <c r="AS29" s="937">
        <f t="shared" si="10"/>
        <v>3.37392</v>
      </c>
      <c r="AT29" s="937">
        <f t="shared" si="15"/>
        <v>3.7113120000000004</v>
      </c>
      <c r="AU29" s="937">
        <f t="shared" si="15"/>
        <v>4.082443200000001</v>
      </c>
      <c r="AV29" s="937">
        <f t="shared" si="15"/>
        <v>4.4906875200000016</v>
      </c>
      <c r="AW29" s="704">
        <f t="shared" si="12"/>
        <v>18.826362720000002</v>
      </c>
      <c r="AX29" s="812">
        <f t="shared" si="13"/>
        <v>13.439722101656196</v>
      </c>
      <c r="AY29" s="997">
        <v>0.83</v>
      </c>
      <c r="AZ29" s="924">
        <v>17.18</v>
      </c>
      <c r="BA29" s="924">
        <v>-0.80999999999999994</v>
      </c>
      <c r="BB29" s="924">
        <v>4.7</v>
      </c>
      <c r="BC29" s="924">
        <v>6.01</v>
      </c>
      <c r="BE29" s="666">
        <v>1994</v>
      </c>
      <c r="BF29" s="948" t="e">
        <f>#VALUE!</f>
        <v>#VALUE!</v>
      </c>
      <c r="BG29" s="933">
        <v>2.4</v>
      </c>
    </row>
    <row r="30" spans="1:59" ht="11.25" customHeight="1" x14ac:dyDescent="0.2">
      <c r="A30" s="537" t="s">
        <v>194</v>
      </c>
      <c r="B30" s="927" t="s">
        <v>195</v>
      </c>
      <c r="C30" s="994" t="s">
        <v>108</v>
      </c>
      <c r="D30" s="994" t="s">
        <v>4376</v>
      </c>
      <c r="E30" s="794">
        <v>51</v>
      </c>
      <c r="F30" s="526">
        <v>26</v>
      </c>
      <c r="G30" s="526" t="s">
        <v>106</v>
      </c>
      <c r="H30" s="526" t="s">
        <v>106</v>
      </c>
      <c r="I30" s="918">
        <v>58.06</v>
      </c>
      <c r="J30" s="704">
        <f t="shared" si="0"/>
        <v>1.7912504305890458</v>
      </c>
      <c r="K30" s="929">
        <v>0.26</v>
      </c>
      <c r="L30" s="641">
        <v>4</v>
      </c>
      <c r="M30" s="695">
        <f t="shared" si="1"/>
        <v>1.04</v>
      </c>
      <c r="N30" s="923" t="s">
        <v>3969</v>
      </c>
      <c r="O30" s="799">
        <v>0.22380952380952379</v>
      </c>
      <c r="P30" s="917">
        <v>43531</v>
      </c>
      <c r="Q30" s="917">
        <v>43549</v>
      </c>
      <c r="R30" s="695">
        <f t="shared" si="2"/>
        <v>16.170212765957459</v>
      </c>
      <c r="S30" s="761">
        <f>IF(INDEX(Historical!$D$7:$D$1439,MATCH(B30,Historical!$B$7:$B$1446,0))=0,"n/a",(INDEX(Historical!$C$7:$C$1439,MATCH(B30,Historical!$B$7:$B$1446,0))/INDEX(Historical!$D$7:$D$1439,MATCH(B30,Historical!$B$7:$B$1446,0))-1)*100)</f>
        <v>9.6666666666666679</v>
      </c>
      <c r="T30" s="761">
        <f>IF(INDEX(Historical!$F$7:$F$1432,MATCH(B30,Historical!$B$7:$B$1446,0))=0,"n/a",((INDEX(Historical!$C$7:$C$1439,MATCH(B30,Historical!$B$7:$B$1446,0))/INDEX(Historical!$F$7:$F$1432,MATCH(B30,Historical!$B$7:$B$1446,0)))^(1/3)-1)*100)</f>
        <v>6.5330629783645122</v>
      </c>
      <c r="U30" s="761">
        <f>IF(INDEX(Historical!$H$7:$H$1432,MATCH(B30,Historical!$B$7:$B$1446,0))=0,"n/a",((INDEX(Historical!$C$7:$C$1439,MATCH(B30,Historical!$B$7:$B$1446,0))/INDEX(Historical!$H$7:$H$1432,MATCH(B30,Historical!$B$7:$B$1446,0)))^(1/5)-1)*100)</f>
        <v>5.9167462296036755</v>
      </c>
      <c r="V30" s="761">
        <f>IF(INDEX(Historical!$O$7:$O$1432,MATCH(B30,Historical!$B$7:$B$1446,0))=0,"n/a",((INDEX(Historical!$C$7:$C$1439,MATCH(B30,Historical!$B$7:$B$1446,0))/INDEX(Historical!$O$7:$O$1432,MATCH(B30,Historical!$B$7:$B$1446,0)))^(1/10)-1)*100)</f>
        <v>4.8614518503166115</v>
      </c>
      <c r="W30" s="762">
        <f t="shared" si="3"/>
        <v>1.2170739136742321</v>
      </c>
      <c r="X30" s="763">
        <f t="shared" si="4"/>
        <v>0.48497919914784227</v>
      </c>
      <c r="Y30" s="724" t="s">
        <v>440</v>
      </c>
      <c r="Z30" s="704">
        <f t="shared" si="5"/>
        <v>27.513227513227516</v>
      </c>
      <c r="AA30" s="937">
        <f t="shared" si="6"/>
        <v>15.359788359788361</v>
      </c>
      <c r="AB30" s="641">
        <v>12</v>
      </c>
      <c r="AC30" s="918">
        <v>3.78</v>
      </c>
      <c r="AD30" s="918">
        <v>1.92</v>
      </c>
      <c r="AE30" s="918">
        <v>7.57</v>
      </c>
      <c r="AF30" s="918">
        <v>2.2999999999999998</v>
      </c>
      <c r="AG30" s="918">
        <v>15.8</v>
      </c>
      <c r="AH30" s="918">
        <v>40.200000000000003</v>
      </c>
      <c r="AI30" s="918">
        <v>4.01</v>
      </c>
      <c r="AJ30" s="918">
        <v>12.2</v>
      </c>
      <c r="AK30" s="918">
        <v>8</v>
      </c>
      <c r="AL30" s="930">
        <v>6730</v>
      </c>
      <c r="AM30" s="924">
        <v>2.6</v>
      </c>
      <c r="AN30" s="918">
        <v>0</v>
      </c>
      <c r="AO30" s="804">
        <f t="shared" si="7"/>
        <v>-7.6517916995956394</v>
      </c>
      <c r="AP30" s="805">
        <f t="shared" si="8"/>
        <v>7.7079966601927214</v>
      </c>
      <c r="AQ30" s="938">
        <f t="shared" si="9"/>
        <v>25.304098057509194</v>
      </c>
      <c r="AR30" s="704">
        <f>INDEX(Historical!$C$7:$C$1439,MATCH(B30,Historical!$B$7:$B$1446,0))*IF(AH30="n/a",1.03,IF(AH30&lt;0,1.01,IF(AH30&gt;10,1.1,(1+AH30/100))))</f>
        <v>0.98476190476190473</v>
      </c>
      <c r="AS30" s="937">
        <f t="shared" si="10"/>
        <v>1.0242508571428572</v>
      </c>
      <c r="AT30" s="937">
        <f t="shared" si="15"/>
        <v>1.1061909257142859</v>
      </c>
      <c r="AU30" s="937">
        <f t="shared" si="15"/>
        <v>1.1946861997714289</v>
      </c>
      <c r="AV30" s="937">
        <f t="shared" si="15"/>
        <v>1.2902610957531433</v>
      </c>
      <c r="AW30" s="704">
        <f t="shared" si="12"/>
        <v>5.60015098314362</v>
      </c>
      <c r="AX30" s="812">
        <f t="shared" si="13"/>
        <v>9.6454546729996906</v>
      </c>
      <c r="AY30" s="997">
        <v>0.72</v>
      </c>
      <c r="AZ30" s="924">
        <v>8.73</v>
      </c>
      <c r="BA30" s="924">
        <v>-15.97</v>
      </c>
      <c r="BB30" s="924">
        <v>-4.4799999999999995</v>
      </c>
      <c r="BC30" s="924">
        <v>-6.5600000000000005</v>
      </c>
      <c r="BE30" s="666">
        <v>1969</v>
      </c>
      <c r="BF30" s="948" t="e">
        <f>#VALUE!</f>
        <v>#VALUE!</v>
      </c>
      <c r="BG30" s="933">
        <v>1.7000000000000002</v>
      </c>
    </row>
    <row r="31" spans="1:59" ht="11.25" customHeight="1" x14ac:dyDescent="0.2">
      <c r="A31" s="537" t="s">
        <v>197</v>
      </c>
      <c r="B31" s="927" t="s">
        <v>198</v>
      </c>
      <c r="C31" s="994" t="s">
        <v>108</v>
      </c>
      <c r="D31" s="994" t="s">
        <v>4376</v>
      </c>
      <c r="E31" s="794">
        <v>26</v>
      </c>
      <c r="F31" s="526">
        <v>110</v>
      </c>
      <c r="G31" s="526" t="s">
        <v>37</v>
      </c>
      <c r="H31" s="526" t="s">
        <v>37</v>
      </c>
      <c r="I31" s="918">
        <v>59.77</v>
      </c>
      <c r="J31" s="704">
        <f t="shared" si="0"/>
        <v>2.5430818136188722</v>
      </c>
      <c r="K31" s="935">
        <v>0.38</v>
      </c>
      <c r="L31" s="641">
        <v>4</v>
      </c>
      <c r="M31" s="695">
        <f t="shared" si="1"/>
        <v>1.52</v>
      </c>
      <c r="N31" s="923" t="s">
        <v>119</v>
      </c>
      <c r="O31" s="798">
        <v>0.34</v>
      </c>
      <c r="P31" s="917">
        <v>43356</v>
      </c>
      <c r="Q31" s="917">
        <v>43383</v>
      </c>
      <c r="R31" s="695">
        <f t="shared" si="2"/>
        <v>11.764705882352935</v>
      </c>
      <c r="S31" s="761">
        <f>IF(INDEX(Historical!$D$7:$D$1439,MATCH(B31,Historical!$B$7:$B$1446,0))=0,"n/a",(INDEX(Historical!$C$7:$C$1439,MATCH(B31,Historical!$B$7:$B$1446,0))/INDEX(Historical!$D$7:$D$1439,MATCH(B31,Historical!$B$7:$B$1446,0))-1)*100)</f>
        <v>7.6923076923076872</v>
      </c>
      <c r="T31" s="761">
        <f>IF(INDEX(Historical!$F$7:$F$1432,MATCH(B31,Historical!$B$7:$B$1446,0))=0,"n/a",((INDEX(Historical!$C$7:$C$1439,MATCH(B31,Historical!$B$7:$B$1446,0))/INDEX(Historical!$F$7:$F$1432,MATCH(B31,Historical!$B$7:$B$1446,0)))^(1/3)-1)*100)</f>
        <v>4.6942270783173923</v>
      </c>
      <c r="U31" s="761">
        <f>IF(INDEX(Historical!$H$7:$H$1432,MATCH(B31,Historical!$B$7:$B$1446,0))=0,"n/a",((INDEX(Historical!$C$7:$C$1439,MATCH(B31,Historical!$B$7:$B$1446,0))/INDEX(Historical!$H$7:$H$1432,MATCH(B31,Historical!$B$7:$B$1446,0)))^(1/5)-1)*100)</f>
        <v>4.9414522844583919</v>
      </c>
      <c r="V31" s="761">
        <f>IF(INDEX(Historical!$O$7:$O$1432,MATCH(B31,Historical!$B$7:$B$1446,0))=0,"n/a",((INDEX(Historical!$C$7:$C$1439,MATCH(B31,Historical!$B$7:$B$1446,0))/INDEX(Historical!$O$7:$O$1432,MATCH(B31,Historical!$B$7:$B$1446,0)))^(1/10)-1)*100)</f>
        <v>5.1165045935462672</v>
      </c>
      <c r="W31" s="762">
        <f t="shared" si="3"/>
        <v>0.965786738604969</v>
      </c>
      <c r="X31" s="763">
        <f t="shared" si="4"/>
        <v>0.45334424628058639</v>
      </c>
      <c r="Y31" s="927"/>
      <c r="Z31" s="704">
        <f t="shared" si="5"/>
        <v>46.913580246913575</v>
      </c>
      <c r="AA31" s="937">
        <f t="shared" si="6"/>
        <v>18.447530864197532</v>
      </c>
      <c r="AB31" s="641">
        <v>12</v>
      </c>
      <c r="AC31" s="918">
        <v>3.24</v>
      </c>
      <c r="AD31" s="918">
        <v>2.31</v>
      </c>
      <c r="AE31" s="918">
        <v>8.85</v>
      </c>
      <c r="AF31" s="918">
        <v>1.79</v>
      </c>
      <c r="AG31" s="918">
        <v>10.100000000000001</v>
      </c>
      <c r="AH31" s="918">
        <v>43.2</v>
      </c>
      <c r="AI31" s="918">
        <v>4.92</v>
      </c>
      <c r="AJ31" s="918">
        <v>10.9</v>
      </c>
      <c r="AK31" s="918">
        <v>8</v>
      </c>
      <c r="AL31" s="930">
        <v>3210</v>
      </c>
      <c r="AM31" s="924">
        <v>0.8</v>
      </c>
      <c r="AN31" s="918">
        <v>0.06</v>
      </c>
      <c r="AO31" s="804">
        <f t="shared" si="7"/>
        <v>-10.962996766120268</v>
      </c>
      <c r="AP31" s="805">
        <f t="shared" si="8"/>
        <v>7.4845340980772637</v>
      </c>
      <c r="AQ31" s="938">
        <f t="shared" si="9"/>
        <v>21.144688968583878</v>
      </c>
      <c r="AR31" s="704">
        <f>INDEX(Historical!$C$7:$C$1439,MATCH(B31,Historical!$B$7:$B$1446,0))*IF(AH31="n/a",1.03,IF(AH31&lt;0,1.01,IF(AH31&gt;10,1.1,(1+AH31/100))))</f>
        <v>1.54</v>
      </c>
      <c r="AS31" s="937">
        <f t="shared" si="10"/>
        <v>1.6157679999999999</v>
      </c>
      <c r="AT31" s="937">
        <f t="shared" si="15"/>
        <v>1.7450294399999999</v>
      </c>
      <c r="AU31" s="937">
        <f t="shared" si="15"/>
        <v>1.8846317952</v>
      </c>
      <c r="AV31" s="937">
        <f t="shared" si="15"/>
        <v>2.0354023388160001</v>
      </c>
      <c r="AW31" s="704">
        <f t="shared" si="12"/>
        <v>8.8208315740159993</v>
      </c>
      <c r="AX31" s="812">
        <f t="shared" si="13"/>
        <v>14.757958129523171</v>
      </c>
      <c r="AY31" s="997">
        <v>0.95</v>
      </c>
      <c r="AZ31" s="924">
        <v>14.37</v>
      </c>
      <c r="BA31" s="924">
        <v>-10.879999999999999</v>
      </c>
      <c r="BB31" s="924">
        <v>-3.42</v>
      </c>
      <c r="BC31" s="924">
        <v>-3.38</v>
      </c>
      <c r="BE31" s="666">
        <v>1993</v>
      </c>
      <c r="BF31" s="948" t="e">
        <f>#VALUE!</f>
        <v>#VALUE!</v>
      </c>
      <c r="BG31" s="933">
        <v>1.6</v>
      </c>
    </row>
    <row r="32" spans="1:59" ht="11.25" customHeight="1" x14ac:dyDescent="0.2">
      <c r="A32" s="537" t="s">
        <v>533</v>
      </c>
      <c r="B32" s="927" t="s">
        <v>534</v>
      </c>
      <c r="C32" s="994" t="s">
        <v>108</v>
      </c>
      <c r="D32" s="994" t="s">
        <v>4376</v>
      </c>
      <c r="E32" s="794">
        <v>25</v>
      </c>
      <c r="F32" s="526">
        <v>119</v>
      </c>
      <c r="G32" s="526" t="s">
        <v>106</v>
      </c>
      <c r="H32" s="526" t="s">
        <v>106</v>
      </c>
      <c r="I32" s="918">
        <v>97.07</v>
      </c>
      <c r="J32" s="704">
        <f t="shared" si="0"/>
        <v>2.7608942000618115</v>
      </c>
      <c r="K32" s="935">
        <v>0.67</v>
      </c>
      <c r="L32" s="641">
        <v>4</v>
      </c>
      <c r="M32" s="695">
        <f t="shared" si="1"/>
        <v>2.68</v>
      </c>
      <c r="N32" s="923" t="s">
        <v>149</v>
      </c>
      <c r="O32" s="798">
        <v>0.56999999999999995</v>
      </c>
      <c r="P32" s="660">
        <v>43250</v>
      </c>
      <c r="Q32" s="660">
        <v>43266</v>
      </c>
      <c r="R32" s="695">
        <f t="shared" si="2"/>
        <v>17.543859649122826</v>
      </c>
      <c r="S32" s="761">
        <f>IF(INDEX(Historical!$D$7:$D$1439,MATCH(B32,Historical!$B$7:$B$1446,0))=0,"n/a",(INDEX(Historical!$C$7:$C$1439,MATCH(B32,Historical!$B$7:$B$1446,0))/INDEX(Historical!$D$7:$D$1439,MATCH(B32,Historical!$B$7:$B$1446,0))-1)*100)</f>
        <v>14.666666666666671</v>
      </c>
      <c r="T32" s="761">
        <f>IF(INDEX(Historical!$F$7:$F$1432,MATCH(B32,Historical!$B$7:$B$1446,0))=0,"n/a",((INDEX(Historical!$C$7:$C$1439,MATCH(B32,Historical!$B$7:$B$1446,0))/INDEX(Historical!$F$7:$F$1432,MATCH(B32,Historical!$B$7:$B$1446,0)))^(1/3)-1)*100)</f>
        <v>7.1026304014222053</v>
      </c>
      <c r="U32" s="761">
        <f>IF(INDEX(Historical!$H$7:$H$1432,MATCH(B32,Historical!$B$7:$B$1446,0))=0,"n/a",((INDEX(Historical!$C$7:$C$1439,MATCH(B32,Historical!$B$7:$B$1446,0))/INDEX(Historical!$H$7:$H$1432,MATCH(B32,Historical!$B$7:$B$1446,0)))^(1/5)-1)*100)</f>
        <v>5.4364811125223733</v>
      </c>
      <c r="V32" s="761">
        <f>IF(INDEX(Historical!$O$7:$O$1432,MATCH(B32,Historical!$B$7:$B$1446,0))=0,"n/a",((INDEX(Historical!$C$7:$C$1439,MATCH(B32,Historical!$B$7:$B$1446,0))/INDEX(Historical!$O$7:$O$1432,MATCH(B32,Historical!$B$7:$B$1446,0)))^(1/10)-1)*100)</f>
        <v>4.5083910849254893</v>
      </c>
      <c r="W32" s="762">
        <f t="shared" si="3"/>
        <v>1.2058583672343994</v>
      </c>
      <c r="X32" s="763">
        <f t="shared" si="4"/>
        <v>0.42806937893876956</v>
      </c>
      <c r="Y32" s="927"/>
      <c r="Z32" s="704">
        <f t="shared" si="5"/>
        <v>39.06705539358601</v>
      </c>
      <c r="AA32" s="937">
        <f t="shared" si="6"/>
        <v>14.150145772594751</v>
      </c>
      <c r="AB32" s="641">
        <v>12</v>
      </c>
      <c r="AC32" s="918">
        <v>6.86</v>
      </c>
      <c r="AD32" s="918">
        <v>1.41</v>
      </c>
      <c r="AE32" s="918">
        <v>6.02</v>
      </c>
      <c r="AF32" s="918">
        <v>1.91</v>
      </c>
      <c r="AG32" s="918">
        <v>14.000000000000002</v>
      </c>
      <c r="AH32" s="918">
        <v>23.799999999999997</v>
      </c>
      <c r="AI32" s="918">
        <v>3.04</v>
      </c>
      <c r="AJ32" s="918">
        <v>12.7</v>
      </c>
      <c r="AK32" s="918">
        <v>10.02</v>
      </c>
      <c r="AL32" s="930">
        <v>6330</v>
      </c>
      <c r="AM32" s="924">
        <v>1.3</v>
      </c>
      <c r="AN32" s="918">
        <v>7.0000000000000007E-2</v>
      </c>
      <c r="AO32" s="804">
        <f t="shared" si="7"/>
        <v>-5.9527704600105658</v>
      </c>
      <c r="AP32" s="805">
        <f t="shared" si="8"/>
        <v>8.1973753125841853</v>
      </c>
      <c r="AQ32" s="938">
        <f t="shared" si="9"/>
        <v>9.5988208080441275</v>
      </c>
      <c r="AR32" s="704">
        <f>INDEX(Historical!$C$7:$C$1439,MATCH(B32,Historical!$B$7:$B$1446,0))*IF(AH32="n/a",1.03,IF(AH32&lt;0,1.01,IF(AH32&gt;10,1.1,(1+AH32/100))))</f>
        <v>2.8380000000000005</v>
      </c>
      <c r="AS32" s="937">
        <f t="shared" si="10"/>
        <v>2.9242752000000003</v>
      </c>
      <c r="AT32" s="937">
        <f t="shared" si="15"/>
        <v>3.2167027200000007</v>
      </c>
      <c r="AU32" s="937">
        <f t="shared" si="15"/>
        <v>3.5383729920000011</v>
      </c>
      <c r="AV32" s="937">
        <f t="shared" si="15"/>
        <v>3.8922102912000014</v>
      </c>
      <c r="AW32" s="704">
        <f t="shared" si="12"/>
        <v>16.409561203200006</v>
      </c>
      <c r="AX32" s="812">
        <f t="shared" si="13"/>
        <v>16.904874011744109</v>
      </c>
      <c r="AY32" s="997">
        <v>1.36</v>
      </c>
      <c r="AZ32" s="924">
        <v>18.57</v>
      </c>
      <c r="BA32" s="924">
        <v>-20.21</v>
      </c>
      <c r="BB32" s="924">
        <v>-3.51</v>
      </c>
      <c r="BC32" s="924">
        <v>-6.02</v>
      </c>
      <c r="BE32" s="666">
        <v>1994</v>
      </c>
      <c r="BF32" s="948" t="e">
        <f>#VALUE!</f>
        <v>#VALUE!</v>
      </c>
      <c r="BG32" s="933">
        <v>1.4000000000000001</v>
      </c>
    </row>
    <row r="33" spans="1:59" ht="11.25" customHeight="1" x14ac:dyDescent="0.2">
      <c r="A33" s="537" t="s">
        <v>180</v>
      </c>
      <c r="B33" s="927" t="s">
        <v>181</v>
      </c>
      <c r="C33" s="994" t="s">
        <v>108</v>
      </c>
      <c r="D33" s="994" t="s">
        <v>118</v>
      </c>
      <c r="E33" s="794">
        <v>59</v>
      </c>
      <c r="F33" s="526">
        <v>9</v>
      </c>
      <c r="G33" s="526" t="s">
        <v>37</v>
      </c>
      <c r="H33" s="526" t="s">
        <v>37</v>
      </c>
      <c r="I33" s="918">
        <v>85.9</v>
      </c>
      <c r="J33" s="704">
        <f t="shared" si="0"/>
        <v>2.6076833527357395</v>
      </c>
      <c r="K33" s="929">
        <v>0.56000000000000005</v>
      </c>
      <c r="L33" s="641">
        <v>4</v>
      </c>
      <c r="M33" s="695">
        <f t="shared" si="1"/>
        <v>2.2400000000000002</v>
      </c>
      <c r="N33" s="923" t="s">
        <v>220</v>
      </c>
      <c r="O33" s="797">
        <v>0.53</v>
      </c>
      <c r="P33" s="917">
        <v>43543</v>
      </c>
      <c r="Q33" s="917">
        <v>43570</v>
      </c>
      <c r="R33" s="695">
        <f t="shared" si="2"/>
        <v>5.660377358490571</v>
      </c>
      <c r="S33" s="761">
        <f>IF(INDEX(Historical!$D$7:$D$1439,MATCH(B33,Historical!$B$7:$B$1446,0))=0,"n/a",(INDEX(Historical!$C$7:$C$1439,MATCH(B33,Historical!$B$7:$B$1446,0))/INDEX(Historical!$D$7:$D$1439,MATCH(B33,Historical!$B$7:$B$1446,0))-1)*100)</f>
        <v>5.555555555555558</v>
      </c>
      <c r="T33" s="761">
        <f>IF(INDEX(Historical!$F$7:$F$1432,MATCH(B33,Historical!$B$7:$B$1446,0))=0,"n/a",((INDEX(Historical!$C$7:$C$1439,MATCH(B33,Historical!$B$7:$B$1446,0))/INDEX(Historical!$F$7:$F$1432,MATCH(B33,Historical!$B$7:$B$1446,0)))^(1/3)-1)*100)</f>
        <v>4.7188745469541882</v>
      </c>
      <c r="U33" s="761">
        <f>IF(INDEX(Historical!$H$7:$H$1432,MATCH(B33,Historical!$B$7:$B$1446,0))=0,"n/a",((INDEX(Historical!$C$7:$C$1439,MATCH(B33,Historical!$B$7:$B$1446,0))/INDEX(Historical!$H$7:$H$1432,MATCH(B33,Historical!$B$7:$B$1446,0)))^(1/5)-1)*100)</f>
        <v>4.9368882235406586</v>
      </c>
      <c r="V33" s="761">
        <f>IF(INDEX(Historical!$O$7:$O$1432,MATCH(B33,Historical!$B$7:$B$1446,0))=0,"n/a",((INDEX(Historical!$C$7:$C$1439,MATCH(B33,Historical!$B$7:$B$1446,0))/INDEX(Historical!$O$7:$O$1432,MATCH(B33,Historical!$B$7:$B$1446,0)))^(1/10)-1)*100)</f>
        <v>3.2018884258175673</v>
      </c>
      <c r="W33" s="762">
        <f t="shared" si="3"/>
        <v>1.5418676627621957</v>
      </c>
      <c r="X33" s="763" t="str">
        <f t="shared" si="4"/>
        <v>n/a</v>
      </c>
      <c r="Y33" s="719"/>
      <c r="Z33" s="704">
        <f t="shared" si="5"/>
        <v>129.47976878612718</v>
      </c>
      <c r="AA33" s="937">
        <f t="shared" si="6"/>
        <v>49.653179190751452</v>
      </c>
      <c r="AB33" s="641">
        <v>12</v>
      </c>
      <c r="AC33" s="918">
        <v>1.73</v>
      </c>
      <c r="AD33" s="918">
        <v>10.130000000000001</v>
      </c>
      <c r="AE33" s="918">
        <v>2.6</v>
      </c>
      <c r="AF33" s="918">
        <v>1.79</v>
      </c>
      <c r="AG33" s="918">
        <v>3.5999999999999996</v>
      </c>
      <c r="AH33" s="918">
        <v>-47.3</v>
      </c>
      <c r="AI33" s="918">
        <v>3.2300000000000004</v>
      </c>
      <c r="AJ33" s="918">
        <v>-10.9</v>
      </c>
      <c r="AK33" s="918">
        <v>4.91</v>
      </c>
      <c r="AL33" s="930">
        <v>14060</v>
      </c>
      <c r="AM33" s="924">
        <v>1.7999999999999998</v>
      </c>
      <c r="AN33" s="918">
        <v>0.11</v>
      </c>
      <c r="AO33" s="804">
        <f t="shared" si="7"/>
        <v>-42.108607614475055</v>
      </c>
      <c r="AP33" s="805">
        <f t="shared" si="8"/>
        <v>7.5445715762763985</v>
      </c>
      <c r="AQ33" s="938">
        <f t="shared" si="9"/>
        <v>98.750754856925838</v>
      </c>
      <c r="AR33" s="704">
        <f>INDEX(Historical!$C$7:$C$1439,MATCH(B33,Historical!$B$7:$B$1446,0))*IF(AH33="n/a",1.03,IF(AH33&lt;0,1.01,IF(AH33&gt;10,1.1,(1+AH33/100))))</f>
        <v>2.1109</v>
      </c>
      <c r="AS33" s="937">
        <f t="shared" si="10"/>
        <v>2.1790820700000002</v>
      </c>
      <c r="AT33" s="937">
        <f t="shared" si="15"/>
        <v>2.286074999637</v>
      </c>
      <c r="AU33" s="937">
        <f t="shared" si="15"/>
        <v>2.3983212821191766</v>
      </c>
      <c r="AV33" s="937">
        <f t="shared" si="15"/>
        <v>2.516078857071228</v>
      </c>
      <c r="AW33" s="704">
        <f t="shared" si="12"/>
        <v>11.490457208827406</v>
      </c>
      <c r="AX33" s="812">
        <f t="shared" si="13"/>
        <v>13.376550883384638</v>
      </c>
      <c r="AY33" s="997">
        <v>0.69</v>
      </c>
      <c r="AZ33" s="924">
        <v>29.5</v>
      </c>
      <c r="BA33" s="924">
        <v>-1.78</v>
      </c>
      <c r="BB33" s="924">
        <v>2.64</v>
      </c>
      <c r="BC33" s="924">
        <v>10.870000000000001</v>
      </c>
      <c r="BE33" s="666">
        <v>1961</v>
      </c>
      <c r="BF33" s="948" t="e">
        <f>#VALUE!</f>
        <v>#VALUE!</v>
      </c>
      <c r="BG33" s="933">
        <v>1.3</v>
      </c>
    </row>
    <row r="34" spans="1:59" s="840" customFormat="1" ht="11.25" customHeight="1" x14ac:dyDescent="0.2">
      <c r="A34" s="699" t="s">
        <v>191</v>
      </c>
      <c r="B34" s="848" t="s">
        <v>192</v>
      </c>
      <c r="C34" s="994" t="s">
        <v>128</v>
      </c>
      <c r="D34" s="994" t="s">
        <v>4391</v>
      </c>
      <c r="E34" s="820">
        <v>56</v>
      </c>
      <c r="F34" s="526">
        <v>15</v>
      </c>
      <c r="G34" s="1151" t="s">
        <v>115</v>
      </c>
      <c r="H34" s="1151" t="s">
        <v>115</v>
      </c>
      <c r="I34" s="833">
        <v>68.540000000000006</v>
      </c>
      <c r="J34" s="822">
        <f t="shared" si="0"/>
        <v>2.5094835132769182</v>
      </c>
      <c r="K34" s="823">
        <v>0.43</v>
      </c>
      <c r="L34" s="824">
        <v>4</v>
      </c>
      <c r="M34" s="825">
        <f t="shared" si="1"/>
        <v>1.72</v>
      </c>
      <c r="N34" s="826" t="s">
        <v>107</v>
      </c>
      <c r="O34" s="827">
        <v>0.42</v>
      </c>
      <c r="P34" s="828">
        <v>43572</v>
      </c>
      <c r="Q34" s="828">
        <v>43600</v>
      </c>
      <c r="R34" s="825">
        <f t="shared" si="2"/>
        <v>2.3809523809523832</v>
      </c>
      <c r="S34" s="761">
        <f>IF(INDEX(Historical!$D$7:$D$1439,MATCH(B34,Historical!$B$7:$B$1446,0))=0,"n/a",(INDEX(Historical!$C$7:$C$1439,MATCH(B34,Historical!$B$7:$B$1446,0))/INDEX(Historical!$D$7:$D$1439,MATCH(B34,Historical!$B$7:$B$1446,0))-1)*100)</f>
        <v>4.4025157232704171</v>
      </c>
      <c r="T34" s="761">
        <f>IF(INDEX(Historical!$F$7:$F$1432,MATCH(B34,Historical!$B$7:$B$1446,0))=0,"n/a",((INDEX(Historical!$C$7:$C$1439,MATCH(B34,Historical!$B$7:$B$1446,0))/INDEX(Historical!$F$7:$F$1432,MATCH(B34,Historical!$B$7:$B$1446,0)))^(1/3)-1)*100)</f>
        <v>3.4361331000678952</v>
      </c>
      <c r="U34" s="761">
        <f>IF(INDEX(Historical!$H$7:$H$1432,MATCH(B34,Historical!$B$7:$B$1446,0))=0,"n/a",((INDEX(Historical!$C$7:$C$1439,MATCH(B34,Historical!$B$7:$B$1446,0))/INDEX(Historical!$H$7:$H$1432,MATCH(B34,Historical!$B$7:$B$1446,0)))^(1/5)-1)*100)</f>
        <v>4.5324885199757414</v>
      </c>
      <c r="V34" s="761">
        <f>IF(INDEX(Historical!$O$7:$O$1432,MATCH(B34,Historical!$B$7:$B$1446,0))=0,"n/a",((INDEX(Historical!$C$7:$C$1439,MATCH(B34,Historical!$B$7:$B$1446,0))/INDEX(Historical!$O$7:$O$1432,MATCH(B34,Historical!$B$7:$B$1446,0)))^(1/10)-1)*100)</f>
        <v>7.8453312011796061</v>
      </c>
      <c r="W34" s="829">
        <f t="shared" si="3"/>
        <v>0.57773067876270756</v>
      </c>
      <c r="X34" s="830">
        <f t="shared" si="4"/>
        <v>1.2590245888821505</v>
      </c>
      <c r="Y34" s="845"/>
      <c r="Z34" s="822">
        <f t="shared" si="5"/>
        <v>60.563380281690137</v>
      </c>
      <c r="AA34" s="832">
        <f t="shared" si="6"/>
        <v>24.133802816901412</v>
      </c>
      <c r="AB34" s="824">
        <v>12</v>
      </c>
      <c r="AC34" s="833">
        <v>2.84</v>
      </c>
      <c r="AD34" s="833">
        <v>6.8</v>
      </c>
      <c r="AE34" s="833">
        <v>3.79</v>
      </c>
      <c r="AF34" s="842" t="s">
        <v>137</v>
      </c>
      <c r="AG34" s="850">
        <v>-736.2</v>
      </c>
      <c r="AH34" s="833">
        <v>9.7000000000000011</v>
      </c>
      <c r="AI34" s="833">
        <v>6.8900000000000006</v>
      </c>
      <c r="AJ34" s="833">
        <v>3.5999999999999996</v>
      </c>
      <c r="AK34" s="833">
        <v>3.55</v>
      </c>
      <c r="AL34" s="834">
        <v>58910</v>
      </c>
      <c r="AM34" s="835">
        <v>0.3</v>
      </c>
      <c r="AN34" s="842" t="s">
        <v>137</v>
      </c>
      <c r="AO34" s="836">
        <f t="shared" si="7"/>
        <v>-17.091830783648753</v>
      </c>
      <c r="AP34" s="837">
        <f t="shared" si="8"/>
        <v>7.0419720332526596</v>
      </c>
      <c r="AQ34" s="838" t="str">
        <f t="shared" si="9"/>
        <v>n/a</v>
      </c>
      <c r="AR34" s="704">
        <f>INDEX(Historical!$C$7:$C$1439,MATCH(B34,Historical!$B$7:$B$1446,0))*IF(AH34="n/a",1.03,IF(AH34&lt;0,1.01,IF(AH34&gt;10,1.1,(1+AH34/100))))</f>
        <v>1.8210199999999999</v>
      </c>
      <c r="AS34" s="832">
        <f t="shared" si="10"/>
        <v>1.9464882779999997</v>
      </c>
      <c r="AT34" s="832">
        <f t="shared" si="15"/>
        <v>2.0155886118689996</v>
      </c>
      <c r="AU34" s="832">
        <f t="shared" si="15"/>
        <v>2.0871420075903493</v>
      </c>
      <c r="AV34" s="832">
        <f t="shared" si="15"/>
        <v>2.161235548859807</v>
      </c>
      <c r="AW34" s="822">
        <f t="shared" si="12"/>
        <v>10.031474446319155</v>
      </c>
      <c r="AX34" s="839">
        <f t="shared" si="13"/>
        <v>14.635941707498038</v>
      </c>
      <c r="AY34" s="998">
        <v>0.77</v>
      </c>
      <c r="AZ34" s="835">
        <v>19.39</v>
      </c>
      <c r="BA34" s="835">
        <v>-5.6099999999999994</v>
      </c>
      <c r="BB34" s="835">
        <v>4.9799999999999995</v>
      </c>
      <c r="BC34" s="835">
        <v>6.2</v>
      </c>
      <c r="BD34" s="964"/>
      <c r="BE34" s="666">
        <v>1964</v>
      </c>
      <c r="BF34" s="948" t="e">
        <f>#VALUE!</f>
        <v>#VALUE!</v>
      </c>
      <c r="BG34" s="895">
        <v>19</v>
      </c>
    </row>
    <row r="35" spans="1:59" ht="11.25" customHeight="1" x14ac:dyDescent="0.2">
      <c r="A35" s="537" t="s">
        <v>185</v>
      </c>
      <c r="B35" s="927" t="s">
        <v>186</v>
      </c>
      <c r="C35" s="994" t="s">
        <v>128</v>
      </c>
      <c r="D35" s="994" t="s">
        <v>4391</v>
      </c>
      <c r="E35" s="794">
        <v>41</v>
      </c>
      <c r="F35" s="526">
        <v>63</v>
      </c>
      <c r="G35" s="526" t="s">
        <v>37</v>
      </c>
      <c r="H35" s="526" t="s">
        <v>115</v>
      </c>
      <c r="I35" s="918">
        <v>160.46</v>
      </c>
      <c r="J35" s="704">
        <f t="shared" si="0"/>
        <v>2.3931197806306868</v>
      </c>
      <c r="K35" s="929">
        <v>0.96</v>
      </c>
      <c r="L35" s="641">
        <v>4</v>
      </c>
      <c r="M35" s="695">
        <f t="shared" si="1"/>
        <v>3.84</v>
      </c>
      <c r="N35" s="923" t="s">
        <v>459</v>
      </c>
      <c r="O35" s="797">
        <v>0.84</v>
      </c>
      <c r="P35" s="660">
        <v>43214</v>
      </c>
      <c r="Q35" s="660">
        <v>43231</v>
      </c>
      <c r="R35" s="695">
        <f t="shared" si="2"/>
        <v>14.285714285714285</v>
      </c>
      <c r="S35" s="761">
        <f>IF(INDEX(Historical!$D$7:$D$1439,MATCH(B35,Historical!$B$7:$B$1446,0))=0,"n/a",(INDEX(Historical!$C$7:$C$1439,MATCH(B35,Historical!$B$7:$B$1446,0))/INDEX(Historical!$D$7:$D$1439,MATCH(B35,Historical!$B$7:$B$1446,0))-1)*100)</f>
        <v>13.414634146341452</v>
      </c>
      <c r="T35" s="761">
        <f>IF(INDEX(Historical!$F$7:$F$1432,MATCH(B35,Historical!$B$7:$B$1446,0))=0,"n/a",((INDEX(Historical!$C$7:$C$1439,MATCH(B35,Historical!$B$7:$B$1446,0))/INDEX(Historical!$F$7:$F$1432,MATCH(B35,Historical!$B$7:$B$1446,0)))^(1/3)-1)*100)</f>
        <v>7.1960211297430909</v>
      </c>
      <c r="U35" s="761">
        <f>IF(INDEX(Historical!$H$7:$H$1432,MATCH(B35,Historical!$B$7:$B$1446,0))=0,"n/a",((INDEX(Historical!$C$7:$C$1439,MATCH(B35,Historical!$B$7:$B$1446,0))/INDEX(Historical!$H$7:$H$1432,MATCH(B35,Historical!$B$7:$B$1446,0)))^(1/5)-1)*100)</f>
        <v>6.6193020302802719</v>
      </c>
      <c r="V35" s="761">
        <f>IF(INDEX(Historical!$O$7:$O$1432,MATCH(B35,Historical!$B$7:$B$1446,0))=0,"n/a",((INDEX(Historical!$C$7:$C$1439,MATCH(B35,Historical!$B$7:$B$1446,0))/INDEX(Historical!$O$7:$O$1432,MATCH(B35,Historical!$B$7:$B$1446,0)))^(1/10)-1)*100)</f>
        <v>8.0193225621817419</v>
      </c>
      <c r="W35" s="762">
        <f t="shared" si="3"/>
        <v>0.82541910229377535</v>
      </c>
      <c r="X35" s="763">
        <f t="shared" si="4"/>
        <v>1.2035094600509586</v>
      </c>
      <c r="Y35" s="718"/>
      <c r="Z35" s="704">
        <f t="shared" si="5"/>
        <v>63.576158940397356</v>
      </c>
      <c r="AA35" s="937">
        <f t="shared" si="6"/>
        <v>26.566225165562916</v>
      </c>
      <c r="AB35" s="641">
        <v>6</v>
      </c>
      <c r="AC35" s="918">
        <v>6.04</v>
      </c>
      <c r="AD35" s="918">
        <v>5.84</v>
      </c>
      <c r="AE35" s="918">
        <v>3.29</v>
      </c>
      <c r="AF35" s="920">
        <v>27.71</v>
      </c>
      <c r="AG35" s="920">
        <v>106</v>
      </c>
      <c r="AH35" s="918">
        <v>5.5</v>
      </c>
      <c r="AI35" s="918">
        <v>6.49</v>
      </c>
      <c r="AJ35" s="918">
        <v>5.5</v>
      </c>
      <c r="AK35" s="918">
        <v>4.55</v>
      </c>
      <c r="AL35" s="930">
        <v>20560</v>
      </c>
      <c r="AM35" s="924">
        <v>0.2</v>
      </c>
      <c r="AN35" s="920">
        <v>3.4</v>
      </c>
      <c r="AO35" s="804">
        <f t="shared" si="7"/>
        <v>-17.553803354651958</v>
      </c>
      <c r="AP35" s="805">
        <f t="shared" si="8"/>
        <v>9.0124218109109577</v>
      </c>
      <c r="AQ35" s="938">
        <f t="shared" si="9"/>
        <v>471.99459956182119</v>
      </c>
      <c r="AR35" s="704">
        <f>INDEX(Historical!$C$7:$C$1439,MATCH(B35,Historical!$B$7:$B$1446,0))*IF(AH35="n/a",1.03,IF(AH35&lt;0,1.01,IF(AH35&gt;10,1.1,(1+AH35/100))))</f>
        <v>3.9245999999999999</v>
      </c>
      <c r="AS35" s="937">
        <f t="shared" si="10"/>
        <v>4.1793065399999998</v>
      </c>
      <c r="AT35" s="937">
        <f t="shared" si="15"/>
        <v>4.3694649875699998</v>
      </c>
      <c r="AU35" s="937">
        <f t="shared" si="15"/>
        <v>4.5682756445044355</v>
      </c>
      <c r="AV35" s="937">
        <f t="shared" si="15"/>
        <v>4.776132186329388</v>
      </c>
      <c r="AW35" s="704">
        <f t="shared" si="12"/>
        <v>21.817779358403822</v>
      </c>
      <c r="AX35" s="812">
        <f t="shared" si="13"/>
        <v>13.597020664591685</v>
      </c>
      <c r="AY35" s="997">
        <v>0.31</v>
      </c>
      <c r="AZ35" s="924">
        <v>41.29</v>
      </c>
      <c r="BA35" s="924">
        <v>-4.32</v>
      </c>
      <c r="BB35" s="924">
        <v>3.1300000000000003</v>
      </c>
      <c r="BC35" s="924">
        <v>7.41</v>
      </c>
      <c r="BE35" s="666">
        <v>1978</v>
      </c>
      <c r="BF35" s="948" t="e">
        <f>#VALUE!</f>
        <v>#VALUE!</v>
      </c>
      <c r="BG35" s="933">
        <v>15.299999999999999</v>
      </c>
    </row>
    <row r="36" spans="1:59" ht="11.25" customHeight="1" x14ac:dyDescent="0.2">
      <c r="A36" s="611" t="s">
        <v>175</v>
      </c>
      <c r="B36" s="927" t="s">
        <v>176</v>
      </c>
      <c r="C36" s="994" t="s">
        <v>108</v>
      </c>
      <c r="D36" s="994" t="s">
        <v>4376</v>
      </c>
      <c r="E36" s="794">
        <v>28</v>
      </c>
      <c r="F36" s="526">
        <v>99</v>
      </c>
      <c r="G36" s="526" t="s">
        <v>106</v>
      </c>
      <c r="H36" s="526" t="s">
        <v>106</v>
      </c>
      <c r="I36" s="926">
        <v>26.8</v>
      </c>
      <c r="J36" s="704">
        <f t="shared" si="0"/>
        <v>2.1641791044776117</v>
      </c>
      <c r="K36" s="929">
        <v>0.14499999999999999</v>
      </c>
      <c r="L36" s="641">
        <v>4</v>
      </c>
      <c r="M36" s="695">
        <f t="shared" si="1"/>
        <v>0.57999999999999996</v>
      </c>
      <c r="N36" s="923" t="s">
        <v>149</v>
      </c>
      <c r="O36" s="797">
        <v>0.14000000000000001</v>
      </c>
      <c r="P36" s="917">
        <v>43524</v>
      </c>
      <c r="Q36" s="917">
        <v>43539</v>
      </c>
      <c r="R36" s="695">
        <f t="shared" si="2"/>
        <v>3.5714285714285547</v>
      </c>
      <c r="S36" s="761">
        <f>IF(INDEX(Historical!$D$7:$D$1439,MATCH(B36,Historical!$B$7:$B$1446,0))=0,"n/a",(INDEX(Historical!$C$7:$C$1439,MATCH(B36,Historical!$B$7:$B$1446,0))/INDEX(Historical!$D$7:$D$1439,MATCH(B36,Historical!$B$7:$B$1446,0))-1)*100)</f>
        <v>7.8431372549019773</v>
      </c>
      <c r="T36" s="761">
        <f>IF(INDEX(Historical!$F$7:$F$1432,MATCH(B36,Historical!$B$7:$B$1446,0))=0,"n/a",((INDEX(Historical!$C$7:$C$1439,MATCH(B36,Historical!$B$7:$B$1446,0))/INDEX(Historical!$F$7:$F$1432,MATCH(B36,Historical!$B$7:$B$1446,0)))^(1/3)-1)*100)</f>
        <v>5.7555688296786478</v>
      </c>
      <c r="U36" s="761">
        <f>IF(INDEX(Historical!$H$7:$H$1432,MATCH(B36,Historical!$B$7:$B$1446,0))=0,"n/a",((INDEX(Historical!$C$7:$C$1439,MATCH(B36,Historical!$B$7:$B$1446,0))/INDEX(Historical!$H$7:$H$1432,MATCH(B36,Historical!$B$7:$B$1446,0)))^(1/5)-1)*100)</f>
        <v>5.291848906511043</v>
      </c>
      <c r="V36" s="761">
        <f>IF(INDEX(Historical!$O$7:$O$1432,MATCH(B36,Historical!$B$7:$B$1446,0))=0,"n/a",((INDEX(Historical!$C$7:$C$1439,MATCH(B36,Historical!$B$7:$B$1446,0))/INDEX(Historical!$O$7:$O$1432,MATCH(B36,Historical!$B$7:$B$1446,0)))^(1/10)-1)*100)</f>
        <v>6.939927597192197</v>
      </c>
      <c r="W36" s="762">
        <f t="shared" si="3"/>
        <v>0.76252220680977356</v>
      </c>
      <c r="X36" s="763" t="str">
        <f t="shared" si="4"/>
        <v>n/a</v>
      </c>
      <c r="Y36" s="718"/>
      <c r="Z36" s="704" t="str">
        <f t="shared" si="5"/>
        <v>n/a</v>
      </c>
      <c r="AA36" s="937" t="str">
        <f t="shared" si="6"/>
        <v>n/a</v>
      </c>
      <c r="AB36" s="641">
        <v>12</v>
      </c>
      <c r="AC36" s="918" t="s">
        <v>137</v>
      </c>
      <c r="AD36" s="918" t="s">
        <v>137</v>
      </c>
      <c r="AE36" s="918" t="s">
        <v>137</v>
      </c>
      <c r="AF36" s="918" t="s">
        <v>137</v>
      </c>
      <c r="AG36" s="918" t="s">
        <v>137</v>
      </c>
      <c r="AH36" s="918" t="s">
        <v>137</v>
      </c>
      <c r="AI36" s="918" t="s">
        <v>137</v>
      </c>
      <c r="AJ36" s="918" t="s">
        <v>137</v>
      </c>
      <c r="AK36" s="918" t="s">
        <v>137</v>
      </c>
      <c r="AL36" s="930" t="s">
        <v>137</v>
      </c>
      <c r="AM36" s="924" t="s">
        <v>137</v>
      </c>
      <c r="AN36" s="918" t="s">
        <v>137</v>
      </c>
      <c r="AO36" s="804" t="str">
        <f t="shared" si="7"/>
        <v>n/a</v>
      </c>
      <c r="AP36" s="805">
        <f t="shared" si="8"/>
        <v>7.4560280109886552</v>
      </c>
      <c r="AQ36" s="938" t="str">
        <f t="shared" si="9"/>
        <v>n/a</v>
      </c>
      <c r="AR36" s="704">
        <f>INDEX(Historical!$C$7:$C$1439,MATCH(B36,Historical!$B$7:$B$1446,0))*IF(AH36="n/a",1.03,IF(AH36&lt;0,1.01,IF(AH36&gt;10,1.1,(1+AH36/100))))</f>
        <v>0.56650000000000011</v>
      </c>
      <c r="AS36" s="937">
        <f t="shared" si="10"/>
        <v>0.5834950000000001</v>
      </c>
      <c r="AT36" s="937">
        <f t="shared" si="15"/>
        <v>0.60099985000000011</v>
      </c>
      <c r="AU36" s="937">
        <f t="shared" si="15"/>
        <v>0.61902984550000018</v>
      </c>
      <c r="AV36" s="937">
        <f t="shared" si="15"/>
        <v>0.63760074086500018</v>
      </c>
      <c r="AW36" s="704">
        <f t="shared" si="12"/>
        <v>3.0076254363650001</v>
      </c>
      <c r="AX36" s="812">
        <f t="shared" si="13"/>
        <v>11.222482971511194</v>
      </c>
      <c r="AY36" s="997" t="s">
        <v>137</v>
      </c>
      <c r="AZ36" s="924" t="s">
        <v>137</v>
      </c>
      <c r="BA36" s="924" t="s">
        <v>137</v>
      </c>
      <c r="BB36" s="924" t="s">
        <v>137</v>
      </c>
      <c r="BC36" s="924" t="s">
        <v>137</v>
      </c>
      <c r="BD36" s="963" t="s">
        <v>4301</v>
      </c>
      <c r="BE36" s="666">
        <v>1992</v>
      </c>
      <c r="BF36" s="948" t="e">
        <f>#VALUE!</f>
        <v>#VALUE!</v>
      </c>
      <c r="BG36" s="933" t="s">
        <v>137</v>
      </c>
    </row>
    <row r="37" spans="1:59" ht="11.25" customHeight="1" x14ac:dyDescent="0.2">
      <c r="A37" s="537" t="s">
        <v>173</v>
      </c>
      <c r="B37" s="927" t="s">
        <v>174</v>
      </c>
      <c r="C37" s="994" t="s">
        <v>112</v>
      </c>
      <c r="D37" s="994" t="s">
        <v>4398</v>
      </c>
      <c r="E37" s="794">
        <v>42</v>
      </c>
      <c r="F37" s="526">
        <v>62</v>
      </c>
      <c r="G37" s="526" t="s">
        <v>37</v>
      </c>
      <c r="H37" s="526" t="s">
        <v>37</v>
      </c>
      <c r="I37" s="918">
        <v>122.62</v>
      </c>
      <c r="J37" s="704">
        <f t="shared" si="0"/>
        <v>1.3048442342195401</v>
      </c>
      <c r="K37" s="929">
        <v>0.4</v>
      </c>
      <c r="L37" s="641">
        <v>4</v>
      </c>
      <c r="M37" s="695">
        <f t="shared" si="1"/>
        <v>1.6</v>
      </c>
      <c r="N37" s="923" t="s">
        <v>119</v>
      </c>
      <c r="O37" s="797">
        <v>0.37</v>
      </c>
      <c r="P37" s="917">
        <v>43329</v>
      </c>
      <c r="Q37" s="917">
        <v>43347</v>
      </c>
      <c r="R37" s="695">
        <f t="shared" si="2"/>
        <v>8.1081081081081159</v>
      </c>
      <c r="S37" s="761">
        <f>IF(INDEX(Historical!$D$7:$D$1439,MATCH(B37,Historical!$B$7:$B$1446,0))=0,"n/a",(INDEX(Historical!$C$7:$C$1439,MATCH(B37,Historical!$B$7:$B$1446,0))/INDEX(Historical!$D$7:$D$1439,MATCH(B37,Historical!$B$7:$B$1446,0))-1)*100)</f>
        <v>6.944444444444442</v>
      </c>
      <c r="T37" s="761">
        <f>IF(INDEX(Historical!$F$7:$F$1432,MATCH(B37,Historical!$B$7:$B$1446,0))=0,"n/a",((INDEX(Historical!$C$7:$C$1439,MATCH(B37,Historical!$B$7:$B$1446,0))/INDEX(Historical!$F$7:$F$1432,MATCH(B37,Historical!$B$7:$B$1446,0)))^(1/3)-1)*100)</f>
        <v>11.868894208139679</v>
      </c>
      <c r="U37" s="761">
        <f>IF(INDEX(Historical!$H$7:$H$1432,MATCH(B37,Historical!$B$7:$B$1446,0))=0,"n/a",((INDEX(Historical!$C$7:$C$1439,MATCH(B37,Historical!$B$7:$B$1446,0))/INDEX(Historical!$H$7:$H$1432,MATCH(B37,Historical!$B$7:$B$1446,0)))^(1/5)-1)*100)</f>
        <v>12.888132073019754</v>
      </c>
      <c r="V37" s="761">
        <f>IF(INDEX(Historical!$O$7:$O$1432,MATCH(B37,Historical!$B$7:$B$1446,0))=0,"n/a",((INDEX(Historical!$C$7:$C$1439,MATCH(B37,Historical!$B$7:$B$1446,0))/INDEX(Historical!$O$7:$O$1432,MATCH(B37,Historical!$B$7:$B$1446,0)))^(1/10)-1)*100)</f>
        <v>9.8846292078759603</v>
      </c>
      <c r="W37" s="762">
        <f t="shared" si="3"/>
        <v>1.3038558960563373</v>
      </c>
      <c r="X37" s="763">
        <f t="shared" si="4"/>
        <v>1.6737833861064615</v>
      </c>
      <c r="Y37" s="927"/>
      <c r="Z37" s="704">
        <f t="shared" si="5"/>
        <v>27.397260273972606</v>
      </c>
      <c r="AA37" s="937">
        <f t="shared" si="6"/>
        <v>20.996575342465754</v>
      </c>
      <c r="AB37" s="641">
        <v>12</v>
      </c>
      <c r="AC37" s="918">
        <v>5.84</v>
      </c>
      <c r="AD37" s="918">
        <v>1.4</v>
      </c>
      <c r="AE37" s="918">
        <v>1.61</v>
      </c>
      <c r="AF37" s="918">
        <v>2.81</v>
      </c>
      <c r="AG37" s="918">
        <v>22.8</v>
      </c>
      <c r="AH37" s="918">
        <v>32</v>
      </c>
      <c r="AI37" s="918">
        <v>12</v>
      </c>
      <c r="AJ37" s="918">
        <v>7.7</v>
      </c>
      <c r="AK37" s="918">
        <v>15</v>
      </c>
      <c r="AL37" s="930">
        <v>7200</v>
      </c>
      <c r="AM37" s="924">
        <v>0.70000000000000007</v>
      </c>
      <c r="AN37" s="918">
        <v>0.61</v>
      </c>
      <c r="AO37" s="804">
        <f t="shared" si="7"/>
        <v>-6.8035990352264584</v>
      </c>
      <c r="AP37" s="805">
        <f t="shared" si="8"/>
        <v>14.192976307239295</v>
      </c>
      <c r="AQ37" s="938">
        <f t="shared" si="9"/>
        <v>61.933287652427694</v>
      </c>
      <c r="AR37" s="704">
        <f>INDEX(Historical!$C$7:$C$1439,MATCH(B37,Historical!$B$7:$B$1446,0))*IF(AH37="n/a",1.03,IF(AH37&lt;0,1.01,IF(AH37&gt;10,1.1,(1+AH37/100))))</f>
        <v>1.6940000000000002</v>
      </c>
      <c r="AS37" s="937">
        <f t="shared" si="10"/>
        <v>1.8634000000000004</v>
      </c>
      <c r="AT37" s="937">
        <f t="shared" si="15"/>
        <v>2.0497400000000008</v>
      </c>
      <c r="AU37" s="937">
        <f t="shared" si="15"/>
        <v>2.2547140000000012</v>
      </c>
      <c r="AV37" s="937">
        <f t="shared" si="15"/>
        <v>2.4801854000000016</v>
      </c>
      <c r="AW37" s="704">
        <f t="shared" si="12"/>
        <v>10.342039400000004</v>
      </c>
      <c r="AX37" s="812">
        <f t="shared" si="13"/>
        <v>8.4342190507258241</v>
      </c>
      <c r="AY37" s="997">
        <v>1</v>
      </c>
      <c r="AZ37" s="924">
        <v>33.050000000000004</v>
      </c>
      <c r="BA37" s="924">
        <v>-5.29</v>
      </c>
      <c r="BB37" s="924">
        <v>4.1099999999999994</v>
      </c>
      <c r="BC37" s="924">
        <v>8.4699999999999989</v>
      </c>
      <c r="BE37" s="666">
        <v>1977</v>
      </c>
      <c r="BF37" s="948" t="e">
        <f>#VALUE!</f>
        <v>#VALUE!</v>
      </c>
      <c r="BG37" s="933">
        <v>11.3</v>
      </c>
    </row>
    <row r="38" spans="1:59" ht="11.25" customHeight="1" x14ac:dyDescent="0.2">
      <c r="A38" s="611" t="s">
        <v>201</v>
      </c>
      <c r="B38" s="927" t="s">
        <v>202</v>
      </c>
      <c r="C38" s="994" t="s">
        <v>4227</v>
      </c>
      <c r="D38" s="994" t="s">
        <v>4362</v>
      </c>
      <c r="E38" s="794">
        <v>47</v>
      </c>
      <c r="F38" s="526">
        <v>38</v>
      </c>
      <c r="G38" s="526" t="s">
        <v>106</v>
      </c>
      <c r="H38" s="526" t="s">
        <v>106</v>
      </c>
      <c r="I38" s="926">
        <v>57.79</v>
      </c>
      <c r="J38" s="704">
        <f t="shared" si="0"/>
        <v>2.4917805848762762</v>
      </c>
      <c r="K38" s="929">
        <v>0.36</v>
      </c>
      <c r="L38" s="641">
        <v>4</v>
      </c>
      <c r="M38" s="695">
        <f t="shared" si="1"/>
        <v>1.44</v>
      </c>
      <c r="N38" s="923" t="s">
        <v>203</v>
      </c>
      <c r="O38" s="797">
        <v>0.31</v>
      </c>
      <c r="P38" s="917">
        <v>43343</v>
      </c>
      <c r="Q38" s="917">
        <v>43368</v>
      </c>
      <c r="R38" s="695">
        <f t="shared" si="2"/>
        <v>16.129032258064512</v>
      </c>
      <c r="S38" s="761">
        <f>IF(INDEX(Historical!$D$7:$D$1439,MATCH(B38,Historical!$B$7:$B$1446,0))=0,"n/a",(INDEX(Historical!$C$7:$C$1439,MATCH(B38,Historical!$B$7:$B$1446,0))/INDEX(Historical!$D$7:$D$1439,MATCH(B38,Historical!$B$7:$B$1446,0))-1)*100)</f>
        <v>13.55932203389829</v>
      </c>
      <c r="T38" s="761">
        <f>IF(INDEX(Historical!$F$7:$F$1432,MATCH(B38,Historical!$B$7:$B$1446,0))=0,"n/a",((INDEX(Historical!$C$7:$C$1439,MATCH(B38,Historical!$B$7:$B$1446,0))/INDEX(Historical!$F$7:$F$1432,MATCH(B38,Historical!$B$7:$B$1446,0)))^(1/3)-1)*100)</f>
        <v>12.544855591643977</v>
      </c>
      <c r="U38" s="761">
        <f>IF(INDEX(Historical!$H$7:$H$1432,MATCH(B38,Historical!$B$7:$B$1446,0))=0,"n/a",((INDEX(Historical!$C$7:$C$1439,MATCH(B38,Historical!$B$7:$B$1446,0))/INDEX(Historical!$H$7:$H$1432,MATCH(B38,Historical!$B$7:$B$1446,0)))^(1/5)-1)*100)</f>
        <v>17.433149768122114</v>
      </c>
      <c r="V38" s="761">
        <f>IF(INDEX(Historical!$O$7:$O$1432,MATCH(B38,Historical!$B$7:$B$1446,0))=0,"n/a",((INDEX(Historical!$C$7:$C$1439,MATCH(B38,Historical!$B$7:$B$1446,0))/INDEX(Historical!$O$7:$O$1432,MATCH(B38,Historical!$B$7:$B$1446,0)))^(1/10)-1)*100)</f>
        <v>15.042705296779889</v>
      </c>
      <c r="W38" s="762">
        <f t="shared" si="3"/>
        <v>1.1589105432952898</v>
      </c>
      <c r="X38" s="763" t="str">
        <f t="shared" si="4"/>
        <v>n/a</v>
      </c>
      <c r="Y38" s="726"/>
      <c r="Z38" s="704">
        <f t="shared" si="5"/>
        <v>41.739130434782609</v>
      </c>
      <c r="AA38" s="937">
        <f t="shared" si="6"/>
        <v>16.750724637681159</v>
      </c>
      <c r="AB38" s="641">
        <v>2</v>
      </c>
      <c r="AC38" s="918">
        <v>3.45</v>
      </c>
      <c r="AD38" s="918" t="s">
        <v>137</v>
      </c>
      <c r="AE38" s="918">
        <v>3.02</v>
      </c>
      <c r="AF38" s="918">
        <v>3.85</v>
      </c>
      <c r="AG38" s="918">
        <v>25.040000000000003</v>
      </c>
      <c r="AH38" s="918" t="s">
        <v>137</v>
      </c>
      <c r="AI38" s="918" t="s">
        <v>137</v>
      </c>
      <c r="AJ38" s="918" t="s">
        <v>137</v>
      </c>
      <c r="AK38" s="918" t="s">
        <v>137</v>
      </c>
      <c r="AL38" s="933">
        <v>788.19</v>
      </c>
      <c r="AM38" s="924">
        <v>11.81</v>
      </c>
      <c r="AN38" s="918" t="s">
        <v>137</v>
      </c>
      <c r="AO38" s="804">
        <f t="shared" si="7"/>
        <v>3.1742057153172318</v>
      </c>
      <c r="AP38" s="805">
        <f t="shared" si="8"/>
        <v>19.924930352998391</v>
      </c>
      <c r="AQ38" s="938">
        <f t="shared" si="9"/>
        <v>69.299589623539475</v>
      </c>
      <c r="AR38" s="704">
        <f>INDEX(Historical!$C$7:$C$1439,MATCH(B38,Historical!$B$7:$B$1446,0))*IF(AH38="n/a",1.03,IF(AH38&lt;0,1.01,IF(AH38&gt;10,1.1,(1+AH38/100))))</f>
        <v>1.3802000000000001</v>
      </c>
      <c r="AS38" s="937">
        <f t="shared" si="10"/>
        <v>1.4216060000000001</v>
      </c>
      <c r="AT38" s="937">
        <f t="shared" si="15"/>
        <v>1.4642541800000002</v>
      </c>
      <c r="AU38" s="937">
        <f t="shared" si="15"/>
        <v>1.5081818054000002</v>
      </c>
      <c r="AV38" s="937">
        <f t="shared" si="15"/>
        <v>1.5534272595620002</v>
      </c>
      <c r="AW38" s="704">
        <f t="shared" si="12"/>
        <v>7.3276692449620011</v>
      </c>
      <c r="AX38" s="812">
        <f t="shared" si="13"/>
        <v>12.679822192355081</v>
      </c>
      <c r="AY38" s="997">
        <v>0.13</v>
      </c>
      <c r="AZ38" s="924">
        <v>32.51547810135289</v>
      </c>
      <c r="BA38" s="924">
        <v>-1.2980358667805225</v>
      </c>
      <c r="BB38" s="924">
        <v>2.1927497789566708</v>
      </c>
      <c r="BC38" s="924">
        <v>10.076190476190483</v>
      </c>
      <c r="BD38" s="963" t="s">
        <v>4301</v>
      </c>
      <c r="BE38" s="666">
        <v>1972</v>
      </c>
      <c r="BF38" s="948" t="e">
        <f>#VALUE!</f>
        <v>#VALUE!</v>
      </c>
      <c r="BG38" s="933">
        <v>12.85</v>
      </c>
    </row>
    <row r="39" spans="1:59" ht="11.25" customHeight="1" x14ac:dyDescent="0.2">
      <c r="A39" s="537" t="s">
        <v>183</v>
      </c>
      <c r="B39" s="927" t="s">
        <v>184</v>
      </c>
      <c r="C39" s="994" t="s">
        <v>112</v>
      </c>
      <c r="D39" s="994" t="s">
        <v>4359</v>
      </c>
      <c r="E39" s="794">
        <v>36</v>
      </c>
      <c r="F39" s="526">
        <v>75</v>
      </c>
      <c r="G39" s="526" t="s">
        <v>106</v>
      </c>
      <c r="H39" s="526" t="s">
        <v>106</v>
      </c>
      <c r="I39" s="918">
        <v>202.11</v>
      </c>
      <c r="J39" s="704">
        <f t="shared" ref="J39:J70" si="16">(M39/I39)*100</f>
        <v>1.0142991440304783</v>
      </c>
      <c r="K39" s="929">
        <v>2.0499999999999998</v>
      </c>
      <c r="L39" s="641">
        <v>1</v>
      </c>
      <c r="M39" s="695">
        <f t="shared" ref="M39:M70" si="17">K39*L39</f>
        <v>2.0499999999999998</v>
      </c>
      <c r="N39" s="923" t="s">
        <v>172</v>
      </c>
      <c r="O39" s="797">
        <v>1.62</v>
      </c>
      <c r="P39" s="917">
        <v>43412</v>
      </c>
      <c r="Q39" s="917">
        <v>43441</v>
      </c>
      <c r="R39" s="695">
        <f t="shared" ref="R39:R70" si="18">(K39-O39)/O39*100</f>
        <v>26.543209876543187</v>
      </c>
      <c r="S39" s="761">
        <f>IF(INDEX(Historical!$D$7:$D$1439,MATCH(B39,Historical!$B$7:$B$1446,0))=0,"n/a",(INDEX(Historical!$C$7:$C$1439,MATCH(B39,Historical!$B$7:$B$1446,0))/INDEX(Historical!$D$7:$D$1439,MATCH(B39,Historical!$B$7:$B$1446,0))-1)*100)</f>
        <v>26.543209876543195</v>
      </c>
      <c r="T39" s="761">
        <f>IF(INDEX(Historical!$F$7:$F$1432,MATCH(B39,Historical!$B$7:$B$1446,0))=0,"n/a",((INDEX(Historical!$C$7:$C$1439,MATCH(B39,Historical!$B$7:$B$1446,0))/INDEX(Historical!$F$7:$F$1432,MATCH(B39,Historical!$B$7:$B$1446,0)))^(1/3)-1)*100)</f>
        <v>24.984124968079225</v>
      </c>
      <c r="U39" s="761">
        <f>IF(INDEX(Historical!$H$7:$H$1432,MATCH(B39,Historical!$B$7:$B$1446,0))=0,"n/a",((INDEX(Historical!$C$7:$C$1439,MATCH(B39,Historical!$B$7:$B$1446,0))/INDEX(Historical!$H$7:$H$1432,MATCH(B39,Historical!$B$7:$B$1446,0)))^(1/5)-1)*100)</f>
        <v>21.633338523518276</v>
      </c>
      <c r="V39" s="761">
        <f>IF(INDEX(Historical!$O$7:$O$1432,MATCH(B39,Historical!$B$7:$B$1446,0))=0,"n/a",((INDEX(Historical!$C$7:$C$1439,MATCH(B39,Historical!$B$7:$B$1446,0))/INDEX(Historical!$O$7:$O$1432,MATCH(B39,Historical!$B$7:$B$1446,0)))^(1/10)-1)*100)</f>
        <v>16.118014956783554</v>
      </c>
      <c r="W39" s="762">
        <f t="shared" ref="W39:W70" si="19">IF(OR(U39&lt;=0,U39="n/a",V39&lt;=0,V39="n/a"),"n/a",U39/V39)</f>
        <v>1.3421837975409932</v>
      </c>
      <c r="X39" s="763">
        <f t="shared" ref="X39:X70" si="20">IF(OR(AJ39&lt;=0,AJ39="n/a",U39&lt;=0,U39="n/a"),"n/a",U39/AJ39)</f>
        <v>1.2577522397394347</v>
      </c>
      <c r="Y39" s="928"/>
      <c r="Z39" s="704">
        <f t="shared" ref="Z39:Z70" si="21">IF(OR(AC39&lt;0.01,AC39="n/a"),"n/a",M39/AC39*100)</f>
        <v>29.369627507163322</v>
      </c>
      <c r="AA39" s="937">
        <f t="shared" ref="AA39:AA70" si="22">IF(OR(AC39&lt;0.01,AC39="n/a"),"n/a",I39/AC39)</f>
        <v>28.955587392550143</v>
      </c>
      <c r="AB39" s="641">
        <v>5</v>
      </c>
      <c r="AC39" s="918">
        <v>6.98</v>
      </c>
      <c r="AD39" s="918">
        <v>1.98</v>
      </c>
      <c r="AE39" s="918">
        <v>3.39</v>
      </c>
      <c r="AF39" s="918">
        <v>7.11</v>
      </c>
      <c r="AG39" s="918">
        <v>26.900000000000002</v>
      </c>
      <c r="AH39" s="918">
        <v>33.5</v>
      </c>
      <c r="AI39" s="918">
        <v>12.57</v>
      </c>
      <c r="AJ39" s="918">
        <v>17.2</v>
      </c>
      <c r="AK39" s="918">
        <v>14.6</v>
      </c>
      <c r="AL39" s="930">
        <v>22600</v>
      </c>
      <c r="AM39" s="924">
        <v>0.3</v>
      </c>
      <c r="AN39" s="918">
        <v>0.9</v>
      </c>
      <c r="AO39" s="804">
        <f t="shared" ref="AO39:AO70" si="23">IF(U39="n/a","n/a",IF(AA39&lt;0,"n/a",IF(AA39="n/a","n/a",J39+U39-AA39)))</f>
        <v>-6.3079497250013894</v>
      </c>
      <c r="AP39" s="805">
        <f t="shared" ref="AP39:AP70" si="24">IF(U39="n/a","n/a",J39+U39)</f>
        <v>22.647637667548754</v>
      </c>
      <c r="AQ39" s="938">
        <f t="shared" ref="AQ39:AQ70" si="25">IF(OR(AC39&lt;0.01,AF39="n/a"),"n/a",(I39/SQRT(22.5*AC39*(I39/AF39))-1)*100)</f>
        <v>202.48910089531896</v>
      </c>
      <c r="AR39" s="704">
        <f>INDEX(Historical!$C$7:$C$1439,MATCH(B39,Historical!$B$7:$B$1446,0))*IF(AH39="n/a",1.03,IF(AH39&lt;0,1.01,IF(AH39&gt;10,1.1,(1+AH39/100))))</f>
        <v>2.2549999999999999</v>
      </c>
      <c r="AS39" s="937">
        <f t="shared" ref="AS39:AS70" si="26">IF($AI39="n/a",1.03*AR39,IF($AI39&lt;0,1.01*AR39,IF($AI39&gt;10,1.1*AR39,(1+$AI39/100)*AR39)))</f>
        <v>2.4805000000000001</v>
      </c>
      <c r="AT39" s="937">
        <f t="shared" si="15"/>
        <v>2.7285500000000003</v>
      </c>
      <c r="AU39" s="937">
        <f t="shared" si="15"/>
        <v>3.0014050000000005</v>
      </c>
      <c r="AV39" s="937">
        <f t="shared" si="15"/>
        <v>3.3015455000000009</v>
      </c>
      <c r="AW39" s="704">
        <f t="shared" ref="AW39:AW70" si="27">SUM(AR39:AV39)</f>
        <v>13.767000500000002</v>
      </c>
      <c r="AX39" s="812">
        <f t="shared" ref="AX39:AX70" si="28">AW39/I39*100</f>
        <v>6.8116374746425219</v>
      </c>
      <c r="AY39" s="997">
        <v>1.06</v>
      </c>
      <c r="AZ39" s="924">
        <v>29.57</v>
      </c>
      <c r="BA39" s="924">
        <v>-7.01</v>
      </c>
      <c r="BB39" s="924">
        <v>2.35</v>
      </c>
      <c r="BC39" s="924">
        <v>4.88</v>
      </c>
      <c r="BE39" s="666">
        <v>1984</v>
      </c>
      <c r="BF39" s="948" t="e">
        <f t="shared" ref="BF39" si="29">#VALUE!</f>
        <v>#VALUE!</v>
      </c>
      <c r="BG39" s="933">
        <v>11.600000000000001</v>
      </c>
    </row>
    <row r="40" spans="1:59" ht="11.25" customHeight="1" x14ac:dyDescent="0.2">
      <c r="A40" s="537" t="s">
        <v>199</v>
      </c>
      <c r="B40" s="927" t="s">
        <v>200</v>
      </c>
      <c r="C40" s="994" t="s">
        <v>108</v>
      </c>
      <c r="D40" s="994" t="s">
        <v>4376</v>
      </c>
      <c r="E40" s="794">
        <v>38</v>
      </c>
      <c r="F40" s="526">
        <v>67</v>
      </c>
      <c r="G40" s="526" t="s">
        <v>37</v>
      </c>
      <c r="H40" s="526" t="s">
        <v>106</v>
      </c>
      <c r="I40" s="918">
        <v>41.06</v>
      </c>
      <c r="J40" s="704">
        <f t="shared" si="16"/>
        <v>3.5070628348757911</v>
      </c>
      <c r="K40" s="929">
        <v>0.36</v>
      </c>
      <c r="L40" s="641">
        <v>4</v>
      </c>
      <c r="M40" s="695">
        <f t="shared" si="17"/>
        <v>1.44</v>
      </c>
      <c r="N40" s="923" t="s">
        <v>146</v>
      </c>
      <c r="O40" s="797">
        <v>0.33</v>
      </c>
      <c r="P40" s="917">
        <v>43356</v>
      </c>
      <c r="Q40" s="917">
        <v>43374</v>
      </c>
      <c r="R40" s="695">
        <f t="shared" si="18"/>
        <v>9.0909090909090811</v>
      </c>
      <c r="S40" s="761">
        <f>IF(INDEX(Historical!$D$7:$D$1439,MATCH(B40,Historical!$B$7:$B$1446,0))=0,"n/a",(INDEX(Historical!$C$7:$C$1439,MATCH(B40,Historical!$B$7:$B$1446,0))/INDEX(Historical!$D$7:$D$1439,MATCH(B40,Historical!$B$7:$B$1446,0))-1)*100)</f>
        <v>4.6511627906976827</v>
      </c>
      <c r="T40" s="761">
        <f>IF(INDEX(Historical!$F$7:$F$1432,MATCH(B40,Historical!$B$7:$B$1446,0))=0,"n/a",((INDEX(Historical!$C$7:$C$1439,MATCH(B40,Historical!$B$7:$B$1446,0))/INDEX(Historical!$F$7:$F$1432,MATCH(B40,Historical!$B$7:$B$1446,0)))^(1/3)-1)*100)</f>
        <v>3.7168852934925001</v>
      </c>
      <c r="U40" s="761">
        <f>IF(INDEX(Historical!$H$7:$H$1432,MATCH(B40,Historical!$B$7:$B$1446,0))=0,"n/a",((INDEX(Historical!$C$7:$C$1439,MATCH(B40,Historical!$B$7:$B$1446,0))/INDEX(Historical!$H$7:$H$1432,MATCH(B40,Historical!$B$7:$B$1446,0)))^(1/5)-1)*100)</f>
        <v>3.2588266169875757</v>
      </c>
      <c r="V40" s="761">
        <f>IF(INDEX(Historical!$O$7:$O$1432,MATCH(B40,Historical!$B$7:$B$1446,0))=0,"n/a",((INDEX(Historical!$C$7:$C$1439,MATCH(B40,Historical!$B$7:$B$1446,0))/INDEX(Historical!$O$7:$O$1432,MATCH(B40,Historical!$B$7:$B$1446,0)))^(1/10)-1)*100)</f>
        <v>2.5007035750496343</v>
      </c>
      <c r="W40" s="762">
        <f t="shared" si="19"/>
        <v>1.3031638973535256</v>
      </c>
      <c r="X40" s="763">
        <f t="shared" si="20"/>
        <v>0.65176532339751514</v>
      </c>
      <c r="Y40" s="713"/>
      <c r="Z40" s="704">
        <f t="shared" si="21"/>
        <v>42.985074626865668</v>
      </c>
      <c r="AA40" s="937">
        <f t="shared" si="22"/>
        <v>12.256716417910448</v>
      </c>
      <c r="AB40" s="641">
        <v>12</v>
      </c>
      <c r="AC40" s="918">
        <v>3.35</v>
      </c>
      <c r="AD40" s="918">
        <v>2.4500000000000002</v>
      </c>
      <c r="AE40" s="918">
        <v>4.47</v>
      </c>
      <c r="AF40" s="918">
        <v>1.29</v>
      </c>
      <c r="AG40" s="918">
        <v>10.8</v>
      </c>
      <c r="AH40" s="918">
        <v>21.4</v>
      </c>
      <c r="AI40" s="918">
        <v>1.92</v>
      </c>
      <c r="AJ40" s="918">
        <v>5</v>
      </c>
      <c r="AK40" s="918">
        <v>5</v>
      </c>
      <c r="AL40" s="933">
        <v>767</v>
      </c>
      <c r="AM40" s="924">
        <v>1.4000000000000001</v>
      </c>
      <c r="AN40" s="918">
        <v>0.11</v>
      </c>
      <c r="AO40" s="804">
        <f t="shared" si="23"/>
        <v>-5.4908269660470816</v>
      </c>
      <c r="AP40" s="805">
        <f t="shared" si="24"/>
        <v>6.7658894518633668</v>
      </c>
      <c r="AQ40" s="938">
        <f t="shared" si="25"/>
        <v>-16.171698814767865</v>
      </c>
      <c r="AR40" s="704">
        <f>INDEX(Historical!$C$7:$C$1439,MATCH(B40,Historical!$B$7:$B$1446,0))*IF(AH40="n/a",1.03,IF(AH40&lt;0,1.01,IF(AH40&gt;10,1.1,(1+AH40/100))))</f>
        <v>1.4850000000000003</v>
      </c>
      <c r="AS40" s="937">
        <f t="shared" si="26"/>
        <v>1.5135120000000004</v>
      </c>
      <c r="AT40" s="937">
        <f t="shared" si="15"/>
        <v>1.5891876000000005</v>
      </c>
      <c r="AU40" s="937">
        <f t="shared" si="15"/>
        <v>1.6686469800000006</v>
      </c>
      <c r="AV40" s="937">
        <f t="shared" si="15"/>
        <v>1.7520793290000007</v>
      </c>
      <c r="AW40" s="704">
        <f t="shared" si="27"/>
        <v>8.0084259090000032</v>
      </c>
      <c r="AX40" s="812">
        <f t="shared" si="28"/>
        <v>19.504203382854364</v>
      </c>
      <c r="AY40" s="997">
        <v>0.59</v>
      </c>
      <c r="AZ40" s="924">
        <v>15.010000000000002</v>
      </c>
      <c r="BA40" s="924">
        <v>-22.53</v>
      </c>
      <c r="BB40" s="924">
        <v>-1.25</v>
      </c>
      <c r="BC40" s="924">
        <v>-9.5</v>
      </c>
      <c r="BE40" s="666">
        <v>1981</v>
      </c>
      <c r="BF40" s="948" t="e">
        <f>#VALUE!</f>
        <v>#VALUE!</v>
      </c>
      <c r="BG40" s="933">
        <v>1.4000000000000001</v>
      </c>
    </row>
    <row r="41" spans="1:59" ht="11.25" customHeight="1" x14ac:dyDescent="0.2">
      <c r="A41" s="611" t="s">
        <v>204</v>
      </c>
      <c r="B41" s="927" t="s">
        <v>205</v>
      </c>
      <c r="C41" s="994" t="s">
        <v>131</v>
      </c>
      <c r="D41" s="994" t="s">
        <v>4378</v>
      </c>
      <c r="E41" s="794">
        <v>49</v>
      </c>
      <c r="F41" s="526">
        <v>28</v>
      </c>
      <c r="G41" s="526" t="s">
        <v>37</v>
      </c>
      <c r="H41" s="526" t="s">
        <v>37</v>
      </c>
      <c r="I41" s="918">
        <v>68.650000000000006</v>
      </c>
      <c r="J41" s="704">
        <f t="shared" si="16"/>
        <v>1.8208302986161691</v>
      </c>
      <c r="K41" s="929">
        <v>0.3125</v>
      </c>
      <c r="L41" s="641">
        <v>4</v>
      </c>
      <c r="M41" s="695">
        <f t="shared" si="17"/>
        <v>1.25</v>
      </c>
      <c r="N41" s="923" t="s">
        <v>149</v>
      </c>
      <c r="O41" s="797">
        <v>0.29749999999999999</v>
      </c>
      <c r="P41" s="660">
        <v>43251</v>
      </c>
      <c r="Q41" s="660">
        <v>43266</v>
      </c>
      <c r="R41" s="695">
        <f t="shared" si="18"/>
        <v>5.0420168067226943</v>
      </c>
      <c r="S41" s="761">
        <f>IF(INDEX(Historical!$D$7:$D$1439,MATCH(B41,Historical!$B$7:$B$1446,0))=0,"n/a",(INDEX(Historical!$C$7:$C$1439,MATCH(B41,Historical!$B$7:$B$1446,0))/INDEX(Historical!$D$7:$D$1439,MATCH(B41,Historical!$B$7:$B$1446,0))-1)*100)</f>
        <v>5.1063829787234338</v>
      </c>
      <c r="T41" s="761">
        <f>IF(INDEX(Historical!$F$7:$F$1432,MATCH(B41,Historical!$B$7:$B$1446,0))=0,"n/a",((INDEX(Historical!$C$7:$C$1439,MATCH(B41,Historical!$B$7:$B$1446,0))/INDEX(Historical!$F$7:$F$1432,MATCH(B41,Historical!$B$7:$B$1446,0)))^(1/3)-1)*100)</f>
        <v>5.5583402217193489</v>
      </c>
      <c r="U41" s="761">
        <f>IF(INDEX(Historical!$H$7:$H$1432,MATCH(B41,Historical!$B$7:$B$1446,0))=0,"n/a",((INDEX(Historical!$C$7:$C$1439,MATCH(B41,Historical!$B$7:$B$1446,0))/INDEX(Historical!$H$7:$H$1432,MATCH(B41,Historical!$B$7:$B$1446,0)))^(1/5)-1)*100)</f>
        <v>4.7341171934376369</v>
      </c>
      <c r="V41" s="761">
        <f>IF(INDEX(Historical!$O$7:$O$1432,MATCH(B41,Historical!$B$7:$B$1446,0))=0,"n/a",((INDEX(Historical!$C$7:$C$1439,MATCH(B41,Historical!$B$7:$B$1446,0))/INDEX(Historical!$O$7:$O$1432,MATCH(B41,Historical!$B$7:$B$1446,0)))^(1/10)-1)*100)</f>
        <v>3.4471257805276379</v>
      </c>
      <c r="W41" s="762">
        <f t="shared" si="19"/>
        <v>1.3733520314750465</v>
      </c>
      <c r="X41" s="763" t="str">
        <f t="shared" si="20"/>
        <v>n/a</v>
      </c>
      <c r="Y41" s="727" t="s">
        <v>452</v>
      </c>
      <c r="Z41" s="704">
        <f t="shared" si="21"/>
        <v>92.592592592592581</v>
      </c>
      <c r="AA41" s="937">
        <f t="shared" si="22"/>
        <v>50.851851851851855</v>
      </c>
      <c r="AB41" s="641">
        <v>12</v>
      </c>
      <c r="AC41" s="918">
        <v>1.35</v>
      </c>
      <c r="AD41" s="918">
        <v>8.5</v>
      </c>
      <c r="AE41" s="918">
        <v>7.19</v>
      </c>
      <c r="AF41" s="918">
        <v>2.79</v>
      </c>
      <c r="AG41" s="918">
        <v>5.7</v>
      </c>
      <c r="AH41" s="918">
        <v>-41.199999999999996</v>
      </c>
      <c r="AI41" s="918">
        <v>6.8199999999999994</v>
      </c>
      <c r="AJ41" s="918">
        <v>-4.3</v>
      </c>
      <c r="AK41" s="918">
        <v>6</v>
      </c>
      <c r="AL41" s="933">
        <v>838.9</v>
      </c>
      <c r="AM41" s="924">
        <v>0.5</v>
      </c>
      <c r="AN41" s="918">
        <v>1.07</v>
      </c>
      <c r="AO41" s="804">
        <f t="shared" si="23"/>
        <v>-44.296904359798049</v>
      </c>
      <c r="AP41" s="805">
        <f t="shared" si="24"/>
        <v>6.554947492053806</v>
      </c>
      <c r="AQ41" s="938">
        <f t="shared" si="25"/>
        <v>151.11012782501683</v>
      </c>
      <c r="AR41" s="704">
        <f>INDEX(Historical!$C$7:$C$1439,MATCH(B41,Historical!$B$7:$B$1446,0))*IF(AH41="n/a",1.03,IF(AH41&lt;0,1.01,IF(AH41&gt;10,1.1,(1+AH41/100))))</f>
        <v>1.2473500000000002</v>
      </c>
      <c r="AS41" s="937">
        <f t="shared" si="26"/>
        <v>1.3324192700000002</v>
      </c>
      <c r="AT41" s="937">
        <f t="shared" si="15"/>
        <v>1.4123644262000001</v>
      </c>
      <c r="AU41" s="937">
        <f t="shared" si="15"/>
        <v>1.4971062917720002</v>
      </c>
      <c r="AV41" s="937">
        <f t="shared" si="15"/>
        <v>1.5869326692783203</v>
      </c>
      <c r="AW41" s="704">
        <f t="shared" si="27"/>
        <v>7.0761726572503214</v>
      </c>
      <c r="AX41" s="812">
        <f t="shared" si="28"/>
        <v>10.307607658048537</v>
      </c>
      <c r="AY41" s="997">
        <v>-0.02</v>
      </c>
      <c r="AZ41" s="924">
        <v>16.830000000000002</v>
      </c>
      <c r="BA41" s="924">
        <v>-2.35</v>
      </c>
      <c r="BB41" s="924">
        <v>1.39</v>
      </c>
      <c r="BC41" s="924">
        <v>1.37</v>
      </c>
      <c r="BE41" s="666">
        <v>1970</v>
      </c>
      <c r="BF41" s="948" t="e">
        <f>#VALUE!</f>
        <v>#VALUE!</v>
      </c>
      <c r="BG41" s="933">
        <v>1.7999999999999998</v>
      </c>
    </row>
    <row r="42" spans="1:59" ht="11.25" customHeight="1" x14ac:dyDescent="0.2">
      <c r="A42" s="611" t="s">
        <v>177</v>
      </c>
      <c r="B42" s="927" t="s">
        <v>178</v>
      </c>
      <c r="C42" s="994" t="s">
        <v>179</v>
      </c>
      <c r="D42" s="994" t="s">
        <v>4374</v>
      </c>
      <c r="E42" s="794">
        <v>32</v>
      </c>
      <c r="F42" s="526">
        <v>90</v>
      </c>
      <c r="G42" s="526" t="s">
        <v>115</v>
      </c>
      <c r="H42" s="526" t="s">
        <v>115</v>
      </c>
      <c r="I42" s="918">
        <v>123.18</v>
      </c>
      <c r="J42" s="704">
        <f t="shared" si="16"/>
        <v>3.8642636791686962</v>
      </c>
      <c r="K42" s="935">
        <v>1.19</v>
      </c>
      <c r="L42" s="641">
        <v>4</v>
      </c>
      <c r="M42" s="695">
        <f t="shared" si="17"/>
        <v>4.76</v>
      </c>
      <c r="N42" s="923" t="s">
        <v>111</v>
      </c>
      <c r="O42" s="798">
        <v>1.1200000000000001</v>
      </c>
      <c r="P42" s="917">
        <v>43510</v>
      </c>
      <c r="Q42" s="917">
        <v>43535</v>
      </c>
      <c r="R42" s="695">
        <f t="shared" si="18"/>
        <v>6.2499999999999858</v>
      </c>
      <c r="S42" s="761">
        <f>IF(INDEX(Historical!$D$7:$D$1439,MATCH(B42,Historical!$B$7:$B$1446,0))=0,"n/a",(INDEX(Historical!$C$7:$C$1439,MATCH(B42,Historical!$B$7:$B$1446,0))/INDEX(Historical!$D$7:$D$1439,MATCH(B42,Historical!$B$7:$B$1446,0))-1)*100)</f>
        <v>3.7037037037036979</v>
      </c>
      <c r="T42" s="761">
        <f>IF(INDEX(Historical!$F$7:$F$1432,MATCH(B42,Historical!$B$7:$B$1446,0))=0,"n/a",((INDEX(Historical!$C$7:$C$1439,MATCH(B42,Historical!$B$7:$B$1446,0))/INDEX(Historical!$F$7:$F$1432,MATCH(B42,Historical!$B$7:$B$1446,0)))^(1/3)-1)*100)</f>
        <v>1.5339810983894031</v>
      </c>
      <c r="U42" s="761">
        <f>IF(INDEX(Historical!$H$7:$H$1432,MATCH(B42,Historical!$B$7:$B$1446,0))=0,"n/a",((INDEX(Historical!$C$7:$C$1439,MATCH(B42,Historical!$B$7:$B$1446,0))/INDEX(Historical!$H$7:$H$1432,MATCH(B42,Historical!$B$7:$B$1446,0)))^(1/5)-1)*100)</f>
        <v>2.8117334006426242</v>
      </c>
      <c r="V42" s="761">
        <f>IF(INDEX(Historical!$O$7:$O$1432,MATCH(B42,Historical!$B$7:$B$1446,0))=0,"n/a",((INDEX(Historical!$C$7:$C$1439,MATCH(B42,Historical!$B$7:$B$1446,0))/INDEX(Historical!$O$7:$O$1432,MATCH(B42,Historical!$B$7:$B$1446,0)))^(1/10)-1)*100)</f>
        <v>5.8804428967479172</v>
      </c>
      <c r="W42" s="762">
        <f t="shared" si="19"/>
        <v>0.47814993700518843</v>
      </c>
      <c r="X42" s="763" t="str">
        <f t="shared" si="20"/>
        <v>n/a</v>
      </c>
      <c r="Y42" s="718"/>
      <c r="Z42" s="704">
        <f t="shared" si="21"/>
        <v>61.578266494178521</v>
      </c>
      <c r="AA42" s="937">
        <f t="shared" si="22"/>
        <v>15.935316946959896</v>
      </c>
      <c r="AB42" s="641">
        <v>12</v>
      </c>
      <c r="AC42" s="918">
        <v>7.73</v>
      </c>
      <c r="AD42" s="918">
        <v>0.3</v>
      </c>
      <c r="AE42" s="918">
        <v>1.51</v>
      </c>
      <c r="AF42" s="918">
        <v>1.51</v>
      </c>
      <c r="AG42" s="918">
        <v>9.7000000000000011</v>
      </c>
      <c r="AH42" s="920">
        <v>104.5</v>
      </c>
      <c r="AI42" s="920">
        <v>17.14</v>
      </c>
      <c r="AJ42" s="918">
        <v>-7.0000000000000009</v>
      </c>
      <c r="AK42" s="918">
        <v>53.280000000000008</v>
      </c>
      <c r="AL42" s="930">
        <v>239320</v>
      </c>
      <c r="AM42" s="924">
        <v>0.05</v>
      </c>
      <c r="AN42" s="918">
        <v>0.22</v>
      </c>
      <c r="AO42" s="804">
        <f t="shared" si="23"/>
        <v>-9.2593198671485748</v>
      </c>
      <c r="AP42" s="805">
        <f t="shared" si="24"/>
        <v>6.6759970798113208</v>
      </c>
      <c r="AQ42" s="938">
        <f t="shared" si="25"/>
        <v>3.4135787127685502</v>
      </c>
      <c r="AR42" s="704">
        <f>INDEX(Historical!$C$7:$C$1439,MATCH(B42,Historical!$B$7:$B$1446,0))*IF(AH42="n/a",1.03,IF(AH42&lt;0,1.01,IF(AH42&gt;10,1.1,(1+AH42/100))))</f>
        <v>4.9280000000000008</v>
      </c>
      <c r="AS42" s="937">
        <f t="shared" si="26"/>
        <v>5.4208000000000016</v>
      </c>
      <c r="AT42" s="937">
        <f t="shared" si="15"/>
        <v>5.962880000000002</v>
      </c>
      <c r="AU42" s="937">
        <f t="shared" si="15"/>
        <v>6.5591680000000023</v>
      </c>
      <c r="AV42" s="937">
        <f t="shared" si="15"/>
        <v>7.2150848000000032</v>
      </c>
      <c r="AW42" s="704">
        <f t="shared" si="27"/>
        <v>30.085932800000009</v>
      </c>
      <c r="AX42" s="812">
        <f t="shared" si="28"/>
        <v>24.424364994317266</v>
      </c>
      <c r="AY42" s="997">
        <v>1.03</v>
      </c>
      <c r="AZ42" s="924">
        <v>22.91</v>
      </c>
      <c r="BA42" s="924">
        <v>-6.03</v>
      </c>
      <c r="BB42" s="924">
        <v>3.05</v>
      </c>
      <c r="BC42" s="924">
        <v>3.56</v>
      </c>
      <c r="BE42" s="666">
        <v>1988</v>
      </c>
      <c r="BF42" s="948" t="e">
        <f>#VALUE!</f>
        <v>#VALUE!</v>
      </c>
      <c r="BG42" s="933">
        <v>5.8000000000000007</v>
      </c>
    </row>
    <row r="43" spans="1:59" s="840" customFormat="1" ht="11.25" customHeight="1" x14ac:dyDescent="0.2">
      <c r="A43" s="699" t="s">
        <v>167</v>
      </c>
      <c r="B43" s="848" t="s">
        <v>168</v>
      </c>
      <c r="C43" s="994" t="s">
        <v>131</v>
      </c>
      <c r="D43" s="994" t="s">
        <v>4378</v>
      </c>
      <c r="E43" s="820">
        <v>52</v>
      </c>
      <c r="F43" s="526">
        <v>20</v>
      </c>
      <c r="G43" s="1151" t="s">
        <v>37</v>
      </c>
      <c r="H43" s="1151" t="s">
        <v>37</v>
      </c>
      <c r="I43" s="833">
        <v>54.28</v>
      </c>
      <c r="J43" s="822">
        <f t="shared" si="16"/>
        <v>1.4554163596168017</v>
      </c>
      <c r="K43" s="823">
        <v>0.19750000000000001</v>
      </c>
      <c r="L43" s="824">
        <v>4</v>
      </c>
      <c r="M43" s="825">
        <f t="shared" si="17"/>
        <v>0.79</v>
      </c>
      <c r="N43" s="826" t="s">
        <v>435</v>
      </c>
      <c r="O43" s="827">
        <v>0.1875</v>
      </c>
      <c r="P43" s="828">
        <v>43504</v>
      </c>
      <c r="Q43" s="828">
        <v>43518</v>
      </c>
      <c r="R43" s="825">
        <f t="shared" si="18"/>
        <v>5.3333333333333375</v>
      </c>
      <c r="S43" s="761">
        <f>IF(INDEX(Historical!$D$7:$D$1439,MATCH(B43,Historical!$B$7:$B$1446,0))=0,"n/a",(INDEX(Historical!$C$7:$C$1439,MATCH(B43,Historical!$B$7:$B$1446,0))/INDEX(Historical!$D$7:$D$1439,MATCH(B43,Historical!$B$7:$B$1446,0))-1)*100)</f>
        <v>4.4444444444444509</v>
      </c>
      <c r="T43" s="761">
        <f>IF(INDEX(Historical!$F$7:$F$1432,MATCH(B43,Historical!$B$7:$B$1446,0))=0,"n/a",((INDEX(Historical!$C$7:$C$1439,MATCH(B43,Historical!$B$7:$B$1446,0))/INDEX(Historical!$F$7:$F$1432,MATCH(B43,Historical!$B$7:$B$1446,0)))^(1/3)-1)*100)</f>
        <v>3.9236390803086385</v>
      </c>
      <c r="U43" s="761">
        <f>IF(INDEX(Historical!$H$7:$H$1432,MATCH(B43,Historical!$B$7:$B$1446,0))=0,"n/a",((INDEX(Historical!$C$7:$C$1439,MATCH(B43,Historical!$B$7:$B$1446,0))/INDEX(Historical!$H$7:$H$1432,MATCH(B43,Historical!$B$7:$B$1446,0)))^(1/5)-1)*100)</f>
        <v>3.2779415436246184</v>
      </c>
      <c r="V43" s="761">
        <f>IF(INDEX(Historical!$O$7:$O$1432,MATCH(B43,Historical!$B$7:$B$1446,0))=0,"n/a",((INDEX(Historical!$C$7:$C$1439,MATCH(B43,Historical!$B$7:$B$1446,0))/INDEX(Historical!$O$7:$O$1432,MATCH(B43,Historical!$B$7:$B$1446,0)))^(1/10)-1)*100)</f>
        <v>2.5430421305122186</v>
      </c>
      <c r="W43" s="829">
        <f t="shared" si="19"/>
        <v>1.2889843641577328</v>
      </c>
      <c r="X43" s="830">
        <f t="shared" si="20"/>
        <v>9.5288998361180766E-2</v>
      </c>
      <c r="Y43" s="845"/>
      <c r="Z43" s="822">
        <f t="shared" si="21"/>
        <v>17.713004484304935</v>
      </c>
      <c r="AA43" s="832">
        <f t="shared" si="22"/>
        <v>12.170403587443946</v>
      </c>
      <c r="AB43" s="824">
        <v>12</v>
      </c>
      <c r="AC43" s="833">
        <v>4.46</v>
      </c>
      <c r="AD43" s="833">
        <v>1.24</v>
      </c>
      <c r="AE43" s="833">
        <v>3.8</v>
      </c>
      <c r="AF43" s="833">
        <v>3.57</v>
      </c>
      <c r="AG43" s="833">
        <v>9.3000000000000007</v>
      </c>
      <c r="AH43" s="833">
        <v>18.5</v>
      </c>
      <c r="AI43" s="833">
        <v>14.74</v>
      </c>
      <c r="AJ43" s="833">
        <v>34.4</v>
      </c>
      <c r="AK43" s="833">
        <v>9.8000000000000007</v>
      </c>
      <c r="AL43" s="834">
        <v>2650</v>
      </c>
      <c r="AM43" s="835">
        <v>1</v>
      </c>
      <c r="AN43" s="833">
        <v>1.21</v>
      </c>
      <c r="AO43" s="836">
        <f t="shared" si="23"/>
        <v>-7.4370456842025261</v>
      </c>
      <c r="AP43" s="837">
        <f t="shared" si="24"/>
        <v>4.7333579032414201</v>
      </c>
      <c r="AQ43" s="838">
        <f t="shared" si="25"/>
        <v>38.961770613639388</v>
      </c>
      <c r="AR43" s="704">
        <f>INDEX(Historical!$C$7:$C$1439,MATCH(B43,Historical!$B$7:$B$1446,0))*IF(AH43="n/a",1.03,IF(AH43&lt;0,1.01,IF(AH43&gt;10,1.1,(1+AH43/100))))</f>
        <v>0.82720000000000005</v>
      </c>
      <c r="AS43" s="832">
        <f t="shared" si="26"/>
        <v>0.90992000000000017</v>
      </c>
      <c r="AT43" s="832">
        <f t="shared" si="15"/>
        <v>0.99909216000000023</v>
      </c>
      <c r="AU43" s="832">
        <f t="shared" si="15"/>
        <v>1.0970031916800003</v>
      </c>
      <c r="AV43" s="832">
        <f t="shared" si="15"/>
        <v>1.2045095044646403</v>
      </c>
      <c r="AW43" s="822">
        <f t="shared" si="27"/>
        <v>5.0377248561446413</v>
      </c>
      <c r="AX43" s="839">
        <f t="shared" si="28"/>
        <v>9.2809964188368479</v>
      </c>
      <c r="AY43" s="998">
        <v>0.4</v>
      </c>
      <c r="AZ43" s="835">
        <v>52.470000000000006</v>
      </c>
      <c r="BA43" s="835">
        <v>-1.39</v>
      </c>
      <c r="BB43" s="835">
        <v>6.09</v>
      </c>
      <c r="BC43" s="835">
        <v>21.349999999999998</v>
      </c>
      <c r="BD43" s="964"/>
      <c r="BE43" s="666">
        <v>1968</v>
      </c>
      <c r="BF43" s="948" t="e">
        <f>#VALUE!</f>
        <v>#VALUE!</v>
      </c>
      <c r="BG43" s="895">
        <v>2.2999999999999998</v>
      </c>
    </row>
    <row r="44" spans="1:59" ht="11.25" customHeight="1" x14ac:dyDescent="0.2">
      <c r="A44" s="537" t="s">
        <v>208</v>
      </c>
      <c r="B44" s="927" t="s">
        <v>209</v>
      </c>
      <c r="C44" s="994" t="s">
        <v>112</v>
      </c>
      <c r="D44" s="994" t="s">
        <v>213</v>
      </c>
      <c r="E44" s="794">
        <v>32</v>
      </c>
      <c r="F44" s="526">
        <v>85</v>
      </c>
      <c r="G44" s="526" t="s">
        <v>37</v>
      </c>
      <c r="H44" s="526" t="s">
        <v>37</v>
      </c>
      <c r="I44" s="918">
        <v>50.06</v>
      </c>
      <c r="J44" s="704">
        <f t="shared" si="16"/>
        <v>1.5181781861765882</v>
      </c>
      <c r="K44" s="935">
        <v>0.19</v>
      </c>
      <c r="L44" s="641">
        <v>4</v>
      </c>
      <c r="M44" s="695">
        <f t="shared" si="17"/>
        <v>0.76</v>
      </c>
      <c r="N44" s="923" t="s">
        <v>210</v>
      </c>
      <c r="O44" s="798">
        <v>0.18</v>
      </c>
      <c r="P44" s="917">
        <v>43259</v>
      </c>
      <c r="Q44" s="917">
        <v>43279</v>
      </c>
      <c r="R44" s="695">
        <f t="shared" si="18"/>
        <v>5.5555555555555607</v>
      </c>
      <c r="S44" s="761">
        <f>IF(INDEX(Historical!$D$7:$D$1439,MATCH(B44,Historical!$B$7:$B$1446,0))=0,"n/a",(INDEX(Historical!$C$7:$C$1439,MATCH(B44,Historical!$B$7:$B$1446,0))/INDEX(Historical!$D$7:$D$1439,MATCH(B44,Historical!$B$7:$B$1446,0))-1)*100)</f>
        <v>5.6338028169014231</v>
      </c>
      <c r="T44" s="761">
        <f>IF(INDEX(Historical!$F$7:$F$1432,MATCH(B44,Historical!$B$7:$B$1446,0))=0,"n/a",((INDEX(Historical!$C$7:$C$1439,MATCH(B44,Historical!$B$7:$B$1446,0))/INDEX(Historical!$F$7:$F$1432,MATCH(B44,Historical!$B$7:$B$1446,0)))^(1/3)-1)*100)</f>
        <v>3.831426397387494</v>
      </c>
      <c r="U44" s="761">
        <f>IF(INDEX(Historical!$H$7:$H$1432,MATCH(B44,Historical!$B$7:$B$1446,0))=0,"n/a",((INDEX(Historical!$C$7:$C$1439,MATCH(B44,Historical!$B$7:$B$1446,0))/INDEX(Historical!$H$7:$H$1432,MATCH(B44,Historical!$B$7:$B$1446,0)))^(1/5)-1)*100)</f>
        <v>8.4471771197698544</v>
      </c>
      <c r="V44" s="761">
        <f>IF(INDEX(Historical!$O$7:$O$1432,MATCH(B44,Historical!$B$7:$B$1446,0))=0,"n/a",((INDEX(Historical!$C$7:$C$1439,MATCH(B44,Historical!$B$7:$B$1446,0))/INDEX(Historical!$O$7:$O$1432,MATCH(B44,Historical!$B$7:$B$1446,0)))^(1/10)-1)*100)</f>
        <v>12.920586405833623</v>
      </c>
      <c r="W44" s="762">
        <f t="shared" si="19"/>
        <v>0.65377660536800164</v>
      </c>
      <c r="X44" s="763" t="str">
        <f t="shared" si="20"/>
        <v>n/a</v>
      </c>
      <c r="Y44" s="928"/>
      <c r="Z44" s="704">
        <f t="shared" si="21"/>
        <v>31.932773109243701</v>
      </c>
      <c r="AA44" s="937">
        <f t="shared" si="22"/>
        <v>21.033613445378155</v>
      </c>
      <c r="AB44" s="641">
        <v>7</v>
      </c>
      <c r="AC44" s="918">
        <v>2.38</v>
      </c>
      <c r="AD44" s="918">
        <v>2.1</v>
      </c>
      <c r="AE44" s="918">
        <v>2.35</v>
      </c>
      <c r="AF44" s="918">
        <v>7.41</v>
      </c>
      <c r="AG44" s="918">
        <v>36</v>
      </c>
      <c r="AH44" s="918">
        <v>-14.299999999999999</v>
      </c>
      <c r="AI44" s="918">
        <v>9.0399999999999991</v>
      </c>
      <c r="AJ44" s="918">
        <v>-2</v>
      </c>
      <c r="AK44" s="918">
        <v>10</v>
      </c>
      <c r="AL44" s="930">
        <v>6650</v>
      </c>
      <c r="AM44" s="924">
        <v>0.3</v>
      </c>
      <c r="AN44" s="918">
        <v>0.81</v>
      </c>
      <c r="AO44" s="804">
        <f t="shared" si="23"/>
        <v>-11.068258139431713</v>
      </c>
      <c r="AP44" s="805">
        <f t="shared" si="24"/>
        <v>9.9653553059464421</v>
      </c>
      <c r="AQ44" s="938">
        <f t="shared" si="25"/>
        <v>163.19327552221404</v>
      </c>
      <c r="AR44" s="704">
        <f>INDEX(Historical!$C$7:$C$1439,MATCH(B44,Historical!$B$7:$B$1446,0))*IF(AH44="n/a",1.03,IF(AH44&lt;0,1.01,IF(AH44&gt;10,1.1,(1+AH44/100))))</f>
        <v>0.75750000000000006</v>
      </c>
      <c r="AS44" s="937">
        <f t="shared" si="26"/>
        <v>0.8259780000000001</v>
      </c>
      <c r="AT44" s="937">
        <f t="shared" si="15"/>
        <v>0.90857580000000016</v>
      </c>
      <c r="AU44" s="937">
        <f t="shared" si="15"/>
        <v>0.99943338000000026</v>
      </c>
      <c r="AV44" s="937">
        <f t="shared" si="15"/>
        <v>1.0993767180000005</v>
      </c>
      <c r="AW44" s="704">
        <f t="shared" si="27"/>
        <v>4.5908638980000012</v>
      </c>
      <c r="AX44" s="812">
        <f t="shared" si="28"/>
        <v>9.1707229284858194</v>
      </c>
      <c r="AY44" s="997">
        <v>1.43</v>
      </c>
      <c r="AZ44" s="924">
        <v>24.310000000000002</v>
      </c>
      <c r="BA44" s="924">
        <v>-15.770000000000001</v>
      </c>
      <c r="BB44" s="924">
        <v>2.11</v>
      </c>
      <c r="BC44" s="924">
        <v>0.45999999999999996</v>
      </c>
      <c r="BE44" s="666">
        <v>1987</v>
      </c>
      <c r="BF44" s="948" t="e">
        <f>#VALUE!</f>
        <v>#VALUE!</v>
      </c>
      <c r="BG44" s="933">
        <v>14.6</v>
      </c>
    </row>
    <row r="45" spans="1:59" ht="11.25" customHeight="1" x14ac:dyDescent="0.2">
      <c r="A45" s="537" t="s">
        <v>211</v>
      </c>
      <c r="B45" s="927" t="s">
        <v>212</v>
      </c>
      <c r="C45" s="994" t="s">
        <v>112</v>
      </c>
      <c r="D45" s="994" t="s">
        <v>213</v>
      </c>
      <c r="E45" s="794">
        <v>63</v>
      </c>
      <c r="F45" s="526">
        <v>2</v>
      </c>
      <c r="G45" s="526" t="s">
        <v>115</v>
      </c>
      <c r="H45" s="526" t="s">
        <v>37</v>
      </c>
      <c r="I45" s="918">
        <v>93.8</v>
      </c>
      <c r="J45" s="704">
        <f t="shared" si="16"/>
        <v>2.0469083155650316</v>
      </c>
      <c r="K45" s="929">
        <v>0.48</v>
      </c>
      <c r="L45" s="641">
        <v>4</v>
      </c>
      <c r="M45" s="695">
        <f t="shared" si="17"/>
        <v>1.92</v>
      </c>
      <c r="N45" s="923" t="s">
        <v>149</v>
      </c>
      <c r="O45" s="797">
        <v>0.47</v>
      </c>
      <c r="P45" s="917">
        <v>43343</v>
      </c>
      <c r="Q45" s="917">
        <v>43360</v>
      </c>
      <c r="R45" s="695">
        <f t="shared" si="18"/>
        <v>2.1276595744680873</v>
      </c>
      <c r="S45" s="761">
        <f>IF(INDEX(Historical!$D$7:$D$1439,MATCH(B45,Historical!$B$7:$B$1446,0))=0,"n/a",(INDEX(Historical!$C$7:$C$1439,MATCH(B45,Historical!$B$7:$B$1446,0))/INDEX(Historical!$D$7:$D$1439,MATCH(B45,Historical!$B$7:$B$1446,0))-1)*100)</f>
        <v>4.3956043956044022</v>
      </c>
      <c r="T45" s="761">
        <f>IF(INDEX(Historical!$F$7:$F$1432,MATCH(B45,Historical!$B$7:$B$1446,0))=0,"n/a",((INDEX(Historical!$C$7:$C$1439,MATCH(B45,Historical!$B$7:$B$1446,0))/INDEX(Historical!$F$7:$F$1432,MATCH(B45,Historical!$B$7:$B$1446,0)))^(1/3)-1)*100)</f>
        <v>5.0275539286758431</v>
      </c>
      <c r="U45" s="761">
        <f>IF(INDEX(Historical!$H$7:$H$1432,MATCH(B45,Historical!$B$7:$B$1446,0))=0,"n/a",((INDEX(Historical!$C$7:$C$1439,MATCH(B45,Historical!$B$7:$B$1446,0))/INDEX(Historical!$H$7:$H$1432,MATCH(B45,Historical!$B$7:$B$1446,0)))^(1/5)-1)*100)</f>
        <v>9.423001513224305</v>
      </c>
      <c r="V45" s="761">
        <f>IF(INDEX(Historical!$O$7:$O$1432,MATCH(B45,Historical!$B$7:$B$1446,0))=0,"n/a",((INDEX(Historical!$C$7:$C$1439,MATCH(B45,Historical!$B$7:$B$1446,0))/INDEX(Historical!$O$7:$O$1432,MATCH(B45,Historical!$B$7:$B$1446,0)))^(1/10)-1)*100)</f>
        <v>9.7152156346552943</v>
      </c>
      <c r="W45" s="762">
        <f t="shared" si="19"/>
        <v>0.96992201383686971</v>
      </c>
      <c r="X45" s="763" t="str">
        <f t="shared" si="20"/>
        <v>n/a</v>
      </c>
      <c r="Y45" s="928"/>
      <c r="Z45" s="704">
        <f t="shared" si="21"/>
        <v>49.484536082474229</v>
      </c>
      <c r="AA45" s="937">
        <f t="shared" si="22"/>
        <v>24.175257731958762</v>
      </c>
      <c r="AB45" s="641">
        <v>12</v>
      </c>
      <c r="AC45" s="918">
        <v>3.88</v>
      </c>
      <c r="AD45" s="918">
        <v>1.62</v>
      </c>
      <c r="AE45" s="918">
        <v>1.99</v>
      </c>
      <c r="AF45" s="918">
        <v>4.9400000000000004</v>
      </c>
      <c r="AG45" s="918">
        <v>17.8</v>
      </c>
      <c r="AH45" s="918">
        <v>-12.5</v>
      </c>
      <c r="AI45" s="918">
        <v>7.33</v>
      </c>
      <c r="AJ45" s="918">
        <v>-3.4000000000000004</v>
      </c>
      <c r="AK45" s="918">
        <v>14.899999999999999</v>
      </c>
      <c r="AL45" s="930">
        <v>13920</v>
      </c>
      <c r="AM45" s="924">
        <v>0.5</v>
      </c>
      <c r="AN45" s="918">
        <v>1.1399999999999999</v>
      </c>
      <c r="AO45" s="804">
        <f t="shared" si="23"/>
        <v>-12.705347903169425</v>
      </c>
      <c r="AP45" s="805">
        <f t="shared" si="24"/>
        <v>11.469909828789337</v>
      </c>
      <c r="AQ45" s="938">
        <f t="shared" si="25"/>
        <v>130.38689507085567</v>
      </c>
      <c r="AR45" s="704">
        <f>INDEX(Historical!$C$7:$C$1439,MATCH(B45,Historical!$B$7:$B$1446,0))*IF(AH45="n/a",1.03,IF(AH45&lt;0,1.01,IF(AH45&gt;10,1.1,(1+AH45/100))))</f>
        <v>1.9189999999999998</v>
      </c>
      <c r="AS45" s="937">
        <f t="shared" si="26"/>
        <v>2.0596626999999996</v>
      </c>
      <c r="AT45" s="937">
        <f t="shared" si="15"/>
        <v>2.2656289699999999</v>
      </c>
      <c r="AU45" s="937">
        <f t="shared" si="15"/>
        <v>2.4921918669999998</v>
      </c>
      <c r="AV45" s="937">
        <f t="shared" si="15"/>
        <v>2.7414110536999998</v>
      </c>
      <c r="AW45" s="704">
        <f t="shared" si="27"/>
        <v>11.477894590699998</v>
      </c>
      <c r="AX45" s="812">
        <f t="shared" si="28"/>
        <v>12.236561397334754</v>
      </c>
      <c r="AY45" s="997">
        <v>1.48</v>
      </c>
      <c r="AZ45" s="924">
        <v>42.49</v>
      </c>
      <c r="BA45" s="924">
        <v>0.19</v>
      </c>
      <c r="BB45" s="924">
        <v>5.93</v>
      </c>
      <c r="BC45" s="924">
        <v>13.239999999999998</v>
      </c>
      <c r="BE45" s="666">
        <v>1956</v>
      </c>
      <c r="BF45" s="948" t="e">
        <f>#VALUE!</f>
        <v>#VALUE!</v>
      </c>
      <c r="BG45" s="933">
        <v>6.4</v>
      </c>
    </row>
    <row r="46" spans="1:59" ht="11.25" customHeight="1" x14ac:dyDescent="0.2">
      <c r="A46" s="611" t="s">
        <v>563</v>
      </c>
      <c r="B46" s="927" t="s">
        <v>564</v>
      </c>
      <c r="C46" s="994" t="s">
        <v>108</v>
      </c>
      <c r="D46" s="994" t="s">
        <v>4376</v>
      </c>
      <c r="E46" s="794">
        <v>25</v>
      </c>
      <c r="F46" s="526">
        <v>131</v>
      </c>
      <c r="G46" s="526" t="s">
        <v>37</v>
      </c>
      <c r="H46" s="526" t="s">
        <v>106</v>
      </c>
      <c r="I46" s="926">
        <v>28.73</v>
      </c>
      <c r="J46" s="704">
        <f t="shared" si="16"/>
        <v>2.2276366167768886</v>
      </c>
      <c r="K46" s="929">
        <v>0.16</v>
      </c>
      <c r="L46" s="641">
        <v>4</v>
      </c>
      <c r="M46" s="695">
        <f t="shared" si="17"/>
        <v>0.64</v>
      </c>
      <c r="N46" s="923" t="s">
        <v>119</v>
      </c>
      <c r="O46" s="797">
        <v>0.14499999999999999</v>
      </c>
      <c r="P46" s="917">
        <v>43504</v>
      </c>
      <c r="Q46" s="917">
        <v>43528</v>
      </c>
      <c r="R46" s="695">
        <f t="shared" si="18"/>
        <v>10.344827586206906</v>
      </c>
      <c r="S46" s="761">
        <f>IF(INDEX(Historical!$D$7:$D$1439,MATCH(B46,Historical!$B$7:$B$1446,0))=0,"n/a",(INDEX(Historical!$C$7:$C$1439,MATCH(B46,Historical!$B$7:$B$1446,0))/INDEX(Historical!$D$7:$D$1439,MATCH(B46,Historical!$B$7:$B$1446,0))-1)*100)</f>
        <v>7.4074074074073959</v>
      </c>
      <c r="T46" s="761">
        <f>IF(INDEX(Historical!$F$7:$F$1432,MATCH(B46,Historical!$B$7:$B$1446,0))=0,"n/a",((INDEX(Historical!$C$7:$C$1439,MATCH(B46,Historical!$B$7:$B$1446,0))/INDEX(Historical!$F$7:$F$1432,MATCH(B46,Historical!$B$7:$B$1446,0)))^(1/3)-1)*100)</f>
        <v>5.0717574498580165</v>
      </c>
      <c r="U46" s="761">
        <f>IF(INDEX(Historical!$H$7:$H$1432,MATCH(B46,Historical!$B$7:$B$1446,0))=0,"n/a",((INDEX(Historical!$C$7:$C$1439,MATCH(B46,Historical!$B$7:$B$1446,0))/INDEX(Historical!$H$7:$H$1432,MATCH(B46,Historical!$B$7:$B$1446,0)))^(1/5)-1)*100)</f>
        <v>4.7451763732829999</v>
      </c>
      <c r="V46" s="761">
        <f>IF(INDEX(Historical!$O$7:$O$1432,MATCH(B46,Historical!$B$7:$B$1446,0))=0,"n/a",((INDEX(Historical!$C$7:$C$1439,MATCH(B46,Historical!$B$7:$B$1446,0))/INDEX(Historical!$O$7:$O$1432,MATCH(B46,Historical!$B$7:$B$1446,0)))^(1/10)-1)*100)</f>
        <v>4.8847987622069988</v>
      </c>
      <c r="W46" s="762">
        <f t="shared" si="19"/>
        <v>0.9714169619423757</v>
      </c>
      <c r="X46" s="763">
        <f t="shared" si="20"/>
        <v>0.37660129946690474</v>
      </c>
      <c r="Y46" s="927"/>
      <c r="Z46" s="704">
        <f t="shared" si="21"/>
        <v>26.016260162601629</v>
      </c>
      <c r="AA46" s="937">
        <f t="shared" si="22"/>
        <v>11.678861788617887</v>
      </c>
      <c r="AB46" s="641">
        <v>12</v>
      </c>
      <c r="AC46" s="918">
        <v>2.46</v>
      </c>
      <c r="AD46" s="918" t="s">
        <v>137</v>
      </c>
      <c r="AE46" s="918">
        <v>2.94</v>
      </c>
      <c r="AF46" s="918">
        <v>1.32</v>
      </c>
      <c r="AG46" s="918">
        <v>12</v>
      </c>
      <c r="AH46" s="918">
        <v>18.399999999999999</v>
      </c>
      <c r="AI46" s="918" t="s">
        <v>137</v>
      </c>
      <c r="AJ46" s="918">
        <v>12.6</v>
      </c>
      <c r="AK46" s="918" t="s">
        <v>137</v>
      </c>
      <c r="AL46" s="930">
        <v>361.14</v>
      </c>
      <c r="AM46" s="924">
        <v>11.4</v>
      </c>
      <c r="AN46" s="918">
        <v>0.06</v>
      </c>
      <c r="AO46" s="804">
        <f t="shared" si="23"/>
        <v>-4.7060487985579984</v>
      </c>
      <c r="AP46" s="805">
        <f t="shared" si="24"/>
        <v>6.9728129900598885</v>
      </c>
      <c r="AQ46" s="938">
        <f t="shared" si="25"/>
        <v>-17.225614372626353</v>
      </c>
      <c r="AR46" s="704">
        <f>INDEX(Historical!$C$7:$C$1439,MATCH(B46,Historical!$B$7:$B$1446,0))*IF(AH46="n/a",1.03,IF(AH46&lt;0,1.01,IF(AH46&gt;10,1.1,(1+AH46/100))))</f>
        <v>0.63800000000000001</v>
      </c>
      <c r="AS46" s="937">
        <f t="shared" si="26"/>
        <v>0.65714000000000006</v>
      </c>
      <c r="AT46" s="937">
        <f t="shared" si="15"/>
        <v>0.67685420000000007</v>
      </c>
      <c r="AU46" s="937">
        <f t="shared" si="15"/>
        <v>0.69715982600000004</v>
      </c>
      <c r="AV46" s="937">
        <f t="shared" si="15"/>
        <v>0.71807462078000006</v>
      </c>
      <c r="AW46" s="704">
        <f t="shared" si="27"/>
        <v>3.3872286467800001</v>
      </c>
      <c r="AX46" s="812">
        <f t="shared" si="28"/>
        <v>11.789866504629307</v>
      </c>
      <c r="AY46" s="997">
        <v>0.69</v>
      </c>
      <c r="AZ46" s="924">
        <v>6.5699999999999994</v>
      </c>
      <c r="BA46" s="924">
        <v>-34.910000000000004</v>
      </c>
      <c r="BB46" s="924">
        <v>-6.79</v>
      </c>
      <c r="BC46" s="924">
        <v>-14.84</v>
      </c>
      <c r="BE46" s="666">
        <v>1995</v>
      </c>
      <c r="BF46" s="948" t="e">
        <f>#VALUE!</f>
        <v>#VALUE!</v>
      </c>
      <c r="BG46" s="933">
        <v>1</v>
      </c>
    </row>
    <row r="47" spans="1:59" ht="11.25" customHeight="1" x14ac:dyDescent="0.2">
      <c r="A47" s="611" t="s">
        <v>218</v>
      </c>
      <c r="B47" s="927" t="s">
        <v>219</v>
      </c>
      <c r="C47" s="994" t="s">
        <v>123</v>
      </c>
      <c r="D47" s="994" t="s">
        <v>4208</v>
      </c>
      <c r="E47" s="794">
        <v>27</v>
      </c>
      <c r="F47" s="526">
        <v>103</v>
      </c>
      <c r="G47" s="526" t="s">
        <v>37</v>
      </c>
      <c r="H47" s="526" t="s">
        <v>37</v>
      </c>
      <c r="I47" s="918">
        <v>176.54</v>
      </c>
      <c r="J47" s="704">
        <f t="shared" si="16"/>
        <v>1.0422567123598052</v>
      </c>
      <c r="K47" s="935">
        <v>0.46</v>
      </c>
      <c r="L47" s="641">
        <v>4</v>
      </c>
      <c r="M47" s="695">
        <f t="shared" si="17"/>
        <v>1.84</v>
      </c>
      <c r="N47" s="923" t="s">
        <v>220</v>
      </c>
      <c r="O47" s="798">
        <v>0.41</v>
      </c>
      <c r="P47" s="917">
        <v>43451</v>
      </c>
      <c r="Q47" s="917">
        <v>43480</v>
      </c>
      <c r="R47" s="695">
        <f t="shared" si="18"/>
        <v>12.195121951219525</v>
      </c>
      <c r="S47" s="761">
        <f>IF(INDEX(Historical!$D$7:$D$1439,MATCH(B47,Historical!$B$7:$B$1446,0))=0,"n/a",(INDEX(Historical!$C$7:$C$1439,MATCH(B47,Historical!$B$7:$B$1446,0))/INDEX(Historical!$D$7:$D$1439,MATCH(B47,Historical!$B$7:$B$1446,0))-1)*100)</f>
        <v>10.810810810810811</v>
      </c>
      <c r="T47" s="761">
        <f>IF(INDEX(Historical!$F$7:$F$1432,MATCH(B47,Historical!$B$7:$B$1446,0))=0,"n/a",((INDEX(Historical!$C$7:$C$1439,MATCH(B47,Historical!$B$7:$B$1446,0))/INDEX(Historical!$F$7:$F$1432,MATCH(B47,Historical!$B$7:$B$1446,0)))^(1/3)-1)*100)</f>
        <v>7.5036737139838161</v>
      </c>
      <c r="U47" s="761">
        <f>IF(INDEX(Historical!$H$7:$H$1432,MATCH(B47,Historical!$B$7:$B$1446,0))=0,"n/a",((INDEX(Historical!$C$7:$C$1439,MATCH(B47,Historical!$B$7:$B$1446,0))/INDEX(Historical!$H$7:$H$1432,MATCH(B47,Historical!$B$7:$B$1446,0)))^(1/5)-1)*100)</f>
        <v>12.256424197530347</v>
      </c>
      <c r="V47" s="761">
        <f>IF(INDEX(Historical!$O$7:$O$1432,MATCH(B47,Historical!$B$7:$B$1446,0))=0,"n/a",((INDEX(Historical!$C$7:$C$1439,MATCH(B47,Historical!$B$7:$B$1446,0))/INDEX(Historical!$O$7:$O$1432,MATCH(B47,Historical!$B$7:$B$1446,0)))^(1/10)-1)*100)</f>
        <v>12.1718933620391</v>
      </c>
      <c r="W47" s="762">
        <f t="shared" si="19"/>
        <v>1.0069447564957212</v>
      </c>
      <c r="X47" s="763">
        <f t="shared" si="20"/>
        <v>1.1672784950028903</v>
      </c>
      <c r="Y47" s="712"/>
      <c r="Z47" s="704">
        <f t="shared" si="21"/>
        <v>35.249042145593876</v>
      </c>
      <c r="AA47" s="937">
        <f t="shared" si="22"/>
        <v>33.819923371647512</v>
      </c>
      <c r="AB47" s="641">
        <v>12</v>
      </c>
      <c r="AC47" s="918">
        <v>5.22</v>
      </c>
      <c r="AD47" s="918">
        <v>2.5299999999999998</v>
      </c>
      <c r="AE47" s="918">
        <v>3.52</v>
      </c>
      <c r="AF47" s="918">
        <v>6.35</v>
      </c>
      <c r="AG47" s="918">
        <v>18.2</v>
      </c>
      <c r="AH47" s="918">
        <v>14.099999999999998</v>
      </c>
      <c r="AI47" s="918">
        <v>12.55</v>
      </c>
      <c r="AJ47" s="918">
        <v>10.5</v>
      </c>
      <c r="AK47" s="918">
        <v>13.370000000000001</v>
      </c>
      <c r="AL47" s="930">
        <v>51620</v>
      </c>
      <c r="AM47" s="924">
        <v>0.5</v>
      </c>
      <c r="AN47" s="918">
        <v>0.88</v>
      </c>
      <c r="AO47" s="804">
        <f t="shared" si="23"/>
        <v>-20.52124246175736</v>
      </c>
      <c r="AP47" s="805">
        <f t="shared" si="24"/>
        <v>13.298680909890152</v>
      </c>
      <c r="AQ47" s="938">
        <f t="shared" si="25"/>
        <v>208.94552803579515</v>
      </c>
      <c r="AR47" s="704">
        <f>INDEX(Historical!$C$7:$C$1439,MATCH(B47,Historical!$B$7:$B$1446,0))*IF(AH47="n/a",1.03,IF(AH47&lt;0,1.01,IF(AH47&gt;10,1.1,(1+AH47/100))))</f>
        <v>1.804</v>
      </c>
      <c r="AS47" s="937">
        <f t="shared" si="26"/>
        <v>1.9844000000000002</v>
      </c>
      <c r="AT47" s="937">
        <f t="shared" ref="AT47:AV66" si="30">IF($AK47="n/a",1.03*AS47,IF($AK47&lt;0,1.01*AS47,IF($AK47&gt;10,1.1*AS47,(1+$AK47/100)*AS47)))</f>
        <v>2.1828400000000006</v>
      </c>
      <c r="AU47" s="937">
        <f t="shared" si="30"/>
        <v>2.4011240000000007</v>
      </c>
      <c r="AV47" s="937">
        <f t="shared" si="30"/>
        <v>2.6412364000000008</v>
      </c>
      <c r="AW47" s="704">
        <f t="shared" si="27"/>
        <v>11.013600400000001</v>
      </c>
      <c r="AX47" s="812">
        <f t="shared" si="28"/>
        <v>6.2385863826894772</v>
      </c>
      <c r="AY47" s="997">
        <v>0.9</v>
      </c>
      <c r="AZ47" s="924">
        <v>32.950000000000003</v>
      </c>
      <c r="BA47" s="924">
        <v>-3.1</v>
      </c>
      <c r="BB47" s="924">
        <v>6.93</v>
      </c>
      <c r="BC47" s="924">
        <v>15.07</v>
      </c>
      <c r="BE47" s="666">
        <v>1993</v>
      </c>
      <c r="BF47" s="948" t="e">
        <f>#VALUE!</f>
        <v>#VALUE!</v>
      </c>
      <c r="BG47" s="933">
        <v>7.1</v>
      </c>
    </row>
    <row r="48" spans="1:59" ht="11.25" customHeight="1" x14ac:dyDescent="0.2">
      <c r="A48" s="537" t="s">
        <v>206</v>
      </c>
      <c r="B48" s="927" t="s">
        <v>207</v>
      </c>
      <c r="C48" s="994" t="s">
        <v>131</v>
      </c>
      <c r="D48" s="994" t="s">
        <v>4365</v>
      </c>
      <c r="E48" s="794">
        <v>45</v>
      </c>
      <c r="F48" s="526">
        <v>51</v>
      </c>
      <c r="G48" s="526" t="s">
        <v>37</v>
      </c>
      <c r="H48" s="526" t="s">
        <v>115</v>
      </c>
      <c r="I48" s="918">
        <v>84.81</v>
      </c>
      <c r="J48" s="704">
        <f t="shared" si="16"/>
        <v>3.4901544629171091</v>
      </c>
      <c r="K48" s="929">
        <v>0.74</v>
      </c>
      <c r="L48" s="641">
        <v>4</v>
      </c>
      <c r="M48" s="695">
        <f t="shared" si="17"/>
        <v>2.96</v>
      </c>
      <c r="N48" s="923" t="s">
        <v>149</v>
      </c>
      <c r="O48" s="797">
        <v>0.71499999999999997</v>
      </c>
      <c r="P48" s="917">
        <v>43508</v>
      </c>
      <c r="Q48" s="917">
        <v>43539</v>
      </c>
      <c r="R48" s="695">
        <f t="shared" si="18"/>
        <v>3.4965034965034993</v>
      </c>
      <c r="S48" s="761">
        <f>IF(INDEX(Historical!$D$7:$D$1439,MATCH(B48,Historical!$B$7:$B$1446,0))=0,"n/a",(INDEX(Historical!$C$7:$C$1439,MATCH(B48,Historical!$B$7:$B$1446,0))/INDEX(Historical!$D$7:$D$1439,MATCH(B48,Historical!$B$7:$B$1446,0))-1)*100)</f>
        <v>3.6231884057970953</v>
      </c>
      <c r="T48" s="761">
        <f>IF(INDEX(Historical!$F$7:$F$1432,MATCH(B48,Historical!$B$7:$B$1446,0))=0,"n/a",((INDEX(Historical!$C$7:$C$1439,MATCH(B48,Historical!$B$7:$B$1446,0))/INDEX(Historical!$F$7:$F$1432,MATCH(B48,Historical!$B$7:$B$1446,0)))^(1/3)-1)*100)</f>
        <v>3.228011545636722</v>
      </c>
      <c r="U48" s="761">
        <f>IF(INDEX(Historical!$H$7:$H$1432,MATCH(B48,Historical!$B$7:$B$1446,0))=0,"n/a",((INDEX(Historical!$C$7:$C$1439,MATCH(B48,Historical!$B$7:$B$1446,0))/INDEX(Historical!$H$7:$H$1432,MATCH(B48,Historical!$B$7:$B$1446,0)))^(1/5)-1)*100)</f>
        <v>3.0590619589005774</v>
      </c>
      <c r="V48" s="761">
        <f>IF(INDEX(Historical!$O$7:$O$1432,MATCH(B48,Historical!$B$7:$B$1446,0))=0,"n/a",((INDEX(Historical!$C$7:$C$1439,MATCH(B48,Historical!$B$7:$B$1446,0))/INDEX(Historical!$O$7:$O$1432,MATCH(B48,Historical!$B$7:$B$1446,0)))^(1/10)-1)*100)</f>
        <v>2.0269766762328834</v>
      </c>
      <c r="W48" s="762">
        <f t="shared" si="19"/>
        <v>1.5091747205428208</v>
      </c>
      <c r="X48" s="763">
        <f t="shared" si="20"/>
        <v>0.74611267290257977</v>
      </c>
      <c r="Y48" s="927"/>
      <c r="Z48" s="704">
        <f t="shared" si="21"/>
        <v>66.968325791855193</v>
      </c>
      <c r="AA48" s="937">
        <f t="shared" si="22"/>
        <v>19.187782805429865</v>
      </c>
      <c r="AB48" s="641">
        <v>12</v>
      </c>
      <c r="AC48" s="918">
        <v>4.42</v>
      </c>
      <c r="AD48" s="918">
        <v>6.42</v>
      </c>
      <c r="AE48" s="918">
        <v>2.19</v>
      </c>
      <c r="AF48" s="918">
        <v>1.59</v>
      </c>
      <c r="AG48" s="918">
        <v>8.6</v>
      </c>
      <c r="AH48" s="918">
        <v>-80.100000000000009</v>
      </c>
      <c r="AI48" s="918">
        <v>5.0500000000000007</v>
      </c>
      <c r="AJ48" s="918">
        <v>4.1000000000000005</v>
      </c>
      <c r="AK48" s="918">
        <v>2.9899999999999998</v>
      </c>
      <c r="AL48" s="930">
        <v>27060</v>
      </c>
      <c r="AM48" s="924">
        <v>0.2</v>
      </c>
      <c r="AN48" s="918">
        <v>1.24</v>
      </c>
      <c r="AO48" s="804">
        <f t="shared" si="23"/>
        <v>-12.638566383612179</v>
      </c>
      <c r="AP48" s="805">
        <f t="shared" si="24"/>
        <v>6.549216421817686</v>
      </c>
      <c r="AQ48" s="938">
        <f t="shared" si="25"/>
        <v>16.444692948356842</v>
      </c>
      <c r="AR48" s="704">
        <f>INDEX(Historical!$C$7:$C$1439,MATCH(B48,Historical!$B$7:$B$1446,0))*IF(AH48="n/a",1.03,IF(AH48&lt;0,1.01,IF(AH48&gt;10,1.1,(1+AH48/100))))</f>
        <v>2.8885999999999998</v>
      </c>
      <c r="AS48" s="937">
        <f t="shared" si="26"/>
        <v>3.0344742999999998</v>
      </c>
      <c r="AT48" s="937">
        <f t="shared" si="30"/>
        <v>3.1252050815699999</v>
      </c>
      <c r="AU48" s="937">
        <f t="shared" si="30"/>
        <v>3.218648713508943</v>
      </c>
      <c r="AV48" s="937">
        <f t="shared" si="30"/>
        <v>3.3148863100428607</v>
      </c>
      <c r="AW48" s="704">
        <f t="shared" si="27"/>
        <v>15.581814405121802</v>
      </c>
      <c r="AX48" s="812">
        <f t="shared" si="28"/>
        <v>18.372614556210117</v>
      </c>
      <c r="AY48" s="997">
        <v>0.11</v>
      </c>
      <c r="AZ48" s="924">
        <v>19.25</v>
      </c>
      <c r="BA48" s="924">
        <v>-1.23</v>
      </c>
      <c r="BB48" s="924">
        <v>5.1400000000000006</v>
      </c>
      <c r="BC48" s="924">
        <v>7.7799999999999994</v>
      </c>
      <c r="BE48" s="666">
        <v>1975</v>
      </c>
      <c r="BF48" s="948" t="e">
        <f>#VALUE!</f>
        <v>#VALUE!</v>
      </c>
      <c r="BG48" s="933">
        <v>2.7</v>
      </c>
    </row>
    <row r="49" spans="1:59" ht="11.25" customHeight="1" x14ac:dyDescent="0.2">
      <c r="A49" s="611" t="s">
        <v>214</v>
      </c>
      <c r="B49" s="927" t="s">
        <v>215</v>
      </c>
      <c r="C49" s="994" t="s">
        <v>108</v>
      </c>
      <c r="D49" s="994" t="s">
        <v>4376</v>
      </c>
      <c r="E49" s="794">
        <v>32</v>
      </c>
      <c r="F49" s="526">
        <v>86</v>
      </c>
      <c r="G49" s="526" t="s">
        <v>106</v>
      </c>
      <c r="H49" s="526" t="s">
        <v>106</v>
      </c>
      <c r="I49" s="926">
        <v>30.55</v>
      </c>
      <c r="J49" s="704">
        <f t="shared" si="16"/>
        <v>3.1423895253682486</v>
      </c>
      <c r="K49" s="929">
        <v>0.24</v>
      </c>
      <c r="L49" s="641">
        <v>4</v>
      </c>
      <c r="M49" s="695">
        <f t="shared" si="17"/>
        <v>0.96</v>
      </c>
      <c r="N49" s="923" t="s">
        <v>975</v>
      </c>
      <c r="O49" s="797">
        <v>0.23</v>
      </c>
      <c r="P49" s="917">
        <v>43308</v>
      </c>
      <c r="Q49" s="917">
        <v>43325</v>
      </c>
      <c r="R49" s="695">
        <f t="shared" si="18"/>
        <v>4.3478260869565135</v>
      </c>
      <c r="S49" s="761">
        <f>IF(INDEX(Historical!$D$7:$D$1439,MATCH(B49,Historical!$B$7:$B$1446,0))=0,"n/a",(INDEX(Historical!$C$7:$C$1439,MATCH(B49,Historical!$B$7:$B$1446,0))/INDEX(Historical!$D$7:$D$1439,MATCH(B49,Historical!$B$7:$B$1446,0))-1)*100)</f>
        <v>6.8181818181818121</v>
      </c>
      <c r="T49" s="761">
        <f>IF(INDEX(Historical!$F$7:$F$1432,MATCH(B49,Historical!$B$7:$B$1446,0))=0,"n/a",((INDEX(Historical!$C$7:$C$1439,MATCH(B49,Historical!$B$7:$B$1446,0))/INDEX(Historical!$F$7:$F$1432,MATCH(B49,Historical!$B$7:$B$1446,0)))^(1/3)-1)*100)</f>
        <v>5.5227147245074937</v>
      </c>
      <c r="U49" s="761">
        <f>IF(INDEX(Historical!$H$7:$H$1432,MATCH(B49,Historical!$B$7:$B$1446,0))=0,"n/a",((INDEX(Historical!$C$7:$C$1439,MATCH(B49,Historical!$B$7:$B$1446,0))/INDEX(Historical!$H$7:$H$1432,MATCH(B49,Historical!$B$7:$B$1446,0)))^(1/5)-1)*100)</f>
        <v>4.3428878362918644</v>
      </c>
      <c r="V49" s="761">
        <f>IF(INDEX(Historical!$O$7:$O$1432,MATCH(B49,Historical!$B$7:$B$1446,0))=0,"n/a",((INDEX(Historical!$C$7:$C$1439,MATCH(B49,Historical!$B$7:$B$1446,0))/INDEX(Historical!$O$7:$O$1432,MATCH(B49,Historical!$B$7:$B$1446,0)))^(1/10)-1)*100)</f>
        <v>3.4439998758466706</v>
      </c>
      <c r="W49" s="762">
        <f t="shared" si="19"/>
        <v>1.2610011593639248</v>
      </c>
      <c r="X49" s="763" t="str">
        <f t="shared" si="20"/>
        <v>n/a</v>
      </c>
      <c r="Y49" s="718"/>
      <c r="Z49" s="704" t="str">
        <f t="shared" si="21"/>
        <v>n/a</v>
      </c>
      <c r="AA49" s="937" t="str">
        <f t="shared" si="22"/>
        <v>n/a</v>
      </c>
      <c r="AB49" s="641">
        <v>12</v>
      </c>
      <c r="AC49" s="918" t="s">
        <v>137</v>
      </c>
      <c r="AD49" s="918" t="s">
        <v>137</v>
      </c>
      <c r="AE49" s="918" t="s">
        <v>137</v>
      </c>
      <c r="AF49" s="918" t="s">
        <v>137</v>
      </c>
      <c r="AG49" s="918" t="s">
        <v>137</v>
      </c>
      <c r="AH49" s="918" t="s">
        <v>137</v>
      </c>
      <c r="AI49" s="918" t="s">
        <v>137</v>
      </c>
      <c r="AJ49" s="918" t="s">
        <v>137</v>
      </c>
      <c r="AK49" s="918" t="s">
        <v>137</v>
      </c>
      <c r="AL49" s="930" t="s">
        <v>137</v>
      </c>
      <c r="AM49" s="924" t="s">
        <v>137</v>
      </c>
      <c r="AN49" s="918" t="s">
        <v>137</v>
      </c>
      <c r="AO49" s="804" t="str">
        <f t="shared" si="23"/>
        <v>n/a</v>
      </c>
      <c r="AP49" s="805">
        <f t="shared" si="24"/>
        <v>7.4852773616601134</v>
      </c>
      <c r="AQ49" s="938" t="str">
        <f t="shared" si="25"/>
        <v>n/a</v>
      </c>
      <c r="AR49" s="704">
        <f>INDEX(Historical!$C$7:$C$1439,MATCH(B49,Historical!$B$7:$B$1446,0))*IF(AH49="n/a",1.03,IF(AH49&lt;0,1.01,IF(AH49&gt;10,1.1,(1+AH49/100))))</f>
        <v>0.96819999999999995</v>
      </c>
      <c r="AS49" s="937">
        <f t="shared" si="26"/>
        <v>0.99724599999999997</v>
      </c>
      <c r="AT49" s="937">
        <f t="shared" si="30"/>
        <v>1.02716338</v>
      </c>
      <c r="AU49" s="937">
        <f t="shared" si="30"/>
        <v>1.0579782814000001</v>
      </c>
      <c r="AV49" s="937">
        <f t="shared" si="30"/>
        <v>1.0897176298420002</v>
      </c>
      <c r="AW49" s="704">
        <f t="shared" si="27"/>
        <v>5.140305291242</v>
      </c>
      <c r="AX49" s="812">
        <f t="shared" si="28"/>
        <v>16.825876567076921</v>
      </c>
      <c r="AY49" s="997" t="s">
        <v>137</v>
      </c>
      <c r="AZ49" s="924" t="s">
        <v>137</v>
      </c>
      <c r="BA49" s="924" t="s">
        <v>137</v>
      </c>
      <c r="BB49" s="924" t="s">
        <v>137</v>
      </c>
      <c r="BC49" s="924" t="s">
        <v>137</v>
      </c>
      <c r="BD49" s="963" t="s">
        <v>4301</v>
      </c>
      <c r="BE49" s="666">
        <v>1987</v>
      </c>
      <c r="BF49" s="948" t="e">
        <f>#VALUE!</f>
        <v>#VALUE!</v>
      </c>
      <c r="BG49" s="933" t="s">
        <v>137</v>
      </c>
    </row>
    <row r="50" spans="1:59" ht="11.25" customHeight="1" x14ac:dyDescent="0.2">
      <c r="A50" s="537" t="s">
        <v>221</v>
      </c>
      <c r="B50" s="927" t="s">
        <v>222</v>
      </c>
      <c r="C50" s="994" t="s">
        <v>112</v>
      </c>
      <c r="D50" s="994" t="s">
        <v>4400</v>
      </c>
      <c r="E50" s="794">
        <v>62</v>
      </c>
      <c r="F50" s="526">
        <v>7</v>
      </c>
      <c r="G50" s="526" t="s">
        <v>37</v>
      </c>
      <c r="H50" s="526" t="s">
        <v>37</v>
      </c>
      <c r="I50" s="918">
        <v>68.47</v>
      </c>
      <c r="J50" s="704">
        <f t="shared" si="16"/>
        <v>2.862567547831167</v>
      </c>
      <c r="K50" s="929">
        <v>0.49</v>
      </c>
      <c r="L50" s="641">
        <v>4</v>
      </c>
      <c r="M50" s="695">
        <f t="shared" si="17"/>
        <v>1.96</v>
      </c>
      <c r="N50" s="923" t="s">
        <v>143</v>
      </c>
      <c r="O50" s="797">
        <v>0.48499999999999999</v>
      </c>
      <c r="P50" s="917">
        <v>43419</v>
      </c>
      <c r="Q50" s="917">
        <v>43444</v>
      </c>
      <c r="R50" s="695">
        <f t="shared" si="18"/>
        <v>1.0309278350515474</v>
      </c>
      <c r="S50" s="761">
        <f>IF(INDEX(Historical!$D$7:$D$1439,MATCH(B50,Historical!$B$7:$B$1446,0))=0,"n/a",(INDEX(Historical!$C$7:$C$1439,MATCH(B50,Historical!$B$7:$B$1446,0))/INDEX(Historical!$D$7:$D$1439,MATCH(B50,Historical!$B$7:$B$1446,0))-1)*100)</f>
        <v>1.0389610389610615</v>
      </c>
      <c r="T50" s="761">
        <f>IF(INDEX(Historical!$F$7:$F$1432,MATCH(B50,Historical!$B$7:$B$1446,0))=0,"n/a",((INDEX(Historical!$C$7:$C$1439,MATCH(B50,Historical!$B$7:$B$1446,0))/INDEX(Historical!$F$7:$F$1432,MATCH(B50,Historical!$B$7:$B$1446,0)))^(1/3)-1)*100)</f>
        <v>1.0499455201137042</v>
      </c>
      <c r="U50" s="761">
        <f>IF(INDEX(Historical!$H$7:$H$1432,MATCH(B50,Historical!$B$7:$B$1446,0))=0,"n/a",((INDEX(Historical!$C$7:$C$1439,MATCH(B50,Historical!$B$7:$B$1446,0))/INDEX(Historical!$H$7:$H$1432,MATCH(B50,Historical!$B$7:$B$1446,0)))^(1/5)-1)*100)</f>
        <v>3.2196313202780491</v>
      </c>
      <c r="V50" s="761">
        <f>IF(INDEX(Historical!$O$7:$O$1432,MATCH(B50,Historical!$B$7:$B$1446,0))=0,"n/a",((INDEX(Historical!$C$7:$C$1439,MATCH(B50,Historical!$B$7:$B$1446,0))/INDEX(Historical!$O$7:$O$1432,MATCH(B50,Historical!$B$7:$B$1446,0)))^(1/10)-1)*100)</f>
        <v>4.6890959456024284</v>
      </c>
      <c r="W50" s="762">
        <f t="shared" si="19"/>
        <v>0.68662090894034999</v>
      </c>
      <c r="X50" s="763">
        <f t="shared" si="20"/>
        <v>1.1924560445474255</v>
      </c>
      <c r="Y50" s="723"/>
      <c r="Z50" s="704">
        <f t="shared" si="21"/>
        <v>61.059190031152646</v>
      </c>
      <c r="AA50" s="937">
        <f t="shared" si="22"/>
        <v>21.330218068535824</v>
      </c>
      <c r="AB50" s="641">
        <v>9</v>
      </c>
      <c r="AC50" s="918">
        <v>3.21</v>
      </c>
      <c r="AD50" s="918">
        <v>2.33</v>
      </c>
      <c r="AE50" s="918">
        <v>2.46</v>
      </c>
      <c r="AF50" s="918">
        <v>5.19</v>
      </c>
      <c r="AG50" s="918">
        <v>26.700000000000003</v>
      </c>
      <c r="AH50" s="918">
        <v>24.099999999999998</v>
      </c>
      <c r="AI50" s="918">
        <v>10.69</v>
      </c>
      <c r="AJ50" s="918">
        <v>2.7</v>
      </c>
      <c r="AK50" s="918">
        <v>9.17</v>
      </c>
      <c r="AL50" s="930">
        <v>43590</v>
      </c>
      <c r="AM50" s="924">
        <v>0.5</v>
      </c>
      <c r="AN50" s="918">
        <v>0.72</v>
      </c>
      <c r="AO50" s="804">
        <f t="shared" si="23"/>
        <v>-15.248019200426608</v>
      </c>
      <c r="AP50" s="805">
        <f t="shared" si="24"/>
        <v>6.0821988681092165</v>
      </c>
      <c r="AQ50" s="938">
        <f t="shared" si="25"/>
        <v>121.81456897918733</v>
      </c>
      <c r="AR50" s="704">
        <f>INDEX(Historical!$C$7:$C$1439,MATCH(B50,Historical!$B$7:$B$1446,0))*IF(AH50="n/a",1.03,IF(AH50&lt;0,1.01,IF(AH50&gt;10,1.1,(1+AH50/100))))</f>
        <v>2.1395000000000004</v>
      </c>
      <c r="AS50" s="937">
        <f t="shared" si="26"/>
        <v>2.3534500000000005</v>
      </c>
      <c r="AT50" s="937">
        <f t="shared" si="30"/>
        <v>2.5692613650000005</v>
      </c>
      <c r="AU50" s="937">
        <f t="shared" si="30"/>
        <v>2.8048626321705004</v>
      </c>
      <c r="AV50" s="937">
        <f t="shared" si="30"/>
        <v>3.062068535540535</v>
      </c>
      <c r="AW50" s="704">
        <f t="shared" si="27"/>
        <v>12.929142532711037</v>
      </c>
      <c r="AX50" s="812">
        <f t="shared" si="28"/>
        <v>18.88293052827667</v>
      </c>
      <c r="AY50" s="997">
        <v>1.22</v>
      </c>
      <c r="AZ50" s="924">
        <v>23.630000000000003</v>
      </c>
      <c r="BA50" s="924">
        <v>-14.09</v>
      </c>
      <c r="BB50" s="924">
        <v>2.63</v>
      </c>
      <c r="BC50" s="924">
        <v>-0.96</v>
      </c>
      <c r="BE50" s="666">
        <v>1958</v>
      </c>
      <c r="BF50" s="948" t="e">
        <f>#VALUE!</f>
        <v>#VALUE!</v>
      </c>
      <c r="BG50" s="933">
        <v>11.200000000000001</v>
      </c>
    </row>
    <row r="51" spans="1:59" ht="11.25" customHeight="1" x14ac:dyDescent="0.2">
      <c r="A51" s="611" t="s">
        <v>223</v>
      </c>
      <c r="B51" s="927" t="s">
        <v>224</v>
      </c>
      <c r="C51" s="994" t="s">
        <v>108</v>
      </c>
      <c r="D51" s="994" t="s">
        <v>118</v>
      </c>
      <c r="E51" s="794">
        <v>29</v>
      </c>
      <c r="F51" s="526">
        <v>94</v>
      </c>
      <c r="G51" s="526" t="s">
        <v>106</v>
      </c>
      <c r="H51" s="526" t="s">
        <v>106</v>
      </c>
      <c r="I51" s="918">
        <v>178.52</v>
      </c>
      <c r="J51" s="704">
        <f t="shared" si="16"/>
        <v>2.0165807752632761</v>
      </c>
      <c r="K51" s="935">
        <v>0.9</v>
      </c>
      <c r="L51" s="641">
        <v>4</v>
      </c>
      <c r="M51" s="695">
        <f t="shared" si="17"/>
        <v>3.6</v>
      </c>
      <c r="N51" s="923" t="s">
        <v>225</v>
      </c>
      <c r="O51" s="798">
        <v>0.84</v>
      </c>
      <c r="P51" s="917">
        <v>43472</v>
      </c>
      <c r="Q51" s="917">
        <v>43488</v>
      </c>
      <c r="R51" s="695">
        <f t="shared" si="18"/>
        <v>7.1428571428571495</v>
      </c>
      <c r="S51" s="761">
        <f>IF(INDEX(Historical!$D$7:$D$1439,MATCH(B51,Historical!$B$7:$B$1446,0))=0,"n/a",(INDEX(Historical!$C$7:$C$1439,MATCH(B51,Historical!$B$7:$B$1446,0))/INDEX(Historical!$D$7:$D$1439,MATCH(B51,Historical!$B$7:$B$1446,0))-1)*100)</f>
        <v>7.348242811501593</v>
      </c>
      <c r="T51" s="761">
        <f>IF(INDEX(Historical!$F$7:$F$1432,MATCH(B51,Historical!$B$7:$B$1446,0))=0,"n/a",((INDEX(Historical!$C$7:$C$1439,MATCH(B51,Historical!$B$7:$B$1446,0))/INDEX(Historical!$F$7:$F$1432,MATCH(B51,Historical!$B$7:$B$1446,0)))^(1/3)-1)*100)</f>
        <v>7.245083423338583</v>
      </c>
      <c r="U51" s="761">
        <f>IF(INDEX(Historical!$H$7:$H$1432,MATCH(B51,Historical!$B$7:$B$1446,0))=0,"n/a",((INDEX(Historical!$C$7:$C$1439,MATCH(B51,Historical!$B$7:$B$1446,0))/INDEX(Historical!$H$7:$H$1432,MATCH(B51,Historical!$B$7:$B$1446,0)))^(1/5)-1)*100)</f>
        <v>7.2304642556117127</v>
      </c>
      <c r="V51" s="761">
        <f>IF(INDEX(Historical!$O$7:$O$1432,MATCH(B51,Historical!$B$7:$B$1446,0))=0,"n/a",((INDEX(Historical!$C$7:$C$1439,MATCH(B51,Historical!$B$7:$B$1446,0))/INDEX(Historical!$O$7:$O$1432,MATCH(B51,Historical!$B$7:$B$1446,0)))^(1/10)-1)*100)</f>
        <v>6.6799149938662872</v>
      </c>
      <c r="W51" s="762">
        <f t="shared" si="19"/>
        <v>1.0824186029688938</v>
      </c>
      <c r="X51" s="763">
        <f t="shared" si="20"/>
        <v>0.73034992480926386</v>
      </c>
      <c r="Y51" s="715"/>
      <c r="Z51" s="704">
        <f t="shared" si="21"/>
        <v>73.022312373225162</v>
      </c>
      <c r="AA51" s="937">
        <f t="shared" si="22"/>
        <v>36.210953346855987</v>
      </c>
      <c r="AB51" s="641">
        <v>12</v>
      </c>
      <c r="AC51" s="918">
        <v>4.93</v>
      </c>
      <c r="AD51" s="918">
        <v>3.62</v>
      </c>
      <c r="AE51" s="918">
        <v>3.46</v>
      </c>
      <c r="AF51" s="918">
        <v>9.59</v>
      </c>
      <c r="AG51" s="918">
        <v>31.900000000000002</v>
      </c>
      <c r="AH51" s="918">
        <v>39.200000000000003</v>
      </c>
      <c r="AI51" s="918">
        <v>4.97</v>
      </c>
      <c r="AJ51" s="918">
        <v>9.9</v>
      </c>
      <c r="AK51" s="918">
        <v>10</v>
      </c>
      <c r="AL51" s="930">
        <v>8230</v>
      </c>
      <c r="AM51" s="924">
        <v>0.8</v>
      </c>
      <c r="AN51" s="918">
        <v>0.1</v>
      </c>
      <c r="AO51" s="804">
        <f t="shared" si="23"/>
        <v>-26.963908315980998</v>
      </c>
      <c r="AP51" s="805">
        <f t="shared" si="24"/>
        <v>9.2470450308749896</v>
      </c>
      <c r="AQ51" s="938">
        <f t="shared" si="25"/>
        <v>292.86019147124307</v>
      </c>
      <c r="AR51" s="704">
        <f>INDEX(Historical!$C$7:$C$1439,MATCH(B51,Historical!$B$7:$B$1446,0))*IF(AH51="n/a",1.03,IF(AH51&lt;0,1.01,IF(AH51&gt;10,1.1,(1+AH51/100))))</f>
        <v>3.6960000000000002</v>
      </c>
      <c r="AS51" s="937">
        <f t="shared" si="26"/>
        <v>3.8796912000000003</v>
      </c>
      <c r="AT51" s="937">
        <f t="shared" si="30"/>
        <v>4.267660320000001</v>
      </c>
      <c r="AU51" s="937">
        <f t="shared" si="30"/>
        <v>4.6944263520000016</v>
      </c>
      <c r="AV51" s="937">
        <f t="shared" si="30"/>
        <v>5.1638689872000025</v>
      </c>
      <c r="AW51" s="704">
        <f t="shared" si="27"/>
        <v>21.701646859200004</v>
      </c>
      <c r="AX51" s="812">
        <f t="shared" si="28"/>
        <v>12.156423291059827</v>
      </c>
      <c r="AY51" s="997">
        <v>0.48</v>
      </c>
      <c r="AZ51" s="924">
        <v>61.970000000000006</v>
      </c>
      <c r="BA51" s="924">
        <v>-5.0500000000000007</v>
      </c>
      <c r="BB51" s="924">
        <v>8.06</v>
      </c>
      <c r="BC51" s="924">
        <v>30.94</v>
      </c>
      <c r="BE51" s="666">
        <v>1991</v>
      </c>
      <c r="BF51" s="948" t="e">
        <f>#VALUE!</f>
        <v>#VALUE!</v>
      </c>
      <c r="BG51" s="933">
        <v>17</v>
      </c>
    </row>
    <row r="52" spans="1:59" ht="11.25" customHeight="1" x14ac:dyDescent="0.2">
      <c r="A52" s="537" t="s">
        <v>570</v>
      </c>
      <c r="B52" s="927" t="s">
        <v>571</v>
      </c>
      <c r="C52" s="994" t="s">
        <v>4356</v>
      </c>
      <c r="D52" s="994" t="s">
        <v>4357</v>
      </c>
      <c r="E52" s="794">
        <v>25</v>
      </c>
      <c r="F52" s="526">
        <v>135</v>
      </c>
      <c r="G52" s="526" t="s">
        <v>37</v>
      </c>
      <c r="H52" s="526" t="s">
        <v>115</v>
      </c>
      <c r="I52" s="918">
        <v>289.24</v>
      </c>
      <c r="J52" s="704">
        <f t="shared" si="16"/>
        <v>2.69672244502835</v>
      </c>
      <c r="K52" s="935">
        <v>1.95</v>
      </c>
      <c r="L52" s="641">
        <v>4</v>
      </c>
      <c r="M52" s="695">
        <f t="shared" si="17"/>
        <v>7.8</v>
      </c>
      <c r="N52" s="923" t="s">
        <v>220</v>
      </c>
      <c r="O52" s="798">
        <v>1.86</v>
      </c>
      <c r="P52" s="917">
        <v>43552</v>
      </c>
      <c r="Q52" s="917">
        <v>43567</v>
      </c>
      <c r="R52" s="695">
        <f t="shared" si="18"/>
        <v>4.838709677419347</v>
      </c>
      <c r="S52" s="761">
        <f>IF(INDEX(Historical!$D$7:$D$1439,MATCH(B52,Historical!$B$7:$B$1446,0))=0,"n/a",(INDEX(Historical!$C$7:$C$1439,MATCH(B52,Historical!$B$7:$B$1446,0))/INDEX(Historical!$D$7:$D$1439,MATCH(B52,Historical!$B$7:$B$1446,0))-1)*100)</f>
        <v>7.0072992700729975</v>
      </c>
      <c r="T52" s="761">
        <f>IF(INDEX(Historical!$F$7:$F$1432,MATCH(B52,Historical!$B$7:$B$1446,0))=0,"n/a",((INDEX(Historical!$C$7:$C$1439,MATCH(B52,Historical!$B$7:$B$1446,0))/INDEX(Historical!$F$7:$F$1432,MATCH(B52,Historical!$B$7:$B$1446,0)))^(1/3)-1)*100)</f>
        <v>9.2586641609718292</v>
      </c>
      <c r="U52" s="761">
        <f>IF(INDEX(Historical!$H$7:$H$1432,MATCH(B52,Historical!$B$7:$B$1446,0))=0,"n/a",((INDEX(Historical!$C$7:$C$1439,MATCH(B52,Historical!$B$7:$B$1446,0))/INDEX(Historical!$H$7:$H$1432,MATCH(B52,Historical!$B$7:$B$1446,0)))^(1/5)-1)*100)</f>
        <v>9.15623981134841</v>
      </c>
      <c r="V52" s="761">
        <f>IF(INDEX(Historical!$O$7:$O$1432,MATCH(B52,Historical!$B$7:$B$1446,0))=0,"n/a",((INDEX(Historical!$C$7:$C$1439,MATCH(B52,Historical!$B$7:$B$1446,0))/INDEX(Historical!$O$7:$O$1432,MATCH(B52,Historical!$B$7:$B$1446,0)))^(1/10)-1)*100)</f>
        <v>6.2705939556533252</v>
      </c>
      <c r="W52" s="762">
        <f t="shared" si="19"/>
        <v>1.460187005585571</v>
      </c>
      <c r="X52" s="763">
        <f t="shared" si="20"/>
        <v>0.70432613933449306</v>
      </c>
      <c r="Y52" s="927"/>
      <c r="Z52" s="704">
        <f t="shared" si="21"/>
        <v>132.20338983050846</v>
      </c>
      <c r="AA52" s="937">
        <f t="shared" si="22"/>
        <v>49.023728813559323</v>
      </c>
      <c r="AB52" s="641">
        <v>12</v>
      </c>
      <c r="AC52" s="918">
        <v>5.9</v>
      </c>
      <c r="AD52" s="918">
        <v>6.2</v>
      </c>
      <c r="AE52" s="918">
        <v>13.51</v>
      </c>
      <c r="AF52" s="918">
        <v>3.05</v>
      </c>
      <c r="AG52" s="918">
        <v>6.2</v>
      </c>
      <c r="AH52" s="918">
        <v>-9.9</v>
      </c>
      <c r="AI52" s="918">
        <v>11.110000000000001</v>
      </c>
      <c r="AJ52" s="918">
        <v>13</v>
      </c>
      <c r="AK52" s="918">
        <v>7.9</v>
      </c>
      <c r="AL52" s="930">
        <v>18920</v>
      </c>
      <c r="AM52" s="924">
        <v>0.1</v>
      </c>
      <c r="AN52" s="918">
        <v>0.89</v>
      </c>
      <c r="AO52" s="804">
        <f t="shared" si="23"/>
        <v>-37.17076655718256</v>
      </c>
      <c r="AP52" s="805">
        <f t="shared" si="24"/>
        <v>11.85296225637676</v>
      </c>
      <c r="AQ52" s="938">
        <f t="shared" si="25"/>
        <v>157.78748601759025</v>
      </c>
      <c r="AR52" s="704">
        <f>INDEX(Historical!$C$7:$C$1439,MATCH(B52,Historical!$B$7:$B$1446,0))*IF(AH52="n/a",1.03,IF(AH52&lt;0,1.01,IF(AH52&gt;10,1.1,(1+AH52/100))))</f>
        <v>7.4032999999999998</v>
      </c>
      <c r="AS52" s="937">
        <f t="shared" si="26"/>
        <v>8.1436299999999999</v>
      </c>
      <c r="AT52" s="937">
        <f t="shared" si="30"/>
        <v>8.786976769999999</v>
      </c>
      <c r="AU52" s="937">
        <f t="shared" si="30"/>
        <v>9.4811479348299983</v>
      </c>
      <c r="AV52" s="937">
        <f t="shared" si="30"/>
        <v>10.230158621681568</v>
      </c>
      <c r="AW52" s="704">
        <f t="shared" si="27"/>
        <v>44.045213326511565</v>
      </c>
      <c r="AX52" s="812">
        <f t="shared" si="28"/>
        <v>15.227912227393018</v>
      </c>
      <c r="AY52" s="997">
        <v>0.5</v>
      </c>
      <c r="AZ52" s="924">
        <v>27.860000000000003</v>
      </c>
      <c r="BA52" s="924">
        <v>-1.82</v>
      </c>
      <c r="BB52" s="924">
        <v>3.95</v>
      </c>
      <c r="BC52" s="924">
        <v>14.099999999999998</v>
      </c>
      <c r="BE52" s="666">
        <v>1995</v>
      </c>
      <c r="BF52" s="948" t="e">
        <f>#VALUE!</f>
        <v>#VALUE!</v>
      </c>
      <c r="BG52" s="933">
        <v>3.1</v>
      </c>
    </row>
    <row r="53" spans="1:59" s="840" customFormat="1" ht="11.25" customHeight="1" x14ac:dyDescent="0.2">
      <c r="A53" s="699" t="s">
        <v>216</v>
      </c>
      <c r="B53" s="848" t="s">
        <v>217</v>
      </c>
      <c r="C53" s="994" t="s">
        <v>108</v>
      </c>
      <c r="D53" s="994" t="s">
        <v>4372</v>
      </c>
      <c r="E53" s="820">
        <v>38</v>
      </c>
      <c r="F53" s="526">
        <v>68</v>
      </c>
      <c r="G53" s="1151" t="s">
        <v>106</v>
      </c>
      <c r="H53" s="1151" t="s">
        <v>106</v>
      </c>
      <c r="I53" s="833">
        <v>40.31</v>
      </c>
      <c r="J53" s="822">
        <f t="shared" si="16"/>
        <v>3.4730836020838498</v>
      </c>
      <c r="K53" s="823">
        <v>0.35</v>
      </c>
      <c r="L53" s="824">
        <v>4</v>
      </c>
      <c r="M53" s="825">
        <f t="shared" si="17"/>
        <v>1.4</v>
      </c>
      <c r="N53" s="826" t="s">
        <v>107</v>
      </c>
      <c r="O53" s="827">
        <v>0.31</v>
      </c>
      <c r="P53" s="828">
        <v>43403</v>
      </c>
      <c r="Q53" s="828">
        <v>43419</v>
      </c>
      <c r="R53" s="825">
        <f t="shared" si="18"/>
        <v>12.903225806451607</v>
      </c>
      <c r="S53" s="761">
        <f>IF(INDEX(Historical!$D$7:$D$1439,MATCH(B53,Historical!$B$7:$B$1446,0))=0,"n/a",(INDEX(Historical!$C$7:$C$1439,MATCH(B53,Historical!$B$7:$B$1446,0))/INDEX(Historical!$D$7:$D$1439,MATCH(B53,Historical!$B$7:$B$1446,0))-1)*100)</f>
        <v>11.304347826086936</v>
      </c>
      <c r="T53" s="761">
        <f>IF(INDEX(Historical!$F$7:$F$1432,MATCH(B53,Historical!$B$7:$B$1446,0))=0,"n/a",((INDEX(Historical!$C$7:$C$1439,MATCH(B53,Historical!$B$7:$B$1446,0))/INDEX(Historical!$F$7:$F$1432,MATCH(B53,Historical!$B$7:$B$1446,0)))^(1/3)-1)*100)</f>
        <v>8.0391874208477923</v>
      </c>
      <c r="U53" s="761">
        <f>IF(INDEX(Historical!$H$7:$H$1432,MATCH(B53,Historical!$B$7:$B$1446,0))=0,"n/a",((INDEX(Historical!$C$7:$C$1439,MATCH(B53,Historical!$B$7:$B$1446,0))/INDEX(Historical!$H$7:$H$1432,MATCH(B53,Historical!$B$7:$B$1446,0)))^(1/5)-1)*100)</f>
        <v>9.3148651699032303</v>
      </c>
      <c r="V53" s="761">
        <f>IF(INDEX(Historical!$O$7:$O$1432,MATCH(B53,Historical!$B$7:$B$1446,0))=0,"n/a",((INDEX(Historical!$C$7:$C$1439,MATCH(B53,Historical!$B$7:$B$1446,0))/INDEX(Historical!$O$7:$O$1432,MATCH(B53,Historical!$B$7:$B$1446,0)))^(1/10)-1)*100)</f>
        <v>7.7818067712725814</v>
      </c>
      <c r="W53" s="829">
        <f t="shared" si="19"/>
        <v>1.1970054569190933</v>
      </c>
      <c r="X53" s="830">
        <f t="shared" si="20"/>
        <v>0.55777635747923537</v>
      </c>
      <c r="Y53" s="845"/>
      <c r="Z53" s="822">
        <f t="shared" si="21"/>
        <v>43.34365325077399</v>
      </c>
      <c r="AA53" s="832">
        <f t="shared" si="22"/>
        <v>12.479876160990713</v>
      </c>
      <c r="AB53" s="824">
        <v>10</v>
      </c>
      <c r="AC53" s="833">
        <v>3.23</v>
      </c>
      <c r="AD53" s="833">
        <v>2.67</v>
      </c>
      <c r="AE53" s="833">
        <v>2.86</v>
      </c>
      <c r="AF53" s="833">
        <v>4.24</v>
      </c>
      <c r="AG53" s="833">
        <v>35.699999999999996</v>
      </c>
      <c r="AH53" s="833">
        <v>36.299999999999997</v>
      </c>
      <c r="AI53" s="833">
        <v>7.8299999999999992</v>
      </c>
      <c r="AJ53" s="833">
        <v>16.7</v>
      </c>
      <c r="AK53" s="833">
        <v>4.68</v>
      </c>
      <c r="AL53" s="834">
        <v>4820</v>
      </c>
      <c r="AM53" s="835">
        <v>3.3000000000000003</v>
      </c>
      <c r="AN53" s="833">
        <v>1.43</v>
      </c>
      <c r="AO53" s="836">
        <f t="shared" si="23"/>
        <v>0.3080726109963674</v>
      </c>
      <c r="AP53" s="837">
        <f t="shared" si="24"/>
        <v>12.787948771987081</v>
      </c>
      <c r="AQ53" s="838">
        <f t="shared" si="25"/>
        <v>53.354599862324335</v>
      </c>
      <c r="AR53" s="704">
        <f>INDEX(Historical!$C$7:$C$1439,MATCH(B53,Historical!$B$7:$B$1446,0))*IF(AH53="n/a",1.03,IF(AH53&lt;0,1.01,IF(AH53&gt;10,1.1,(1+AH53/100))))</f>
        <v>1.4080000000000001</v>
      </c>
      <c r="AS53" s="832">
        <f t="shared" si="26"/>
        <v>1.5182464000000002</v>
      </c>
      <c r="AT53" s="832">
        <f t="shared" si="30"/>
        <v>1.5893003315200001</v>
      </c>
      <c r="AU53" s="832">
        <f t="shared" si="30"/>
        <v>1.663679587035136</v>
      </c>
      <c r="AV53" s="832">
        <f t="shared" si="30"/>
        <v>1.7415397917083804</v>
      </c>
      <c r="AW53" s="822">
        <f t="shared" si="27"/>
        <v>7.920766110263517</v>
      </c>
      <c r="AX53" s="839">
        <f t="shared" si="28"/>
        <v>19.649630638212642</v>
      </c>
      <c r="AY53" s="998">
        <v>1.59</v>
      </c>
      <c r="AZ53" s="835">
        <v>24.88</v>
      </c>
      <c r="BA53" s="835">
        <v>-31.14</v>
      </c>
      <c r="BB53" s="835">
        <v>-0.15</v>
      </c>
      <c r="BC53" s="835">
        <v>-11.72</v>
      </c>
      <c r="BD53" s="964"/>
      <c r="BE53" s="666">
        <v>1982</v>
      </c>
      <c r="BF53" s="948" t="e">
        <f>#VALUE!</f>
        <v>#VALUE!</v>
      </c>
      <c r="BG53" s="895">
        <v>12.5</v>
      </c>
    </row>
    <row r="54" spans="1:59" ht="11.25" customHeight="1" x14ac:dyDescent="0.2">
      <c r="A54" s="611" t="s">
        <v>236</v>
      </c>
      <c r="B54" s="927" t="s">
        <v>237</v>
      </c>
      <c r="C54" s="994" t="s">
        <v>112</v>
      </c>
      <c r="D54" s="994" t="s">
        <v>213</v>
      </c>
      <c r="E54" s="794">
        <v>27</v>
      </c>
      <c r="F54" s="526">
        <v>104</v>
      </c>
      <c r="G54" s="526" t="s">
        <v>106</v>
      </c>
      <c r="H54" s="526" t="s">
        <v>106</v>
      </c>
      <c r="I54" s="918">
        <v>51.09</v>
      </c>
      <c r="J54" s="704">
        <f t="shared" si="16"/>
        <v>1.1352515169309061</v>
      </c>
      <c r="K54" s="935">
        <v>0.14499999999999999</v>
      </c>
      <c r="L54" s="641">
        <v>4</v>
      </c>
      <c r="M54" s="695">
        <f t="shared" si="17"/>
        <v>0.57999999999999996</v>
      </c>
      <c r="N54" s="923" t="s">
        <v>169</v>
      </c>
      <c r="O54" s="798">
        <v>0.12</v>
      </c>
      <c r="P54" s="917">
        <v>43496</v>
      </c>
      <c r="Q54" s="917">
        <v>43511</v>
      </c>
      <c r="R54" s="695">
        <f t="shared" si="18"/>
        <v>20.833333333333329</v>
      </c>
      <c r="S54" s="761">
        <f>IF(INDEX(Historical!$D$7:$D$1439,MATCH(B54,Historical!$B$7:$B$1446,0))=0,"n/a",(INDEX(Historical!$C$7:$C$1439,MATCH(B54,Historical!$B$7:$B$1446,0))/INDEX(Historical!$D$7:$D$1439,MATCH(B54,Historical!$B$7:$B$1446,0))-1)*100)</f>
        <v>10.650887573964507</v>
      </c>
      <c r="T54" s="761">
        <f>IF(INDEX(Historical!$F$7:$F$1432,MATCH(B54,Historical!$B$7:$B$1446,0))=0,"n/a",((INDEX(Historical!$C$7:$C$1439,MATCH(B54,Historical!$B$7:$B$1446,0))/INDEX(Historical!$F$7:$F$1432,MATCH(B54,Historical!$B$7:$B$1446,0)))^(1/3)-1)*100)</f>
        <v>6.917810999860885</v>
      </c>
      <c r="U54" s="761">
        <f>IF(INDEX(Historical!$H$7:$H$1432,MATCH(B54,Historical!$B$7:$B$1446,0))=0,"n/a",((INDEX(Historical!$C$7:$C$1439,MATCH(B54,Historical!$B$7:$B$1446,0))/INDEX(Historical!$H$7:$H$1432,MATCH(B54,Historical!$B$7:$B$1446,0)))^(1/5)-1)*100)</f>
        <v>8.9171716682548521</v>
      </c>
      <c r="V54" s="761">
        <f>IF(INDEX(Historical!$O$7:$O$1432,MATCH(B54,Historical!$B$7:$B$1446,0))=0,"n/a",((INDEX(Historical!$C$7:$C$1439,MATCH(B54,Historical!$B$7:$B$1446,0))/INDEX(Historical!$O$7:$O$1432,MATCH(B54,Historical!$B$7:$B$1446,0)))^(1/10)-1)*100)</f>
        <v>6.5664849986184715</v>
      </c>
      <c r="W54" s="762">
        <f t="shared" si="19"/>
        <v>1.3579824929366233</v>
      </c>
      <c r="X54" s="763">
        <f t="shared" si="20"/>
        <v>1.5113850285177717</v>
      </c>
      <c r="Y54" s="715"/>
      <c r="Z54" s="704">
        <f t="shared" si="21"/>
        <v>25.892857142857139</v>
      </c>
      <c r="AA54" s="937">
        <f t="shared" si="22"/>
        <v>22.808035714285715</v>
      </c>
      <c r="AB54" s="641">
        <v>12</v>
      </c>
      <c r="AC54" s="918">
        <v>2.2400000000000002</v>
      </c>
      <c r="AD54" s="918">
        <v>1.7</v>
      </c>
      <c r="AE54" s="918">
        <v>1.91</v>
      </c>
      <c r="AF54" s="918">
        <v>3.22</v>
      </c>
      <c r="AG54" s="918">
        <v>14.499999999999998</v>
      </c>
      <c r="AH54" s="918">
        <v>19.900000000000002</v>
      </c>
      <c r="AI54" s="918">
        <v>8.6300000000000008</v>
      </c>
      <c r="AJ54" s="918">
        <v>5.8999999999999995</v>
      </c>
      <c r="AK54" s="918">
        <v>13.4</v>
      </c>
      <c r="AL54" s="930">
        <v>2480</v>
      </c>
      <c r="AM54" s="924">
        <v>1.2</v>
      </c>
      <c r="AN54" s="918">
        <v>0.28000000000000003</v>
      </c>
      <c r="AO54" s="804">
        <f t="shared" si="23"/>
        <v>-12.755612529099958</v>
      </c>
      <c r="AP54" s="805">
        <f t="shared" si="24"/>
        <v>10.052423185185758</v>
      </c>
      <c r="AQ54" s="938">
        <f t="shared" si="25"/>
        <v>80.66774292422356</v>
      </c>
      <c r="AR54" s="704">
        <f>INDEX(Historical!$C$7:$C$1439,MATCH(B54,Historical!$B$7:$B$1446,0))*IF(AH54="n/a",1.03,IF(AH54&lt;0,1.01,IF(AH54&gt;10,1.1,(1+AH54/100))))</f>
        <v>0.5142500000000001</v>
      </c>
      <c r="AS54" s="937">
        <f t="shared" si="26"/>
        <v>0.55862977500000011</v>
      </c>
      <c r="AT54" s="937">
        <f t="shared" si="30"/>
        <v>0.61449275250000013</v>
      </c>
      <c r="AU54" s="937">
        <f t="shared" si="30"/>
        <v>0.67594202775000023</v>
      </c>
      <c r="AV54" s="937">
        <f t="shared" si="30"/>
        <v>0.74353623052500029</v>
      </c>
      <c r="AW54" s="704">
        <f t="shared" si="27"/>
        <v>3.1068507857750007</v>
      </c>
      <c r="AX54" s="812">
        <f t="shared" si="28"/>
        <v>6.0811328748776674</v>
      </c>
      <c r="AY54" s="997">
        <v>1.36</v>
      </c>
      <c r="AZ54" s="924">
        <v>31.44</v>
      </c>
      <c r="BA54" s="924">
        <v>-8.09</v>
      </c>
      <c r="BB54" s="924">
        <v>1.73</v>
      </c>
      <c r="BC54" s="924">
        <v>9.2299999999999986</v>
      </c>
      <c r="BE54" s="666">
        <v>1993</v>
      </c>
      <c r="BF54" s="948" t="e">
        <f>#VALUE!</f>
        <v>#VALUE!</v>
      </c>
      <c r="BG54" s="933">
        <v>8.6999999999999993</v>
      </c>
    </row>
    <row r="55" spans="1:59" ht="11.25" customHeight="1" x14ac:dyDescent="0.2">
      <c r="A55" s="611" t="s">
        <v>229</v>
      </c>
      <c r="B55" s="927" t="s">
        <v>230</v>
      </c>
      <c r="C55" s="994" t="s">
        <v>108</v>
      </c>
      <c r="D55" s="994" t="s">
        <v>4376</v>
      </c>
      <c r="E55" s="794">
        <v>56</v>
      </c>
      <c r="F55" s="526">
        <v>14</v>
      </c>
      <c r="G55" s="526" t="s">
        <v>106</v>
      </c>
      <c r="H55" s="526" t="s">
        <v>106</v>
      </c>
      <c r="I55" s="918">
        <v>725.01</v>
      </c>
      <c r="J55" s="704">
        <f t="shared" si="16"/>
        <v>1.9310078481676114</v>
      </c>
      <c r="K55" s="935">
        <v>7</v>
      </c>
      <c r="L55" s="641">
        <v>2</v>
      </c>
      <c r="M55" s="695">
        <f t="shared" si="17"/>
        <v>14</v>
      </c>
      <c r="N55" s="923" t="s">
        <v>231</v>
      </c>
      <c r="O55" s="798">
        <v>6.9</v>
      </c>
      <c r="P55" s="917">
        <v>43434</v>
      </c>
      <c r="Q55" s="917">
        <v>43467</v>
      </c>
      <c r="R55" s="695">
        <f t="shared" si="18"/>
        <v>1.4492753623188355</v>
      </c>
      <c r="S55" s="761">
        <f>IF(INDEX(Historical!$D$7:$D$1439,MATCH(B55,Historical!$B$7:$B$1446,0))=0,"n/a",(INDEX(Historical!$C$7:$C$1439,MATCH(B55,Historical!$B$7:$B$1446,0))/INDEX(Historical!$D$7:$D$1439,MATCH(B55,Historical!$B$7:$B$1446,0))-1)*100)</f>
        <v>2.5830258302582898</v>
      </c>
      <c r="T55" s="761">
        <f>IF(INDEX(Historical!$F$7:$F$1432,MATCH(B55,Historical!$B$7:$B$1446,0))=0,"n/a",((INDEX(Historical!$C$7:$C$1439,MATCH(B55,Historical!$B$7:$B$1446,0))/INDEX(Historical!$F$7:$F$1432,MATCH(B55,Historical!$B$7:$B$1446,0)))^(1/3)-1)*100)</f>
        <v>2.7862314827686196</v>
      </c>
      <c r="U55" s="761">
        <f>IF(INDEX(Historical!$H$7:$H$1432,MATCH(B55,Historical!$B$7:$B$1446,0))=0,"n/a",((INDEX(Historical!$C$7:$C$1439,MATCH(B55,Historical!$B$7:$B$1446,0))/INDEX(Historical!$H$7:$H$1432,MATCH(B55,Historical!$B$7:$B$1446,0)))^(1/5)-1)*100)</f>
        <v>2.3101268237974537</v>
      </c>
      <c r="V55" s="761">
        <f>IF(INDEX(Historical!$O$7:$O$1432,MATCH(B55,Historical!$B$7:$B$1446,0))=0,"n/a",((INDEX(Historical!$C$7:$C$1439,MATCH(B55,Historical!$B$7:$B$1446,0))/INDEX(Historical!$O$7:$O$1432,MATCH(B55,Historical!$B$7:$B$1446,0)))^(1/10)-1)*100)</f>
        <v>3.1434046405429905</v>
      </c>
      <c r="W55" s="762">
        <f t="shared" si="19"/>
        <v>0.73491232849945887</v>
      </c>
      <c r="X55" s="763" t="str">
        <f t="shared" si="20"/>
        <v>n/a</v>
      </c>
      <c r="Y55" s="928"/>
      <c r="Z55" s="704" t="str">
        <f t="shared" si="21"/>
        <v>n/a</v>
      </c>
      <c r="AA55" s="937" t="str">
        <f t="shared" si="22"/>
        <v>n/a</v>
      </c>
      <c r="AB55" s="641">
        <v>12</v>
      </c>
      <c r="AC55" s="918" t="s">
        <v>137</v>
      </c>
      <c r="AD55" s="918" t="s">
        <v>137</v>
      </c>
      <c r="AE55" s="918" t="s">
        <v>137</v>
      </c>
      <c r="AF55" s="918" t="s">
        <v>137</v>
      </c>
      <c r="AG55" s="918" t="s">
        <v>137</v>
      </c>
      <c r="AH55" s="918" t="s">
        <v>137</v>
      </c>
      <c r="AI55" s="918" t="s">
        <v>137</v>
      </c>
      <c r="AJ55" s="918" t="s">
        <v>137</v>
      </c>
      <c r="AK55" s="918" t="s">
        <v>137</v>
      </c>
      <c r="AL55" s="930" t="s">
        <v>137</v>
      </c>
      <c r="AM55" s="924" t="s">
        <v>137</v>
      </c>
      <c r="AN55" s="918" t="s">
        <v>137</v>
      </c>
      <c r="AO55" s="804" t="str">
        <f t="shared" si="23"/>
        <v>n/a</v>
      </c>
      <c r="AP55" s="805">
        <f t="shared" si="24"/>
        <v>4.2411346719650656</v>
      </c>
      <c r="AQ55" s="938" t="str">
        <f t="shared" si="25"/>
        <v>n/a</v>
      </c>
      <c r="AR55" s="704">
        <f>INDEX(Historical!$C$7:$C$1439,MATCH(B55,Historical!$B$7:$B$1446,0))*IF(AH55="n/a",1.03,IF(AH55&lt;0,1.01,IF(AH55&gt;10,1.1,(1+AH55/100))))</f>
        <v>14.317</v>
      </c>
      <c r="AS55" s="937">
        <f t="shared" si="26"/>
        <v>14.746510000000001</v>
      </c>
      <c r="AT55" s="937">
        <f t="shared" si="30"/>
        <v>15.188905300000002</v>
      </c>
      <c r="AU55" s="937">
        <f t="shared" si="30"/>
        <v>15.644572459000003</v>
      </c>
      <c r="AV55" s="937">
        <f t="shared" si="30"/>
        <v>16.113909632770003</v>
      </c>
      <c r="AW55" s="704">
        <f t="shared" si="27"/>
        <v>76.010897391770015</v>
      </c>
      <c r="AX55" s="812">
        <f t="shared" si="28"/>
        <v>10.484117100697924</v>
      </c>
      <c r="AY55" s="997" t="s">
        <v>137</v>
      </c>
      <c r="AZ55" s="924" t="s">
        <v>137</v>
      </c>
      <c r="BA55" s="924" t="s">
        <v>137</v>
      </c>
      <c r="BB55" s="924" t="s">
        <v>137</v>
      </c>
      <c r="BC55" s="924" t="s">
        <v>137</v>
      </c>
      <c r="BD55" s="963" t="s">
        <v>4301</v>
      </c>
      <c r="BE55" s="666">
        <v>1964</v>
      </c>
      <c r="BF55" s="948" t="e">
        <f>#VALUE!</f>
        <v>#VALUE!</v>
      </c>
      <c r="BG55" s="933" t="s">
        <v>137</v>
      </c>
    </row>
    <row r="56" spans="1:59" ht="11.25" customHeight="1" x14ac:dyDescent="0.2">
      <c r="A56" s="537" t="s">
        <v>232</v>
      </c>
      <c r="B56" s="927" t="s">
        <v>233</v>
      </c>
      <c r="C56" s="994" t="s">
        <v>4356</v>
      </c>
      <c r="D56" s="994" t="s">
        <v>4357</v>
      </c>
      <c r="E56" s="794">
        <v>51</v>
      </c>
      <c r="F56" s="526">
        <v>24</v>
      </c>
      <c r="G56" s="526" t="s">
        <v>37</v>
      </c>
      <c r="H56" s="526" t="s">
        <v>37</v>
      </c>
      <c r="I56" s="918">
        <v>137.85</v>
      </c>
      <c r="J56" s="704">
        <f t="shared" si="16"/>
        <v>2.9597388465723613</v>
      </c>
      <c r="K56" s="929">
        <v>1.02</v>
      </c>
      <c r="L56" s="641">
        <v>4</v>
      </c>
      <c r="M56" s="695">
        <f t="shared" si="17"/>
        <v>4.08</v>
      </c>
      <c r="N56" s="923" t="s">
        <v>220</v>
      </c>
      <c r="O56" s="797">
        <v>1</v>
      </c>
      <c r="P56" s="917">
        <v>43363</v>
      </c>
      <c r="Q56" s="917">
        <v>43388</v>
      </c>
      <c r="R56" s="695">
        <f t="shared" si="18"/>
        <v>2.0000000000000018</v>
      </c>
      <c r="S56" s="761">
        <f>IF(INDEX(Historical!$D$7:$D$1439,MATCH(B56,Historical!$B$7:$B$1446,0))=0,"n/a",(INDEX(Historical!$C$7:$C$1439,MATCH(B56,Historical!$B$7:$B$1446,0))/INDEX(Historical!$D$7:$D$1439,MATCH(B56,Historical!$B$7:$B$1446,0))-1)*100)</f>
        <v>2.0304568527918621</v>
      </c>
      <c r="T56" s="761">
        <f>IF(INDEX(Historical!$F$7:$F$1432,MATCH(B56,Historical!$B$7:$B$1446,0))=0,"n/a",((INDEX(Historical!$C$7:$C$1439,MATCH(B56,Historical!$B$7:$B$1446,0))/INDEX(Historical!$F$7:$F$1432,MATCH(B56,Historical!$B$7:$B$1446,0)))^(1/3)-1)*100)</f>
        <v>4.2315589399588349</v>
      </c>
      <c r="U56" s="761">
        <f>IF(INDEX(Historical!$H$7:$H$1432,MATCH(B56,Historical!$B$7:$B$1446,0))=0,"n/a",((INDEX(Historical!$C$7:$C$1439,MATCH(B56,Historical!$B$7:$B$1446,0))/INDEX(Historical!$H$7:$H$1432,MATCH(B56,Historical!$B$7:$B$1446,0)))^(1/5)-1)*100)</f>
        <v>6.2414332109832937</v>
      </c>
      <c r="V56" s="761">
        <f>IF(INDEX(Historical!$O$7:$O$1432,MATCH(B56,Historical!$B$7:$B$1446,0))=0,"n/a",((INDEX(Historical!$C$7:$C$1439,MATCH(B56,Historical!$B$7:$B$1446,0))/INDEX(Historical!$O$7:$O$1432,MATCH(B56,Historical!$B$7:$B$1446,0)))^(1/10)-1)*100)</f>
        <v>4.9487903497924979</v>
      </c>
      <c r="W56" s="762">
        <f t="shared" si="19"/>
        <v>1.2612038033183193</v>
      </c>
      <c r="X56" s="763">
        <f t="shared" si="20"/>
        <v>0.73428626011568165</v>
      </c>
      <c r="Y56" s="927"/>
      <c r="Z56" s="704">
        <f t="shared" si="21"/>
        <v>135.09933774834437</v>
      </c>
      <c r="AA56" s="937">
        <f t="shared" si="22"/>
        <v>45.645695364238406</v>
      </c>
      <c r="AB56" s="641">
        <v>12</v>
      </c>
      <c r="AC56" s="918">
        <v>3.02</v>
      </c>
      <c r="AD56" s="918">
        <v>6.82</v>
      </c>
      <c r="AE56" s="918">
        <v>11.16</v>
      </c>
      <c r="AF56" s="918">
        <v>4.6500000000000004</v>
      </c>
      <c r="AG56" s="918">
        <v>10.9</v>
      </c>
      <c r="AH56" s="918">
        <v>4.3</v>
      </c>
      <c r="AI56" s="918">
        <v>7.86</v>
      </c>
      <c r="AJ56" s="918">
        <v>8.5</v>
      </c>
      <c r="AK56" s="918">
        <v>6.7</v>
      </c>
      <c r="AL56" s="930">
        <v>10220</v>
      </c>
      <c r="AM56" s="924">
        <v>0.8</v>
      </c>
      <c r="AN56" s="918">
        <v>1.48</v>
      </c>
      <c r="AO56" s="804">
        <f t="shared" si="23"/>
        <v>-36.444523306682754</v>
      </c>
      <c r="AP56" s="805">
        <f t="shared" si="24"/>
        <v>9.2011720575556559</v>
      </c>
      <c r="AQ56" s="938">
        <f t="shared" si="25"/>
        <v>207.13911682834004</v>
      </c>
      <c r="AR56" s="704">
        <f>INDEX(Historical!$C$7:$C$1439,MATCH(B56,Historical!$B$7:$B$1446,0))*IF(AH56="n/a",1.03,IF(AH56&lt;0,1.01,IF(AH56&gt;10,1.1,(1+AH56/100))))</f>
        <v>4.1928599999999996</v>
      </c>
      <c r="AS56" s="937">
        <f t="shared" si="26"/>
        <v>4.5224187959999993</v>
      </c>
      <c r="AT56" s="937">
        <f t="shared" si="30"/>
        <v>4.8254208553319993</v>
      </c>
      <c r="AU56" s="937">
        <f t="shared" si="30"/>
        <v>5.1487240526392428</v>
      </c>
      <c r="AV56" s="937">
        <f t="shared" si="30"/>
        <v>5.4936885641660718</v>
      </c>
      <c r="AW56" s="704">
        <f t="shared" si="27"/>
        <v>24.183112268137311</v>
      </c>
      <c r="AX56" s="812">
        <f t="shared" si="28"/>
        <v>17.543062943879082</v>
      </c>
      <c r="AY56" s="997">
        <v>0.54</v>
      </c>
      <c r="AZ56" s="924">
        <v>24.57</v>
      </c>
      <c r="BA56" s="924">
        <v>-0.73</v>
      </c>
      <c r="BB56" s="924">
        <v>3.8</v>
      </c>
      <c r="BC56" s="924">
        <v>8.2000000000000011</v>
      </c>
      <c r="BE56" s="666">
        <v>1968</v>
      </c>
      <c r="BF56" s="948" t="e">
        <f>#VALUE!</f>
        <v>#VALUE!</v>
      </c>
      <c r="BG56" s="933">
        <v>3.6999999999999997</v>
      </c>
    </row>
    <row r="57" spans="1:59" ht="11.25" customHeight="1" x14ac:dyDescent="0.2">
      <c r="A57" s="537" t="s">
        <v>251</v>
      </c>
      <c r="B57" s="927" t="s">
        <v>252</v>
      </c>
      <c r="C57" s="994" t="s">
        <v>123</v>
      </c>
      <c r="D57" s="994" t="s">
        <v>4208</v>
      </c>
      <c r="E57" s="794">
        <v>49</v>
      </c>
      <c r="F57" s="526">
        <v>27</v>
      </c>
      <c r="G57" s="526" t="s">
        <v>115</v>
      </c>
      <c r="H57" s="526" t="s">
        <v>115</v>
      </c>
      <c r="I57" s="918">
        <v>48.64</v>
      </c>
      <c r="J57" s="704">
        <f t="shared" si="16"/>
        <v>1.274671052631579</v>
      </c>
      <c r="K57" s="929">
        <v>0.155</v>
      </c>
      <c r="L57" s="641">
        <v>4</v>
      </c>
      <c r="M57" s="695">
        <f t="shared" si="17"/>
        <v>0.62</v>
      </c>
      <c r="N57" s="923" t="s">
        <v>698</v>
      </c>
      <c r="O57" s="797">
        <v>0.15</v>
      </c>
      <c r="P57" s="660">
        <v>43215</v>
      </c>
      <c r="Q57" s="660">
        <v>43230</v>
      </c>
      <c r="R57" s="695">
        <f t="shared" si="18"/>
        <v>3.3333333333333366</v>
      </c>
      <c r="S57" s="761">
        <f>IF(INDEX(Historical!$D$7:$D$1439,MATCH(B57,Historical!$B$7:$B$1446,0))=0,"n/a",(INDEX(Historical!$C$7:$C$1439,MATCH(B57,Historical!$B$7:$B$1446,0))/INDEX(Historical!$D$7:$D$1439,MATCH(B57,Historical!$B$7:$B$1446,0))-1)*100)</f>
        <v>4.2372881355932313</v>
      </c>
      <c r="T57" s="761">
        <f>IF(INDEX(Historical!$F$7:$F$1432,MATCH(B57,Historical!$B$7:$B$1446,0))=0,"n/a",((INDEX(Historical!$C$7:$C$1439,MATCH(B57,Historical!$B$7:$B$1446,0))/INDEX(Historical!$F$7:$F$1432,MATCH(B57,Historical!$B$7:$B$1446,0)))^(1/3)-1)*100)</f>
        <v>6.4392109888903093</v>
      </c>
      <c r="U57" s="761">
        <f>IF(INDEX(Historical!$H$7:$H$1432,MATCH(B57,Historical!$B$7:$B$1446,0))=0,"n/a",((INDEX(Historical!$C$7:$C$1439,MATCH(B57,Historical!$B$7:$B$1446,0))/INDEX(Historical!$H$7:$H$1432,MATCH(B57,Historical!$B$7:$B$1446,0)))^(1/5)-1)*100)</f>
        <v>9.8203635971727756</v>
      </c>
      <c r="V57" s="761">
        <f>IF(INDEX(Historical!$O$7:$O$1432,MATCH(B57,Historical!$B$7:$B$1446,0))=0,"n/a",((INDEX(Historical!$C$7:$C$1439,MATCH(B57,Historical!$B$7:$B$1446,0))/INDEX(Historical!$O$7:$O$1432,MATCH(B57,Historical!$B$7:$B$1446,0)))^(1/10)-1)*100)</f>
        <v>8.8866360269094002</v>
      </c>
      <c r="W57" s="762">
        <f t="shared" si="19"/>
        <v>1.1050709815768283</v>
      </c>
      <c r="X57" s="763">
        <f t="shared" si="20"/>
        <v>1.4879338783595113</v>
      </c>
      <c r="Y57" s="927"/>
      <c r="Z57" s="704">
        <f t="shared" si="21"/>
        <v>24.124513618677042</v>
      </c>
      <c r="AA57" s="937">
        <f t="shared" si="22"/>
        <v>18.926070038910506</v>
      </c>
      <c r="AB57" s="641">
        <v>11</v>
      </c>
      <c r="AC57" s="918">
        <v>2.57</v>
      </c>
      <c r="AD57" s="918">
        <v>1.1000000000000001</v>
      </c>
      <c r="AE57" s="918">
        <v>0.85</v>
      </c>
      <c r="AF57" s="918">
        <v>2.14</v>
      </c>
      <c r="AG57" s="918">
        <v>15.1</v>
      </c>
      <c r="AH57" s="918">
        <v>123.50000000000001</v>
      </c>
      <c r="AI57" s="918">
        <v>23.169999999999998</v>
      </c>
      <c r="AJ57" s="918">
        <v>6.6000000000000005</v>
      </c>
      <c r="AK57" s="918">
        <v>17.18</v>
      </c>
      <c r="AL57" s="930">
        <v>2580</v>
      </c>
      <c r="AM57" s="924">
        <v>0.70000000000000007</v>
      </c>
      <c r="AN57" s="918">
        <v>1.95</v>
      </c>
      <c r="AO57" s="804">
        <f t="shared" si="23"/>
        <v>-7.8310353891061517</v>
      </c>
      <c r="AP57" s="805">
        <f t="shared" si="24"/>
        <v>11.095034649804354</v>
      </c>
      <c r="AQ57" s="938">
        <f t="shared" si="25"/>
        <v>34.167043284388157</v>
      </c>
      <c r="AR57" s="704">
        <f>INDEX(Historical!$C$7:$C$1439,MATCH(B57,Historical!$B$7:$B$1446,0))*IF(AH57="n/a",1.03,IF(AH57&lt;0,1.01,IF(AH57&gt;10,1.1,(1+AH57/100))))</f>
        <v>0.67649999999999999</v>
      </c>
      <c r="AS57" s="937">
        <f t="shared" si="26"/>
        <v>0.74415000000000009</v>
      </c>
      <c r="AT57" s="937">
        <f t="shared" si="30"/>
        <v>0.81856500000000021</v>
      </c>
      <c r="AU57" s="937">
        <f t="shared" si="30"/>
        <v>0.90042150000000032</v>
      </c>
      <c r="AV57" s="937">
        <f t="shared" si="30"/>
        <v>0.99046365000000047</v>
      </c>
      <c r="AW57" s="704">
        <f t="shared" si="27"/>
        <v>4.1301001500000014</v>
      </c>
      <c r="AX57" s="812">
        <f t="shared" si="28"/>
        <v>8.4911598478618462</v>
      </c>
      <c r="AY57" s="997">
        <v>1.43</v>
      </c>
      <c r="AZ57" s="924">
        <v>22.8</v>
      </c>
      <c r="BA57" s="924">
        <v>-18.360000000000003</v>
      </c>
      <c r="BB57" s="924">
        <v>-0.27999999999999997</v>
      </c>
      <c r="BC57" s="924">
        <v>-3.16</v>
      </c>
      <c r="BE57" s="666">
        <v>1970</v>
      </c>
      <c r="BF57" s="948" t="e">
        <f>#VALUE!</f>
        <v>#VALUE!</v>
      </c>
      <c r="BG57" s="933">
        <v>4</v>
      </c>
    </row>
    <row r="58" spans="1:59" ht="11.25" customHeight="1" x14ac:dyDescent="0.2">
      <c r="A58" s="611" t="s">
        <v>242</v>
      </c>
      <c r="B58" s="927" t="s">
        <v>243</v>
      </c>
      <c r="C58" s="994" t="s">
        <v>112</v>
      </c>
      <c r="D58" s="994" t="s">
        <v>4382</v>
      </c>
      <c r="E58" s="794">
        <v>28</v>
      </c>
      <c r="F58" s="526">
        <v>100</v>
      </c>
      <c r="G58" s="526" t="s">
        <v>106</v>
      </c>
      <c r="H58" s="526" t="s">
        <v>106</v>
      </c>
      <c r="I58" s="918">
        <v>169.28</v>
      </c>
      <c r="J58" s="704">
        <f t="shared" si="16"/>
        <v>2.4102079395085068</v>
      </c>
      <c r="K58" s="935">
        <v>1.02</v>
      </c>
      <c r="L58" s="641">
        <v>4</v>
      </c>
      <c r="M58" s="695">
        <f t="shared" si="17"/>
        <v>4.08</v>
      </c>
      <c r="N58" s="923" t="s">
        <v>459</v>
      </c>
      <c r="O58" s="798">
        <v>0.93</v>
      </c>
      <c r="P58" s="917">
        <v>43566</v>
      </c>
      <c r="Q58" s="917">
        <v>43595</v>
      </c>
      <c r="R58" s="695">
        <f t="shared" si="18"/>
        <v>9.6774193548387046</v>
      </c>
      <c r="S58" s="761">
        <f>IF(INDEX(Historical!$D$7:$D$1439,MATCH(B58,Historical!$B$7:$B$1446,0))=0,"n/a",(INDEX(Historical!$C$7:$C$1439,MATCH(B58,Historical!$B$7:$B$1446,0))/INDEX(Historical!$D$7:$D$1439,MATCH(B58,Historical!$B$7:$B$1446,0))-1)*100)</f>
        <v>10.670731707317071</v>
      </c>
      <c r="T58" s="761">
        <f>IF(INDEX(Historical!$F$7:$F$1432,MATCH(B58,Historical!$B$7:$B$1446,0))=0,"n/a",((INDEX(Historical!$C$7:$C$1439,MATCH(B58,Historical!$B$7:$B$1446,0))/INDEX(Historical!$F$7:$F$1432,MATCH(B58,Historical!$B$7:$B$1446,0)))^(1/3)-1)*100)</f>
        <v>10.505725880947136</v>
      </c>
      <c r="U58" s="761">
        <f>IF(INDEX(Historical!$H$7:$H$1432,MATCH(B58,Historical!$B$7:$B$1446,0))=0,"n/a",((INDEX(Historical!$C$7:$C$1439,MATCH(B58,Historical!$B$7:$B$1446,0))/INDEX(Historical!$H$7:$H$1432,MATCH(B58,Historical!$B$7:$B$1446,0)))^(1/5)-1)*100)</f>
        <v>10.634990281254142</v>
      </c>
      <c r="V58" s="761">
        <f>IF(INDEX(Historical!$O$7:$O$1432,MATCH(B58,Historical!$B$7:$B$1446,0))=0,"n/a",((INDEX(Historical!$C$7:$C$1439,MATCH(B58,Historical!$B$7:$B$1446,0))/INDEX(Historical!$O$7:$O$1432,MATCH(B58,Historical!$B$7:$B$1446,0)))^(1/10)-1)*100)</f>
        <v>10.479113989134969</v>
      </c>
      <c r="W58" s="762">
        <f t="shared" si="19"/>
        <v>1.014874949569285</v>
      </c>
      <c r="X58" s="763">
        <f t="shared" si="20"/>
        <v>1.085203089923892</v>
      </c>
      <c r="Y58" s="712"/>
      <c r="Z58" s="704">
        <f t="shared" si="21"/>
        <v>36.331255565449688</v>
      </c>
      <c r="AA58" s="937">
        <f t="shared" si="22"/>
        <v>15.073909171861086</v>
      </c>
      <c r="AB58" s="641">
        <v>12</v>
      </c>
      <c r="AC58" s="918">
        <v>11.23</v>
      </c>
      <c r="AD58" s="918">
        <v>1.82</v>
      </c>
      <c r="AE58" s="918">
        <v>1.38</v>
      </c>
      <c r="AF58" s="918">
        <v>4.2300000000000004</v>
      </c>
      <c r="AG58" s="918">
        <v>27.700000000000003</v>
      </c>
      <c r="AH58" s="920">
        <v>12.8</v>
      </c>
      <c r="AI58" s="920">
        <v>11.14</v>
      </c>
      <c r="AJ58" s="918">
        <v>9.8000000000000007</v>
      </c>
      <c r="AK58" s="918">
        <v>8.2799999999999994</v>
      </c>
      <c r="AL58" s="930">
        <v>49960</v>
      </c>
      <c r="AM58" s="924">
        <v>0.5</v>
      </c>
      <c r="AN58" s="918">
        <v>1.06</v>
      </c>
      <c r="AO58" s="804">
        <f t="shared" si="23"/>
        <v>-2.0287109510984376</v>
      </c>
      <c r="AP58" s="805">
        <f t="shared" si="24"/>
        <v>13.045198220762648</v>
      </c>
      <c r="AQ58" s="938">
        <f t="shared" si="25"/>
        <v>68.341763217268351</v>
      </c>
      <c r="AR58" s="704">
        <f>INDEX(Historical!$C$7:$C$1439,MATCH(B58,Historical!$B$7:$B$1446,0))*IF(AH58="n/a",1.03,IF(AH58&lt;0,1.01,IF(AH58&gt;10,1.1,(1+AH58/100))))</f>
        <v>3.9930000000000003</v>
      </c>
      <c r="AS58" s="937">
        <f t="shared" si="26"/>
        <v>4.3923000000000005</v>
      </c>
      <c r="AT58" s="937">
        <f t="shared" si="30"/>
        <v>4.7559824400000004</v>
      </c>
      <c r="AU58" s="937">
        <f t="shared" si="30"/>
        <v>5.1497777860320006</v>
      </c>
      <c r="AV58" s="937">
        <f t="shared" si="30"/>
        <v>5.5761793867154505</v>
      </c>
      <c r="AW58" s="704">
        <f t="shared" si="27"/>
        <v>23.867239612747454</v>
      </c>
      <c r="AX58" s="812">
        <f t="shared" si="28"/>
        <v>14.099267257057807</v>
      </c>
      <c r="AY58" s="997">
        <v>1.1200000000000001</v>
      </c>
      <c r="AZ58" s="924">
        <v>17.66</v>
      </c>
      <c r="BA58" s="924">
        <v>-26.32</v>
      </c>
      <c r="BB58" s="924">
        <v>-0.52</v>
      </c>
      <c r="BC58" s="924">
        <v>-7.01</v>
      </c>
      <c r="BE58" s="666">
        <v>1992</v>
      </c>
      <c r="BF58" s="948" t="e">
        <f>#VALUE!</f>
        <v>#VALUE!</v>
      </c>
      <c r="BG58" s="933">
        <v>7.6</v>
      </c>
    </row>
    <row r="59" spans="1:59" ht="11.25" customHeight="1" x14ac:dyDescent="0.2">
      <c r="A59" s="537" t="s">
        <v>245</v>
      </c>
      <c r="B59" s="927" t="s">
        <v>246</v>
      </c>
      <c r="C59" s="994" t="s">
        <v>247</v>
      </c>
      <c r="D59" s="994" t="s">
        <v>4396</v>
      </c>
      <c r="E59" s="794">
        <v>63</v>
      </c>
      <c r="F59" s="526">
        <v>4</v>
      </c>
      <c r="G59" s="526" t="s">
        <v>37</v>
      </c>
      <c r="H59" s="526" t="s">
        <v>37</v>
      </c>
      <c r="I59" s="918">
        <v>112.03</v>
      </c>
      <c r="J59" s="704">
        <f t="shared" si="16"/>
        <v>2.7224850486476835</v>
      </c>
      <c r="K59" s="929">
        <v>0.76249999999999996</v>
      </c>
      <c r="L59" s="641">
        <v>4</v>
      </c>
      <c r="M59" s="695">
        <f t="shared" si="17"/>
        <v>3.05</v>
      </c>
      <c r="N59" s="923" t="s">
        <v>164</v>
      </c>
      <c r="O59" s="797">
        <v>0.72</v>
      </c>
      <c r="P59" s="917">
        <v>43531</v>
      </c>
      <c r="Q59" s="917">
        <v>43556</v>
      </c>
      <c r="R59" s="695">
        <f t="shared" si="18"/>
        <v>5.9027777777777759</v>
      </c>
      <c r="S59" s="761">
        <f>IF(INDEX(Historical!$D$7:$D$1439,MATCH(B59,Historical!$B$7:$B$1446,0))=0,"n/a",(INDEX(Historical!$C$7:$C$1439,MATCH(B59,Historical!$B$7:$B$1446,0))/INDEX(Historical!$D$7:$D$1439,MATCH(B59,Historical!$B$7:$B$1446,0))-1)*100)</f>
        <v>5.6849953401677533</v>
      </c>
      <c r="T59" s="761">
        <f>IF(INDEX(Historical!$F$7:$F$1432,MATCH(B59,Historical!$B$7:$B$1446,0))=0,"n/a",((INDEX(Historical!$C$7:$C$1439,MATCH(B59,Historical!$B$7:$B$1446,0))/INDEX(Historical!$F$7:$F$1432,MATCH(B59,Historical!$B$7:$B$1446,0)))^(1/3)-1)*100)</f>
        <v>5.4174643524898203</v>
      </c>
      <c r="U59" s="761">
        <f>IF(INDEX(Historical!$H$7:$H$1432,MATCH(B59,Historical!$B$7:$B$1446,0))=0,"n/a",((INDEX(Historical!$C$7:$C$1439,MATCH(B59,Historical!$B$7:$B$1446,0))/INDEX(Historical!$H$7:$H$1432,MATCH(B59,Historical!$B$7:$B$1446,0)))^(1/5)-1)*100)</f>
        <v>5.6873286106645882</v>
      </c>
      <c r="V59" s="761">
        <f>IF(INDEX(Historical!$O$7:$O$1432,MATCH(B59,Historical!$B$7:$B$1446,0))=0,"n/a",((INDEX(Historical!$C$7:$C$1439,MATCH(B59,Historical!$B$7:$B$1446,0))/INDEX(Historical!$O$7:$O$1432,MATCH(B59,Historical!$B$7:$B$1446,0)))^(1/10)-1)*100)</f>
        <v>6.3272222648930621</v>
      </c>
      <c r="W59" s="762">
        <f t="shared" si="19"/>
        <v>0.89886657565691053</v>
      </c>
      <c r="X59" s="763">
        <f t="shared" si="20"/>
        <v>1.2363757849270844</v>
      </c>
      <c r="Y59" s="927"/>
      <c r="Z59" s="704">
        <f t="shared" si="21"/>
        <v>55.454545454545453</v>
      </c>
      <c r="AA59" s="937">
        <f t="shared" si="22"/>
        <v>20.369090909090911</v>
      </c>
      <c r="AB59" s="641">
        <v>12</v>
      </c>
      <c r="AC59" s="918">
        <v>5.5</v>
      </c>
      <c r="AD59" s="918">
        <v>4.63</v>
      </c>
      <c r="AE59" s="918">
        <v>0.89</v>
      </c>
      <c r="AF59" s="918">
        <v>4.75</v>
      </c>
      <c r="AG59" s="918">
        <v>23</v>
      </c>
      <c r="AH59" s="918">
        <v>21.8</v>
      </c>
      <c r="AI59" s="918">
        <v>5.18</v>
      </c>
      <c r="AJ59" s="918">
        <v>4.5999999999999996</v>
      </c>
      <c r="AK59" s="918">
        <v>4.3999999999999995</v>
      </c>
      <c r="AL59" s="930">
        <v>16600</v>
      </c>
      <c r="AM59" s="924">
        <v>0.5</v>
      </c>
      <c r="AN59" s="918">
        <v>0.91</v>
      </c>
      <c r="AO59" s="804">
        <f t="shared" si="23"/>
        <v>-11.959277249778639</v>
      </c>
      <c r="AP59" s="805">
        <f t="shared" si="24"/>
        <v>8.4098136593122721</v>
      </c>
      <c r="AQ59" s="938">
        <f t="shared" si="25"/>
        <v>107.36782330297569</v>
      </c>
      <c r="AR59" s="704">
        <f>INDEX(Historical!$C$7:$C$1439,MATCH(B59,Historical!$B$7:$B$1446,0))*IF(AH59="n/a",1.03,IF(AH59&lt;0,1.01,IF(AH59&gt;10,1.1,(1+AH59/100))))</f>
        <v>3.1185</v>
      </c>
      <c r="AS59" s="937">
        <f t="shared" si="26"/>
        <v>3.2800383000000002</v>
      </c>
      <c r="AT59" s="937">
        <f t="shared" si="30"/>
        <v>3.4243599852000002</v>
      </c>
      <c r="AU59" s="937">
        <f t="shared" si="30"/>
        <v>3.5750318245488004</v>
      </c>
      <c r="AV59" s="937">
        <f t="shared" si="30"/>
        <v>3.7323332248289476</v>
      </c>
      <c r="AW59" s="704">
        <f t="shared" si="27"/>
        <v>17.130263334577748</v>
      </c>
      <c r="AX59" s="812">
        <f t="shared" si="28"/>
        <v>15.290782232060829</v>
      </c>
      <c r="AY59" s="997">
        <v>1.05</v>
      </c>
      <c r="AZ59" s="924">
        <v>30.570000000000004</v>
      </c>
      <c r="BA59" s="924">
        <v>-0.13</v>
      </c>
      <c r="BB59" s="924">
        <v>6.77</v>
      </c>
      <c r="BC59" s="924">
        <v>12.5</v>
      </c>
      <c r="BE59" s="666">
        <v>1957</v>
      </c>
      <c r="BF59" s="948" t="e">
        <f>#VALUE!</f>
        <v>#VALUE!</v>
      </c>
      <c r="BG59" s="933">
        <v>6.4</v>
      </c>
    </row>
    <row r="60" spans="1:59" ht="11.25" customHeight="1" x14ac:dyDescent="0.2">
      <c r="A60" s="537" t="s">
        <v>248</v>
      </c>
      <c r="B60" s="927" t="s">
        <v>249</v>
      </c>
      <c r="C60" s="994" t="s">
        <v>112</v>
      </c>
      <c r="D60" s="994" t="s">
        <v>213</v>
      </c>
      <c r="E60" s="794">
        <v>46</v>
      </c>
      <c r="F60" s="526">
        <v>45</v>
      </c>
      <c r="G60" s="526" t="s">
        <v>37</v>
      </c>
      <c r="H60" s="526" t="s">
        <v>37</v>
      </c>
      <c r="I60" s="918">
        <v>33.94</v>
      </c>
      <c r="J60" s="704">
        <f t="shared" si="16"/>
        <v>1.5910430170889809</v>
      </c>
      <c r="K60" s="929">
        <v>0.13500000000000001</v>
      </c>
      <c r="L60" s="641">
        <v>4</v>
      </c>
      <c r="M60" s="695">
        <f t="shared" si="17"/>
        <v>0.54</v>
      </c>
      <c r="N60" s="923" t="s">
        <v>250</v>
      </c>
      <c r="O60" s="797">
        <v>0.125</v>
      </c>
      <c r="P60" s="917">
        <v>43418</v>
      </c>
      <c r="Q60" s="917">
        <v>43444</v>
      </c>
      <c r="R60" s="695">
        <f t="shared" si="18"/>
        <v>8.0000000000000071</v>
      </c>
      <c r="S60" s="761">
        <f>IF(INDEX(Historical!$D$7:$D$1439,MATCH(B60,Historical!$B$7:$B$1446,0))=0,"n/a",(INDEX(Historical!$C$7:$C$1439,MATCH(B60,Historical!$B$7:$B$1446,0))/INDEX(Historical!$D$7:$D$1439,MATCH(B60,Historical!$B$7:$B$1446,0))-1)*100)</f>
        <v>8.5106382978723296</v>
      </c>
      <c r="T60" s="761">
        <f>IF(INDEX(Historical!$F$7:$F$1432,MATCH(B60,Historical!$B$7:$B$1446,0))=0,"n/a",((INDEX(Historical!$C$7:$C$1439,MATCH(B60,Historical!$B$7:$B$1446,0))/INDEX(Historical!$F$7:$F$1432,MATCH(B60,Historical!$B$7:$B$1446,0)))^(1/3)-1)*100)</f>
        <v>7.9870600425827831</v>
      </c>
      <c r="U60" s="761">
        <f>IF(INDEX(Historical!$H$7:$H$1432,MATCH(B60,Historical!$B$7:$B$1446,0))=0,"n/a",((INDEX(Historical!$C$7:$C$1439,MATCH(B60,Historical!$B$7:$B$1446,0))/INDEX(Historical!$H$7:$H$1432,MATCH(B60,Historical!$B$7:$B$1446,0)))^(1/5)-1)*100)</f>
        <v>9.0966078501449665</v>
      </c>
      <c r="V60" s="761">
        <f>IF(INDEX(Historical!$O$7:$O$1432,MATCH(B60,Historical!$B$7:$B$1446,0))=0,"n/a",((INDEX(Historical!$C$7:$C$1439,MATCH(B60,Historical!$B$7:$B$1446,0))/INDEX(Historical!$O$7:$O$1432,MATCH(B60,Historical!$B$7:$B$1446,0)))^(1/10)-1)*100)</f>
        <v>7.1354063273228352</v>
      </c>
      <c r="W60" s="762">
        <f t="shared" si="19"/>
        <v>1.274854918256346</v>
      </c>
      <c r="X60" s="763">
        <f t="shared" si="20"/>
        <v>1.6243942589544582</v>
      </c>
      <c r="Y60" s="718"/>
      <c r="Z60" s="704">
        <f t="shared" si="21"/>
        <v>35.76158940397351</v>
      </c>
      <c r="AA60" s="937">
        <f t="shared" si="22"/>
        <v>22.476821192052977</v>
      </c>
      <c r="AB60" s="641">
        <v>12</v>
      </c>
      <c r="AC60" s="918">
        <v>1.51</v>
      </c>
      <c r="AD60" s="918">
        <v>1.5</v>
      </c>
      <c r="AE60" s="918">
        <v>2.23</v>
      </c>
      <c r="AF60" s="918">
        <v>3.02</v>
      </c>
      <c r="AG60" s="918">
        <v>12.2</v>
      </c>
      <c r="AH60" s="918">
        <v>46.2</v>
      </c>
      <c r="AI60" s="918">
        <v>8.82</v>
      </c>
      <c r="AJ60" s="918">
        <v>5.6000000000000005</v>
      </c>
      <c r="AK60" s="918">
        <v>15</v>
      </c>
      <c r="AL60" s="933">
        <v>924.86</v>
      </c>
      <c r="AM60" s="924">
        <v>0.2</v>
      </c>
      <c r="AN60" s="918">
        <v>0</v>
      </c>
      <c r="AO60" s="804">
        <f t="shared" si="23"/>
        <v>-11.789170324819029</v>
      </c>
      <c r="AP60" s="805">
        <f t="shared" si="24"/>
        <v>10.687650867233948</v>
      </c>
      <c r="AQ60" s="938">
        <f t="shared" si="25"/>
        <v>73.691936741142044</v>
      </c>
      <c r="AR60" s="704">
        <f>INDEX(Historical!$C$7:$C$1439,MATCH(B60,Historical!$B$7:$B$1446,0))*IF(AH60="n/a",1.03,IF(AH60&lt;0,1.01,IF(AH60&gt;10,1.1,(1+AH60/100))))</f>
        <v>0.56100000000000005</v>
      </c>
      <c r="AS60" s="937">
        <f t="shared" si="26"/>
        <v>0.61048020000000014</v>
      </c>
      <c r="AT60" s="937">
        <f t="shared" si="30"/>
        <v>0.67152822000000023</v>
      </c>
      <c r="AU60" s="937">
        <f t="shared" si="30"/>
        <v>0.73868104200000029</v>
      </c>
      <c r="AV60" s="937">
        <f t="shared" si="30"/>
        <v>0.81254914620000041</v>
      </c>
      <c r="AW60" s="704">
        <f t="shared" si="27"/>
        <v>3.3942386082000011</v>
      </c>
      <c r="AX60" s="812">
        <f t="shared" si="28"/>
        <v>10.000703029463763</v>
      </c>
      <c r="AY60" s="997">
        <v>0.96</v>
      </c>
      <c r="AZ60" s="924">
        <v>26.82</v>
      </c>
      <c r="BA60" s="924">
        <v>-6.03</v>
      </c>
      <c r="BB60" s="924">
        <v>0.25</v>
      </c>
      <c r="BC60" s="924">
        <v>1.1499999999999999</v>
      </c>
      <c r="BE60" s="666">
        <v>1974</v>
      </c>
      <c r="BF60" s="948" t="e">
        <f>#VALUE!</f>
        <v>#VALUE!</v>
      </c>
      <c r="BG60" s="933">
        <v>9.9</v>
      </c>
    </row>
    <row r="61" spans="1:59" ht="11.25" customHeight="1" x14ac:dyDescent="0.2">
      <c r="A61" s="537" t="s">
        <v>381</v>
      </c>
      <c r="B61" s="927" t="s">
        <v>382</v>
      </c>
      <c r="C61" s="994" t="s">
        <v>112</v>
      </c>
      <c r="D61" s="994" t="s">
        <v>4369</v>
      </c>
      <c r="E61" s="794">
        <v>47</v>
      </c>
      <c r="F61" s="526">
        <v>33</v>
      </c>
      <c r="G61" s="526" t="s">
        <v>106</v>
      </c>
      <c r="H61" s="526" t="s">
        <v>106</v>
      </c>
      <c r="I61" s="918">
        <v>300.93</v>
      </c>
      <c r="J61" s="704">
        <f t="shared" si="16"/>
        <v>1.8077293722792678</v>
      </c>
      <c r="K61" s="929">
        <v>1.36</v>
      </c>
      <c r="L61" s="641">
        <v>4</v>
      </c>
      <c r="M61" s="695">
        <f t="shared" si="17"/>
        <v>5.44</v>
      </c>
      <c r="N61" s="923" t="s">
        <v>119</v>
      </c>
      <c r="O61" s="797">
        <v>1.28</v>
      </c>
      <c r="P61" s="660">
        <v>43231</v>
      </c>
      <c r="Q61" s="660">
        <v>43252</v>
      </c>
      <c r="R61" s="695">
        <f t="shared" si="18"/>
        <v>6.2500000000000053</v>
      </c>
      <c r="S61" s="761">
        <f>IF(INDEX(Historical!$D$7:$D$1439,MATCH(B61,Historical!$B$7:$B$1446,0))=0,"n/a",(INDEX(Historical!$C$7:$C$1439,MATCH(B61,Historical!$B$7:$B$1446,0))/INDEX(Historical!$D$7:$D$1439,MATCH(B61,Historical!$B$7:$B$1446,0))-1)*100)</f>
        <v>5.9288537549407216</v>
      </c>
      <c r="T61" s="761">
        <f>IF(INDEX(Historical!$F$7:$F$1432,MATCH(B61,Historical!$B$7:$B$1446,0))=0,"n/a",((INDEX(Historical!$C$7:$C$1439,MATCH(B61,Historical!$B$7:$B$1446,0))/INDEX(Historical!$F$7:$F$1432,MATCH(B61,Historical!$B$7:$B$1446,0)))^(1/3)-1)*100)</f>
        <v>5.3054143687660371</v>
      </c>
      <c r="U61" s="761">
        <f>IF(INDEX(Historical!$H$7:$H$1432,MATCH(B61,Historical!$B$7:$B$1446,0))=0,"n/a",((INDEX(Historical!$C$7:$C$1439,MATCH(B61,Historical!$B$7:$B$1446,0))/INDEX(Historical!$H$7:$H$1432,MATCH(B61,Historical!$B$7:$B$1446,0)))^(1/5)-1)*100)</f>
        <v>8.3462958501015372</v>
      </c>
      <c r="V61" s="761">
        <f>IF(INDEX(Historical!$O$7:$O$1432,MATCH(B61,Historical!$B$7:$B$1446,0))=0,"n/a",((INDEX(Historical!$C$7:$C$1439,MATCH(B61,Historical!$B$7:$B$1446,0))/INDEX(Historical!$O$7:$O$1432,MATCH(B61,Historical!$B$7:$B$1446,0)))^(1/10)-1)*100)</f>
        <v>13.209613876809122</v>
      </c>
      <c r="W61" s="762">
        <f t="shared" si="19"/>
        <v>0.63183495959365965</v>
      </c>
      <c r="X61" s="763">
        <f t="shared" si="20"/>
        <v>1.9409990349073343</v>
      </c>
      <c r="Y61" s="927"/>
      <c r="Z61" s="704">
        <f t="shared" si="21"/>
        <v>39.679066374908828</v>
      </c>
      <c r="AA61" s="937">
        <f t="shared" si="22"/>
        <v>21.949671772428882</v>
      </c>
      <c r="AB61" s="641">
        <v>12</v>
      </c>
      <c r="AC61" s="918">
        <v>13.71</v>
      </c>
      <c r="AD61" s="918">
        <v>1.6</v>
      </c>
      <c r="AE61" s="918">
        <v>1.55</v>
      </c>
      <c r="AF61" s="918">
        <v>8.75</v>
      </c>
      <c r="AG61" s="918">
        <v>41.3</v>
      </c>
      <c r="AH61" s="918">
        <v>37.799999999999997</v>
      </c>
      <c r="AI61" s="918">
        <v>9.99</v>
      </c>
      <c r="AJ61" s="918">
        <v>4.3</v>
      </c>
      <c r="AK61" s="918">
        <v>13.700000000000001</v>
      </c>
      <c r="AL61" s="930">
        <v>17440</v>
      </c>
      <c r="AM61" s="924">
        <v>1.7000000000000002</v>
      </c>
      <c r="AN61" s="918">
        <v>1.1599999999999999</v>
      </c>
      <c r="AO61" s="804">
        <f t="shared" si="23"/>
        <v>-11.795646550048078</v>
      </c>
      <c r="AP61" s="805">
        <f t="shared" si="24"/>
        <v>10.154025222380804</v>
      </c>
      <c r="AQ61" s="938">
        <f t="shared" si="25"/>
        <v>192.16405437794148</v>
      </c>
      <c r="AR61" s="704">
        <f>INDEX(Historical!$C$7:$C$1439,MATCH(B61,Historical!$B$7:$B$1446,0))*IF(AH61="n/a",1.03,IF(AH61&lt;0,1.01,IF(AH61&gt;10,1.1,(1+AH61/100))))</f>
        <v>5.8960000000000008</v>
      </c>
      <c r="AS61" s="937">
        <f t="shared" si="26"/>
        <v>6.4850104000000011</v>
      </c>
      <c r="AT61" s="937">
        <f t="shared" si="30"/>
        <v>7.1335114400000021</v>
      </c>
      <c r="AU61" s="937">
        <f t="shared" si="30"/>
        <v>7.8468625840000028</v>
      </c>
      <c r="AV61" s="937">
        <f t="shared" si="30"/>
        <v>8.6315488424000044</v>
      </c>
      <c r="AW61" s="704">
        <f t="shared" si="27"/>
        <v>35.992933266400016</v>
      </c>
      <c r="AX61" s="812">
        <f t="shared" si="28"/>
        <v>11.960566665470381</v>
      </c>
      <c r="AY61" s="997">
        <v>1</v>
      </c>
      <c r="AZ61" s="924">
        <v>13.56</v>
      </c>
      <c r="BA61" s="924">
        <v>-19.12</v>
      </c>
      <c r="BB61" s="924">
        <v>0.09</v>
      </c>
      <c r="BC61" s="924">
        <v>-3.91</v>
      </c>
      <c r="BE61" s="666">
        <v>1972</v>
      </c>
      <c r="BF61" s="948" t="e">
        <f>#VALUE!</f>
        <v>#VALUE!</v>
      </c>
      <c r="BG61" s="933">
        <v>13.100000000000001</v>
      </c>
    </row>
    <row r="62" spans="1:59" ht="11.25" customHeight="1" x14ac:dyDescent="0.2">
      <c r="A62" s="537" t="s">
        <v>253</v>
      </c>
      <c r="B62" s="927" t="s">
        <v>254</v>
      </c>
      <c r="C62" s="994" t="s">
        <v>179</v>
      </c>
      <c r="D62" s="994" t="s">
        <v>4405</v>
      </c>
      <c r="E62" s="794">
        <v>46</v>
      </c>
      <c r="F62" s="526">
        <v>43</v>
      </c>
      <c r="G62" s="526" t="s">
        <v>106</v>
      </c>
      <c r="H62" s="526" t="s">
        <v>106</v>
      </c>
      <c r="I62" s="918">
        <v>55.56</v>
      </c>
      <c r="J62" s="704">
        <f t="shared" si="16"/>
        <v>5.1115910727141829</v>
      </c>
      <c r="K62" s="929">
        <v>0.71</v>
      </c>
      <c r="L62" s="641">
        <v>4</v>
      </c>
      <c r="M62" s="695">
        <f t="shared" si="17"/>
        <v>2.84</v>
      </c>
      <c r="N62" s="923" t="s">
        <v>119</v>
      </c>
      <c r="O62" s="797">
        <v>0.7</v>
      </c>
      <c r="P62" s="917">
        <v>43328</v>
      </c>
      <c r="Q62" s="917">
        <v>43343</v>
      </c>
      <c r="R62" s="695">
        <f t="shared" si="18"/>
        <v>1.4285714285714299</v>
      </c>
      <c r="S62" s="761">
        <f>IF(INDEX(Historical!$D$7:$D$1439,MATCH(B62,Historical!$B$7:$B$1446,0))=0,"n/a",(INDEX(Historical!$C$7:$C$1439,MATCH(B62,Historical!$B$7:$B$1446,0))/INDEX(Historical!$D$7:$D$1439,MATCH(B62,Historical!$B$7:$B$1446,0))-1)*100)</f>
        <v>0.71428571428571175</v>
      </c>
      <c r="T62" s="761">
        <f>IF(INDEX(Historical!$F$7:$F$1432,MATCH(B62,Historical!$B$7:$B$1446,0))=0,"n/a",((INDEX(Historical!$C$7:$C$1439,MATCH(B62,Historical!$B$7:$B$1446,0))/INDEX(Historical!$F$7:$F$1432,MATCH(B62,Historical!$B$7:$B$1446,0)))^(1/3)-1)*100)</f>
        <v>0.84138569487346437</v>
      </c>
      <c r="U62" s="761">
        <f>IF(INDEX(Historical!$H$7:$H$1432,MATCH(B62,Historical!$B$7:$B$1446,0))=0,"n/a",((INDEX(Historical!$C$7:$C$1439,MATCH(B62,Historical!$B$7:$B$1446,0))/INDEX(Historical!$H$7:$H$1432,MATCH(B62,Historical!$B$7:$B$1446,0)))^(1/5)-1)*100)</f>
        <v>16.751145735902085</v>
      </c>
      <c r="V62" s="761">
        <f>IF(INDEX(Historical!$O$7:$O$1432,MATCH(B62,Historical!$B$7:$B$1446,0))=0,"n/a",((INDEX(Historical!$C$7:$C$1439,MATCH(B62,Historical!$B$7:$B$1446,0))/INDEX(Historical!$O$7:$O$1432,MATCH(B62,Historical!$B$7:$B$1446,0)))^(1/10)-1)*100)</f>
        <v>30.963282174056506</v>
      </c>
      <c r="W62" s="762">
        <f t="shared" si="19"/>
        <v>0.54100032553840571</v>
      </c>
      <c r="X62" s="763" t="str">
        <f t="shared" si="20"/>
        <v>n/a</v>
      </c>
      <c r="Y62" s="718"/>
      <c r="Z62" s="704" t="str">
        <f t="shared" si="21"/>
        <v>n/a</v>
      </c>
      <c r="AA62" s="937" t="str">
        <f t="shared" si="22"/>
        <v>n/a</v>
      </c>
      <c r="AB62" s="641">
        <v>9</v>
      </c>
      <c r="AC62" s="918">
        <v>-0.02</v>
      </c>
      <c r="AD62" s="918" t="s">
        <v>137</v>
      </c>
      <c r="AE62" s="918">
        <v>2.37</v>
      </c>
      <c r="AF62" s="918">
        <v>1.4</v>
      </c>
      <c r="AG62" s="918" t="s">
        <v>137</v>
      </c>
      <c r="AH62" s="920">
        <v>89.7</v>
      </c>
      <c r="AI62" s="920">
        <v>40.630000000000003</v>
      </c>
      <c r="AJ62" s="918">
        <v>-15.1</v>
      </c>
      <c r="AK62" s="918" t="s">
        <v>137</v>
      </c>
      <c r="AL62" s="930">
        <v>6300</v>
      </c>
      <c r="AM62" s="924">
        <v>1.2</v>
      </c>
      <c r="AN62" s="918">
        <v>0.11</v>
      </c>
      <c r="AO62" s="804" t="str">
        <f t="shared" si="23"/>
        <v>n/a</v>
      </c>
      <c r="AP62" s="805">
        <f t="shared" si="24"/>
        <v>21.862736808616269</v>
      </c>
      <c r="AQ62" s="938" t="str">
        <f t="shared" si="25"/>
        <v>n/a</v>
      </c>
      <c r="AR62" s="704">
        <f>INDEX(Historical!$C$7:$C$1439,MATCH(B62,Historical!$B$7:$B$1446,0))*IF(AH62="n/a",1.03,IF(AH62&lt;0,1.01,IF(AH62&gt;10,1.1,(1+AH62/100))))</f>
        <v>3.1019999999999999</v>
      </c>
      <c r="AS62" s="937">
        <f t="shared" si="26"/>
        <v>3.4122000000000003</v>
      </c>
      <c r="AT62" s="937">
        <f t="shared" si="30"/>
        <v>3.5145660000000003</v>
      </c>
      <c r="AU62" s="937">
        <f t="shared" si="30"/>
        <v>3.6200029800000002</v>
      </c>
      <c r="AV62" s="937">
        <f t="shared" si="30"/>
        <v>3.7286030694000005</v>
      </c>
      <c r="AW62" s="704">
        <f t="shared" si="27"/>
        <v>17.377372049400002</v>
      </c>
      <c r="AX62" s="812">
        <f t="shared" si="28"/>
        <v>31.276767547516197</v>
      </c>
      <c r="AY62" s="997">
        <v>1.5</v>
      </c>
      <c r="AZ62" s="924">
        <v>24.69</v>
      </c>
      <c r="BA62" s="924">
        <v>-25.28</v>
      </c>
      <c r="BB62" s="924">
        <v>0.89999999999999991</v>
      </c>
      <c r="BC62" s="924">
        <v>-7.82</v>
      </c>
      <c r="BE62" s="666">
        <v>1973</v>
      </c>
      <c r="BF62" s="948" t="e">
        <f>#VALUE!</f>
        <v>#VALUE!</v>
      </c>
      <c r="BG62" s="933" t="s">
        <v>137</v>
      </c>
    </row>
    <row r="63" spans="1:59" s="840" customFormat="1" ht="11.25" customHeight="1" x14ac:dyDescent="0.2">
      <c r="A63" s="699" t="s">
        <v>255</v>
      </c>
      <c r="B63" s="848" t="s">
        <v>256</v>
      </c>
      <c r="C63" s="994" t="s">
        <v>128</v>
      </c>
      <c r="D63" s="994" t="s">
        <v>4364</v>
      </c>
      <c r="E63" s="820">
        <v>53</v>
      </c>
      <c r="F63" s="526">
        <v>17</v>
      </c>
      <c r="G63" s="1151" t="s">
        <v>37</v>
      </c>
      <c r="H63" s="1151" t="s">
        <v>37</v>
      </c>
      <c r="I63" s="833">
        <v>44.76</v>
      </c>
      <c r="J63" s="822">
        <f t="shared" si="16"/>
        <v>1.8766756032171581</v>
      </c>
      <c r="K63" s="823">
        <v>0.21</v>
      </c>
      <c r="L63" s="824">
        <v>4</v>
      </c>
      <c r="M63" s="825">
        <f t="shared" si="17"/>
        <v>0.84</v>
      </c>
      <c r="N63" s="826" t="s">
        <v>107</v>
      </c>
      <c r="O63" s="827">
        <v>0.1875</v>
      </c>
      <c r="P63" s="828">
        <v>43476</v>
      </c>
      <c r="Q63" s="828">
        <v>43511</v>
      </c>
      <c r="R63" s="825">
        <f t="shared" si="18"/>
        <v>11.999999999999995</v>
      </c>
      <c r="S63" s="761">
        <f>IF(INDEX(Historical!$D$7:$D$1439,MATCH(B63,Historical!$B$7:$B$1446,0))=0,"n/a",(INDEX(Historical!$C$7:$C$1439,MATCH(B63,Historical!$B$7:$B$1446,0))/INDEX(Historical!$D$7:$D$1439,MATCH(B63,Historical!$B$7:$B$1446,0))-1)*100)</f>
        <v>10.294117647058808</v>
      </c>
      <c r="T63" s="761">
        <f>IF(INDEX(Historical!$F$7:$F$1432,MATCH(B63,Historical!$B$7:$B$1446,0))=0,"n/a",((INDEX(Historical!$C$7:$C$1439,MATCH(B63,Historical!$B$7:$B$1446,0))/INDEX(Historical!$F$7:$F$1432,MATCH(B63,Historical!$B$7:$B$1446,0)))^(1/3)-1)*100)</f>
        <v>14.471424255333186</v>
      </c>
      <c r="U63" s="761">
        <f>IF(INDEX(Historical!$H$7:$H$1432,MATCH(B63,Historical!$B$7:$B$1446,0))=0,"n/a",((INDEX(Historical!$C$7:$C$1439,MATCH(B63,Historical!$B$7:$B$1446,0))/INDEX(Historical!$H$7:$H$1432,MATCH(B63,Historical!$B$7:$B$1446,0)))^(1/5)-1)*100)</f>
        <v>17.143034329661333</v>
      </c>
      <c r="V63" s="761">
        <f>IF(INDEX(Historical!$O$7:$O$1432,MATCH(B63,Historical!$B$7:$B$1446,0))=0,"n/a",((INDEX(Historical!$C$7:$C$1439,MATCH(B63,Historical!$B$7:$B$1446,0))/INDEX(Historical!$O$7:$O$1432,MATCH(B63,Historical!$B$7:$B$1446,0)))^(1/10)-1)*100)</f>
        <v>15.024129044552348</v>
      </c>
      <c r="W63" s="829">
        <f t="shared" si="19"/>
        <v>1.1410334854570015</v>
      </c>
      <c r="X63" s="830">
        <f t="shared" si="20"/>
        <v>1.4167796966662258</v>
      </c>
      <c r="Y63" s="831"/>
      <c r="Z63" s="822">
        <f t="shared" si="21"/>
        <v>48.554913294797686</v>
      </c>
      <c r="AA63" s="832">
        <f t="shared" si="22"/>
        <v>25.872832369942195</v>
      </c>
      <c r="AB63" s="824">
        <v>10</v>
      </c>
      <c r="AC63" s="833">
        <v>1.73</v>
      </c>
      <c r="AD63" s="833">
        <v>5.19</v>
      </c>
      <c r="AE63" s="833">
        <v>2.48</v>
      </c>
      <c r="AF63" s="833">
        <v>4.1900000000000004</v>
      </c>
      <c r="AG63" s="833">
        <v>17.299999999999997</v>
      </c>
      <c r="AH63" s="833">
        <v>10</v>
      </c>
      <c r="AI63" s="833">
        <v>6.72</v>
      </c>
      <c r="AJ63" s="833">
        <v>12.1</v>
      </c>
      <c r="AK63" s="833">
        <v>5</v>
      </c>
      <c r="AL63" s="834">
        <v>23710</v>
      </c>
      <c r="AM63" s="835">
        <v>0.2</v>
      </c>
      <c r="AN63" s="833">
        <v>0.11</v>
      </c>
      <c r="AO63" s="836">
        <f t="shared" si="23"/>
        <v>-6.8531224370637034</v>
      </c>
      <c r="AP63" s="837">
        <f t="shared" si="24"/>
        <v>19.019709932878492</v>
      </c>
      <c r="AQ63" s="838">
        <f t="shared" si="25"/>
        <v>119.5016250307428</v>
      </c>
      <c r="AR63" s="704">
        <f>INDEX(Historical!$C$7:$C$1439,MATCH(B63,Historical!$B$7:$B$1446,0))*IF(AH63="n/a",1.03,IF(AH63&lt;0,1.01,IF(AH63&gt;10,1.1,(1+AH63/100))))</f>
        <v>0.82500000000000007</v>
      </c>
      <c r="AS63" s="832">
        <f t="shared" si="26"/>
        <v>0.88044</v>
      </c>
      <c r="AT63" s="832">
        <f t="shared" si="30"/>
        <v>0.92446200000000001</v>
      </c>
      <c r="AU63" s="832">
        <f t="shared" si="30"/>
        <v>0.97068510000000008</v>
      </c>
      <c r="AV63" s="832">
        <f t="shared" si="30"/>
        <v>1.0192193550000002</v>
      </c>
      <c r="AW63" s="822">
        <f t="shared" si="27"/>
        <v>4.6198064550000009</v>
      </c>
      <c r="AX63" s="839">
        <f t="shared" si="28"/>
        <v>10.321283411528153</v>
      </c>
      <c r="AY63" s="998">
        <v>0.17</v>
      </c>
      <c r="AZ63" s="835">
        <v>34.699999999999996</v>
      </c>
      <c r="BA63" s="835">
        <v>-3.2399999999999998</v>
      </c>
      <c r="BB63" s="835">
        <v>4.4400000000000004</v>
      </c>
      <c r="BC63" s="835">
        <v>9.1399999999999988</v>
      </c>
      <c r="BD63" s="964"/>
      <c r="BE63" s="666">
        <v>1967</v>
      </c>
      <c r="BF63" s="948" t="e">
        <f>#VALUE!</f>
        <v>#VALUE!</v>
      </c>
      <c r="BG63" s="895">
        <v>11.899999999999999</v>
      </c>
    </row>
    <row r="64" spans="1:59" ht="11.25" customHeight="1" x14ac:dyDescent="0.2">
      <c r="A64" s="537" t="s">
        <v>257</v>
      </c>
      <c r="B64" s="927" t="s">
        <v>258</v>
      </c>
      <c r="C64" s="994" t="s">
        <v>112</v>
      </c>
      <c r="D64" s="994" t="s">
        <v>213</v>
      </c>
      <c r="E64" s="794">
        <v>44</v>
      </c>
      <c r="F64" s="526">
        <v>54</v>
      </c>
      <c r="G64" s="526" t="s">
        <v>37</v>
      </c>
      <c r="H64" s="526" t="s">
        <v>37</v>
      </c>
      <c r="I64" s="918">
        <v>143.53</v>
      </c>
      <c r="J64" s="704">
        <f t="shared" si="16"/>
        <v>2.7868738242876052</v>
      </c>
      <c r="K64" s="929">
        <v>1</v>
      </c>
      <c r="L64" s="641">
        <v>4</v>
      </c>
      <c r="M64" s="695">
        <f t="shared" si="17"/>
        <v>4</v>
      </c>
      <c r="N64" s="923" t="s">
        <v>127</v>
      </c>
      <c r="O64" s="797">
        <v>0.78</v>
      </c>
      <c r="P64" s="917">
        <v>43370</v>
      </c>
      <c r="Q64" s="917">
        <v>43382</v>
      </c>
      <c r="R64" s="695">
        <f t="shared" si="18"/>
        <v>28.205128205128201</v>
      </c>
      <c r="S64" s="761">
        <f>IF(INDEX(Historical!$D$7:$D$1439,MATCH(B64,Historical!$B$7:$B$1446,0))=0,"n/a",(INDEX(Historical!$C$7:$C$1439,MATCH(B64,Historical!$B$7:$B$1446,0))/INDEX(Historical!$D$7:$D$1439,MATCH(B64,Historical!$B$7:$B$1446,0))-1)*100)</f>
        <v>22.344322344322308</v>
      </c>
      <c r="T64" s="761">
        <f>IF(INDEX(Historical!$F$7:$F$1432,MATCH(B64,Historical!$B$7:$B$1446,0))=0,"n/a",((INDEX(Historical!$C$7:$C$1439,MATCH(B64,Historical!$B$7:$B$1446,0))/INDEX(Historical!$F$7:$F$1432,MATCH(B64,Historical!$B$7:$B$1446,0)))^(1/3)-1)*100)</f>
        <v>18.543395631488636</v>
      </c>
      <c r="U64" s="761">
        <f>IF(INDEX(Historical!$H$7:$H$1432,MATCH(B64,Historical!$B$7:$B$1446,0))=0,"n/a",((INDEX(Historical!$C$7:$C$1439,MATCH(B64,Historical!$B$7:$B$1446,0))/INDEX(Historical!$H$7:$H$1432,MATCH(B64,Historical!$B$7:$B$1446,0)))^(1/5)-1)*100)</f>
        <v>16.445946073795081</v>
      </c>
      <c r="V64" s="761">
        <f>IF(INDEX(Historical!$O$7:$O$1432,MATCH(B64,Historical!$B$7:$B$1446,0))=0,"n/a",((INDEX(Historical!$C$7:$C$1439,MATCH(B64,Historical!$B$7:$B$1446,0))/INDEX(Historical!$O$7:$O$1432,MATCH(B64,Historical!$B$7:$B$1446,0)))^(1/10)-1)*100)</f>
        <v>11.251240600510615</v>
      </c>
      <c r="W64" s="762">
        <f t="shared" si="19"/>
        <v>1.4617006833049784</v>
      </c>
      <c r="X64" s="763">
        <f t="shared" si="20"/>
        <v>1.0343362310562945</v>
      </c>
      <c r="Y64" s="712"/>
      <c r="Z64" s="704">
        <f t="shared" si="21"/>
        <v>52.631578947368418</v>
      </c>
      <c r="AA64" s="937">
        <f t="shared" si="22"/>
        <v>18.885526315789473</v>
      </c>
      <c r="AB64" s="641">
        <v>12</v>
      </c>
      <c r="AC64" s="918">
        <v>7.6</v>
      </c>
      <c r="AD64" s="918">
        <v>4.3899999999999997</v>
      </c>
      <c r="AE64" s="918">
        <v>3.3</v>
      </c>
      <c r="AF64" s="918">
        <v>14.56</v>
      </c>
      <c r="AG64" s="918">
        <v>69.599999999999994</v>
      </c>
      <c r="AH64" s="918">
        <v>12.4</v>
      </c>
      <c r="AI64" s="918">
        <v>6.8599999999999994</v>
      </c>
      <c r="AJ64" s="918">
        <v>15.9</v>
      </c>
      <c r="AK64" s="918">
        <v>4.3</v>
      </c>
      <c r="AL64" s="930">
        <v>48700</v>
      </c>
      <c r="AM64" s="924">
        <v>0.2</v>
      </c>
      <c r="AN64" s="918">
        <v>2.27</v>
      </c>
      <c r="AO64" s="804">
        <f t="shared" si="23"/>
        <v>0.34729358229321505</v>
      </c>
      <c r="AP64" s="805">
        <f t="shared" si="24"/>
        <v>19.232819898082688</v>
      </c>
      <c r="AQ64" s="938">
        <f t="shared" si="25"/>
        <v>249.585953924477</v>
      </c>
      <c r="AR64" s="704">
        <f>INDEX(Historical!$C$7:$C$1439,MATCH(B64,Historical!$B$7:$B$1446,0))*IF(AH64="n/a",1.03,IF(AH64&lt;0,1.01,IF(AH64&gt;10,1.1,(1+AH64/100))))</f>
        <v>3.6739999999999999</v>
      </c>
      <c r="AS64" s="937">
        <f t="shared" si="26"/>
        <v>3.9260364000000001</v>
      </c>
      <c r="AT64" s="937">
        <f t="shared" si="30"/>
        <v>4.0948559651999998</v>
      </c>
      <c r="AU64" s="937">
        <f t="shared" si="30"/>
        <v>4.2709347717035993</v>
      </c>
      <c r="AV64" s="937">
        <f t="shared" si="30"/>
        <v>4.4545849668868538</v>
      </c>
      <c r="AW64" s="704">
        <f t="shared" si="27"/>
        <v>20.420412103790454</v>
      </c>
      <c r="AX64" s="812">
        <f t="shared" si="28"/>
        <v>14.227277993304851</v>
      </c>
      <c r="AY64" s="997">
        <v>1.21</v>
      </c>
      <c r="AZ64" s="924">
        <v>21.89</v>
      </c>
      <c r="BA64" s="924">
        <v>-10.41</v>
      </c>
      <c r="BB64" s="924">
        <v>2.39</v>
      </c>
      <c r="BC64" s="924">
        <v>4.46</v>
      </c>
      <c r="BE64" s="666">
        <v>1975</v>
      </c>
      <c r="BF64" s="948" t="e">
        <f>#VALUE!</f>
        <v>#VALUE!</v>
      </c>
      <c r="BG64" s="933">
        <v>16.600000000000001</v>
      </c>
    </row>
    <row r="65" spans="1:59" ht="11.25" customHeight="1" x14ac:dyDescent="0.2">
      <c r="A65" s="611" t="s">
        <v>259</v>
      </c>
      <c r="B65" s="927" t="s">
        <v>260</v>
      </c>
      <c r="C65" s="994" t="s">
        <v>4227</v>
      </c>
      <c r="D65" s="994" t="s">
        <v>4362</v>
      </c>
      <c r="E65" s="794">
        <v>29</v>
      </c>
      <c r="F65" s="526">
        <v>95</v>
      </c>
      <c r="G65" s="526" t="s">
        <v>37</v>
      </c>
      <c r="H65" s="526" t="s">
        <v>106</v>
      </c>
      <c r="I65" s="918">
        <v>138.74</v>
      </c>
      <c r="J65" s="704">
        <f t="shared" si="16"/>
        <v>1.1532362692806688</v>
      </c>
      <c r="K65" s="935">
        <v>0.4</v>
      </c>
      <c r="L65" s="641">
        <v>4</v>
      </c>
      <c r="M65" s="695">
        <f t="shared" si="17"/>
        <v>1.6</v>
      </c>
      <c r="N65" s="923" t="s">
        <v>595</v>
      </c>
      <c r="O65" s="798">
        <v>0.37</v>
      </c>
      <c r="P65" s="917">
        <v>43524</v>
      </c>
      <c r="Q65" s="917">
        <v>43542</v>
      </c>
      <c r="R65" s="695">
        <f t="shared" si="18"/>
        <v>8.1081081081081159</v>
      </c>
      <c r="S65" s="761">
        <f>IF(INDEX(Historical!$D$7:$D$1439,MATCH(B65,Historical!$B$7:$B$1446,0))=0,"n/a",(INDEX(Historical!$C$7:$C$1439,MATCH(B65,Historical!$B$7:$B$1446,0))/INDEX(Historical!$D$7:$D$1439,MATCH(B65,Historical!$B$7:$B$1446,0))-1)*100)</f>
        <v>19.354838709677423</v>
      </c>
      <c r="T65" s="761">
        <f>IF(INDEX(Historical!$F$7:$F$1432,MATCH(B65,Historical!$B$7:$B$1446,0))=0,"n/a",((INDEX(Historical!$C$7:$C$1439,MATCH(B65,Historical!$B$7:$B$1446,0))/INDEX(Historical!$F$7:$F$1432,MATCH(B65,Historical!$B$7:$B$1446,0)))^(1/3)-1)*100)</f>
        <v>13.960384306101293</v>
      </c>
      <c r="U65" s="761">
        <f>IF(INDEX(Historical!$H$7:$H$1432,MATCH(B65,Historical!$B$7:$B$1446,0))=0,"n/a",((INDEX(Historical!$C$7:$C$1439,MATCH(B65,Historical!$B$7:$B$1446,0))/INDEX(Historical!$H$7:$H$1432,MATCH(B65,Historical!$B$7:$B$1446,0)))^(1/5)-1)*100)</f>
        <v>15.182836968177259</v>
      </c>
      <c r="V65" s="761">
        <f>IF(INDEX(Historical!$O$7:$O$1432,MATCH(B65,Historical!$B$7:$B$1446,0))=0,"n/a",((INDEX(Historical!$C$7:$C$1439,MATCH(B65,Historical!$B$7:$B$1446,0))/INDEX(Historical!$O$7:$O$1432,MATCH(B65,Historical!$B$7:$B$1446,0)))^(1/10)-1)*100)</f>
        <v>17.304330741852002</v>
      </c>
      <c r="W65" s="762">
        <f t="shared" si="19"/>
        <v>0.87740099254207338</v>
      </c>
      <c r="X65" s="763">
        <f t="shared" si="20"/>
        <v>1.320246692884979</v>
      </c>
      <c r="Y65" s="928" t="s">
        <v>153</v>
      </c>
      <c r="Z65" s="704">
        <f t="shared" si="21"/>
        <v>43.126684636118604</v>
      </c>
      <c r="AA65" s="937">
        <f t="shared" si="22"/>
        <v>37.39622641509434</v>
      </c>
      <c r="AB65" s="641">
        <v>6</v>
      </c>
      <c r="AC65" s="918">
        <v>3.71</v>
      </c>
      <c r="AD65" s="918">
        <v>3.4</v>
      </c>
      <c r="AE65" s="918">
        <v>6.88</v>
      </c>
      <c r="AF65" s="918">
        <v>7.69</v>
      </c>
      <c r="AG65" s="918">
        <v>23.3</v>
      </c>
      <c r="AH65" s="918">
        <v>6</v>
      </c>
      <c r="AI65" s="918">
        <v>13.4</v>
      </c>
      <c r="AJ65" s="918">
        <v>11.5</v>
      </c>
      <c r="AK65" s="918">
        <v>11</v>
      </c>
      <c r="AL65" s="930">
        <v>10870</v>
      </c>
      <c r="AM65" s="924">
        <v>0.6</v>
      </c>
      <c r="AN65" s="918">
        <v>0</v>
      </c>
      <c r="AO65" s="804">
        <f t="shared" si="23"/>
        <v>-21.060153177636412</v>
      </c>
      <c r="AP65" s="805">
        <f t="shared" si="24"/>
        <v>16.336073237457928</v>
      </c>
      <c r="AQ65" s="938">
        <f t="shared" si="25"/>
        <v>257.5080301395422</v>
      </c>
      <c r="AR65" s="704">
        <f>INDEX(Historical!$C$7:$C$1439,MATCH(B65,Historical!$B$7:$B$1446,0))*IF(AH65="n/a",1.03,IF(AH65&lt;0,1.01,IF(AH65&gt;10,1.1,(1+AH65/100))))</f>
        <v>1.5688</v>
      </c>
      <c r="AS65" s="937">
        <f t="shared" si="26"/>
        <v>1.7256800000000001</v>
      </c>
      <c r="AT65" s="937">
        <f t="shared" si="30"/>
        <v>1.8982480000000002</v>
      </c>
      <c r="AU65" s="937">
        <f t="shared" si="30"/>
        <v>2.0880728000000004</v>
      </c>
      <c r="AV65" s="937">
        <f t="shared" si="30"/>
        <v>2.2968800800000007</v>
      </c>
      <c r="AW65" s="704">
        <f t="shared" si="27"/>
        <v>9.5776808800000026</v>
      </c>
      <c r="AX65" s="812">
        <f t="shared" si="28"/>
        <v>6.9033306040074978</v>
      </c>
      <c r="AY65" s="997">
        <v>0.87</v>
      </c>
      <c r="AZ65" s="924">
        <v>18.790000000000003</v>
      </c>
      <c r="BA65" s="924">
        <v>-15.24</v>
      </c>
      <c r="BB65" s="924">
        <v>3.95</v>
      </c>
      <c r="BC65" s="924">
        <v>-0.77</v>
      </c>
      <c r="BE65" s="666">
        <v>1991</v>
      </c>
      <c r="BF65" s="948" t="e">
        <f>#VALUE!</f>
        <v>#VALUE!</v>
      </c>
      <c r="BG65" s="933">
        <v>15.6</v>
      </c>
    </row>
    <row r="66" spans="1:59" ht="11.25" customHeight="1" x14ac:dyDescent="0.2">
      <c r="A66" s="537" t="s">
        <v>261</v>
      </c>
      <c r="B66" s="927" t="s">
        <v>262</v>
      </c>
      <c r="C66" s="994" t="s">
        <v>154</v>
      </c>
      <c r="D66" s="994" t="s">
        <v>4386</v>
      </c>
      <c r="E66" s="794">
        <v>56</v>
      </c>
      <c r="F66" s="526">
        <v>11</v>
      </c>
      <c r="G66" s="526" t="s">
        <v>37</v>
      </c>
      <c r="H66" s="526" t="s">
        <v>37</v>
      </c>
      <c r="I66" s="918">
        <v>139.79</v>
      </c>
      <c r="J66" s="704">
        <f t="shared" si="16"/>
        <v>2.5752915086916088</v>
      </c>
      <c r="K66" s="929">
        <v>0.9</v>
      </c>
      <c r="L66" s="641">
        <v>4</v>
      </c>
      <c r="M66" s="695">
        <f t="shared" si="17"/>
        <v>3.6</v>
      </c>
      <c r="N66" s="923" t="s">
        <v>111</v>
      </c>
      <c r="O66" s="797">
        <v>0.84</v>
      </c>
      <c r="P66" s="660">
        <v>43248</v>
      </c>
      <c r="Q66" s="660">
        <v>43263</v>
      </c>
      <c r="R66" s="695">
        <f t="shared" si="18"/>
        <v>7.1428571428571495</v>
      </c>
      <c r="S66" s="761">
        <f>IF(INDEX(Historical!$D$7:$D$1439,MATCH(B66,Historical!$B$7:$B$1446,0))=0,"n/a",(INDEX(Historical!$C$7:$C$1439,MATCH(B66,Historical!$B$7:$B$1446,0))/INDEX(Historical!$D$7:$D$1439,MATCH(B66,Historical!$B$7:$B$1446,0))-1)*100)</f>
        <v>6.6265060240963791</v>
      </c>
      <c r="T66" s="761">
        <f>IF(INDEX(Historical!$F$7:$F$1432,MATCH(B66,Historical!$B$7:$B$1446,0))=0,"n/a",((INDEX(Historical!$C$7:$C$1439,MATCH(B66,Historical!$B$7:$B$1446,0))/INDEX(Historical!$F$7:$F$1432,MATCH(B66,Historical!$B$7:$B$1446,0)))^(1/3)-1)*100)</f>
        <v>6.2658569182611146</v>
      </c>
      <c r="U66" s="761">
        <f>IF(INDEX(Historical!$H$7:$H$1432,MATCH(B66,Historical!$B$7:$B$1446,0))=0,"n/a",((INDEX(Historical!$C$7:$C$1439,MATCH(B66,Historical!$B$7:$B$1446,0))/INDEX(Historical!$H$7:$H$1432,MATCH(B66,Historical!$B$7:$B$1446,0)))^(1/5)-1)*100)</f>
        <v>6.4487827443383994</v>
      </c>
      <c r="V66" s="761">
        <f>IF(INDEX(Historical!$O$7:$O$1432,MATCH(B66,Historical!$B$7:$B$1446,0))=0,"n/a",((INDEX(Historical!$C$7:$C$1439,MATCH(B66,Historical!$B$7:$B$1446,0))/INDEX(Historical!$O$7:$O$1432,MATCH(B66,Historical!$B$7:$B$1446,0)))^(1/10)-1)*100)</f>
        <v>7.0271302979190597</v>
      </c>
      <c r="W66" s="762">
        <f t="shared" si="19"/>
        <v>0.91769790382968619</v>
      </c>
      <c r="X66" s="763">
        <f t="shared" si="20"/>
        <v>2.0802524981736772</v>
      </c>
      <c r="Y66" s="927"/>
      <c r="Z66" s="704">
        <f t="shared" si="21"/>
        <v>64.171122994652407</v>
      </c>
      <c r="AA66" s="937">
        <f t="shared" si="22"/>
        <v>24.918003565062385</v>
      </c>
      <c r="AB66" s="641">
        <v>12</v>
      </c>
      <c r="AC66" s="918">
        <v>5.61</v>
      </c>
      <c r="AD66" s="918">
        <v>3.76</v>
      </c>
      <c r="AE66" s="918">
        <v>4.5999999999999996</v>
      </c>
      <c r="AF66" s="918">
        <v>6.27</v>
      </c>
      <c r="AG66" s="918">
        <v>24.4</v>
      </c>
      <c r="AH66" s="918">
        <v>7.6</v>
      </c>
      <c r="AI66" s="918">
        <v>6.3100000000000005</v>
      </c>
      <c r="AJ66" s="918">
        <v>3.1</v>
      </c>
      <c r="AK66" s="918">
        <v>6.63</v>
      </c>
      <c r="AL66" s="930">
        <v>375460</v>
      </c>
      <c r="AM66" s="924">
        <v>0.1</v>
      </c>
      <c r="AN66" s="918">
        <v>0.51</v>
      </c>
      <c r="AO66" s="804">
        <f t="shared" si="23"/>
        <v>-15.893929312032377</v>
      </c>
      <c r="AP66" s="805">
        <f t="shared" si="24"/>
        <v>9.0240742530300082</v>
      </c>
      <c r="AQ66" s="938">
        <f t="shared" si="25"/>
        <v>163.51123303312991</v>
      </c>
      <c r="AR66" s="704">
        <f>INDEX(Historical!$C$7:$C$1439,MATCH(B66,Historical!$B$7:$B$1446,0))*IF(AH66="n/a",1.03,IF(AH66&lt;0,1.01,IF(AH66&gt;10,1.1,(1+AH66/100))))</f>
        <v>3.8090400000000004</v>
      </c>
      <c r="AS66" s="937">
        <f t="shared" si="26"/>
        <v>4.0493904240000003</v>
      </c>
      <c r="AT66" s="937">
        <f t="shared" si="30"/>
        <v>4.3178650091112001</v>
      </c>
      <c r="AU66" s="937">
        <f t="shared" si="30"/>
        <v>4.6041394592152729</v>
      </c>
      <c r="AV66" s="937">
        <f t="shared" si="30"/>
        <v>4.9093939053612452</v>
      </c>
      <c r="AW66" s="704">
        <f t="shared" si="27"/>
        <v>21.689828797687717</v>
      </c>
      <c r="AX66" s="812">
        <f t="shared" si="28"/>
        <v>15.516008868794421</v>
      </c>
      <c r="AY66" s="997">
        <v>0.66</v>
      </c>
      <c r="AZ66" s="924">
        <v>17.849999999999998</v>
      </c>
      <c r="BA66" s="924">
        <v>-6.17</v>
      </c>
      <c r="BB66" s="924">
        <v>3.5999999999999996</v>
      </c>
      <c r="BC66" s="924">
        <v>3.93</v>
      </c>
      <c r="BE66" s="666">
        <v>1963</v>
      </c>
      <c r="BF66" s="948" t="e">
        <f>#VALUE!</f>
        <v>#VALUE!</v>
      </c>
      <c r="BG66" s="933">
        <v>9.9</v>
      </c>
    </row>
    <row r="67" spans="1:59" ht="11.25" customHeight="1" x14ac:dyDescent="0.2">
      <c r="A67" s="537" t="s">
        <v>650</v>
      </c>
      <c r="B67" s="927" t="s">
        <v>651</v>
      </c>
      <c r="C67" s="994" t="s">
        <v>4380</v>
      </c>
      <c r="D67" s="994" t="s">
        <v>523</v>
      </c>
      <c r="E67" s="794">
        <v>25</v>
      </c>
      <c r="F67" s="526">
        <v>121</v>
      </c>
      <c r="G67" s="526" t="s">
        <v>106</v>
      </c>
      <c r="H67" s="526" t="s">
        <v>106</v>
      </c>
      <c r="I67" s="918">
        <v>44.22</v>
      </c>
      <c r="J67" s="704">
        <f t="shared" si="16"/>
        <v>2.9850746268656718</v>
      </c>
      <c r="K67" s="935">
        <v>0.33</v>
      </c>
      <c r="L67" s="641">
        <v>4</v>
      </c>
      <c r="M67" s="695">
        <f t="shared" si="17"/>
        <v>1.32</v>
      </c>
      <c r="N67" s="923" t="s">
        <v>426</v>
      </c>
      <c r="O67" s="798">
        <v>0.32</v>
      </c>
      <c r="P67" s="917">
        <v>43283</v>
      </c>
      <c r="Q67" s="917">
        <v>43299</v>
      </c>
      <c r="R67" s="695">
        <f t="shared" si="18"/>
        <v>3.1250000000000027</v>
      </c>
      <c r="S67" s="761">
        <f>IF(INDEX(Historical!$D$7:$D$1439,MATCH(B67,Historical!$B$7:$B$1446,0))=0,"n/a",(INDEX(Historical!$C$7:$C$1439,MATCH(B67,Historical!$B$7:$B$1446,0))/INDEX(Historical!$D$7:$D$1439,MATCH(B67,Historical!$B$7:$B$1446,0))-1)*100)</f>
        <v>3.1746031746031855</v>
      </c>
      <c r="T67" s="761">
        <f>IF(INDEX(Historical!$F$7:$F$1432,MATCH(B67,Historical!$B$7:$B$1446,0))=0,"n/a",((INDEX(Historical!$C$7:$C$1439,MATCH(B67,Historical!$B$7:$B$1446,0))/INDEX(Historical!$F$7:$F$1432,MATCH(B67,Historical!$B$7:$B$1446,0)))^(1/3)-1)*100)</f>
        <v>3.2810033473186673</v>
      </c>
      <c r="U67" s="761">
        <f>IF(INDEX(Historical!$H$7:$H$1432,MATCH(B67,Historical!$B$7:$B$1446,0))=0,"n/a",((INDEX(Historical!$C$7:$C$1439,MATCH(B67,Historical!$B$7:$B$1446,0))/INDEX(Historical!$H$7:$H$1432,MATCH(B67,Historical!$B$7:$B$1446,0)))^(1/5)-1)*100)</f>
        <v>5.814078782077714</v>
      </c>
      <c r="V67" s="761">
        <f>IF(INDEX(Historical!$O$7:$O$1432,MATCH(B67,Historical!$B$7:$B$1446,0))=0,"n/a",((INDEX(Historical!$C$7:$C$1439,MATCH(B67,Historical!$B$7:$B$1446,0))/INDEX(Historical!$O$7:$O$1432,MATCH(B67,Historical!$B$7:$B$1446,0)))^(1/10)-1)*100)</f>
        <v>10.476577475618431</v>
      </c>
      <c r="W67" s="762">
        <f t="shared" si="19"/>
        <v>0.55495974669289694</v>
      </c>
      <c r="X67" s="763">
        <f t="shared" si="20"/>
        <v>0.85501158559966373</v>
      </c>
      <c r="Y67" s="928" t="s">
        <v>652</v>
      </c>
      <c r="Z67" s="704">
        <f t="shared" si="21"/>
        <v>48.175182481751818</v>
      </c>
      <c r="AA67" s="937">
        <f t="shared" si="22"/>
        <v>16.138686131386859</v>
      </c>
      <c r="AB67" s="641">
        <v>4</v>
      </c>
      <c r="AC67" s="918">
        <v>2.74</v>
      </c>
      <c r="AD67" s="918">
        <v>1.08</v>
      </c>
      <c r="AE67" s="918">
        <v>1.45</v>
      </c>
      <c r="AF67" s="918">
        <v>2.11</v>
      </c>
      <c r="AG67" s="918">
        <v>13.5</v>
      </c>
      <c r="AH67" s="918">
        <v>70</v>
      </c>
      <c r="AI67" s="918">
        <v>5.6899999999999995</v>
      </c>
      <c r="AJ67" s="918">
        <v>6.8000000000000007</v>
      </c>
      <c r="AK67" s="918">
        <v>15</v>
      </c>
      <c r="AL67" s="930">
        <v>2590</v>
      </c>
      <c r="AM67" s="924">
        <v>0.2</v>
      </c>
      <c r="AN67" s="918">
        <v>0.53</v>
      </c>
      <c r="AO67" s="804">
        <f t="shared" si="23"/>
        <v>-7.3395327224434723</v>
      </c>
      <c r="AP67" s="805">
        <f t="shared" si="24"/>
        <v>8.7991534089433863</v>
      </c>
      <c r="AQ67" s="938">
        <f t="shared" si="25"/>
        <v>23.022360636369712</v>
      </c>
      <c r="AR67" s="704">
        <f>INDEX(Historical!$C$7:$C$1439,MATCH(B67,Historical!$B$7:$B$1446,0))*IF(AH67="n/a",1.03,IF(AH67&lt;0,1.01,IF(AH67&gt;10,1.1,(1+AH67/100))))</f>
        <v>1.4300000000000002</v>
      </c>
      <c r="AS67" s="937">
        <f t="shared" si="26"/>
        <v>1.5113670000000001</v>
      </c>
      <c r="AT67" s="937">
        <f t="shared" ref="AT67:AV86" si="31">IF($AK67="n/a",1.03*AS67,IF($AK67&lt;0,1.01*AS67,IF($AK67&gt;10,1.1*AS67,(1+$AK67/100)*AS67)))</f>
        <v>1.6625037000000003</v>
      </c>
      <c r="AU67" s="937">
        <f t="shared" si="31"/>
        <v>1.8287540700000005</v>
      </c>
      <c r="AV67" s="937">
        <f t="shared" si="31"/>
        <v>2.0116294770000005</v>
      </c>
      <c r="AW67" s="704">
        <f t="shared" si="27"/>
        <v>8.4442542470000017</v>
      </c>
      <c r="AX67" s="812">
        <f t="shared" si="28"/>
        <v>19.096006890547269</v>
      </c>
      <c r="AY67" s="997">
        <v>1.01</v>
      </c>
      <c r="AZ67" s="924">
        <v>3.71</v>
      </c>
      <c r="BA67" s="924">
        <v>-38.369999999999997</v>
      </c>
      <c r="BB67" s="924">
        <v>-9.86</v>
      </c>
      <c r="BC67" s="924">
        <v>-20.9</v>
      </c>
      <c r="BE67" s="666">
        <v>1994</v>
      </c>
      <c r="BF67" s="948" t="e">
        <f>#VALUE!</f>
        <v>#VALUE!</v>
      </c>
      <c r="BG67" s="933">
        <v>5.7</v>
      </c>
    </row>
    <row r="68" spans="1:59" ht="11.25" customHeight="1" x14ac:dyDescent="0.2">
      <c r="A68" s="537" t="s">
        <v>264</v>
      </c>
      <c r="B68" s="927" t="s">
        <v>265</v>
      </c>
      <c r="C68" s="994" t="s">
        <v>128</v>
      </c>
      <c r="D68" s="994" t="s">
        <v>4391</v>
      </c>
      <c r="E68" s="794">
        <v>47</v>
      </c>
      <c r="F68" s="526">
        <v>41</v>
      </c>
      <c r="G68" s="526" t="s">
        <v>115</v>
      </c>
      <c r="H68" s="526" t="s">
        <v>37</v>
      </c>
      <c r="I68" s="918">
        <v>123.9</v>
      </c>
      <c r="J68" s="704">
        <f t="shared" si="16"/>
        <v>3.3252623083131558</v>
      </c>
      <c r="K68" s="929">
        <v>1.03</v>
      </c>
      <c r="L68" s="641">
        <v>4</v>
      </c>
      <c r="M68" s="695">
        <f t="shared" si="17"/>
        <v>4.12</v>
      </c>
      <c r="N68" s="923" t="s">
        <v>190</v>
      </c>
      <c r="O68" s="797">
        <v>1</v>
      </c>
      <c r="P68" s="917">
        <v>43531</v>
      </c>
      <c r="Q68" s="917">
        <v>43557</v>
      </c>
      <c r="R68" s="695">
        <f t="shared" si="18"/>
        <v>3.0000000000000027</v>
      </c>
      <c r="S68" s="761">
        <f>IF(INDEX(Historical!$D$7:$D$1439,MATCH(B68,Historical!$B$7:$B$1446,0))=0,"n/a",(INDEX(Historical!$C$7:$C$1439,MATCH(B68,Historical!$B$7:$B$1446,0))/INDEX(Historical!$D$7:$D$1439,MATCH(B68,Historical!$B$7:$B$1446,0))-1)*100)</f>
        <v>3.6553524804177506</v>
      </c>
      <c r="T68" s="761">
        <f>IF(INDEX(Historical!$F$7:$F$1432,MATCH(B68,Historical!$B$7:$B$1446,0))=0,"n/a",((INDEX(Historical!$C$7:$C$1439,MATCH(B68,Historical!$B$7:$B$1446,0))/INDEX(Historical!$F$7:$F$1432,MATCH(B68,Historical!$B$7:$B$1446,0)))^(1/3)-1)*100)</f>
        <v>4.488963455248296</v>
      </c>
      <c r="U68" s="761">
        <f>IF(INDEX(Historical!$H$7:$H$1432,MATCH(B68,Historical!$B$7:$B$1446,0))=0,"n/a",((INDEX(Historical!$C$7:$C$1439,MATCH(B68,Historical!$B$7:$B$1446,0))/INDEX(Historical!$H$7:$H$1432,MATCH(B68,Historical!$B$7:$B$1446,0)))^(1/5)-1)*100)</f>
        <v>5.4945002481546767</v>
      </c>
      <c r="V68" s="761">
        <f>IF(INDEX(Historical!$O$7:$O$1432,MATCH(B68,Historical!$B$7:$B$1446,0))=0,"n/a",((INDEX(Historical!$C$7:$C$1439,MATCH(B68,Historical!$B$7:$B$1446,0))/INDEX(Historical!$O$7:$O$1432,MATCH(B68,Historical!$B$7:$B$1446,0)))^(1/10)-1)*100)</f>
        <v>6.1984675907025277</v>
      </c>
      <c r="W68" s="762">
        <f t="shared" si="19"/>
        <v>0.88642880966195969</v>
      </c>
      <c r="X68" s="763" t="str">
        <f t="shared" si="20"/>
        <v>n/a</v>
      </c>
      <c r="Y68" s="928"/>
      <c r="Z68" s="704">
        <f t="shared" si="21"/>
        <v>94.279176201372991</v>
      </c>
      <c r="AA68" s="937">
        <f t="shared" si="22"/>
        <v>28.352402745995423</v>
      </c>
      <c r="AB68" s="641">
        <v>12</v>
      </c>
      <c r="AC68" s="918">
        <v>4.37</v>
      </c>
      <c r="AD68" s="918">
        <v>9.8000000000000007</v>
      </c>
      <c r="AE68" s="918">
        <v>2.3199999999999998</v>
      </c>
      <c r="AF68" s="920" t="s">
        <v>137</v>
      </c>
      <c r="AG68" s="920" t="s">
        <v>137</v>
      </c>
      <c r="AH68" s="918">
        <v>-29.4</v>
      </c>
      <c r="AI68" s="918">
        <v>5.1100000000000003</v>
      </c>
      <c r="AJ68" s="918">
        <v>-2.7</v>
      </c>
      <c r="AK68" s="918">
        <v>2.8899999999999997</v>
      </c>
      <c r="AL68" s="930">
        <v>42820</v>
      </c>
      <c r="AM68" s="924">
        <v>0.1</v>
      </c>
      <c r="AN68" s="921" t="s">
        <v>137</v>
      </c>
      <c r="AO68" s="804">
        <f t="shared" si="23"/>
        <v>-19.532640189527591</v>
      </c>
      <c r="AP68" s="805">
        <f t="shared" si="24"/>
        <v>8.8197625564678326</v>
      </c>
      <c r="AQ68" s="938" t="str">
        <f t="shared" si="25"/>
        <v>n/a</v>
      </c>
      <c r="AR68" s="704">
        <f>INDEX(Historical!$C$7:$C$1439,MATCH(B68,Historical!$B$7:$B$1446,0))*IF(AH68="n/a",1.03,IF(AH68&lt;0,1.01,IF(AH68&gt;10,1.1,(1+AH68/100))))</f>
        <v>4.0097000000000005</v>
      </c>
      <c r="AS68" s="937">
        <f t="shared" si="26"/>
        <v>4.2145956700000005</v>
      </c>
      <c r="AT68" s="937">
        <f t="shared" si="31"/>
        <v>4.3363974848630003</v>
      </c>
      <c r="AU68" s="937">
        <f t="shared" si="31"/>
        <v>4.4617193721755406</v>
      </c>
      <c r="AV68" s="937">
        <f t="shared" si="31"/>
        <v>4.5906630620314131</v>
      </c>
      <c r="AW68" s="704">
        <f t="shared" si="27"/>
        <v>21.613075589069954</v>
      </c>
      <c r="AX68" s="812">
        <f t="shared" si="28"/>
        <v>17.443967384237251</v>
      </c>
      <c r="AY68" s="997">
        <v>0.63</v>
      </c>
      <c r="AZ68" s="924">
        <v>27.6</v>
      </c>
      <c r="BA68" s="924">
        <v>-0.48</v>
      </c>
      <c r="BB68" s="924">
        <v>6.41</v>
      </c>
      <c r="BC68" s="924">
        <v>10.33</v>
      </c>
      <c r="BE68" s="666">
        <v>1973</v>
      </c>
      <c r="BF68" s="948" t="e">
        <f>#VALUE!</f>
        <v>#VALUE!</v>
      </c>
      <c r="BG68" s="933">
        <v>9.6</v>
      </c>
    </row>
    <row r="69" spans="1:59" ht="11.25" customHeight="1" x14ac:dyDescent="0.2">
      <c r="A69" s="537" t="s">
        <v>188</v>
      </c>
      <c r="B69" s="927" t="s">
        <v>189</v>
      </c>
      <c r="C69" s="994" t="s">
        <v>128</v>
      </c>
      <c r="D69" s="994" t="s">
        <v>4384</v>
      </c>
      <c r="E69" s="794">
        <v>57</v>
      </c>
      <c r="F69" s="526">
        <v>10</v>
      </c>
      <c r="G69" s="526" t="s">
        <v>115</v>
      </c>
      <c r="H69" s="526" t="s">
        <v>115</v>
      </c>
      <c r="I69" s="918">
        <v>46.86</v>
      </c>
      <c r="J69" s="704">
        <f t="shared" si="16"/>
        <v>3.4144259496372174</v>
      </c>
      <c r="K69" s="929">
        <v>0.4</v>
      </c>
      <c r="L69" s="641">
        <v>4</v>
      </c>
      <c r="M69" s="695">
        <f t="shared" si="17"/>
        <v>1.6</v>
      </c>
      <c r="N69" s="923" t="s">
        <v>164</v>
      </c>
      <c r="O69" s="797">
        <v>0.39</v>
      </c>
      <c r="P69" s="917">
        <v>43538</v>
      </c>
      <c r="Q69" s="917">
        <v>43556</v>
      </c>
      <c r="R69" s="695">
        <f t="shared" si="18"/>
        <v>2.5641025641025665</v>
      </c>
      <c r="S69" s="761">
        <f>IF(INDEX(Historical!$D$7:$D$1439,MATCH(B69,Historical!$B$7:$B$1446,0))=0,"n/a",(INDEX(Historical!$C$7:$C$1439,MATCH(B69,Historical!$B$7:$B$1446,0))/INDEX(Historical!$D$7:$D$1439,MATCH(B69,Historical!$B$7:$B$1446,0))-1)*100)</f>
        <v>5.4054054054054168</v>
      </c>
      <c r="T69" s="761">
        <f>IF(INDEX(Historical!$F$7:$F$1432,MATCH(B69,Historical!$B$7:$B$1446,0))=0,"n/a",((INDEX(Historical!$C$7:$C$1439,MATCH(B69,Historical!$B$7:$B$1446,0))/INDEX(Historical!$F$7:$F$1432,MATCH(B69,Historical!$B$7:$B$1446,0)))^(1/3)-1)*100)</f>
        <v>5.7264270346431223</v>
      </c>
      <c r="U69" s="761">
        <f>IF(INDEX(Historical!$H$7:$H$1432,MATCH(B69,Historical!$B$7:$B$1446,0))=0,"n/a",((INDEX(Historical!$C$7:$C$1439,MATCH(B69,Historical!$B$7:$B$1446,0))/INDEX(Historical!$H$7:$H$1432,MATCH(B69,Historical!$B$7:$B$1446,0)))^(1/5)-1)*100)</f>
        <v>6.8516702296210097</v>
      </c>
      <c r="V69" s="761">
        <f>IF(INDEX(Historical!$O$7:$O$1432,MATCH(B69,Historical!$B$7:$B$1446,0))=0,"n/a",((INDEX(Historical!$C$7:$C$1439,MATCH(B69,Historical!$B$7:$B$1446,0))/INDEX(Historical!$O$7:$O$1432,MATCH(B69,Historical!$B$7:$B$1446,0)))^(1/10)-1)*100)</f>
        <v>7.4561065135923643</v>
      </c>
      <c r="W69" s="762">
        <f t="shared" si="19"/>
        <v>0.91893405990519628</v>
      </c>
      <c r="X69" s="763" t="str">
        <f t="shared" si="20"/>
        <v>n/a</v>
      </c>
      <c r="Y69" s="718"/>
      <c r="Z69" s="704">
        <f t="shared" si="21"/>
        <v>102.56410256410258</v>
      </c>
      <c r="AA69" s="937">
        <f t="shared" si="22"/>
        <v>30.038461538461537</v>
      </c>
      <c r="AB69" s="641">
        <v>12</v>
      </c>
      <c r="AC69" s="918">
        <v>1.56</v>
      </c>
      <c r="AD69" s="918">
        <v>5.7</v>
      </c>
      <c r="AE69" s="918">
        <v>6.27</v>
      </c>
      <c r="AF69" s="918">
        <v>11.77</v>
      </c>
      <c r="AG69" s="918">
        <v>34.9</v>
      </c>
      <c r="AH69" s="918">
        <v>41.5</v>
      </c>
      <c r="AI69" s="918">
        <v>7.6300000000000008</v>
      </c>
      <c r="AJ69" s="918">
        <v>-3.9</v>
      </c>
      <c r="AK69" s="918">
        <v>5.27</v>
      </c>
      <c r="AL69" s="930">
        <v>199720</v>
      </c>
      <c r="AM69" s="924">
        <v>0.1</v>
      </c>
      <c r="AN69" s="918">
        <v>2.56</v>
      </c>
      <c r="AO69" s="804">
        <f t="shared" si="23"/>
        <v>-19.77236535920331</v>
      </c>
      <c r="AP69" s="805">
        <f t="shared" si="24"/>
        <v>10.266096179258227</v>
      </c>
      <c r="AQ69" s="938">
        <f t="shared" si="25"/>
        <v>296.4019802101522</v>
      </c>
      <c r="AR69" s="704">
        <f>INDEX(Historical!$C$7:$C$1439,MATCH(B69,Historical!$B$7:$B$1446,0))*IF(AH69="n/a",1.03,IF(AH69&lt;0,1.01,IF(AH69&gt;10,1.1,(1+AH69/100))))</f>
        <v>1.7160000000000002</v>
      </c>
      <c r="AS69" s="937">
        <f t="shared" si="26"/>
        <v>1.8469308000000002</v>
      </c>
      <c r="AT69" s="937">
        <f t="shared" si="31"/>
        <v>1.9442640531600002</v>
      </c>
      <c r="AU69" s="937">
        <f t="shared" si="31"/>
        <v>2.0467267687615323</v>
      </c>
      <c r="AV69" s="937">
        <f t="shared" si="31"/>
        <v>2.1545892694752649</v>
      </c>
      <c r="AW69" s="704">
        <f t="shared" si="27"/>
        <v>9.7085108913967986</v>
      </c>
      <c r="AX69" s="812">
        <f t="shared" si="28"/>
        <v>20.718119699950488</v>
      </c>
      <c r="AY69" s="997">
        <v>0.52</v>
      </c>
      <c r="AZ69" s="924">
        <v>13.05</v>
      </c>
      <c r="BA69" s="924">
        <v>-7.8299999999999992</v>
      </c>
      <c r="BB69" s="924">
        <v>0.35000000000000003</v>
      </c>
      <c r="BC69" s="924">
        <v>0.66</v>
      </c>
      <c r="BE69" s="666">
        <v>1963</v>
      </c>
      <c r="BF69" s="948" t="e">
        <f>#VALUE!</f>
        <v>#VALUE!</v>
      </c>
      <c r="BG69" s="933">
        <v>7.1999999999999993</v>
      </c>
    </row>
    <row r="70" spans="1:59" ht="11.25" customHeight="1" x14ac:dyDescent="0.2">
      <c r="A70" s="537" t="s">
        <v>267</v>
      </c>
      <c r="B70" s="927" t="s">
        <v>268</v>
      </c>
      <c r="C70" s="994" t="s">
        <v>128</v>
      </c>
      <c r="D70" s="994" t="s">
        <v>4364</v>
      </c>
      <c r="E70" s="794">
        <v>56</v>
      </c>
      <c r="F70" s="526">
        <v>13</v>
      </c>
      <c r="G70" s="526" t="s">
        <v>37</v>
      </c>
      <c r="H70" s="526" t="s">
        <v>37</v>
      </c>
      <c r="I70" s="918">
        <v>156.69</v>
      </c>
      <c r="J70" s="704">
        <f t="shared" si="16"/>
        <v>1.6593273342268173</v>
      </c>
      <c r="K70" s="929">
        <v>0.65</v>
      </c>
      <c r="L70" s="641">
        <v>4</v>
      </c>
      <c r="M70" s="695">
        <f t="shared" si="17"/>
        <v>2.6</v>
      </c>
      <c r="N70" s="923" t="s">
        <v>152</v>
      </c>
      <c r="O70" s="797">
        <v>0.6</v>
      </c>
      <c r="P70" s="917">
        <v>43440</v>
      </c>
      <c r="Q70" s="917">
        <v>43462</v>
      </c>
      <c r="R70" s="695">
        <f t="shared" si="18"/>
        <v>8.333333333333341</v>
      </c>
      <c r="S70" s="761">
        <f>IF(INDEX(Historical!$D$7:$D$1439,MATCH(B70,Historical!$B$7:$B$1446,0))=0,"n/a",(INDEX(Historical!$C$7:$C$1439,MATCH(B70,Historical!$B$7:$B$1446,0))/INDEX(Historical!$D$7:$D$1439,MATCH(B70,Historical!$B$7:$B$1446,0))-1)*100)</f>
        <v>8.8888888888889017</v>
      </c>
      <c r="T70" s="761">
        <f>IF(INDEX(Historical!$F$7:$F$1432,MATCH(B70,Historical!$B$7:$B$1446,0))=0,"n/a",((INDEX(Historical!$C$7:$C$1439,MATCH(B70,Historical!$B$7:$B$1446,0))/INDEX(Historical!$F$7:$F$1432,MATCH(B70,Historical!$B$7:$B$1446,0)))^(1/3)-1)*100)</f>
        <v>9.2285273387607383</v>
      </c>
      <c r="U70" s="761">
        <f>IF(INDEX(Historical!$H$7:$H$1432,MATCH(B70,Historical!$B$7:$B$1446,0))=0,"n/a",((INDEX(Historical!$C$7:$C$1439,MATCH(B70,Historical!$B$7:$B$1446,0))/INDEX(Historical!$H$7:$H$1432,MATCH(B70,Historical!$B$7:$B$1446,0)))^(1/5)-1)*100)</f>
        <v>8.6251061771879467</v>
      </c>
      <c r="V70" s="761">
        <f>IF(INDEX(Historical!$O$7:$O$1432,MATCH(B70,Historical!$B$7:$B$1446,0))=0,"n/a",((INDEX(Historical!$C$7:$C$1439,MATCH(B70,Historical!$B$7:$B$1446,0))/INDEX(Historical!$O$7:$O$1432,MATCH(B70,Historical!$B$7:$B$1446,0)))^(1/10)-1)*100)</f>
        <v>8.093942270920774</v>
      </c>
      <c r="W70" s="762">
        <f t="shared" si="19"/>
        <v>1.0656248696232358</v>
      </c>
      <c r="X70" s="763">
        <f t="shared" si="20"/>
        <v>2.2697647834705124</v>
      </c>
      <c r="Y70" s="719"/>
      <c r="Z70" s="704">
        <f t="shared" si="21"/>
        <v>48.964218455743882</v>
      </c>
      <c r="AA70" s="937">
        <f t="shared" si="22"/>
        <v>29.508474576271187</v>
      </c>
      <c r="AB70" s="641">
        <v>6</v>
      </c>
      <c r="AC70" s="918">
        <v>5.31</v>
      </c>
      <c r="AD70" s="918">
        <v>9.84</v>
      </c>
      <c r="AE70" s="918">
        <v>3.42</v>
      </c>
      <c r="AF70" s="918">
        <v>6.1</v>
      </c>
      <c r="AG70" s="918">
        <v>22</v>
      </c>
      <c r="AH70" s="918">
        <v>8.9</v>
      </c>
      <c r="AI70" s="918">
        <v>8.39</v>
      </c>
      <c r="AJ70" s="918">
        <v>3.8</v>
      </c>
      <c r="AK70" s="918">
        <v>3</v>
      </c>
      <c r="AL70" s="930">
        <v>4350</v>
      </c>
      <c r="AM70" s="924">
        <v>2.1999999999999997</v>
      </c>
      <c r="AN70" s="918">
        <v>0</v>
      </c>
      <c r="AO70" s="804">
        <f t="shared" si="23"/>
        <v>-19.224041064856422</v>
      </c>
      <c r="AP70" s="805">
        <f t="shared" si="24"/>
        <v>10.284433511414765</v>
      </c>
      <c r="AQ70" s="938">
        <f t="shared" si="25"/>
        <v>182.84404412267295</v>
      </c>
      <c r="AR70" s="704">
        <f>INDEX(Historical!$C$7:$C$1439,MATCH(B70,Historical!$B$7:$B$1446,0))*IF(AH70="n/a",1.03,IF(AH70&lt;0,1.01,IF(AH70&gt;10,1.1,(1+AH70/100))))</f>
        <v>2.66805</v>
      </c>
      <c r="AS70" s="937">
        <f t="shared" si="26"/>
        <v>2.8918993950000003</v>
      </c>
      <c r="AT70" s="937">
        <f t="shared" si="31"/>
        <v>2.9786563768500005</v>
      </c>
      <c r="AU70" s="937">
        <f t="shared" si="31"/>
        <v>3.0680160681555004</v>
      </c>
      <c r="AV70" s="937">
        <f t="shared" si="31"/>
        <v>3.1600565502001654</v>
      </c>
      <c r="AW70" s="704">
        <f t="shared" si="27"/>
        <v>14.766678390205668</v>
      </c>
      <c r="AX70" s="812">
        <f t="shared" si="28"/>
        <v>9.4241358033095075</v>
      </c>
      <c r="AY70" s="997">
        <v>0.31</v>
      </c>
      <c r="AZ70" s="924">
        <v>31.77</v>
      </c>
      <c r="BA70" s="924">
        <v>-19.39</v>
      </c>
      <c r="BB70" s="924">
        <v>-1.01</v>
      </c>
      <c r="BC70" s="924">
        <v>-1.05</v>
      </c>
      <c r="BE70" s="666">
        <v>1964</v>
      </c>
      <c r="BF70" s="948" t="e">
        <f>#VALUE!</f>
        <v>#VALUE!</v>
      </c>
      <c r="BG70" s="933">
        <v>17.7</v>
      </c>
    </row>
    <row r="71" spans="1:59" ht="11.25" customHeight="1" x14ac:dyDescent="0.2">
      <c r="A71" s="537" t="s">
        <v>269</v>
      </c>
      <c r="B71" s="927" t="s">
        <v>270</v>
      </c>
      <c r="C71" s="994" t="s">
        <v>247</v>
      </c>
      <c r="D71" s="994" t="s">
        <v>4388</v>
      </c>
      <c r="E71" s="794">
        <v>47</v>
      </c>
      <c r="F71" s="526">
        <v>35</v>
      </c>
      <c r="G71" s="526" t="s">
        <v>106</v>
      </c>
      <c r="H71" s="526" t="s">
        <v>106</v>
      </c>
      <c r="I71" s="918">
        <v>42.22</v>
      </c>
      <c r="J71" s="704">
        <f t="shared" ref="J71:J102" si="32">(M71/I71)*100</f>
        <v>3.6001894836570347</v>
      </c>
      <c r="K71" s="929">
        <v>0.38</v>
      </c>
      <c r="L71" s="641">
        <v>4</v>
      </c>
      <c r="M71" s="695">
        <f t="shared" ref="M71:M102" si="33">K71*L71</f>
        <v>1.52</v>
      </c>
      <c r="N71" s="923" t="s">
        <v>182</v>
      </c>
      <c r="O71" s="797">
        <v>0.36</v>
      </c>
      <c r="P71" s="917">
        <v>43265</v>
      </c>
      <c r="Q71" s="917">
        <v>43294</v>
      </c>
      <c r="R71" s="695">
        <f t="shared" ref="R71:R102" si="34">(K71-O71)/O71*100</f>
        <v>5.5555555555555607</v>
      </c>
      <c r="S71" s="761">
        <f>IF(INDEX(Historical!$D$7:$D$1439,MATCH(B71,Historical!$B$7:$B$1446,0))=0,"n/a",(INDEX(Historical!$C$7:$C$1439,MATCH(B71,Historical!$B$7:$B$1446,0))/INDEX(Historical!$D$7:$D$1439,MATCH(B71,Historical!$B$7:$B$1446,0))-1)*100)</f>
        <v>5.7142857142857162</v>
      </c>
      <c r="T71" s="761">
        <f>IF(INDEX(Historical!$F$7:$F$1432,MATCH(B71,Historical!$B$7:$B$1446,0))=0,"n/a",((INDEX(Historical!$C$7:$C$1439,MATCH(B71,Historical!$B$7:$B$1446,0))/INDEX(Historical!$F$7:$F$1432,MATCH(B71,Historical!$B$7:$B$1446,0)))^(1/3)-1)*100)</f>
        <v>5.7914494538841454</v>
      </c>
      <c r="U71" s="761">
        <f>IF(INDEX(Historical!$H$7:$H$1432,MATCH(B71,Historical!$B$7:$B$1446,0))=0,"n/a",((INDEX(Historical!$C$7:$C$1439,MATCH(B71,Historical!$B$7:$B$1446,0))/INDEX(Historical!$H$7:$H$1432,MATCH(B71,Historical!$B$7:$B$1446,0)))^(1/5)-1)*100)</f>
        <v>4.8130045893357121</v>
      </c>
      <c r="V71" s="761">
        <f>IF(INDEX(Historical!$O$7:$O$1432,MATCH(B71,Historical!$B$7:$B$1446,0))=0,"n/a",((INDEX(Historical!$C$7:$C$1439,MATCH(B71,Historical!$B$7:$B$1446,0))/INDEX(Historical!$O$7:$O$1432,MATCH(B71,Historical!$B$7:$B$1446,0)))^(1/10)-1)*100)</f>
        <v>3.9982835590938182</v>
      </c>
      <c r="W71" s="762">
        <f t="shared" ref="W71:W102" si="35">IF(OR(U71&lt;=0,U71="n/a",V71&lt;=0,V71="n/a"),"n/a",U71/V71)</f>
        <v>1.2037676963628223</v>
      </c>
      <c r="X71" s="763">
        <f t="shared" ref="X71:X102" si="36">IF(OR(AJ71&lt;=0,AJ71="n/a",U71&lt;=0,U71="n/a"),"n/a",U71/AJ71)</f>
        <v>0.38504036714685697</v>
      </c>
      <c r="Y71" s="927"/>
      <c r="Z71" s="704">
        <f t="shared" ref="Z71:Z102" si="37">IF(OR(AC71&lt;0.01,AC71="n/a"),"n/a",M71/AC71*100)</f>
        <v>67.555555555555557</v>
      </c>
      <c r="AA71" s="937">
        <f t="shared" ref="AA71:AA102" si="38">IF(OR(AC71&lt;0.01,AC71="n/a"),"n/a",I71/AC71)</f>
        <v>18.764444444444443</v>
      </c>
      <c r="AB71" s="641">
        <v>12</v>
      </c>
      <c r="AC71" s="918">
        <v>2.25</v>
      </c>
      <c r="AD71" s="918">
        <v>3.61</v>
      </c>
      <c r="AE71" s="918">
        <v>1.35</v>
      </c>
      <c r="AF71" s="918">
        <v>4.8899999999999997</v>
      </c>
      <c r="AG71" s="918">
        <v>26.3</v>
      </c>
      <c r="AH71" s="918">
        <v>-10.199999999999999</v>
      </c>
      <c r="AI71" s="918">
        <v>11.33</v>
      </c>
      <c r="AJ71" s="918">
        <v>12.5</v>
      </c>
      <c r="AK71" s="918">
        <v>5.2</v>
      </c>
      <c r="AL71" s="930">
        <v>5750</v>
      </c>
      <c r="AM71" s="924">
        <v>0.89999999999999991</v>
      </c>
      <c r="AN71" s="918">
        <v>1.01</v>
      </c>
      <c r="AO71" s="804">
        <f t="shared" ref="AO71:AO102" si="39">IF(U71="n/a","n/a",IF(AA71&lt;0,"n/a",IF(AA71="n/a","n/a",J71+U71-AA71)))</f>
        <v>-10.351250371451696</v>
      </c>
      <c r="AP71" s="805">
        <f t="shared" ref="AP71:AP102" si="40">IF(U71="n/a","n/a",J71+U71)</f>
        <v>8.4131940729927468</v>
      </c>
      <c r="AQ71" s="938">
        <f t="shared" ref="AQ71:AQ102" si="41">IF(OR(AC71&lt;0.01,AF71="n/a"),"n/a",(I71/SQRT(22.5*AC71*(I71/AF71))-1)*100)</f>
        <v>101.94403331763131</v>
      </c>
      <c r="AR71" s="704">
        <f>INDEX(Historical!$C$7:$C$1439,MATCH(B71,Historical!$B$7:$B$1446,0))*IF(AH71="n/a",1.03,IF(AH71&lt;0,1.01,IF(AH71&gt;10,1.1,(1+AH71/100))))</f>
        <v>1.4947999999999999</v>
      </c>
      <c r="AS71" s="937">
        <f t="shared" ref="AS71:AS102" si="42">IF($AI71="n/a",1.03*AR71,IF($AI71&lt;0,1.01*AR71,IF($AI71&gt;10,1.1*AR71,(1+$AI71/100)*AR71)))</f>
        <v>1.64428</v>
      </c>
      <c r="AT71" s="937">
        <f t="shared" si="31"/>
        <v>1.7297825600000001</v>
      </c>
      <c r="AU71" s="937">
        <f t="shared" si="31"/>
        <v>1.8197312531200001</v>
      </c>
      <c r="AV71" s="937">
        <f t="shared" si="31"/>
        <v>1.9143572782822402</v>
      </c>
      <c r="AW71" s="704">
        <f t="shared" ref="AW71:AW102" si="43">SUM(AR71:AV71)</f>
        <v>8.6029510914022413</v>
      </c>
      <c r="AX71" s="812">
        <f t="shared" ref="AX71:AX102" si="44">AW71/I71*100</f>
        <v>20.376482926106686</v>
      </c>
      <c r="AY71" s="997">
        <v>1.1000000000000001</v>
      </c>
      <c r="AZ71" s="924">
        <v>26.11</v>
      </c>
      <c r="BA71" s="924">
        <v>-9.6</v>
      </c>
      <c r="BB71" s="924">
        <v>-1.71</v>
      </c>
      <c r="BC71" s="924">
        <v>0.88</v>
      </c>
      <c r="BE71" s="666">
        <v>1972</v>
      </c>
      <c r="BF71" s="948" t="e">
        <f t="shared" ref="BF71" si="45">#VALUE!</f>
        <v>#VALUE!</v>
      </c>
      <c r="BG71" s="933">
        <v>8.6</v>
      </c>
    </row>
    <row r="72" spans="1:59" ht="11.25" customHeight="1" x14ac:dyDescent="0.2">
      <c r="A72" s="537" t="s">
        <v>4415</v>
      </c>
      <c r="B72" s="927" t="s">
        <v>4416</v>
      </c>
      <c r="C72" s="994" t="s">
        <v>112</v>
      </c>
      <c r="D72" s="994" t="s">
        <v>4208</v>
      </c>
      <c r="E72" s="794">
        <v>26</v>
      </c>
      <c r="F72" s="526">
        <v>117</v>
      </c>
      <c r="G72" s="526" t="s">
        <v>37</v>
      </c>
      <c r="H72" s="526" t="s">
        <v>37</v>
      </c>
      <c r="I72" s="918">
        <v>175.93</v>
      </c>
      <c r="J72" s="704">
        <f t="shared" si="32"/>
        <v>1.9894276132552717</v>
      </c>
      <c r="K72" s="935">
        <v>0.875</v>
      </c>
      <c r="L72" s="641">
        <v>4</v>
      </c>
      <c r="M72" s="695">
        <f t="shared" si="33"/>
        <v>3.5</v>
      </c>
      <c r="N72" s="923" t="s">
        <v>149</v>
      </c>
      <c r="O72" s="798">
        <v>0.82499999999999996</v>
      </c>
      <c r="P72" s="917">
        <v>43531</v>
      </c>
      <c r="Q72" s="917">
        <v>43546</v>
      </c>
      <c r="R72" s="695">
        <f t="shared" si="34"/>
        <v>6.0606060606060659</v>
      </c>
      <c r="S72" s="761">
        <f>IF(INDEX(Historical!$D$7:$D$1439,MATCH(B72,Historical!$B$7:$B$1446,0))=0,"n/a",(INDEX(Historical!$C$7:$C$1439,MATCH(B72,Historical!$B$7:$B$1446,0))/INDEX(Historical!$D$7:$D$1439,MATCH(B72,Historical!$B$7:$B$1446,0))-1)*100)</f>
        <v>4.7619047619047672</v>
      </c>
      <c r="T72" s="761">
        <f>IF(INDEX(Historical!$F$7:$F$1432,MATCH(B72,Historical!$B$7:$B$1446,0))=0,"n/a",((INDEX(Historical!$C$7:$C$1439,MATCH(B72,Historical!$B$7:$B$1446,0))/INDEX(Historical!$F$7:$F$1432,MATCH(B72,Historical!$B$7:$B$1446,0)))^(1/3)-1)*100)</f>
        <v>4.8856246288386806</v>
      </c>
      <c r="U72" s="761">
        <f>IF(INDEX(Historical!$H$7:$H$1432,MATCH(B72,Historical!$B$7:$B$1446,0))=0,"n/a",((INDEX(Historical!$C$7:$C$1439,MATCH(B72,Historical!$B$7:$B$1446,0))/INDEX(Historical!$H$7:$H$1432,MATCH(B72,Historical!$B$7:$B$1446,0)))^(1/5)-1)*100)</f>
        <v>6.5762756635474151</v>
      </c>
      <c r="V72" s="761">
        <f>IF(INDEX(Historical!$O$7:$O$1432,MATCH(B72,Historical!$B$7:$B$1446,0))=0,"n/a",((INDEX(Historical!$C$7:$C$1439,MATCH(B72,Historical!$B$7:$B$1446,0))/INDEX(Historical!$O$7:$O$1432,MATCH(B72,Historical!$B$7:$B$1446,0)))^(1/10)-1)*100)</f>
        <v>8.2037389818342845</v>
      </c>
      <c r="W72" s="762">
        <f t="shared" si="35"/>
        <v>0.80161931993562974</v>
      </c>
      <c r="X72" s="763">
        <f t="shared" si="36"/>
        <v>0.39856216142711609</v>
      </c>
      <c r="Y72" s="725"/>
      <c r="Z72" s="704">
        <f t="shared" si="37"/>
        <v>32.139577594123047</v>
      </c>
      <c r="AA72" s="937">
        <f t="shared" si="38"/>
        <v>16.155188246097335</v>
      </c>
      <c r="AB72" s="641">
        <v>12</v>
      </c>
      <c r="AC72" s="918">
        <v>10.89</v>
      </c>
      <c r="AD72" s="918">
        <v>1.38</v>
      </c>
      <c r="AE72" s="918">
        <v>6.63</v>
      </c>
      <c r="AF72" s="918">
        <v>1.56</v>
      </c>
      <c r="AG72" s="918">
        <v>25</v>
      </c>
      <c r="AH72" s="918">
        <v>122.10000000000001</v>
      </c>
      <c r="AI72" s="918">
        <v>12.049999999999999</v>
      </c>
      <c r="AJ72" s="918">
        <v>16.5</v>
      </c>
      <c r="AK72" s="918">
        <v>11.73</v>
      </c>
      <c r="AL72" s="930">
        <v>98820</v>
      </c>
      <c r="AM72" s="924">
        <v>0.1</v>
      </c>
      <c r="AN72" s="918">
        <v>0.3</v>
      </c>
      <c r="AO72" s="804">
        <f t="shared" si="39"/>
        <v>-7.5894849692946487</v>
      </c>
      <c r="AP72" s="805">
        <f t="shared" si="40"/>
        <v>8.5657032768026866</v>
      </c>
      <c r="AQ72" s="938">
        <f t="shared" si="41"/>
        <v>5.8344486322584599</v>
      </c>
      <c r="AR72" s="704">
        <f>INDEX(Historical!$C$7:$C$1439,MATCH(B72,Historical!$B$7:$B$1446,0))*IF(AH72="n/a",1.03,IF(AH72&lt;0,1.01,IF(AH72&gt;10,1.1,(1+AH72/100))))</f>
        <v>3.63</v>
      </c>
      <c r="AS72" s="937">
        <f t="shared" si="42"/>
        <v>3.9930000000000003</v>
      </c>
      <c r="AT72" s="937">
        <f t="shared" si="31"/>
        <v>4.3923000000000005</v>
      </c>
      <c r="AU72" s="937">
        <f t="shared" si="31"/>
        <v>4.8315300000000008</v>
      </c>
      <c r="AV72" s="937">
        <f t="shared" si="31"/>
        <v>5.3146830000000014</v>
      </c>
      <c r="AW72" s="704">
        <f t="shared" si="43"/>
        <v>22.161513000000003</v>
      </c>
      <c r="AX72" s="812">
        <f t="shared" si="44"/>
        <v>12.596778832490196</v>
      </c>
      <c r="AY72" s="997" t="s">
        <v>137</v>
      </c>
      <c r="AZ72" s="924">
        <v>20.54</v>
      </c>
      <c r="BA72" s="924">
        <v>-0.57999999999999996</v>
      </c>
      <c r="BB72" s="924">
        <v>4.96</v>
      </c>
      <c r="BC72" s="924">
        <v>8.1</v>
      </c>
      <c r="BE72" s="666">
        <v>1994</v>
      </c>
      <c r="BF72" s="948" t="e">
        <f>#VALUE!</f>
        <v>#VALUE!</v>
      </c>
      <c r="BG72" s="933">
        <v>11.4</v>
      </c>
    </row>
    <row r="73" spans="1:59" s="840" customFormat="1" ht="11.25" customHeight="1" x14ac:dyDescent="0.2">
      <c r="A73" s="699" t="s">
        <v>271</v>
      </c>
      <c r="B73" s="848" t="s">
        <v>272</v>
      </c>
      <c r="C73" s="994" t="s">
        <v>247</v>
      </c>
      <c r="D73" s="994" t="s">
        <v>4354</v>
      </c>
      <c r="E73" s="820">
        <v>56</v>
      </c>
      <c r="F73" s="526">
        <v>12</v>
      </c>
      <c r="G73" s="1151" t="s">
        <v>37</v>
      </c>
      <c r="H73" s="1151" t="s">
        <v>115</v>
      </c>
      <c r="I73" s="833">
        <v>109.47</v>
      </c>
      <c r="J73" s="822">
        <f t="shared" si="32"/>
        <v>1.753905179501233</v>
      </c>
      <c r="K73" s="823">
        <v>0.48</v>
      </c>
      <c r="L73" s="824">
        <v>4</v>
      </c>
      <c r="M73" s="825">
        <f t="shared" si="33"/>
        <v>1.92</v>
      </c>
      <c r="N73" s="826" t="s">
        <v>273</v>
      </c>
      <c r="O73" s="827">
        <v>0.41</v>
      </c>
      <c r="P73" s="828">
        <v>43305</v>
      </c>
      <c r="Q73" s="828">
        <v>43320</v>
      </c>
      <c r="R73" s="825">
        <f t="shared" si="34"/>
        <v>17.073170731707318</v>
      </c>
      <c r="S73" s="761">
        <f>IF(INDEX(Historical!$D$7:$D$1439,MATCH(B73,Historical!$B$7:$B$1446,0))=0,"n/a",(INDEX(Historical!$C$7:$C$1439,MATCH(B73,Historical!$B$7:$B$1446,0))/INDEX(Historical!$D$7:$D$1439,MATCH(B73,Historical!$B$7:$B$1446,0))-1)*100)</f>
        <v>17.105263157894733</v>
      </c>
      <c r="T73" s="761">
        <f>IF(INDEX(Historical!$F$7:$F$1432,MATCH(B73,Historical!$B$7:$B$1446,0))=0,"n/a",((INDEX(Historical!$C$7:$C$1439,MATCH(B73,Historical!$B$7:$B$1446,0))/INDEX(Historical!$F$7:$F$1432,MATCH(B73,Historical!$B$7:$B$1446,0)))^(1/3)-1)*100)</f>
        <v>20.394489672862392</v>
      </c>
      <c r="U73" s="761">
        <f>IF(INDEX(Historical!$H$7:$H$1432,MATCH(B73,Historical!$B$7:$B$1446,0))=0,"n/a",((INDEX(Historical!$C$7:$C$1439,MATCH(B73,Historical!$B$7:$B$1446,0))/INDEX(Historical!$H$7:$H$1432,MATCH(B73,Historical!$B$7:$B$1446,0)))^(1/5)-1)*100)</f>
        <v>21.222215738583429</v>
      </c>
      <c r="V73" s="761">
        <f>IF(INDEX(Historical!$O$7:$O$1432,MATCH(B73,Historical!$B$7:$B$1446,0))=0,"n/a",((INDEX(Historical!$C$7:$C$1439,MATCH(B73,Historical!$B$7:$B$1446,0))/INDEX(Historical!$O$7:$O$1432,MATCH(B73,Historical!$B$7:$B$1446,0)))^(1/10)-1)*100)</f>
        <v>18.356089135214827</v>
      </c>
      <c r="W73" s="829">
        <f t="shared" si="35"/>
        <v>1.1561403729441555</v>
      </c>
      <c r="X73" s="830">
        <f t="shared" si="36"/>
        <v>1.0883187558247913</v>
      </c>
      <c r="Y73" s="848"/>
      <c r="Z73" s="822">
        <f t="shared" si="37"/>
        <v>40.083507306889352</v>
      </c>
      <c r="AA73" s="832">
        <f t="shared" si="38"/>
        <v>22.853862212943632</v>
      </c>
      <c r="AB73" s="824">
        <v>1</v>
      </c>
      <c r="AC73" s="833">
        <v>4.79</v>
      </c>
      <c r="AD73" s="833">
        <v>1.43</v>
      </c>
      <c r="AE73" s="833">
        <v>1.26</v>
      </c>
      <c r="AF73" s="833">
        <v>16.36</v>
      </c>
      <c r="AG73" s="833">
        <v>68.8</v>
      </c>
      <c r="AH73" s="833">
        <v>18.399999999999999</v>
      </c>
      <c r="AI73" s="833">
        <v>15.45</v>
      </c>
      <c r="AJ73" s="833">
        <v>19.5</v>
      </c>
      <c r="AK73" s="833">
        <v>15.97</v>
      </c>
      <c r="AL73" s="834">
        <v>89070</v>
      </c>
      <c r="AM73" s="835">
        <v>0.16</v>
      </c>
      <c r="AN73" s="833">
        <v>2.89</v>
      </c>
      <c r="AO73" s="836">
        <f t="shared" si="39"/>
        <v>0.12225870514102866</v>
      </c>
      <c r="AP73" s="837">
        <f t="shared" si="40"/>
        <v>22.976120918084661</v>
      </c>
      <c r="AQ73" s="838">
        <f t="shared" si="41"/>
        <v>307.64319136756939</v>
      </c>
      <c r="AR73" s="704">
        <f>INDEX(Historical!$C$7:$C$1439,MATCH(B73,Historical!$B$7:$B$1446,0))*IF(AH73="n/a",1.03,IF(AH73&lt;0,1.01,IF(AH73&gt;10,1.1,(1+AH73/100))))</f>
        <v>1.9580000000000002</v>
      </c>
      <c r="AS73" s="832">
        <f t="shared" si="42"/>
        <v>2.1538000000000004</v>
      </c>
      <c r="AT73" s="832">
        <f t="shared" si="31"/>
        <v>2.3691800000000005</v>
      </c>
      <c r="AU73" s="832">
        <f t="shared" si="31"/>
        <v>2.6060980000000007</v>
      </c>
      <c r="AV73" s="832">
        <f t="shared" si="31"/>
        <v>2.8667078000000008</v>
      </c>
      <c r="AW73" s="822">
        <f t="shared" si="43"/>
        <v>11.953785800000002</v>
      </c>
      <c r="AX73" s="839">
        <f t="shared" si="44"/>
        <v>10.919691056910571</v>
      </c>
      <c r="AY73" s="998">
        <v>1.26</v>
      </c>
      <c r="AZ73" s="835">
        <v>34.880000000000003</v>
      </c>
      <c r="BA73" s="835">
        <v>-6.99</v>
      </c>
      <c r="BB73" s="835">
        <v>8.91</v>
      </c>
      <c r="BC73" s="835">
        <v>9.5299999999999994</v>
      </c>
      <c r="BD73" s="964"/>
      <c r="BE73" s="666">
        <v>1963</v>
      </c>
      <c r="BF73" s="948" t="e">
        <f>#VALUE!</f>
        <v>#VALUE!</v>
      </c>
      <c r="BG73" s="895">
        <v>10.6</v>
      </c>
    </row>
    <row r="74" spans="1:59" ht="11.25" customHeight="1" x14ac:dyDescent="0.2">
      <c r="A74" s="537" t="s">
        <v>276</v>
      </c>
      <c r="B74" s="927" t="s">
        <v>277</v>
      </c>
      <c r="C74" s="994" t="s">
        <v>247</v>
      </c>
      <c r="D74" s="994" t="s">
        <v>4390</v>
      </c>
      <c r="E74" s="794">
        <v>43</v>
      </c>
      <c r="F74" s="526">
        <v>60</v>
      </c>
      <c r="G74" s="526" t="s">
        <v>37</v>
      </c>
      <c r="H74" s="526" t="s">
        <v>115</v>
      </c>
      <c r="I74" s="918">
        <v>189.9</v>
      </c>
      <c r="J74" s="704">
        <f t="shared" si="32"/>
        <v>2.4433912585571349</v>
      </c>
      <c r="K74" s="929">
        <v>1.1599999999999999</v>
      </c>
      <c r="L74" s="641">
        <v>4</v>
      </c>
      <c r="M74" s="695">
        <f t="shared" si="33"/>
        <v>4.6399999999999997</v>
      </c>
      <c r="N74" s="923" t="s">
        <v>149</v>
      </c>
      <c r="O74" s="797">
        <v>1.01</v>
      </c>
      <c r="P74" s="917">
        <v>43434</v>
      </c>
      <c r="Q74" s="917">
        <v>43451</v>
      </c>
      <c r="R74" s="695">
        <f t="shared" si="34"/>
        <v>14.851485148514843</v>
      </c>
      <c r="S74" s="761">
        <f>IF(INDEX(Historical!$D$7:$D$1439,MATCH(B74,Historical!$B$7:$B$1446,0))=0,"n/a",(INDEX(Historical!$C$7:$C$1439,MATCH(B74,Historical!$B$7:$B$1446,0))/INDEX(Historical!$D$7:$D$1439,MATCH(B74,Historical!$B$7:$B$1446,0))-1)*100)</f>
        <v>9.3994778067885143</v>
      </c>
      <c r="T74" s="761">
        <f>IF(INDEX(Historical!$F$7:$F$1432,MATCH(B74,Historical!$B$7:$B$1446,0))=0,"n/a",((INDEX(Historical!$C$7:$C$1439,MATCH(B74,Historical!$B$7:$B$1446,0))/INDEX(Historical!$F$7:$F$1432,MATCH(B74,Historical!$B$7:$B$1446,0)))^(1/3)-1)*100)</f>
        <v>6.7952311637486718</v>
      </c>
      <c r="U74" s="761">
        <f>IF(INDEX(Historical!$H$7:$H$1432,MATCH(B74,Historical!$B$7:$B$1446,0))=0,"n/a",((INDEX(Historical!$C$7:$C$1439,MATCH(B74,Historical!$B$7:$B$1446,0))/INDEX(Historical!$H$7:$H$1432,MATCH(B74,Historical!$B$7:$B$1446,0)))^(1/5)-1)*100)</f>
        <v>6.0747179811308616</v>
      </c>
      <c r="V74" s="761">
        <f>IF(INDEX(Historical!$O$7:$O$1432,MATCH(B74,Historical!$B$7:$B$1446,0))=0,"n/a",((INDEX(Historical!$C$7:$C$1439,MATCH(B74,Historical!$B$7:$B$1446,0))/INDEX(Historical!$O$7:$O$1432,MATCH(B74,Historical!$B$7:$B$1446,0)))^(1/10)-1)*100)</f>
        <v>9.9350215205921799</v>
      </c>
      <c r="W74" s="762">
        <f t="shared" si="35"/>
        <v>0.61144487392804114</v>
      </c>
      <c r="X74" s="763">
        <f t="shared" si="36"/>
        <v>0.92041181532285776</v>
      </c>
      <c r="Y74" s="884"/>
      <c r="Z74" s="704">
        <f t="shared" si="37"/>
        <v>60.732984293193716</v>
      </c>
      <c r="AA74" s="937">
        <f t="shared" si="38"/>
        <v>24.856020942408378</v>
      </c>
      <c r="AB74" s="641">
        <v>12</v>
      </c>
      <c r="AC74" s="918">
        <v>7.64</v>
      </c>
      <c r="AD74" s="918">
        <v>3.8</v>
      </c>
      <c r="AE74" s="918">
        <v>6.95</v>
      </c>
      <c r="AF74" s="918" t="s">
        <v>137</v>
      </c>
      <c r="AG74" s="921">
        <v>-100.29999999999998</v>
      </c>
      <c r="AH74" s="918">
        <v>5.7</v>
      </c>
      <c r="AI74" s="918">
        <v>8.129999999999999</v>
      </c>
      <c r="AJ74" s="918">
        <v>6.6000000000000005</v>
      </c>
      <c r="AK74" s="918">
        <v>6.5500000000000007</v>
      </c>
      <c r="AL74" s="930">
        <v>146070</v>
      </c>
      <c r="AM74" s="924">
        <v>0.06</v>
      </c>
      <c r="AN74" s="918" t="s">
        <v>137</v>
      </c>
      <c r="AO74" s="804">
        <f t="shared" si="39"/>
        <v>-16.337911702720383</v>
      </c>
      <c r="AP74" s="805">
        <f t="shared" si="40"/>
        <v>8.5181092396879965</v>
      </c>
      <c r="AQ74" s="938" t="str">
        <f t="shared" si="41"/>
        <v>n/a</v>
      </c>
      <c r="AR74" s="704">
        <f>INDEX(Historical!$C$7:$C$1439,MATCH(B74,Historical!$B$7:$B$1446,0))*IF(AH74="n/a",1.03,IF(AH74&lt;0,1.01,IF(AH74&gt;10,1.1,(1+AH74/100))))</f>
        <v>4.4288300000000005</v>
      </c>
      <c r="AS74" s="937">
        <f t="shared" si="42"/>
        <v>4.7888938790000006</v>
      </c>
      <c r="AT74" s="937">
        <f t="shared" si="31"/>
        <v>5.1025664280745016</v>
      </c>
      <c r="AU74" s="937">
        <f t="shared" si="31"/>
        <v>5.4367845291133818</v>
      </c>
      <c r="AV74" s="937">
        <f t="shared" si="31"/>
        <v>5.7928939157703088</v>
      </c>
      <c r="AW74" s="704">
        <f t="shared" si="43"/>
        <v>25.54996875195819</v>
      </c>
      <c r="AX74" s="812">
        <f t="shared" si="44"/>
        <v>13.454433255375561</v>
      </c>
      <c r="AY74" s="997">
        <v>0.52</v>
      </c>
      <c r="AZ74" s="924">
        <v>24.01</v>
      </c>
      <c r="BA74" s="924">
        <v>-0.51</v>
      </c>
      <c r="BB74" s="924">
        <v>4.53</v>
      </c>
      <c r="BC74" s="924">
        <v>10.32</v>
      </c>
      <c r="BE74" s="666">
        <v>1976</v>
      </c>
      <c r="BF74" s="948" t="e">
        <f>#VALUE!</f>
        <v>#VALUE!</v>
      </c>
      <c r="BG74" s="933">
        <v>17.8</v>
      </c>
    </row>
    <row r="75" spans="1:59" ht="11.25" customHeight="1" x14ac:dyDescent="0.2">
      <c r="A75" s="611" t="s">
        <v>287</v>
      </c>
      <c r="B75" s="927" t="s">
        <v>288</v>
      </c>
      <c r="C75" s="994" t="s">
        <v>108</v>
      </c>
      <c r="D75" s="994" t="s">
        <v>118</v>
      </c>
      <c r="E75" s="794">
        <v>32</v>
      </c>
      <c r="F75" s="526">
        <v>88</v>
      </c>
      <c r="G75" s="526" t="s">
        <v>106</v>
      </c>
      <c r="H75" s="526" t="s">
        <v>106</v>
      </c>
      <c r="I75" s="918">
        <v>50.07</v>
      </c>
      <c r="J75" s="704">
        <f t="shared" si="32"/>
        <v>5.0129818254443768</v>
      </c>
      <c r="K75" s="935">
        <v>0.62749999999999995</v>
      </c>
      <c r="L75" s="641">
        <v>4</v>
      </c>
      <c r="M75" s="695">
        <f t="shared" si="33"/>
        <v>2.5099999999999998</v>
      </c>
      <c r="N75" s="923" t="s">
        <v>289</v>
      </c>
      <c r="O75" s="798">
        <v>0.625</v>
      </c>
      <c r="P75" s="917">
        <v>43446</v>
      </c>
      <c r="Q75" s="917">
        <v>43461</v>
      </c>
      <c r="R75" s="695">
        <f t="shared" si="34"/>
        <v>0.39999999999999153</v>
      </c>
      <c r="S75" s="761">
        <f>IF(INDEX(Historical!$D$7:$D$1439,MATCH(B75,Historical!$B$7:$B$1446,0))=0,"n/a",(INDEX(Historical!$C$7:$C$1439,MATCH(B75,Historical!$B$7:$B$1446,0))/INDEX(Historical!$D$7:$D$1439,MATCH(B75,Historical!$B$7:$B$1446,0))-1)*100)</f>
        <v>0.40120361083249012</v>
      </c>
      <c r="T75" s="761">
        <f>IF(INDEX(Historical!$F$7:$F$1432,MATCH(B75,Historical!$B$7:$B$1446,0))=0,"n/a",((INDEX(Historical!$C$7:$C$1439,MATCH(B75,Historical!$B$7:$B$1446,0))/INDEX(Historical!$F$7:$F$1432,MATCH(B75,Historical!$B$7:$B$1446,0)))^(1/3)-1)*100)</f>
        <v>0.40282408703211647</v>
      </c>
      <c r="U75" s="761">
        <f>IF(INDEX(Historical!$H$7:$H$1432,MATCH(B75,Historical!$B$7:$B$1446,0))=0,"n/a",((INDEX(Historical!$C$7:$C$1439,MATCH(B75,Historical!$B$7:$B$1446,0))/INDEX(Historical!$H$7:$H$1432,MATCH(B75,Historical!$B$7:$B$1446,0)))^(1/5)-1)*100)</f>
        <v>0.40446214426967941</v>
      </c>
      <c r="V75" s="761">
        <f>IF(INDEX(Historical!$O$7:$O$1432,MATCH(B75,Historical!$B$7:$B$1446,0))=0,"n/a",((INDEX(Historical!$C$7:$C$1439,MATCH(B75,Historical!$B$7:$B$1446,0))/INDEX(Historical!$O$7:$O$1432,MATCH(B75,Historical!$B$7:$B$1446,0)))^(1/10)-1)*100)</f>
        <v>0.76010470547180908</v>
      </c>
      <c r="W75" s="762">
        <f t="shared" si="35"/>
        <v>0.53211372243594168</v>
      </c>
      <c r="X75" s="763" t="str">
        <f t="shared" si="36"/>
        <v>n/a</v>
      </c>
      <c r="Y75" s="927"/>
      <c r="Z75" s="704" t="str">
        <f t="shared" si="37"/>
        <v>n/a</v>
      </c>
      <c r="AA75" s="937" t="str">
        <f t="shared" si="38"/>
        <v>n/a</v>
      </c>
      <c r="AB75" s="641">
        <v>12</v>
      </c>
      <c r="AC75" s="918">
        <v>-0.1</v>
      </c>
      <c r="AD75" s="918" t="s">
        <v>137</v>
      </c>
      <c r="AE75" s="918">
        <v>0.84</v>
      </c>
      <c r="AF75" s="918">
        <v>1.71</v>
      </c>
      <c r="AG75" s="918">
        <v>-0.3</v>
      </c>
      <c r="AH75" s="918">
        <v>-104.3</v>
      </c>
      <c r="AI75" s="918">
        <v>11.459999999999999</v>
      </c>
      <c r="AJ75" s="918">
        <v>-15.4</v>
      </c>
      <c r="AK75" s="918">
        <v>37.9</v>
      </c>
      <c r="AL75" s="930">
        <v>2840</v>
      </c>
      <c r="AM75" s="924">
        <v>50.71</v>
      </c>
      <c r="AN75" s="918">
        <v>0.23</v>
      </c>
      <c r="AO75" s="804" t="str">
        <f t="shared" si="39"/>
        <v>n/a</v>
      </c>
      <c r="AP75" s="805">
        <f t="shared" si="40"/>
        <v>5.4174439697140562</v>
      </c>
      <c r="AQ75" s="938" t="str">
        <f t="shared" si="41"/>
        <v>n/a</v>
      </c>
      <c r="AR75" s="704">
        <f>INDEX(Historical!$C$7:$C$1439,MATCH(B75,Historical!$B$7:$B$1446,0))*IF(AH75="n/a",1.03,IF(AH75&lt;0,1.01,IF(AH75&gt;10,1.1,(1+AH75/100))))</f>
        <v>2.5275249999999998</v>
      </c>
      <c r="AS75" s="937">
        <f t="shared" si="42"/>
        <v>2.7802775</v>
      </c>
      <c r="AT75" s="937">
        <f t="shared" si="31"/>
        <v>3.0583052500000001</v>
      </c>
      <c r="AU75" s="937">
        <f t="shared" si="31"/>
        <v>3.3641357750000003</v>
      </c>
      <c r="AV75" s="937">
        <f t="shared" si="31"/>
        <v>3.7005493525000004</v>
      </c>
      <c r="AW75" s="704">
        <f t="shared" si="43"/>
        <v>15.4307928775</v>
      </c>
      <c r="AX75" s="812">
        <f t="shared" si="44"/>
        <v>30.81843993908528</v>
      </c>
      <c r="AY75" s="997">
        <v>0.27</v>
      </c>
      <c r="AZ75" s="924">
        <v>15.21</v>
      </c>
      <c r="BA75" s="924">
        <v>-19.02</v>
      </c>
      <c r="BB75" s="924">
        <v>-3.9</v>
      </c>
      <c r="BC75" s="924">
        <v>-3.11</v>
      </c>
      <c r="BE75" s="666">
        <v>1988</v>
      </c>
      <c r="BF75" s="948" t="e">
        <f>#VALUE!</f>
        <v>#VALUE!</v>
      </c>
      <c r="BG75" s="933">
        <v>-0.1</v>
      </c>
    </row>
    <row r="76" spans="1:59" ht="11.25" customHeight="1" x14ac:dyDescent="0.2">
      <c r="A76" s="537" t="s">
        <v>681</v>
      </c>
      <c r="B76" s="927" t="s">
        <v>682</v>
      </c>
      <c r="C76" s="994" t="s">
        <v>4380</v>
      </c>
      <c r="D76" s="994" t="s">
        <v>523</v>
      </c>
      <c r="E76" s="794">
        <v>26</v>
      </c>
      <c r="F76" s="526">
        <v>115</v>
      </c>
      <c r="G76" s="526" t="s">
        <v>106</v>
      </c>
      <c r="H76" s="526" t="s">
        <v>106</v>
      </c>
      <c r="I76" s="918">
        <v>55.26</v>
      </c>
      <c r="J76" s="704">
        <f t="shared" si="32"/>
        <v>4.1621425986246834</v>
      </c>
      <c r="K76" s="935">
        <v>0.57499999999999996</v>
      </c>
      <c r="L76" s="641">
        <v>4</v>
      </c>
      <c r="M76" s="695">
        <f t="shared" si="33"/>
        <v>2.2999999999999998</v>
      </c>
      <c r="N76" s="923" t="s">
        <v>149</v>
      </c>
      <c r="O76" s="798">
        <v>0.54500000000000004</v>
      </c>
      <c r="P76" s="917">
        <v>43523</v>
      </c>
      <c r="Q76" s="917">
        <v>43539</v>
      </c>
      <c r="R76" s="695">
        <f t="shared" si="34"/>
        <v>5.5045871559632875</v>
      </c>
      <c r="S76" s="761">
        <f>IF(INDEX(Historical!$D$7:$D$1439,MATCH(B76,Historical!$B$7:$B$1446,0))=0,"n/a",(INDEX(Historical!$C$7:$C$1439,MATCH(B76,Historical!$B$7:$B$1446,0))/INDEX(Historical!$D$7:$D$1439,MATCH(B76,Historical!$B$7:$B$1446,0))-1)*100)</f>
        <v>4.8076923076923128</v>
      </c>
      <c r="T76" s="761">
        <f>IF(INDEX(Historical!$F$7:$F$1432,MATCH(B76,Historical!$B$7:$B$1446,0))=0,"n/a",((INDEX(Historical!$C$7:$C$1439,MATCH(B76,Historical!$B$7:$B$1446,0))/INDEX(Historical!$F$7:$F$1432,MATCH(B76,Historical!$B$7:$B$1446,0)))^(1/3)-1)*100)</f>
        <v>6.0071441310801887</v>
      </c>
      <c r="U76" s="761">
        <f>IF(INDEX(Historical!$H$7:$H$1432,MATCH(B76,Historical!$B$7:$B$1446,0))=0,"n/a",((INDEX(Historical!$C$7:$C$1439,MATCH(B76,Historical!$B$7:$B$1446,0))/INDEX(Historical!$H$7:$H$1432,MATCH(B76,Historical!$B$7:$B$1446,0)))^(1/5)-1)*100)</f>
        <v>5.9872875752360999</v>
      </c>
      <c r="V76" s="761">
        <f>IF(INDEX(Historical!$O$7:$O$1432,MATCH(B76,Historical!$B$7:$B$1446,0))=0,"n/a",((INDEX(Historical!$C$7:$C$1439,MATCH(B76,Historical!$B$7:$B$1446,0))/INDEX(Historical!$O$7:$O$1432,MATCH(B76,Historical!$B$7:$B$1446,0)))^(1/10)-1)*100)</f>
        <v>9.7477952199753091</v>
      </c>
      <c r="W76" s="762">
        <f t="shared" si="35"/>
        <v>0.6142196712305642</v>
      </c>
      <c r="X76" s="763" t="str">
        <f t="shared" si="36"/>
        <v>n/a</v>
      </c>
      <c r="Y76" s="928"/>
      <c r="Z76" s="704" t="str">
        <f t="shared" si="37"/>
        <v>n/a</v>
      </c>
      <c r="AA76" s="937" t="str">
        <f t="shared" si="38"/>
        <v>n/a</v>
      </c>
      <c r="AB76" s="641">
        <v>6</v>
      </c>
      <c r="AC76" s="918">
        <v>-1.6</v>
      </c>
      <c r="AD76" s="918" t="s">
        <v>137</v>
      </c>
      <c r="AE76" s="918">
        <v>0.85</v>
      </c>
      <c r="AF76" s="918">
        <v>2.37</v>
      </c>
      <c r="AG76" s="918">
        <v>-11.899999999999999</v>
      </c>
      <c r="AH76" s="918">
        <v>-127.89999999999999</v>
      </c>
      <c r="AI76" s="918">
        <v>99.64</v>
      </c>
      <c r="AJ76" s="918">
        <v>-19.400000000000002</v>
      </c>
      <c r="AK76" s="918">
        <v>26.8</v>
      </c>
      <c r="AL76" s="930">
        <v>2580</v>
      </c>
      <c r="AM76" s="924">
        <v>0.4</v>
      </c>
      <c r="AN76" s="918">
        <v>2.88</v>
      </c>
      <c r="AO76" s="804" t="str">
        <f t="shared" si="39"/>
        <v>n/a</v>
      </c>
      <c r="AP76" s="805">
        <f t="shared" si="40"/>
        <v>10.149430173860782</v>
      </c>
      <c r="AQ76" s="938" t="str">
        <f t="shared" si="41"/>
        <v>n/a</v>
      </c>
      <c r="AR76" s="704">
        <f>INDEX(Historical!$C$7:$C$1439,MATCH(B76,Historical!$B$7:$B$1446,0))*IF(AH76="n/a",1.03,IF(AH76&lt;0,1.01,IF(AH76&gt;10,1.1,(1+AH76/100))))</f>
        <v>2.2018</v>
      </c>
      <c r="AS76" s="937">
        <f t="shared" si="42"/>
        <v>2.42198</v>
      </c>
      <c r="AT76" s="937">
        <f t="shared" si="31"/>
        <v>2.6641780000000002</v>
      </c>
      <c r="AU76" s="937">
        <f t="shared" si="31"/>
        <v>2.9305958000000003</v>
      </c>
      <c r="AV76" s="937">
        <f t="shared" si="31"/>
        <v>3.2236553800000007</v>
      </c>
      <c r="AW76" s="704">
        <f t="shared" si="43"/>
        <v>13.442209180000001</v>
      </c>
      <c r="AX76" s="812">
        <f t="shared" si="44"/>
        <v>24.325387585957294</v>
      </c>
      <c r="AY76" s="997">
        <v>1.1399999999999999</v>
      </c>
      <c r="AZ76" s="924">
        <v>16.830000000000002</v>
      </c>
      <c r="BA76" s="924">
        <v>-11.44</v>
      </c>
      <c r="BB76" s="924">
        <v>-0.89</v>
      </c>
      <c r="BC76" s="924">
        <v>2.64</v>
      </c>
      <c r="BE76" s="666">
        <v>1994</v>
      </c>
      <c r="BF76" s="948" t="e">
        <f>#VALUE!</f>
        <v>#VALUE!</v>
      </c>
      <c r="BG76" s="933">
        <v>-2</v>
      </c>
    </row>
    <row r="77" spans="1:59" ht="11.25" customHeight="1" x14ac:dyDescent="0.2">
      <c r="A77" s="611" t="s">
        <v>283</v>
      </c>
      <c r="B77" s="927" t="s">
        <v>284</v>
      </c>
      <c r="C77" s="994" t="s">
        <v>154</v>
      </c>
      <c r="D77" s="994" t="s">
        <v>4361</v>
      </c>
      <c r="E77" s="794">
        <v>41</v>
      </c>
      <c r="F77" s="526">
        <v>64</v>
      </c>
      <c r="G77" s="526" t="s">
        <v>115</v>
      </c>
      <c r="H77" s="526" t="s">
        <v>115</v>
      </c>
      <c r="I77" s="918">
        <v>91.08</v>
      </c>
      <c r="J77" s="704">
        <f t="shared" si="32"/>
        <v>2.1958717610891525</v>
      </c>
      <c r="K77" s="929">
        <v>0.5</v>
      </c>
      <c r="L77" s="641">
        <v>4</v>
      </c>
      <c r="M77" s="695">
        <f t="shared" si="33"/>
        <v>2</v>
      </c>
      <c r="N77" s="923" t="s">
        <v>285</v>
      </c>
      <c r="O77" s="797">
        <v>0.46</v>
      </c>
      <c r="P77" s="917">
        <v>43286</v>
      </c>
      <c r="Q77" s="917">
        <v>43306</v>
      </c>
      <c r="R77" s="695">
        <f t="shared" si="34"/>
        <v>8.6956521739130395</v>
      </c>
      <c r="S77" s="761">
        <f>IF(INDEX(Historical!$D$7:$D$1439,MATCH(B77,Historical!$B$7:$B$1446,0))=0,"n/a",(INDEX(Historical!$C$7:$C$1439,MATCH(B77,Historical!$B$7:$B$1446,0))/INDEX(Historical!$D$7:$D$1439,MATCH(B77,Historical!$B$7:$B$1446,0))-1)*100)</f>
        <v>7.8651685393258397</v>
      </c>
      <c r="T77" s="761">
        <f>IF(INDEX(Historical!$F$7:$F$1432,MATCH(B77,Historical!$B$7:$B$1446,0))=0,"n/a",((INDEX(Historical!$C$7:$C$1439,MATCH(B77,Historical!$B$7:$B$1446,0))/INDEX(Historical!$F$7:$F$1432,MATCH(B77,Historical!$B$7:$B$1446,0)))^(1/3)-1)*100)</f>
        <v>11.907764570617285</v>
      </c>
      <c r="U77" s="761">
        <f>IF(INDEX(Historical!$H$7:$H$1432,MATCH(B77,Historical!$B$7:$B$1446,0))=0,"n/a",((INDEX(Historical!$C$7:$C$1439,MATCH(B77,Historical!$B$7:$B$1446,0))/INDEX(Historical!$H$7:$H$1432,MATCH(B77,Historical!$B$7:$B$1446,0)))^(1/5)-1)*100)</f>
        <v>12.195514544619957</v>
      </c>
      <c r="V77" s="761">
        <f>IF(INDEX(Historical!$O$7:$O$1432,MATCH(B77,Historical!$B$7:$B$1446,0))=0,"n/a",((INDEX(Historical!$C$7:$C$1439,MATCH(B77,Historical!$B$7:$B$1446,0))/INDEX(Historical!$O$7:$O$1432,MATCH(B77,Historical!$B$7:$B$1446,0)))^(1/10)-1)*100)</f>
        <v>11.877337196268623</v>
      </c>
      <c r="W77" s="762">
        <f t="shared" si="35"/>
        <v>1.0267886095253145</v>
      </c>
      <c r="X77" s="763">
        <f t="shared" si="36"/>
        <v>3.2093459327947258</v>
      </c>
      <c r="Y77" s="717" t="s">
        <v>286</v>
      </c>
      <c r="Z77" s="704">
        <f t="shared" si="37"/>
        <v>53.333333333333336</v>
      </c>
      <c r="AA77" s="937">
        <f t="shared" si="38"/>
        <v>24.288</v>
      </c>
      <c r="AB77" s="641">
        <v>4</v>
      </c>
      <c r="AC77" s="918">
        <v>3.75</v>
      </c>
      <c r="AD77" s="918">
        <v>3.12</v>
      </c>
      <c r="AE77" s="918">
        <v>4.07</v>
      </c>
      <c r="AF77" s="918">
        <v>2.4500000000000002</v>
      </c>
      <c r="AG77" s="918" t="s">
        <v>137</v>
      </c>
      <c r="AH77" s="918">
        <v>40.400000000000006</v>
      </c>
      <c r="AI77" s="918">
        <v>5.6899999999999995</v>
      </c>
      <c r="AJ77" s="918">
        <v>3.8</v>
      </c>
      <c r="AK77" s="918">
        <v>7.7799999999999994</v>
      </c>
      <c r="AL77" s="930">
        <v>124460</v>
      </c>
      <c r="AM77" s="924">
        <v>0.1</v>
      </c>
      <c r="AN77" s="918">
        <v>0.5</v>
      </c>
      <c r="AO77" s="804">
        <f t="shared" si="39"/>
        <v>-9.89661369429089</v>
      </c>
      <c r="AP77" s="805">
        <f t="shared" si="40"/>
        <v>14.39138630570911</v>
      </c>
      <c r="AQ77" s="938">
        <f t="shared" si="41"/>
        <v>62.625131309196291</v>
      </c>
      <c r="AR77" s="704">
        <f>INDEX(Historical!$C$7:$C$1439,MATCH(B77,Historical!$B$7:$B$1446,0))*IF(AH77="n/a",1.03,IF(AH77&lt;0,1.01,IF(AH77&gt;10,1.1,(1+AH77/100))))</f>
        <v>2.1120000000000001</v>
      </c>
      <c r="AS77" s="937">
        <f t="shared" si="42"/>
        <v>2.2321727999999998</v>
      </c>
      <c r="AT77" s="937">
        <f t="shared" si="31"/>
        <v>2.4058358438399998</v>
      </c>
      <c r="AU77" s="937">
        <f t="shared" si="31"/>
        <v>2.593009872490752</v>
      </c>
      <c r="AV77" s="937">
        <f t="shared" si="31"/>
        <v>2.7947460405705327</v>
      </c>
      <c r="AW77" s="704">
        <f t="shared" si="43"/>
        <v>12.137764556901285</v>
      </c>
      <c r="AX77" s="812">
        <f t="shared" si="44"/>
        <v>13.326487216624161</v>
      </c>
      <c r="AY77" s="997">
        <v>0.83</v>
      </c>
      <c r="AZ77" s="924">
        <v>18.87</v>
      </c>
      <c r="BA77" s="924">
        <v>-9.06</v>
      </c>
      <c r="BB77" s="924">
        <v>0.82000000000000006</v>
      </c>
      <c r="BC77" s="924">
        <v>-0.4</v>
      </c>
      <c r="BE77" s="666">
        <v>1978</v>
      </c>
      <c r="BF77" s="948" t="e">
        <f>#VALUE!</f>
        <v>#VALUE!</v>
      </c>
      <c r="BG77" s="933" t="s">
        <v>137</v>
      </c>
    </row>
    <row r="78" spans="1:59" ht="11.25" customHeight="1" x14ac:dyDescent="0.2">
      <c r="A78" s="611" t="s">
        <v>281</v>
      </c>
      <c r="B78" s="927" t="s">
        <v>282</v>
      </c>
      <c r="C78" s="994" t="s">
        <v>131</v>
      </c>
      <c r="D78" s="994" t="s">
        <v>4365</v>
      </c>
      <c r="E78" s="794">
        <v>28</v>
      </c>
      <c r="F78" s="526">
        <v>97</v>
      </c>
      <c r="G78" s="526" t="s">
        <v>37</v>
      </c>
      <c r="H78" s="526" t="s">
        <v>37</v>
      </c>
      <c r="I78" s="918">
        <v>25.83</v>
      </c>
      <c r="J78" s="704">
        <f t="shared" si="32"/>
        <v>3.1358885017421607</v>
      </c>
      <c r="K78" s="935">
        <v>0.20250000000000001</v>
      </c>
      <c r="L78" s="641">
        <v>4</v>
      </c>
      <c r="M78" s="695">
        <f t="shared" si="33"/>
        <v>0.81</v>
      </c>
      <c r="N78" s="923" t="s">
        <v>146</v>
      </c>
      <c r="O78" s="798">
        <v>0.19750000000000001</v>
      </c>
      <c r="P78" s="917">
        <v>43446</v>
      </c>
      <c r="Q78" s="917">
        <v>43466</v>
      </c>
      <c r="R78" s="695">
        <f t="shared" si="34"/>
        <v>2.5316455696202551</v>
      </c>
      <c r="S78" s="761">
        <f>IF(INDEX(Historical!$D$7:$D$1439,MATCH(B78,Historical!$B$7:$B$1446,0))=0,"n/a",(INDEX(Historical!$C$7:$C$1439,MATCH(B78,Historical!$B$7:$B$1446,0))/INDEX(Historical!$D$7:$D$1439,MATCH(B78,Historical!$B$7:$B$1446,0))-1)*100)</f>
        <v>2.5974025974025983</v>
      </c>
      <c r="T78" s="761">
        <f>IF(INDEX(Historical!$F$7:$F$1432,MATCH(B78,Historical!$B$7:$B$1446,0))=0,"n/a",((INDEX(Historical!$C$7:$C$1439,MATCH(B78,Historical!$B$7:$B$1446,0))/INDEX(Historical!$F$7:$F$1432,MATCH(B78,Historical!$B$7:$B$1446,0)))^(1/3)-1)*100)</f>
        <v>2.6679153188025717</v>
      </c>
      <c r="U78" s="761">
        <f>IF(INDEX(Historical!$H$7:$H$1432,MATCH(B78,Historical!$B$7:$B$1446,0))=0,"n/a",((INDEX(Historical!$C$7:$C$1439,MATCH(B78,Historical!$B$7:$B$1446,0))/INDEX(Historical!$H$7:$H$1432,MATCH(B78,Historical!$B$7:$B$1446,0)))^(1/5)-1)*100)</f>
        <v>2.7437943119875463</v>
      </c>
      <c r="V78" s="761">
        <f>IF(INDEX(Historical!$O$7:$O$1432,MATCH(B78,Historical!$B$7:$B$1446,0))=0,"n/a",((INDEX(Historical!$C$7:$C$1439,MATCH(B78,Historical!$B$7:$B$1446,0))/INDEX(Historical!$O$7:$O$1432,MATCH(B78,Historical!$B$7:$B$1446,0)))^(1/10)-1)*100)</f>
        <v>2.9621275417430537</v>
      </c>
      <c r="W78" s="762">
        <f t="shared" si="35"/>
        <v>0.92629175257354723</v>
      </c>
      <c r="X78" s="763">
        <f t="shared" si="36"/>
        <v>0.31904585023111004</v>
      </c>
      <c r="Y78" s="712"/>
      <c r="Z78" s="704">
        <f t="shared" si="37"/>
        <v>60.447761194029844</v>
      </c>
      <c r="AA78" s="937">
        <f t="shared" si="38"/>
        <v>19.276119402985071</v>
      </c>
      <c r="AB78" s="641">
        <v>12</v>
      </c>
      <c r="AC78" s="918">
        <v>1.34</v>
      </c>
      <c r="AD78" s="918">
        <v>2.75</v>
      </c>
      <c r="AE78" s="918">
        <v>1.1200000000000001</v>
      </c>
      <c r="AF78" s="918">
        <v>1.97</v>
      </c>
      <c r="AG78" s="918">
        <v>10.9</v>
      </c>
      <c r="AH78" s="920">
        <v>7.3999999999999995</v>
      </c>
      <c r="AI78" s="920">
        <v>6.8000000000000007</v>
      </c>
      <c r="AJ78" s="918">
        <v>8.6</v>
      </c>
      <c r="AK78" s="918">
        <v>7.0000000000000009</v>
      </c>
      <c r="AL78" s="930">
        <v>5080</v>
      </c>
      <c r="AM78" s="924">
        <v>0.6</v>
      </c>
      <c r="AN78" s="918">
        <v>0.82</v>
      </c>
      <c r="AO78" s="804">
        <f t="shared" si="39"/>
        <v>-13.396436589255364</v>
      </c>
      <c r="AP78" s="805">
        <f t="shared" si="40"/>
        <v>5.8796828137297066</v>
      </c>
      <c r="AQ78" s="938">
        <f t="shared" si="41"/>
        <v>29.912714669642003</v>
      </c>
      <c r="AR78" s="704">
        <f>INDEX(Historical!$C$7:$C$1439,MATCH(B78,Historical!$B$7:$B$1446,0))*IF(AH78="n/a",1.03,IF(AH78&lt;0,1.01,IF(AH78&gt;10,1.1,(1+AH78/100))))</f>
        <v>0.8484600000000001</v>
      </c>
      <c r="AS78" s="937">
        <f t="shared" si="42"/>
        <v>0.90615528000000012</v>
      </c>
      <c r="AT78" s="937">
        <f t="shared" si="31"/>
        <v>0.96958614960000022</v>
      </c>
      <c r="AU78" s="937">
        <f t="shared" si="31"/>
        <v>1.0374571800720003</v>
      </c>
      <c r="AV78" s="937">
        <f t="shared" si="31"/>
        <v>1.1100791826770404</v>
      </c>
      <c r="AW78" s="704">
        <f t="shared" si="43"/>
        <v>4.871737792349041</v>
      </c>
      <c r="AX78" s="812">
        <f t="shared" si="44"/>
        <v>18.860773489543327</v>
      </c>
      <c r="AY78" s="997">
        <v>0.69</v>
      </c>
      <c r="AZ78" s="924">
        <v>13.639999999999999</v>
      </c>
      <c r="BA78" s="924">
        <v>-12.8</v>
      </c>
      <c r="BB78" s="924">
        <v>0.06</v>
      </c>
      <c r="BC78" s="924">
        <v>-2.88</v>
      </c>
      <c r="BE78" s="666">
        <v>1992</v>
      </c>
      <c r="BF78" s="948" t="e">
        <f>#VALUE!</f>
        <v>#VALUE!</v>
      </c>
      <c r="BG78" s="933">
        <v>4.1000000000000005</v>
      </c>
    </row>
    <row r="79" spans="1:59" ht="11.25" customHeight="1" x14ac:dyDescent="0.2">
      <c r="A79" s="537" t="s">
        <v>290</v>
      </c>
      <c r="B79" s="927" t="s">
        <v>291</v>
      </c>
      <c r="C79" s="994" t="s">
        <v>131</v>
      </c>
      <c r="D79" s="994" t="s">
        <v>4366</v>
      </c>
      <c r="E79" s="794">
        <v>43</v>
      </c>
      <c r="F79" s="526">
        <v>59</v>
      </c>
      <c r="G79" s="526" t="s">
        <v>37</v>
      </c>
      <c r="H79" s="526" t="s">
        <v>37</v>
      </c>
      <c r="I79" s="918">
        <v>67.97</v>
      </c>
      <c r="J79" s="704">
        <f t="shared" si="32"/>
        <v>1.986170369280565</v>
      </c>
      <c r="K79" s="929">
        <v>0.33750000000000002</v>
      </c>
      <c r="L79" s="641">
        <v>4</v>
      </c>
      <c r="M79" s="695">
        <f t="shared" si="33"/>
        <v>1.35</v>
      </c>
      <c r="N79" s="923" t="s">
        <v>149</v>
      </c>
      <c r="O79" s="797">
        <v>0.32250000000000001</v>
      </c>
      <c r="P79" s="917">
        <v>43342</v>
      </c>
      <c r="Q79" s="917">
        <v>43358</v>
      </c>
      <c r="R79" s="695">
        <f t="shared" si="34"/>
        <v>4.6511627906976782</v>
      </c>
      <c r="S79" s="761">
        <f>IF(INDEX(Historical!$D$7:$D$1439,MATCH(B79,Historical!$B$7:$B$1446,0))=0,"n/a",(INDEX(Historical!$C$7:$C$1439,MATCH(B79,Historical!$B$7:$B$1446,0))/INDEX(Historical!$D$7:$D$1439,MATCH(B79,Historical!$B$7:$B$1446,0))-1)*100)</f>
        <v>4.7619047619047672</v>
      </c>
      <c r="T79" s="761">
        <f>IF(INDEX(Historical!$F$7:$F$1432,MATCH(B79,Historical!$B$7:$B$1446,0))=0,"n/a",((INDEX(Historical!$C$7:$C$1439,MATCH(B79,Historical!$B$7:$B$1446,0))/INDEX(Historical!$F$7:$F$1432,MATCH(B79,Historical!$B$7:$B$1446,0)))^(1/3)-1)*100)</f>
        <v>4.5515917149420382</v>
      </c>
      <c r="U79" s="761">
        <f>IF(INDEX(Historical!$H$7:$H$1432,MATCH(B79,Historical!$B$7:$B$1446,0))=0,"n/a",((INDEX(Historical!$C$7:$C$1439,MATCH(B79,Historical!$B$7:$B$1446,0))/INDEX(Historical!$H$7:$H$1432,MATCH(B79,Historical!$B$7:$B$1446,0)))^(1/5)-1)*100)</f>
        <v>4.2836891288649426</v>
      </c>
      <c r="V79" s="761">
        <f>IF(INDEX(Historical!$O$7:$O$1432,MATCH(B79,Historical!$B$7:$B$1446,0))=0,"n/a",((INDEX(Historical!$C$7:$C$1439,MATCH(B79,Historical!$B$7:$B$1446,0))/INDEX(Historical!$O$7:$O$1432,MATCH(B79,Historical!$B$7:$B$1446,0)))^(1/10)-1)*100)</f>
        <v>3.2832223307625474</v>
      </c>
      <c r="W79" s="762">
        <f t="shared" si="35"/>
        <v>1.3047210019036484</v>
      </c>
      <c r="X79" s="763">
        <f t="shared" si="36"/>
        <v>1.7848704703603928</v>
      </c>
      <c r="Y79" s="718"/>
      <c r="Z79" s="704">
        <f t="shared" si="37"/>
        <v>55.555555555555557</v>
      </c>
      <c r="AA79" s="937">
        <f t="shared" si="38"/>
        <v>27.971193415637856</v>
      </c>
      <c r="AB79" s="641">
        <v>12</v>
      </c>
      <c r="AC79" s="918">
        <v>2.4300000000000002</v>
      </c>
      <c r="AD79" s="918">
        <v>7</v>
      </c>
      <c r="AE79" s="918">
        <v>4.22</v>
      </c>
      <c r="AF79" s="918">
        <v>2.88</v>
      </c>
      <c r="AG79" s="918">
        <v>10.5</v>
      </c>
      <c r="AH79" s="918">
        <v>11</v>
      </c>
      <c r="AI79" s="918" t="s">
        <v>137</v>
      </c>
      <c r="AJ79" s="918">
        <v>2.4</v>
      </c>
      <c r="AK79" s="918">
        <v>4</v>
      </c>
      <c r="AL79" s="930">
        <v>2360</v>
      </c>
      <c r="AM79" s="924">
        <v>0.2</v>
      </c>
      <c r="AN79" s="918">
        <v>0.63</v>
      </c>
      <c r="AO79" s="804">
        <f t="shared" si="39"/>
        <v>-21.701333917492349</v>
      </c>
      <c r="AP79" s="805">
        <f t="shared" si="40"/>
        <v>6.2698594981455074</v>
      </c>
      <c r="AQ79" s="938">
        <f t="shared" si="41"/>
        <v>89.217143969610888</v>
      </c>
      <c r="AR79" s="704">
        <f>INDEX(Historical!$C$7:$C$1439,MATCH(B79,Historical!$B$7:$B$1446,0))*IF(AH79="n/a",1.03,IF(AH79&lt;0,1.01,IF(AH79&gt;10,1.1,(1+AH79/100))))</f>
        <v>1.4520000000000002</v>
      </c>
      <c r="AS79" s="937">
        <f t="shared" si="42"/>
        <v>1.4955600000000002</v>
      </c>
      <c r="AT79" s="937">
        <f t="shared" si="31"/>
        <v>1.5553824000000003</v>
      </c>
      <c r="AU79" s="937">
        <f t="shared" si="31"/>
        <v>1.6175976960000003</v>
      </c>
      <c r="AV79" s="937">
        <f t="shared" si="31"/>
        <v>1.6823016038400003</v>
      </c>
      <c r="AW79" s="704">
        <f t="shared" si="43"/>
        <v>7.802841699840001</v>
      </c>
      <c r="AX79" s="812">
        <f t="shared" si="44"/>
        <v>11.479831837340004</v>
      </c>
      <c r="AY79" s="997">
        <v>0.38</v>
      </c>
      <c r="AZ79" s="924">
        <v>24.26</v>
      </c>
      <c r="BA79" s="924">
        <v>-1.4200000000000002</v>
      </c>
      <c r="BB79" s="924">
        <v>5.38</v>
      </c>
      <c r="BC79" s="924">
        <v>6.5100000000000007</v>
      </c>
      <c r="BE79" s="666">
        <v>1976</v>
      </c>
      <c r="BF79" s="948" t="e">
        <f>#VALUE!</f>
        <v>#VALUE!</v>
      </c>
      <c r="BG79" s="933">
        <v>4.3999999999999995</v>
      </c>
    </row>
    <row r="80" spans="1:59" ht="11.25" customHeight="1" x14ac:dyDescent="0.2">
      <c r="A80" s="611" t="s">
        <v>278</v>
      </c>
      <c r="B80" s="927" t="s">
        <v>279</v>
      </c>
      <c r="C80" s="994" t="s">
        <v>112</v>
      </c>
      <c r="D80" s="994" t="s">
        <v>4359</v>
      </c>
      <c r="E80" s="794">
        <v>27</v>
      </c>
      <c r="F80" s="526">
        <v>106</v>
      </c>
      <c r="G80" s="526" t="s">
        <v>106</v>
      </c>
      <c r="H80" s="526" t="s">
        <v>106</v>
      </c>
      <c r="I80" s="918">
        <v>56.57</v>
      </c>
      <c r="J80" s="704">
        <f t="shared" si="32"/>
        <v>2.6515821106593602</v>
      </c>
      <c r="K80" s="935">
        <v>0.375</v>
      </c>
      <c r="L80" s="641">
        <v>4</v>
      </c>
      <c r="M80" s="695">
        <f t="shared" si="33"/>
        <v>1.5</v>
      </c>
      <c r="N80" s="923" t="s">
        <v>725</v>
      </c>
      <c r="O80" s="798">
        <v>0.34</v>
      </c>
      <c r="P80" s="917">
        <v>43567</v>
      </c>
      <c r="Q80" s="917">
        <v>43585</v>
      </c>
      <c r="R80" s="695">
        <f t="shared" si="34"/>
        <v>10.294117647058815</v>
      </c>
      <c r="S80" s="761">
        <f>IF(INDEX(Historical!$D$7:$D$1439,MATCH(B80,Historical!$B$7:$B$1446,0))=0,"n/a",(INDEX(Historical!$C$7:$C$1439,MATCH(B80,Historical!$B$7:$B$1446,0))/INDEX(Historical!$D$7:$D$1439,MATCH(B80,Historical!$B$7:$B$1446,0))-1)*100)</f>
        <v>23.671497584541058</v>
      </c>
      <c r="T80" s="761">
        <f>IF(INDEX(Historical!$F$7:$F$1432,MATCH(B80,Historical!$B$7:$B$1446,0))=0,"n/a",((INDEX(Historical!$C$7:$C$1439,MATCH(B80,Historical!$B$7:$B$1446,0))/INDEX(Historical!$F$7:$F$1432,MATCH(B80,Historical!$B$7:$B$1446,0)))^(1/3)-1)*100)</f>
        <v>8.7582713977603976</v>
      </c>
      <c r="U80" s="761">
        <f>IF(INDEX(Historical!$H$7:$H$1432,MATCH(B80,Historical!$B$7:$B$1446,0))=0,"n/a",((INDEX(Historical!$C$7:$C$1439,MATCH(B80,Historical!$B$7:$B$1446,0))/INDEX(Historical!$H$7:$H$1432,MATCH(B80,Historical!$B$7:$B$1446,0)))^(1/5)-1)*100)</f>
        <v>6.0330660435381933</v>
      </c>
      <c r="V80" s="761">
        <f>IF(INDEX(Historical!$O$7:$O$1432,MATCH(B80,Historical!$B$7:$B$1446,0))=0,"n/a",((INDEX(Historical!$C$7:$C$1439,MATCH(B80,Historical!$B$7:$B$1446,0))/INDEX(Historical!$O$7:$O$1432,MATCH(B80,Historical!$B$7:$B$1446,0)))^(1/10)-1)*100)</f>
        <v>5.0779367632917571</v>
      </c>
      <c r="W80" s="762">
        <f t="shared" si="35"/>
        <v>1.188093969021244</v>
      </c>
      <c r="X80" s="763">
        <f t="shared" si="36"/>
        <v>0.42787702436441094</v>
      </c>
      <c r="Y80" s="927"/>
      <c r="Z80" s="704">
        <f t="shared" si="37"/>
        <v>46.296296296296291</v>
      </c>
      <c r="AA80" s="937">
        <f t="shared" si="38"/>
        <v>17.459876543209877</v>
      </c>
      <c r="AB80" s="641">
        <v>12</v>
      </c>
      <c r="AC80" s="918">
        <v>3.24</v>
      </c>
      <c r="AD80" s="918">
        <v>1.46</v>
      </c>
      <c r="AE80" s="918">
        <v>2.78</v>
      </c>
      <c r="AF80" s="918">
        <v>2.39</v>
      </c>
      <c r="AG80" s="918">
        <v>14.499999999999998</v>
      </c>
      <c r="AH80" s="918">
        <v>52.7</v>
      </c>
      <c r="AI80" s="918">
        <v>7.88</v>
      </c>
      <c r="AJ80" s="918">
        <v>14.099999999999998</v>
      </c>
      <c r="AK80" s="918">
        <v>12</v>
      </c>
      <c r="AL80" s="930">
        <v>1390</v>
      </c>
      <c r="AM80" s="924">
        <v>0.5</v>
      </c>
      <c r="AN80" s="918">
        <v>0.52</v>
      </c>
      <c r="AO80" s="804">
        <f t="shared" si="39"/>
        <v>-8.775228389012323</v>
      </c>
      <c r="AP80" s="805">
        <f t="shared" si="40"/>
        <v>8.6846481541975535</v>
      </c>
      <c r="AQ80" s="938">
        <f t="shared" si="41"/>
        <v>36.184686589403455</v>
      </c>
      <c r="AR80" s="704">
        <f>INDEX(Historical!$C$7:$C$1439,MATCH(B80,Historical!$B$7:$B$1446,0))*IF(AH80="n/a",1.03,IF(AH80&lt;0,1.01,IF(AH80&gt;10,1.1,(1+AH80/100))))</f>
        <v>1.4080000000000001</v>
      </c>
      <c r="AS80" s="937">
        <f t="shared" si="42"/>
        <v>1.5189504</v>
      </c>
      <c r="AT80" s="937">
        <f t="shared" si="31"/>
        <v>1.6708454400000001</v>
      </c>
      <c r="AU80" s="937">
        <f t="shared" si="31"/>
        <v>1.8379299840000003</v>
      </c>
      <c r="AV80" s="937">
        <f t="shared" si="31"/>
        <v>2.0217229824000005</v>
      </c>
      <c r="AW80" s="704">
        <f t="shared" si="43"/>
        <v>8.4574488064000004</v>
      </c>
      <c r="AX80" s="812">
        <f t="shared" si="44"/>
        <v>14.950413304578399</v>
      </c>
      <c r="AY80" s="997">
        <v>0.67</v>
      </c>
      <c r="AZ80" s="924">
        <v>23.380000000000003</v>
      </c>
      <c r="BA80" s="924">
        <v>-17.760000000000002</v>
      </c>
      <c r="BB80" s="924">
        <v>4.84</v>
      </c>
      <c r="BC80" s="924">
        <v>2.7199999999999998</v>
      </c>
      <c r="BE80" s="666">
        <v>1993</v>
      </c>
      <c r="BF80" s="948" t="e">
        <f>#VALUE!</f>
        <v>#VALUE!</v>
      </c>
      <c r="BG80" s="933">
        <v>6.7</v>
      </c>
    </row>
    <row r="81" spans="1:59" ht="11.25" customHeight="1" x14ac:dyDescent="0.2">
      <c r="A81" s="537" t="s">
        <v>274</v>
      </c>
      <c r="B81" s="927" t="s">
        <v>275</v>
      </c>
      <c r="C81" s="994" t="s">
        <v>128</v>
      </c>
      <c r="D81" s="994" t="s">
        <v>4364</v>
      </c>
      <c r="E81" s="794">
        <v>33</v>
      </c>
      <c r="F81" s="526">
        <v>83</v>
      </c>
      <c r="G81" s="526" t="s">
        <v>37</v>
      </c>
      <c r="H81" s="526" t="s">
        <v>37</v>
      </c>
      <c r="I81" s="918">
        <v>150.63</v>
      </c>
      <c r="J81" s="704">
        <f t="shared" si="32"/>
        <v>1.5136427006572395</v>
      </c>
      <c r="K81" s="935">
        <v>0.56999999999999995</v>
      </c>
      <c r="L81" s="641">
        <v>4</v>
      </c>
      <c r="M81" s="695">
        <f t="shared" si="33"/>
        <v>2.2799999999999998</v>
      </c>
      <c r="N81" s="923" t="s">
        <v>220</v>
      </c>
      <c r="O81" s="798">
        <v>0.52</v>
      </c>
      <c r="P81" s="917">
        <v>43462</v>
      </c>
      <c r="Q81" s="917">
        <v>43479</v>
      </c>
      <c r="R81" s="695">
        <f t="shared" si="34"/>
        <v>9.6153846153846025</v>
      </c>
      <c r="S81" s="761">
        <f>IF(INDEX(Historical!$D$7:$D$1439,MATCH(B81,Historical!$B$7:$B$1446,0))=0,"n/a",(INDEX(Historical!$C$7:$C$1439,MATCH(B81,Historical!$B$7:$B$1446,0))/INDEX(Historical!$D$7:$D$1439,MATCH(B81,Historical!$B$7:$B$1446,0))-1)*100)</f>
        <v>10.638297872340431</v>
      </c>
      <c r="T81" s="761">
        <f>IF(INDEX(Historical!$F$7:$F$1432,MATCH(B81,Historical!$B$7:$B$1446,0))=0,"n/a",((INDEX(Historical!$C$7:$C$1439,MATCH(B81,Historical!$B$7:$B$1446,0))/INDEX(Historical!$F$7:$F$1432,MATCH(B81,Historical!$B$7:$B$1446,0)))^(1/3)-1)*100)</f>
        <v>9.1392883061105934</v>
      </c>
      <c r="U81" s="761">
        <f>IF(INDEX(Historical!$H$7:$H$1432,MATCH(B81,Historical!$B$7:$B$1446,0))=0,"n/a",((INDEX(Historical!$C$7:$C$1439,MATCH(B81,Historical!$B$7:$B$1446,0))/INDEX(Historical!$H$7:$H$1432,MATCH(B81,Historical!$B$7:$B$1446,0)))^(1/5)-1)*100)</f>
        <v>8.8691633250776114</v>
      </c>
      <c r="V81" s="761">
        <f>IF(INDEX(Historical!$O$7:$O$1432,MATCH(B81,Historical!$B$7:$B$1446,0))=0,"n/a",((INDEX(Historical!$C$7:$C$1439,MATCH(B81,Historical!$B$7:$B$1446,0))/INDEX(Historical!$O$7:$O$1432,MATCH(B81,Historical!$B$7:$B$1446,0)))^(1/10)-1)*100)</f>
        <v>8.9828262537239301</v>
      </c>
      <c r="W81" s="762">
        <f t="shared" si="35"/>
        <v>0.98734664064116806</v>
      </c>
      <c r="X81" s="763">
        <f t="shared" si="36"/>
        <v>0.86108381796870026</v>
      </c>
      <c r="Y81" s="927" t="s">
        <v>3995</v>
      </c>
      <c r="Z81" s="704">
        <f t="shared" si="37"/>
        <v>48.101265822784804</v>
      </c>
      <c r="AA81" s="937">
        <f t="shared" si="38"/>
        <v>31.778481012658226</v>
      </c>
      <c r="AB81" s="641">
        <v>11</v>
      </c>
      <c r="AC81" s="922">
        <v>4.74</v>
      </c>
      <c r="AD81" s="922">
        <v>3.44</v>
      </c>
      <c r="AE81" s="922">
        <v>3.7</v>
      </c>
      <c r="AF81" s="922">
        <v>6.26</v>
      </c>
      <c r="AG81" s="918">
        <v>30.2</v>
      </c>
      <c r="AH81" s="922">
        <v>27.6</v>
      </c>
      <c r="AI81" s="922">
        <v>7.6</v>
      </c>
      <c r="AJ81" s="918">
        <v>10.299999999999999</v>
      </c>
      <c r="AK81" s="918">
        <v>9.2299999999999986</v>
      </c>
      <c r="AL81" s="766">
        <v>20030</v>
      </c>
      <c r="AM81" s="924">
        <v>0.1</v>
      </c>
      <c r="AN81" s="918">
        <v>1.48</v>
      </c>
      <c r="AO81" s="804">
        <f t="shared" si="39"/>
        <v>-21.395674986923375</v>
      </c>
      <c r="AP81" s="805">
        <f t="shared" si="40"/>
        <v>10.382806025734851</v>
      </c>
      <c r="AQ81" s="938">
        <f t="shared" si="41"/>
        <v>197.34625617600207</v>
      </c>
      <c r="AR81" s="704">
        <f>INDEX(Historical!$C$7:$C$1439,MATCH(B81,Historical!$B$7:$B$1446,0))*IF(AH81="n/a",1.03,IF(AH81&lt;0,1.01,IF(AH81&gt;10,1.1,(1+AH81/100))))</f>
        <v>2.2880000000000003</v>
      </c>
      <c r="AS81" s="937">
        <f t="shared" si="42"/>
        <v>2.4618880000000005</v>
      </c>
      <c r="AT81" s="937">
        <f t="shared" si="31"/>
        <v>2.6891202624000008</v>
      </c>
      <c r="AU81" s="937">
        <f t="shared" si="31"/>
        <v>2.9373260626195208</v>
      </c>
      <c r="AV81" s="937">
        <f t="shared" si="31"/>
        <v>3.2084412581993025</v>
      </c>
      <c r="AW81" s="704">
        <f t="shared" si="43"/>
        <v>13.584775583218825</v>
      </c>
      <c r="AX81" s="812">
        <f t="shared" si="44"/>
        <v>9.0186387726341533</v>
      </c>
      <c r="AY81" s="997">
        <v>0.25</v>
      </c>
      <c r="AZ81" s="924">
        <v>51.339999999999996</v>
      </c>
      <c r="BA81" s="924">
        <v>-3.44</v>
      </c>
      <c r="BB81" s="924">
        <v>12.6</v>
      </c>
      <c r="BC81" s="924">
        <v>14.16</v>
      </c>
      <c r="BE81" s="666">
        <v>1987</v>
      </c>
      <c r="BF81" s="948" t="e">
        <f>#VALUE!</f>
        <v>#VALUE!</v>
      </c>
      <c r="BG81" s="933">
        <v>9</v>
      </c>
    </row>
    <row r="82" spans="1:59" ht="11.25" customHeight="1" x14ac:dyDescent="0.2">
      <c r="A82" s="537" t="s">
        <v>109</v>
      </c>
      <c r="B82" s="927" t="s">
        <v>110</v>
      </c>
      <c r="C82" s="994" t="s">
        <v>112</v>
      </c>
      <c r="D82" s="994" t="s">
        <v>4398</v>
      </c>
      <c r="E82" s="794">
        <v>61</v>
      </c>
      <c r="F82" s="526">
        <v>8</v>
      </c>
      <c r="G82" s="526" t="s">
        <v>37</v>
      </c>
      <c r="H82" s="526" t="s">
        <v>37</v>
      </c>
      <c r="I82" s="918">
        <v>207.78</v>
      </c>
      <c r="J82" s="704">
        <f t="shared" si="32"/>
        <v>2.7721628645682932</v>
      </c>
      <c r="K82" s="929">
        <v>1.44</v>
      </c>
      <c r="L82" s="641">
        <v>4</v>
      </c>
      <c r="M82" s="695">
        <f t="shared" si="33"/>
        <v>5.76</v>
      </c>
      <c r="N82" s="923" t="s">
        <v>111</v>
      </c>
      <c r="O82" s="797">
        <v>1.36</v>
      </c>
      <c r="P82" s="917">
        <v>43510</v>
      </c>
      <c r="Q82" s="917">
        <v>43536</v>
      </c>
      <c r="R82" s="695">
        <f t="shared" si="34"/>
        <v>5.8823529411764595</v>
      </c>
      <c r="S82" s="761">
        <f>IF(INDEX(Historical!$D$7:$D$1439,MATCH(B82,Historical!$B$7:$B$1446,0))=0,"n/a",(INDEX(Historical!$C$7:$C$1439,MATCH(B82,Historical!$B$7:$B$1446,0))/INDEX(Historical!$D$7:$D$1439,MATCH(B82,Historical!$B$7:$B$1446,0))-1)*100)</f>
        <v>15.744680851063841</v>
      </c>
      <c r="T82" s="761">
        <f>IF(INDEX(Historical!$F$7:$F$1432,MATCH(B82,Historical!$B$7:$B$1446,0))=0,"n/a",((INDEX(Historical!$C$7:$C$1439,MATCH(B82,Historical!$B$7:$B$1446,0))/INDEX(Historical!$F$7:$F$1432,MATCH(B82,Historical!$B$7:$B$1446,0)))^(1/3)-1)*100)</f>
        <v>9.8849835900442162</v>
      </c>
      <c r="U82" s="761">
        <f>IF(INDEX(Historical!$H$7:$H$1432,MATCH(B82,Historical!$B$7:$B$1446,0))=0,"n/a",((INDEX(Historical!$C$7:$C$1439,MATCH(B82,Historical!$B$7:$B$1446,0))/INDEX(Historical!$H$7:$H$1432,MATCH(B82,Historical!$B$7:$B$1446,0)))^(1/5)-1)*100)</f>
        <v>16.453631622684096</v>
      </c>
      <c r="V82" s="761">
        <f>IF(INDEX(Historical!$O$7:$O$1432,MATCH(B82,Historical!$B$7:$B$1446,0))=0,"n/a",((INDEX(Historical!$C$7:$C$1439,MATCH(B82,Historical!$B$7:$B$1446,0))/INDEX(Historical!$O$7:$O$1432,MATCH(B82,Historical!$B$7:$B$1446,0)))^(1/10)-1)*100)</f>
        <v>10.524075385601739</v>
      </c>
      <c r="W82" s="762">
        <f t="shared" si="35"/>
        <v>1.5634277615679888</v>
      </c>
      <c r="X82" s="763">
        <f t="shared" si="36"/>
        <v>2.5708799410443897</v>
      </c>
      <c r="Y82" s="927"/>
      <c r="Z82" s="704">
        <f t="shared" si="37"/>
        <v>62.676822633297057</v>
      </c>
      <c r="AA82" s="937">
        <f t="shared" si="38"/>
        <v>22.609357997823722</v>
      </c>
      <c r="AB82" s="641">
        <v>12</v>
      </c>
      <c r="AC82" s="918">
        <v>9.19</v>
      </c>
      <c r="AD82" s="918">
        <v>3.17</v>
      </c>
      <c r="AE82" s="918">
        <v>3.74</v>
      </c>
      <c r="AF82" s="918">
        <v>12.32</v>
      </c>
      <c r="AG82" s="918">
        <v>51.7</v>
      </c>
      <c r="AH82" s="918">
        <v>0.1</v>
      </c>
      <c r="AI82" s="918">
        <v>8.0299999999999994</v>
      </c>
      <c r="AJ82" s="918">
        <v>6.4</v>
      </c>
      <c r="AK82" s="918">
        <v>7.1400000000000006</v>
      </c>
      <c r="AL82" s="930">
        <v>122530</v>
      </c>
      <c r="AM82" s="924">
        <v>0.1</v>
      </c>
      <c r="AN82" s="918">
        <v>1.49</v>
      </c>
      <c r="AO82" s="804">
        <f t="shared" si="39"/>
        <v>-3.3835635105713315</v>
      </c>
      <c r="AP82" s="805">
        <f t="shared" si="40"/>
        <v>19.22579448725239</v>
      </c>
      <c r="AQ82" s="938">
        <f t="shared" si="41"/>
        <v>251.85053047072148</v>
      </c>
      <c r="AR82" s="704">
        <f>INDEX(Historical!$C$7:$C$1439,MATCH(B82,Historical!$B$7:$B$1446,0))*IF(AH82="n/a",1.03,IF(AH82&lt;0,1.01,IF(AH82&gt;10,1.1,(1+AH82/100))))</f>
        <v>5.4454399999999996</v>
      </c>
      <c r="AS82" s="937">
        <f t="shared" si="42"/>
        <v>5.8827088319999996</v>
      </c>
      <c r="AT82" s="937">
        <f t="shared" si="31"/>
        <v>6.3027342426047994</v>
      </c>
      <c r="AU82" s="937">
        <f t="shared" si="31"/>
        <v>6.7527494675267814</v>
      </c>
      <c r="AV82" s="937">
        <f t="shared" si="31"/>
        <v>7.234895779508193</v>
      </c>
      <c r="AW82" s="704">
        <f t="shared" si="43"/>
        <v>31.618528321639772</v>
      </c>
      <c r="AX82" s="812">
        <f t="shared" si="44"/>
        <v>15.217310771796983</v>
      </c>
      <c r="AY82" s="997">
        <v>1.04</v>
      </c>
      <c r="AZ82" s="924">
        <v>17.48</v>
      </c>
      <c r="BA82" s="924">
        <v>-6.2700000000000005</v>
      </c>
      <c r="BB82" s="924">
        <v>2.1800000000000002</v>
      </c>
      <c r="BC82" s="924">
        <v>2.98</v>
      </c>
      <c r="BE82" s="666">
        <v>1959</v>
      </c>
      <c r="BF82" s="948" t="e">
        <f>#VALUE!</f>
        <v>#VALUE!</v>
      </c>
      <c r="BG82" s="933">
        <v>14.299999999999999</v>
      </c>
    </row>
    <row r="83" spans="1:59" ht="11.25" customHeight="1" x14ac:dyDescent="0.2">
      <c r="A83" s="537" t="s">
        <v>124</v>
      </c>
      <c r="B83" s="927" t="s">
        <v>125</v>
      </c>
      <c r="C83" s="994" t="s">
        <v>128</v>
      </c>
      <c r="D83" s="994" t="s">
        <v>126</v>
      </c>
      <c r="E83" s="794">
        <v>49</v>
      </c>
      <c r="F83" s="526">
        <v>29</v>
      </c>
      <c r="G83" s="526" t="s">
        <v>115</v>
      </c>
      <c r="H83" s="526" t="s">
        <v>115</v>
      </c>
      <c r="I83" s="918">
        <v>57.43</v>
      </c>
      <c r="J83" s="704">
        <f t="shared" si="32"/>
        <v>5.572000696500087</v>
      </c>
      <c r="K83" s="929">
        <v>0.8</v>
      </c>
      <c r="L83" s="641">
        <v>4</v>
      </c>
      <c r="M83" s="695">
        <f t="shared" si="33"/>
        <v>3.2</v>
      </c>
      <c r="N83" s="923" t="s">
        <v>127</v>
      </c>
      <c r="O83" s="797">
        <v>0.7</v>
      </c>
      <c r="P83" s="917">
        <v>43356</v>
      </c>
      <c r="Q83" s="917">
        <v>43383</v>
      </c>
      <c r="R83" s="695">
        <f t="shared" si="34"/>
        <v>14.285714285714299</v>
      </c>
      <c r="S83" s="761">
        <f>IF(INDEX(Historical!$D$7:$D$1439,MATCH(B83,Historical!$B$7:$B$1446,0))=0,"n/a",(INDEX(Historical!$C$7:$C$1439,MATCH(B83,Historical!$B$7:$B$1446,0))/INDEX(Historical!$D$7:$D$1439,MATCH(B83,Historical!$B$7:$B$1446,0))-1)*100)</f>
        <v>14.859437751004002</v>
      </c>
      <c r="T83" s="761">
        <f>IF(INDEX(Historical!$F$7:$F$1432,MATCH(B83,Historical!$B$7:$B$1446,0))=0,"n/a",((INDEX(Historical!$C$7:$C$1439,MATCH(B83,Historical!$B$7:$B$1446,0))/INDEX(Historical!$F$7:$F$1432,MATCH(B83,Historical!$B$7:$B$1446,0)))^(1/3)-1)*100)</f>
        <v>10.408463547578739</v>
      </c>
      <c r="U83" s="761">
        <f>IF(INDEX(Historical!$H$7:$H$1432,MATCH(B83,Historical!$B$7:$B$1446,0))=0,"n/a",((INDEX(Historical!$C$7:$C$1439,MATCH(B83,Historical!$B$7:$B$1446,0))/INDEX(Historical!$H$7:$H$1432,MATCH(B83,Historical!$B$7:$B$1446,0)))^(1/5)-1)*100)</f>
        <v>9.7030508754273104</v>
      </c>
      <c r="V83" s="761">
        <f>IF(INDEX(Historical!$O$7:$O$1432,MATCH(B83,Historical!$B$7:$B$1446,0))=0,"n/a",((INDEX(Historical!$C$7:$C$1439,MATCH(B83,Historical!$B$7:$B$1446,0))/INDEX(Historical!$O$7:$O$1432,MATCH(B83,Historical!$B$7:$B$1446,0)))^(1/10)-1)*100)</f>
        <v>9.455509929680094</v>
      </c>
      <c r="W83" s="762">
        <f t="shared" si="35"/>
        <v>1.0261795447932645</v>
      </c>
      <c r="X83" s="763">
        <f t="shared" si="36"/>
        <v>0.89843063661363975</v>
      </c>
      <c r="Y83" s="883"/>
      <c r="Z83" s="704">
        <f t="shared" si="37"/>
        <v>84.656084656084658</v>
      </c>
      <c r="AA83" s="937">
        <f t="shared" si="38"/>
        <v>15.193121693121693</v>
      </c>
      <c r="AB83" s="641">
        <v>12</v>
      </c>
      <c r="AC83" s="918">
        <v>3.78</v>
      </c>
      <c r="AD83" s="918">
        <v>2.2000000000000002</v>
      </c>
      <c r="AE83" s="918">
        <v>4.32</v>
      </c>
      <c r="AF83" s="918">
        <v>7.28</v>
      </c>
      <c r="AG83" s="920">
        <v>45.300000000000004</v>
      </c>
      <c r="AH83" s="918">
        <v>6.2</v>
      </c>
      <c r="AI83" s="918">
        <v>6.77</v>
      </c>
      <c r="AJ83" s="918">
        <v>10.8</v>
      </c>
      <c r="AK83" s="918">
        <v>6.9099999999999993</v>
      </c>
      <c r="AL83" s="930">
        <v>109590</v>
      </c>
      <c r="AM83" s="924">
        <v>0.1</v>
      </c>
      <c r="AN83" s="918">
        <v>1.74</v>
      </c>
      <c r="AO83" s="804">
        <f t="shared" si="39"/>
        <v>8.1929878805704348E-2</v>
      </c>
      <c r="AP83" s="805">
        <f t="shared" si="40"/>
        <v>15.275051571927397</v>
      </c>
      <c r="AQ83" s="938">
        <f t="shared" si="41"/>
        <v>121.71646150074542</v>
      </c>
      <c r="AR83" s="704">
        <f>INDEX(Historical!$C$7:$C$1439,MATCH(B83,Historical!$B$7:$B$1446,0))*IF(AH83="n/a",1.03,IF(AH83&lt;0,1.01,IF(AH83&gt;10,1.1,(1+AH83/100))))</f>
        <v>3.0373200000000002</v>
      </c>
      <c r="AS83" s="937">
        <f t="shared" si="42"/>
        <v>3.2429465640000004</v>
      </c>
      <c r="AT83" s="937">
        <f t="shared" si="31"/>
        <v>3.4670341715724002</v>
      </c>
      <c r="AU83" s="937">
        <f t="shared" si="31"/>
        <v>3.7066062328280527</v>
      </c>
      <c r="AV83" s="937">
        <f t="shared" si="31"/>
        <v>3.9627327235164711</v>
      </c>
      <c r="AW83" s="704">
        <f t="shared" si="43"/>
        <v>17.416639691916924</v>
      </c>
      <c r="AX83" s="812">
        <f t="shared" si="44"/>
        <v>30.326727654391298</v>
      </c>
      <c r="AY83" s="997">
        <v>0.44</v>
      </c>
      <c r="AZ83" s="924">
        <v>35.449999999999996</v>
      </c>
      <c r="BA83" s="924">
        <v>-13.04</v>
      </c>
      <c r="BB83" s="924">
        <v>11.72</v>
      </c>
      <c r="BC83" s="924">
        <v>2.12</v>
      </c>
      <c r="BE83" s="666">
        <v>1970</v>
      </c>
      <c r="BF83" s="948" t="e">
        <f>#VALUE!</f>
        <v>#VALUE!</v>
      </c>
      <c r="BG83" s="933">
        <v>14.899999999999999</v>
      </c>
    </row>
    <row r="84" spans="1:59" ht="11.25" customHeight="1" x14ac:dyDescent="0.2">
      <c r="A84" s="537" t="s">
        <v>294</v>
      </c>
      <c r="B84" s="927" t="s">
        <v>295</v>
      </c>
      <c r="C84" s="994" t="s">
        <v>112</v>
      </c>
      <c r="D84" s="994" t="s">
        <v>4359</v>
      </c>
      <c r="E84" s="794">
        <v>47</v>
      </c>
      <c r="F84" s="526">
        <v>34</v>
      </c>
      <c r="G84" s="526" t="s">
        <v>106</v>
      </c>
      <c r="H84" s="526" t="s">
        <v>106</v>
      </c>
      <c r="I84" s="918">
        <v>103.4</v>
      </c>
      <c r="J84" s="704">
        <f t="shared" si="32"/>
        <v>1.4700193423597678</v>
      </c>
      <c r="K84" s="929">
        <v>0.38</v>
      </c>
      <c r="L84" s="641">
        <v>4</v>
      </c>
      <c r="M84" s="695">
        <f t="shared" si="33"/>
        <v>1.52</v>
      </c>
      <c r="N84" s="923" t="s">
        <v>296</v>
      </c>
      <c r="O84" s="797">
        <v>0.35</v>
      </c>
      <c r="P84" s="660">
        <v>43238</v>
      </c>
      <c r="Q84" s="660">
        <v>43261</v>
      </c>
      <c r="R84" s="695">
        <f t="shared" si="34"/>
        <v>8.5714285714285801</v>
      </c>
      <c r="S84" s="761">
        <f>IF(INDEX(Historical!$D$7:$D$1439,MATCH(B84,Historical!$B$7:$B$1446,0))=0,"n/a",(INDEX(Historical!$C$7:$C$1439,MATCH(B84,Historical!$B$7:$B$1446,0))/INDEX(Historical!$D$7:$D$1439,MATCH(B84,Historical!$B$7:$B$1446,0))-1)*100)</f>
        <v>7.9710144927536364</v>
      </c>
      <c r="T84" s="761">
        <f>IF(INDEX(Historical!$F$7:$F$1432,MATCH(B84,Historical!$B$7:$B$1446,0))=0,"n/a",((INDEX(Historical!$C$7:$C$1439,MATCH(B84,Historical!$B$7:$B$1446,0))/INDEX(Historical!$F$7:$F$1432,MATCH(B84,Historical!$B$7:$B$1446,0)))^(1/3)-1)*100)</f>
        <v>5.469652673292047</v>
      </c>
      <c r="U84" s="761">
        <f>IF(INDEX(Historical!$H$7:$H$1432,MATCH(B84,Historical!$B$7:$B$1446,0))=0,"n/a",((INDEX(Historical!$C$7:$C$1439,MATCH(B84,Historical!$B$7:$B$1446,0))/INDEX(Historical!$H$7:$H$1432,MATCH(B84,Historical!$B$7:$B$1446,0)))^(1/5)-1)*100)</f>
        <v>4.7757678435632389</v>
      </c>
      <c r="V84" s="761">
        <f>IF(INDEX(Historical!$O$7:$O$1432,MATCH(B84,Historical!$B$7:$B$1446,0))=0,"n/a",((INDEX(Historical!$C$7:$C$1439,MATCH(B84,Historical!$B$7:$B$1446,0))/INDEX(Historical!$O$7:$O$1432,MATCH(B84,Historical!$B$7:$B$1446,0)))^(1/10)-1)*100)</f>
        <v>4.7142632556182562</v>
      </c>
      <c r="W84" s="762">
        <f t="shared" si="35"/>
        <v>1.0130464898988583</v>
      </c>
      <c r="X84" s="763">
        <f t="shared" si="36"/>
        <v>0.70231880052400564</v>
      </c>
      <c r="Y84" s="718"/>
      <c r="Z84" s="704">
        <f t="shared" si="37"/>
        <v>48.56230031948882</v>
      </c>
      <c r="AA84" s="937">
        <f t="shared" si="38"/>
        <v>33.035143769968052</v>
      </c>
      <c r="AB84" s="641">
        <v>12</v>
      </c>
      <c r="AC84" s="918">
        <v>3.13</v>
      </c>
      <c r="AD84" s="918">
        <v>1.83</v>
      </c>
      <c r="AE84" s="918">
        <v>3</v>
      </c>
      <c r="AF84" s="918">
        <v>6.31</v>
      </c>
      <c r="AG84" s="918">
        <v>19.5</v>
      </c>
      <c r="AH84" s="918">
        <v>165</v>
      </c>
      <c r="AI84" s="918">
        <v>8.75</v>
      </c>
      <c r="AJ84" s="918">
        <v>6.8000000000000007</v>
      </c>
      <c r="AK84" s="918">
        <v>18</v>
      </c>
      <c r="AL84" s="930">
        <v>4080</v>
      </c>
      <c r="AM84" s="924">
        <v>1.5</v>
      </c>
      <c r="AN84" s="918">
        <v>0.56999999999999995</v>
      </c>
      <c r="AO84" s="804">
        <f t="shared" si="39"/>
        <v>-26.789356584045045</v>
      </c>
      <c r="AP84" s="805">
        <f t="shared" si="40"/>
        <v>6.2457871859230067</v>
      </c>
      <c r="AQ84" s="938">
        <f t="shared" si="41"/>
        <v>204.37678199414358</v>
      </c>
      <c r="AR84" s="704">
        <f>INDEX(Historical!$C$7:$C$1439,MATCH(B84,Historical!$B$7:$B$1446,0))*IF(AH84="n/a",1.03,IF(AH84&lt;0,1.01,IF(AH84&gt;10,1.1,(1+AH84/100))))</f>
        <v>1.639</v>
      </c>
      <c r="AS84" s="937">
        <f t="shared" si="42"/>
        <v>1.7824125</v>
      </c>
      <c r="AT84" s="937">
        <f t="shared" si="31"/>
        <v>1.9606537500000001</v>
      </c>
      <c r="AU84" s="937">
        <f t="shared" si="31"/>
        <v>2.1567191250000004</v>
      </c>
      <c r="AV84" s="937">
        <f t="shared" si="31"/>
        <v>2.3723910375000008</v>
      </c>
      <c r="AW84" s="704">
        <f t="shared" si="43"/>
        <v>9.9111764125000015</v>
      </c>
      <c r="AX84" s="812">
        <f t="shared" si="44"/>
        <v>9.5852769946808518</v>
      </c>
      <c r="AY84" s="997">
        <v>1.29</v>
      </c>
      <c r="AZ84" s="924">
        <v>27.88</v>
      </c>
      <c r="BA84" s="924">
        <v>-6.7</v>
      </c>
      <c r="BB84" s="924">
        <v>1.8900000000000001</v>
      </c>
      <c r="BC84" s="924">
        <v>2.5299999999999998</v>
      </c>
      <c r="BE84" s="666">
        <v>1972</v>
      </c>
      <c r="BF84" s="948" t="e">
        <f>#VALUE!</f>
        <v>#VALUE!</v>
      </c>
      <c r="BG84" s="933">
        <v>7.5</v>
      </c>
    </row>
    <row r="85" spans="1:59" ht="11.25" customHeight="1" x14ac:dyDescent="0.2">
      <c r="A85" s="537" t="s">
        <v>292</v>
      </c>
      <c r="B85" s="927" t="s">
        <v>293</v>
      </c>
      <c r="C85" s="994" t="s">
        <v>131</v>
      </c>
      <c r="D85" s="994" t="s">
        <v>4378</v>
      </c>
      <c r="E85" s="794">
        <v>46</v>
      </c>
      <c r="F85" s="526">
        <v>44</v>
      </c>
      <c r="G85" s="526" t="s">
        <v>37</v>
      </c>
      <c r="H85" s="526" t="s">
        <v>37</v>
      </c>
      <c r="I85" s="918">
        <v>55.99</v>
      </c>
      <c r="J85" s="704">
        <f t="shared" si="32"/>
        <v>1.7145918914091802</v>
      </c>
      <c r="K85" s="929">
        <v>0.24</v>
      </c>
      <c r="L85" s="641">
        <v>4</v>
      </c>
      <c r="M85" s="695">
        <f t="shared" si="33"/>
        <v>0.96</v>
      </c>
      <c r="N85" s="923" t="s">
        <v>119</v>
      </c>
      <c r="O85" s="797">
        <v>0.22375</v>
      </c>
      <c r="P85" s="917">
        <v>43418</v>
      </c>
      <c r="Q85" s="917">
        <v>43437</v>
      </c>
      <c r="R85" s="695">
        <f t="shared" si="34"/>
        <v>7.2625698324022281</v>
      </c>
      <c r="S85" s="761">
        <f>IF(INDEX(Historical!$D$7:$D$1439,MATCH(B85,Historical!$B$7:$B$1446,0))=0,"n/a",(INDEX(Historical!$C$7:$C$1439,MATCH(B85,Historical!$B$7:$B$1446,0))/INDEX(Historical!$D$7:$D$1439,MATCH(B85,Historical!$B$7:$B$1446,0))-1)*100)</f>
        <v>6.2682215743440128</v>
      </c>
      <c r="T85" s="761">
        <f>IF(INDEX(Historical!$F$7:$F$1432,MATCH(B85,Historical!$B$7:$B$1446,0))=0,"n/a",((INDEX(Historical!$C$7:$C$1439,MATCH(B85,Historical!$B$7:$B$1446,0))/INDEX(Historical!$F$7:$F$1432,MATCH(B85,Historical!$B$7:$B$1446,0)))^(1/3)-1)*100)</f>
        <v>5.4901660750877879</v>
      </c>
      <c r="U85" s="761">
        <f>IF(INDEX(Historical!$H$7:$H$1432,MATCH(B85,Historical!$B$7:$B$1446,0))=0,"n/a",((INDEX(Historical!$C$7:$C$1439,MATCH(B85,Historical!$B$7:$B$1446,0))/INDEX(Historical!$H$7:$H$1432,MATCH(B85,Historical!$B$7:$B$1446,0)))^(1/5)-1)*100)</f>
        <v>3.9025502799553857</v>
      </c>
      <c r="V85" s="761">
        <f>IF(INDEX(Historical!$O$7:$O$1432,MATCH(B85,Historical!$B$7:$B$1446,0))=0,"n/a",((INDEX(Historical!$C$7:$C$1439,MATCH(B85,Historical!$B$7:$B$1446,0))/INDEX(Historical!$O$7:$O$1432,MATCH(B85,Historical!$B$7:$B$1446,0)))^(1/10)-1)*100)</f>
        <v>2.6358589590341319</v>
      </c>
      <c r="W85" s="762">
        <f t="shared" si="35"/>
        <v>1.4805611152219664</v>
      </c>
      <c r="X85" s="763">
        <f t="shared" si="36"/>
        <v>0.28075901294643058</v>
      </c>
      <c r="Y85" s="927"/>
      <c r="Z85" s="704">
        <f t="shared" si="37"/>
        <v>48.979591836734691</v>
      </c>
      <c r="AA85" s="937">
        <f t="shared" si="38"/>
        <v>28.566326530612248</v>
      </c>
      <c r="AB85" s="641">
        <v>12</v>
      </c>
      <c r="AC85" s="918">
        <v>1.96</v>
      </c>
      <c r="AD85" s="918">
        <v>10.59</v>
      </c>
      <c r="AE85" s="918">
        <v>6.9</v>
      </c>
      <c r="AF85" s="918">
        <v>3.69</v>
      </c>
      <c r="AG85" s="918">
        <v>13.5</v>
      </c>
      <c r="AH85" s="918">
        <v>45.800000000000004</v>
      </c>
      <c r="AI85" s="918">
        <v>4.3900000000000006</v>
      </c>
      <c r="AJ85" s="918">
        <v>13.900000000000002</v>
      </c>
      <c r="AK85" s="918">
        <v>2.7</v>
      </c>
      <c r="AL85" s="933">
        <v>953.51</v>
      </c>
      <c r="AM85" s="924">
        <v>1.3</v>
      </c>
      <c r="AN85" s="918">
        <v>0.84</v>
      </c>
      <c r="AO85" s="804">
        <f t="shared" si="39"/>
        <v>-22.949184359247681</v>
      </c>
      <c r="AP85" s="805">
        <f t="shared" si="40"/>
        <v>5.6171421713645664</v>
      </c>
      <c r="AQ85" s="938">
        <f t="shared" si="41"/>
        <v>116.445779608206</v>
      </c>
      <c r="AR85" s="704">
        <f>INDEX(Historical!$C$7:$C$1439,MATCH(B85,Historical!$B$7:$B$1446,0))*IF(AH85="n/a",1.03,IF(AH85&lt;0,1.01,IF(AH85&gt;10,1.1,(1+AH85/100))))</f>
        <v>1.002375</v>
      </c>
      <c r="AS85" s="937">
        <f t="shared" si="42"/>
        <v>1.0463792625000001</v>
      </c>
      <c r="AT85" s="937">
        <f t="shared" si="31"/>
        <v>1.0746315025875</v>
      </c>
      <c r="AU85" s="937">
        <f t="shared" si="31"/>
        <v>1.1036465531573623</v>
      </c>
      <c r="AV85" s="937">
        <f t="shared" si="31"/>
        <v>1.133445010092611</v>
      </c>
      <c r="AW85" s="704">
        <f t="shared" si="43"/>
        <v>5.3604773283374731</v>
      </c>
      <c r="AX85" s="812">
        <f t="shared" si="44"/>
        <v>9.5739905846356006</v>
      </c>
      <c r="AY85" s="997">
        <v>0.42</v>
      </c>
      <c r="AZ85" s="924">
        <v>61.17</v>
      </c>
      <c r="BA85" s="924">
        <v>-7.42</v>
      </c>
      <c r="BB85" s="924">
        <v>-1.5699999999999998</v>
      </c>
      <c r="BC85" s="924">
        <v>12.45</v>
      </c>
      <c r="BE85" s="666">
        <v>1974</v>
      </c>
      <c r="BF85" s="948" t="e">
        <f>#VALUE!</f>
        <v>#VALUE!</v>
      </c>
      <c r="BG85" s="933">
        <v>4.3999999999999995</v>
      </c>
    </row>
    <row r="86" spans="1:59" ht="11.25" customHeight="1" x14ac:dyDescent="0.2">
      <c r="A86" s="611" t="s">
        <v>297</v>
      </c>
      <c r="B86" s="855" t="s">
        <v>298</v>
      </c>
      <c r="C86" s="994" t="s">
        <v>179</v>
      </c>
      <c r="D86" s="994" t="s">
        <v>4374</v>
      </c>
      <c r="E86" s="795">
        <v>33</v>
      </c>
      <c r="F86" s="526">
        <v>80</v>
      </c>
      <c r="G86" s="526" t="s">
        <v>106</v>
      </c>
      <c r="H86" s="526" t="s">
        <v>106</v>
      </c>
      <c r="I86" s="918">
        <v>38.22</v>
      </c>
      <c r="J86" s="704">
        <f t="shared" si="32"/>
        <v>1.7268445839874413</v>
      </c>
      <c r="K86" s="929">
        <v>0.16500000000000001</v>
      </c>
      <c r="L86" s="641">
        <v>4</v>
      </c>
      <c r="M86" s="695">
        <f t="shared" si="33"/>
        <v>0.66</v>
      </c>
      <c r="N86" s="923" t="s">
        <v>149</v>
      </c>
      <c r="O86" s="802">
        <v>8.5933965000000015E-2</v>
      </c>
      <c r="P86" s="919">
        <v>43069</v>
      </c>
      <c r="Q86" s="919">
        <v>43084</v>
      </c>
      <c r="R86" s="695">
        <f t="shared" si="34"/>
        <v>92.007898157614378</v>
      </c>
      <c r="S86" s="761">
        <f>IF(INDEX(Historical!$D$7:$D$1439,MATCH(B86,Historical!$B$7:$B$1446,0))=0,"n/a",(INDEX(Historical!$C$7:$C$1439,MATCH(B86,Historical!$B$7:$B$1446,0))/INDEX(Historical!$D$7:$D$1439,MATCH(B86,Historical!$B$7:$B$1446,0))-1)*100)</f>
        <v>56.685810230337033</v>
      </c>
      <c r="T86" s="761">
        <f>IF(INDEX(Historical!$F$7:$F$1432,MATCH(B86,Historical!$B$7:$B$1446,0))=0,"n/a",((INDEX(Historical!$C$7:$C$1439,MATCH(B86,Historical!$B$7:$B$1446,0))/INDEX(Historical!$F$7:$F$1432,MATCH(B86,Historical!$B$7:$B$1446,0)))^(1/3)-1)*100)</f>
        <v>26.050072660197188</v>
      </c>
      <c r="U86" s="761">
        <f>IF(INDEX(Historical!$H$7:$H$1432,MATCH(B86,Historical!$B$7:$B$1446,0))=0,"n/a",((INDEX(Historical!$C$7:$C$1439,MATCH(B86,Historical!$B$7:$B$1446,0))/INDEX(Historical!$H$7:$H$1432,MATCH(B86,Historical!$B$7:$B$1446,0)))^(1/5)-1)*100)</f>
        <v>15.917529946169019</v>
      </c>
      <c r="V86" s="761">
        <f>IF(INDEX(Historical!$O$7:$O$1432,MATCH(B86,Historical!$B$7:$B$1446,0))=0,"n/a",((INDEX(Historical!$C$7:$C$1439,MATCH(B86,Historical!$B$7:$B$1446,0))/INDEX(Historical!$O$7:$O$1432,MATCH(B86,Historical!$B$7:$B$1446,0)))^(1/10)-1)*100)</f>
        <v>12.379414795633203</v>
      </c>
      <c r="W86" s="762">
        <f t="shared" si="35"/>
        <v>1.2858063332512191</v>
      </c>
      <c r="X86" s="763" t="str">
        <f t="shared" si="36"/>
        <v>n/a</v>
      </c>
      <c r="Y86" s="729" t="s">
        <v>4441</v>
      </c>
      <c r="Z86" s="704">
        <f t="shared" si="37"/>
        <v>13.226452905811623</v>
      </c>
      <c r="AA86" s="937">
        <f t="shared" si="38"/>
        <v>7.6593186372745485</v>
      </c>
      <c r="AB86" s="641">
        <v>12</v>
      </c>
      <c r="AC86" s="918">
        <v>4.99</v>
      </c>
      <c r="AD86" s="918" t="s">
        <v>137</v>
      </c>
      <c r="AE86" s="918">
        <v>2</v>
      </c>
      <c r="AF86" s="918">
        <v>1.06</v>
      </c>
      <c r="AG86" s="918">
        <v>14.7</v>
      </c>
      <c r="AH86" s="918">
        <v>35.6</v>
      </c>
      <c r="AI86" s="918" t="s">
        <v>137</v>
      </c>
      <c r="AJ86" s="918">
        <v>-1.7999999999999998</v>
      </c>
      <c r="AK86" s="918" t="s">
        <v>137</v>
      </c>
      <c r="AL86" s="930">
        <v>270.22000000000003</v>
      </c>
      <c r="AM86" s="924">
        <v>3.4000000000000004</v>
      </c>
      <c r="AN86" s="918">
        <v>0.04</v>
      </c>
      <c r="AO86" s="804">
        <f t="shared" si="39"/>
        <v>9.9850558928819133</v>
      </c>
      <c r="AP86" s="805">
        <f t="shared" si="40"/>
        <v>17.644374530156462</v>
      </c>
      <c r="AQ86" s="938">
        <f t="shared" si="41"/>
        <v>-39.930123076866096</v>
      </c>
      <c r="AR86" s="704">
        <f>INDEX(Historical!$C$7:$C$1439,MATCH(B86,Historical!$B$7:$B$1446,0))*IF(AH86="n/a",1.03,IF(AH86&lt;0,1.01,IF(AH86&gt;10,1.1,(1+AH86/100))))</f>
        <v>0.72600000000000009</v>
      </c>
      <c r="AS86" s="937">
        <f t="shared" si="42"/>
        <v>0.74778000000000011</v>
      </c>
      <c r="AT86" s="937">
        <f t="shared" si="31"/>
        <v>0.77021340000000016</v>
      </c>
      <c r="AU86" s="937">
        <f t="shared" si="31"/>
        <v>0.79331980200000018</v>
      </c>
      <c r="AV86" s="937">
        <f t="shared" si="31"/>
        <v>0.81711939606000017</v>
      </c>
      <c r="AW86" s="704">
        <f t="shared" si="43"/>
        <v>3.8544325980600007</v>
      </c>
      <c r="AX86" s="812">
        <f t="shared" si="44"/>
        <v>10.084857661067506</v>
      </c>
      <c r="AY86" s="997">
        <v>0.6</v>
      </c>
      <c r="AZ86" s="924">
        <v>32.85</v>
      </c>
      <c r="BA86" s="924">
        <v>-5.28</v>
      </c>
      <c r="BB86" s="924">
        <v>4.1300000000000008</v>
      </c>
      <c r="BC86" s="924">
        <v>10.79</v>
      </c>
      <c r="BE86" s="666">
        <v>1987</v>
      </c>
      <c r="BF86" s="948" t="e">
        <f>#VALUE!</f>
        <v>#VALUE!</v>
      </c>
      <c r="BG86" s="933">
        <v>9.4</v>
      </c>
    </row>
    <row r="87" spans="1:59" ht="11.25" customHeight="1" x14ac:dyDescent="0.2">
      <c r="A87" s="537" t="s">
        <v>303</v>
      </c>
      <c r="B87" s="927" t="s">
        <v>304</v>
      </c>
      <c r="C87" s="994" t="s">
        <v>112</v>
      </c>
      <c r="D87" s="994" t="s">
        <v>213</v>
      </c>
      <c r="E87" s="794">
        <v>55</v>
      </c>
      <c r="F87" s="526">
        <v>16</v>
      </c>
      <c r="G87" s="526" t="s">
        <v>37</v>
      </c>
      <c r="H87" s="526" t="s">
        <v>37</v>
      </c>
      <c r="I87" s="918">
        <v>132.52000000000001</v>
      </c>
      <c r="J87" s="704">
        <f t="shared" si="32"/>
        <v>1.0564443102927858</v>
      </c>
      <c r="K87" s="929">
        <v>0.35</v>
      </c>
      <c r="L87" s="641">
        <v>4</v>
      </c>
      <c r="M87" s="695">
        <f t="shared" si="33"/>
        <v>1.4</v>
      </c>
      <c r="N87" s="923" t="s">
        <v>305</v>
      </c>
      <c r="O87" s="797">
        <v>0.3</v>
      </c>
      <c r="P87" s="917">
        <v>43332</v>
      </c>
      <c r="Q87" s="917">
        <v>43347</v>
      </c>
      <c r="R87" s="695">
        <f t="shared" si="34"/>
        <v>16.666666666666664</v>
      </c>
      <c r="S87" s="761">
        <f>IF(INDEX(Historical!$D$7:$D$1439,MATCH(B87,Historical!$B$7:$B$1446,0))=0,"n/a",(INDEX(Historical!$C$7:$C$1439,MATCH(B87,Historical!$B$7:$B$1446,0))/INDEX(Historical!$D$7:$D$1439,MATCH(B87,Historical!$B$7:$B$1446,0))-1)*100)</f>
        <v>9.6491228070175303</v>
      </c>
      <c r="T87" s="761">
        <f>IF(INDEX(Historical!$F$7:$F$1432,MATCH(B87,Historical!$B$7:$B$1446,0))=0,"n/a",((INDEX(Historical!$C$7:$C$1439,MATCH(B87,Historical!$B$7:$B$1446,0))/INDEX(Historical!$F$7:$F$1432,MATCH(B87,Historical!$B$7:$B$1446,0)))^(1/3)-1)*100)</f>
        <v>11.57215834702825</v>
      </c>
      <c r="U87" s="761">
        <f>IF(INDEX(Historical!$H$7:$H$1432,MATCH(B87,Historical!$B$7:$B$1446,0))=0,"n/a",((INDEX(Historical!$C$7:$C$1439,MATCH(B87,Historical!$B$7:$B$1446,0))/INDEX(Historical!$H$7:$H$1432,MATCH(B87,Historical!$B$7:$B$1446,0)))^(1/5)-1)*100)</f>
        <v>14.686920820567927</v>
      </c>
      <c r="V87" s="761">
        <f>IF(INDEX(Historical!$O$7:$O$1432,MATCH(B87,Historical!$B$7:$B$1446,0))=0,"n/a",((INDEX(Historical!$C$7:$C$1439,MATCH(B87,Historical!$B$7:$B$1446,0))/INDEX(Historical!$O$7:$O$1432,MATCH(B87,Historical!$B$7:$B$1446,0)))^(1/10)-1)*100)</f>
        <v>13.099768206017703</v>
      </c>
      <c r="W87" s="762">
        <f t="shared" si="35"/>
        <v>1.1211588319418604</v>
      </c>
      <c r="X87" s="763">
        <f t="shared" si="36"/>
        <v>1.2137951091378452</v>
      </c>
      <c r="Y87" s="718"/>
      <c r="Z87" s="704">
        <f t="shared" si="37"/>
        <v>25.594149908592321</v>
      </c>
      <c r="AA87" s="937">
        <f t="shared" si="38"/>
        <v>24.226691042047534</v>
      </c>
      <c r="AB87" s="641">
        <v>10</v>
      </c>
      <c r="AC87" s="918">
        <v>5.47</v>
      </c>
      <c r="AD87" s="918">
        <v>2.52</v>
      </c>
      <c r="AE87" s="918">
        <v>3.61</v>
      </c>
      <c r="AF87" s="918">
        <v>5.46</v>
      </c>
      <c r="AG87" s="918">
        <v>22.8</v>
      </c>
      <c r="AH87" s="918">
        <v>18.8</v>
      </c>
      <c r="AI87" s="918">
        <v>12.030000000000001</v>
      </c>
      <c r="AJ87" s="918">
        <v>12.1</v>
      </c>
      <c r="AK87" s="918">
        <v>9.6</v>
      </c>
      <c r="AL87" s="930">
        <v>7940</v>
      </c>
      <c r="AM87" s="924">
        <v>1.2</v>
      </c>
      <c r="AN87" s="918">
        <v>0.99</v>
      </c>
      <c r="AO87" s="804">
        <f t="shared" si="39"/>
        <v>-8.4833259111868209</v>
      </c>
      <c r="AP87" s="805">
        <f t="shared" si="40"/>
        <v>15.743365130860713</v>
      </c>
      <c r="AQ87" s="938">
        <f t="shared" si="41"/>
        <v>142.46670615853364</v>
      </c>
      <c r="AR87" s="704">
        <f>INDEX(Historical!$C$7:$C$1439,MATCH(B87,Historical!$B$7:$B$1446,0))*IF(AH87="n/a",1.03,IF(AH87&lt;0,1.01,IF(AH87&gt;10,1.1,(1+AH87/100))))</f>
        <v>1.375</v>
      </c>
      <c r="AS87" s="937">
        <f t="shared" si="42"/>
        <v>1.5125000000000002</v>
      </c>
      <c r="AT87" s="937">
        <f t="shared" ref="AT87:AV106" si="46">IF($AK87="n/a",1.03*AS87,IF($AK87&lt;0,1.01*AS87,IF($AK87&gt;10,1.1*AS87,(1+$AK87/100)*AS87)))</f>
        <v>1.6577000000000004</v>
      </c>
      <c r="AU87" s="937">
        <f t="shared" si="46"/>
        <v>1.8168392000000007</v>
      </c>
      <c r="AV87" s="937">
        <f t="shared" si="46"/>
        <v>1.991255763200001</v>
      </c>
      <c r="AW87" s="704">
        <f t="shared" si="43"/>
        <v>8.3532949632000015</v>
      </c>
      <c r="AX87" s="812">
        <f t="shared" si="44"/>
        <v>6.3034220971928772</v>
      </c>
      <c r="AY87" s="997">
        <v>1.1100000000000001</v>
      </c>
      <c r="AZ87" s="924">
        <v>20.3</v>
      </c>
      <c r="BA87" s="924">
        <v>-9.75</v>
      </c>
      <c r="BB87" s="924">
        <v>0.06</v>
      </c>
      <c r="BC87" s="924">
        <v>2.2200000000000002</v>
      </c>
      <c r="BE87" s="666">
        <v>1964</v>
      </c>
      <c r="BF87" s="948" t="e">
        <f>#VALUE!</f>
        <v>#VALUE!</v>
      </c>
      <c r="BG87" s="933">
        <v>9.1999999999999993</v>
      </c>
    </row>
    <row r="88" spans="1:59" ht="11.25" customHeight="1" x14ac:dyDescent="0.2">
      <c r="A88" s="611" t="s">
        <v>705</v>
      </c>
      <c r="B88" s="927" t="s">
        <v>706</v>
      </c>
      <c r="C88" s="994" t="s">
        <v>131</v>
      </c>
      <c r="D88" s="994" t="s">
        <v>4366</v>
      </c>
      <c r="E88" s="794">
        <v>25</v>
      </c>
      <c r="F88" s="526">
        <v>132</v>
      </c>
      <c r="G88" s="526" t="s">
        <v>37</v>
      </c>
      <c r="H88" s="526" t="s">
        <v>37</v>
      </c>
      <c r="I88" s="918">
        <v>193.32</v>
      </c>
      <c r="J88" s="704">
        <f t="shared" si="32"/>
        <v>2.5863852679495136</v>
      </c>
      <c r="K88" s="935">
        <v>1.25</v>
      </c>
      <c r="L88" s="641">
        <v>4</v>
      </c>
      <c r="M88" s="695">
        <f t="shared" si="33"/>
        <v>5</v>
      </c>
      <c r="N88" s="923" t="s">
        <v>149</v>
      </c>
      <c r="O88" s="798">
        <v>1.1100000000000001</v>
      </c>
      <c r="P88" s="917">
        <v>43523</v>
      </c>
      <c r="Q88" s="917">
        <v>43539</v>
      </c>
      <c r="R88" s="695">
        <f t="shared" si="34"/>
        <v>12.612612612612603</v>
      </c>
      <c r="S88" s="761">
        <f>IF(INDEX(Historical!$D$7:$D$1439,MATCH(B88,Historical!$B$7:$B$1446,0))=0,"n/a",(INDEX(Historical!$C$7:$C$1439,MATCH(B88,Historical!$B$7:$B$1446,0))/INDEX(Historical!$D$7:$D$1439,MATCH(B88,Historical!$B$7:$B$1446,0))-1)*100)</f>
        <v>12.977099236641232</v>
      </c>
      <c r="T88" s="761">
        <f>IF(INDEX(Historical!$F$7:$F$1432,MATCH(B88,Historical!$B$7:$B$1446,0))=0,"n/a",((INDEX(Historical!$C$7:$C$1439,MATCH(B88,Historical!$B$7:$B$1446,0))/INDEX(Historical!$F$7:$F$1432,MATCH(B88,Historical!$B$7:$B$1446,0)))^(1/3)-1)*100)</f>
        <v>12.965046268916458</v>
      </c>
      <c r="U88" s="761">
        <f>IF(INDEX(Historical!$H$7:$H$1432,MATCH(B88,Historical!$B$7:$B$1446,0))=0,"n/a",((INDEX(Historical!$C$7:$C$1439,MATCH(B88,Historical!$B$7:$B$1446,0))/INDEX(Historical!$H$7:$H$1432,MATCH(B88,Historical!$B$7:$B$1446,0)))^(1/5)-1)*100)</f>
        <v>10.957281717318423</v>
      </c>
      <c r="V88" s="761">
        <f>IF(INDEX(Historical!$O$7:$O$1432,MATCH(B88,Historical!$B$7:$B$1446,0))=0,"n/a",((INDEX(Historical!$C$7:$C$1439,MATCH(B88,Historical!$B$7:$B$1446,0))/INDEX(Historical!$O$7:$O$1432,MATCH(B88,Historical!$B$7:$B$1446,0)))^(1/10)-1)*100)</f>
        <v>9.5711694232714084</v>
      </c>
      <c r="W88" s="762">
        <f t="shared" si="35"/>
        <v>1.1448216234347302</v>
      </c>
      <c r="X88" s="763">
        <f t="shared" si="36"/>
        <v>0.40582524878957121</v>
      </c>
      <c r="Y88" s="927"/>
      <c r="Z88" s="704">
        <f t="shared" si="37"/>
        <v>38.314176245210724</v>
      </c>
      <c r="AA88" s="937">
        <f t="shared" si="38"/>
        <v>14.813793103448274</v>
      </c>
      <c r="AB88" s="641">
        <v>12</v>
      </c>
      <c r="AC88" s="918">
        <v>13.05</v>
      </c>
      <c r="AD88" s="918">
        <v>1.99</v>
      </c>
      <c r="AE88" s="918">
        <v>5.52</v>
      </c>
      <c r="AF88" s="918">
        <v>2.7</v>
      </c>
      <c r="AG88" s="918">
        <v>19.8</v>
      </c>
      <c r="AH88" s="918">
        <v>75.599999999999994</v>
      </c>
      <c r="AI88" s="918">
        <v>8.01</v>
      </c>
      <c r="AJ88" s="918">
        <v>27</v>
      </c>
      <c r="AK88" s="918">
        <v>7.46</v>
      </c>
      <c r="AL88" s="930">
        <v>92350</v>
      </c>
      <c r="AM88" s="924">
        <v>0.2</v>
      </c>
      <c r="AN88" s="918">
        <v>1.1000000000000001</v>
      </c>
      <c r="AO88" s="804">
        <f t="shared" si="39"/>
        <v>-1.2701261181803378</v>
      </c>
      <c r="AP88" s="805">
        <f t="shared" si="40"/>
        <v>13.543666985267937</v>
      </c>
      <c r="AQ88" s="938">
        <f t="shared" si="41"/>
        <v>33.328735552910452</v>
      </c>
      <c r="AR88" s="704">
        <f>INDEX(Historical!$C$7:$C$1439,MATCH(B88,Historical!$B$7:$B$1446,0))*IF(AH88="n/a",1.03,IF(AH88&lt;0,1.01,IF(AH88&gt;10,1.1,(1+AH88/100))))</f>
        <v>4.8840000000000012</v>
      </c>
      <c r="AS88" s="937">
        <f t="shared" si="42"/>
        <v>5.2752084000000012</v>
      </c>
      <c r="AT88" s="937">
        <f t="shared" si="46"/>
        <v>5.6687389466400013</v>
      </c>
      <c r="AU88" s="937">
        <f t="shared" si="46"/>
        <v>6.0916268720593454</v>
      </c>
      <c r="AV88" s="937">
        <f t="shared" si="46"/>
        <v>6.5460622367149721</v>
      </c>
      <c r="AW88" s="704">
        <f t="shared" si="43"/>
        <v>28.46563645541432</v>
      </c>
      <c r="AX88" s="812">
        <f t="shared" si="44"/>
        <v>14.724620554218044</v>
      </c>
      <c r="AY88" s="997">
        <v>0.28000000000000003</v>
      </c>
      <c r="AZ88" s="924">
        <v>24.68</v>
      </c>
      <c r="BA88" s="924">
        <v>-1.1400000000000001</v>
      </c>
      <c r="BB88" s="924">
        <v>4.66</v>
      </c>
      <c r="BC88" s="924">
        <v>10.5</v>
      </c>
      <c r="BE88" s="666">
        <v>1995</v>
      </c>
      <c r="BF88" s="948" t="e">
        <f>#VALUE!</f>
        <v>#VALUE!</v>
      </c>
      <c r="BG88" s="933">
        <v>6.8000000000000007</v>
      </c>
    </row>
    <row r="89" spans="1:59" ht="11.25" customHeight="1" x14ac:dyDescent="0.2">
      <c r="A89" s="537" t="s">
        <v>299</v>
      </c>
      <c r="B89" s="927" t="s">
        <v>300</v>
      </c>
      <c r="C89" s="994" t="s">
        <v>131</v>
      </c>
      <c r="D89" s="994" t="s">
        <v>4377</v>
      </c>
      <c r="E89" s="794">
        <v>48</v>
      </c>
      <c r="F89" s="526">
        <v>31</v>
      </c>
      <c r="G89" s="526" t="s">
        <v>37</v>
      </c>
      <c r="H89" s="526" t="s">
        <v>37</v>
      </c>
      <c r="I89" s="918">
        <v>60.96</v>
      </c>
      <c r="J89" s="704">
        <f t="shared" si="32"/>
        <v>2.7887139107611545</v>
      </c>
      <c r="K89" s="929">
        <v>0.42499999999999999</v>
      </c>
      <c r="L89" s="641">
        <v>4</v>
      </c>
      <c r="M89" s="695">
        <f t="shared" si="33"/>
        <v>1.7</v>
      </c>
      <c r="N89" s="923" t="s">
        <v>182</v>
      </c>
      <c r="O89" s="797">
        <v>0.41499999999999998</v>
      </c>
      <c r="P89" s="917">
        <v>43279</v>
      </c>
      <c r="Q89" s="917">
        <v>43294</v>
      </c>
      <c r="R89" s="695">
        <f t="shared" si="34"/>
        <v>2.4096385542168699</v>
      </c>
      <c r="S89" s="761">
        <f>IF(INDEX(Historical!$D$7:$D$1439,MATCH(B89,Historical!$B$7:$B$1446,0))=0,"n/a",(INDEX(Historical!$C$7:$C$1439,MATCH(B89,Historical!$B$7:$B$1446,0))/INDEX(Historical!$D$7:$D$1439,MATCH(B89,Historical!$B$7:$B$1446,0))-1)*100)</f>
        <v>2.4390243902438824</v>
      </c>
      <c r="T89" s="761">
        <f>IF(INDEX(Historical!$F$7:$F$1432,MATCH(B89,Historical!$B$7:$B$1446,0))=0,"n/a",((INDEX(Historical!$C$7:$C$1439,MATCH(B89,Historical!$B$7:$B$1446,0))/INDEX(Historical!$F$7:$F$1432,MATCH(B89,Historical!$B$7:$B$1446,0)))^(1/3)-1)*100)</f>
        <v>2.501029596576787</v>
      </c>
      <c r="U89" s="761">
        <f>IF(INDEX(Historical!$H$7:$H$1432,MATCH(B89,Historical!$B$7:$B$1446,0))=0,"n/a",((INDEX(Historical!$C$7:$C$1439,MATCH(B89,Historical!$B$7:$B$1446,0))/INDEX(Historical!$H$7:$H$1432,MATCH(B89,Historical!$B$7:$B$1446,0)))^(1/5)-1)*100)</f>
        <v>2.5674393510510152</v>
      </c>
      <c r="V89" s="761">
        <f>IF(INDEX(Historical!$O$7:$O$1432,MATCH(B89,Historical!$B$7:$B$1446,0))=0,"n/a",((INDEX(Historical!$C$7:$C$1439,MATCH(B89,Historical!$B$7:$B$1446,0))/INDEX(Historical!$O$7:$O$1432,MATCH(B89,Historical!$B$7:$B$1446,0)))^(1/10)-1)*100)</f>
        <v>2.8372740444087441</v>
      </c>
      <c r="W89" s="762">
        <f t="shared" si="35"/>
        <v>0.90489649955051854</v>
      </c>
      <c r="X89" s="763">
        <f t="shared" si="36"/>
        <v>1.6046495944068844</v>
      </c>
      <c r="Y89" s="927"/>
      <c r="Z89" s="704">
        <f t="shared" si="37"/>
        <v>49.418604651162788</v>
      </c>
      <c r="AA89" s="937">
        <f t="shared" si="38"/>
        <v>17.720930232558139</v>
      </c>
      <c r="AB89" s="641">
        <v>9</v>
      </c>
      <c r="AC89" s="918">
        <v>3.44</v>
      </c>
      <c r="AD89" s="918">
        <v>2.08</v>
      </c>
      <c r="AE89" s="918">
        <v>3.19</v>
      </c>
      <c r="AF89" s="918">
        <v>2.56</v>
      </c>
      <c r="AG89" s="918">
        <v>15.1</v>
      </c>
      <c r="AH89" s="918">
        <v>1.0999999999999999</v>
      </c>
      <c r="AI89" s="918">
        <v>0.37</v>
      </c>
      <c r="AJ89" s="918">
        <v>1.6</v>
      </c>
      <c r="AK89" s="918">
        <v>8.5</v>
      </c>
      <c r="AL89" s="930">
        <v>5300</v>
      </c>
      <c r="AM89" s="924">
        <v>1.6</v>
      </c>
      <c r="AN89" s="918">
        <v>1.04</v>
      </c>
      <c r="AO89" s="804">
        <f t="shared" si="39"/>
        <v>-12.36477697074597</v>
      </c>
      <c r="AP89" s="805">
        <f t="shared" si="40"/>
        <v>5.3561532618121692</v>
      </c>
      <c r="AQ89" s="938">
        <f t="shared" si="41"/>
        <v>41.994649970183872</v>
      </c>
      <c r="AR89" s="704">
        <f>INDEX(Historical!$C$7:$C$1439,MATCH(B89,Historical!$B$7:$B$1446,0))*IF(AH89="n/a",1.03,IF(AH89&lt;0,1.01,IF(AH89&gt;10,1.1,(1+AH89/100))))</f>
        <v>1.6984799999999998</v>
      </c>
      <c r="AS89" s="937">
        <f t="shared" si="42"/>
        <v>1.7047643759999997</v>
      </c>
      <c r="AT89" s="937">
        <f t="shared" si="46"/>
        <v>1.8496693479599997</v>
      </c>
      <c r="AU89" s="937">
        <f t="shared" si="46"/>
        <v>2.0068912425365997</v>
      </c>
      <c r="AV89" s="937">
        <f t="shared" si="46"/>
        <v>2.1774769981522106</v>
      </c>
      <c r="AW89" s="704">
        <f t="shared" si="43"/>
        <v>9.4372819646488093</v>
      </c>
      <c r="AX89" s="812">
        <f t="shared" si="44"/>
        <v>15.48110558505382</v>
      </c>
      <c r="AY89" s="997">
        <v>0.9</v>
      </c>
      <c r="AZ89" s="924">
        <v>22.900000000000002</v>
      </c>
      <c r="BA89" s="924">
        <v>-1.22</v>
      </c>
      <c r="BB89" s="924">
        <v>3.3300000000000005</v>
      </c>
      <c r="BC89" s="924">
        <v>9.35</v>
      </c>
      <c r="BE89" s="666">
        <v>1971</v>
      </c>
      <c r="BF89" s="948" t="e">
        <f>#VALUE!</f>
        <v>#VALUE!</v>
      </c>
      <c r="BG89" s="933">
        <v>4.9000000000000004</v>
      </c>
    </row>
    <row r="90" spans="1:59" ht="11.25" customHeight="1" x14ac:dyDescent="0.2">
      <c r="A90" s="611" t="s">
        <v>301</v>
      </c>
      <c r="B90" s="927" t="s">
        <v>302</v>
      </c>
      <c r="C90" s="994" t="s">
        <v>4356</v>
      </c>
      <c r="D90" s="994" t="s">
        <v>4357</v>
      </c>
      <c r="E90" s="794">
        <v>29</v>
      </c>
      <c r="F90" s="526">
        <v>93</v>
      </c>
      <c r="G90" s="526" t="s">
        <v>37</v>
      </c>
      <c r="H90" s="526" t="s">
        <v>37</v>
      </c>
      <c r="I90" s="918">
        <v>55.39</v>
      </c>
      <c r="J90" s="704">
        <f t="shared" si="32"/>
        <v>3.6107600649936811</v>
      </c>
      <c r="K90" s="935">
        <v>0.5</v>
      </c>
      <c r="L90" s="641">
        <v>4</v>
      </c>
      <c r="M90" s="695">
        <f t="shared" si="33"/>
        <v>2</v>
      </c>
      <c r="N90" s="923" t="s">
        <v>107</v>
      </c>
      <c r="O90" s="798">
        <v>0.47499999999999998</v>
      </c>
      <c r="P90" s="917">
        <v>43311</v>
      </c>
      <c r="Q90" s="917">
        <v>43327</v>
      </c>
      <c r="R90" s="695">
        <f t="shared" si="34"/>
        <v>5.2631578947368478</v>
      </c>
      <c r="S90" s="761">
        <f>IF(INDEX(Historical!$D$7:$D$1439,MATCH(B90,Historical!$B$7:$B$1446,0))=0,"n/a",(INDEX(Historical!$C$7:$C$1439,MATCH(B90,Historical!$B$7:$B$1446,0))/INDEX(Historical!$D$7:$D$1439,MATCH(B90,Historical!$B$7:$B$1446,0))-1)*100)</f>
        <v>4.8387096774193505</v>
      </c>
      <c r="T90" s="761">
        <f>IF(INDEX(Historical!$F$7:$F$1432,MATCH(B90,Historical!$B$7:$B$1446,0))=0,"n/a",((INDEX(Historical!$C$7:$C$1439,MATCH(B90,Historical!$B$7:$B$1446,0))/INDEX(Historical!$F$7:$F$1432,MATCH(B90,Historical!$B$7:$B$1446,0)))^(1/3)-1)*100)</f>
        <v>4.4751091772477825</v>
      </c>
      <c r="U90" s="761">
        <f>IF(INDEX(Historical!$H$7:$H$1432,MATCH(B90,Historical!$B$7:$B$1446,0))=0,"n/a",((INDEX(Historical!$C$7:$C$1439,MATCH(B90,Historical!$B$7:$B$1446,0))/INDEX(Historical!$H$7:$H$1432,MATCH(B90,Historical!$B$7:$B$1446,0)))^(1/5)-1)*100)</f>
        <v>4.0358274630921898</v>
      </c>
      <c r="V90" s="761">
        <f>IF(INDEX(Historical!$O$7:$O$1432,MATCH(B90,Historical!$B$7:$B$1446,0))=0,"n/a",((INDEX(Historical!$C$7:$C$1439,MATCH(B90,Historical!$B$7:$B$1446,0))/INDEX(Historical!$O$7:$O$1432,MATCH(B90,Historical!$B$7:$B$1446,0)))^(1/10)-1)*100)</f>
        <v>2.7962541849970046</v>
      </c>
      <c r="W90" s="762">
        <f t="shared" si="35"/>
        <v>1.4432977819920592</v>
      </c>
      <c r="X90" s="763">
        <f t="shared" si="36"/>
        <v>0.42482394348338842</v>
      </c>
      <c r="Y90" s="927"/>
      <c r="Z90" s="704">
        <f t="shared" si="37"/>
        <v>121.95121951219512</v>
      </c>
      <c r="AA90" s="937">
        <f t="shared" si="38"/>
        <v>33.774390243902438</v>
      </c>
      <c r="AB90" s="641">
        <v>12</v>
      </c>
      <c r="AC90" s="918">
        <v>1.64</v>
      </c>
      <c r="AD90" s="918">
        <v>3.37</v>
      </c>
      <c r="AE90" s="918">
        <v>14.41</v>
      </c>
      <c r="AF90" s="918">
        <v>2.5</v>
      </c>
      <c r="AG90" s="918">
        <v>7.6</v>
      </c>
      <c r="AH90" s="918">
        <v>13.700000000000001</v>
      </c>
      <c r="AI90" s="918">
        <v>3.83</v>
      </c>
      <c r="AJ90" s="918">
        <v>9.5</v>
      </c>
      <c r="AK90" s="918">
        <v>10</v>
      </c>
      <c r="AL90" s="930">
        <v>8980</v>
      </c>
      <c r="AM90" s="924">
        <v>0.70000000000000007</v>
      </c>
      <c r="AN90" s="918">
        <v>0.81</v>
      </c>
      <c r="AO90" s="804">
        <f t="shared" si="39"/>
        <v>-26.127802715816568</v>
      </c>
      <c r="AP90" s="805">
        <f t="shared" si="40"/>
        <v>7.6465875280858704</v>
      </c>
      <c r="AQ90" s="938">
        <f t="shared" si="41"/>
        <v>93.719127271941602</v>
      </c>
      <c r="AR90" s="704">
        <f>INDEX(Historical!$C$7:$C$1439,MATCH(B90,Historical!$B$7:$B$1446,0))*IF(AH90="n/a",1.03,IF(AH90&lt;0,1.01,IF(AH90&gt;10,1.1,(1+AH90/100))))</f>
        <v>2.145</v>
      </c>
      <c r="AS90" s="937">
        <f t="shared" si="42"/>
        <v>2.2271535</v>
      </c>
      <c r="AT90" s="937">
        <f t="shared" si="46"/>
        <v>2.4498688500000001</v>
      </c>
      <c r="AU90" s="937">
        <f t="shared" si="46"/>
        <v>2.6948557350000004</v>
      </c>
      <c r="AV90" s="937">
        <f t="shared" si="46"/>
        <v>2.9643413085000008</v>
      </c>
      <c r="AW90" s="704">
        <f t="shared" si="43"/>
        <v>12.481219393500002</v>
      </c>
      <c r="AX90" s="812">
        <f t="shared" si="44"/>
        <v>22.53334427423723</v>
      </c>
      <c r="AY90" s="997">
        <v>0.26</v>
      </c>
      <c r="AZ90" s="924">
        <v>49.91</v>
      </c>
      <c r="BA90" s="924">
        <v>-0.86</v>
      </c>
      <c r="BB90" s="924">
        <v>5.6000000000000005</v>
      </c>
      <c r="BC90" s="924">
        <v>16.04</v>
      </c>
      <c r="BD90" s="698"/>
      <c r="BE90" s="666">
        <v>1990</v>
      </c>
      <c r="BF90" s="948" t="e">
        <f>#VALUE!</f>
        <v>#VALUE!</v>
      </c>
      <c r="BG90" s="933">
        <v>3.6999999999999997</v>
      </c>
    </row>
    <row r="91" spans="1:59" ht="11.25" customHeight="1" x14ac:dyDescent="0.2">
      <c r="A91" s="537" t="s">
        <v>308</v>
      </c>
      <c r="B91" s="927" t="s">
        <v>309</v>
      </c>
      <c r="C91" s="994" t="s">
        <v>123</v>
      </c>
      <c r="D91" s="994" t="s">
        <v>4393</v>
      </c>
      <c r="E91" s="794">
        <v>46</v>
      </c>
      <c r="F91" s="526">
        <v>47</v>
      </c>
      <c r="G91" s="526" t="s">
        <v>37</v>
      </c>
      <c r="H91" s="526" t="s">
        <v>37</v>
      </c>
      <c r="I91" s="918">
        <v>58.35</v>
      </c>
      <c r="J91" s="704">
        <f t="shared" si="32"/>
        <v>2.7420736932305059</v>
      </c>
      <c r="K91" s="929">
        <v>0.4</v>
      </c>
      <c r="L91" s="641">
        <v>4</v>
      </c>
      <c r="M91" s="695">
        <f t="shared" si="33"/>
        <v>1.6</v>
      </c>
      <c r="N91" s="923" t="s">
        <v>273</v>
      </c>
      <c r="O91" s="797">
        <v>0.38</v>
      </c>
      <c r="P91" s="917">
        <v>43462</v>
      </c>
      <c r="Q91" s="917">
        <v>43507</v>
      </c>
      <c r="R91" s="695">
        <f t="shared" si="34"/>
        <v>5.2631578947368469</v>
      </c>
      <c r="S91" s="761">
        <f>IF(INDEX(Historical!$D$7:$D$1439,MATCH(B91,Historical!$B$7:$B$1446,0))=0,"n/a",(INDEX(Historical!$C$7:$C$1439,MATCH(B91,Historical!$B$7:$B$1446,0))/INDEX(Historical!$D$7:$D$1439,MATCH(B91,Historical!$B$7:$B$1446,0))-1)*100)</f>
        <v>0.66225165562914245</v>
      </c>
      <c r="T91" s="761">
        <f>IF(INDEX(Historical!$F$7:$F$1432,MATCH(B91,Historical!$B$7:$B$1446,0))=0,"n/a",((INDEX(Historical!$C$7:$C$1439,MATCH(B91,Historical!$B$7:$B$1446,0))/INDEX(Historical!$F$7:$F$1432,MATCH(B91,Historical!$B$7:$B$1446,0)))^(1/3)-1)*100)</f>
        <v>0.66668635521671682</v>
      </c>
      <c r="U91" s="761">
        <f>IF(INDEX(Historical!$H$7:$H$1432,MATCH(B91,Historical!$B$7:$B$1446,0))=0,"n/a",((INDEX(Historical!$C$7:$C$1439,MATCH(B91,Historical!$B$7:$B$1446,0))/INDEX(Historical!$H$7:$H$1432,MATCH(B91,Historical!$B$7:$B$1446,0)))^(1/5)-1)*100)</f>
        <v>0.67120120767354408</v>
      </c>
      <c r="V91" s="761">
        <f>IF(INDEX(Historical!$O$7:$O$1432,MATCH(B91,Historical!$B$7:$B$1446,0))=0,"n/a",((INDEX(Historical!$C$7:$C$1439,MATCH(B91,Historical!$B$7:$B$1446,0))/INDEX(Historical!$O$7:$O$1432,MATCH(B91,Historical!$B$7:$B$1446,0)))^(1/10)-1)*100)</f>
        <v>1.4979403088807741</v>
      </c>
      <c r="W91" s="762">
        <f t="shared" si="35"/>
        <v>0.44808274648477142</v>
      </c>
      <c r="X91" s="763">
        <f t="shared" si="36"/>
        <v>1.7994670447011907E-2</v>
      </c>
      <c r="Y91" s="734"/>
      <c r="Z91" s="704">
        <f t="shared" si="37"/>
        <v>21.419009370816603</v>
      </c>
      <c r="AA91" s="937">
        <f t="shared" si="38"/>
        <v>7.811244979919679</v>
      </c>
      <c r="AB91" s="641">
        <v>12</v>
      </c>
      <c r="AC91" s="918">
        <v>7.47</v>
      </c>
      <c r="AD91" s="918">
        <v>0.73</v>
      </c>
      <c r="AE91" s="918">
        <v>0.73</v>
      </c>
      <c r="AF91" s="918">
        <v>1.85</v>
      </c>
      <c r="AG91" s="918">
        <v>24.8</v>
      </c>
      <c r="AH91" s="918">
        <v>109.60000000000001</v>
      </c>
      <c r="AI91" s="918">
        <v>-4.51</v>
      </c>
      <c r="AJ91" s="918">
        <v>37.299999999999997</v>
      </c>
      <c r="AK91" s="918">
        <v>10.69</v>
      </c>
      <c r="AL91" s="930">
        <v>18390</v>
      </c>
      <c r="AM91" s="924">
        <v>0.5</v>
      </c>
      <c r="AN91" s="918">
        <v>0.44</v>
      </c>
      <c r="AO91" s="804">
        <f t="shared" si="39"/>
        <v>-4.3979700790156286</v>
      </c>
      <c r="AP91" s="805">
        <f t="shared" si="40"/>
        <v>3.4132749009040499</v>
      </c>
      <c r="AQ91" s="938">
        <f t="shared" si="41"/>
        <v>-19.85900421312612</v>
      </c>
      <c r="AR91" s="704">
        <f>INDEX(Historical!$C$7:$C$1439,MATCH(B91,Historical!$B$7:$B$1446,0))*IF(AH91="n/a",1.03,IF(AH91&lt;0,1.01,IF(AH91&gt;10,1.1,(1+AH91/100))))</f>
        <v>1.6720000000000002</v>
      </c>
      <c r="AS91" s="937">
        <f t="shared" si="42"/>
        <v>1.6887200000000002</v>
      </c>
      <c r="AT91" s="937">
        <f t="shared" si="46"/>
        <v>1.8575920000000004</v>
      </c>
      <c r="AU91" s="937">
        <f t="shared" si="46"/>
        <v>2.0433512000000005</v>
      </c>
      <c r="AV91" s="937">
        <f t="shared" si="46"/>
        <v>2.2476863200000006</v>
      </c>
      <c r="AW91" s="704">
        <f t="shared" si="43"/>
        <v>9.5093495200000007</v>
      </c>
      <c r="AX91" s="812">
        <f t="shared" si="44"/>
        <v>16.297085724078837</v>
      </c>
      <c r="AY91" s="997">
        <v>1.52</v>
      </c>
      <c r="AZ91" s="924">
        <v>17.190000000000001</v>
      </c>
      <c r="BA91" s="924">
        <v>-15.24</v>
      </c>
      <c r="BB91" s="924">
        <v>-1.81</v>
      </c>
      <c r="BC91" s="924">
        <v>-4.2700000000000005</v>
      </c>
      <c r="BE91" s="666">
        <v>1974</v>
      </c>
      <c r="BF91" s="948" t="e">
        <f>#VALUE!</f>
        <v>#VALUE!</v>
      </c>
      <c r="BG91" s="933">
        <v>13.5</v>
      </c>
    </row>
    <row r="92" spans="1:59" s="840" customFormat="1" ht="11.25" customHeight="1" x14ac:dyDescent="0.2">
      <c r="A92" s="699" t="s">
        <v>306</v>
      </c>
      <c r="B92" s="848" t="s">
        <v>307</v>
      </c>
      <c r="C92" s="994" t="s">
        <v>131</v>
      </c>
      <c r="D92" s="994" t="s">
        <v>4377</v>
      </c>
      <c r="E92" s="820">
        <v>63</v>
      </c>
      <c r="F92" s="526">
        <v>3</v>
      </c>
      <c r="G92" s="1151" t="s">
        <v>37</v>
      </c>
      <c r="H92" s="1151" t="s">
        <v>37</v>
      </c>
      <c r="I92" s="833">
        <v>65.63</v>
      </c>
      <c r="J92" s="822">
        <f t="shared" si="32"/>
        <v>2.8950175224744785</v>
      </c>
      <c r="K92" s="823">
        <v>0.47499999999999998</v>
      </c>
      <c r="L92" s="824">
        <v>4</v>
      </c>
      <c r="M92" s="825">
        <f t="shared" si="33"/>
        <v>1.9</v>
      </c>
      <c r="N92" s="826" t="s">
        <v>107</v>
      </c>
      <c r="O92" s="827">
        <v>0.47249999999999998</v>
      </c>
      <c r="P92" s="828">
        <v>43403</v>
      </c>
      <c r="Q92" s="828">
        <v>43419</v>
      </c>
      <c r="R92" s="825">
        <f t="shared" si="34"/>
        <v>0.52910052910052963</v>
      </c>
      <c r="S92" s="761">
        <f>IF(INDEX(Historical!$D$7:$D$1439,MATCH(B92,Historical!$B$7:$B$1446,0))=0,"n/a",(INDEX(Historical!$C$7:$C$1439,MATCH(B92,Historical!$B$7:$B$1446,0))/INDEX(Historical!$D$7:$D$1439,MATCH(B92,Historical!$B$7:$B$1446,0))-1)*100)</f>
        <v>0.53120849933601111</v>
      </c>
      <c r="T92" s="761">
        <f>IF(INDEX(Historical!$F$7:$F$1432,MATCH(B92,Historical!$B$7:$B$1446,0))=0,"n/a",((INDEX(Historical!$C$7:$C$1439,MATCH(B92,Historical!$B$7:$B$1446,0))/INDEX(Historical!$F$7:$F$1432,MATCH(B92,Historical!$B$7:$B$1446,0)))^(1/3)-1)*100)</f>
        <v>0.6693639692964215</v>
      </c>
      <c r="U92" s="761">
        <f>IF(INDEX(Historical!$H$7:$H$1432,MATCH(B92,Historical!$B$7:$B$1446,0))=0,"n/a",((INDEX(Historical!$C$7:$C$1439,MATCH(B92,Historical!$B$7:$B$1446,0))/INDEX(Historical!$H$7:$H$1432,MATCH(B92,Historical!$B$7:$B$1446,0)))^(1/5)-1)*100)</f>
        <v>0.72901888375003221</v>
      </c>
      <c r="V92" s="761">
        <f>IF(INDEX(Historical!$O$7:$O$1432,MATCH(B92,Historical!$B$7:$B$1446,0))=0,"n/a",((INDEX(Historical!$C$7:$C$1439,MATCH(B92,Historical!$B$7:$B$1446,0))/INDEX(Historical!$O$7:$O$1432,MATCH(B92,Historical!$B$7:$B$1446,0)))^(1/10)-1)*100)</f>
        <v>2.2160819615437921</v>
      </c>
      <c r="W92" s="829">
        <f t="shared" si="35"/>
        <v>0.32896747340616178</v>
      </c>
      <c r="X92" s="830">
        <f t="shared" si="36"/>
        <v>0.91127360468754026</v>
      </c>
      <c r="Y92" s="848"/>
      <c r="Z92" s="822">
        <f t="shared" si="37"/>
        <v>81.545064377682394</v>
      </c>
      <c r="AA92" s="832">
        <f t="shared" si="38"/>
        <v>28.167381974248926</v>
      </c>
      <c r="AB92" s="824">
        <v>12</v>
      </c>
      <c r="AC92" s="833">
        <v>2.33</v>
      </c>
      <c r="AD92" s="833">
        <v>7.04</v>
      </c>
      <c r="AE92" s="833">
        <v>2.69</v>
      </c>
      <c r="AF92" s="833">
        <v>2.48</v>
      </c>
      <c r="AG92" s="833">
        <v>8.5</v>
      </c>
      <c r="AH92" s="842">
        <v>-2.7</v>
      </c>
      <c r="AI92" s="842">
        <v>10.86</v>
      </c>
      <c r="AJ92" s="833">
        <v>0.8</v>
      </c>
      <c r="AK92" s="833">
        <v>4</v>
      </c>
      <c r="AL92" s="834">
        <v>1900</v>
      </c>
      <c r="AM92" s="835">
        <v>0.5</v>
      </c>
      <c r="AN92" s="833">
        <v>1.25</v>
      </c>
      <c r="AO92" s="836">
        <f t="shared" si="39"/>
        <v>-24.543345568024414</v>
      </c>
      <c r="AP92" s="837">
        <f t="shared" si="40"/>
        <v>3.6240364062245107</v>
      </c>
      <c r="AQ92" s="838">
        <f t="shared" si="41"/>
        <v>76.200778527902131</v>
      </c>
      <c r="AR92" s="704">
        <f>INDEX(Historical!$C$7:$C$1439,MATCH(B92,Historical!$B$7:$B$1446,0))*IF(AH92="n/a",1.03,IF(AH92&lt;0,1.01,IF(AH92&gt;10,1.1,(1+AH92/100))))</f>
        <v>1.9114250000000002</v>
      </c>
      <c r="AS92" s="832">
        <f t="shared" si="42"/>
        <v>2.1025675000000001</v>
      </c>
      <c r="AT92" s="832">
        <f t="shared" si="46"/>
        <v>2.1866702</v>
      </c>
      <c r="AU92" s="832">
        <f t="shared" si="46"/>
        <v>2.2741370080000003</v>
      </c>
      <c r="AV92" s="832">
        <f t="shared" si="46"/>
        <v>2.3651024883200003</v>
      </c>
      <c r="AW92" s="822">
        <f t="shared" si="43"/>
        <v>10.839902196320001</v>
      </c>
      <c r="AX92" s="839">
        <f t="shared" si="44"/>
        <v>16.516687789608415</v>
      </c>
      <c r="AY92" s="998">
        <v>0.4</v>
      </c>
      <c r="AZ92" s="835">
        <v>15.65</v>
      </c>
      <c r="BA92" s="835">
        <v>-8.61</v>
      </c>
      <c r="BB92" s="835">
        <v>3.46</v>
      </c>
      <c r="BC92" s="835">
        <v>1.38</v>
      </c>
      <c r="BD92" s="964"/>
      <c r="BE92" s="666">
        <v>1957</v>
      </c>
      <c r="BF92" s="948" t="e">
        <f>#VALUE!</f>
        <v>#VALUE!</v>
      </c>
      <c r="BG92" s="895">
        <v>2.1</v>
      </c>
    </row>
    <row r="93" spans="1:59" ht="11.25" customHeight="1" x14ac:dyDescent="0.2">
      <c r="A93" s="537" t="s">
        <v>757</v>
      </c>
      <c r="B93" s="927" t="s">
        <v>758</v>
      </c>
      <c r="C93" s="994" t="s">
        <v>4356</v>
      </c>
      <c r="D93" s="994" t="s">
        <v>4357</v>
      </c>
      <c r="E93" s="794">
        <v>27</v>
      </c>
      <c r="F93" s="526">
        <v>105</v>
      </c>
      <c r="G93" s="526" t="s">
        <v>115</v>
      </c>
      <c r="H93" s="526" t="s">
        <v>115</v>
      </c>
      <c r="I93" s="918">
        <v>73.56</v>
      </c>
      <c r="J93" s="704">
        <f t="shared" si="32"/>
        <v>3.6867862969004896</v>
      </c>
      <c r="K93" s="935">
        <v>0.22600000000000001</v>
      </c>
      <c r="L93" s="641">
        <v>12</v>
      </c>
      <c r="M93" s="695">
        <f t="shared" si="33"/>
        <v>2.7120000000000002</v>
      </c>
      <c r="N93" s="923" t="s">
        <v>759</v>
      </c>
      <c r="O93" s="798">
        <v>0.22550000000000001</v>
      </c>
      <c r="P93" s="917">
        <v>43553</v>
      </c>
      <c r="Q93" s="917">
        <v>43570</v>
      </c>
      <c r="R93" s="695">
        <f t="shared" si="34"/>
        <v>0.22172949002217313</v>
      </c>
      <c r="S93" s="761">
        <f>IF(INDEX(Historical!$D$7:$D$1439,MATCH(B93,Historical!$B$7:$B$1446,0))=0,"n/a",(INDEX(Historical!$C$7:$C$1439,MATCH(B93,Historical!$B$7:$B$1446,0))/INDEX(Historical!$D$7:$D$1439,MATCH(B93,Historical!$B$7:$B$1446,0))-1)*100)</f>
        <v>3.7672583826430017</v>
      </c>
      <c r="T93" s="761">
        <f>IF(INDEX(Historical!$F$7:$F$1432,MATCH(B93,Historical!$B$7:$B$1446,0))=0,"n/a",((INDEX(Historical!$C$7:$C$1439,MATCH(B93,Historical!$B$7:$B$1446,0))/INDEX(Historical!$F$7:$F$1432,MATCH(B93,Historical!$B$7:$B$1446,0)))^(1/3)-1)*100)</f>
        <v>5.0139909898903712</v>
      </c>
      <c r="U93" s="761">
        <f>IF(INDEX(Historical!$H$7:$H$1432,MATCH(B93,Historical!$B$7:$B$1446,0))=0,"n/a",((INDEX(Historical!$C$7:$C$1439,MATCH(B93,Historical!$B$7:$B$1446,0))/INDEX(Historical!$H$7:$H$1432,MATCH(B93,Historical!$B$7:$B$1446,0)))^(1/5)-1)*100)</f>
        <v>4.1412286598989656</v>
      </c>
      <c r="V93" s="761">
        <f>IF(INDEX(Historical!$O$7:$O$1432,MATCH(B93,Historical!$B$7:$B$1446,0))=0,"n/a",((INDEX(Historical!$C$7:$C$1439,MATCH(B93,Historical!$B$7:$B$1446,0))/INDEX(Historical!$O$7:$O$1432,MATCH(B93,Historical!$B$7:$B$1446,0)))^(1/10)-1)*100)</f>
        <v>4.4560019595793143</v>
      </c>
      <c r="W93" s="762">
        <f t="shared" si="35"/>
        <v>0.92935970348853569</v>
      </c>
      <c r="X93" s="763">
        <f t="shared" si="36"/>
        <v>0.35095158134736998</v>
      </c>
      <c r="Y93" s="928"/>
      <c r="Z93" s="704">
        <f t="shared" si="37"/>
        <v>215.23809523809527</v>
      </c>
      <c r="AA93" s="937">
        <f t="shared" si="38"/>
        <v>58.38095238095238</v>
      </c>
      <c r="AB93" s="641">
        <v>12</v>
      </c>
      <c r="AC93" s="918">
        <v>1.26</v>
      </c>
      <c r="AD93" s="918">
        <v>7.51</v>
      </c>
      <c r="AE93" s="918">
        <v>16.8</v>
      </c>
      <c r="AF93" s="918">
        <v>2.71</v>
      </c>
      <c r="AG93" s="918">
        <v>4.8</v>
      </c>
      <c r="AH93" s="918">
        <v>13.900000000000002</v>
      </c>
      <c r="AI93" s="918">
        <v>3.06</v>
      </c>
      <c r="AJ93" s="918">
        <v>11.799999999999999</v>
      </c>
      <c r="AK93" s="918">
        <v>7.8</v>
      </c>
      <c r="AL93" s="930">
        <v>22310</v>
      </c>
      <c r="AM93" s="924">
        <v>0.1</v>
      </c>
      <c r="AN93" s="918">
        <v>0.8</v>
      </c>
      <c r="AO93" s="804">
        <f t="shared" si="39"/>
        <v>-50.552937424152923</v>
      </c>
      <c r="AP93" s="805">
        <f t="shared" si="40"/>
        <v>7.8280149567994552</v>
      </c>
      <c r="AQ93" s="938">
        <f t="shared" si="41"/>
        <v>165.1727998053604</v>
      </c>
      <c r="AR93" s="704">
        <f>INDEX(Historical!$C$7:$C$1439,MATCH(B93,Historical!$B$7:$B$1446,0))*IF(AH93="n/a",1.03,IF(AH93&lt;0,1.01,IF(AH93&gt;10,1.1,(1+AH93/100))))</f>
        <v>2.8935500000000003</v>
      </c>
      <c r="AS93" s="937">
        <f t="shared" si="42"/>
        <v>2.9820926300000004</v>
      </c>
      <c r="AT93" s="937">
        <f t="shared" si="46"/>
        <v>3.2146958551400004</v>
      </c>
      <c r="AU93" s="937">
        <f t="shared" si="46"/>
        <v>3.4654421318409208</v>
      </c>
      <c r="AV93" s="937">
        <f t="shared" si="46"/>
        <v>3.7357466181245127</v>
      </c>
      <c r="AW93" s="704">
        <f t="shared" si="43"/>
        <v>16.291527235105434</v>
      </c>
      <c r="AX93" s="812">
        <f t="shared" si="44"/>
        <v>22.147263778011737</v>
      </c>
      <c r="AY93" s="997">
        <v>0.2</v>
      </c>
      <c r="AZ93" s="924">
        <v>50.739999999999995</v>
      </c>
      <c r="BA93" s="924">
        <v>-0.77999999999999992</v>
      </c>
      <c r="BB93" s="924">
        <v>6.12</v>
      </c>
      <c r="BC93" s="924">
        <v>19.5</v>
      </c>
      <c r="BE93" s="666">
        <v>1994</v>
      </c>
      <c r="BF93" s="948" t="e">
        <f>#VALUE!</f>
        <v>#VALUE!</v>
      </c>
      <c r="BG93" s="933">
        <v>2.4</v>
      </c>
    </row>
    <row r="94" spans="1:59" ht="11.25" customHeight="1" x14ac:dyDescent="0.2">
      <c r="A94" s="611" t="s">
        <v>310</v>
      </c>
      <c r="B94" s="927" t="s">
        <v>311</v>
      </c>
      <c r="C94" s="994" t="s">
        <v>108</v>
      </c>
      <c r="D94" s="994" t="s">
        <v>118</v>
      </c>
      <c r="E94" s="794">
        <v>38</v>
      </c>
      <c r="F94" s="526">
        <v>69</v>
      </c>
      <c r="G94" s="526" t="s">
        <v>37</v>
      </c>
      <c r="H94" s="526" t="s">
        <v>115</v>
      </c>
      <c r="I94" s="918">
        <v>20.92</v>
      </c>
      <c r="J94" s="704">
        <f t="shared" si="32"/>
        <v>3.8240917782026771</v>
      </c>
      <c r="K94" s="929">
        <v>0.2</v>
      </c>
      <c r="L94" s="641">
        <v>4</v>
      </c>
      <c r="M94" s="695">
        <f t="shared" si="33"/>
        <v>0.8</v>
      </c>
      <c r="N94" s="923" t="s">
        <v>149</v>
      </c>
      <c r="O94" s="797">
        <v>0.19500000000000001</v>
      </c>
      <c r="P94" s="917">
        <v>43528</v>
      </c>
      <c r="Q94" s="917">
        <v>43539</v>
      </c>
      <c r="R94" s="695">
        <f t="shared" si="34"/>
        <v>2.5641025641025665</v>
      </c>
      <c r="S94" s="761">
        <f>IF(INDEX(Historical!$D$7:$D$1439,MATCH(B94,Historical!$B$7:$B$1446,0))=0,"n/a",(INDEX(Historical!$C$7:$C$1439,MATCH(B94,Historical!$B$7:$B$1446,0))/INDEX(Historical!$D$7:$D$1439,MATCH(B94,Historical!$B$7:$B$1446,0))-1)*100)</f>
        <v>2.6315789473684292</v>
      </c>
      <c r="T94" s="761">
        <f>IF(INDEX(Historical!$F$7:$F$1432,MATCH(B94,Historical!$B$7:$B$1446,0))=0,"n/a",((INDEX(Historical!$C$7:$C$1439,MATCH(B94,Historical!$B$7:$B$1446,0))/INDEX(Historical!$F$7:$F$1432,MATCH(B94,Historical!$B$7:$B$1446,0)))^(1/3)-1)*100)</f>
        <v>1.7702780305301591</v>
      </c>
      <c r="U94" s="761">
        <f>IF(INDEX(Historical!$H$7:$H$1432,MATCH(B94,Historical!$B$7:$B$1446,0))=0,"n/a",((INDEX(Historical!$C$7:$C$1439,MATCH(B94,Historical!$B$7:$B$1446,0))/INDEX(Historical!$H$7:$H$1432,MATCH(B94,Historical!$B$7:$B$1446,0)))^(1/5)-1)*100)</f>
        <v>1.6137364741595661</v>
      </c>
      <c r="V94" s="761">
        <f>IF(INDEX(Historical!$O$7:$O$1432,MATCH(B94,Historical!$B$7:$B$1446,0))=0,"n/a",((INDEX(Historical!$C$7:$C$1439,MATCH(B94,Historical!$B$7:$B$1446,0))/INDEX(Historical!$O$7:$O$1432,MATCH(B94,Historical!$B$7:$B$1446,0)))^(1/10)-1)*100)</f>
        <v>1.5317753086725894</v>
      </c>
      <c r="W94" s="762">
        <f t="shared" si="35"/>
        <v>1.0535073029464113</v>
      </c>
      <c r="X94" s="763" t="str">
        <f t="shared" si="36"/>
        <v>n/a</v>
      </c>
      <c r="Y94" s="722"/>
      <c r="Z94" s="704">
        <f t="shared" si="37"/>
        <v>65.040650406504071</v>
      </c>
      <c r="AA94" s="937">
        <f t="shared" si="38"/>
        <v>17.008130081300816</v>
      </c>
      <c r="AB94" s="641">
        <v>12</v>
      </c>
      <c r="AC94" s="918">
        <v>1.23</v>
      </c>
      <c r="AD94" s="918">
        <v>1.7</v>
      </c>
      <c r="AE94" s="918">
        <v>1.01</v>
      </c>
      <c r="AF94" s="918">
        <v>1.22</v>
      </c>
      <c r="AG94" s="918">
        <v>7.1999999999999993</v>
      </c>
      <c r="AH94" s="918">
        <v>-40.9</v>
      </c>
      <c r="AI94" s="918">
        <v>2.62</v>
      </c>
      <c r="AJ94" s="918">
        <v>-4.8</v>
      </c>
      <c r="AK94" s="918">
        <v>10</v>
      </c>
      <c r="AL94" s="930">
        <v>6380</v>
      </c>
      <c r="AM94" s="924">
        <v>0.4</v>
      </c>
      <c r="AN94" s="918">
        <v>0.19</v>
      </c>
      <c r="AO94" s="804">
        <f t="shared" si="39"/>
        <v>-11.570301828938574</v>
      </c>
      <c r="AP94" s="805">
        <f t="shared" si="40"/>
        <v>5.4378282523622428</v>
      </c>
      <c r="AQ94" s="938">
        <f t="shared" si="41"/>
        <v>-3.9677861937591707</v>
      </c>
      <c r="AR94" s="704">
        <f>INDEX(Historical!$C$7:$C$1439,MATCH(B94,Historical!$B$7:$B$1446,0))*IF(AH94="n/a",1.03,IF(AH94&lt;0,1.01,IF(AH94&gt;10,1.1,(1+AH94/100))))</f>
        <v>0.78780000000000006</v>
      </c>
      <c r="AS94" s="937">
        <f t="shared" si="42"/>
        <v>0.80844036000000008</v>
      </c>
      <c r="AT94" s="937">
        <f t="shared" si="46"/>
        <v>0.8892843960000002</v>
      </c>
      <c r="AU94" s="937">
        <f t="shared" si="46"/>
        <v>0.97821283560000027</v>
      </c>
      <c r="AV94" s="937">
        <f t="shared" si="46"/>
        <v>1.0760341191600005</v>
      </c>
      <c r="AW94" s="704">
        <f t="shared" si="43"/>
        <v>4.5397717107600011</v>
      </c>
      <c r="AX94" s="812">
        <f t="shared" si="44"/>
        <v>21.700629592543024</v>
      </c>
      <c r="AY94" s="997">
        <v>0.94</v>
      </c>
      <c r="AZ94" s="924">
        <v>7.17</v>
      </c>
      <c r="BA94" s="924">
        <v>-9.24</v>
      </c>
      <c r="BB94" s="924">
        <v>0.65</v>
      </c>
      <c r="BC94" s="924">
        <v>-1.4000000000000001</v>
      </c>
      <c r="BE94" s="666">
        <v>1982</v>
      </c>
      <c r="BF94" s="948" t="e">
        <f>#VALUE!</f>
        <v>#VALUE!</v>
      </c>
      <c r="BG94" s="933">
        <v>1.9</v>
      </c>
    </row>
    <row r="95" spans="1:59" ht="11.25" customHeight="1" x14ac:dyDescent="0.2">
      <c r="A95" s="611" t="s">
        <v>316</v>
      </c>
      <c r="B95" s="927" t="s">
        <v>317</v>
      </c>
      <c r="C95" s="994" t="s">
        <v>108</v>
      </c>
      <c r="D95" s="994" t="s">
        <v>4376</v>
      </c>
      <c r="E95" s="794">
        <v>26</v>
      </c>
      <c r="F95" s="526">
        <v>107</v>
      </c>
      <c r="G95" s="526" t="s">
        <v>37</v>
      </c>
      <c r="H95" s="526" t="s">
        <v>115</v>
      </c>
      <c r="I95" s="918">
        <v>16.440000000000001</v>
      </c>
      <c r="J95" s="704">
        <f t="shared" si="32"/>
        <v>4.2579075425790753</v>
      </c>
      <c r="K95" s="935">
        <v>0.17499999999999999</v>
      </c>
      <c r="L95" s="641">
        <v>4</v>
      </c>
      <c r="M95" s="695">
        <f t="shared" si="33"/>
        <v>0.7</v>
      </c>
      <c r="N95" s="923" t="s">
        <v>107</v>
      </c>
      <c r="O95" s="798">
        <v>0.17249999999999999</v>
      </c>
      <c r="P95" s="660">
        <v>43220</v>
      </c>
      <c r="Q95" s="660">
        <v>43235</v>
      </c>
      <c r="R95" s="695">
        <f t="shared" si="34"/>
        <v>1.4492753623188419</v>
      </c>
      <c r="S95" s="761">
        <f>IF(INDEX(Historical!$D$7:$D$1439,MATCH(B95,Historical!$B$7:$B$1446,0))=0,"n/a",(INDEX(Historical!$C$7:$C$1439,MATCH(B95,Historical!$B$7:$B$1446,0))/INDEX(Historical!$D$7:$D$1439,MATCH(B95,Historical!$B$7:$B$1446,0))-1)*100)</f>
        <v>1.4545454545454639</v>
      </c>
      <c r="T95" s="761">
        <f>IF(INDEX(Historical!$F$7:$F$1432,MATCH(B95,Historical!$B$7:$B$1446,0))=0,"n/a",((INDEX(Historical!$C$7:$C$1439,MATCH(B95,Historical!$B$7:$B$1446,0))/INDEX(Historical!$F$7:$F$1432,MATCH(B95,Historical!$B$7:$B$1446,0)))^(1/3)-1)*100)</f>
        <v>1.73087418261475</v>
      </c>
      <c r="U95" s="761">
        <f>IF(INDEX(Historical!$H$7:$H$1432,MATCH(B95,Historical!$B$7:$B$1446,0))=0,"n/a",((INDEX(Historical!$C$7:$C$1439,MATCH(B95,Historical!$B$7:$B$1446,0))/INDEX(Historical!$H$7:$H$1432,MATCH(B95,Historical!$B$7:$B$1446,0)))^(1/5)-1)*100)</f>
        <v>1.4987953575060553</v>
      </c>
      <c r="V95" s="761">
        <f>IF(INDEX(Historical!$O$7:$O$1432,MATCH(B95,Historical!$B$7:$B$1446,0))=0,"n/a",((INDEX(Historical!$C$7:$C$1439,MATCH(B95,Historical!$B$7:$B$1446,0))/INDEX(Historical!$O$7:$O$1432,MATCH(B95,Historical!$B$7:$B$1446,0)))^(1/10)-1)*100)</f>
        <v>1.803565795420603</v>
      </c>
      <c r="W95" s="762">
        <f t="shared" si="35"/>
        <v>0.83101784327004646</v>
      </c>
      <c r="X95" s="763">
        <f t="shared" si="36"/>
        <v>0.13263675730142083</v>
      </c>
      <c r="Y95" s="927"/>
      <c r="Z95" s="704">
        <f t="shared" si="37"/>
        <v>55.55555555555555</v>
      </c>
      <c r="AA95" s="937">
        <f t="shared" si="38"/>
        <v>13.047619047619049</v>
      </c>
      <c r="AB95" s="641">
        <v>12</v>
      </c>
      <c r="AC95" s="918">
        <v>1.26</v>
      </c>
      <c r="AD95" s="918">
        <v>0.95</v>
      </c>
      <c r="AE95" s="918">
        <v>4.1399999999999997</v>
      </c>
      <c r="AF95" s="918">
        <v>0.97</v>
      </c>
      <c r="AG95" s="918">
        <v>7.8</v>
      </c>
      <c r="AH95" s="918">
        <v>33.1</v>
      </c>
      <c r="AI95" s="918">
        <v>7.5200000000000005</v>
      </c>
      <c r="AJ95" s="918">
        <v>11.3</v>
      </c>
      <c r="AK95" s="918">
        <v>13.73</v>
      </c>
      <c r="AL95" s="930">
        <v>6440</v>
      </c>
      <c r="AM95" s="924">
        <v>0.3</v>
      </c>
      <c r="AN95" s="918">
        <v>0.14000000000000001</v>
      </c>
      <c r="AO95" s="804">
        <f t="shared" si="39"/>
        <v>-7.2909161475339186</v>
      </c>
      <c r="AP95" s="805">
        <f t="shared" si="40"/>
        <v>5.7567029000851306</v>
      </c>
      <c r="AQ95" s="938">
        <f t="shared" si="41"/>
        <v>-25.000176367050397</v>
      </c>
      <c r="AR95" s="704">
        <f>INDEX(Historical!$C$7:$C$1439,MATCH(B95,Historical!$B$7:$B$1446,0))*IF(AH95="n/a",1.03,IF(AH95&lt;0,1.01,IF(AH95&gt;10,1.1,(1+AH95/100))))</f>
        <v>0.7672500000000001</v>
      </c>
      <c r="AS95" s="937">
        <f t="shared" si="42"/>
        <v>0.8249472000000001</v>
      </c>
      <c r="AT95" s="937">
        <f t="shared" si="46"/>
        <v>0.90744192000000024</v>
      </c>
      <c r="AU95" s="937">
        <f t="shared" si="46"/>
        <v>0.99818611200000029</v>
      </c>
      <c r="AV95" s="937">
        <f t="shared" si="46"/>
        <v>1.0980047232000003</v>
      </c>
      <c r="AW95" s="704">
        <f t="shared" si="43"/>
        <v>4.595829955200001</v>
      </c>
      <c r="AX95" s="812">
        <f t="shared" si="44"/>
        <v>27.955170043795626</v>
      </c>
      <c r="AY95" s="997">
        <v>1.1299999999999999</v>
      </c>
      <c r="AZ95" s="924">
        <v>20.349999999999998</v>
      </c>
      <c r="BA95" s="924">
        <v>-15.129999999999999</v>
      </c>
      <c r="BB95" s="924">
        <v>-3.16</v>
      </c>
      <c r="BC95" s="924">
        <v>-3.56</v>
      </c>
      <c r="BE95" s="666">
        <v>1993</v>
      </c>
      <c r="BF95" s="948" t="e">
        <f>#VALUE!</f>
        <v>#VALUE!</v>
      </c>
      <c r="BG95" s="933">
        <v>1</v>
      </c>
    </row>
    <row r="96" spans="1:59" ht="11.25" customHeight="1" x14ac:dyDescent="0.2">
      <c r="A96" s="537" t="s">
        <v>318</v>
      </c>
      <c r="B96" s="927" t="s">
        <v>319</v>
      </c>
      <c r="C96" s="994" t="s">
        <v>128</v>
      </c>
      <c r="D96" s="994" t="s">
        <v>4384</v>
      </c>
      <c r="E96" s="794">
        <v>46</v>
      </c>
      <c r="F96" s="526">
        <v>42</v>
      </c>
      <c r="G96" s="526" t="s">
        <v>115</v>
      </c>
      <c r="H96" s="526" t="s">
        <v>115</v>
      </c>
      <c r="I96" s="918">
        <v>122.55</v>
      </c>
      <c r="J96" s="704">
        <f t="shared" si="32"/>
        <v>3.0273357813137496</v>
      </c>
      <c r="K96" s="929">
        <v>0.92749999999999999</v>
      </c>
      <c r="L96" s="641">
        <v>4</v>
      </c>
      <c r="M96" s="695">
        <f t="shared" si="33"/>
        <v>3.71</v>
      </c>
      <c r="N96" s="923" t="s">
        <v>320</v>
      </c>
      <c r="O96" s="797">
        <v>0.80500000000000005</v>
      </c>
      <c r="P96" s="917">
        <v>43252</v>
      </c>
      <c r="Q96" s="917">
        <v>43281</v>
      </c>
      <c r="R96" s="695">
        <f t="shared" si="34"/>
        <v>15.217391304347819</v>
      </c>
      <c r="S96" s="761">
        <f>IF(INDEX(Historical!$D$7:$D$1439,MATCH(B96,Historical!$B$7:$B$1446,0))=0,"n/a",(INDEX(Historical!$C$7:$C$1439,MATCH(B96,Historical!$B$7:$B$1446,0))/INDEX(Historical!$D$7:$D$1439,MATCH(B96,Historical!$B$7:$B$1446,0))-1)*100)</f>
        <v>11.235955056179758</v>
      </c>
      <c r="T96" s="761">
        <f>IF(INDEX(Historical!$F$7:$F$1432,MATCH(B96,Historical!$B$7:$B$1446,0))=0,"n/a",((INDEX(Historical!$C$7:$C$1439,MATCH(B96,Historical!$B$7:$B$1446,0))/INDEX(Historical!$F$7:$F$1432,MATCH(B96,Historical!$B$7:$B$1446,0)))^(1/3)-1)*100)</f>
        <v>8.4703733566916295</v>
      </c>
      <c r="U96" s="761">
        <f>IF(INDEX(Historical!$H$7:$H$1432,MATCH(B96,Historical!$B$7:$B$1446,0))=0,"n/a",((INDEX(Historical!$C$7:$C$1439,MATCH(B96,Historical!$B$7:$B$1446,0))/INDEX(Historical!$H$7:$H$1432,MATCH(B96,Historical!$B$7:$B$1446,0)))^(1/5)-1)*100)</f>
        <v>9.4113037287753887</v>
      </c>
      <c r="V96" s="761">
        <f>IF(INDEX(Historical!$O$7:$O$1432,MATCH(B96,Historical!$B$7:$B$1446,0))=0,"n/a",((INDEX(Historical!$C$7:$C$1439,MATCH(B96,Historical!$B$7:$B$1446,0))/INDEX(Historical!$O$7:$O$1432,MATCH(B96,Historical!$B$7:$B$1446,0)))^(1/10)-1)*100)</f>
        <v>8.0334699791991149</v>
      </c>
      <c r="W96" s="762">
        <f t="shared" si="35"/>
        <v>1.1715116572469764</v>
      </c>
      <c r="X96" s="763">
        <f t="shared" si="36"/>
        <v>0.61916471899838088</v>
      </c>
      <c r="Y96" s="723" t="s">
        <v>3999</v>
      </c>
      <c r="Z96" s="704">
        <f t="shared" si="37"/>
        <v>42.255125284738043</v>
      </c>
      <c r="AA96" s="937">
        <f t="shared" si="38"/>
        <v>13.957858769931663</v>
      </c>
      <c r="AB96" s="641">
        <v>12</v>
      </c>
      <c r="AC96" s="918">
        <v>8.7799999999999994</v>
      </c>
      <c r="AD96" s="918">
        <v>3.11</v>
      </c>
      <c r="AE96" s="918">
        <v>2.67</v>
      </c>
      <c r="AF96" s="918">
        <v>11.9</v>
      </c>
      <c r="AG96" s="918">
        <v>109.3</v>
      </c>
      <c r="AH96" s="918">
        <v>71.3</v>
      </c>
      <c r="AI96" s="918">
        <v>7.88</v>
      </c>
      <c r="AJ96" s="918">
        <v>15.2</v>
      </c>
      <c r="AK96" s="918">
        <v>4.49</v>
      </c>
      <c r="AL96" s="930">
        <v>172670</v>
      </c>
      <c r="AM96" s="924">
        <v>0.1</v>
      </c>
      <c r="AN96" s="918">
        <v>2.23</v>
      </c>
      <c r="AO96" s="804">
        <f t="shared" si="39"/>
        <v>-1.519219259842524</v>
      </c>
      <c r="AP96" s="805">
        <f t="shared" si="40"/>
        <v>12.438639510089139</v>
      </c>
      <c r="AQ96" s="938">
        <f t="shared" si="41"/>
        <v>171.70124063200726</v>
      </c>
      <c r="AR96" s="704">
        <f>INDEX(Historical!$C$7:$C$1439,MATCH(B96,Historical!$B$7:$B$1446,0))*IF(AH96="n/a",1.03,IF(AH96&lt;0,1.01,IF(AH96&gt;10,1.1,(1+AH96/100))))</f>
        <v>3.8115000000000001</v>
      </c>
      <c r="AS96" s="937">
        <f t="shared" si="42"/>
        <v>4.1118462000000005</v>
      </c>
      <c r="AT96" s="937">
        <f t="shared" si="46"/>
        <v>4.2964680943800007</v>
      </c>
      <c r="AU96" s="937">
        <f t="shared" si="46"/>
        <v>4.4893795118176625</v>
      </c>
      <c r="AV96" s="937">
        <f t="shared" si="46"/>
        <v>4.6909526518982751</v>
      </c>
      <c r="AW96" s="704">
        <f t="shared" si="43"/>
        <v>21.400146458095939</v>
      </c>
      <c r="AX96" s="812">
        <f t="shared" si="44"/>
        <v>17.4623798107678</v>
      </c>
      <c r="AY96" s="997">
        <v>0.67</v>
      </c>
      <c r="AZ96" s="924">
        <v>27.74</v>
      </c>
      <c r="BA96" s="924">
        <v>-0.52</v>
      </c>
      <c r="BB96" s="924">
        <v>6.74</v>
      </c>
      <c r="BC96" s="924">
        <v>8.6199999999999992</v>
      </c>
      <c r="BE96" s="666">
        <v>1973</v>
      </c>
      <c r="BF96" s="948" t="e">
        <f>#VALUE!</f>
        <v>#VALUE!</v>
      </c>
      <c r="BG96" s="933">
        <v>16</v>
      </c>
    </row>
    <row r="97" spans="1:59" ht="11.25" customHeight="1" x14ac:dyDescent="0.2">
      <c r="A97" s="537" t="s">
        <v>323</v>
      </c>
      <c r="B97" s="927" t="s">
        <v>324</v>
      </c>
      <c r="C97" s="994" t="s">
        <v>128</v>
      </c>
      <c r="D97" s="994" t="s">
        <v>4391</v>
      </c>
      <c r="E97" s="794">
        <v>62</v>
      </c>
      <c r="F97" s="526">
        <v>5</v>
      </c>
      <c r="G97" s="526" t="s">
        <v>37</v>
      </c>
      <c r="H97" s="526" t="s">
        <v>115</v>
      </c>
      <c r="I97" s="918">
        <v>104.05</v>
      </c>
      <c r="J97" s="704">
        <f t="shared" si="32"/>
        <v>2.757135992311389</v>
      </c>
      <c r="K97" s="929">
        <v>0.71719999999999995</v>
      </c>
      <c r="L97" s="641">
        <v>4</v>
      </c>
      <c r="M97" s="695">
        <f t="shared" si="33"/>
        <v>2.8687999999999998</v>
      </c>
      <c r="N97" s="923" t="s">
        <v>107</v>
      </c>
      <c r="O97" s="797">
        <v>0.68959999999999999</v>
      </c>
      <c r="P97" s="660">
        <v>43209</v>
      </c>
      <c r="Q97" s="660">
        <v>43235</v>
      </c>
      <c r="R97" s="695">
        <f t="shared" si="34"/>
        <v>4.0023201856148427</v>
      </c>
      <c r="S97" s="761">
        <f>IF(INDEX(Historical!$D$7:$D$1439,MATCH(B97,Historical!$B$7:$B$1446,0))=0,"n/a",(INDEX(Historical!$C$7:$C$1439,MATCH(B97,Historical!$B$7:$B$1446,0))/INDEX(Historical!$D$7:$D$1439,MATCH(B97,Historical!$B$7:$B$1446,0))-1)*100)</f>
        <v>3.7578059379907325</v>
      </c>
      <c r="T97" s="761">
        <f>IF(INDEX(Historical!$F$7:$F$1432,MATCH(B97,Historical!$B$7:$B$1446,0))=0,"n/a",((INDEX(Historical!$C$7:$C$1439,MATCH(B97,Historical!$B$7:$B$1446,0))/INDEX(Historical!$F$7:$F$1432,MATCH(B97,Historical!$B$7:$B$1446,0)))^(1/3)-1)*100)</f>
        <v>2.5782945017231329</v>
      </c>
      <c r="U97" s="761">
        <f>IF(INDEX(Historical!$H$7:$H$1432,MATCH(B97,Historical!$B$7:$B$1446,0))=0,"n/a",((INDEX(Historical!$C$7:$C$1439,MATCH(B97,Historical!$B$7:$B$1446,0))/INDEX(Historical!$H$7:$H$1432,MATCH(B97,Historical!$B$7:$B$1446,0)))^(1/5)-1)*100)</f>
        <v>3.7239529350821643</v>
      </c>
      <c r="V97" s="761">
        <f>IF(INDEX(Historical!$O$7:$O$1432,MATCH(B97,Historical!$B$7:$B$1446,0))=0,"n/a",((INDEX(Historical!$C$7:$C$1439,MATCH(B97,Historical!$B$7:$B$1446,0))/INDEX(Historical!$O$7:$O$1432,MATCH(B97,Historical!$B$7:$B$1446,0)))^(1/10)-1)*100)</f>
        <v>6.2470818736873879</v>
      </c>
      <c r="W97" s="762">
        <f t="shared" si="35"/>
        <v>0.59611079386799726</v>
      </c>
      <c r="X97" s="763">
        <f t="shared" si="36"/>
        <v>2.4826352900547763</v>
      </c>
      <c r="Y97" s="927"/>
      <c r="Z97" s="704">
        <f t="shared" si="37"/>
        <v>69.800486618004854</v>
      </c>
      <c r="AA97" s="937">
        <f t="shared" si="38"/>
        <v>25.316301703163013</v>
      </c>
      <c r="AB97" s="641">
        <v>6</v>
      </c>
      <c r="AC97" s="918">
        <v>4.1100000000000003</v>
      </c>
      <c r="AD97" s="918">
        <v>4.0999999999999996</v>
      </c>
      <c r="AE97" s="918">
        <v>3.92</v>
      </c>
      <c r="AF97" s="918">
        <v>4.9000000000000004</v>
      </c>
      <c r="AG97" s="918">
        <v>20.100000000000001</v>
      </c>
      <c r="AH97" s="918">
        <v>5.6000000000000005</v>
      </c>
      <c r="AI97" s="918">
        <v>7.0000000000000009</v>
      </c>
      <c r="AJ97" s="918">
        <v>1.5</v>
      </c>
      <c r="AK97" s="918">
        <v>6.17</v>
      </c>
      <c r="AL97" s="930">
        <v>262410</v>
      </c>
      <c r="AM97" s="924">
        <v>0.1</v>
      </c>
      <c r="AN97" s="918">
        <v>0.63</v>
      </c>
      <c r="AO97" s="804">
        <f t="shared" si="39"/>
        <v>-18.83521277576946</v>
      </c>
      <c r="AP97" s="805">
        <f t="shared" si="40"/>
        <v>6.4810889273935537</v>
      </c>
      <c r="AQ97" s="938">
        <f t="shared" si="41"/>
        <v>134.80476840274372</v>
      </c>
      <c r="AR97" s="704">
        <f>INDEX(Historical!$C$7:$C$1439,MATCH(B97,Historical!$B$7:$B$1446,0))*IF(AH97="n/a",1.03,IF(AH97&lt;0,1.01,IF(AH97&gt;10,1.1,(1+AH97/100))))</f>
        <v>3.0003072000000004</v>
      </c>
      <c r="AS97" s="937">
        <f t="shared" si="42"/>
        <v>3.2103287040000006</v>
      </c>
      <c r="AT97" s="937">
        <f t="shared" si="46"/>
        <v>3.4084059850368007</v>
      </c>
      <c r="AU97" s="937">
        <f t="shared" si="46"/>
        <v>3.6187046343135716</v>
      </c>
      <c r="AV97" s="937">
        <f t="shared" si="46"/>
        <v>3.8419787102507192</v>
      </c>
      <c r="AW97" s="704">
        <f t="shared" si="43"/>
        <v>17.079725233601092</v>
      </c>
      <c r="AX97" s="812">
        <f t="shared" si="44"/>
        <v>16.414920935705037</v>
      </c>
      <c r="AY97" s="997">
        <v>0.37</v>
      </c>
      <c r="AZ97" s="924">
        <v>47.11</v>
      </c>
      <c r="BA97" s="924">
        <v>0.36</v>
      </c>
      <c r="BB97" s="924">
        <v>5.79</v>
      </c>
      <c r="BC97" s="924">
        <v>17.59</v>
      </c>
      <c r="BE97" s="666">
        <v>1957</v>
      </c>
      <c r="BF97" s="948" t="e">
        <f>#VALUE!</f>
        <v>#VALUE!</v>
      </c>
      <c r="BG97" s="933">
        <v>8.6999999999999993</v>
      </c>
    </row>
    <row r="98" spans="1:59" ht="11.25" customHeight="1" x14ac:dyDescent="0.2">
      <c r="A98" s="537" t="s">
        <v>312</v>
      </c>
      <c r="B98" s="927" t="s">
        <v>313</v>
      </c>
      <c r="C98" s="994" t="s">
        <v>112</v>
      </c>
      <c r="D98" s="994" t="s">
        <v>213</v>
      </c>
      <c r="E98" s="794">
        <v>62</v>
      </c>
      <c r="F98" s="526">
        <v>6</v>
      </c>
      <c r="G98" s="526" t="s">
        <v>37</v>
      </c>
      <c r="H98" s="526" t="s">
        <v>37</v>
      </c>
      <c r="I98" s="918">
        <v>171.62</v>
      </c>
      <c r="J98" s="704">
        <f t="shared" si="32"/>
        <v>1.7713553198927863</v>
      </c>
      <c r="K98" s="929">
        <v>0.76</v>
      </c>
      <c r="L98" s="641">
        <v>4</v>
      </c>
      <c r="M98" s="695">
        <f t="shared" si="33"/>
        <v>3.04</v>
      </c>
      <c r="N98" s="923" t="s">
        <v>296</v>
      </c>
      <c r="O98" s="797">
        <v>0.66</v>
      </c>
      <c r="P98" s="660">
        <v>43229</v>
      </c>
      <c r="Q98" s="660">
        <v>43261</v>
      </c>
      <c r="R98" s="695">
        <f t="shared" si="34"/>
        <v>15.151515151515147</v>
      </c>
      <c r="S98" s="761">
        <f>IF(INDEX(Historical!$D$7:$D$1439,MATCH(B98,Historical!$B$7:$B$1446,0))=0,"n/a",(INDEX(Historical!$C$7:$C$1439,MATCH(B98,Historical!$B$7:$B$1446,0))/INDEX(Historical!$D$7:$D$1439,MATCH(B98,Historical!$B$7:$B$1446,0))-1)*100)</f>
        <v>11.363636363636353</v>
      </c>
      <c r="T98" s="761">
        <f>IF(INDEX(Historical!$F$7:$F$1432,MATCH(B98,Historical!$B$7:$B$1446,0))=0,"n/a",((INDEX(Historical!$C$7:$C$1439,MATCH(B98,Historical!$B$7:$B$1446,0))/INDEX(Historical!$F$7:$F$1432,MATCH(B98,Historical!$B$7:$B$1446,0)))^(1/3)-1)*100)</f>
        <v>5.2726599609396629</v>
      </c>
      <c r="U98" s="761">
        <f>IF(INDEX(Historical!$H$7:$H$1432,MATCH(B98,Historical!$B$7:$B$1446,0))=0,"n/a",((INDEX(Historical!$C$7:$C$1439,MATCH(B98,Historical!$B$7:$B$1446,0))/INDEX(Historical!$H$7:$H$1432,MATCH(B98,Historical!$B$7:$B$1446,0)))^(1/5)-1)*100)</f>
        <v>10.556801476705168</v>
      </c>
      <c r="V98" s="761">
        <f>IF(INDEX(Historical!$O$7:$O$1432,MATCH(B98,Historical!$B$7:$B$1446,0))=0,"n/a",((INDEX(Historical!$C$7:$C$1439,MATCH(B98,Historical!$B$7:$B$1446,0))/INDEX(Historical!$O$7:$O$1432,MATCH(B98,Historical!$B$7:$B$1446,0)))^(1/10)-1)*100)</f>
        <v>12.319704007936782</v>
      </c>
      <c r="W98" s="762">
        <f t="shared" si="35"/>
        <v>0.85690382414253696</v>
      </c>
      <c r="X98" s="763">
        <f t="shared" si="36"/>
        <v>0.94257156042010415</v>
      </c>
      <c r="Y98" s="928" t="s">
        <v>153</v>
      </c>
      <c r="Z98" s="704">
        <f t="shared" si="37"/>
        <v>28.200371057513919</v>
      </c>
      <c r="AA98" s="937">
        <f t="shared" si="38"/>
        <v>15.920222634508351</v>
      </c>
      <c r="AB98" s="641">
        <v>6</v>
      </c>
      <c r="AC98" s="918">
        <v>10.78</v>
      </c>
      <c r="AD98" s="918">
        <v>1.7</v>
      </c>
      <c r="AE98" s="918">
        <v>1.59</v>
      </c>
      <c r="AF98" s="918">
        <v>3.85</v>
      </c>
      <c r="AG98" s="918">
        <v>23.799999999999997</v>
      </c>
      <c r="AH98" s="918">
        <v>46.300000000000004</v>
      </c>
      <c r="AI98" s="918">
        <v>7.4300000000000006</v>
      </c>
      <c r="AJ98" s="918">
        <v>11.200000000000001</v>
      </c>
      <c r="AK98" s="918">
        <v>9.370000000000001</v>
      </c>
      <c r="AL98" s="930">
        <v>23030</v>
      </c>
      <c r="AM98" s="924">
        <v>0.2</v>
      </c>
      <c r="AN98" s="918">
        <v>0.94</v>
      </c>
      <c r="AO98" s="804">
        <f t="shared" si="39"/>
        <v>-3.5920658379103969</v>
      </c>
      <c r="AP98" s="805">
        <f t="shared" si="40"/>
        <v>12.328156796597954</v>
      </c>
      <c r="AQ98" s="938">
        <f t="shared" si="41"/>
        <v>65.049295185619769</v>
      </c>
      <c r="AR98" s="704">
        <f>INDEX(Historical!$C$7:$C$1439,MATCH(B98,Historical!$B$7:$B$1446,0))*IF(AH98="n/a",1.03,IF(AH98&lt;0,1.01,IF(AH98&gt;10,1.1,(1+AH98/100))))</f>
        <v>3.234</v>
      </c>
      <c r="AS98" s="937">
        <f t="shared" si="42"/>
        <v>3.4742861999999999</v>
      </c>
      <c r="AT98" s="937">
        <f t="shared" si="46"/>
        <v>3.7998268169400005</v>
      </c>
      <c r="AU98" s="937">
        <f t="shared" si="46"/>
        <v>4.1558705896872787</v>
      </c>
      <c r="AV98" s="937">
        <f t="shared" si="46"/>
        <v>4.545275663940977</v>
      </c>
      <c r="AW98" s="704">
        <f t="shared" si="43"/>
        <v>19.209259270568257</v>
      </c>
      <c r="AX98" s="812">
        <f t="shared" si="44"/>
        <v>11.192902500039773</v>
      </c>
      <c r="AY98" s="997">
        <v>1.44</v>
      </c>
      <c r="AZ98" s="924">
        <v>21.87</v>
      </c>
      <c r="BA98" s="924">
        <v>-11.17</v>
      </c>
      <c r="BB98" s="924">
        <v>2.06</v>
      </c>
      <c r="BC98" s="924">
        <v>3.26</v>
      </c>
      <c r="BE98" s="666">
        <v>1957</v>
      </c>
      <c r="BF98" s="948" t="e">
        <f>#VALUE!</f>
        <v>#VALUE!</v>
      </c>
      <c r="BG98" s="933">
        <v>9</v>
      </c>
    </row>
    <row r="99" spans="1:59" ht="11.25" customHeight="1" x14ac:dyDescent="0.2">
      <c r="A99" s="611" t="s">
        <v>314</v>
      </c>
      <c r="B99" s="927" t="s">
        <v>315</v>
      </c>
      <c r="C99" s="994" t="s">
        <v>112</v>
      </c>
      <c r="D99" s="994" t="s">
        <v>213</v>
      </c>
      <c r="E99" s="794">
        <v>43</v>
      </c>
      <c r="F99" s="526">
        <v>61</v>
      </c>
      <c r="G99" s="526" t="s">
        <v>37</v>
      </c>
      <c r="H99" s="526" t="s">
        <v>37</v>
      </c>
      <c r="I99" s="918">
        <v>44.51</v>
      </c>
      <c r="J99" s="704">
        <f t="shared" si="32"/>
        <v>1.617614019321501</v>
      </c>
      <c r="K99" s="936">
        <v>0.18</v>
      </c>
      <c r="L99" s="641">
        <v>4</v>
      </c>
      <c r="M99" s="695">
        <f t="shared" si="33"/>
        <v>0.72</v>
      </c>
      <c r="N99" s="923" t="s">
        <v>273</v>
      </c>
      <c r="O99" s="797">
        <v>0.17499999999999999</v>
      </c>
      <c r="P99" s="917">
        <v>43489</v>
      </c>
      <c r="Q99" s="917">
        <v>43504</v>
      </c>
      <c r="R99" s="695">
        <f t="shared" si="34"/>
        <v>2.8571428571428599</v>
      </c>
      <c r="S99" s="761">
        <f>IF(INDEX(Historical!$D$7:$D$1439,MATCH(B99,Historical!$B$7:$B$1446,0))=0,"n/a",(INDEX(Historical!$C$7:$C$1439,MATCH(B99,Historical!$B$7:$B$1446,0))/INDEX(Historical!$D$7:$D$1439,MATCH(B99,Historical!$B$7:$B$1446,0))-1)*100)</f>
        <v>-23.913043478260875</v>
      </c>
      <c r="T99" s="761">
        <f>IF(INDEX(Historical!$F$7:$F$1432,MATCH(B99,Historical!$B$7:$B$1446,0))=0,"n/a",((INDEX(Historical!$C$7:$C$1439,MATCH(B99,Historical!$B$7:$B$1446,0))/INDEX(Historical!$F$7:$F$1432,MATCH(B99,Historical!$B$7:$B$1446,0)))^(1/3)-1)*100)</f>
        <v>-6.3890951597686545</v>
      </c>
      <c r="U99" s="761">
        <f>IF(INDEX(Historical!$H$7:$H$1432,MATCH(B99,Historical!$B$7:$B$1446,0))=0,"n/a",((INDEX(Historical!$C$7:$C$1439,MATCH(B99,Historical!$B$7:$B$1446,0))/INDEX(Historical!$H$7:$H$1432,MATCH(B99,Historical!$B$7:$B$1446,0)))^(1/5)-1)*100)</f>
        <v>1.8084002320198911</v>
      </c>
      <c r="V99" s="761">
        <f>IF(INDEX(Historical!$O$7:$O$1432,MATCH(B99,Historical!$B$7:$B$1446,0))=0,"n/a",((INDEX(Historical!$C$7:$C$1439,MATCH(B99,Historical!$B$7:$B$1446,0))/INDEX(Historical!$O$7:$O$1432,MATCH(B99,Historical!$B$7:$B$1446,0)))^(1/10)-1)*100)</f>
        <v>4.4402826834626152</v>
      </c>
      <c r="W99" s="762">
        <f t="shared" si="35"/>
        <v>0.40727141962269547</v>
      </c>
      <c r="X99" s="763" t="str">
        <f t="shared" si="36"/>
        <v>n/a</v>
      </c>
      <c r="Y99" s="730"/>
      <c r="Z99" s="704">
        <f t="shared" si="37"/>
        <v>33.802816901408448</v>
      </c>
      <c r="AA99" s="937">
        <f t="shared" si="38"/>
        <v>20.896713615023476</v>
      </c>
      <c r="AB99" s="641">
        <v>12</v>
      </c>
      <c r="AC99" s="918">
        <v>2.13</v>
      </c>
      <c r="AD99" s="918" t="s">
        <v>137</v>
      </c>
      <c r="AE99" s="918">
        <v>2.65</v>
      </c>
      <c r="AF99" s="918">
        <v>4.1900000000000004</v>
      </c>
      <c r="AG99" s="918">
        <v>13.5</v>
      </c>
      <c r="AH99" s="920">
        <v>103.89999999999999</v>
      </c>
      <c r="AI99" s="920">
        <v>8.67</v>
      </c>
      <c r="AJ99" s="918">
        <v>-4.7</v>
      </c>
      <c r="AK99" s="918" t="s">
        <v>137</v>
      </c>
      <c r="AL99" s="930">
        <v>7850</v>
      </c>
      <c r="AM99" s="924">
        <v>0.2</v>
      </c>
      <c r="AN99" s="918">
        <v>0</v>
      </c>
      <c r="AO99" s="804">
        <f t="shared" si="39"/>
        <v>-17.470699363682083</v>
      </c>
      <c r="AP99" s="805">
        <f t="shared" si="40"/>
        <v>3.426014251341392</v>
      </c>
      <c r="AQ99" s="938">
        <f t="shared" si="41"/>
        <v>97.267139851801929</v>
      </c>
      <c r="AR99" s="704">
        <f>INDEX(Historical!$C$7:$C$1439,MATCH(B99,Historical!$B$7:$B$1446,0))*IF(AH99="n/a",1.03,IF(AH99&lt;0,1.01,IF(AH99&gt;10,1.1,(1+AH99/100))))</f>
        <v>1.1550000000000002</v>
      </c>
      <c r="AS99" s="937">
        <f t="shared" si="42"/>
        <v>1.2551385000000004</v>
      </c>
      <c r="AT99" s="937">
        <f t="shared" si="46"/>
        <v>1.2927926550000004</v>
      </c>
      <c r="AU99" s="937">
        <f t="shared" si="46"/>
        <v>1.3315764346500005</v>
      </c>
      <c r="AV99" s="937">
        <f t="shared" si="46"/>
        <v>1.3715237276895005</v>
      </c>
      <c r="AW99" s="704">
        <f t="shared" si="43"/>
        <v>6.4060313173395018</v>
      </c>
      <c r="AX99" s="812">
        <f t="shared" si="44"/>
        <v>14.392341759918001</v>
      </c>
      <c r="AY99" s="997">
        <v>1.24</v>
      </c>
      <c r="AZ99" s="924">
        <v>26.090000000000003</v>
      </c>
      <c r="BA99" s="924">
        <v>-9.15</v>
      </c>
      <c r="BB99" s="924">
        <v>5.81</v>
      </c>
      <c r="BC99" s="924">
        <v>6.2799999999999994</v>
      </c>
      <c r="BE99" s="666">
        <v>1977</v>
      </c>
      <c r="BF99" s="948" t="e">
        <f>#VALUE!</f>
        <v>#VALUE!</v>
      </c>
      <c r="BG99" s="933">
        <v>6.7</v>
      </c>
    </row>
    <row r="100" spans="1:59" ht="11.25" customHeight="1" x14ac:dyDescent="0.2">
      <c r="A100" s="537" t="s">
        <v>321</v>
      </c>
      <c r="B100" s="927" t="s">
        <v>322</v>
      </c>
      <c r="C100" s="994" t="s">
        <v>123</v>
      </c>
      <c r="D100" s="994" t="s">
        <v>4208</v>
      </c>
      <c r="E100" s="794">
        <v>47</v>
      </c>
      <c r="F100" s="526">
        <v>37</v>
      </c>
      <c r="G100" s="526" t="s">
        <v>37</v>
      </c>
      <c r="H100" s="526" t="s">
        <v>115</v>
      </c>
      <c r="I100" s="918">
        <v>112.87</v>
      </c>
      <c r="J100" s="704">
        <f t="shared" si="32"/>
        <v>1.7010720297687603</v>
      </c>
      <c r="K100" s="929">
        <v>0.48</v>
      </c>
      <c r="L100" s="641">
        <v>4</v>
      </c>
      <c r="M100" s="695">
        <f t="shared" si="33"/>
        <v>1.92</v>
      </c>
      <c r="N100" s="923" t="s">
        <v>111</v>
      </c>
      <c r="O100" s="797">
        <v>0.45</v>
      </c>
      <c r="P100" s="917">
        <v>43321</v>
      </c>
      <c r="Q100" s="917">
        <v>43355</v>
      </c>
      <c r="R100" s="695">
        <f t="shared" si="34"/>
        <v>6.6666666666666599</v>
      </c>
      <c r="S100" s="761">
        <f>IF(INDEX(Historical!$D$7:$D$1439,MATCH(B100,Historical!$B$7:$B$1446,0))=0,"n/a",(INDEX(Historical!$C$7:$C$1439,MATCH(B100,Historical!$B$7:$B$1446,0))/INDEX(Historical!$D$7:$D$1439,MATCH(B100,Historical!$B$7:$B$1446,0))-1)*100)</f>
        <v>9.4117647058823408</v>
      </c>
      <c r="T100" s="761">
        <f>IF(INDEX(Historical!$F$7:$F$1432,MATCH(B100,Historical!$B$7:$B$1446,0))=0,"n/a",((INDEX(Historical!$C$7:$C$1439,MATCH(B100,Historical!$B$7:$B$1446,0))/INDEX(Historical!$F$7:$F$1432,MATCH(B100,Historical!$B$7:$B$1446,0)))^(1/3)-1)*100)</f>
        <v>9.5432196662554869</v>
      </c>
      <c r="U100" s="761">
        <f>IF(INDEX(Historical!$H$7:$H$1432,MATCH(B100,Historical!$B$7:$B$1446,0))=0,"n/a",((INDEX(Historical!$C$7:$C$1439,MATCH(B100,Historical!$B$7:$B$1446,0))/INDEX(Historical!$H$7:$H$1432,MATCH(B100,Historical!$B$7:$B$1446,0)))^(1/5)-1)*100)</f>
        <v>8.9796765975817205</v>
      </c>
      <c r="V100" s="761">
        <f>IF(INDEX(Historical!$O$7:$O$1432,MATCH(B100,Historical!$B$7:$B$1446,0))=0,"n/a",((INDEX(Historical!$C$7:$C$1439,MATCH(B100,Historical!$B$7:$B$1446,0))/INDEX(Historical!$O$7:$O$1432,MATCH(B100,Historical!$B$7:$B$1446,0)))^(1/10)-1)*100)</f>
        <v>5.9350474316304691</v>
      </c>
      <c r="W100" s="762">
        <f t="shared" si="35"/>
        <v>1.5129915474179849</v>
      </c>
      <c r="X100" s="763">
        <f t="shared" si="36"/>
        <v>0.70706114941588349</v>
      </c>
      <c r="Y100" s="718"/>
      <c r="Z100" s="704">
        <f t="shared" si="37"/>
        <v>35.955056179775283</v>
      </c>
      <c r="AA100" s="937">
        <f t="shared" si="38"/>
        <v>21.13670411985019</v>
      </c>
      <c r="AB100" s="641">
        <v>12</v>
      </c>
      <c r="AC100" s="918">
        <v>5.34</v>
      </c>
      <c r="AD100" s="918">
        <v>2.42</v>
      </c>
      <c r="AE100" s="918">
        <v>1.83</v>
      </c>
      <c r="AF100" s="918">
        <v>5.81</v>
      </c>
      <c r="AG100" s="918">
        <v>26.8</v>
      </c>
      <c r="AH100" s="918">
        <v>-8.4</v>
      </c>
      <c r="AI100" s="918">
        <v>10.530000000000001</v>
      </c>
      <c r="AJ100" s="918">
        <v>12.7</v>
      </c>
      <c r="AK100" s="918">
        <v>8.76</v>
      </c>
      <c r="AL100" s="930">
        <v>28140</v>
      </c>
      <c r="AM100" s="924">
        <v>0.1</v>
      </c>
      <c r="AN100" s="918">
        <v>1.08</v>
      </c>
      <c r="AO100" s="804">
        <f t="shared" si="39"/>
        <v>-10.45595549249971</v>
      </c>
      <c r="AP100" s="805">
        <f t="shared" si="40"/>
        <v>10.68074862735048</v>
      </c>
      <c r="AQ100" s="938">
        <f t="shared" si="41"/>
        <v>133.62291643332668</v>
      </c>
      <c r="AR100" s="704">
        <f>INDEX(Historical!$C$7:$C$1439,MATCH(B100,Historical!$B$7:$B$1446,0))*IF(AH100="n/a",1.03,IF(AH100&lt;0,1.01,IF(AH100&gt;10,1.1,(1+AH100/100))))</f>
        <v>1.8786</v>
      </c>
      <c r="AS100" s="937">
        <f t="shared" si="42"/>
        <v>2.0664600000000002</v>
      </c>
      <c r="AT100" s="937">
        <f t="shared" si="46"/>
        <v>2.247481896</v>
      </c>
      <c r="AU100" s="937">
        <f t="shared" si="46"/>
        <v>2.4443613100896</v>
      </c>
      <c r="AV100" s="937">
        <f t="shared" si="46"/>
        <v>2.6584873608534485</v>
      </c>
      <c r="AW100" s="704">
        <f t="shared" si="43"/>
        <v>11.295390566943048</v>
      </c>
      <c r="AX100" s="812">
        <f t="shared" si="44"/>
        <v>10.00743383267746</v>
      </c>
      <c r="AY100" s="997">
        <v>1.18</v>
      </c>
      <c r="AZ100" s="924">
        <v>19.600000000000001</v>
      </c>
      <c r="BA100" s="924">
        <v>-3.3099999999999996</v>
      </c>
      <c r="BB100" s="924">
        <v>4.26</v>
      </c>
      <c r="BC100" s="924">
        <v>6.0699999999999994</v>
      </c>
      <c r="BE100" s="666">
        <v>1972</v>
      </c>
      <c r="BF100" s="948" t="e">
        <f>#VALUE!</f>
        <v>#VALUE!</v>
      </c>
      <c r="BG100" s="933">
        <v>7.9</v>
      </c>
    </row>
    <row r="101" spans="1:59" ht="11.25" customHeight="1" x14ac:dyDescent="0.2">
      <c r="A101" s="611" t="s">
        <v>747</v>
      </c>
      <c r="B101" s="927" t="s">
        <v>748</v>
      </c>
      <c r="C101" s="994" t="s">
        <v>108</v>
      </c>
      <c r="D101" s="994" t="s">
        <v>4376</v>
      </c>
      <c r="E101" s="794">
        <v>26</v>
      </c>
      <c r="F101" s="526">
        <v>114</v>
      </c>
      <c r="G101" s="526" t="s">
        <v>106</v>
      </c>
      <c r="H101" s="526" t="s">
        <v>106</v>
      </c>
      <c r="I101" s="926">
        <v>22.75</v>
      </c>
      <c r="J101" s="704">
        <f t="shared" si="32"/>
        <v>1.5824175824175823</v>
      </c>
      <c r="K101" s="929">
        <v>0.18</v>
      </c>
      <c r="L101" s="641">
        <v>2</v>
      </c>
      <c r="M101" s="695">
        <f t="shared" si="33"/>
        <v>0.36</v>
      </c>
      <c r="N101" s="923" t="s">
        <v>231</v>
      </c>
      <c r="O101" s="801">
        <v>0.1767</v>
      </c>
      <c r="P101" s="917">
        <v>43475</v>
      </c>
      <c r="Q101" s="917">
        <v>43496</v>
      </c>
      <c r="R101" s="695">
        <f t="shared" si="34"/>
        <v>1.8675721561969425</v>
      </c>
      <c r="S101" s="761">
        <f>IF(INDEX(Historical!$D$7:$D$1439,MATCH(B101,Historical!$B$7:$B$1446,0))=0,"n/a",(INDEX(Historical!$C$7:$C$1439,MATCH(B101,Historical!$B$7:$B$1446,0))/INDEX(Historical!$D$7:$D$1439,MATCH(B101,Historical!$B$7:$B$1446,0))-1)*100)</f>
        <v>5.2187500000000053</v>
      </c>
      <c r="T101" s="761">
        <f>IF(INDEX(Historical!$F$7:$F$1432,MATCH(B101,Historical!$B$7:$B$1446,0))=0,"n/a",((INDEX(Historical!$C$7:$C$1439,MATCH(B101,Historical!$B$7:$B$1446,0))/INDEX(Historical!$F$7:$F$1432,MATCH(B101,Historical!$B$7:$B$1446,0)))^(1/3)-1)*100)</f>
        <v>7.1972159317675644</v>
      </c>
      <c r="U101" s="761">
        <f>IF(INDEX(Historical!$H$7:$H$1432,MATCH(B101,Historical!$B$7:$B$1446,0))=0,"n/a",((INDEX(Historical!$C$7:$C$1439,MATCH(B101,Historical!$B$7:$B$1446,0))/INDEX(Historical!$H$7:$H$1432,MATCH(B101,Historical!$B$7:$B$1446,0)))^(1/5)-1)*100)</f>
        <v>5.5783156524186639</v>
      </c>
      <c r="V101" s="761">
        <f>IF(INDEX(Historical!$O$7:$O$1432,MATCH(B101,Historical!$B$7:$B$1446,0))=0,"n/a",((INDEX(Historical!$C$7:$C$1439,MATCH(B101,Historical!$B$7:$B$1446,0))/INDEX(Historical!$O$7:$O$1432,MATCH(B101,Historical!$B$7:$B$1446,0)))^(1/10)-1)*100)</f>
        <v>5.2122946531158787</v>
      </c>
      <c r="W101" s="762">
        <f t="shared" si="35"/>
        <v>1.0702226224075764</v>
      </c>
      <c r="X101" s="763" t="str">
        <f t="shared" si="36"/>
        <v>n/a</v>
      </c>
      <c r="Y101" s="730" t="s">
        <v>4429</v>
      </c>
      <c r="Z101" s="704" t="str">
        <f t="shared" si="37"/>
        <v>n/a</v>
      </c>
      <c r="AA101" s="937" t="str">
        <f t="shared" si="38"/>
        <v>n/a</v>
      </c>
      <c r="AB101" s="641">
        <v>12</v>
      </c>
      <c r="AC101" s="918" t="s">
        <v>137</v>
      </c>
      <c r="AD101" s="918" t="s">
        <v>137</v>
      </c>
      <c r="AE101" s="918" t="s">
        <v>137</v>
      </c>
      <c r="AF101" s="918" t="s">
        <v>137</v>
      </c>
      <c r="AG101" s="918" t="s">
        <v>137</v>
      </c>
      <c r="AH101" s="918" t="s">
        <v>137</v>
      </c>
      <c r="AI101" s="918" t="s">
        <v>137</v>
      </c>
      <c r="AJ101" s="918" t="s">
        <v>137</v>
      </c>
      <c r="AK101" s="918" t="s">
        <v>137</v>
      </c>
      <c r="AL101" s="930" t="s">
        <v>137</v>
      </c>
      <c r="AM101" s="924" t="s">
        <v>137</v>
      </c>
      <c r="AN101" s="918" t="s">
        <v>137</v>
      </c>
      <c r="AO101" s="804" t="str">
        <f t="shared" si="39"/>
        <v>n/a</v>
      </c>
      <c r="AP101" s="805">
        <f t="shared" si="40"/>
        <v>7.160733234836246</v>
      </c>
      <c r="AQ101" s="938" t="str">
        <f t="shared" si="41"/>
        <v>n/a</v>
      </c>
      <c r="AR101" s="704">
        <f>INDEX(Historical!$C$7:$C$1439,MATCH(B101,Historical!$B$7:$B$1446,0))*IF(AH101="n/a",1.03,IF(AH101&lt;0,1.01,IF(AH101&gt;10,1.1,(1+AH101/100))))</f>
        <v>0.34680100000000003</v>
      </c>
      <c r="AS101" s="937">
        <f t="shared" si="42"/>
        <v>0.35720503000000003</v>
      </c>
      <c r="AT101" s="937">
        <f t="shared" si="46"/>
        <v>0.36792118090000003</v>
      </c>
      <c r="AU101" s="937">
        <f t="shared" si="46"/>
        <v>0.37895881632700007</v>
      </c>
      <c r="AV101" s="937">
        <f t="shared" si="46"/>
        <v>0.39032758081681007</v>
      </c>
      <c r="AW101" s="704">
        <f t="shared" si="43"/>
        <v>1.8412136080438104</v>
      </c>
      <c r="AX101" s="812">
        <f t="shared" si="44"/>
        <v>8.0932466287640015</v>
      </c>
      <c r="AY101" s="997" t="s">
        <v>137</v>
      </c>
      <c r="AZ101" s="924" t="s">
        <v>137</v>
      </c>
      <c r="BA101" s="924" t="s">
        <v>137</v>
      </c>
      <c r="BB101" s="924" t="s">
        <v>137</v>
      </c>
      <c r="BC101" s="924" t="s">
        <v>137</v>
      </c>
      <c r="BD101" s="963" t="s">
        <v>4301</v>
      </c>
      <c r="BE101" s="666">
        <v>1994</v>
      </c>
      <c r="BF101" s="948" t="e">
        <f>#VALUE!</f>
        <v>#VALUE!</v>
      </c>
      <c r="BG101" s="933" t="s">
        <v>137</v>
      </c>
    </row>
    <row r="102" spans="1:59" s="840" customFormat="1" ht="11.25" customHeight="1" x14ac:dyDescent="0.2">
      <c r="A102" s="699" t="s">
        <v>325</v>
      </c>
      <c r="B102" s="848" t="s">
        <v>326</v>
      </c>
      <c r="C102" s="994" t="s">
        <v>108</v>
      </c>
      <c r="D102" s="994" t="s">
        <v>118</v>
      </c>
      <c r="E102" s="820">
        <v>43</v>
      </c>
      <c r="F102" s="526">
        <v>57</v>
      </c>
      <c r="G102" s="1151" t="s">
        <v>37</v>
      </c>
      <c r="H102" s="1151" t="s">
        <v>37</v>
      </c>
      <c r="I102" s="833">
        <v>71.75</v>
      </c>
      <c r="J102" s="822">
        <f t="shared" si="32"/>
        <v>1.2264808362369337</v>
      </c>
      <c r="K102" s="823">
        <v>0.22</v>
      </c>
      <c r="L102" s="824">
        <v>4</v>
      </c>
      <c r="M102" s="825">
        <f t="shared" si="33"/>
        <v>0.88</v>
      </c>
      <c r="N102" s="826" t="s">
        <v>327</v>
      </c>
      <c r="O102" s="827">
        <v>0.21</v>
      </c>
      <c r="P102" s="844">
        <v>43250</v>
      </c>
      <c r="Q102" s="844">
        <v>43271</v>
      </c>
      <c r="R102" s="825">
        <f t="shared" si="34"/>
        <v>4.7619047619047663</v>
      </c>
      <c r="S102" s="761">
        <f>IF(INDEX(Historical!$D$7:$D$1439,MATCH(B102,Historical!$B$7:$B$1446,0))=0,"n/a",(INDEX(Historical!$C$7:$C$1439,MATCH(B102,Historical!$B$7:$B$1446,0))/INDEX(Historical!$D$7:$D$1439,MATCH(B102,Historical!$B$7:$B$1446,0))-1)*100)</f>
        <v>4.8192771084337283</v>
      </c>
      <c r="T102" s="761">
        <f>IF(INDEX(Historical!$F$7:$F$1432,MATCH(B102,Historical!$B$7:$B$1446,0))=0,"n/a",((INDEX(Historical!$C$7:$C$1439,MATCH(B102,Historical!$B$7:$B$1446,0))/INDEX(Historical!$F$7:$F$1432,MATCH(B102,Historical!$B$7:$B$1446,0)))^(1/3)-1)*100)</f>
        <v>5.0717574498580165</v>
      </c>
      <c r="U102" s="761">
        <f>IF(INDEX(Historical!$H$7:$H$1432,MATCH(B102,Historical!$B$7:$B$1446,0))=0,"n/a",((INDEX(Historical!$C$7:$C$1439,MATCH(B102,Historical!$B$7:$B$1446,0))/INDEX(Historical!$H$7:$H$1432,MATCH(B102,Historical!$B$7:$B$1446,0)))^(1/5)-1)*100)</f>
        <v>5.3631849129711417</v>
      </c>
      <c r="V102" s="761">
        <f>IF(INDEX(Historical!$O$7:$O$1432,MATCH(B102,Historical!$B$7:$B$1446,0))=0,"n/a",((INDEX(Historical!$C$7:$C$1439,MATCH(B102,Historical!$B$7:$B$1446,0))/INDEX(Historical!$O$7:$O$1432,MATCH(B102,Historical!$B$7:$B$1446,0)))^(1/10)-1)*100)</f>
        <v>6.1274676611179135</v>
      </c>
      <c r="W102" s="829">
        <f t="shared" si="35"/>
        <v>0.87526939505587964</v>
      </c>
      <c r="X102" s="830" t="str">
        <f t="shared" si="36"/>
        <v>n/a</v>
      </c>
      <c r="Y102" s="854"/>
      <c r="Z102" s="822">
        <f t="shared" si="37"/>
        <v>63.768115942028992</v>
      </c>
      <c r="AA102" s="832">
        <f t="shared" si="38"/>
        <v>51.992753623188413</v>
      </c>
      <c r="AB102" s="824">
        <v>12</v>
      </c>
      <c r="AC102" s="833">
        <v>1.38</v>
      </c>
      <c r="AD102" s="833">
        <v>5.31</v>
      </c>
      <c r="AE102" s="833">
        <v>3.97</v>
      </c>
      <c r="AF102" s="833">
        <v>3.96</v>
      </c>
      <c r="AG102" s="833">
        <v>7.6</v>
      </c>
      <c r="AH102" s="833">
        <v>-14.899999999999999</v>
      </c>
      <c r="AI102" s="833">
        <v>2.4899999999999998</v>
      </c>
      <c r="AJ102" s="833">
        <v>-13.8</v>
      </c>
      <c r="AK102" s="833">
        <v>9.8000000000000007</v>
      </c>
      <c r="AL102" s="834">
        <v>3250</v>
      </c>
      <c r="AM102" s="835">
        <v>3.1</v>
      </c>
      <c r="AN102" s="833">
        <v>0.18</v>
      </c>
      <c r="AO102" s="836">
        <f t="shared" si="39"/>
        <v>-45.40308787398034</v>
      </c>
      <c r="AP102" s="837">
        <f t="shared" si="40"/>
        <v>6.5896657492080752</v>
      </c>
      <c r="AQ102" s="838">
        <f t="shared" si="41"/>
        <v>202.50164689933774</v>
      </c>
      <c r="AR102" s="704">
        <f>INDEX(Historical!$C$7:$C$1439,MATCH(B102,Historical!$B$7:$B$1446,0))*IF(AH102="n/a",1.03,IF(AH102&lt;0,1.01,IF(AH102&gt;10,1.1,(1+AH102/100))))</f>
        <v>0.87870000000000004</v>
      </c>
      <c r="AS102" s="832">
        <f t="shared" si="42"/>
        <v>0.90057962999999996</v>
      </c>
      <c r="AT102" s="832">
        <f t="shared" si="46"/>
        <v>0.98883643374000008</v>
      </c>
      <c r="AU102" s="832">
        <f t="shared" si="46"/>
        <v>1.0857424042465202</v>
      </c>
      <c r="AV102" s="832">
        <f t="shared" si="46"/>
        <v>1.1921451598626793</v>
      </c>
      <c r="AW102" s="822">
        <f t="shared" si="43"/>
        <v>5.0460036278492</v>
      </c>
      <c r="AX102" s="839">
        <f t="shared" si="44"/>
        <v>7.0327576694762373</v>
      </c>
      <c r="AY102" s="998">
        <v>0.92</v>
      </c>
      <c r="AZ102" s="835">
        <v>19.27</v>
      </c>
      <c r="BA102" s="835">
        <v>-9.1</v>
      </c>
      <c r="BB102" s="835">
        <v>3.8600000000000003</v>
      </c>
      <c r="BC102" s="835">
        <v>0.6</v>
      </c>
      <c r="BD102" s="964"/>
      <c r="BE102" s="666">
        <v>1976</v>
      </c>
      <c r="BF102" s="948" t="e">
        <f>#VALUE!</f>
        <v>#VALUE!</v>
      </c>
      <c r="BG102" s="895">
        <v>2.1</v>
      </c>
    </row>
    <row r="103" spans="1:59" ht="11.25" customHeight="1" x14ac:dyDescent="0.2">
      <c r="A103" s="611" t="s">
        <v>778</v>
      </c>
      <c r="B103" s="927" t="s">
        <v>779</v>
      </c>
      <c r="C103" s="994" t="s">
        <v>112</v>
      </c>
      <c r="D103" s="994" t="s">
        <v>4398</v>
      </c>
      <c r="E103" s="794">
        <v>26</v>
      </c>
      <c r="F103" s="526">
        <v>112</v>
      </c>
      <c r="G103" s="526" t="s">
        <v>106</v>
      </c>
      <c r="H103" s="526" t="s">
        <v>106</v>
      </c>
      <c r="I103" s="918">
        <v>341.97</v>
      </c>
      <c r="J103" s="704">
        <f t="shared" ref="J103:J134" si="47">(M103/I103)*100</f>
        <v>0.54098312717489838</v>
      </c>
      <c r="K103" s="935">
        <v>0.46250000000000002</v>
      </c>
      <c r="L103" s="641">
        <v>4</v>
      </c>
      <c r="M103" s="695">
        <f t="shared" ref="M103:M134" si="48">K103*L103</f>
        <v>1.85</v>
      </c>
      <c r="N103" s="923" t="s">
        <v>225</v>
      </c>
      <c r="O103" s="798">
        <v>0.41249999999999998</v>
      </c>
      <c r="P103" s="917">
        <v>43473</v>
      </c>
      <c r="Q103" s="917">
        <v>43488</v>
      </c>
      <c r="R103" s="695">
        <f t="shared" ref="R103:R134" si="49">(K103-O103)/O103*100</f>
        <v>12.121212121212132</v>
      </c>
      <c r="S103" s="761">
        <f>IF(INDEX(Historical!$D$7:$D$1439,MATCH(B103,Historical!$B$7:$B$1446,0))=0,"n/a",(INDEX(Historical!$C$7:$C$1439,MATCH(B103,Historical!$B$7:$B$1446,0))/INDEX(Historical!$D$7:$D$1439,MATCH(B103,Historical!$B$7:$B$1446,0))-1)*100)</f>
        <v>17.857142857142861</v>
      </c>
      <c r="T103" s="761">
        <f>IF(INDEX(Historical!$F$7:$F$1432,MATCH(B103,Historical!$B$7:$B$1446,0))=0,"n/a",((INDEX(Historical!$C$7:$C$1439,MATCH(B103,Historical!$B$7:$B$1446,0))/INDEX(Historical!$F$7:$F$1432,MATCH(B103,Historical!$B$7:$B$1446,0)))^(1/3)-1)*100)</f>
        <v>18.166575046750122</v>
      </c>
      <c r="U103" s="761">
        <f>IF(INDEX(Historical!$H$7:$H$1432,MATCH(B103,Historical!$B$7:$B$1446,0))=0,"n/a",((INDEX(Historical!$C$7:$C$1439,MATCH(B103,Historical!$B$7:$B$1446,0))/INDEX(Historical!$H$7:$H$1432,MATCH(B103,Historical!$B$7:$B$1446,0)))^(1/5)-1)*100)</f>
        <v>20.11244339814311</v>
      </c>
      <c r="V103" s="761">
        <f>IF(INDEX(Historical!$O$7:$O$1432,MATCH(B103,Historical!$B$7:$B$1446,0))=0,"n/a",((INDEX(Historical!$C$7:$C$1439,MATCH(B103,Historical!$B$7:$B$1446,0))/INDEX(Historical!$O$7:$O$1432,MATCH(B103,Historical!$B$7:$B$1446,0)))^(1/10)-1)*100)</f>
        <v>18.989487679239158</v>
      </c>
      <c r="W103" s="762">
        <f t="shared" ref="W103:W134" si="50">IF(OR(U103&lt;=0,U103="n/a",V103&lt;=0,V103="n/a"),"n/a",U103/V103)</f>
        <v>1.0591356511493282</v>
      </c>
      <c r="X103" s="763">
        <f t="shared" ref="X103:X134" si="51">IF(OR(AJ103&lt;=0,AJ103="n/a",U103&lt;=0,U103="n/a"),"n/a",U103/AJ103)</f>
        <v>1.8796676073030945</v>
      </c>
      <c r="Y103" s="722"/>
      <c r="Z103" s="704">
        <f t="shared" ref="Z103:Z134" si="52">IF(OR(AC103&lt;0.01,AC103="n/a"),"n/a",M103/AC103*100)</f>
        <v>20.763187429854096</v>
      </c>
      <c r="AA103" s="937">
        <f t="shared" ref="AA103:AA134" si="53">IF(OR(AC103&lt;0.01,AC103="n/a"),"n/a",I103/AC103)</f>
        <v>38.380471380471384</v>
      </c>
      <c r="AB103" s="641">
        <v>12</v>
      </c>
      <c r="AC103" s="918">
        <v>8.91</v>
      </c>
      <c r="AD103" s="918">
        <v>12.79</v>
      </c>
      <c r="AE103" s="918">
        <v>6.92</v>
      </c>
      <c r="AF103" s="918">
        <v>4.5599999999999996</v>
      </c>
      <c r="AG103" s="918">
        <v>12.7</v>
      </c>
      <c r="AH103" s="918">
        <v>22</v>
      </c>
      <c r="AI103" s="918">
        <v>5.4</v>
      </c>
      <c r="AJ103" s="918">
        <v>10.7</v>
      </c>
      <c r="AK103" s="918">
        <v>3</v>
      </c>
      <c r="AL103" s="930">
        <v>35920</v>
      </c>
      <c r="AM103" s="924">
        <v>1.9</v>
      </c>
      <c r="AN103" s="918">
        <v>0.64</v>
      </c>
      <c r="AO103" s="804">
        <f t="shared" ref="AO103:AO134" si="54">IF(U103="n/a","n/a",IF(AA103&lt;0,"n/a",IF(AA103="n/a","n/a",J103+U103-AA103)))</f>
        <v>-17.727044855153377</v>
      </c>
      <c r="AP103" s="805">
        <f t="shared" ref="AP103:AP134" si="55">IF(U103="n/a","n/a",J103+U103)</f>
        <v>20.653426525318007</v>
      </c>
      <c r="AQ103" s="938">
        <f t="shared" ref="AQ103:AQ134" si="56">IF(OR(AC103&lt;0.01,AF103="n/a"),"n/a",(I103/SQRT(22.5*AC103*(I103/AF103))-1)*100)</f>
        <v>178.89858729967659</v>
      </c>
      <c r="AR103" s="704">
        <f>INDEX(Historical!$C$7:$C$1439,MATCH(B103,Historical!$B$7:$B$1446,0))*IF(AH103="n/a",1.03,IF(AH103&lt;0,1.01,IF(AH103&gt;10,1.1,(1+AH103/100))))</f>
        <v>1.8149999999999999</v>
      </c>
      <c r="AS103" s="937">
        <f t="shared" ref="AS103:AS134" si="57">IF($AI103="n/a",1.03*AR103,IF($AI103&lt;0,1.01*AR103,IF($AI103&gt;10,1.1*AR103,(1+$AI103/100)*AR103)))</f>
        <v>1.9130100000000001</v>
      </c>
      <c r="AT103" s="937">
        <f t="shared" si="46"/>
        <v>1.9704003000000001</v>
      </c>
      <c r="AU103" s="937">
        <f t="shared" si="46"/>
        <v>2.0295123090000002</v>
      </c>
      <c r="AV103" s="937">
        <f t="shared" si="46"/>
        <v>2.0903976782700004</v>
      </c>
      <c r="AW103" s="704">
        <f t="shared" ref="AW103:AW134" si="58">SUM(AR103:AV103)</f>
        <v>9.8183202872700015</v>
      </c>
      <c r="AX103" s="812">
        <f t="shared" ref="AX103:AX134" si="59">AW103/I103*100</f>
        <v>2.871105736547066</v>
      </c>
      <c r="AY103" s="997">
        <v>1.21</v>
      </c>
      <c r="AZ103" s="924">
        <v>39.24</v>
      </c>
      <c r="BA103" s="924">
        <v>0.51</v>
      </c>
      <c r="BB103" s="924">
        <v>10.43</v>
      </c>
      <c r="BC103" s="924">
        <v>16.989999999999998</v>
      </c>
      <c r="BE103" s="666">
        <v>1994</v>
      </c>
      <c r="BF103" s="948" t="e">
        <f t="shared" ref="BF103" si="60">#VALUE!</f>
        <v>#VALUE!</v>
      </c>
      <c r="BG103" s="933">
        <v>6.3</v>
      </c>
    </row>
    <row r="104" spans="1:59" ht="11.25" customHeight="1" x14ac:dyDescent="0.2">
      <c r="A104" s="537" t="s">
        <v>780</v>
      </c>
      <c r="B104" s="927" t="s">
        <v>781</v>
      </c>
      <c r="C104" s="994" t="s">
        <v>247</v>
      </c>
      <c r="D104" s="994" t="s">
        <v>4354</v>
      </c>
      <c r="E104" s="794">
        <v>25</v>
      </c>
      <c r="F104" s="526">
        <v>133</v>
      </c>
      <c r="G104" s="526" t="s">
        <v>106</v>
      </c>
      <c r="H104" s="526" t="s">
        <v>106</v>
      </c>
      <c r="I104" s="918">
        <v>93.1</v>
      </c>
      <c r="J104" s="704">
        <f t="shared" si="47"/>
        <v>1.0955961331901183</v>
      </c>
      <c r="K104" s="935">
        <v>0.255</v>
      </c>
      <c r="L104" s="641">
        <v>4</v>
      </c>
      <c r="M104" s="695">
        <f t="shared" si="48"/>
        <v>1.02</v>
      </c>
      <c r="N104" s="923" t="s">
        <v>320</v>
      </c>
      <c r="O104" s="798">
        <v>0.22500000000000001</v>
      </c>
      <c r="P104" s="917">
        <v>43539</v>
      </c>
      <c r="Q104" s="917">
        <v>43553</v>
      </c>
      <c r="R104" s="695">
        <f t="shared" si="49"/>
        <v>13.333333333333334</v>
      </c>
      <c r="S104" s="761">
        <f>IF(INDEX(Historical!$D$7:$D$1439,MATCH(B104,Historical!$B$7:$B$1446,0))=0,"n/a",(INDEX(Historical!$C$7:$C$1439,MATCH(B104,Historical!$B$7:$B$1446,0))/INDEX(Historical!$D$7:$D$1439,MATCH(B104,Historical!$B$7:$B$1446,0))-1)*100)</f>
        <v>40.625</v>
      </c>
      <c r="T104" s="761">
        <f>IF(INDEX(Historical!$F$7:$F$1432,MATCH(B104,Historical!$B$7:$B$1446,0))=0,"n/a",((INDEX(Historical!$C$7:$C$1439,MATCH(B104,Historical!$B$7:$B$1446,0))/INDEX(Historical!$F$7:$F$1432,MATCH(B104,Historical!$B$7:$B$1446,0)))^(1/3)-1)*100)</f>
        <v>24.179016861486847</v>
      </c>
      <c r="U104" s="761">
        <f>IF(INDEX(Historical!$H$7:$H$1432,MATCH(B104,Historical!$B$7:$B$1446,0))=0,"n/a",((INDEX(Historical!$C$7:$C$1439,MATCH(B104,Historical!$B$7:$B$1446,0))/INDEX(Historical!$H$7:$H$1432,MATCH(B104,Historical!$B$7:$B$1446,0)))^(1/5)-1)*100)</f>
        <v>21.493409089334857</v>
      </c>
      <c r="V104" s="761">
        <f>IF(INDEX(Historical!$O$7:$O$1432,MATCH(B104,Historical!$B$7:$B$1446,0))=0,"n/a",((INDEX(Historical!$C$7:$C$1439,MATCH(B104,Historical!$B$7:$B$1446,0))/INDEX(Historical!$O$7:$O$1432,MATCH(B104,Historical!$B$7:$B$1446,0)))^(1/10)-1)*100)</f>
        <v>25.213711965523444</v>
      </c>
      <c r="W104" s="762">
        <f t="shared" si="50"/>
        <v>0.85244921964383391</v>
      </c>
      <c r="X104" s="763">
        <f t="shared" si="51"/>
        <v>1.5803977271569747</v>
      </c>
      <c r="Y104" s="718"/>
      <c r="Z104" s="704">
        <f t="shared" si="52"/>
        <v>23.943661971830988</v>
      </c>
      <c r="AA104" s="937">
        <f t="shared" si="53"/>
        <v>21.854460093896712</v>
      </c>
      <c r="AB104" s="641">
        <v>1</v>
      </c>
      <c r="AC104" s="918">
        <v>4.26</v>
      </c>
      <c r="AD104" s="918">
        <v>2.25</v>
      </c>
      <c r="AE104" s="918">
        <v>2.35</v>
      </c>
      <c r="AF104" s="918">
        <v>10.75</v>
      </c>
      <c r="AG104" s="918">
        <v>48.9</v>
      </c>
      <c r="AH104" s="918">
        <v>17.899999999999999</v>
      </c>
      <c r="AI104" s="918">
        <v>9.93</v>
      </c>
      <c r="AJ104" s="918">
        <v>13.600000000000001</v>
      </c>
      <c r="AK104" s="918">
        <v>9.7000000000000011</v>
      </c>
      <c r="AL104" s="930">
        <v>35260</v>
      </c>
      <c r="AM104" s="924">
        <v>0.5</v>
      </c>
      <c r="AN104" s="918">
        <v>0.12</v>
      </c>
      <c r="AO104" s="804">
        <f t="shared" si="54"/>
        <v>0.73454512862826249</v>
      </c>
      <c r="AP104" s="805">
        <f t="shared" si="55"/>
        <v>22.589005222524975</v>
      </c>
      <c r="AQ104" s="938">
        <f t="shared" si="56"/>
        <v>223.13426587403416</v>
      </c>
      <c r="AR104" s="704">
        <f>INDEX(Historical!$C$7:$C$1439,MATCH(B104,Historical!$B$7:$B$1446,0))*IF(AH104="n/a",1.03,IF(AH104&lt;0,1.01,IF(AH104&gt;10,1.1,(1+AH104/100))))</f>
        <v>0.9900000000000001</v>
      </c>
      <c r="AS104" s="937">
        <f t="shared" si="57"/>
        <v>1.0883070000000001</v>
      </c>
      <c r="AT104" s="937">
        <f t="shared" si="46"/>
        <v>1.1938727790000001</v>
      </c>
      <c r="AU104" s="937">
        <f t="shared" si="46"/>
        <v>1.309678438563</v>
      </c>
      <c r="AV104" s="937">
        <f t="shared" si="46"/>
        <v>1.4367172471036109</v>
      </c>
      <c r="AW104" s="704">
        <f t="shared" si="58"/>
        <v>6.0185754646666112</v>
      </c>
      <c r="AX104" s="812">
        <f t="shared" si="59"/>
        <v>6.4646353003937822</v>
      </c>
      <c r="AY104" s="997">
        <v>0.88</v>
      </c>
      <c r="AZ104" s="924">
        <v>24.92</v>
      </c>
      <c r="BA104" s="924">
        <v>-10.780000000000001</v>
      </c>
      <c r="BB104" s="924">
        <v>0.8</v>
      </c>
      <c r="BC104" s="924">
        <v>2.36</v>
      </c>
      <c r="BE104" s="666">
        <v>1995</v>
      </c>
      <c r="BF104" s="948" t="e">
        <f>#VALUE!</f>
        <v>#VALUE!</v>
      </c>
      <c r="BG104" s="933">
        <v>25.6</v>
      </c>
    </row>
    <row r="105" spans="1:59" ht="11.25" customHeight="1" x14ac:dyDescent="0.2">
      <c r="A105" s="537" t="s">
        <v>328</v>
      </c>
      <c r="B105" s="927" t="s">
        <v>329</v>
      </c>
      <c r="C105" s="994" t="s">
        <v>123</v>
      </c>
      <c r="D105" s="994" t="s">
        <v>4208</v>
      </c>
      <c r="E105" s="794">
        <v>45</v>
      </c>
      <c r="F105" s="526">
        <v>50</v>
      </c>
      <c r="G105" s="526" t="s">
        <v>37</v>
      </c>
      <c r="H105" s="526" t="s">
        <v>37</v>
      </c>
      <c r="I105" s="918">
        <v>58.04</v>
      </c>
      <c r="J105" s="704">
        <f t="shared" si="47"/>
        <v>2.4121295658166777</v>
      </c>
      <c r="K105" s="929">
        <v>0.35</v>
      </c>
      <c r="L105" s="641">
        <v>4</v>
      </c>
      <c r="M105" s="695">
        <f t="shared" si="48"/>
        <v>1.4</v>
      </c>
      <c r="N105" s="923" t="s">
        <v>161</v>
      </c>
      <c r="O105" s="797">
        <v>0.32</v>
      </c>
      <c r="P105" s="917">
        <v>43388</v>
      </c>
      <c r="Q105" s="917">
        <v>43404</v>
      </c>
      <c r="R105" s="695">
        <f t="shared" si="49"/>
        <v>9.3749999999999911</v>
      </c>
      <c r="S105" s="761">
        <f>IF(INDEX(Historical!$D$7:$D$1439,MATCH(B105,Historical!$B$7:$B$1446,0))=0,"n/a",(INDEX(Historical!$C$7:$C$1439,MATCH(B105,Historical!$B$7:$B$1446,0))/INDEX(Historical!$D$7:$D$1439,MATCH(B105,Historical!$B$7:$B$1446,0))-1)*100)</f>
        <v>7.3770491803278659</v>
      </c>
      <c r="T105" s="761">
        <f>IF(INDEX(Historical!$F$7:$F$1432,MATCH(B105,Historical!$B$7:$B$1446,0))=0,"n/a",((INDEX(Historical!$C$7:$C$1439,MATCH(B105,Historical!$B$7:$B$1446,0))/INDEX(Historical!$F$7:$F$1432,MATCH(B105,Historical!$B$7:$B$1446,0)))^(1/3)-1)*100)</f>
        <v>7.4829584996367826</v>
      </c>
      <c r="U105" s="761">
        <f>IF(INDEX(Historical!$H$7:$H$1432,MATCH(B105,Historical!$B$7:$B$1446,0))=0,"n/a",((INDEX(Historical!$C$7:$C$1439,MATCH(B105,Historical!$B$7:$B$1446,0))/INDEX(Historical!$H$7:$H$1432,MATCH(B105,Historical!$B$7:$B$1446,0)))^(1/5)-1)*100)</f>
        <v>7.4409996217950747</v>
      </c>
      <c r="V105" s="761">
        <f>IF(INDEX(Historical!$O$7:$O$1432,MATCH(B105,Historical!$B$7:$B$1446,0))=0,"n/a",((INDEX(Historical!$C$7:$C$1439,MATCH(B105,Historical!$B$7:$B$1446,0))/INDEX(Historical!$O$7:$O$1432,MATCH(B105,Historical!$B$7:$B$1446,0)))^(1/10)-1)*100)</f>
        <v>5.4576421538418796</v>
      </c>
      <c r="W105" s="762">
        <f t="shared" si="50"/>
        <v>1.3634092181285686</v>
      </c>
      <c r="X105" s="763">
        <f t="shared" si="51"/>
        <v>0.26574998649268122</v>
      </c>
      <c r="Y105" s="712"/>
      <c r="Z105" s="704">
        <f t="shared" si="52"/>
        <v>72.164948453608247</v>
      </c>
      <c r="AA105" s="937">
        <f t="shared" si="53"/>
        <v>29.917525773195877</v>
      </c>
      <c r="AB105" s="641">
        <v>5</v>
      </c>
      <c r="AC105" s="918">
        <v>1.94</v>
      </c>
      <c r="AD105" s="918">
        <v>2.96</v>
      </c>
      <c r="AE105" s="918">
        <v>1.43</v>
      </c>
      <c r="AF105" s="918">
        <v>4.96</v>
      </c>
      <c r="AG105" s="918">
        <v>15.2</v>
      </c>
      <c r="AH105" s="918">
        <v>87.3</v>
      </c>
      <c r="AI105" s="918">
        <v>33.07</v>
      </c>
      <c r="AJ105" s="918">
        <v>28.000000000000004</v>
      </c>
      <c r="AK105" s="918">
        <v>10.100000000000001</v>
      </c>
      <c r="AL105" s="930">
        <v>7860</v>
      </c>
      <c r="AM105" s="924">
        <v>0.2</v>
      </c>
      <c r="AN105" s="918">
        <v>1.55</v>
      </c>
      <c r="AO105" s="804">
        <f t="shared" si="54"/>
        <v>-20.064396585584124</v>
      </c>
      <c r="AP105" s="805">
        <f t="shared" si="55"/>
        <v>9.8531291876117528</v>
      </c>
      <c r="AQ105" s="938">
        <f t="shared" si="56"/>
        <v>156.81028694786576</v>
      </c>
      <c r="AR105" s="704">
        <f>INDEX(Historical!$C$7:$C$1439,MATCH(B105,Historical!$B$7:$B$1446,0))*IF(AH105="n/a",1.03,IF(AH105&lt;0,1.01,IF(AH105&gt;10,1.1,(1+AH105/100))))</f>
        <v>1.4410000000000003</v>
      </c>
      <c r="AS105" s="937">
        <f t="shared" si="57"/>
        <v>1.5851000000000004</v>
      </c>
      <c r="AT105" s="937">
        <f t="shared" si="46"/>
        <v>1.7436100000000005</v>
      </c>
      <c r="AU105" s="937">
        <f t="shared" si="46"/>
        <v>1.9179710000000008</v>
      </c>
      <c r="AV105" s="937">
        <f t="shared" si="46"/>
        <v>2.109768100000001</v>
      </c>
      <c r="AW105" s="704">
        <f t="shared" si="58"/>
        <v>8.7974491000000015</v>
      </c>
      <c r="AX105" s="812">
        <f t="shared" si="59"/>
        <v>15.157562198483806</v>
      </c>
      <c r="AY105" s="997">
        <v>1.17</v>
      </c>
      <c r="AZ105" s="924">
        <v>25.19</v>
      </c>
      <c r="BA105" s="924">
        <v>-14.81</v>
      </c>
      <c r="BB105" s="924">
        <v>1.49</v>
      </c>
      <c r="BC105" s="924">
        <v>-3.6999999999999997</v>
      </c>
      <c r="BE105" s="666">
        <v>1975</v>
      </c>
      <c r="BF105" s="948" t="e">
        <f>#VALUE!</f>
        <v>#VALUE!</v>
      </c>
      <c r="BG105" s="933">
        <v>4.7</v>
      </c>
    </row>
    <row r="106" spans="1:59" ht="11.25" customHeight="1" x14ac:dyDescent="0.2">
      <c r="A106" s="537" t="s">
        <v>345</v>
      </c>
      <c r="B106" s="927" t="s">
        <v>346</v>
      </c>
      <c r="C106" s="994" t="s">
        <v>123</v>
      </c>
      <c r="D106" s="994" t="s">
        <v>4208</v>
      </c>
      <c r="E106" s="794">
        <v>51</v>
      </c>
      <c r="F106" s="526">
        <v>25</v>
      </c>
      <c r="G106" s="526" t="s">
        <v>106</v>
      </c>
      <c r="H106" s="526" t="s">
        <v>106</v>
      </c>
      <c r="I106" s="918">
        <v>87.52</v>
      </c>
      <c r="J106" s="704">
        <f t="shared" si="47"/>
        <v>1.1425959780621573</v>
      </c>
      <c r="K106" s="929">
        <v>0.25</v>
      </c>
      <c r="L106" s="641">
        <v>4</v>
      </c>
      <c r="M106" s="695">
        <f t="shared" si="48"/>
        <v>1</v>
      </c>
      <c r="N106" s="923" t="s">
        <v>149</v>
      </c>
      <c r="O106" s="797">
        <v>0.22500000000000001</v>
      </c>
      <c r="P106" s="917">
        <v>43433</v>
      </c>
      <c r="Q106" s="917">
        <v>43448</v>
      </c>
      <c r="R106" s="695">
        <f t="shared" si="49"/>
        <v>11.111111111111107</v>
      </c>
      <c r="S106" s="761">
        <f>IF(INDEX(Historical!$D$7:$D$1439,MATCH(B106,Historical!$B$7:$B$1446,0))=0,"n/a",(INDEX(Historical!$C$7:$C$1439,MATCH(B106,Historical!$B$7:$B$1446,0))/INDEX(Historical!$D$7:$D$1439,MATCH(B106,Historical!$B$7:$B$1446,0))-1)*100)</f>
        <v>10.119047619047628</v>
      </c>
      <c r="T106" s="761">
        <f>IF(INDEX(Historical!$F$7:$F$1432,MATCH(B106,Historical!$B$7:$B$1446,0))=0,"n/a",((INDEX(Historical!$C$7:$C$1439,MATCH(B106,Historical!$B$7:$B$1446,0))/INDEX(Historical!$F$7:$F$1432,MATCH(B106,Historical!$B$7:$B$1446,0)))^(1/3)-1)*100)</f>
        <v>8.211385478619615</v>
      </c>
      <c r="U106" s="761">
        <f>IF(INDEX(Historical!$H$7:$H$1432,MATCH(B106,Historical!$B$7:$B$1446,0))=0,"n/a",((INDEX(Historical!$C$7:$C$1439,MATCH(B106,Historical!$B$7:$B$1446,0))/INDEX(Historical!$H$7:$H$1432,MATCH(B106,Historical!$B$7:$B$1446,0)))^(1/5)-1)*100)</f>
        <v>7.3113541506014013</v>
      </c>
      <c r="V106" s="761">
        <f>IF(INDEX(Historical!$O$7:$O$1432,MATCH(B106,Historical!$B$7:$B$1446,0))=0,"n/a",((INDEX(Historical!$C$7:$C$1439,MATCH(B106,Historical!$B$7:$B$1446,0))/INDEX(Historical!$O$7:$O$1432,MATCH(B106,Historical!$B$7:$B$1446,0)))^(1/10)-1)*100)</f>
        <v>8.087452285901664</v>
      </c>
      <c r="W106" s="762">
        <f t="shared" si="50"/>
        <v>0.90403675868936073</v>
      </c>
      <c r="X106" s="763">
        <f t="shared" si="51"/>
        <v>1.107780931909303</v>
      </c>
      <c r="Y106" s="718"/>
      <c r="Z106" s="704">
        <f t="shared" si="52"/>
        <v>20.408163265306118</v>
      </c>
      <c r="AA106" s="937">
        <f t="shared" si="53"/>
        <v>17.861224489795916</v>
      </c>
      <c r="AB106" s="641">
        <v>12</v>
      </c>
      <c r="AC106" s="918">
        <v>4.9000000000000004</v>
      </c>
      <c r="AD106" s="918">
        <v>4.0599999999999996</v>
      </c>
      <c r="AE106" s="918">
        <v>1.04</v>
      </c>
      <c r="AF106" s="918">
        <v>2.57</v>
      </c>
      <c r="AG106" s="918">
        <v>14.6</v>
      </c>
      <c r="AH106" s="918">
        <v>11.799999999999999</v>
      </c>
      <c r="AI106" s="918">
        <v>17.79</v>
      </c>
      <c r="AJ106" s="918">
        <v>6.6000000000000005</v>
      </c>
      <c r="AK106" s="918">
        <v>4.3999999999999995</v>
      </c>
      <c r="AL106" s="930">
        <v>2070</v>
      </c>
      <c r="AM106" s="924">
        <v>2.4</v>
      </c>
      <c r="AN106" s="918">
        <v>0.35</v>
      </c>
      <c r="AO106" s="804">
        <f t="shared" si="54"/>
        <v>-9.407274361132357</v>
      </c>
      <c r="AP106" s="805">
        <f t="shared" si="55"/>
        <v>8.4539501286635588</v>
      </c>
      <c r="AQ106" s="938">
        <f t="shared" si="56"/>
        <v>42.833775866720927</v>
      </c>
      <c r="AR106" s="704">
        <f>INDEX(Historical!$C$7:$C$1439,MATCH(B106,Historical!$B$7:$B$1446,0))*IF(AH106="n/a",1.03,IF(AH106&lt;0,1.01,IF(AH106&gt;10,1.1,(1+AH106/100))))</f>
        <v>1.0175000000000001</v>
      </c>
      <c r="AS106" s="937">
        <f t="shared" si="57"/>
        <v>1.1192500000000001</v>
      </c>
      <c r="AT106" s="937">
        <f t="shared" si="46"/>
        <v>1.1684970000000001</v>
      </c>
      <c r="AU106" s="937">
        <f t="shared" si="46"/>
        <v>1.2199108680000001</v>
      </c>
      <c r="AV106" s="937">
        <f t="shared" si="46"/>
        <v>1.2735869461920002</v>
      </c>
      <c r="AW106" s="704">
        <f t="shared" si="58"/>
        <v>5.7987448141920011</v>
      </c>
      <c r="AX106" s="812">
        <f t="shared" si="59"/>
        <v>6.6256225025045721</v>
      </c>
      <c r="AY106" s="997">
        <v>1.26</v>
      </c>
      <c r="AZ106" s="924">
        <v>28.54</v>
      </c>
      <c r="BA106" s="924">
        <v>-8.18</v>
      </c>
      <c r="BB106" s="924">
        <v>-1.39</v>
      </c>
      <c r="BC106" s="924">
        <v>4.01</v>
      </c>
      <c r="BE106" s="666">
        <v>1969</v>
      </c>
      <c r="BF106" s="948" t="e">
        <f>#VALUE!</f>
        <v>#VALUE!</v>
      </c>
      <c r="BG106" s="933">
        <v>7.6</v>
      </c>
    </row>
    <row r="107" spans="1:59" ht="11.25" customHeight="1" x14ac:dyDescent="0.2">
      <c r="A107" s="611" t="s">
        <v>332</v>
      </c>
      <c r="B107" s="927" t="s">
        <v>333</v>
      </c>
      <c r="C107" s="994" t="s">
        <v>108</v>
      </c>
      <c r="D107" s="994" t="s">
        <v>4372</v>
      </c>
      <c r="E107" s="794">
        <v>28</v>
      </c>
      <c r="F107" s="526">
        <v>98</v>
      </c>
      <c r="G107" s="526" t="s">
        <v>106</v>
      </c>
      <c r="H107" s="526" t="s">
        <v>106</v>
      </c>
      <c r="I107" s="918">
        <v>52.25</v>
      </c>
      <c r="J107" s="704">
        <f t="shared" si="47"/>
        <v>1.2631578947368423</v>
      </c>
      <c r="K107" s="935">
        <v>0.33</v>
      </c>
      <c r="L107" s="641">
        <v>2</v>
      </c>
      <c r="M107" s="695">
        <f t="shared" si="48"/>
        <v>0.66</v>
      </c>
      <c r="N107" s="923" t="s">
        <v>334</v>
      </c>
      <c r="O107" s="798">
        <v>0.3</v>
      </c>
      <c r="P107" s="917">
        <v>43460</v>
      </c>
      <c r="Q107" s="917">
        <v>43473</v>
      </c>
      <c r="R107" s="695">
        <f t="shared" si="49"/>
        <v>10.000000000000009</v>
      </c>
      <c r="S107" s="761">
        <f>IF(INDEX(Historical!$D$7:$D$1439,MATCH(B107,Historical!$B$7:$B$1446,0))=0,"n/a",(INDEX(Historical!$C$7:$C$1439,MATCH(B107,Historical!$B$7:$B$1446,0))/INDEX(Historical!$D$7:$D$1439,MATCH(B107,Historical!$B$7:$B$1446,0))-1)*100)</f>
        <v>3.4482758620689724</v>
      </c>
      <c r="T107" s="761">
        <f>IF(INDEX(Historical!$F$7:$F$1432,MATCH(B107,Historical!$B$7:$B$1446,0))=0,"n/a",((INDEX(Historical!$C$7:$C$1439,MATCH(B107,Historical!$B$7:$B$1446,0))/INDEX(Historical!$F$7:$F$1432,MATCH(B107,Historical!$B$7:$B$1446,0)))^(1/3)-1)*100)</f>
        <v>7.7217345015941907</v>
      </c>
      <c r="U107" s="761">
        <f>IF(INDEX(Historical!$H$7:$H$1432,MATCH(B107,Historical!$B$7:$B$1446,0))=0,"n/a",((INDEX(Historical!$C$7:$C$1439,MATCH(B107,Historical!$B$7:$B$1446,0))/INDEX(Historical!$H$7:$H$1432,MATCH(B107,Historical!$B$7:$B$1446,0)))^(1/5)-1)*100)</f>
        <v>11.382417860287909</v>
      </c>
      <c r="V107" s="761">
        <f>IF(INDEX(Historical!$O$7:$O$1432,MATCH(B107,Historical!$B$7:$B$1446,0))=0,"n/a",((INDEX(Historical!$C$7:$C$1439,MATCH(B107,Historical!$B$7:$B$1446,0))/INDEX(Historical!$O$7:$O$1432,MATCH(B107,Historical!$B$7:$B$1446,0)))^(1/10)-1)*100)</f>
        <v>14.869835499703509</v>
      </c>
      <c r="W107" s="762">
        <f t="shared" si="50"/>
        <v>0.76547032820335259</v>
      </c>
      <c r="X107" s="763">
        <f t="shared" si="51"/>
        <v>0.82481288842666001</v>
      </c>
      <c r="Y107" s="928"/>
      <c r="Z107" s="704">
        <f t="shared" si="52"/>
        <v>21.086261980830674</v>
      </c>
      <c r="AA107" s="937">
        <f t="shared" si="53"/>
        <v>16.693290734824281</v>
      </c>
      <c r="AB107" s="641">
        <v>12</v>
      </c>
      <c r="AC107" s="918">
        <v>3.13</v>
      </c>
      <c r="AD107" s="918">
        <v>1.39</v>
      </c>
      <c r="AE107" s="918">
        <v>5.13</v>
      </c>
      <c r="AF107" s="918">
        <v>5.09</v>
      </c>
      <c r="AG107" s="918">
        <v>31.5</v>
      </c>
      <c r="AH107" s="918">
        <v>29.599999999999998</v>
      </c>
      <c r="AI107" s="918">
        <v>13.530000000000001</v>
      </c>
      <c r="AJ107" s="918">
        <v>13.8</v>
      </c>
      <c r="AK107" s="918">
        <v>12</v>
      </c>
      <c r="AL107" s="930">
        <v>8330</v>
      </c>
      <c r="AM107" s="924">
        <v>6.9</v>
      </c>
      <c r="AN107" s="918">
        <v>0</v>
      </c>
      <c r="AO107" s="804">
        <f t="shared" si="54"/>
        <v>-4.0477149797995295</v>
      </c>
      <c r="AP107" s="805">
        <f t="shared" si="55"/>
        <v>12.645575755024751</v>
      </c>
      <c r="AQ107" s="938">
        <f t="shared" si="56"/>
        <v>94.329445175804011</v>
      </c>
      <c r="AR107" s="704">
        <f>INDEX(Historical!$C$7:$C$1439,MATCH(B107,Historical!$B$7:$B$1446,0))*IF(AH107="n/a",1.03,IF(AH107&lt;0,1.01,IF(AH107&gt;10,1.1,(1+AH107/100))))</f>
        <v>0.66</v>
      </c>
      <c r="AS107" s="937">
        <f t="shared" si="57"/>
        <v>0.72600000000000009</v>
      </c>
      <c r="AT107" s="937">
        <f t="shared" ref="AT107:AV126" si="61">IF($AK107="n/a",1.03*AS107,IF($AK107&lt;0,1.01*AS107,IF($AK107&gt;10,1.1*AS107,(1+$AK107/100)*AS107)))</f>
        <v>0.7986000000000002</v>
      </c>
      <c r="AU107" s="937">
        <f t="shared" si="61"/>
        <v>0.87846000000000024</v>
      </c>
      <c r="AV107" s="937">
        <f t="shared" si="61"/>
        <v>0.96630600000000033</v>
      </c>
      <c r="AW107" s="704">
        <f t="shared" si="58"/>
        <v>4.0293660000000013</v>
      </c>
      <c r="AX107" s="812">
        <f t="shared" si="59"/>
        <v>7.7117052631578975</v>
      </c>
      <c r="AY107" s="997">
        <v>1.25</v>
      </c>
      <c r="AZ107" s="924">
        <v>23.61</v>
      </c>
      <c r="BA107" s="924">
        <v>-30.680000000000003</v>
      </c>
      <c r="BB107" s="924">
        <v>2.94</v>
      </c>
      <c r="BC107" s="924">
        <v>-6.15</v>
      </c>
      <c r="BE107" s="666">
        <v>1992</v>
      </c>
      <c r="BF107" s="948" t="e">
        <f>#VALUE!</f>
        <v>#VALUE!</v>
      </c>
      <c r="BG107" s="933">
        <v>26.3</v>
      </c>
    </row>
    <row r="108" spans="1:59" ht="11.25" customHeight="1" x14ac:dyDescent="0.2">
      <c r="A108" s="537" t="s">
        <v>336</v>
      </c>
      <c r="B108" s="927" t="s">
        <v>337</v>
      </c>
      <c r="C108" s="994" t="s">
        <v>123</v>
      </c>
      <c r="D108" s="994" t="s">
        <v>4208</v>
      </c>
      <c r="E108" s="794">
        <v>41</v>
      </c>
      <c r="F108" s="526">
        <v>65</v>
      </c>
      <c r="G108" s="526" t="s">
        <v>37</v>
      </c>
      <c r="H108" s="526" t="s">
        <v>37</v>
      </c>
      <c r="I108" s="918">
        <v>430.71</v>
      </c>
      <c r="J108" s="704">
        <f t="shared" si="47"/>
        <v>1.0494300109122148</v>
      </c>
      <c r="K108" s="929">
        <v>1.1299999999999999</v>
      </c>
      <c r="L108" s="641">
        <v>4</v>
      </c>
      <c r="M108" s="695">
        <f t="shared" si="48"/>
        <v>4.5199999999999996</v>
      </c>
      <c r="N108" s="923" t="s">
        <v>228</v>
      </c>
      <c r="O108" s="797">
        <v>0.86</v>
      </c>
      <c r="P108" s="917">
        <v>43518</v>
      </c>
      <c r="Q108" s="917">
        <v>43532</v>
      </c>
      <c r="R108" s="695">
        <f t="shared" si="49"/>
        <v>31.395348837209291</v>
      </c>
      <c r="S108" s="761">
        <f>IF(INDEX(Historical!$D$7:$D$1439,MATCH(B108,Historical!$B$7:$B$1446,0))=0,"n/a",(INDEX(Historical!$C$7:$C$1439,MATCH(B108,Historical!$B$7:$B$1446,0))/INDEX(Historical!$D$7:$D$1439,MATCH(B108,Historical!$B$7:$B$1446,0))-1)*100)</f>
        <v>1.1764705882352899</v>
      </c>
      <c r="T108" s="761">
        <f>IF(INDEX(Historical!$F$7:$F$1432,MATCH(B108,Historical!$B$7:$B$1446,0))=0,"n/a",((INDEX(Historical!$C$7:$C$1439,MATCH(B108,Historical!$B$7:$B$1446,0))/INDEX(Historical!$F$7:$F$1432,MATCH(B108,Historical!$B$7:$B$1446,0)))^(1/3)-1)*100)</f>
        <v>8.6778945682743025</v>
      </c>
      <c r="U108" s="761">
        <f>IF(INDEX(Historical!$H$7:$H$1432,MATCH(B108,Historical!$B$7:$B$1446,0))=0,"n/a",((INDEX(Historical!$C$7:$C$1439,MATCH(B108,Historical!$B$7:$B$1446,0))/INDEX(Historical!$H$7:$H$1432,MATCH(B108,Historical!$B$7:$B$1446,0)))^(1/5)-1)*100)</f>
        <v>11.456573996486764</v>
      </c>
      <c r="V108" s="761">
        <f>IF(INDEX(Historical!$O$7:$O$1432,MATCH(B108,Historical!$B$7:$B$1446,0))=0,"n/a",((INDEX(Historical!$C$7:$C$1439,MATCH(B108,Historical!$B$7:$B$1446,0))/INDEX(Historical!$O$7:$O$1432,MATCH(B108,Historical!$B$7:$B$1446,0)))^(1/10)-1)*100)</f>
        <v>9.4064788025759682</v>
      </c>
      <c r="W108" s="762">
        <f t="shared" si="50"/>
        <v>1.2179450182090854</v>
      </c>
      <c r="X108" s="763">
        <f t="shared" si="51"/>
        <v>1.2318896770415875</v>
      </c>
      <c r="Y108" s="927"/>
      <c r="Z108" s="704">
        <f t="shared" si="52"/>
        <v>39.066551426101981</v>
      </c>
      <c r="AA108" s="937">
        <f t="shared" si="53"/>
        <v>37.226447709593778</v>
      </c>
      <c r="AB108" s="641">
        <v>12</v>
      </c>
      <c r="AC108" s="918">
        <v>11.57</v>
      </c>
      <c r="AD108" s="918">
        <v>2.4700000000000002</v>
      </c>
      <c r="AE108" s="918">
        <v>2.35</v>
      </c>
      <c r="AF108" s="918">
        <v>10.69</v>
      </c>
      <c r="AG108" s="920">
        <v>29.299999999999997</v>
      </c>
      <c r="AH108" s="918">
        <v>-5.3</v>
      </c>
      <c r="AI108" s="918">
        <v>14.530000000000001</v>
      </c>
      <c r="AJ108" s="918">
        <v>9.3000000000000007</v>
      </c>
      <c r="AK108" s="918">
        <v>15.1</v>
      </c>
      <c r="AL108" s="930">
        <v>41140</v>
      </c>
      <c r="AM108" s="924">
        <v>0.2</v>
      </c>
      <c r="AN108" s="918">
        <v>2.5</v>
      </c>
      <c r="AO108" s="804">
        <f t="shared" si="54"/>
        <v>-24.7204437021948</v>
      </c>
      <c r="AP108" s="805">
        <f t="shared" si="55"/>
        <v>12.506004007398978</v>
      </c>
      <c r="AQ108" s="938">
        <f t="shared" si="56"/>
        <v>320.5555722377814</v>
      </c>
      <c r="AR108" s="704">
        <f>INDEX(Historical!$C$7:$C$1439,MATCH(B108,Historical!$B$7:$B$1446,0))*IF(AH108="n/a",1.03,IF(AH108&lt;0,1.01,IF(AH108&gt;10,1.1,(1+AH108/100))))</f>
        <v>3.4744000000000002</v>
      </c>
      <c r="AS108" s="937">
        <f t="shared" si="57"/>
        <v>3.8218400000000003</v>
      </c>
      <c r="AT108" s="937">
        <f t="shared" si="61"/>
        <v>4.2040240000000004</v>
      </c>
      <c r="AU108" s="937">
        <f t="shared" si="61"/>
        <v>4.6244264000000008</v>
      </c>
      <c r="AV108" s="937">
        <f t="shared" si="61"/>
        <v>5.0868690400000016</v>
      </c>
      <c r="AW108" s="704">
        <f t="shared" si="58"/>
        <v>21.211559440000002</v>
      </c>
      <c r="AX108" s="812">
        <f t="shared" si="59"/>
        <v>4.9247891713682064</v>
      </c>
      <c r="AY108" s="997">
        <v>1.26</v>
      </c>
      <c r="AZ108" s="924">
        <v>21.23</v>
      </c>
      <c r="BA108" s="924">
        <v>-10.199999999999999</v>
      </c>
      <c r="BB108" s="924">
        <v>2.0500000000000003</v>
      </c>
      <c r="BC108" s="924">
        <v>2.42</v>
      </c>
      <c r="BE108" s="666">
        <v>1979</v>
      </c>
      <c r="BF108" s="948" t="e">
        <f>#VALUE!</f>
        <v>#VALUE!</v>
      </c>
      <c r="BG108" s="933">
        <v>5.6000000000000005</v>
      </c>
    </row>
    <row r="109" spans="1:59" ht="11.25" customHeight="1" x14ac:dyDescent="0.2">
      <c r="A109" s="537" t="s">
        <v>338</v>
      </c>
      <c r="B109" s="927" t="s">
        <v>339</v>
      </c>
      <c r="C109" s="994" t="s">
        <v>131</v>
      </c>
      <c r="D109" s="994" t="s">
        <v>4378</v>
      </c>
      <c r="E109" s="794">
        <v>52</v>
      </c>
      <c r="F109" s="526">
        <v>21</v>
      </c>
      <c r="G109" s="526" t="s">
        <v>37</v>
      </c>
      <c r="H109" s="526" t="s">
        <v>37</v>
      </c>
      <c r="I109" s="918">
        <v>61.74</v>
      </c>
      <c r="J109" s="704">
        <f t="shared" si="47"/>
        <v>1.9436345966958213</v>
      </c>
      <c r="K109" s="929">
        <v>0.3</v>
      </c>
      <c r="L109" s="641">
        <v>4</v>
      </c>
      <c r="M109" s="695">
        <f t="shared" si="48"/>
        <v>1.2</v>
      </c>
      <c r="N109" s="923" t="s">
        <v>119</v>
      </c>
      <c r="O109" s="797">
        <v>0.28000000000000003</v>
      </c>
      <c r="P109" s="917">
        <v>43504</v>
      </c>
      <c r="Q109" s="917">
        <v>43525</v>
      </c>
      <c r="R109" s="695">
        <f t="shared" si="49"/>
        <v>7.1428571428571281</v>
      </c>
      <c r="S109" s="761">
        <f>IF(INDEX(Historical!$D$7:$D$1439,MATCH(B109,Historical!$B$7:$B$1446,0))=0,"n/a",(INDEX(Historical!$C$7:$C$1439,MATCH(B109,Historical!$B$7:$B$1446,0))/INDEX(Historical!$D$7:$D$1439,MATCH(B109,Historical!$B$7:$B$1446,0))-1)*100)</f>
        <v>28.735632183908066</v>
      </c>
      <c r="T109" s="761">
        <f>IF(INDEX(Historical!$F$7:$F$1432,MATCH(B109,Historical!$B$7:$B$1446,0))=0,"n/a",((INDEX(Historical!$C$7:$C$1439,MATCH(B109,Historical!$B$7:$B$1446,0))/INDEX(Historical!$F$7:$F$1432,MATCH(B109,Historical!$B$7:$B$1446,0)))^(1/3)-1)*100)</f>
        <v>12.816980888230489</v>
      </c>
      <c r="U109" s="761">
        <f>IF(INDEX(Historical!$H$7:$H$1432,MATCH(B109,Historical!$B$7:$B$1446,0))=0,"n/a",((INDEX(Historical!$C$7:$C$1439,MATCH(B109,Historical!$B$7:$B$1446,0))/INDEX(Historical!$H$7:$H$1432,MATCH(B109,Historical!$B$7:$B$1446,0)))^(1/5)-1)*100)</f>
        <v>8.9379083788233551</v>
      </c>
      <c r="V109" s="761">
        <f>IF(INDEX(Historical!$O$7:$O$1432,MATCH(B109,Historical!$B$7:$B$1446,0))=0,"n/a",((INDEX(Historical!$C$7:$C$1439,MATCH(B109,Historical!$B$7:$B$1446,0))/INDEX(Historical!$O$7:$O$1432,MATCH(B109,Historical!$B$7:$B$1446,0)))^(1/10)-1)*100)</f>
        <v>5.6898339384503061</v>
      </c>
      <c r="W109" s="762">
        <f t="shared" si="50"/>
        <v>1.5708557535262093</v>
      </c>
      <c r="X109" s="763">
        <f t="shared" si="51"/>
        <v>0.88494142364587658</v>
      </c>
      <c r="Y109" s="728"/>
      <c r="Z109" s="704">
        <f t="shared" si="52"/>
        <v>65.573770491803273</v>
      </c>
      <c r="AA109" s="937">
        <f t="shared" si="53"/>
        <v>33.73770491803279</v>
      </c>
      <c r="AB109" s="641">
        <v>12</v>
      </c>
      <c r="AC109" s="918">
        <v>1.83</v>
      </c>
      <c r="AD109" s="918">
        <v>2.42</v>
      </c>
      <c r="AE109" s="918">
        <v>4.46</v>
      </c>
      <c r="AF109" s="918">
        <v>1.6</v>
      </c>
      <c r="AG109" s="918">
        <v>6.8000000000000007</v>
      </c>
      <c r="AH109" s="918">
        <v>-33.900000000000006</v>
      </c>
      <c r="AI109" s="918">
        <v>3.1</v>
      </c>
      <c r="AJ109" s="918">
        <v>10.100000000000001</v>
      </c>
      <c r="AK109" s="918">
        <v>14.000000000000002</v>
      </c>
      <c r="AL109" s="930">
        <v>1780</v>
      </c>
      <c r="AM109" s="924">
        <v>0.4</v>
      </c>
      <c r="AN109" s="918">
        <v>0.6</v>
      </c>
      <c r="AO109" s="804">
        <f t="shared" si="54"/>
        <v>-22.856161942513616</v>
      </c>
      <c r="AP109" s="805">
        <f t="shared" si="55"/>
        <v>10.881542975519176</v>
      </c>
      <c r="AQ109" s="938">
        <f t="shared" si="56"/>
        <v>54.891112819945519</v>
      </c>
      <c r="AR109" s="704">
        <f>INDEX(Historical!$C$7:$C$1439,MATCH(B109,Historical!$B$7:$B$1446,0))*IF(AH109="n/a",1.03,IF(AH109&lt;0,1.01,IF(AH109&gt;10,1.1,(1+AH109/100))))</f>
        <v>1.1312000000000002</v>
      </c>
      <c r="AS109" s="937">
        <f t="shared" si="57"/>
        <v>1.1662672000000001</v>
      </c>
      <c r="AT109" s="937">
        <f t="shared" si="61"/>
        <v>1.2828939200000002</v>
      </c>
      <c r="AU109" s="937">
        <f t="shared" si="61"/>
        <v>1.4111833120000004</v>
      </c>
      <c r="AV109" s="937">
        <f t="shared" si="61"/>
        <v>1.5523016432000005</v>
      </c>
      <c r="AW109" s="704">
        <f t="shared" si="58"/>
        <v>6.5438460752000021</v>
      </c>
      <c r="AX109" s="812">
        <f t="shared" si="59"/>
        <v>10.599038022675741</v>
      </c>
      <c r="AY109" s="997">
        <v>7.0000000000000007E-2</v>
      </c>
      <c r="AZ109" s="924">
        <v>20.440000000000001</v>
      </c>
      <c r="BA109" s="924">
        <v>-9.76</v>
      </c>
      <c r="BB109" s="924">
        <v>1.87</v>
      </c>
      <c r="BC109" s="924">
        <v>1.38</v>
      </c>
      <c r="BE109" s="666">
        <v>1968</v>
      </c>
      <c r="BF109" s="948" t="e">
        <f>#VALUE!</f>
        <v>#VALUE!</v>
      </c>
      <c r="BG109" s="933">
        <v>2.4</v>
      </c>
    </row>
    <row r="110" spans="1:59" ht="11.25" customHeight="1" x14ac:dyDescent="0.2">
      <c r="A110" s="537" t="s">
        <v>811</v>
      </c>
      <c r="B110" s="927" t="s">
        <v>812</v>
      </c>
      <c r="C110" s="994" t="s">
        <v>4356</v>
      </c>
      <c r="D110" s="994" t="s">
        <v>4357</v>
      </c>
      <c r="E110" s="794">
        <v>26</v>
      </c>
      <c r="F110" s="526">
        <v>118</v>
      </c>
      <c r="G110" s="526" t="s">
        <v>37</v>
      </c>
      <c r="H110" s="526" t="s">
        <v>37</v>
      </c>
      <c r="I110" s="918">
        <v>20.98</v>
      </c>
      <c r="J110" s="704">
        <f t="shared" si="47"/>
        <v>6.7683508102955185</v>
      </c>
      <c r="K110" s="935">
        <v>0.35499999999999998</v>
      </c>
      <c r="L110" s="641">
        <v>4</v>
      </c>
      <c r="M110" s="695">
        <f t="shared" si="48"/>
        <v>1.42</v>
      </c>
      <c r="N110" s="923" t="s">
        <v>107</v>
      </c>
      <c r="O110" s="798">
        <v>0.35</v>
      </c>
      <c r="P110" s="917">
        <v>43584</v>
      </c>
      <c r="Q110" s="917">
        <v>43600</v>
      </c>
      <c r="R110" s="695">
        <f t="shared" si="49"/>
        <v>1.4285714285714299</v>
      </c>
      <c r="S110" s="761">
        <f>IF(INDEX(Historical!$D$7:$D$1439,MATCH(B110,Historical!$B$7:$B$1446,0))=0,"n/a",(INDEX(Historical!$C$7:$C$1439,MATCH(B110,Historical!$B$7:$B$1446,0))/INDEX(Historical!$D$7:$D$1439,MATCH(B110,Historical!$B$7:$B$1446,0))-1)*100)</f>
        <v>2.9574861367837268</v>
      </c>
      <c r="T110" s="761">
        <f>IF(INDEX(Historical!$F$7:$F$1432,MATCH(B110,Historical!$B$7:$B$1446,0))=0,"n/a",((INDEX(Historical!$C$7:$C$1439,MATCH(B110,Historical!$B$7:$B$1446,0))/INDEX(Historical!$F$7:$F$1432,MATCH(B110,Historical!$B$7:$B$1446,0)))^(1/3)-1)*100)</f>
        <v>8.3412133001648172</v>
      </c>
      <c r="U110" s="761">
        <f>IF(INDEX(Historical!$H$7:$H$1432,MATCH(B110,Historical!$B$7:$B$1446,0))=0,"n/a",((INDEX(Historical!$C$7:$C$1439,MATCH(B110,Historical!$B$7:$B$1446,0))/INDEX(Historical!$H$7:$H$1432,MATCH(B110,Historical!$B$7:$B$1446,0)))^(1/5)-1)*100)</f>
        <v>9.4889741340311815</v>
      </c>
      <c r="V110" s="761">
        <f>IF(INDEX(Historical!$O$7:$O$1432,MATCH(B110,Historical!$B$7:$B$1446,0))=0,"n/a",((INDEX(Historical!$C$7:$C$1439,MATCH(B110,Historical!$B$7:$B$1446,0))/INDEX(Historical!$O$7:$O$1432,MATCH(B110,Historical!$B$7:$B$1446,0)))^(1/10)-1)*100)</f>
        <v>6.3832843418241803</v>
      </c>
      <c r="W110" s="762">
        <f t="shared" si="50"/>
        <v>1.4865347720542672</v>
      </c>
      <c r="X110" s="763" t="str">
        <f t="shared" si="51"/>
        <v>n/a</v>
      </c>
      <c r="Y110" s="719"/>
      <c r="Z110" s="704">
        <f t="shared" si="52"/>
        <v>315.55555555555554</v>
      </c>
      <c r="AA110" s="937">
        <f t="shared" si="53"/>
        <v>46.62222222222222</v>
      </c>
      <c r="AB110" s="641">
        <v>12</v>
      </c>
      <c r="AC110" s="918">
        <v>0.45</v>
      </c>
      <c r="AD110" s="918">
        <v>7.02</v>
      </c>
      <c r="AE110" s="918">
        <v>4.01</v>
      </c>
      <c r="AF110" s="918">
        <v>4.24</v>
      </c>
      <c r="AG110" s="918">
        <v>8.1</v>
      </c>
      <c r="AH110" s="918">
        <v>-35.6</v>
      </c>
      <c r="AI110" s="918">
        <v>0.44</v>
      </c>
      <c r="AJ110" s="918">
        <v>-16.600000000000001</v>
      </c>
      <c r="AK110" s="918">
        <v>6.7</v>
      </c>
      <c r="AL110" s="930">
        <v>1980</v>
      </c>
      <c r="AM110" s="924">
        <v>2.2999999999999998</v>
      </c>
      <c r="AN110" s="918">
        <v>3.57</v>
      </c>
      <c r="AO110" s="804">
        <f t="shared" si="54"/>
        <v>-30.364897277895519</v>
      </c>
      <c r="AP110" s="805">
        <f t="shared" si="55"/>
        <v>16.257324944326701</v>
      </c>
      <c r="AQ110" s="938">
        <f t="shared" si="56"/>
        <v>196.40679421079571</v>
      </c>
      <c r="AR110" s="704">
        <f>INDEX(Historical!$C$7:$C$1439,MATCH(B110,Historical!$B$7:$B$1446,0))*IF(AH110="n/a",1.03,IF(AH110&lt;0,1.01,IF(AH110&gt;10,1.1,(1+AH110/100))))</f>
        <v>1.406425</v>
      </c>
      <c r="AS110" s="937">
        <f t="shared" si="57"/>
        <v>1.41261327</v>
      </c>
      <c r="AT110" s="937">
        <f t="shared" si="61"/>
        <v>1.5072583590899999</v>
      </c>
      <c r="AU110" s="937">
        <f t="shared" si="61"/>
        <v>1.60824466914903</v>
      </c>
      <c r="AV110" s="937">
        <f t="shared" si="61"/>
        <v>1.7159970619820148</v>
      </c>
      <c r="AW110" s="704">
        <f t="shared" si="58"/>
        <v>7.6505383602210442</v>
      </c>
      <c r="AX110" s="812">
        <f t="shared" si="59"/>
        <v>36.465864443379623</v>
      </c>
      <c r="AY110" s="997">
        <v>0.75</v>
      </c>
      <c r="AZ110" s="924">
        <v>6.23</v>
      </c>
      <c r="BA110" s="924">
        <v>-15.78</v>
      </c>
      <c r="BB110" s="924">
        <v>-2.7</v>
      </c>
      <c r="BC110" s="924">
        <v>-7.24</v>
      </c>
      <c r="BE110" s="666">
        <v>1994</v>
      </c>
      <c r="BF110" s="948" t="e">
        <f>#VALUE!</f>
        <v>#VALUE!</v>
      </c>
      <c r="BG110" s="933">
        <v>1.7000000000000002</v>
      </c>
    </row>
    <row r="111" spans="1:59" s="840" customFormat="1" ht="11.25" customHeight="1" x14ac:dyDescent="0.2">
      <c r="A111" s="699" t="s">
        <v>340</v>
      </c>
      <c r="B111" s="848" t="s">
        <v>341</v>
      </c>
      <c r="C111" s="994" t="s">
        <v>123</v>
      </c>
      <c r="D111" s="994" t="s">
        <v>4379</v>
      </c>
      <c r="E111" s="820">
        <v>36</v>
      </c>
      <c r="F111" s="526">
        <v>73</v>
      </c>
      <c r="G111" s="1151" t="s">
        <v>37</v>
      </c>
      <c r="H111" s="1151" t="s">
        <v>37</v>
      </c>
      <c r="I111" s="833">
        <v>61.53</v>
      </c>
      <c r="J111" s="822">
        <f t="shared" si="47"/>
        <v>2.6653664878920851</v>
      </c>
      <c r="K111" s="823">
        <v>0.41</v>
      </c>
      <c r="L111" s="824">
        <v>4</v>
      </c>
      <c r="M111" s="825">
        <f t="shared" si="48"/>
        <v>1.64</v>
      </c>
      <c r="N111" s="826" t="s">
        <v>250</v>
      </c>
      <c r="O111" s="827">
        <v>0.39</v>
      </c>
      <c r="P111" s="844">
        <v>43230</v>
      </c>
      <c r="Q111" s="844">
        <v>43259</v>
      </c>
      <c r="R111" s="825">
        <f t="shared" si="49"/>
        <v>5.128205128205118</v>
      </c>
      <c r="S111" s="761">
        <f>IF(INDEX(Historical!$D$7:$D$1439,MATCH(B111,Historical!$B$7:$B$1446,0))=0,"n/a",(INDEX(Historical!$C$7:$C$1439,MATCH(B111,Historical!$B$7:$B$1446,0))/INDEX(Historical!$D$7:$D$1439,MATCH(B111,Historical!$B$7:$B$1446,0))-1)*100)</f>
        <v>5.1948051948051965</v>
      </c>
      <c r="T111" s="761">
        <f>IF(INDEX(Historical!$F$7:$F$1432,MATCH(B111,Historical!$B$7:$B$1446,0))=0,"n/a",((INDEX(Historical!$C$7:$C$1439,MATCH(B111,Historical!$B$7:$B$1446,0))/INDEX(Historical!$F$7:$F$1432,MATCH(B111,Historical!$B$7:$B$1446,0)))^(1/3)-1)*100)</f>
        <v>5.7462111719003284</v>
      </c>
      <c r="U111" s="761">
        <f>IF(INDEX(Historical!$H$7:$H$1432,MATCH(B111,Historical!$B$7:$B$1446,0))=0,"n/a",((INDEX(Historical!$C$7:$C$1439,MATCH(B111,Historical!$B$7:$B$1446,0))/INDEX(Historical!$H$7:$H$1432,MATCH(B111,Historical!$B$7:$B$1446,0)))^(1/5)-1)*100)</f>
        <v>5.6627672952967334</v>
      </c>
      <c r="V111" s="761">
        <f>IF(INDEX(Historical!$O$7:$O$1432,MATCH(B111,Historical!$B$7:$B$1446,0))=0,"n/a",((INDEX(Historical!$C$7:$C$1439,MATCH(B111,Historical!$B$7:$B$1446,0))/INDEX(Historical!$O$7:$O$1432,MATCH(B111,Historical!$B$7:$B$1446,0)))^(1/10)-1)*100)</f>
        <v>4.2348927037502815</v>
      </c>
      <c r="W111" s="829">
        <f t="shared" si="50"/>
        <v>1.3371690126368427</v>
      </c>
      <c r="X111" s="830">
        <f t="shared" si="51"/>
        <v>0.62228212036227837</v>
      </c>
      <c r="Y111" s="848"/>
      <c r="Z111" s="822">
        <f t="shared" si="52"/>
        <v>52.229299363057322</v>
      </c>
      <c r="AA111" s="832">
        <f t="shared" si="53"/>
        <v>19.595541401273884</v>
      </c>
      <c r="AB111" s="824">
        <v>12</v>
      </c>
      <c r="AC111" s="833">
        <v>3.14</v>
      </c>
      <c r="AD111" s="833">
        <v>3.42</v>
      </c>
      <c r="AE111" s="833">
        <v>1.1599999999999999</v>
      </c>
      <c r="AF111" s="833">
        <v>3.52</v>
      </c>
      <c r="AG111" s="833">
        <v>17.599999999999998</v>
      </c>
      <c r="AH111" s="833">
        <v>39.800000000000004</v>
      </c>
      <c r="AI111" s="833">
        <v>4.97</v>
      </c>
      <c r="AJ111" s="833">
        <v>9.1</v>
      </c>
      <c r="AK111" s="833">
        <v>5.7299999999999995</v>
      </c>
      <c r="AL111" s="834">
        <v>6260</v>
      </c>
      <c r="AM111" s="835">
        <v>1</v>
      </c>
      <c r="AN111" s="833">
        <v>0.79</v>
      </c>
      <c r="AO111" s="836">
        <f t="shared" si="54"/>
        <v>-11.267407618085066</v>
      </c>
      <c r="AP111" s="837">
        <f t="shared" si="55"/>
        <v>8.328133783188818</v>
      </c>
      <c r="AQ111" s="838">
        <f t="shared" si="56"/>
        <v>75.088937060866385</v>
      </c>
      <c r="AR111" s="704">
        <f>INDEX(Historical!$C$7:$C$1439,MATCH(B111,Historical!$B$7:$B$1446,0))*IF(AH111="n/a",1.03,IF(AH111&lt;0,1.01,IF(AH111&gt;10,1.1,(1+AH111/100))))</f>
        <v>1.7820000000000003</v>
      </c>
      <c r="AS111" s="832">
        <f t="shared" si="57"/>
        <v>1.8705654000000005</v>
      </c>
      <c r="AT111" s="832">
        <f t="shared" si="61"/>
        <v>1.9777487974200003</v>
      </c>
      <c r="AU111" s="832">
        <f t="shared" si="61"/>
        <v>2.0910738035121663</v>
      </c>
      <c r="AV111" s="832">
        <f t="shared" si="61"/>
        <v>2.2108923324534131</v>
      </c>
      <c r="AW111" s="822">
        <f t="shared" si="58"/>
        <v>9.9322803333855809</v>
      </c>
      <c r="AX111" s="839">
        <f t="shared" si="59"/>
        <v>16.142175090826559</v>
      </c>
      <c r="AY111" s="998">
        <v>1</v>
      </c>
      <c r="AZ111" s="835">
        <v>31.080000000000002</v>
      </c>
      <c r="BA111" s="835">
        <v>-0.42</v>
      </c>
      <c r="BB111" s="835">
        <v>5.41</v>
      </c>
      <c r="BC111" s="835">
        <v>10.45</v>
      </c>
      <c r="BD111" s="964"/>
      <c r="BE111" s="666">
        <v>1983</v>
      </c>
      <c r="BF111" s="948" t="e">
        <f>#VALUE!</f>
        <v>#VALUE!</v>
      </c>
      <c r="BG111" s="895">
        <v>6.8000000000000007</v>
      </c>
    </row>
    <row r="112" spans="1:59" ht="11.25" customHeight="1" x14ac:dyDescent="0.2">
      <c r="A112" s="611" t="s">
        <v>330</v>
      </c>
      <c r="B112" s="928" t="s">
        <v>331</v>
      </c>
      <c r="C112" s="994" t="s">
        <v>108</v>
      </c>
      <c r="D112" s="994" t="s">
        <v>4372</v>
      </c>
      <c r="E112" s="794">
        <v>46</v>
      </c>
      <c r="F112" s="526">
        <v>48</v>
      </c>
      <c r="G112" s="526" t="s">
        <v>37</v>
      </c>
      <c r="H112" s="526" t="s">
        <v>37</v>
      </c>
      <c r="I112" s="918">
        <v>210.55</v>
      </c>
      <c r="J112" s="704">
        <f t="shared" si="47"/>
        <v>1.0828781762051769</v>
      </c>
      <c r="K112" s="929">
        <v>0.56999999999999995</v>
      </c>
      <c r="L112" s="641">
        <v>4</v>
      </c>
      <c r="M112" s="695">
        <f t="shared" si="48"/>
        <v>2.2799999999999998</v>
      </c>
      <c r="N112" s="923" t="s">
        <v>111</v>
      </c>
      <c r="O112" s="797">
        <v>0.5</v>
      </c>
      <c r="P112" s="917">
        <v>43521</v>
      </c>
      <c r="Q112" s="917">
        <v>43536</v>
      </c>
      <c r="R112" s="695">
        <f t="shared" si="49"/>
        <v>13.999999999999989</v>
      </c>
      <c r="S112" s="761">
        <f>IF(INDEX(Historical!$D$7:$D$1439,MATCH(B112,Historical!$B$7:$B$1446,0))=0,"n/a",(INDEX(Historical!$C$7:$C$1439,MATCH(B112,Historical!$B$7:$B$1446,0))/INDEX(Historical!$D$7:$D$1439,MATCH(B112,Historical!$B$7:$B$1446,0))-1)*100)</f>
        <v>21.95121951219512</v>
      </c>
      <c r="T112" s="761">
        <f>IF(INDEX(Historical!$F$7:$F$1432,MATCH(B112,Historical!$B$7:$B$1446,0))=0,"n/a",((INDEX(Historical!$C$7:$C$1439,MATCH(B112,Historical!$B$7:$B$1446,0))/INDEX(Historical!$F$7:$F$1432,MATCH(B112,Historical!$B$7:$B$1446,0)))^(1/3)-1)*100)</f>
        <v>14.855559430448251</v>
      </c>
      <c r="U112" s="761">
        <f>IF(INDEX(Historical!$H$7:$H$1432,MATCH(B112,Historical!$B$7:$B$1446,0))=0,"n/a",((INDEX(Historical!$C$7:$C$1439,MATCH(B112,Historical!$B$7:$B$1446,0))/INDEX(Historical!$H$7:$H$1432,MATCH(B112,Historical!$B$7:$B$1446,0)))^(1/5)-1)*100)</f>
        <v>12.295510705682089</v>
      </c>
      <c r="V112" s="761">
        <f>IF(INDEX(Historical!$O$7:$O$1432,MATCH(B112,Historical!$B$7:$B$1446,0))=0,"n/a",((INDEX(Historical!$C$7:$C$1439,MATCH(B112,Historical!$B$7:$B$1446,0))/INDEX(Historical!$O$7:$O$1432,MATCH(B112,Historical!$B$7:$B$1446,0)))^(1/10)-1)*100)</f>
        <v>8.5562249642056507</v>
      </c>
      <c r="W112" s="762">
        <f t="shared" si="50"/>
        <v>1.4370251784074717</v>
      </c>
      <c r="X112" s="763">
        <f t="shared" si="51"/>
        <v>0.54646714247475947</v>
      </c>
      <c r="Y112" s="725"/>
      <c r="Z112" s="704">
        <f t="shared" si="52"/>
        <v>29.495472186287188</v>
      </c>
      <c r="AA112" s="937">
        <f t="shared" si="53"/>
        <v>27.23803363518758</v>
      </c>
      <c r="AB112" s="641">
        <v>12</v>
      </c>
      <c r="AC112" s="918">
        <v>7.73</v>
      </c>
      <c r="AD112" s="918">
        <v>2.93</v>
      </c>
      <c r="AE112" s="918">
        <v>8.5399999999999991</v>
      </c>
      <c r="AF112" s="921">
        <v>83.55</v>
      </c>
      <c r="AG112" s="920">
        <v>368.9</v>
      </c>
      <c r="AH112" s="918">
        <v>21.7</v>
      </c>
      <c r="AI112" s="918">
        <v>10.37</v>
      </c>
      <c r="AJ112" s="918">
        <v>22.5</v>
      </c>
      <c r="AK112" s="918">
        <v>9.3000000000000007</v>
      </c>
      <c r="AL112" s="930">
        <v>53430</v>
      </c>
      <c r="AM112" s="924">
        <v>0.1</v>
      </c>
      <c r="AN112" s="921">
        <v>5.83</v>
      </c>
      <c r="AO112" s="804">
        <f t="shared" si="54"/>
        <v>-13.859644753300314</v>
      </c>
      <c r="AP112" s="805">
        <f t="shared" si="55"/>
        <v>13.378388881887266</v>
      </c>
      <c r="AQ112" s="938">
        <f t="shared" si="56"/>
        <v>905.70322775656109</v>
      </c>
      <c r="AR112" s="704">
        <f>INDEX(Historical!$C$7:$C$1439,MATCH(B112,Historical!$B$7:$B$1446,0))*IF(AH112="n/a",1.03,IF(AH112&lt;0,1.01,IF(AH112&gt;10,1.1,(1+AH112/100))))</f>
        <v>2.2000000000000002</v>
      </c>
      <c r="AS112" s="937">
        <f t="shared" si="57"/>
        <v>2.4200000000000004</v>
      </c>
      <c r="AT112" s="937">
        <f t="shared" si="61"/>
        <v>2.6450600000000004</v>
      </c>
      <c r="AU112" s="937">
        <f t="shared" si="61"/>
        <v>2.8910505800000004</v>
      </c>
      <c r="AV112" s="937">
        <f t="shared" si="61"/>
        <v>3.1599182839400002</v>
      </c>
      <c r="AW112" s="704">
        <f t="shared" si="58"/>
        <v>13.316028863940002</v>
      </c>
      <c r="AX112" s="812">
        <f t="shared" si="59"/>
        <v>6.3244022151222987</v>
      </c>
      <c r="AY112" s="997">
        <v>1.1499999999999999</v>
      </c>
      <c r="AZ112" s="924">
        <v>34.380000000000003</v>
      </c>
      <c r="BA112" s="924">
        <v>-3.11</v>
      </c>
      <c r="BB112" s="924">
        <v>6.75</v>
      </c>
      <c r="BC112" s="924">
        <v>8.61</v>
      </c>
      <c r="BE112" s="666">
        <v>1974</v>
      </c>
      <c r="BF112" s="948" t="e">
        <f>#VALUE!</f>
        <v>#VALUE!</v>
      </c>
      <c r="BG112" s="933">
        <v>21.4</v>
      </c>
    </row>
    <row r="113" spans="1:59" ht="11.25" customHeight="1" x14ac:dyDescent="0.2">
      <c r="A113" s="611" t="s">
        <v>104</v>
      </c>
      <c r="B113" s="927" t="s">
        <v>105</v>
      </c>
      <c r="C113" s="994" t="s">
        <v>108</v>
      </c>
      <c r="D113" s="994" t="s">
        <v>4376</v>
      </c>
      <c r="E113" s="794">
        <v>32</v>
      </c>
      <c r="F113" s="526">
        <v>89</v>
      </c>
      <c r="G113" s="526" t="s">
        <v>106</v>
      </c>
      <c r="H113" s="526" t="s">
        <v>106</v>
      </c>
      <c r="I113" s="918">
        <v>44.91</v>
      </c>
      <c r="J113" s="704">
        <f t="shared" si="47"/>
        <v>2.4048096192384771</v>
      </c>
      <c r="K113" s="935">
        <v>0.27</v>
      </c>
      <c r="L113" s="641">
        <v>4</v>
      </c>
      <c r="M113" s="695">
        <f t="shared" si="48"/>
        <v>1.08</v>
      </c>
      <c r="N113" s="923" t="s">
        <v>107</v>
      </c>
      <c r="O113" s="798">
        <v>0.25</v>
      </c>
      <c r="P113" s="917">
        <v>43497</v>
      </c>
      <c r="Q113" s="917">
        <v>43510</v>
      </c>
      <c r="R113" s="695">
        <f t="shared" si="49"/>
        <v>8.0000000000000071</v>
      </c>
      <c r="S113" s="761">
        <f>IF(INDEX(Historical!$D$7:$D$1439,MATCH(B113,Historical!$B$7:$B$1446,0))=0,"n/a",(INDEX(Historical!$C$7:$C$1439,MATCH(B113,Historical!$B$7:$B$1446,0))/INDEX(Historical!$D$7:$D$1439,MATCH(B113,Historical!$B$7:$B$1446,0))-1)*100)</f>
        <v>26.315789473684205</v>
      </c>
      <c r="T113" s="761">
        <f>IF(INDEX(Historical!$F$7:$F$1432,MATCH(B113,Historical!$B$7:$B$1446,0))=0,"n/a",((INDEX(Historical!$C$7:$C$1439,MATCH(B113,Historical!$B$7:$B$1446,0))/INDEX(Historical!$F$7:$F$1432,MATCH(B113,Historical!$B$7:$B$1446,0)))^(1/3)-1)*100)</f>
        <v>12.685798233998579</v>
      </c>
      <c r="U113" s="761">
        <f>IF(INDEX(Historical!$H$7:$H$1432,MATCH(B113,Historical!$B$7:$B$1446,0))=0,"n/a",((INDEX(Historical!$C$7:$C$1439,MATCH(B113,Historical!$B$7:$B$1446,0))/INDEX(Historical!$H$7:$H$1432,MATCH(B113,Historical!$B$7:$B$1446,0)))^(1/5)-1)*100)</f>
        <v>9.2021027641427722</v>
      </c>
      <c r="V113" s="761">
        <f>IF(INDEX(Historical!$O$7:$O$1432,MATCH(B113,Historical!$B$7:$B$1446,0))=0,"n/a",((INDEX(Historical!$C$7:$C$1439,MATCH(B113,Historical!$B$7:$B$1446,0))/INDEX(Historical!$O$7:$O$1432,MATCH(B113,Historical!$B$7:$B$1446,0)))^(1/10)-1)*100)</f>
        <v>6.1753233948192987</v>
      </c>
      <c r="W113" s="762">
        <f t="shared" si="50"/>
        <v>1.4901410300005904</v>
      </c>
      <c r="X113" s="763">
        <f t="shared" si="51"/>
        <v>1.0224558626825302</v>
      </c>
      <c r="Y113" s="928"/>
      <c r="Z113" s="704">
        <f t="shared" si="52"/>
        <v>34.615384615384613</v>
      </c>
      <c r="AA113" s="937">
        <f t="shared" si="53"/>
        <v>14.394230769230768</v>
      </c>
      <c r="AB113" s="641">
        <v>12</v>
      </c>
      <c r="AC113" s="918">
        <v>3.12</v>
      </c>
      <c r="AD113" s="918">
        <v>1.44</v>
      </c>
      <c r="AE113" s="918">
        <v>4.76</v>
      </c>
      <c r="AF113" s="918">
        <v>1.52</v>
      </c>
      <c r="AG113" s="918">
        <v>11</v>
      </c>
      <c r="AH113" s="918">
        <v>24.7</v>
      </c>
      <c r="AI113" s="918">
        <v>6.5699999999999994</v>
      </c>
      <c r="AJ113" s="918">
        <v>9</v>
      </c>
      <c r="AK113" s="918">
        <v>10</v>
      </c>
      <c r="AL113" s="930">
        <v>1220</v>
      </c>
      <c r="AM113" s="924">
        <v>3.5999999999999996</v>
      </c>
      <c r="AN113" s="918">
        <v>0.17</v>
      </c>
      <c r="AO113" s="804">
        <f t="shared" si="54"/>
        <v>-2.7873183858495185</v>
      </c>
      <c r="AP113" s="805">
        <f t="shared" si="55"/>
        <v>11.60691238338125</v>
      </c>
      <c r="AQ113" s="938">
        <f t="shared" si="56"/>
        <v>-1.3891356690219347</v>
      </c>
      <c r="AR113" s="704">
        <f>INDEX(Historical!$C$7:$C$1439,MATCH(B113,Historical!$B$7:$B$1446,0))*IF(AH113="n/a",1.03,IF(AH113&lt;0,1.01,IF(AH113&gt;10,1.1,(1+AH113/100))))</f>
        <v>1.056</v>
      </c>
      <c r="AS113" s="937">
        <f t="shared" si="57"/>
        <v>1.1253792000000002</v>
      </c>
      <c r="AT113" s="937">
        <f t="shared" si="61"/>
        <v>1.2379171200000003</v>
      </c>
      <c r="AU113" s="937">
        <f t="shared" si="61"/>
        <v>1.3617088320000004</v>
      </c>
      <c r="AV113" s="937">
        <f t="shared" si="61"/>
        <v>1.4978797152000005</v>
      </c>
      <c r="AW113" s="704">
        <f t="shared" si="58"/>
        <v>6.2788848672000022</v>
      </c>
      <c r="AX113" s="812">
        <f t="shared" si="59"/>
        <v>13.981039561790254</v>
      </c>
      <c r="AY113" s="997">
        <v>1.1000000000000001</v>
      </c>
      <c r="AZ113" s="924">
        <v>16.830000000000002</v>
      </c>
      <c r="BA113" s="924">
        <v>-24.3</v>
      </c>
      <c r="BB113" s="924">
        <v>-2.4299999999999997</v>
      </c>
      <c r="BC113" s="924">
        <v>-9.68</v>
      </c>
      <c r="BE113" s="666">
        <v>1988</v>
      </c>
      <c r="BF113" s="948" t="e">
        <f>#VALUE!</f>
        <v>#VALUE!</v>
      </c>
      <c r="BG113" s="933">
        <v>1.3</v>
      </c>
    </row>
    <row r="114" spans="1:59" ht="11.25" customHeight="1" x14ac:dyDescent="0.2">
      <c r="A114" s="611" t="s">
        <v>342</v>
      </c>
      <c r="B114" s="927" t="s">
        <v>343</v>
      </c>
      <c r="C114" s="994" t="s">
        <v>112</v>
      </c>
      <c r="D114" s="994" t="s">
        <v>213</v>
      </c>
      <c r="E114" s="794">
        <v>51</v>
      </c>
      <c r="F114" s="526">
        <v>23</v>
      </c>
      <c r="G114" s="526" t="s">
        <v>115</v>
      </c>
      <c r="H114" s="526" t="s">
        <v>115</v>
      </c>
      <c r="I114" s="918">
        <v>136.16999999999999</v>
      </c>
      <c r="J114" s="704">
        <f t="shared" si="47"/>
        <v>1.9387530293016086</v>
      </c>
      <c r="K114" s="929">
        <v>0.66</v>
      </c>
      <c r="L114" s="641">
        <v>4</v>
      </c>
      <c r="M114" s="695">
        <f t="shared" si="48"/>
        <v>2.64</v>
      </c>
      <c r="N114" s="923" t="s">
        <v>344</v>
      </c>
      <c r="O114" s="797">
        <v>0.63</v>
      </c>
      <c r="P114" s="917">
        <v>43349</v>
      </c>
      <c r="Q114" s="917">
        <v>43361</v>
      </c>
      <c r="R114" s="695">
        <f t="shared" si="49"/>
        <v>4.7619047619047654</v>
      </c>
      <c r="S114" s="761">
        <f>IF(INDEX(Historical!$D$7:$D$1439,MATCH(B114,Historical!$B$7:$B$1446,0))=0,"n/a",(INDEX(Historical!$C$7:$C$1439,MATCH(B114,Historical!$B$7:$B$1446,0))/INDEX(Historical!$D$7:$D$1439,MATCH(B114,Historical!$B$7:$B$1446,0))-1)*100)</f>
        <v>6.6115702479338845</v>
      </c>
      <c r="T114" s="761">
        <f>IF(INDEX(Historical!$F$7:$F$1432,MATCH(B114,Historical!$B$7:$B$1446,0))=0,"n/a",((INDEX(Historical!$C$7:$C$1439,MATCH(B114,Historical!$B$7:$B$1446,0))/INDEX(Historical!$F$7:$F$1432,MATCH(B114,Historical!$B$7:$B$1446,0)))^(1/3)-1)*100)</f>
        <v>6.431122902917763</v>
      </c>
      <c r="U114" s="761">
        <f>IF(INDEX(Historical!$H$7:$H$1432,MATCH(B114,Historical!$B$7:$B$1446,0))=0,"n/a",((INDEX(Historical!$C$7:$C$1439,MATCH(B114,Historical!$B$7:$B$1446,0))/INDEX(Historical!$H$7:$H$1432,MATCH(B114,Historical!$B$7:$B$1446,0)))^(1/5)-1)*100)</f>
        <v>5.4364811125223733</v>
      </c>
      <c r="V114" s="761">
        <f>IF(INDEX(Historical!$O$7:$O$1432,MATCH(B114,Historical!$B$7:$B$1446,0))=0,"n/a",((INDEX(Historical!$C$7:$C$1439,MATCH(B114,Historical!$B$7:$B$1446,0))/INDEX(Historical!$O$7:$O$1432,MATCH(B114,Historical!$B$7:$B$1446,0)))^(1/10)-1)*100)</f>
        <v>7.4298368254117841</v>
      </c>
      <c r="W114" s="762">
        <f t="shared" si="50"/>
        <v>0.73170935516757696</v>
      </c>
      <c r="X114" s="763">
        <f t="shared" si="51"/>
        <v>0.53826545668538339</v>
      </c>
      <c r="Y114" s="927"/>
      <c r="Z114" s="704">
        <f t="shared" si="52"/>
        <v>49.811320754716988</v>
      </c>
      <c r="AA114" s="937">
        <f t="shared" si="53"/>
        <v>25.692452830188678</v>
      </c>
      <c r="AB114" s="641">
        <v>12</v>
      </c>
      <c r="AC114" s="918">
        <v>5.3</v>
      </c>
      <c r="AD114" s="918">
        <v>3.11</v>
      </c>
      <c r="AE114" s="918">
        <v>1.52</v>
      </c>
      <c r="AF114" s="918">
        <v>2.84</v>
      </c>
      <c r="AG114" s="918">
        <v>8.2000000000000011</v>
      </c>
      <c r="AH114" s="918">
        <v>-35.299999999999997</v>
      </c>
      <c r="AI114" s="918">
        <v>9.0300000000000011</v>
      </c>
      <c r="AJ114" s="918">
        <v>10.100000000000001</v>
      </c>
      <c r="AK114" s="918">
        <v>8.2600000000000016</v>
      </c>
      <c r="AL114" s="930">
        <v>21190</v>
      </c>
      <c r="AM114" s="924">
        <v>0.3</v>
      </c>
      <c r="AN114" s="918">
        <v>0.59</v>
      </c>
      <c r="AO114" s="804">
        <f t="shared" si="54"/>
        <v>-18.317218688364697</v>
      </c>
      <c r="AP114" s="805">
        <f t="shared" si="55"/>
        <v>7.3752341418239817</v>
      </c>
      <c r="AQ114" s="938">
        <f t="shared" si="56"/>
        <v>80.082161542059382</v>
      </c>
      <c r="AR114" s="704">
        <f>INDEX(Historical!$C$7:$C$1439,MATCH(B114,Historical!$B$7:$B$1446,0))*IF(AH114="n/a",1.03,IF(AH114&lt;0,1.01,IF(AH114&gt;10,1.1,(1+AH114/100))))</f>
        <v>2.6057999999999999</v>
      </c>
      <c r="AS114" s="937">
        <f t="shared" si="57"/>
        <v>2.8411037399999999</v>
      </c>
      <c r="AT114" s="937">
        <f t="shared" si="61"/>
        <v>3.0757789089239997</v>
      </c>
      <c r="AU114" s="937">
        <f t="shared" si="61"/>
        <v>3.3298382468011223</v>
      </c>
      <c r="AV114" s="937">
        <f t="shared" si="61"/>
        <v>3.6048828859868949</v>
      </c>
      <c r="AW114" s="704">
        <f t="shared" si="58"/>
        <v>15.457403781712017</v>
      </c>
      <c r="AX114" s="812">
        <f t="shared" si="59"/>
        <v>11.351548638989511</v>
      </c>
      <c r="AY114" s="997">
        <v>1.24</v>
      </c>
      <c r="AZ114" s="924">
        <v>27.97</v>
      </c>
      <c r="BA114" s="924">
        <v>-14.069999999999999</v>
      </c>
      <c r="BB114" s="924">
        <v>3.95</v>
      </c>
      <c r="BC114" s="924">
        <v>2.4899999999999998</v>
      </c>
      <c r="BE114" s="666">
        <v>1968</v>
      </c>
      <c r="BF114" s="948" t="e">
        <f>#VALUE!</f>
        <v>#VALUE!</v>
      </c>
      <c r="BG114" s="933">
        <v>3</v>
      </c>
    </row>
    <row r="115" spans="1:59" ht="11.25" customHeight="1" x14ac:dyDescent="0.2">
      <c r="A115" s="537" t="s">
        <v>347</v>
      </c>
      <c r="B115" s="927" t="s">
        <v>348</v>
      </c>
      <c r="C115" s="994" t="s">
        <v>154</v>
      </c>
      <c r="D115" s="994" t="s">
        <v>4361</v>
      </c>
      <c r="E115" s="794">
        <v>26</v>
      </c>
      <c r="F115" s="526">
        <v>113</v>
      </c>
      <c r="G115" s="526" t="s">
        <v>106</v>
      </c>
      <c r="H115" s="526" t="s">
        <v>106</v>
      </c>
      <c r="I115" s="918">
        <v>197.52</v>
      </c>
      <c r="J115" s="704">
        <f t="shared" si="47"/>
        <v>1.0530579181855002</v>
      </c>
      <c r="K115" s="935">
        <v>0.52</v>
      </c>
      <c r="L115" s="641">
        <v>4</v>
      </c>
      <c r="M115" s="695">
        <f t="shared" si="48"/>
        <v>2.08</v>
      </c>
      <c r="N115" s="923" t="s">
        <v>161</v>
      </c>
      <c r="O115" s="798">
        <v>0.47</v>
      </c>
      <c r="P115" s="917">
        <v>43462</v>
      </c>
      <c r="Q115" s="917">
        <v>43496</v>
      </c>
      <c r="R115" s="695">
        <f t="shared" si="49"/>
        <v>10.638297872340436</v>
      </c>
      <c r="S115" s="761">
        <f>IF(INDEX(Historical!$D$7:$D$1439,MATCH(B115,Historical!$B$7:$B$1446,0))=0,"n/a",(INDEX(Historical!$C$7:$C$1439,MATCH(B115,Historical!$B$7:$B$1446,0))/INDEX(Historical!$D$7:$D$1439,MATCH(B115,Historical!$B$7:$B$1446,0))-1)*100)</f>
        <v>10.588235294117654</v>
      </c>
      <c r="T115" s="761">
        <f>IF(INDEX(Historical!$F$7:$F$1432,MATCH(B115,Historical!$B$7:$B$1446,0))=0,"n/a",((INDEX(Historical!$C$7:$C$1439,MATCH(B115,Historical!$B$7:$B$1446,0))/INDEX(Historical!$F$7:$F$1432,MATCH(B115,Historical!$B$7:$B$1446,0)))^(1/3)-1)*100)</f>
        <v>10.856097931999109</v>
      </c>
      <c r="U115" s="761">
        <f>IF(INDEX(Historical!$H$7:$H$1432,MATCH(B115,Historical!$B$7:$B$1446,0))=0,"n/a",((INDEX(Historical!$C$7:$C$1439,MATCH(B115,Historical!$B$7:$B$1446,0))/INDEX(Historical!$H$7:$H$1432,MATCH(B115,Historical!$B$7:$B$1446,0)))^(1/5)-1)*100)</f>
        <v>12.142542134526657</v>
      </c>
      <c r="V115" s="761">
        <f>IF(INDEX(Historical!$O$7:$O$1432,MATCH(B115,Historical!$B$7:$B$1446,0))=0,"n/a",((INDEX(Historical!$C$7:$C$1439,MATCH(B115,Historical!$B$7:$B$1446,0))/INDEX(Historical!$O$7:$O$1432,MATCH(B115,Historical!$B$7:$B$1446,0)))^(1/10)-1)*100)</f>
        <v>19.004775924371621</v>
      </c>
      <c r="W115" s="762">
        <f t="shared" si="50"/>
        <v>0.6389205630651571</v>
      </c>
      <c r="X115" s="763">
        <f t="shared" si="51"/>
        <v>0.82044203611666611</v>
      </c>
      <c r="Y115" s="712"/>
      <c r="Z115" s="704">
        <f t="shared" si="52"/>
        <v>39.694656488549619</v>
      </c>
      <c r="AA115" s="937">
        <f t="shared" si="53"/>
        <v>37.694656488549619</v>
      </c>
      <c r="AB115" s="641">
        <v>12</v>
      </c>
      <c r="AC115" s="918">
        <v>5.24</v>
      </c>
      <c r="AD115" s="918">
        <v>3.57</v>
      </c>
      <c r="AE115" s="918">
        <v>5.52</v>
      </c>
      <c r="AF115" s="918">
        <v>6.3</v>
      </c>
      <c r="AG115" s="918">
        <v>35.299999999999997</v>
      </c>
      <c r="AH115" s="918">
        <v>7.6</v>
      </c>
      <c r="AI115" s="918">
        <v>9.82</v>
      </c>
      <c r="AJ115" s="918">
        <v>14.799999999999999</v>
      </c>
      <c r="AK115" s="918">
        <v>10.54</v>
      </c>
      <c r="AL115" s="930">
        <v>75050</v>
      </c>
      <c r="AM115" s="924">
        <v>0.1</v>
      </c>
      <c r="AN115" s="918">
        <v>0.84</v>
      </c>
      <c r="AO115" s="804">
        <f t="shared" si="54"/>
        <v>-24.49905643583746</v>
      </c>
      <c r="AP115" s="805">
        <f t="shared" si="55"/>
        <v>13.195600052712157</v>
      </c>
      <c r="AQ115" s="938">
        <f t="shared" si="56"/>
        <v>224.87695850573789</v>
      </c>
      <c r="AR115" s="704">
        <f>INDEX(Historical!$C$7:$C$1439,MATCH(B115,Historical!$B$7:$B$1446,0))*IF(AH115="n/a",1.03,IF(AH115&lt;0,1.01,IF(AH115&gt;10,1.1,(1+AH115/100))))</f>
        <v>2.0228800000000002</v>
      </c>
      <c r="AS115" s="937">
        <f t="shared" si="57"/>
        <v>2.2215268160000003</v>
      </c>
      <c r="AT115" s="937">
        <f t="shared" si="61"/>
        <v>2.4436794976000007</v>
      </c>
      <c r="AU115" s="937">
        <f t="shared" si="61"/>
        <v>2.6880474473600011</v>
      </c>
      <c r="AV115" s="937">
        <f t="shared" si="61"/>
        <v>2.9568521920960014</v>
      </c>
      <c r="AW115" s="704">
        <f t="shared" si="58"/>
        <v>12.332985953056003</v>
      </c>
      <c r="AX115" s="812">
        <f t="shared" si="59"/>
        <v>6.243917554200082</v>
      </c>
      <c r="AY115" s="997">
        <v>0.9</v>
      </c>
      <c r="AZ115" s="924">
        <v>36.46</v>
      </c>
      <c r="BA115" s="924">
        <v>-0.62</v>
      </c>
      <c r="BB115" s="924">
        <v>7.35</v>
      </c>
      <c r="BC115" s="924">
        <v>14.71</v>
      </c>
      <c r="BE115" s="666">
        <v>1994</v>
      </c>
      <c r="BF115" s="948" t="e">
        <f>#VALUE!</f>
        <v>#VALUE!</v>
      </c>
      <c r="BG115" s="933">
        <v>15.299999999999999</v>
      </c>
    </row>
    <row r="116" spans="1:59" ht="11.25" customHeight="1" x14ac:dyDescent="0.2">
      <c r="A116" s="537" t="s">
        <v>349</v>
      </c>
      <c r="B116" s="927" t="s">
        <v>350</v>
      </c>
      <c r="C116" s="994" t="s">
        <v>128</v>
      </c>
      <c r="D116" s="994" t="s">
        <v>4373</v>
      </c>
      <c r="E116" s="794">
        <v>49</v>
      </c>
      <c r="F116" s="526">
        <v>30</v>
      </c>
      <c r="G116" s="526" t="s">
        <v>37</v>
      </c>
      <c r="H116" s="526" t="s">
        <v>115</v>
      </c>
      <c r="I116" s="918">
        <v>66.760000000000005</v>
      </c>
      <c r="J116" s="704">
        <f t="shared" si="47"/>
        <v>2.3367285799880166</v>
      </c>
      <c r="K116" s="929">
        <v>0.39</v>
      </c>
      <c r="L116" s="641">
        <v>4</v>
      </c>
      <c r="M116" s="695">
        <f t="shared" si="48"/>
        <v>1.56</v>
      </c>
      <c r="N116" s="923" t="s">
        <v>285</v>
      </c>
      <c r="O116" s="797">
        <v>0.36</v>
      </c>
      <c r="P116" s="917">
        <v>43468</v>
      </c>
      <c r="Q116" s="917">
        <v>43490</v>
      </c>
      <c r="R116" s="695">
        <f t="shared" si="49"/>
        <v>8.333333333333341</v>
      </c>
      <c r="S116" s="761">
        <f>IF(INDEX(Historical!$D$7:$D$1439,MATCH(B116,Historical!$B$7:$B$1446,0))=0,"n/a",(INDEX(Historical!$C$7:$C$1439,MATCH(B116,Historical!$B$7:$B$1446,0))/INDEX(Historical!$D$7:$D$1439,MATCH(B116,Historical!$B$7:$B$1446,0))-1)*100)</f>
        <v>9.0909090909090828</v>
      </c>
      <c r="T116" s="761">
        <f>IF(INDEX(Historical!$F$7:$F$1432,MATCH(B116,Historical!$B$7:$B$1446,0))=0,"n/a",((INDEX(Historical!$C$7:$C$1439,MATCH(B116,Historical!$B$7:$B$1446,0))/INDEX(Historical!$F$7:$F$1432,MATCH(B116,Historical!$B$7:$B$1446,0)))^(1/3)-1)*100)</f>
        <v>6.2658569182611146</v>
      </c>
      <c r="U116" s="761">
        <f>IF(INDEX(Historical!$H$7:$H$1432,MATCH(B116,Historical!$B$7:$B$1446,0))=0,"n/a",((INDEX(Historical!$C$7:$C$1439,MATCH(B116,Historical!$B$7:$B$1446,0))/INDEX(Historical!$H$7:$H$1432,MATCH(B116,Historical!$B$7:$B$1446,0)))^(1/5)-1)*100)</f>
        <v>5.1547496797280434</v>
      </c>
      <c r="V116" s="761">
        <f>IF(INDEX(Historical!$O$7:$O$1432,MATCH(B116,Historical!$B$7:$B$1446,0))=0,"n/a",((INDEX(Historical!$C$7:$C$1439,MATCH(B116,Historical!$B$7:$B$1446,0))/INDEX(Historical!$O$7:$O$1432,MATCH(B116,Historical!$B$7:$B$1446,0)))^(1/10)-1)*100)</f>
        <v>5.0480468452381411</v>
      </c>
      <c r="W116" s="762">
        <f t="shared" si="50"/>
        <v>1.0211374493464846</v>
      </c>
      <c r="X116" s="763">
        <f t="shared" si="51"/>
        <v>0.5727499644142271</v>
      </c>
      <c r="Y116" s="712"/>
      <c r="Z116" s="704">
        <f t="shared" si="52"/>
        <v>55.123674911660778</v>
      </c>
      <c r="AA116" s="937">
        <f t="shared" si="53"/>
        <v>23.590106007067138</v>
      </c>
      <c r="AB116" s="641">
        <v>6</v>
      </c>
      <c r="AC116" s="918">
        <v>2.83</v>
      </c>
      <c r="AD116" s="918">
        <v>2.41</v>
      </c>
      <c r="AE116" s="918">
        <v>0.57999999999999996</v>
      </c>
      <c r="AF116" s="918">
        <v>15.93</v>
      </c>
      <c r="AG116" s="918">
        <v>61.1</v>
      </c>
      <c r="AH116" s="918">
        <v>23.7</v>
      </c>
      <c r="AI116" s="918">
        <v>10.37</v>
      </c>
      <c r="AJ116" s="918">
        <v>9</v>
      </c>
      <c r="AK116" s="918">
        <v>9.7900000000000009</v>
      </c>
      <c r="AL116" s="930">
        <v>34460</v>
      </c>
      <c r="AM116" s="924">
        <v>0.2</v>
      </c>
      <c r="AN116" s="918">
        <v>4.07</v>
      </c>
      <c r="AO116" s="804">
        <f t="shared" si="54"/>
        <v>-16.098627747351077</v>
      </c>
      <c r="AP116" s="805">
        <f t="shared" si="55"/>
        <v>7.4914782597160601</v>
      </c>
      <c r="AQ116" s="938">
        <f t="shared" si="56"/>
        <v>308.67829711159771</v>
      </c>
      <c r="AR116" s="704">
        <f>INDEX(Historical!$C$7:$C$1439,MATCH(B116,Historical!$B$7:$B$1446,0))*IF(AH116="n/a",1.03,IF(AH116&lt;0,1.01,IF(AH116&gt;10,1.1,(1+AH116/100))))</f>
        <v>1.5840000000000001</v>
      </c>
      <c r="AS116" s="937">
        <f t="shared" si="57"/>
        <v>1.7424000000000002</v>
      </c>
      <c r="AT116" s="937">
        <f t="shared" si="61"/>
        <v>1.9129809600000003</v>
      </c>
      <c r="AU116" s="937">
        <f t="shared" si="61"/>
        <v>2.1002617959840006</v>
      </c>
      <c r="AV116" s="937">
        <f t="shared" si="61"/>
        <v>2.3058774258108343</v>
      </c>
      <c r="AW116" s="704">
        <f t="shared" si="58"/>
        <v>9.6455201817948364</v>
      </c>
      <c r="AX116" s="812">
        <f t="shared" si="59"/>
        <v>14.448052998494362</v>
      </c>
      <c r="AY116" s="997">
        <v>0.53</v>
      </c>
      <c r="AZ116" s="924">
        <v>14.87</v>
      </c>
      <c r="BA116" s="924">
        <v>-12.13</v>
      </c>
      <c r="BB116" s="924">
        <v>1.8499999999999999</v>
      </c>
      <c r="BC116" s="924">
        <v>-2.0500000000000003</v>
      </c>
      <c r="BE116" s="666">
        <v>1971</v>
      </c>
      <c r="BF116" s="948" t="e">
        <f>#VALUE!</f>
        <v>#VALUE!</v>
      </c>
      <c r="BG116" s="933">
        <v>8</v>
      </c>
    </row>
    <row r="117" spans="1:59" ht="11.25" customHeight="1" x14ac:dyDescent="0.2">
      <c r="A117" s="537" t="s">
        <v>138</v>
      </c>
      <c r="B117" s="927" t="s">
        <v>139</v>
      </c>
      <c r="C117" s="994" t="s">
        <v>4380</v>
      </c>
      <c r="D117" s="994" t="s">
        <v>4389</v>
      </c>
      <c r="E117" s="794">
        <v>35</v>
      </c>
      <c r="F117" s="526">
        <v>79</v>
      </c>
      <c r="G117" s="526" t="s">
        <v>115</v>
      </c>
      <c r="H117" s="526" t="s">
        <v>115</v>
      </c>
      <c r="I117" s="918">
        <v>31.36</v>
      </c>
      <c r="J117" s="704">
        <f t="shared" si="47"/>
        <v>6.5051020408163271</v>
      </c>
      <c r="K117" s="929">
        <v>0.51</v>
      </c>
      <c r="L117" s="641">
        <v>4</v>
      </c>
      <c r="M117" s="695">
        <f t="shared" si="48"/>
        <v>2.04</v>
      </c>
      <c r="N117" s="923" t="s">
        <v>140</v>
      </c>
      <c r="O117" s="797">
        <v>0.5</v>
      </c>
      <c r="P117" s="917">
        <v>43474</v>
      </c>
      <c r="Q117" s="917">
        <v>43497</v>
      </c>
      <c r="R117" s="695">
        <f t="shared" si="49"/>
        <v>2.0000000000000018</v>
      </c>
      <c r="S117" s="761">
        <f>IF(INDEX(Historical!$D$7:$D$1439,MATCH(B117,Historical!$B$7:$B$1446,0))=0,"n/a",(INDEX(Historical!$C$7:$C$1439,MATCH(B117,Historical!$B$7:$B$1446,0))/INDEX(Historical!$D$7:$D$1439,MATCH(B117,Historical!$B$7:$B$1446,0))-1)*100)</f>
        <v>2.0408163265306145</v>
      </c>
      <c r="T117" s="761">
        <f>IF(INDEX(Historical!$F$7:$F$1432,MATCH(B117,Historical!$B$7:$B$1446,0))=0,"n/a",((INDEX(Historical!$C$7:$C$1439,MATCH(B117,Historical!$B$7:$B$1446,0))/INDEX(Historical!$F$7:$F$1432,MATCH(B117,Historical!$B$7:$B$1446,0)))^(1/3)-1)*100)</f>
        <v>2.0839302540953009</v>
      </c>
      <c r="U117" s="761">
        <f>IF(INDEX(Historical!$H$7:$H$1432,MATCH(B117,Historical!$B$7:$B$1446,0))=0,"n/a",((INDEX(Historical!$C$7:$C$1439,MATCH(B117,Historical!$B$7:$B$1446,0))/INDEX(Historical!$H$7:$H$1432,MATCH(B117,Historical!$B$7:$B$1446,0)))^(1/5)-1)*100)</f>
        <v>2.1295687600135116</v>
      </c>
      <c r="V117" s="761">
        <f>IF(INDEX(Historical!$O$7:$O$1432,MATCH(B117,Historical!$B$7:$B$1446,0))=0,"n/a",((INDEX(Historical!$C$7:$C$1439,MATCH(B117,Historical!$B$7:$B$1446,0))/INDEX(Historical!$O$7:$O$1432,MATCH(B117,Historical!$B$7:$B$1446,0)))^(1/10)-1)*100)</f>
        <v>2.2565182563572872</v>
      </c>
      <c r="W117" s="762">
        <f t="shared" si="50"/>
        <v>0.94374098415285546</v>
      </c>
      <c r="X117" s="763" t="str">
        <f t="shared" si="51"/>
        <v>n/a</v>
      </c>
      <c r="Y117" s="712"/>
      <c r="Z117" s="704">
        <f t="shared" si="52"/>
        <v>73.646209386281598</v>
      </c>
      <c r="AA117" s="937">
        <f t="shared" si="53"/>
        <v>11.321299638989169</v>
      </c>
      <c r="AB117" s="641">
        <v>12</v>
      </c>
      <c r="AC117" s="918">
        <v>2.77</v>
      </c>
      <c r="AD117" s="918">
        <v>2.5099999999999998</v>
      </c>
      <c r="AE117" s="918">
        <v>1.34</v>
      </c>
      <c r="AF117" s="918">
        <v>1.24</v>
      </c>
      <c r="AG117" s="918">
        <v>11.1</v>
      </c>
      <c r="AH117" s="918">
        <v>84.5</v>
      </c>
      <c r="AI117" s="918">
        <v>1.54</v>
      </c>
      <c r="AJ117" s="918">
        <v>-4.3</v>
      </c>
      <c r="AK117" s="918">
        <v>4.51</v>
      </c>
      <c r="AL117" s="930">
        <v>228370</v>
      </c>
      <c r="AM117" s="924">
        <v>6.9999999999999993E-2</v>
      </c>
      <c r="AN117" s="918">
        <v>0.96</v>
      </c>
      <c r="AO117" s="804">
        <f t="shared" si="54"/>
        <v>-2.6866288381593311</v>
      </c>
      <c r="AP117" s="805">
        <f t="shared" si="55"/>
        <v>8.6346708008298378</v>
      </c>
      <c r="AQ117" s="938">
        <f t="shared" si="56"/>
        <v>-21.010798059069224</v>
      </c>
      <c r="AR117" s="704">
        <f>INDEX(Historical!$C$7:$C$1439,MATCH(B117,Historical!$B$7:$B$1446,0))*IF(AH117="n/a",1.03,IF(AH117&lt;0,1.01,IF(AH117&gt;10,1.1,(1+AH117/100))))</f>
        <v>2.2000000000000002</v>
      </c>
      <c r="AS117" s="937">
        <f t="shared" si="57"/>
        <v>2.2338800000000005</v>
      </c>
      <c r="AT117" s="937">
        <f t="shared" si="61"/>
        <v>2.3346279880000003</v>
      </c>
      <c r="AU117" s="937">
        <f t="shared" si="61"/>
        <v>2.4399197102587999</v>
      </c>
      <c r="AV117" s="937">
        <f t="shared" si="61"/>
        <v>2.5499600891914715</v>
      </c>
      <c r="AW117" s="704">
        <f t="shared" si="58"/>
        <v>11.758387787450271</v>
      </c>
      <c r="AX117" s="812">
        <f t="shared" si="59"/>
        <v>37.494859016104179</v>
      </c>
      <c r="AY117" s="997">
        <v>0.56000000000000005</v>
      </c>
      <c r="AZ117" s="924">
        <v>17.010000000000002</v>
      </c>
      <c r="BA117" s="924">
        <v>-13.819999999999999</v>
      </c>
      <c r="BB117" s="924">
        <v>3</v>
      </c>
      <c r="BC117" s="924">
        <v>0.13999999999999999</v>
      </c>
      <c r="BE117" s="666">
        <v>1985</v>
      </c>
      <c r="BF117" s="948" t="e">
        <f>#VALUE!</f>
        <v>#VALUE!</v>
      </c>
      <c r="BG117" s="933">
        <v>3.8</v>
      </c>
    </row>
    <row r="118" spans="1:59" ht="11.25" customHeight="1" x14ac:dyDescent="0.2">
      <c r="A118" s="537" t="s">
        <v>355</v>
      </c>
      <c r="B118" s="927" t="s">
        <v>356</v>
      </c>
      <c r="C118" s="994" t="s">
        <v>4380</v>
      </c>
      <c r="D118" s="994" t="s">
        <v>4409</v>
      </c>
      <c r="E118" s="794">
        <v>45</v>
      </c>
      <c r="F118" s="526">
        <v>52</v>
      </c>
      <c r="G118" s="526" t="s">
        <v>37</v>
      </c>
      <c r="H118" s="526" t="s">
        <v>37</v>
      </c>
      <c r="I118" s="918">
        <v>30.73</v>
      </c>
      <c r="J118" s="704">
        <f t="shared" si="47"/>
        <v>2.1477383664171823</v>
      </c>
      <c r="K118" s="929">
        <v>0.16500000000000001</v>
      </c>
      <c r="L118" s="641">
        <v>4</v>
      </c>
      <c r="M118" s="695">
        <f t="shared" si="48"/>
        <v>0.66</v>
      </c>
      <c r="N118" s="923" t="s">
        <v>152</v>
      </c>
      <c r="O118" s="797">
        <v>0.16</v>
      </c>
      <c r="P118" s="917">
        <v>43538</v>
      </c>
      <c r="Q118" s="917">
        <v>43553</v>
      </c>
      <c r="R118" s="695">
        <f t="shared" si="49"/>
        <v>3.1250000000000027</v>
      </c>
      <c r="S118" s="761">
        <f>IF(INDEX(Historical!$D$7:$D$1439,MATCH(B118,Historical!$B$7:$B$1446,0))=0,"n/a",(INDEX(Historical!$C$7:$C$1439,MATCH(B118,Historical!$B$7:$B$1446,0))/INDEX(Historical!$D$7:$D$1439,MATCH(B118,Historical!$B$7:$B$1446,0))-1)*100)</f>
        <v>3.2258064516129004</v>
      </c>
      <c r="T118" s="761">
        <f>IF(INDEX(Historical!$F$7:$F$1432,MATCH(B118,Historical!$B$7:$B$1446,0))=0,"n/a",((INDEX(Historical!$C$7:$C$1439,MATCH(B118,Historical!$B$7:$B$1446,0))/INDEX(Historical!$F$7:$F$1432,MATCH(B118,Historical!$B$7:$B$1446,0)))^(1/3)-1)*100)</f>
        <v>4.3038381993584451</v>
      </c>
      <c r="U118" s="761">
        <f>IF(INDEX(Historical!$H$7:$H$1432,MATCH(B118,Historical!$B$7:$B$1446,0))=0,"n/a",((INDEX(Historical!$C$7:$C$1439,MATCH(B118,Historical!$B$7:$B$1446,0))/INDEX(Historical!$H$7:$H$1432,MATCH(B118,Historical!$B$7:$B$1446,0)))^(1/5)-1)*100)</f>
        <v>4.6458378616732965</v>
      </c>
      <c r="V118" s="761">
        <f>IF(INDEX(Historical!$O$7:$O$1432,MATCH(B118,Historical!$B$7:$B$1446,0))=0,"n/a",((INDEX(Historical!$C$7:$C$1439,MATCH(B118,Historical!$B$7:$B$1446,0))/INDEX(Historical!$O$7:$O$1432,MATCH(B118,Historical!$B$7:$B$1446,0)))^(1/10)-1)*100)</f>
        <v>4.5537494162228631</v>
      </c>
      <c r="W118" s="762">
        <f t="shared" si="50"/>
        <v>1.0202225544344548</v>
      </c>
      <c r="X118" s="763" t="str">
        <f t="shared" si="51"/>
        <v>n/a</v>
      </c>
      <c r="Y118" s="927"/>
      <c r="Z118" s="704">
        <f t="shared" si="52"/>
        <v>63.46153846153846</v>
      </c>
      <c r="AA118" s="937">
        <f t="shared" si="53"/>
        <v>29.548076923076923</v>
      </c>
      <c r="AB118" s="641">
        <v>12</v>
      </c>
      <c r="AC118" s="918">
        <v>1.04</v>
      </c>
      <c r="AD118" s="918" t="s">
        <v>137</v>
      </c>
      <c r="AE118" s="918">
        <v>0.65</v>
      </c>
      <c r="AF118" s="918">
        <v>0.75</v>
      </c>
      <c r="AG118" s="918">
        <v>3</v>
      </c>
      <c r="AH118" s="920">
        <v>167.2</v>
      </c>
      <c r="AI118" s="920">
        <v>25.55</v>
      </c>
      <c r="AJ118" s="918">
        <v>-4.3</v>
      </c>
      <c r="AK118" s="918" t="s">
        <v>137</v>
      </c>
      <c r="AL118" s="930">
        <v>3320</v>
      </c>
      <c r="AM118" s="924">
        <v>0.6</v>
      </c>
      <c r="AN118" s="918">
        <v>0.53</v>
      </c>
      <c r="AO118" s="804">
        <f t="shared" si="54"/>
        <v>-22.754500694986444</v>
      </c>
      <c r="AP118" s="805">
        <f t="shared" si="55"/>
        <v>6.7935762280904788</v>
      </c>
      <c r="AQ118" s="938">
        <f t="shared" si="56"/>
        <v>-0.75606328667240374</v>
      </c>
      <c r="AR118" s="704">
        <f>INDEX(Historical!$C$7:$C$1439,MATCH(B118,Historical!$B$7:$B$1446,0))*IF(AH118="n/a",1.03,IF(AH118&lt;0,1.01,IF(AH118&gt;10,1.1,(1+AH118/100))))</f>
        <v>0.70400000000000007</v>
      </c>
      <c r="AS118" s="937">
        <f t="shared" si="57"/>
        <v>0.77440000000000009</v>
      </c>
      <c r="AT118" s="937">
        <f t="shared" si="61"/>
        <v>0.79763200000000012</v>
      </c>
      <c r="AU118" s="937">
        <f t="shared" si="61"/>
        <v>0.82156096000000012</v>
      </c>
      <c r="AV118" s="937">
        <f t="shared" si="61"/>
        <v>0.84620778880000014</v>
      </c>
      <c r="AW118" s="704">
        <f t="shared" si="58"/>
        <v>3.9438007488000006</v>
      </c>
      <c r="AX118" s="812">
        <f t="shared" si="59"/>
        <v>12.833715420761473</v>
      </c>
      <c r="AY118" s="997">
        <v>1.02</v>
      </c>
      <c r="AZ118" s="924">
        <v>28.07</v>
      </c>
      <c r="BA118" s="924">
        <v>-17.59</v>
      </c>
      <c r="BB118" s="924">
        <v>-9.24</v>
      </c>
      <c r="BC118" s="924">
        <v>-2.64</v>
      </c>
      <c r="BE118" s="666">
        <v>1975</v>
      </c>
      <c r="BF118" s="948" t="e">
        <f>#VALUE!</f>
        <v>#VALUE!</v>
      </c>
      <c r="BG118" s="933">
        <v>1.4000000000000001</v>
      </c>
    </row>
    <row r="119" spans="1:59" ht="11.25" customHeight="1" x14ac:dyDescent="0.2">
      <c r="A119" s="537" t="s">
        <v>353</v>
      </c>
      <c r="B119" s="927" t="s">
        <v>354</v>
      </c>
      <c r="C119" s="994" t="s">
        <v>247</v>
      </c>
      <c r="D119" s="994" t="s">
        <v>4385</v>
      </c>
      <c r="E119" s="794">
        <v>51</v>
      </c>
      <c r="F119" s="526">
        <v>22</v>
      </c>
      <c r="G119" s="526" t="s">
        <v>115</v>
      </c>
      <c r="H119" s="526" t="s">
        <v>115</v>
      </c>
      <c r="I119" s="918">
        <v>80.260000000000005</v>
      </c>
      <c r="J119" s="704">
        <f t="shared" si="47"/>
        <v>3.1896336905058562</v>
      </c>
      <c r="K119" s="929">
        <v>0.64</v>
      </c>
      <c r="L119" s="641">
        <v>4</v>
      </c>
      <c r="M119" s="695">
        <f t="shared" si="48"/>
        <v>2.56</v>
      </c>
      <c r="N119" s="923" t="s">
        <v>296</v>
      </c>
      <c r="O119" s="797">
        <v>0.62</v>
      </c>
      <c r="P119" s="917">
        <v>43326</v>
      </c>
      <c r="Q119" s="917">
        <v>43353</v>
      </c>
      <c r="R119" s="695">
        <f t="shared" si="49"/>
        <v>3.2258064516129057</v>
      </c>
      <c r="S119" s="761">
        <f>IF(INDEX(Historical!$D$7:$D$1439,MATCH(B119,Historical!$B$7:$B$1446,0))=0,"n/a",(INDEX(Historical!$C$7:$C$1439,MATCH(B119,Historical!$B$7:$B$1446,0))/INDEX(Historical!$D$7:$D$1439,MATCH(B119,Historical!$B$7:$B$1446,0))-1)*100)</f>
        <v>3.2786885245901676</v>
      </c>
      <c r="T119" s="761">
        <f>IF(INDEX(Historical!$F$7:$F$1432,MATCH(B119,Historical!$B$7:$B$1446,0))=0,"n/a",((INDEX(Historical!$C$7:$C$1439,MATCH(B119,Historical!$B$7:$B$1446,0))/INDEX(Historical!$F$7:$F$1432,MATCH(B119,Historical!$B$7:$B$1446,0)))^(1/3)-1)*100)</f>
        <v>5.2726599609396407</v>
      </c>
      <c r="U119" s="761">
        <f>IF(INDEX(Historical!$H$7:$H$1432,MATCH(B119,Historical!$B$7:$B$1446,0))=0,"n/a",((INDEX(Historical!$C$7:$C$1439,MATCH(B119,Historical!$B$7:$B$1446,0))/INDEX(Historical!$H$7:$H$1432,MATCH(B119,Historical!$B$7:$B$1446,0)))^(1/5)-1)*100)</f>
        <v>9.7864370032394454</v>
      </c>
      <c r="V119" s="761">
        <f>IF(INDEX(Historical!$O$7:$O$1432,MATCH(B119,Historical!$B$7:$B$1446,0))=0,"n/a",((INDEX(Historical!$C$7:$C$1439,MATCH(B119,Historical!$B$7:$B$1446,0))/INDEX(Historical!$O$7:$O$1432,MATCH(B119,Historical!$B$7:$B$1446,0)))^(1/10)-1)*100)</f>
        <v>15.431656766005775</v>
      </c>
      <c r="W119" s="762">
        <f t="shared" si="50"/>
        <v>0.63417928169565563</v>
      </c>
      <c r="X119" s="763">
        <f t="shared" si="51"/>
        <v>1.8464975477810275</v>
      </c>
      <c r="Y119" s="927"/>
      <c r="Z119" s="704">
        <f t="shared" si="52"/>
        <v>47.14548802946593</v>
      </c>
      <c r="AA119" s="937">
        <f t="shared" si="53"/>
        <v>14.780847145488032</v>
      </c>
      <c r="AB119" s="641">
        <v>1</v>
      </c>
      <c r="AC119" s="918">
        <v>5.43</v>
      </c>
      <c r="AD119" s="918">
        <v>1.51</v>
      </c>
      <c r="AE119" s="918">
        <v>0.56000000000000005</v>
      </c>
      <c r="AF119" s="918">
        <v>3.69</v>
      </c>
      <c r="AG119" s="918">
        <v>26.3</v>
      </c>
      <c r="AH119" s="918">
        <v>16.400000000000002</v>
      </c>
      <c r="AI119" s="918">
        <v>6.5299999999999994</v>
      </c>
      <c r="AJ119" s="918">
        <v>5.3</v>
      </c>
      <c r="AK119" s="918">
        <v>9.8000000000000007</v>
      </c>
      <c r="AL119" s="930">
        <v>42060</v>
      </c>
      <c r="AM119" s="924">
        <v>0.1</v>
      </c>
      <c r="AN119" s="918">
        <v>1</v>
      </c>
      <c r="AO119" s="804">
        <f t="shared" si="54"/>
        <v>-1.8047764517427307</v>
      </c>
      <c r="AP119" s="805">
        <f t="shared" si="55"/>
        <v>12.976070693745301</v>
      </c>
      <c r="AQ119" s="938">
        <f t="shared" si="56"/>
        <v>55.693896214978089</v>
      </c>
      <c r="AR119" s="704">
        <f>INDEX(Historical!$C$7:$C$1439,MATCH(B119,Historical!$B$7:$B$1446,0))*IF(AH119="n/a",1.03,IF(AH119&lt;0,1.01,IF(AH119&gt;10,1.1,(1+AH119/100))))</f>
        <v>2.7720000000000002</v>
      </c>
      <c r="AS119" s="937">
        <f t="shared" si="57"/>
        <v>2.9530116</v>
      </c>
      <c r="AT119" s="937">
        <f t="shared" si="61"/>
        <v>3.2424067368</v>
      </c>
      <c r="AU119" s="937">
        <f t="shared" si="61"/>
        <v>3.5601625970064004</v>
      </c>
      <c r="AV119" s="937">
        <f t="shared" si="61"/>
        <v>3.9090585315130277</v>
      </c>
      <c r="AW119" s="704">
        <f t="shared" si="58"/>
        <v>16.436639465319427</v>
      </c>
      <c r="AX119" s="812">
        <f t="shared" si="59"/>
        <v>20.479241795812893</v>
      </c>
      <c r="AY119" s="997">
        <v>0.67</v>
      </c>
      <c r="AZ119" s="924">
        <v>33.43</v>
      </c>
      <c r="BA119" s="924">
        <v>-11.21</v>
      </c>
      <c r="BB119" s="924">
        <v>8.61</v>
      </c>
      <c r="BC119" s="924">
        <v>3.3000000000000003</v>
      </c>
      <c r="BE119" s="666">
        <v>1968</v>
      </c>
      <c r="BF119" s="948" t="e">
        <f>#VALUE!</f>
        <v>#VALUE!</v>
      </c>
      <c r="BG119" s="933">
        <v>7.1999999999999993</v>
      </c>
    </row>
    <row r="120" spans="1:59" s="840" customFormat="1" ht="11.25" customHeight="1" x14ac:dyDescent="0.2">
      <c r="A120" s="819" t="s">
        <v>234</v>
      </c>
      <c r="B120" s="848" t="s">
        <v>235</v>
      </c>
      <c r="C120" s="994" t="s">
        <v>108</v>
      </c>
      <c r="D120" s="994" t="s">
        <v>4376</v>
      </c>
      <c r="E120" s="820">
        <v>30</v>
      </c>
      <c r="F120" s="526">
        <v>92</v>
      </c>
      <c r="G120" s="1151" t="s">
        <v>106</v>
      </c>
      <c r="H120" s="1151" t="s">
        <v>106</v>
      </c>
      <c r="I120" s="833">
        <v>42</v>
      </c>
      <c r="J120" s="822">
        <f t="shared" si="47"/>
        <v>2.4285714285714284</v>
      </c>
      <c r="K120" s="846">
        <v>0.51</v>
      </c>
      <c r="L120" s="824">
        <v>2</v>
      </c>
      <c r="M120" s="825">
        <f t="shared" si="48"/>
        <v>1.02</v>
      </c>
      <c r="N120" s="826" t="s">
        <v>231</v>
      </c>
      <c r="O120" s="847">
        <v>0.5</v>
      </c>
      <c r="P120" s="849">
        <v>43105</v>
      </c>
      <c r="Q120" s="849">
        <v>43115</v>
      </c>
      <c r="R120" s="825">
        <f t="shared" si="49"/>
        <v>2.0000000000000018</v>
      </c>
      <c r="S120" s="761">
        <f>IF(INDEX(Historical!$D$7:$D$1439,MATCH(B120,Historical!$B$7:$B$1446,0))=0,"n/a",(INDEX(Historical!$C$7:$C$1439,MATCH(B120,Historical!$B$7:$B$1446,0))/INDEX(Historical!$D$7:$D$1439,MATCH(B120,Historical!$B$7:$B$1446,0))-1)*100)</f>
        <v>2.0000000000000018</v>
      </c>
      <c r="T120" s="761">
        <f>IF(INDEX(Historical!$F$7:$F$1432,MATCH(B120,Historical!$B$7:$B$1446,0))=0,"n/a",((INDEX(Historical!$C$7:$C$1439,MATCH(B120,Historical!$B$7:$B$1446,0))/INDEX(Historical!$F$7:$F$1432,MATCH(B120,Historical!$B$7:$B$1446,0)))^(1/3)-1)*100)</f>
        <v>1.3424420678672888</v>
      </c>
      <c r="U120" s="761">
        <f>IF(INDEX(Historical!$H$7:$H$1432,MATCH(B120,Historical!$B$7:$B$1446,0))=0,"n/a",((INDEX(Historical!$C$7:$C$1439,MATCH(B120,Historical!$B$7:$B$1446,0))/INDEX(Historical!$H$7:$H$1432,MATCH(B120,Historical!$B$7:$B$1446,0)))^(1/5)-1)*100)</f>
        <v>1.2198729249942586</v>
      </c>
      <c r="V120" s="761">
        <f>IF(INDEX(Historical!$O$7:$O$1432,MATCH(B120,Historical!$B$7:$B$1446,0))=0,"n/a",((INDEX(Historical!$C$7:$C$1439,MATCH(B120,Historical!$B$7:$B$1446,0))/INDEX(Historical!$O$7:$O$1432,MATCH(B120,Historical!$B$7:$B$1446,0)))^(1/10)-1)*100)</f>
        <v>1.487312012861608</v>
      </c>
      <c r="W120" s="829">
        <f t="shared" si="50"/>
        <v>0.82018629207949911</v>
      </c>
      <c r="X120" s="830">
        <f t="shared" si="51"/>
        <v>0.12321948737315742</v>
      </c>
      <c r="Y120" s="841"/>
      <c r="Z120" s="822">
        <f t="shared" si="52"/>
        <v>26.842105263157894</v>
      </c>
      <c r="AA120" s="832">
        <f t="shared" si="53"/>
        <v>11.052631578947368</v>
      </c>
      <c r="AB120" s="824">
        <v>12</v>
      </c>
      <c r="AC120" s="833">
        <v>3.8</v>
      </c>
      <c r="AD120" s="833" t="s">
        <v>137</v>
      </c>
      <c r="AE120" s="833">
        <v>4.24</v>
      </c>
      <c r="AF120" s="833">
        <v>1.1599999999999999</v>
      </c>
      <c r="AG120" s="833">
        <v>10.9</v>
      </c>
      <c r="AH120" s="833">
        <v>31.2</v>
      </c>
      <c r="AI120" s="833">
        <v>9.42</v>
      </c>
      <c r="AJ120" s="833">
        <v>9.9</v>
      </c>
      <c r="AK120" s="833" t="s">
        <v>137</v>
      </c>
      <c r="AL120" s="895">
        <v>535.5</v>
      </c>
      <c r="AM120" s="835">
        <v>1.5</v>
      </c>
      <c r="AN120" s="833">
        <v>0</v>
      </c>
      <c r="AO120" s="836">
        <f t="shared" si="54"/>
        <v>-7.4041872253816816</v>
      </c>
      <c r="AP120" s="837">
        <f t="shared" si="55"/>
        <v>3.648444353565687</v>
      </c>
      <c r="AQ120" s="838">
        <f t="shared" si="56"/>
        <v>-24.51327524633826</v>
      </c>
      <c r="AR120" s="704">
        <f>INDEX(Historical!$C$7:$C$1439,MATCH(B120,Historical!$B$7:$B$1446,0))*IF(AH120="n/a",1.03,IF(AH120&lt;0,1.01,IF(AH120&gt;10,1.1,(1+AH120/100))))</f>
        <v>1.1220000000000001</v>
      </c>
      <c r="AS120" s="832">
        <f t="shared" si="57"/>
        <v>1.2276924000000002</v>
      </c>
      <c r="AT120" s="832">
        <f t="shared" si="61"/>
        <v>1.2645231720000003</v>
      </c>
      <c r="AU120" s="832">
        <f t="shared" si="61"/>
        <v>1.3024588671600004</v>
      </c>
      <c r="AV120" s="832">
        <f t="shared" si="61"/>
        <v>1.3415326331748003</v>
      </c>
      <c r="AW120" s="822">
        <f t="shared" si="58"/>
        <v>6.2582070723348018</v>
      </c>
      <c r="AX120" s="839">
        <f t="shared" si="59"/>
        <v>14.900493029368574</v>
      </c>
      <c r="AY120" s="998">
        <v>0.91</v>
      </c>
      <c r="AZ120" s="835">
        <v>12.27</v>
      </c>
      <c r="BA120" s="835">
        <v>-20.830000000000002</v>
      </c>
      <c r="BB120" s="835">
        <v>-1.95</v>
      </c>
      <c r="BC120" s="835">
        <v>-8.91</v>
      </c>
      <c r="BD120" s="964"/>
      <c r="BE120" s="666">
        <v>1989</v>
      </c>
      <c r="BF120" s="948" t="e">
        <f>#VALUE!</f>
        <v>#VALUE!</v>
      </c>
      <c r="BG120" s="895">
        <v>1.6</v>
      </c>
    </row>
    <row r="121" spans="1:59" ht="11.25" customHeight="1" x14ac:dyDescent="0.2">
      <c r="A121" s="537" t="s">
        <v>360</v>
      </c>
      <c r="B121" s="927" t="s">
        <v>361</v>
      </c>
      <c r="C121" s="994" t="s">
        <v>108</v>
      </c>
      <c r="D121" s="994" t="s">
        <v>4376</v>
      </c>
      <c r="E121" s="794">
        <v>32</v>
      </c>
      <c r="F121" s="526">
        <v>87</v>
      </c>
      <c r="G121" s="526" t="s">
        <v>37</v>
      </c>
      <c r="H121" s="526" t="s">
        <v>37</v>
      </c>
      <c r="I121" s="918">
        <v>76.069999999999993</v>
      </c>
      <c r="J121" s="704">
        <f t="shared" si="47"/>
        <v>2.6291573550677008</v>
      </c>
      <c r="K121" s="935">
        <v>0.5</v>
      </c>
      <c r="L121" s="641">
        <v>4</v>
      </c>
      <c r="M121" s="695">
        <f t="shared" si="48"/>
        <v>2</v>
      </c>
      <c r="N121" s="923" t="s">
        <v>107</v>
      </c>
      <c r="O121" s="798">
        <v>0.48</v>
      </c>
      <c r="P121" s="917">
        <v>43409</v>
      </c>
      <c r="Q121" s="917">
        <v>43419</v>
      </c>
      <c r="R121" s="695">
        <f t="shared" si="49"/>
        <v>4.1666666666666705</v>
      </c>
      <c r="S121" s="761">
        <f>IF(INDEX(Historical!$D$7:$D$1439,MATCH(B121,Historical!$B$7:$B$1446,0))=0,"n/a",(INDEX(Historical!$C$7:$C$1439,MATCH(B121,Historical!$B$7:$B$1446,0))/INDEX(Historical!$D$7:$D$1439,MATCH(B121,Historical!$B$7:$B$1446,0))-1)*100)</f>
        <v>6.5934065934065922</v>
      </c>
      <c r="T121" s="761">
        <f>IF(INDEX(Historical!$F$7:$F$1432,MATCH(B121,Historical!$B$7:$B$1446,0))=0,"n/a",((INDEX(Historical!$C$7:$C$1439,MATCH(B121,Historical!$B$7:$B$1446,0))/INDEX(Historical!$F$7:$F$1432,MATCH(B121,Historical!$B$7:$B$1446,0)))^(1/3)-1)*100)</f>
        <v>4.5003157912127056</v>
      </c>
      <c r="U121" s="761">
        <f>IF(INDEX(Historical!$H$7:$H$1432,MATCH(B121,Historical!$B$7:$B$1446,0))=0,"n/a",((INDEX(Historical!$C$7:$C$1439,MATCH(B121,Historical!$B$7:$B$1446,0))/INDEX(Historical!$H$7:$H$1432,MATCH(B121,Historical!$B$7:$B$1446,0)))^(1/5)-1)*100)</f>
        <v>4.7264065169796421</v>
      </c>
      <c r="V121" s="761">
        <f>IF(INDEX(Historical!$O$7:$O$1432,MATCH(B121,Historical!$B$7:$B$1446,0))=0,"n/a",((INDEX(Historical!$C$7:$C$1439,MATCH(B121,Historical!$B$7:$B$1446,0))/INDEX(Historical!$O$7:$O$1432,MATCH(B121,Historical!$B$7:$B$1446,0)))^(1/10)-1)*100)</f>
        <v>4.9209099349787566</v>
      </c>
      <c r="W121" s="762">
        <f t="shared" si="50"/>
        <v>0.96047409512282522</v>
      </c>
      <c r="X121" s="763">
        <f t="shared" si="51"/>
        <v>0.51938533153622446</v>
      </c>
      <c r="Y121" s="739"/>
      <c r="Z121" s="704">
        <f t="shared" si="52"/>
        <v>37.383177570093466</v>
      </c>
      <c r="AA121" s="937">
        <f t="shared" si="53"/>
        <v>14.218691588785047</v>
      </c>
      <c r="AB121" s="641">
        <v>12</v>
      </c>
      <c r="AC121" s="918">
        <v>5.35</v>
      </c>
      <c r="AD121" s="918">
        <v>1.78</v>
      </c>
      <c r="AE121" s="918">
        <v>4.84</v>
      </c>
      <c r="AF121" s="918">
        <v>1.85</v>
      </c>
      <c r="AG121" s="918">
        <v>13.600000000000001</v>
      </c>
      <c r="AH121" s="918">
        <v>21.2</v>
      </c>
      <c r="AI121" s="918">
        <v>3.04</v>
      </c>
      <c r="AJ121" s="918">
        <v>9.1</v>
      </c>
      <c r="AK121" s="918">
        <v>8</v>
      </c>
      <c r="AL121" s="930">
        <v>1220</v>
      </c>
      <c r="AM121" s="924">
        <v>1.4000000000000001</v>
      </c>
      <c r="AN121" s="918">
        <v>1.76</v>
      </c>
      <c r="AO121" s="804">
        <f t="shared" si="54"/>
        <v>-6.8631277167377043</v>
      </c>
      <c r="AP121" s="805">
        <f t="shared" si="55"/>
        <v>7.3555638720473429</v>
      </c>
      <c r="AQ121" s="938">
        <f t="shared" si="56"/>
        <v>8.1245772025179352</v>
      </c>
      <c r="AR121" s="704">
        <f>INDEX(Historical!$C$7:$C$1439,MATCH(B121,Historical!$B$7:$B$1446,0))*IF(AH121="n/a",1.03,IF(AH121&lt;0,1.01,IF(AH121&gt;10,1.1,(1+AH121/100))))</f>
        <v>2.1339999999999999</v>
      </c>
      <c r="AS121" s="937">
        <f t="shared" si="57"/>
        <v>2.1988735999999998</v>
      </c>
      <c r="AT121" s="937">
        <f t="shared" si="61"/>
        <v>2.3747834879999998</v>
      </c>
      <c r="AU121" s="937">
        <f t="shared" si="61"/>
        <v>2.5647661670400002</v>
      </c>
      <c r="AV121" s="937">
        <f t="shared" si="61"/>
        <v>2.7699474604032002</v>
      </c>
      <c r="AW121" s="704">
        <f t="shared" si="58"/>
        <v>12.0423707154432</v>
      </c>
      <c r="AX121" s="812">
        <f t="shared" si="59"/>
        <v>15.830643769479691</v>
      </c>
      <c r="AY121" s="997">
        <v>0.77</v>
      </c>
      <c r="AZ121" s="924">
        <v>10.209999999999999</v>
      </c>
      <c r="BA121" s="924">
        <v>-17.309999999999999</v>
      </c>
      <c r="BB121" s="924">
        <v>-1.9300000000000002</v>
      </c>
      <c r="BC121" s="924">
        <v>-5.81</v>
      </c>
      <c r="BE121" s="666">
        <v>1987</v>
      </c>
      <c r="BF121" s="948" t="e">
        <f>#VALUE!</f>
        <v>#VALUE!</v>
      </c>
      <c r="BG121" s="933">
        <v>1.2</v>
      </c>
    </row>
    <row r="122" spans="1:59" ht="11.25" customHeight="1" x14ac:dyDescent="0.2">
      <c r="A122" s="537" t="s">
        <v>358</v>
      </c>
      <c r="B122" s="927" t="s">
        <v>359</v>
      </c>
      <c r="C122" s="994" t="s">
        <v>112</v>
      </c>
      <c r="D122" s="994" t="s">
        <v>213</v>
      </c>
      <c r="E122" s="794">
        <v>47</v>
      </c>
      <c r="F122" s="526">
        <v>39</v>
      </c>
      <c r="G122" s="526" t="s">
        <v>37</v>
      </c>
      <c r="H122" s="526" t="s">
        <v>37</v>
      </c>
      <c r="I122" s="918">
        <v>62.09</v>
      </c>
      <c r="J122" s="704">
        <f t="shared" si="47"/>
        <v>1.4172974714124658</v>
      </c>
      <c r="K122" s="929">
        <v>0.22</v>
      </c>
      <c r="L122" s="641">
        <v>4</v>
      </c>
      <c r="M122" s="695">
        <f t="shared" si="48"/>
        <v>0.88</v>
      </c>
      <c r="N122" s="923" t="s">
        <v>149</v>
      </c>
      <c r="O122" s="797">
        <v>0.21</v>
      </c>
      <c r="P122" s="917">
        <v>43433</v>
      </c>
      <c r="Q122" s="917">
        <v>43448</v>
      </c>
      <c r="R122" s="695">
        <f t="shared" si="49"/>
        <v>4.7619047619047663</v>
      </c>
      <c r="S122" s="761">
        <f>IF(INDEX(Historical!$D$7:$D$1439,MATCH(B122,Historical!$B$7:$B$1446,0))=0,"n/a",(INDEX(Historical!$C$7:$C$1439,MATCH(B122,Historical!$B$7:$B$1446,0))/INDEX(Historical!$D$7:$D$1439,MATCH(B122,Historical!$B$7:$B$1446,0))-1)*100)</f>
        <v>1.1904761904761862</v>
      </c>
      <c r="T122" s="761">
        <f>IF(INDEX(Historical!$F$7:$F$1432,MATCH(B122,Historical!$B$7:$B$1446,0))=0,"n/a",((INDEX(Historical!$C$7:$C$1439,MATCH(B122,Historical!$B$7:$B$1446,0))/INDEX(Historical!$F$7:$F$1432,MATCH(B122,Historical!$B$7:$B$1446,0)))^(1/3)-1)*100)</f>
        <v>2.0413775479336982</v>
      </c>
      <c r="U122" s="761">
        <f>IF(INDEX(Historical!$H$7:$H$1432,MATCH(B122,Historical!$B$7:$B$1446,0))=0,"n/a",((INDEX(Historical!$C$7:$C$1439,MATCH(B122,Historical!$B$7:$B$1446,0))/INDEX(Historical!$H$7:$H$1432,MATCH(B122,Historical!$B$7:$B$1446,0)))^(1/5)-1)*100)</f>
        <v>3.3754197177302991</v>
      </c>
      <c r="V122" s="761">
        <f>IF(INDEX(Historical!$O$7:$O$1432,MATCH(B122,Historical!$B$7:$B$1446,0))=0,"n/a",((INDEX(Historical!$C$7:$C$1439,MATCH(B122,Historical!$B$7:$B$1446,0))/INDEX(Historical!$O$7:$O$1432,MATCH(B122,Historical!$B$7:$B$1446,0)))^(1/10)-1)*100)</f>
        <v>5.0368183639439845</v>
      </c>
      <c r="W122" s="762">
        <f t="shared" si="50"/>
        <v>0.67014918423368386</v>
      </c>
      <c r="X122" s="763" t="str">
        <f t="shared" si="51"/>
        <v>n/a</v>
      </c>
      <c r="Y122" s="718"/>
      <c r="Z122" s="704">
        <f t="shared" si="52"/>
        <v>48.35164835164835</v>
      </c>
      <c r="AA122" s="937">
        <f t="shared" si="53"/>
        <v>34.115384615384613</v>
      </c>
      <c r="AB122" s="641">
        <v>12</v>
      </c>
      <c r="AC122" s="918">
        <v>1.82</v>
      </c>
      <c r="AD122" s="918">
        <v>2.2799999999999998</v>
      </c>
      <c r="AE122" s="918">
        <v>1.04</v>
      </c>
      <c r="AF122" s="918">
        <v>3.56</v>
      </c>
      <c r="AG122" s="918">
        <v>10.9</v>
      </c>
      <c r="AH122" s="920">
        <v>949.6</v>
      </c>
      <c r="AI122" s="920">
        <v>17.5</v>
      </c>
      <c r="AJ122" s="918">
        <v>-3.2</v>
      </c>
      <c r="AK122" s="918">
        <v>15</v>
      </c>
      <c r="AL122" s="930">
        <v>1160</v>
      </c>
      <c r="AM122" s="924">
        <v>1.3</v>
      </c>
      <c r="AN122" s="918">
        <v>1.1299999999999999</v>
      </c>
      <c r="AO122" s="804">
        <f t="shared" si="54"/>
        <v>-29.32266742624185</v>
      </c>
      <c r="AP122" s="805">
        <f t="shared" si="55"/>
        <v>4.7927171891427651</v>
      </c>
      <c r="AQ122" s="938">
        <f t="shared" si="56"/>
        <v>132.33191700263581</v>
      </c>
      <c r="AR122" s="704">
        <f>INDEX(Historical!$C$7:$C$1439,MATCH(B122,Historical!$B$7:$B$1446,0))*IF(AH122="n/a",1.03,IF(AH122&lt;0,1.01,IF(AH122&gt;10,1.1,(1+AH122/100))))</f>
        <v>0.93500000000000005</v>
      </c>
      <c r="AS122" s="937">
        <f t="shared" si="57"/>
        <v>1.0285000000000002</v>
      </c>
      <c r="AT122" s="937">
        <f t="shared" si="61"/>
        <v>1.1313500000000003</v>
      </c>
      <c r="AU122" s="937">
        <f t="shared" si="61"/>
        <v>1.2444850000000005</v>
      </c>
      <c r="AV122" s="937">
        <f t="shared" si="61"/>
        <v>1.3689335000000007</v>
      </c>
      <c r="AW122" s="704">
        <f t="shared" si="58"/>
        <v>5.7082685000000017</v>
      </c>
      <c r="AX122" s="812">
        <f t="shared" si="59"/>
        <v>9.1935392172652612</v>
      </c>
      <c r="AY122" s="997">
        <v>1.1399999999999999</v>
      </c>
      <c r="AZ122" s="924">
        <v>26.790000000000003</v>
      </c>
      <c r="BA122" s="924">
        <v>-27.82</v>
      </c>
      <c r="BB122" s="924">
        <v>1.91</v>
      </c>
      <c r="BC122" s="924">
        <v>-7.39</v>
      </c>
      <c r="BE122" s="666">
        <v>1973</v>
      </c>
      <c r="BF122" s="948" t="e">
        <f>#VALUE!</f>
        <v>#VALUE!</v>
      </c>
      <c r="BG122" s="933">
        <v>3.4000000000000004</v>
      </c>
    </row>
    <row r="123" spans="1:59" ht="11.25" customHeight="1" x14ac:dyDescent="0.2">
      <c r="A123" s="537" t="s">
        <v>362</v>
      </c>
      <c r="B123" s="927" t="s">
        <v>363</v>
      </c>
      <c r="C123" s="994" t="s">
        <v>128</v>
      </c>
      <c r="D123" s="994" t="s">
        <v>4364</v>
      </c>
      <c r="E123" s="794">
        <v>52</v>
      </c>
      <c r="F123" s="526">
        <v>18</v>
      </c>
      <c r="G123" s="526" t="s">
        <v>106</v>
      </c>
      <c r="H123" s="526" t="s">
        <v>106</v>
      </c>
      <c r="I123" s="918">
        <v>37.24</v>
      </c>
      <c r="J123" s="704">
        <f t="shared" si="47"/>
        <v>0.96670247046186897</v>
      </c>
      <c r="K123" s="929">
        <v>0.09</v>
      </c>
      <c r="L123" s="641">
        <v>4</v>
      </c>
      <c r="M123" s="695">
        <f t="shared" si="48"/>
        <v>0.36</v>
      </c>
      <c r="N123" s="923" t="s">
        <v>196</v>
      </c>
      <c r="O123" s="802">
        <v>8.7378640776699018E-2</v>
      </c>
      <c r="P123" s="919">
        <v>43164</v>
      </c>
      <c r="Q123" s="919">
        <v>43186</v>
      </c>
      <c r="R123" s="695">
        <f t="shared" si="49"/>
        <v>3.0000000000000093</v>
      </c>
      <c r="S123" s="761">
        <f>IF(INDEX(Historical!$D$7:$D$1439,MATCH(B123,Historical!$B$7:$B$1446,0))=0,"n/a",(INDEX(Historical!$C$7:$C$1439,MATCH(B123,Historical!$B$7:$B$1446,0))/INDEX(Historical!$D$7:$D$1439,MATCH(B123,Historical!$B$7:$B$1446,0))-1)*100)</f>
        <v>2.2499999999999964</v>
      </c>
      <c r="T123" s="761">
        <f>IF(INDEX(Historical!$F$7:$F$1432,MATCH(B123,Historical!$B$7:$B$1446,0))=0,"n/a",((INDEX(Historical!$C$7:$C$1439,MATCH(B123,Historical!$B$7:$B$1446,0))/INDEX(Historical!$F$7:$F$1432,MATCH(B123,Historical!$B$7:$B$1446,0)))^(1/3)-1)*100)</f>
        <v>5.2087157760259517</v>
      </c>
      <c r="U123" s="761">
        <f>IF(INDEX(Historical!$H$7:$H$1432,MATCH(B123,Historical!$B$7:$B$1446,0))=0,"n/a",((INDEX(Historical!$C$7:$C$1439,MATCH(B123,Historical!$B$7:$B$1446,0))/INDEX(Historical!$H$7:$H$1432,MATCH(B123,Historical!$B$7:$B$1446,0)))^(1/5)-1)*100)</f>
        <v>6.080399736393205</v>
      </c>
      <c r="V123" s="761">
        <f>IF(INDEX(Historical!$O$7:$O$1432,MATCH(B123,Historical!$B$7:$B$1446,0))=0,"n/a",((INDEX(Historical!$C$7:$C$1439,MATCH(B123,Historical!$B$7:$B$1446,0))/INDEX(Historical!$O$7:$O$1432,MATCH(B123,Historical!$B$7:$B$1446,0)))^(1/10)-1)*100)</f>
        <v>4.4524926962152378</v>
      </c>
      <c r="W123" s="762">
        <f t="shared" si="50"/>
        <v>1.3656170040574667</v>
      </c>
      <c r="X123" s="763">
        <f t="shared" si="51"/>
        <v>60.803997363932048</v>
      </c>
      <c r="Y123" s="713" t="s">
        <v>364</v>
      </c>
      <c r="Z123" s="704">
        <f t="shared" si="52"/>
        <v>41.860465116279066</v>
      </c>
      <c r="AA123" s="937">
        <f t="shared" si="53"/>
        <v>43.302325581395351</v>
      </c>
      <c r="AB123" s="641">
        <v>12</v>
      </c>
      <c r="AC123" s="918">
        <v>0.86</v>
      </c>
      <c r="AD123" s="918">
        <v>4.8099999999999996</v>
      </c>
      <c r="AE123" s="918">
        <v>4.57</v>
      </c>
      <c r="AF123" s="918">
        <v>3.27</v>
      </c>
      <c r="AG123" s="918">
        <v>7.7</v>
      </c>
      <c r="AH123" s="918">
        <v>-4.8</v>
      </c>
      <c r="AI123" s="918" t="s">
        <v>137</v>
      </c>
      <c r="AJ123" s="918">
        <v>0.1</v>
      </c>
      <c r="AK123" s="918">
        <v>9</v>
      </c>
      <c r="AL123" s="930">
        <v>2370</v>
      </c>
      <c r="AM123" s="924">
        <v>56.68</v>
      </c>
      <c r="AN123" s="918">
        <v>0.01</v>
      </c>
      <c r="AO123" s="804">
        <f t="shared" si="54"/>
        <v>-36.255223374540279</v>
      </c>
      <c r="AP123" s="805">
        <f t="shared" si="55"/>
        <v>7.0471022068550742</v>
      </c>
      <c r="AQ123" s="938">
        <f t="shared" si="56"/>
        <v>150.86393359407916</v>
      </c>
      <c r="AR123" s="704">
        <f>INDEX(Historical!$C$7:$C$1439,MATCH(B123,Historical!$B$7:$B$1446,0))*IF(AH123="n/a",1.03,IF(AH123&lt;0,1.01,IF(AH123&gt;10,1.1,(1+AH123/100))))</f>
        <v>0.36095242718446602</v>
      </c>
      <c r="AS123" s="937">
        <f t="shared" si="57"/>
        <v>0.37178100000000003</v>
      </c>
      <c r="AT123" s="937">
        <f t="shared" si="61"/>
        <v>0.40524129000000009</v>
      </c>
      <c r="AU123" s="937">
        <f t="shared" si="61"/>
        <v>0.44171300610000014</v>
      </c>
      <c r="AV123" s="937">
        <f t="shared" si="61"/>
        <v>0.48146717664900018</v>
      </c>
      <c r="AW123" s="704">
        <f t="shared" si="58"/>
        <v>2.0611548999334666</v>
      </c>
      <c r="AX123" s="812">
        <f t="shared" si="59"/>
        <v>5.5347875938063007</v>
      </c>
      <c r="AY123" s="997">
        <v>0.37</v>
      </c>
      <c r="AZ123" s="924">
        <v>39.729999999999997</v>
      </c>
      <c r="BA123" s="924">
        <v>-1.22</v>
      </c>
      <c r="BB123" s="924">
        <v>5.55</v>
      </c>
      <c r="BC123" s="924">
        <v>18.62</v>
      </c>
      <c r="BE123" s="666">
        <v>1967</v>
      </c>
      <c r="BF123" s="948" t="e">
        <f>#VALUE!</f>
        <v>#VALUE!</v>
      </c>
      <c r="BG123" s="933">
        <v>6.1</v>
      </c>
    </row>
    <row r="124" spans="1:59" ht="11.25" customHeight="1" x14ac:dyDescent="0.2">
      <c r="A124" s="537" t="s">
        <v>824</v>
      </c>
      <c r="B124" s="927" t="s">
        <v>825</v>
      </c>
      <c r="C124" s="994" t="s">
        <v>108</v>
      </c>
      <c r="D124" s="994" t="s">
        <v>4372</v>
      </c>
      <c r="E124" s="794">
        <v>26</v>
      </c>
      <c r="F124" s="526">
        <v>116</v>
      </c>
      <c r="G124" s="526" t="s">
        <v>106</v>
      </c>
      <c r="H124" s="526" t="s">
        <v>106</v>
      </c>
      <c r="I124" s="926">
        <v>59.2</v>
      </c>
      <c r="J124" s="704">
        <f t="shared" si="47"/>
        <v>2.432432432432432</v>
      </c>
      <c r="K124" s="929">
        <v>0.36</v>
      </c>
      <c r="L124" s="641">
        <v>4</v>
      </c>
      <c r="M124" s="695">
        <f t="shared" si="48"/>
        <v>1.44</v>
      </c>
      <c r="N124" s="923" t="s">
        <v>149</v>
      </c>
      <c r="O124" s="797">
        <v>0.35</v>
      </c>
      <c r="P124" s="917">
        <v>43531</v>
      </c>
      <c r="Q124" s="917">
        <v>43544</v>
      </c>
      <c r="R124" s="695">
        <f t="shared" si="49"/>
        <v>2.8571428571428599</v>
      </c>
      <c r="S124" s="761">
        <f>IF(INDEX(Historical!$D$7:$D$1439,MATCH(B124,Historical!$B$7:$B$1446,0))=0,"n/a",(INDEX(Historical!$C$7:$C$1439,MATCH(B124,Historical!$B$7:$B$1446,0))/INDEX(Historical!$D$7:$D$1439,MATCH(B124,Historical!$B$7:$B$1446,0))-1)*100)</f>
        <v>0.36231884057971175</v>
      </c>
      <c r="T124" s="761">
        <f>IF(INDEX(Historical!$F$7:$F$1432,MATCH(B124,Historical!$B$7:$B$1446,0))=0,"n/a",((INDEX(Historical!$C$7:$C$1439,MATCH(B124,Historical!$B$7:$B$1446,0))/INDEX(Historical!$F$7:$F$1432,MATCH(B124,Historical!$B$7:$B$1446,0)))^(1/3)-1)*100)</f>
        <v>1.1071010267898806</v>
      </c>
      <c r="U124" s="761">
        <f>IF(INDEX(Historical!$H$7:$H$1432,MATCH(B124,Historical!$B$7:$B$1446,0))=0,"n/a",((INDEX(Historical!$C$7:$C$1439,MATCH(B124,Historical!$B$7:$B$1446,0))/INDEX(Historical!$H$7:$H$1432,MATCH(B124,Historical!$B$7:$B$1446,0)))^(1/5)-1)*100)</f>
        <v>1.2747743528367828</v>
      </c>
      <c r="V124" s="761">
        <f>IF(INDEX(Historical!$O$7:$O$1432,MATCH(B124,Historical!$B$7:$B$1446,0))=0,"n/a",((INDEX(Historical!$C$7:$C$1439,MATCH(B124,Historical!$B$7:$B$1446,0))/INDEX(Historical!$O$7:$O$1432,MATCH(B124,Historical!$B$7:$B$1446,0)))^(1/10)-1)*100)</f>
        <v>2.5185846537669532</v>
      </c>
      <c r="W124" s="762">
        <f t="shared" si="50"/>
        <v>0.50614711359022624</v>
      </c>
      <c r="X124" s="763">
        <f t="shared" si="51"/>
        <v>9.5847695702013735E-2</v>
      </c>
      <c r="Y124" s="928" t="s">
        <v>826</v>
      </c>
      <c r="Z124" s="704">
        <f t="shared" si="52"/>
        <v>450</v>
      </c>
      <c r="AA124" s="937">
        <f t="shared" si="53"/>
        <v>185</v>
      </c>
      <c r="AB124" s="641">
        <v>12</v>
      </c>
      <c r="AC124" s="918">
        <v>0.32</v>
      </c>
      <c r="AD124" s="918">
        <v>4.66</v>
      </c>
      <c r="AE124" s="918">
        <v>5.36</v>
      </c>
      <c r="AF124" s="918">
        <v>4.75</v>
      </c>
      <c r="AG124" s="918">
        <v>34.599999999999994</v>
      </c>
      <c r="AH124" s="918">
        <v>-48.9</v>
      </c>
      <c r="AI124" s="918">
        <v>68.959999999999994</v>
      </c>
      <c r="AJ124" s="918">
        <v>13.3</v>
      </c>
      <c r="AK124" s="918">
        <v>39.42</v>
      </c>
      <c r="AL124" s="930">
        <v>29510</v>
      </c>
      <c r="AM124" s="924">
        <v>55.000000000000007</v>
      </c>
      <c r="AN124" s="918">
        <v>0.35</v>
      </c>
      <c r="AO124" s="804">
        <f t="shared" si="54"/>
        <v>-181.29279321473078</v>
      </c>
      <c r="AP124" s="805">
        <f t="shared" si="55"/>
        <v>3.7072067852692148</v>
      </c>
      <c r="AQ124" s="938">
        <f t="shared" si="56"/>
        <v>524.94444197508915</v>
      </c>
      <c r="AR124" s="704">
        <f>INDEX(Historical!$C$7:$C$1439,MATCH(B124,Historical!$B$7:$B$1446,0))*IF(AH124="n/a",1.03,IF(AH124&lt;0,1.01,IF(AH124&gt;10,1.1,(1+AH124/100))))</f>
        <v>1.3988499999999999</v>
      </c>
      <c r="AS124" s="937">
        <f t="shared" si="57"/>
        <v>1.538735</v>
      </c>
      <c r="AT124" s="937">
        <f t="shared" si="61"/>
        <v>1.6926085000000002</v>
      </c>
      <c r="AU124" s="937">
        <f t="shared" si="61"/>
        <v>1.8618693500000003</v>
      </c>
      <c r="AV124" s="937">
        <f t="shared" si="61"/>
        <v>2.0480562850000004</v>
      </c>
      <c r="AW124" s="704">
        <f t="shared" si="58"/>
        <v>8.5401191350000012</v>
      </c>
      <c r="AX124" s="812">
        <f t="shared" si="59"/>
        <v>14.425876917229733</v>
      </c>
      <c r="AY124" s="997">
        <v>0.61</v>
      </c>
      <c r="AZ124" s="924">
        <v>61.89</v>
      </c>
      <c r="BA124" s="924">
        <v>-0.21</v>
      </c>
      <c r="BB124" s="924">
        <v>9.99</v>
      </c>
      <c r="BC124" s="924">
        <v>24.9</v>
      </c>
      <c r="BE124" s="666">
        <v>1995</v>
      </c>
      <c r="BF124" s="948" t="e">
        <f>#VALUE!</f>
        <v>#VALUE!</v>
      </c>
      <c r="BG124" s="933">
        <v>16.2</v>
      </c>
    </row>
    <row r="125" spans="1:59" ht="11.25" customHeight="1" x14ac:dyDescent="0.2">
      <c r="A125" s="611" t="s">
        <v>351</v>
      </c>
      <c r="B125" s="927" t="s">
        <v>352</v>
      </c>
      <c r="C125" s="994" t="s">
        <v>108</v>
      </c>
      <c r="D125" s="994" t="s">
        <v>4372</v>
      </c>
      <c r="E125" s="794">
        <v>33</v>
      </c>
      <c r="F125" s="526">
        <v>84</v>
      </c>
      <c r="G125" s="526" t="s">
        <v>106</v>
      </c>
      <c r="H125" s="526" t="s">
        <v>106</v>
      </c>
      <c r="I125" s="918">
        <v>100.12</v>
      </c>
      <c r="J125" s="704">
        <f t="shared" si="47"/>
        <v>3.0363563723531763</v>
      </c>
      <c r="K125" s="935">
        <v>0.76</v>
      </c>
      <c r="L125" s="641">
        <v>4</v>
      </c>
      <c r="M125" s="695">
        <f t="shared" si="48"/>
        <v>3.04</v>
      </c>
      <c r="N125" s="923" t="s">
        <v>320</v>
      </c>
      <c r="O125" s="798">
        <v>0.7</v>
      </c>
      <c r="P125" s="917">
        <v>43538</v>
      </c>
      <c r="Q125" s="917">
        <v>43553</v>
      </c>
      <c r="R125" s="695">
        <f t="shared" si="49"/>
        <v>8.5714285714285801</v>
      </c>
      <c r="S125" s="761">
        <f>IF(INDEX(Historical!$D$7:$D$1439,MATCH(B125,Historical!$B$7:$B$1446,0))=0,"n/a",(INDEX(Historical!$C$7:$C$1439,MATCH(B125,Historical!$B$7:$B$1446,0))/INDEX(Historical!$D$7:$D$1439,MATCH(B125,Historical!$B$7:$B$1446,0))-1)*100)</f>
        <v>22.807017543859654</v>
      </c>
      <c r="T125" s="761">
        <f>IF(INDEX(Historical!$F$7:$F$1432,MATCH(B125,Historical!$B$7:$B$1446,0))=0,"n/a",((INDEX(Historical!$C$7:$C$1439,MATCH(B125,Historical!$B$7:$B$1446,0))/INDEX(Historical!$F$7:$F$1432,MATCH(B125,Historical!$B$7:$B$1446,0)))^(1/3)-1)*100)</f>
        <v>10.415886963424924</v>
      </c>
      <c r="U125" s="761">
        <f>IF(INDEX(Historical!$H$7:$H$1432,MATCH(B125,Historical!$B$7:$B$1446,0))=0,"n/a",((INDEX(Historical!$C$7:$C$1439,MATCH(B125,Historical!$B$7:$B$1446,0))/INDEX(Historical!$H$7:$H$1432,MATCH(B125,Historical!$B$7:$B$1446,0)))^(1/5)-1)*100)</f>
        <v>12.995952835136615</v>
      </c>
      <c r="V125" s="761">
        <f>IF(INDEX(Historical!$O$7:$O$1432,MATCH(B125,Historical!$B$7:$B$1446,0))=0,"n/a",((INDEX(Historical!$C$7:$C$1439,MATCH(B125,Historical!$B$7:$B$1446,0))/INDEX(Historical!$O$7:$O$1432,MATCH(B125,Historical!$B$7:$B$1446,0)))^(1/10)-1)*100)</f>
        <v>11.298338178386903</v>
      </c>
      <c r="W125" s="762">
        <f t="shared" si="50"/>
        <v>1.1502534824101083</v>
      </c>
      <c r="X125" s="763">
        <f t="shared" si="51"/>
        <v>0.95558476728945685</v>
      </c>
      <c r="Y125" s="715"/>
      <c r="Z125" s="704">
        <f t="shared" si="52"/>
        <v>41.248303934871103</v>
      </c>
      <c r="AA125" s="937">
        <f t="shared" si="53"/>
        <v>13.584803256445047</v>
      </c>
      <c r="AB125" s="641">
        <v>12</v>
      </c>
      <c r="AC125" s="918">
        <v>7.37</v>
      </c>
      <c r="AD125" s="918">
        <v>9.39</v>
      </c>
      <c r="AE125" s="918">
        <v>4.57</v>
      </c>
      <c r="AF125" s="918">
        <v>3.92</v>
      </c>
      <c r="AG125" s="918">
        <v>29.2</v>
      </c>
      <c r="AH125" s="918">
        <v>17.899999999999999</v>
      </c>
      <c r="AI125" s="918">
        <v>6.7100000000000009</v>
      </c>
      <c r="AJ125" s="918">
        <v>13.600000000000001</v>
      </c>
      <c r="AK125" s="918">
        <v>1.4500000000000002</v>
      </c>
      <c r="AL125" s="930">
        <v>24550</v>
      </c>
      <c r="AM125" s="924">
        <v>2.1</v>
      </c>
      <c r="AN125" s="918">
        <v>0</v>
      </c>
      <c r="AO125" s="804">
        <f t="shared" si="54"/>
        <v>2.4475059510447448</v>
      </c>
      <c r="AP125" s="805">
        <f t="shared" si="55"/>
        <v>16.032309207489792</v>
      </c>
      <c r="AQ125" s="938">
        <f t="shared" si="56"/>
        <v>53.843251778865394</v>
      </c>
      <c r="AR125" s="704">
        <f>INDEX(Historical!$C$7:$C$1439,MATCH(B125,Historical!$B$7:$B$1446,0))*IF(AH125="n/a",1.03,IF(AH125&lt;0,1.01,IF(AH125&gt;10,1.1,(1+AH125/100))))</f>
        <v>3.08</v>
      </c>
      <c r="AS125" s="937">
        <f t="shared" si="57"/>
        <v>3.2866679999999997</v>
      </c>
      <c r="AT125" s="937">
        <f t="shared" si="61"/>
        <v>3.3343246859999995</v>
      </c>
      <c r="AU125" s="937">
        <f t="shared" si="61"/>
        <v>3.3826723939469994</v>
      </c>
      <c r="AV125" s="937">
        <f t="shared" si="61"/>
        <v>3.4317211436592308</v>
      </c>
      <c r="AW125" s="704">
        <f t="shared" si="58"/>
        <v>16.515386223606228</v>
      </c>
      <c r="AX125" s="812">
        <f t="shared" si="59"/>
        <v>16.49559151378968</v>
      </c>
      <c r="AY125" s="997">
        <v>1.06</v>
      </c>
      <c r="AZ125" s="924">
        <v>18.360000000000003</v>
      </c>
      <c r="BA125" s="924">
        <v>-21.43</v>
      </c>
      <c r="BB125" s="924">
        <v>2.88</v>
      </c>
      <c r="BC125" s="924">
        <v>-4.17</v>
      </c>
      <c r="BE125" s="666">
        <v>1987</v>
      </c>
      <c r="BF125" s="948" t="e">
        <f>#VALUE!</f>
        <v>#VALUE!</v>
      </c>
      <c r="BG125" s="933">
        <v>22.8</v>
      </c>
    </row>
    <row r="126" spans="1:59" ht="11.25" customHeight="1" x14ac:dyDescent="0.2">
      <c r="A126" s="537" t="s">
        <v>170</v>
      </c>
      <c r="B126" s="927" t="s">
        <v>171</v>
      </c>
      <c r="C126" s="994" t="s">
        <v>108</v>
      </c>
      <c r="D126" s="994" t="s">
        <v>4376</v>
      </c>
      <c r="E126" s="794">
        <v>29</v>
      </c>
      <c r="F126" s="526">
        <v>96</v>
      </c>
      <c r="G126" s="526" t="s">
        <v>106</v>
      </c>
      <c r="H126" s="526" t="s">
        <v>106</v>
      </c>
      <c r="I126" s="926">
        <v>35</v>
      </c>
      <c r="J126" s="704">
        <f t="shared" si="47"/>
        <v>2.8571428571428572</v>
      </c>
      <c r="K126" s="929">
        <v>0.25</v>
      </c>
      <c r="L126" s="641">
        <v>4</v>
      </c>
      <c r="M126" s="695">
        <f t="shared" si="48"/>
        <v>1</v>
      </c>
      <c r="N126" s="923" t="s">
        <v>172</v>
      </c>
      <c r="O126" s="801">
        <v>0.2475</v>
      </c>
      <c r="P126" s="917">
        <v>43552</v>
      </c>
      <c r="Q126" s="917">
        <v>43570</v>
      </c>
      <c r="R126" s="695">
        <f t="shared" si="49"/>
        <v>1.0101010101010111</v>
      </c>
      <c r="S126" s="761">
        <f>IF(INDEX(Historical!$D$7:$D$1439,MATCH(B126,Historical!$B$7:$B$1446,0))=0,"n/a",(INDEX(Historical!$C$7:$C$1439,MATCH(B126,Historical!$B$7:$B$1446,0))/INDEX(Historical!$D$7:$D$1439,MATCH(B126,Historical!$B$7:$B$1446,0))-1)*100)</f>
        <v>1.0204081632652962</v>
      </c>
      <c r="T126" s="761">
        <f>IF(INDEX(Historical!$F$7:$F$1432,MATCH(B126,Historical!$B$7:$B$1446,0))=0,"n/a",((INDEX(Historical!$C$7:$C$1439,MATCH(B126,Historical!$B$7:$B$1446,0))/INDEX(Historical!$F$7:$F$1432,MATCH(B126,Historical!$B$7:$B$1446,0)))^(1/3)-1)*100)</f>
        <v>1.0310005155547586</v>
      </c>
      <c r="U126" s="761">
        <f>IF(INDEX(Historical!$H$7:$H$1432,MATCH(B126,Historical!$B$7:$B$1446,0))=0,"n/a",((INDEX(Historical!$C$7:$C$1439,MATCH(B126,Historical!$B$7:$B$1446,0))/INDEX(Historical!$H$7:$H$1432,MATCH(B126,Historical!$B$7:$B$1446,0)))^(1/5)-1)*100)</f>
        <v>1.0418916399639544</v>
      </c>
      <c r="V126" s="761">
        <f>IF(INDEX(Historical!$O$7:$O$1432,MATCH(B126,Historical!$B$7:$B$1446,0))=0,"n/a",((INDEX(Historical!$C$7:$C$1439,MATCH(B126,Historical!$B$7:$B$1446,0))/INDEX(Historical!$O$7:$O$1432,MATCH(B126,Historical!$B$7:$B$1446,0)))^(1/10)-1)*100)</f>
        <v>1.5363685714481878</v>
      </c>
      <c r="W126" s="762">
        <f t="shared" si="50"/>
        <v>0.67815214351974329</v>
      </c>
      <c r="X126" s="763" t="str">
        <f t="shared" si="51"/>
        <v>n/a</v>
      </c>
      <c r="Y126" s="1004" t="s">
        <v>4488</v>
      </c>
      <c r="Z126" s="704" t="str">
        <f t="shared" si="52"/>
        <v>n/a</v>
      </c>
      <c r="AA126" s="937" t="str">
        <f t="shared" si="53"/>
        <v>n/a</v>
      </c>
      <c r="AB126" s="641">
        <v>12</v>
      </c>
      <c r="AC126" s="918" t="s">
        <v>137</v>
      </c>
      <c r="AD126" s="918" t="s">
        <v>137</v>
      </c>
      <c r="AE126" s="918" t="s">
        <v>137</v>
      </c>
      <c r="AF126" s="918" t="s">
        <v>137</v>
      </c>
      <c r="AG126" s="918" t="s">
        <v>137</v>
      </c>
      <c r="AH126" s="918" t="s">
        <v>137</v>
      </c>
      <c r="AI126" s="918" t="s">
        <v>137</v>
      </c>
      <c r="AJ126" s="918" t="s">
        <v>137</v>
      </c>
      <c r="AK126" s="918" t="s">
        <v>137</v>
      </c>
      <c r="AL126" s="930" t="s">
        <v>137</v>
      </c>
      <c r="AM126" s="924" t="s">
        <v>137</v>
      </c>
      <c r="AN126" s="918" t="s">
        <v>137</v>
      </c>
      <c r="AO126" s="804" t="str">
        <f t="shared" si="54"/>
        <v>n/a</v>
      </c>
      <c r="AP126" s="805">
        <f t="shared" si="55"/>
        <v>3.8990344971068116</v>
      </c>
      <c r="AQ126" s="938" t="str">
        <f t="shared" si="56"/>
        <v>n/a</v>
      </c>
      <c r="AR126" s="704">
        <f>INDEX(Historical!$C$7:$C$1439,MATCH(B126,Historical!$B$7:$B$1446,0))*IF(AH126="n/a",1.03,IF(AH126&lt;0,1.01,IF(AH126&gt;10,1.1,(1+AH126/100))))</f>
        <v>1.0197000000000001</v>
      </c>
      <c r="AS126" s="937">
        <f t="shared" si="57"/>
        <v>1.0502910000000001</v>
      </c>
      <c r="AT126" s="937">
        <f t="shared" si="61"/>
        <v>1.0817997300000002</v>
      </c>
      <c r="AU126" s="937">
        <f t="shared" si="61"/>
        <v>1.1142537219000002</v>
      </c>
      <c r="AV126" s="937">
        <f t="shared" si="61"/>
        <v>1.1476813335570002</v>
      </c>
      <c r="AW126" s="704">
        <f t="shared" si="58"/>
        <v>5.4137257854570002</v>
      </c>
      <c r="AX126" s="812">
        <f t="shared" si="59"/>
        <v>15.467787958448573</v>
      </c>
      <c r="AY126" s="997" t="s">
        <v>137</v>
      </c>
      <c r="AZ126" s="924" t="s">
        <v>137</v>
      </c>
      <c r="BA126" s="924" t="s">
        <v>137</v>
      </c>
      <c r="BB126" s="924" t="s">
        <v>137</v>
      </c>
      <c r="BC126" s="924" t="s">
        <v>137</v>
      </c>
      <c r="BD126" s="963" t="s">
        <v>4301</v>
      </c>
      <c r="BE126" s="666">
        <v>1992</v>
      </c>
      <c r="BF126" s="948" t="e">
        <f>#VALUE!</f>
        <v>#VALUE!</v>
      </c>
      <c r="BG126" s="933" t="s">
        <v>137</v>
      </c>
    </row>
    <row r="127" spans="1:59" ht="11.25" customHeight="1" x14ac:dyDescent="0.2">
      <c r="A127" s="611" t="s">
        <v>841</v>
      </c>
      <c r="B127" s="927" t="s">
        <v>842</v>
      </c>
      <c r="C127" s="994" t="s">
        <v>4356</v>
      </c>
      <c r="D127" s="994" t="s">
        <v>4357</v>
      </c>
      <c r="E127" s="794">
        <v>25</v>
      </c>
      <c r="F127" s="526">
        <v>130</v>
      </c>
      <c r="G127" s="526" t="s">
        <v>37</v>
      </c>
      <c r="H127" s="526" t="s">
        <v>106</v>
      </c>
      <c r="I127" s="918">
        <v>20.64</v>
      </c>
      <c r="J127" s="704">
        <f t="shared" si="47"/>
        <v>5.3294573643410859</v>
      </c>
      <c r="K127" s="935">
        <v>0.27500000000000002</v>
      </c>
      <c r="L127" s="641">
        <v>4</v>
      </c>
      <c r="M127" s="695">
        <f t="shared" si="48"/>
        <v>1.1000000000000001</v>
      </c>
      <c r="N127" s="923" t="s">
        <v>426</v>
      </c>
      <c r="O127" s="798">
        <v>0.27</v>
      </c>
      <c r="P127" s="917">
        <v>43468</v>
      </c>
      <c r="Q127" s="917">
        <v>43483</v>
      </c>
      <c r="R127" s="695">
        <f t="shared" si="49"/>
        <v>1.8518518518518534</v>
      </c>
      <c r="S127" s="761">
        <f>IF(INDEX(Historical!$D$7:$D$1439,MATCH(B127,Historical!$B$7:$B$1446,0))=0,"n/a",(INDEX(Historical!$C$7:$C$1439,MATCH(B127,Historical!$B$7:$B$1446,0))/INDEX(Historical!$D$7:$D$1439,MATCH(B127,Historical!$B$7:$B$1446,0))-1)*100)</f>
        <v>1.8867924528301883</v>
      </c>
      <c r="T127" s="761">
        <f>IF(INDEX(Historical!$F$7:$F$1432,MATCH(B127,Historical!$B$7:$B$1446,0))=0,"n/a",((INDEX(Historical!$C$7:$C$1439,MATCH(B127,Historical!$B$7:$B$1446,0))/INDEX(Historical!$F$7:$F$1432,MATCH(B127,Historical!$B$7:$B$1446,0)))^(1/3)-1)*100)</f>
        <v>1.9235467531193207</v>
      </c>
      <c r="U127" s="761">
        <f>IF(INDEX(Historical!$H$7:$H$1432,MATCH(B127,Historical!$B$7:$B$1446,0))=0,"n/a",((INDEX(Historical!$C$7:$C$1439,MATCH(B127,Historical!$B$7:$B$1446,0))/INDEX(Historical!$H$7:$H$1432,MATCH(B127,Historical!$B$7:$B$1446,0)))^(1/5)-1)*100)</f>
        <v>1.5511278397481565</v>
      </c>
      <c r="V127" s="761">
        <f>IF(INDEX(Historical!$O$7:$O$1432,MATCH(B127,Historical!$B$7:$B$1446,0))=0,"n/a",((INDEX(Historical!$C$7:$C$1439,MATCH(B127,Historical!$B$7:$B$1446,0))/INDEX(Historical!$O$7:$O$1432,MATCH(B127,Historical!$B$7:$B$1446,0)))^(1/10)-1)*100)</f>
        <v>1.2908032168559069</v>
      </c>
      <c r="W127" s="762">
        <f t="shared" si="50"/>
        <v>1.2016764596592338</v>
      </c>
      <c r="X127" s="763">
        <f t="shared" si="51"/>
        <v>8.9145278146445781E-2</v>
      </c>
      <c r="Y127" s="737" t="s">
        <v>3998</v>
      </c>
      <c r="Z127" s="704">
        <f t="shared" si="52"/>
        <v>161.76470588235296</v>
      </c>
      <c r="AA127" s="937">
        <f t="shared" si="53"/>
        <v>30.352941176470587</v>
      </c>
      <c r="AB127" s="641">
        <v>10</v>
      </c>
      <c r="AC127" s="918">
        <v>0.68</v>
      </c>
      <c r="AD127" s="918">
        <v>3.82</v>
      </c>
      <c r="AE127" s="918">
        <v>5.84</v>
      </c>
      <c r="AF127" s="918">
        <v>2.06</v>
      </c>
      <c r="AG127" s="918">
        <v>6.7</v>
      </c>
      <c r="AH127" s="918">
        <v>-25.8</v>
      </c>
      <c r="AI127" s="918">
        <v>5.0599999999999996</v>
      </c>
      <c r="AJ127" s="918">
        <v>17.399999999999999</v>
      </c>
      <c r="AK127" s="918">
        <v>8</v>
      </c>
      <c r="AL127" s="930">
        <v>799.18</v>
      </c>
      <c r="AM127" s="924">
        <v>1.5</v>
      </c>
      <c r="AN127" s="918">
        <v>0.88</v>
      </c>
      <c r="AO127" s="804">
        <f t="shared" si="54"/>
        <v>-23.472355972381344</v>
      </c>
      <c r="AP127" s="805">
        <f t="shared" si="55"/>
        <v>6.8805852040892423</v>
      </c>
      <c r="AQ127" s="938">
        <f t="shared" si="56"/>
        <v>66.702741193924652</v>
      </c>
      <c r="AR127" s="704">
        <f>INDEX(Historical!$C$7:$C$1439,MATCH(B127,Historical!$B$7:$B$1446,0))*IF(AH127="n/a",1.03,IF(AH127&lt;0,1.01,IF(AH127&gt;10,1.1,(1+AH127/100))))</f>
        <v>1.0908</v>
      </c>
      <c r="AS127" s="937">
        <f t="shared" si="57"/>
        <v>1.1459944799999999</v>
      </c>
      <c r="AT127" s="937">
        <f t="shared" ref="AT127:AV141" si="62">IF($AK127="n/a",1.03*AS127,IF($AK127&lt;0,1.01*AS127,IF($AK127&gt;10,1.1*AS127,(1+$AK127/100)*AS127)))</f>
        <v>1.2376740384</v>
      </c>
      <c r="AU127" s="937">
        <f t="shared" si="62"/>
        <v>1.3366879614720002</v>
      </c>
      <c r="AV127" s="937">
        <f t="shared" si="62"/>
        <v>1.4436229983897604</v>
      </c>
      <c r="AW127" s="704">
        <f t="shared" si="58"/>
        <v>6.2547794782617609</v>
      </c>
      <c r="AX127" s="812">
        <f t="shared" si="59"/>
        <v>30.304164138865119</v>
      </c>
      <c r="AY127" s="997">
        <v>0.56000000000000005</v>
      </c>
      <c r="AZ127" s="924">
        <v>11.57</v>
      </c>
      <c r="BA127" s="924">
        <v>-10.879999999999999</v>
      </c>
      <c r="BB127" s="924">
        <v>-1.8800000000000001</v>
      </c>
      <c r="BC127" s="924">
        <v>-2.34</v>
      </c>
      <c r="BE127" s="666">
        <v>1995</v>
      </c>
      <c r="BF127" s="948" t="e">
        <f>#VALUE!</f>
        <v>#VALUE!</v>
      </c>
      <c r="BG127" s="933">
        <v>2.6</v>
      </c>
    </row>
    <row r="128" spans="1:59" ht="11.25" customHeight="1" x14ac:dyDescent="0.2">
      <c r="A128" s="537" t="s">
        <v>369</v>
      </c>
      <c r="B128" s="927" t="s">
        <v>370</v>
      </c>
      <c r="C128" s="994" t="s">
        <v>108</v>
      </c>
      <c r="D128" s="994" t="s">
        <v>4376</v>
      </c>
      <c r="E128" s="794">
        <v>44</v>
      </c>
      <c r="F128" s="526">
        <v>53</v>
      </c>
      <c r="G128" s="526" t="s">
        <v>37</v>
      </c>
      <c r="H128" s="526" t="s">
        <v>37</v>
      </c>
      <c r="I128" s="918">
        <v>36.24</v>
      </c>
      <c r="J128" s="704">
        <f t="shared" si="47"/>
        <v>3.7527593818984544</v>
      </c>
      <c r="K128" s="929">
        <v>0.34</v>
      </c>
      <c r="L128" s="641">
        <v>4</v>
      </c>
      <c r="M128" s="695">
        <f t="shared" si="48"/>
        <v>1.36</v>
      </c>
      <c r="N128" s="923" t="s">
        <v>164</v>
      </c>
      <c r="O128" s="797">
        <v>0.33</v>
      </c>
      <c r="P128" s="919">
        <v>43076</v>
      </c>
      <c r="Q128" s="919">
        <v>43102</v>
      </c>
      <c r="R128" s="695">
        <f t="shared" si="49"/>
        <v>3.0303030303030329</v>
      </c>
      <c r="S128" s="761">
        <f>IF(INDEX(Historical!$D$7:$D$1439,MATCH(B128,Historical!$B$7:$B$1446,0))=0,"n/a",(INDEX(Historical!$C$7:$C$1439,MATCH(B128,Historical!$B$7:$B$1446,0))/INDEX(Historical!$D$7:$D$1439,MATCH(B128,Historical!$B$7:$B$1446,0))-1)*100)</f>
        <v>3.0303030303030276</v>
      </c>
      <c r="T128" s="761">
        <f>IF(INDEX(Historical!$F$7:$F$1432,MATCH(B128,Historical!$B$7:$B$1446,0))=0,"n/a",((INDEX(Historical!$C$7:$C$1439,MATCH(B128,Historical!$B$7:$B$1446,0))/INDEX(Historical!$F$7:$F$1432,MATCH(B128,Historical!$B$7:$B$1446,0)))^(1/3)-1)*100)</f>
        <v>2.0413775479336982</v>
      </c>
      <c r="U128" s="761">
        <f>IF(INDEX(Historical!$H$7:$H$1432,MATCH(B128,Historical!$B$7:$B$1446,0))=0,"n/a",((INDEX(Historical!$C$7:$C$1439,MATCH(B128,Historical!$B$7:$B$1446,0))/INDEX(Historical!$H$7:$H$1432,MATCH(B128,Historical!$B$7:$B$1446,0)))^(1/5)-1)*100)</f>
        <v>1.7011301597667838</v>
      </c>
      <c r="V128" s="761">
        <f>IF(INDEX(Historical!$O$7:$O$1432,MATCH(B128,Historical!$B$7:$B$1446,0))=0,"n/a",((INDEX(Historical!$C$7:$C$1439,MATCH(B128,Historical!$B$7:$B$1446,0))/INDEX(Historical!$O$7:$O$1432,MATCH(B128,Historical!$B$7:$B$1446,0)))^(1/10)-1)*100)</f>
        <v>1.6033650788844556</v>
      </c>
      <c r="W128" s="762">
        <f t="shared" si="50"/>
        <v>1.060974934635815</v>
      </c>
      <c r="X128" s="763">
        <f t="shared" si="51"/>
        <v>0.22092599477490699</v>
      </c>
      <c r="Y128" s="717" t="s">
        <v>371</v>
      </c>
      <c r="Z128" s="704">
        <f t="shared" si="52"/>
        <v>55.284552845528459</v>
      </c>
      <c r="AA128" s="937">
        <f t="shared" si="53"/>
        <v>14.731707317073171</v>
      </c>
      <c r="AB128" s="641">
        <v>12</v>
      </c>
      <c r="AC128" s="918">
        <v>2.46</v>
      </c>
      <c r="AD128" s="918">
        <v>1.84</v>
      </c>
      <c r="AE128" s="918">
        <v>5.43</v>
      </c>
      <c r="AF128" s="918">
        <v>1.1499999999999999</v>
      </c>
      <c r="AG128" s="918">
        <v>7.9</v>
      </c>
      <c r="AH128" s="918">
        <v>27.700000000000003</v>
      </c>
      <c r="AI128" s="918">
        <v>2.9000000000000004</v>
      </c>
      <c r="AJ128" s="918">
        <v>7.7</v>
      </c>
      <c r="AK128" s="918">
        <v>8</v>
      </c>
      <c r="AL128" s="930">
        <v>3900</v>
      </c>
      <c r="AM128" s="924">
        <v>2.6</v>
      </c>
      <c r="AN128" s="918">
        <v>7.0000000000000007E-2</v>
      </c>
      <c r="AO128" s="804">
        <f t="shared" si="54"/>
        <v>-9.2778177754079323</v>
      </c>
      <c r="AP128" s="805">
        <f t="shared" si="55"/>
        <v>5.4538895416652382</v>
      </c>
      <c r="AQ128" s="938">
        <f t="shared" si="56"/>
        <v>-13.227082016374748</v>
      </c>
      <c r="AR128" s="704">
        <f>INDEX(Historical!$C$7:$C$1439,MATCH(B128,Historical!$B$7:$B$1446,0))*IF(AH128="n/a",1.03,IF(AH128&lt;0,1.01,IF(AH128&gt;10,1.1,(1+AH128/100))))</f>
        <v>1.4960000000000002</v>
      </c>
      <c r="AS128" s="937">
        <f t="shared" si="57"/>
        <v>1.5393840000000001</v>
      </c>
      <c r="AT128" s="937">
        <f t="shared" si="62"/>
        <v>1.6625347200000002</v>
      </c>
      <c r="AU128" s="937">
        <f t="shared" si="62"/>
        <v>1.7955374976000005</v>
      </c>
      <c r="AV128" s="937">
        <f t="shared" si="62"/>
        <v>1.9391804974080007</v>
      </c>
      <c r="AW128" s="704">
        <f t="shared" si="58"/>
        <v>8.4326367150080017</v>
      </c>
      <c r="AX128" s="812">
        <f t="shared" si="59"/>
        <v>23.268865107637975</v>
      </c>
      <c r="AY128" s="997">
        <v>1.26</v>
      </c>
      <c r="AZ128" s="924">
        <v>24.41</v>
      </c>
      <c r="BA128" s="924">
        <v>-9.2899999999999991</v>
      </c>
      <c r="BB128" s="924">
        <v>-1.18</v>
      </c>
      <c r="BC128" s="924">
        <v>0.64</v>
      </c>
      <c r="BE128" s="666">
        <v>1975</v>
      </c>
      <c r="BF128" s="948" t="e">
        <f>#VALUE!</f>
        <v>#VALUE!</v>
      </c>
      <c r="BG128" s="933">
        <v>1.3</v>
      </c>
    </row>
    <row r="129" spans="1:59" ht="11.25" customHeight="1" x14ac:dyDescent="0.2">
      <c r="A129" s="611" t="s">
        <v>365</v>
      </c>
      <c r="B129" s="927" t="s">
        <v>366</v>
      </c>
      <c r="C129" s="994" t="s">
        <v>131</v>
      </c>
      <c r="D129" s="994" t="s">
        <v>4377</v>
      </c>
      <c r="E129" s="794">
        <v>31</v>
      </c>
      <c r="F129" s="526">
        <v>91</v>
      </c>
      <c r="G129" s="526" t="s">
        <v>37</v>
      </c>
      <c r="H129" s="526" t="s">
        <v>37</v>
      </c>
      <c r="I129" s="918">
        <v>55.42</v>
      </c>
      <c r="J129" s="704">
        <f t="shared" si="47"/>
        <v>1.8765788523998554</v>
      </c>
      <c r="K129" s="935">
        <v>0.26</v>
      </c>
      <c r="L129" s="641">
        <v>4</v>
      </c>
      <c r="M129" s="695">
        <f t="shared" si="48"/>
        <v>1.04</v>
      </c>
      <c r="N129" s="923" t="s">
        <v>146</v>
      </c>
      <c r="O129" s="798">
        <v>0.25</v>
      </c>
      <c r="P129" s="917">
        <v>43265</v>
      </c>
      <c r="Q129" s="917">
        <v>43282</v>
      </c>
      <c r="R129" s="695">
        <f t="shared" si="49"/>
        <v>4.0000000000000036</v>
      </c>
      <c r="S129" s="761">
        <f>IF(INDEX(Historical!$D$7:$D$1439,MATCH(B129,Historical!$B$7:$B$1446,0))=0,"n/a",(INDEX(Historical!$C$7:$C$1439,MATCH(B129,Historical!$B$7:$B$1446,0))/INDEX(Historical!$D$7:$D$1439,MATCH(B129,Historical!$B$7:$B$1446,0))-1)*100)</f>
        <v>4.6153846153846212</v>
      </c>
      <c r="T129" s="761">
        <f>IF(INDEX(Historical!$F$7:$F$1432,MATCH(B129,Historical!$B$7:$B$1446,0))=0,"n/a",((INDEX(Historical!$C$7:$C$1439,MATCH(B129,Historical!$B$7:$B$1446,0))/INDEX(Historical!$F$7:$F$1432,MATCH(B129,Historical!$B$7:$B$1446,0)))^(1/3)-1)*100)</f>
        <v>4.7148008336322933</v>
      </c>
      <c r="U129" s="761">
        <f>IF(INDEX(Historical!$H$7:$H$1432,MATCH(B129,Historical!$B$7:$B$1446,0))=0,"n/a",((INDEX(Historical!$C$7:$C$1439,MATCH(B129,Historical!$B$7:$B$1446,0))/INDEX(Historical!$H$7:$H$1432,MATCH(B129,Historical!$B$7:$B$1446,0)))^(1/5)-1)*100)</f>
        <v>6.7249181879538877</v>
      </c>
      <c r="V129" s="761">
        <f>IF(INDEX(Historical!$O$7:$O$1432,MATCH(B129,Historical!$B$7:$B$1446,0))=0,"n/a",((INDEX(Historical!$C$7:$C$1439,MATCH(B129,Historical!$B$7:$B$1446,0))/INDEX(Historical!$O$7:$O$1432,MATCH(B129,Historical!$B$7:$B$1446,0)))^(1/10)-1)*100)</f>
        <v>7.3184639338673918</v>
      </c>
      <c r="W129" s="762">
        <f t="shared" si="50"/>
        <v>0.91889749662264864</v>
      </c>
      <c r="X129" s="763">
        <f t="shared" si="51"/>
        <v>0.47358578788407663</v>
      </c>
      <c r="Y129" s="928"/>
      <c r="Z129" s="704">
        <f t="shared" si="52"/>
        <v>44.067796610169495</v>
      </c>
      <c r="AA129" s="937">
        <f t="shared" si="53"/>
        <v>23.48305084745763</v>
      </c>
      <c r="AB129" s="641">
        <v>9</v>
      </c>
      <c r="AC129" s="918">
        <v>2.36</v>
      </c>
      <c r="AD129" s="918">
        <v>2.94</v>
      </c>
      <c r="AE129" s="918">
        <v>1.25</v>
      </c>
      <c r="AF129" s="918">
        <v>2.63</v>
      </c>
      <c r="AG129" s="918">
        <v>11.200000000000001</v>
      </c>
      <c r="AH129" s="918">
        <v>26.700000000000003</v>
      </c>
      <c r="AI129" s="918">
        <v>12.4</v>
      </c>
      <c r="AJ129" s="918">
        <v>14.2</v>
      </c>
      <c r="AK129" s="918">
        <v>8</v>
      </c>
      <c r="AL129" s="930">
        <v>9640</v>
      </c>
      <c r="AM129" s="924">
        <v>0.5</v>
      </c>
      <c r="AN129" s="918">
        <v>1.32</v>
      </c>
      <c r="AO129" s="804">
        <f t="shared" si="54"/>
        <v>-14.881553807103886</v>
      </c>
      <c r="AP129" s="805">
        <f t="shared" si="55"/>
        <v>8.6014970403537436</v>
      </c>
      <c r="AQ129" s="938">
        <f t="shared" si="56"/>
        <v>65.67763039350254</v>
      </c>
      <c r="AR129" s="704">
        <f>INDEX(Historical!$C$7:$C$1439,MATCH(B129,Historical!$B$7:$B$1446,0))*IF(AH129="n/a",1.03,IF(AH129&lt;0,1.01,IF(AH129&gt;10,1.1,(1+AH129/100))))</f>
        <v>1.1220000000000001</v>
      </c>
      <c r="AS129" s="937">
        <f t="shared" si="57"/>
        <v>1.2342000000000002</v>
      </c>
      <c r="AT129" s="937">
        <f t="shared" si="62"/>
        <v>1.3329360000000003</v>
      </c>
      <c r="AU129" s="937">
        <f t="shared" si="62"/>
        <v>1.4395708800000004</v>
      </c>
      <c r="AV129" s="937">
        <f t="shared" si="62"/>
        <v>1.5547365504000006</v>
      </c>
      <c r="AW129" s="704">
        <f t="shared" si="58"/>
        <v>6.6834434304000014</v>
      </c>
      <c r="AX129" s="812">
        <f t="shared" si="59"/>
        <v>12.059623656441721</v>
      </c>
      <c r="AY129" s="997">
        <v>0.64</v>
      </c>
      <c r="AZ129" s="924">
        <v>27.11</v>
      </c>
      <c r="BA129" s="924">
        <v>-6.5600000000000005</v>
      </c>
      <c r="BB129" s="924">
        <v>1.04</v>
      </c>
      <c r="BC129" s="924">
        <v>1.78</v>
      </c>
      <c r="BE129" s="666">
        <v>1988</v>
      </c>
      <c r="BF129" s="948" t="e">
        <f>#VALUE!</f>
        <v>#VALUE!</v>
      </c>
      <c r="BG129" s="933">
        <v>3.4000000000000004</v>
      </c>
    </row>
    <row r="130" spans="1:59" ht="11.25" customHeight="1" x14ac:dyDescent="0.2">
      <c r="A130" s="611" t="s">
        <v>374</v>
      </c>
      <c r="B130" s="927" t="s">
        <v>375</v>
      </c>
      <c r="C130" s="994" t="s">
        <v>4356</v>
      </c>
      <c r="D130" s="994" t="s">
        <v>4357</v>
      </c>
      <c r="E130" s="794">
        <v>33</v>
      </c>
      <c r="F130" s="526">
        <v>82</v>
      </c>
      <c r="G130" s="526" t="s">
        <v>37</v>
      </c>
      <c r="H130" s="526" t="s">
        <v>37</v>
      </c>
      <c r="I130" s="918">
        <v>75.709999999999994</v>
      </c>
      <c r="J130" s="704">
        <f t="shared" si="47"/>
        <v>3.5662395984678379</v>
      </c>
      <c r="K130" s="935">
        <v>0.67500000000000004</v>
      </c>
      <c r="L130" s="641">
        <v>4</v>
      </c>
      <c r="M130" s="695">
        <f t="shared" si="48"/>
        <v>2.7</v>
      </c>
      <c r="N130" s="923" t="s">
        <v>152</v>
      </c>
      <c r="O130" s="798">
        <v>0.67</v>
      </c>
      <c r="P130" s="917">
        <v>43452</v>
      </c>
      <c r="Q130" s="917">
        <v>43465</v>
      </c>
      <c r="R130" s="695">
        <f t="shared" si="49"/>
        <v>0.74626865671641851</v>
      </c>
      <c r="S130" s="761">
        <f>IF(INDEX(Historical!$D$7:$D$1439,MATCH(B130,Historical!$B$7:$B$1446,0))=0,"n/a",(INDEX(Historical!$C$7:$C$1439,MATCH(B130,Historical!$B$7:$B$1446,0))/INDEX(Historical!$D$7:$D$1439,MATCH(B130,Historical!$B$7:$B$1446,0))-1)*100)</f>
        <v>1.3232514177693888</v>
      </c>
      <c r="T130" s="761">
        <f>IF(INDEX(Historical!$F$7:$F$1432,MATCH(B130,Historical!$B$7:$B$1446,0))=0,"n/a",((INDEX(Historical!$C$7:$C$1439,MATCH(B130,Historical!$B$7:$B$1446,0))/INDEX(Historical!$F$7:$F$1432,MATCH(B130,Historical!$B$7:$B$1446,0)))^(1/3)-1)*100)</f>
        <v>1.5387025111419872</v>
      </c>
      <c r="U130" s="761">
        <f>IF(INDEX(Historical!$H$7:$H$1432,MATCH(B130,Historical!$B$7:$B$1446,0))=0,"n/a",((INDEX(Historical!$C$7:$C$1439,MATCH(B130,Historical!$B$7:$B$1446,0))/INDEX(Historical!$H$7:$H$1432,MATCH(B130,Historical!$B$7:$B$1446,0)))^(1/5)-1)*100)</f>
        <v>1.4815494151902975</v>
      </c>
      <c r="V130" s="761">
        <f>IF(INDEX(Historical!$O$7:$O$1432,MATCH(B130,Historical!$B$7:$B$1446,0))=0,"n/a",((INDEX(Historical!$C$7:$C$1439,MATCH(B130,Historical!$B$7:$B$1446,0))/INDEX(Historical!$O$7:$O$1432,MATCH(B130,Historical!$B$7:$B$1446,0)))^(1/10)-1)*100)</f>
        <v>1.3659030225634305</v>
      </c>
      <c r="W130" s="762">
        <f t="shared" si="50"/>
        <v>1.084666620335776</v>
      </c>
      <c r="X130" s="763">
        <f t="shared" si="51"/>
        <v>0.13228119778484798</v>
      </c>
      <c r="Y130" s="928"/>
      <c r="Z130" s="704">
        <f t="shared" si="52"/>
        <v>153.40909090909091</v>
      </c>
      <c r="AA130" s="937">
        <f t="shared" si="53"/>
        <v>43.017045454545453</v>
      </c>
      <c r="AB130" s="641">
        <v>12</v>
      </c>
      <c r="AC130" s="918">
        <v>1.76</v>
      </c>
      <c r="AD130" s="918" t="s">
        <v>137</v>
      </c>
      <c r="AE130" s="918">
        <v>14.17</v>
      </c>
      <c r="AF130" s="918">
        <v>5.23</v>
      </c>
      <c r="AG130" s="918">
        <v>11.799999999999999</v>
      </c>
      <c r="AH130" s="918">
        <v>-47.3</v>
      </c>
      <c r="AI130" s="918" t="s">
        <v>137</v>
      </c>
      <c r="AJ130" s="918">
        <v>11.200000000000001</v>
      </c>
      <c r="AK130" s="918" t="s">
        <v>137</v>
      </c>
      <c r="AL130" s="930">
        <v>1080</v>
      </c>
      <c r="AM130" s="924">
        <v>7.64</v>
      </c>
      <c r="AN130" s="918">
        <v>1.32</v>
      </c>
      <c r="AO130" s="804">
        <f t="shared" si="54"/>
        <v>-37.969256440887321</v>
      </c>
      <c r="AP130" s="805">
        <f t="shared" si="55"/>
        <v>5.0477890136581358</v>
      </c>
      <c r="AQ130" s="938">
        <f t="shared" si="56"/>
        <v>216.2131121937108</v>
      </c>
      <c r="AR130" s="704">
        <f>INDEX(Historical!$C$7:$C$1439,MATCH(B130,Historical!$B$7:$B$1446,0))*IF(AH130="n/a",1.03,IF(AH130&lt;0,1.01,IF(AH130&gt;10,1.1,(1+AH130/100))))</f>
        <v>2.7068000000000003</v>
      </c>
      <c r="AS130" s="937">
        <f t="shared" si="57"/>
        <v>2.7880040000000004</v>
      </c>
      <c r="AT130" s="937">
        <f t="shared" si="62"/>
        <v>2.8716441200000005</v>
      </c>
      <c r="AU130" s="937">
        <f t="shared" si="62"/>
        <v>2.9577934436000004</v>
      </c>
      <c r="AV130" s="937">
        <f t="shared" si="62"/>
        <v>3.0465272469080005</v>
      </c>
      <c r="AW130" s="704">
        <f t="shared" si="58"/>
        <v>14.370768810508002</v>
      </c>
      <c r="AX130" s="812">
        <f t="shared" si="59"/>
        <v>18.981335108318589</v>
      </c>
      <c r="AY130" s="997">
        <v>0.89</v>
      </c>
      <c r="AZ130" s="924">
        <v>32.04</v>
      </c>
      <c r="BA130" s="924">
        <v>-1.6400000000000001</v>
      </c>
      <c r="BB130" s="924">
        <v>4.3999999999999995</v>
      </c>
      <c r="BC130" s="924">
        <v>9.120000000000001</v>
      </c>
      <c r="BE130" s="666">
        <v>1986</v>
      </c>
      <c r="BF130" s="948" t="e">
        <f>#VALUE!</f>
        <v>#VALUE!</v>
      </c>
      <c r="BG130" s="933">
        <v>5</v>
      </c>
    </row>
    <row r="131" spans="1:59" ht="11.25" customHeight="1" x14ac:dyDescent="0.2">
      <c r="A131" s="611" t="s">
        <v>367</v>
      </c>
      <c r="B131" s="927" t="s">
        <v>368</v>
      </c>
      <c r="C131" s="994" t="s">
        <v>108</v>
      </c>
      <c r="D131" s="994" t="s">
        <v>4376</v>
      </c>
      <c r="E131" s="794">
        <v>27</v>
      </c>
      <c r="F131" s="526">
        <v>102</v>
      </c>
      <c r="G131" s="526" t="s">
        <v>37</v>
      </c>
      <c r="H131" s="526" t="s">
        <v>37</v>
      </c>
      <c r="I131" s="918">
        <v>64.040000000000006</v>
      </c>
      <c r="J131" s="704">
        <f t="shared" si="47"/>
        <v>1.873828856964397</v>
      </c>
      <c r="K131" s="935">
        <v>0.3</v>
      </c>
      <c r="L131" s="641">
        <v>4</v>
      </c>
      <c r="M131" s="695">
        <f t="shared" si="48"/>
        <v>1.2</v>
      </c>
      <c r="N131" s="923" t="s">
        <v>164</v>
      </c>
      <c r="O131" s="798">
        <v>0.28999999999999998</v>
      </c>
      <c r="P131" s="917">
        <v>43441</v>
      </c>
      <c r="Q131" s="917">
        <v>43467</v>
      </c>
      <c r="R131" s="695">
        <f t="shared" si="49"/>
        <v>3.4482758620689689</v>
      </c>
      <c r="S131" s="761">
        <f>IF(INDEX(Historical!$D$7:$D$1439,MATCH(B131,Historical!$B$7:$B$1446,0))=0,"n/a",(INDEX(Historical!$C$7:$C$1439,MATCH(B131,Historical!$B$7:$B$1446,0))/INDEX(Historical!$D$7:$D$1439,MATCH(B131,Historical!$B$7:$B$1446,0))-1)*100)</f>
        <v>12.254901960784315</v>
      </c>
      <c r="T131" s="761">
        <f>IF(INDEX(Historical!$F$7:$F$1432,MATCH(B131,Historical!$B$7:$B$1446,0))=0,"n/a",((INDEX(Historical!$C$7:$C$1439,MATCH(B131,Historical!$B$7:$B$1446,0))/INDEX(Historical!$F$7:$F$1432,MATCH(B131,Historical!$B$7:$B$1446,0)))^(1/3)-1)*100)</f>
        <v>6.7970388013787186</v>
      </c>
      <c r="U131" s="761">
        <f>IF(INDEX(Historical!$H$7:$H$1432,MATCH(B131,Historical!$B$7:$B$1446,0))=0,"n/a",((INDEX(Historical!$C$7:$C$1439,MATCH(B131,Historical!$B$7:$B$1446,0))/INDEX(Historical!$H$7:$H$1432,MATCH(B131,Historical!$B$7:$B$1446,0)))^(1/5)-1)*100)</f>
        <v>5.8915747965536225</v>
      </c>
      <c r="V131" s="761">
        <f>IF(INDEX(Historical!$O$7:$O$1432,MATCH(B131,Historical!$B$7:$B$1446,0))=0,"n/a",((INDEX(Historical!$C$7:$C$1439,MATCH(B131,Historical!$B$7:$B$1446,0))/INDEX(Historical!$O$7:$O$1432,MATCH(B131,Historical!$B$7:$B$1446,0)))^(1/10)-1)*100)</f>
        <v>6.1564761435743742</v>
      </c>
      <c r="W131" s="762">
        <f t="shared" si="50"/>
        <v>0.95697192016292731</v>
      </c>
      <c r="X131" s="763">
        <f t="shared" si="51"/>
        <v>1.7328161166334182</v>
      </c>
      <c r="Y131" s="928"/>
      <c r="Z131" s="704">
        <f t="shared" si="52"/>
        <v>31.25</v>
      </c>
      <c r="AA131" s="937">
        <f t="shared" si="53"/>
        <v>16.677083333333336</v>
      </c>
      <c r="AB131" s="641">
        <v>12</v>
      </c>
      <c r="AC131" s="918">
        <v>3.84</v>
      </c>
      <c r="AD131" s="918">
        <v>1.62</v>
      </c>
      <c r="AE131" s="918">
        <v>4.4400000000000004</v>
      </c>
      <c r="AF131" s="918">
        <v>1.41</v>
      </c>
      <c r="AG131" s="918">
        <v>8.9</v>
      </c>
      <c r="AH131" s="918">
        <v>3</v>
      </c>
      <c r="AI131" s="918">
        <v>4.6500000000000004</v>
      </c>
      <c r="AJ131" s="918">
        <v>3.4000000000000004</v>
      </c>
      <c r="AK131" s="918">
        <v>10.299999999999999</v>
      </c>
      <c r="AL131" s="930">
        <v>3250</v>
      </c>
      <c r="AM131" s="924">
        <v>0.89999999999999991</v>
      </c>
      <c r="AN131" s="918">
        <v>0.04</v>
      </c>
      <c r="AO131" s="804">
        <f t="shared" si="54"/>
        <v>-8.9116796798153164</v>
      </c>
      <c r="AP131" s="805">
        <f t="shared" si="55"/>
        <v>7.7654036535180193</v>
      </c>
      <c r="AQ131" s="938">
        <f t="shared" si="56"/>
        <v>2.2299966850347852</v>
      </c>
      <c r="AR131" s="704">
        <f>INDEX(Historical!$C$7:$C$1439,MATCH(B131,Historical!$B$7:$B$1446,0))*IF(AH131="n/a",1.03,IF(AH131&lt;0,1.01,IF(AH131&gt;10,1.1,(1+AH131/100))))</f>
        <v>1.1793500000000001</v>
      </c>
      <c r="AS131" s="937">
        <f t="shared" si="57"/>
        <v>1.2341897750000002</v>
      </c>
      <c r="AT131" s="937">
        <f t="shared" si="62"/>
        <v>1.3576087525000002</v>
      </c>
      <c r="AU131" s="937">
        <f t="shared" si="62"/>
        <v>1.4933696277500004</v>
      </c>
      <c r="AV131" s="937">
        <f t="shared" si="62"/>
        <v>1.6427065905250005</v>
      </c>
      <c r="AW131" s="704">
        <f t="shared" si="58"/>
        <v>6.9072247457750002</v>
      </c>
      <c r="AX131" s="812">
        <f t="shared" si="59"/>
        <v>10.785797541809805</v>
      </c>
      <c r="AY131" s="997">
        <v>0.84</v>
      </c>
      <c r="AZ131" s="924">
        <v>12.35</v>
      </c>
      <c r="BA131" s="924">
        <v>-22.040000000000003</v>
      </c>
      <c r="BB131" s="924">
        <v>-3.94</v>
      </c>
      <c r="BC131" s="924">
        <v>-7.68</v>
      </c>
      <c r="BE131" s="666">
        <v>1993</v>
      </c>
      <c r="BF131" s="948" t="e">
        <f>#VALUE!</f>
        <v>#VALUE!</v>
      </c>
      <c r="BG131" s="933">
        <v>0.89999999999999991</v>
      </c>
    </row>
    <row r="132" spans="1:59" ht="11.25" customHeight="1" x14ac:dyDescent="0.2">
      <c r="A132" s="537" t="s">
        <v>839</v>
      </c>
      <c r="B132" s="927" t="s">
        <v>840</v>
      </c>
      <c r="C132" s="994" t="s">
        <v>112</v>
      </c>
      <c r="D132" s="994" t="s">
        <v>4382</v>
      </c>
      <c r="E132" s="794">
        <v>25</v>
      </c>
      <c r="F132" s="526">
        <v>129</v>
      </c>
      <c r="G132" s="526" t="s">
        <v>115</v>
      </c>
      <c r="H132" s="526" t="s">
        <v>115</v>
      </c>
      <c r="I132" s="918">
        <v>128.88999999999999</v>
      </c>
      <c r="J132" s="704">
        <f t="shared" si="47"/>
        <v>2.2810148188377686</v>
      </c>
      <c r="K132" s="935">
        <v>0.73499999999999999</v>
      </c>
      <c r="L132" s="641">
        <v>4</v>
      </c>
      <c r="M132" s="695">
        <f t="shared" si="48"/>
        <v>2.94</v>
      </c>
      <c r="N132" s="923" t="s">
        <v>296</v>
      </c>
      <c r="O132" s="798">
        <v>0.7</v>
      </c>
      <c r="P132" s="917">
        <v>43419</v>
      </c>
      <c r="Q132" s="917">
        <v>43444</v>
      </c>
      <c r="R132" s="695">
        <f t="shared" si="49"/>
        <v>5.0000000000000044</v>
      </c>
      <c r="S132" s="761">
        <f>IF(INDEX(Historical!$D$7:$D$1439,MATCH(B132,Historical!$B$7:$B$1446,0))=0,"n/a",(INDEX(Historical!$C$7:$C$1439,MATCH(B132,Historical!$B$7:$B$1446,0))/INDEX(Historical!$D$7:$D$1439,MATCH(B132,Historical!$B$7:$B$1446,0))-1)*100)</f>
        <v>4.2279411764706065</v>
      </c>
      <c r="T132" s="761">
        <f>IF(INDEX(Historical!$F$7:$F$1432,MATCH(B132,Historical!$B$7:$B$1446,0))=0,"n/a",((INDEX(Historical!$C$7:$C$1439,MATCH(B132,Historical!$B$7:$B$1446,0))/INDEX(Historical!$F$7:$F$1432,MATCH(B132,Historical!$B$7:$B$1446,0)))^(1/3)-1)*100)</f>
        <v>3.4596566142920171</v>
      </c>
      <c r="U132" s="761">
        <f>IF(INDEX(Historical!$H$7:$H$1432,MATCH(B132,Historical!$B$7:$B$1446,0))=0,"n/a",((INDEX(Historical!$C$7:$C$1439,MATCH(B132,Historical!$B$7:$B$1446,0))/INDEX(Historical!$H$7:$H$1432,MATCH(B132,Historical!$B$7:$B$1446,0)))^(1/5)-1)*100)</f>
        <v>5.2503885369984404</v>
      </c>
      <c r="V132" s="761">
        <f>IF(INDEX(Historical!$O$7:$O$1432,MATCH(B132,Historical!$B$7:$B$1446,0))=0,"n/a",((INDEX(Historical!$C$7:$C$1439,MATCH(B132,Historical!$B$7:$B$1446,0))/INDEX(Historical!$O$7:$O$1432,MATCH(B132,Historical!$B$7:$B$1446,0)))^(1/10)-1)*100)</f>
        <v>7.7415149587683141</v>
      </c>
      <c r="W132" s="762">
        <f t="shared" si="50"/>
        <v>0.67821202503156885</v>
      </c>
      <c r="X132" s="763">
        <f t="shared" si="51"/>
        <v>1.0096901032689307</v>
      </c>
      <c r="Y132" s="718"/>
      <c r="Z132" s="704">
        <f t="shared" si="52"/>
        <v>39.516129032258064</v>
      </c>
      <c r="AA132" s="937">
        <f t="shared" si="53"/>
        <v>17.323924731182792</v>
      </c>
      <c r="AB132" s="641">
        <v>12</v>
      </c>
      <c r="AC132" s="918">
        <v>7.44</v>
      </c>
      <c r="AD132" s="918">
        <v>2.0499999999999998</v>
      </c>
      <c r="AE132" s="918">
        <v>1.69</v>
      </c>
      <c r="AF132" s="918">
        <v>2.78</v>
      </c>
      <c r="AG132" s="918">
        <v>15.9</v>
      </c>
      <c r="AH132" s="918">
        <v>13.200000000000001</v>
      </c>
      <c r="AI132" s="918">
        <v>9.8000000000000007</v>
      </c>
      <c r="AJ132" s="918">
        <v>5.2</v>
      </c>
      <c r="AK132" s="918">
        <v>8.4500000000000011</v>
      </c>
      <c r="AL132" s="930">
        <v>112680</v>
      </c>
      <c r="AM132" s="924">
        <v>0.1</v>
      </c>
      <c r="AN132" s="918">
        <v>1.18</v>
      </c>
      <c r="AO132" s="804">
        <f t="shared" si="54"/>
        <v>-9.792521375346583</v>
      </c>
      <c r="AP132" s="805">
        <f t="shared" si="55"/>
        <v>7.5314033558362095</v>
      </c>
      <c r="AQ132" s="938">
        <f t="shared" si="56"/>
        <v>46.30335418451341</v>
      </c>
      <c r="AR132" s="704">
        <f>INDEX(Historical!$C$7:$C$1439,MATCH(B132,Historical!$B$7:$B$1446,0))*IF(AH132="n/a",1.03,IF(AH132&lt;0,1.01,IF(AH132&gt;10,1.1,(1+AH132/100))))</f>
        <v>3.1185</v>
      </c>
      <c r="AS132" s="937">
        <f t="shared" si="57"/>
        <v>3.4241130000000002</v>
      </c>
      <c r="AT132" s="937">
        <f t="shared" si="62"/>
        <v>3.7134505485000004</v>
      </c>
      <c r="AU132" s="937">
        <f t="shared" si="62"/>
        <v>4.0272371198482508</v>
      </c>
      <c r="AV132" s="937">
        <f t="shared" si="62"/>
        <v>4.3675386564754284</v>
      </c>
      <c r="AW132" s="704">
        <f t="shared" si="58"/>
        <v>18.650839324823679</v>
      </c>
      <c r="AX132" s="812">
        <f t="shared" si="59"/>
        <v>14.470354042069733</v>
      </c>
      <c r="AY132" s="997">
        <v>1.18</v>
      </c>
      <c r="AZ132" s="924">
        <v>28.27</v>
      </c>
      <c r="BA132" s="924">
        <v>-10.59</v>
      </c>
      <c r="BB132" s="924">
        <v>4.79</v>
      </c>
      <c r="BC132" s="924">
        <v>2.06</v>
      </c>
      <c r="BE132" s="666">
        <v>1995</v>
      </c>
      <c r="BF132" s="948" t="e">
        <f>#VALUE!</f>
        <v>#VALUE!</v>
      </c>
      <c r="BG132" s="933">
        <v>4.7</v>
      </c>
    </row>
    <row r="133" spans="1:59" ht="11.25" customHeight="1" x14ac:dyDescent="0.2">
      <c r="A133" s="537" t="s">
        <v>372</v>
      </c>
      <c r="B133" s="927" t="s">
        <v>373</v>
      </c>
      <c r="C133" s="994" t="s">
        <v>128</v>
      </c>
      <c r="D133" s="994" t="s">
        <v>126</v>
      </c>
      <c r="E133" s="794">
        <v>47</v>
      </c>
      <c r="F133" s="526">
        <v>36</v>
      </c>
      <c r="G133" s="526" t="s">
        <v>37</v>
      </c>
      <c r="H133" s="526" t="s">
        <v>37</v>
      </c>
      <c r="I133" s="918">
        <v>57.63</v>
      </c>
      <c r="J133" s="704">
        <f t="shared" si="47"/>
        <v>5.2056220718375847</v>
      </c>
      <c r="K133" s="929">
        <v>0.75</v>
      </c>
      <c r="L133" s="641">
        <v>4</v>
      </c>
      <c r="M133" s="695">
        <f t="shared" si="48"/>
        <v>3</v>
      </c>
      <c r="N133" s="923" t="s">
        <v>244</v>
      </c>
      <c r="O133" s="797">
        <v>0.55000000000000004</v>
      </c>
      <c r="P133" s="917">
        <v>43287</v>
      </c>
      <c r="Q133" s="917">
        <v>43318</v>
      </c>
      <c r="R133" s="695">
        <f t="shared" si="49"/>
        <v>36.363636363636353</v>
      </c>
      <c r="S133" s="761">
        <f>IF(INDEX(Historical!$D$7:$D$1439,MATCH(B133,Historical!$B$7:$B$1446,0))=0,"n/a",(INDEX(Historical!$C$7:$C$1439,MATCH(B133,Historical!$B$7:$B$1446,0))/INDEX(Historical!$D$7:$D$1439,MATCH(B133,Historical!$B$7:$B$1446,0))-1)*100)</f>
        <v>20.370370370370374</v>
      </c>
      <c r="T133" s="761">
        <f>IF(INDEX(Historical!$F$7:$F$1432,MATCH(B133,Historical!$B$7:$B$1446,0))=0,"n/a",((INDEX(Historical!$C$7:$C$1439,MATCH(B133,Historical!$B$7:$B$1446,0))/INDEX(Historical!$F$7:$F$1432,MATCH(B133,Historical!$B$7:$B$1446,0)))^(1/3)-1)*100)</f>
        <v>7.7217345015941907</v>
      </c>
      <c r="U133" s="761">
        <f>IF(INDEX(Historical!$H$7:$H$1432,MATCH(B133,Historical!$B$7:$B$1446,0))=0,"n/a",((INDEX(Historical!$C$7:$C$1439,MATCH(B133,Historical!$B$7:$B$1446,0))/INDEX(Historical!$H$7:$H$1432,MATCH(B133,Historical!$B$7:$B$1446,0)))^(1/5)-1)*100)</f>
        <v>5.387395206178347</v>
      </c>
      <c r="V133" s="761">
        <f>IF(INDEX(Historical!$O$7:$O$1432,MATCH(B133,Historical!$B$7:$B$1446,0))=0,"n/a",((INDEX(Historical!$C$7:$C$1439,MATCH(B133,Historical!$B$7:$B$1446,0))/INDEX(Historical!$O$7:$O$1432,MATCH(B133,Historical!$B$7:$B$1446,0)))^(1/10)-1)*100)</f>
        <v>3.7456949716377919</v>
      </c>
      <c r="W133" s="762">
        <f t="shared" si="50"/>
        <v>1.4382898893186509</v>
      </c>
      <c r="X133" s="763" t="str">
        <f t="shared" si="51"/>
        <v>n/a</v>
      </c>
      <c r="Y133" s="928"/>
      <c r="Z133" s="704">
        <f t="shared" si="52"/>
        <v>69.284064665127019</v>
      </c>
      <c r="AA133" s="937">
        <f t="shared" si="53"/>
        <v>13.309468822170901</v>
      </c>
      <c r="AB133" s="641">
        <v>3</v>
      </c>
      <c r="AC133" s="918">
        <v>4.33</v>
      </c>
      <c r="AD133" s="918" t="s">
        <v>137</v>
      </c>
      <c r="AE133" s="918">
        <v>0.68</v>
      </c>
      <c r="AF133" s="918">
        <v>1.08</v>
      </c>
      <c r="AG133" s="918">
        <v>7.7</v>
      </c>
      <c r="AH133" s="918">
        <v>351.3</v>
      </c>
      <c r="AI133" s="918" t="s">
        <v>137</v>
      </c>
      <c r="AJ133" s="918">
        <v>-3.2</v>
      </c>
      <c r="AK133" s="918" t="s">
        <v>137</v>
      </c>
      <c r="AL133" s="930">
        <v>1470</v>
      </c>
      <c r="AM133" s="924">
        <v>1.2</v>
      </c>
      <c r="AN133" s="918">
        <v>0.37</v>
      </c>
      <c r="AO133" s="804">
        <f t="shared" si="54"/>
        <v>-2.7164515441549693</v>
      </c>
      <c r="AP133" s="805">
        <f t="shared" si="55"/>
        <v>10.593017278015932</v>
      </c>
      <c r="AQ133" s="938">
        <f t="shared" si="56"/>
        <v>-20.071625597401056</v>
      </c>
      <c r="AR133" s="704">
        <f>INDEX(Historical!$C$7:$C$1439,MATCH(B133,Historical!$B$7:$B$1446,0))*IF(AH133="n/a",1.03,IF(AH133&lt;0,1.01,IF(AH133&gt;10,1.1,(1+AH133/100))))</f>
        <v>2.8600000000000003</v>
      </c>
      <c r="AS133" s="937">
        <f t="shared" si="57"/>
        <v>2.9458000000000002</v>
      </c>
      <c r="AT133" s="937">
        <f t="shared" si="62"/>
        <v>3.0341740000000001</v>
      </c>
      <c r="AU133" s="937">
        <f t="shared" si="62"/>
        <v>3.1251992200000003</v>
      </c>
      <c r="AV133" s="937">
        <f t="shared" si="62"/>
        <v>3.2189551966000005</v>
      </c>
      <c r="AW133" s="704">
        <f t="shared" si="58"/>
        <v>15.184128416600004</v>
      </c>
      <c r="AX133" s="812">
        <f t="shared" si="59"/>
        <v>26.347611342356419</v>
      </c>
      <c r="AY133" s="997">
        <v>0.84</v>
      </c>
      <c r="AZ133" s="924">
        <v>24.2</v>
      </c>
      <c r="BA133" s="924">
        <v>-25.14</v>
      </c>
      <c r="BB133" s="924">
        <v>-0.54</v>
      </c>
      <c r="BC133" s="924">
        <v>-7.3400000000000007</v>
      </c>
      <c r="BE133" s="666">
        <v>1972</v>
      </c>
      <c r="BF133" s="948" t="e">
        <f>#VALUE!</f>
        <v>#VALUE!</v>
      </c>
      <c r="BG133" s="933">
        <v>4.7</v>
      </c>
    </row>
    <row r="134" spans="1:59" ht="11.25" customHeight="1" x14ac:dyDescent="0.2">
      <c r="A134" s="537" t="s">
        <v>378</v>
      </c>
      <c r="B134" s="927" t="s">
        <v>379</v>
      </c>
      <c r="C134" s="994" t="s">
        <v>247</v>
      </c>
      <c r="D134" s="994" t="s">
        <v>4395</v>
      </c>
      <c r="E134" s="794">
        <v>46</v>
      </c>
      <c r="F134" s="526">
        <v>46</v>
      </c>
      <c r="G134" s="526" t="s">
        <v>115</v>
      </c>
      <c r="H134" s="526" t="s">
        <v>115</v>
      </c>
      <c r="I134" s="918">
        <v>86.91</v>
      </c>
      <c r="J134" s="704">
        <f t="shared" si="47"/>
        <v>2.3472557818432862</v>
      </c>
      <c r="K134" s="929">
        <v>0.51</v>
      </c>
      <c r="L134" s="641">
        <v>4</v>
      </c>
      <c r="M134" s="695">
        <f t="shared" si="48"/>
        <v>2.04</v>
      </c>
      <c r="N134" s="923" t="s">
        <v>380</v>
      </c>
      <c r="O134" s="797">
        <v>0.46</v>
      </c>
      <c r="P134" s="917">
        <v>43441</v>
      </c>
      <c r="Q134" s="917">
        <v>43454</v>
      </c>
      <c r="R134" s="695">
        <f t="shared" si="49"/>
        <v>10.869565217391301</v>
      </c>
      <c r="S134" s="761">
        <f>IF(INDEX(Historical!$D$7:$D$1439,MATCH(B134,Historical!$B$7:$B$1446,0))=0,"n/a",(INDEX(Historical!$C$7:$C$1439,MATCH(B134,Historical!$B$7:$B$1446,0))/INDEX(Historical!$D$7:$D$1439,MATCH(B134,Historical!$B$7:$B$1446,0))-1)*100)</f>
        <v>9.8837209302325526</v>
      </c>
      <c r="T134" s="761">
        <f>IF(INDEX(Historical!$F$7:$F$1432,MATCH(B134,Historical!$B$7:$B$1446,0))=0,"n/a",((INDEX(Historical!$C$7:$C$1439,MATCH(B134,Historical!$B$7:$B$1446,0))/INDEX(Historical!$F$7:$F$1432,MATCH(B134,Historical!$B$7:$B$1446,0)))^(1/3)-1)*100)</f>
        <v>12.426853035294627</v>
      </c>
      <c r="U134" s="761">
        <f>IF(INDEX(Historical!$H$7:$H$1432,MATCH(B134,Historical!$B$7:$B$1446,0))=0,"n/a",((INDEX(Historical!$C$7:$C$1439,MATCH(B134,Historical!$B$7:$B$1446,0))/INDEX(Historical!$H$7:$H$1432,MATCH(B134,Historical!$B$7:$B$1446,0)))^(1/5)-1)*100)</f>
        <v>15.613391683729748</v>
      </c>
      <c r="V134" s="761">
        <f>IF(INDEX(Historical!$O$7:$O$1432,MATCH(B134,Historical!$B$7:$B$1446,0))=0,"n/a",((INDEX(Historical!$C$7:$C$1439,MATCH(B134,Historical!$B$7:$B$1446,0))/INDEX(Historical!$O$7:$O$1432,MATCH(B134,Historical!$B$7:$B$1446,0)))^(1/10)-1)*100)</f>
        <v>12.49069175316575</v>
      </c>
      <c r="W134" s="762">
        <f t="shared" si="50"/>
        <v>1.2500021609910079</v>
      </c>
      <c r="X134" s="763" t="str">
        <f t="shared" si="51"/>
        <v>n/a</v>
      </c>
      <c r="Y134" s="718"/>
      <c r="Z134" s="704">
        <f t="shared" si="52"/>
        <v>57.95454545454546</v>
      </c>
      <c r="AA134" s="937">
        <f t="shared" si="53"/>
        <v>24.690340909090907</v>
      </c>
      <c r="AB134" s="641">
        <v>12</v>
      </c>
      <c r="AC134" s="918">
        <v>3.52</v>
      </c>
      <c r="AD134" s="918">
        <v>1.85</v>
      </c>
      <c r="AE134" s="918">
        <v>2.58</v>
      </c>
      <c r="AF134" s="918">
        <v>7.99</v>
      </c>
      <c r="AG134" s="918">
        <v>34.799999999999997</v>
      </c>
      <c r="AH134" s="918">
        <v>-78.3</v>
      </c>
      <c r="AI134" s="918">
        <v>13.089999999999998</v>
      </c>
      <c r="AJ134" s="918">
        <v>-25.1</v>
      </c>
      <c r="AK134" s="918">
        <v>13.389999999999999</v>
      </c>
      <c r="AL134" s="930">
        <v>35250</v>
      </c>
      <c r="AM134" s="924">
        <v>0.2</v>
      </c>
      <c r="AN134" s="918">
        <v>0.66</v>
      </c>
      <c r="AO134" s="804">
        <f t="shared" si="54"/>
        <v>-6.7296934435178706</v>
      </c>
      <c r="AP134" s="805">
        <f t="shared" si="55"/>
        <v>17.960647465573036</v>
      </c>
      <c r="AQ134" s="938">
        <f t="shared" si="56"/>
        <v>196.10495426350761</v>
      </c>
      <c r="AR134" s="704">
        <f>INDEX(Historical!$C$7:$C$1439,MATCH(B134,Historical!$B$7:$B$1446,0))*IF(AH134="n/a",1.03,IF(AH134&lt;0,1.01,IF(AH134&gt;10,1.1,(1+AH134/100))))</f>
        <v>1.9088999999999998</v>
      </c>
      <c r="AS134" s="937">
        <f t="shared" si="57"/>
        <v>2.09979</v>
      </c>
      <c r="AT134" s="937">
        <f t="shared" si="62"/>
        <v>2.3097690000000002</v>
      </c>
      <c r="AU134" s="937">
        <f t="shared" si="62"/>
        <v>2.5407459000000006</v>
      </c>
      <c r="AV134" s="937">
        <f t="shared" si="62"/>
        <v>2.7948204900000007</v>
      </c>
      <c r="AW134" s="704">
        <f t="shared" si="58"/>
        <v>11.654025390000001</v>
      </c>
      <c r="AX134" s="812">
        <f t="shared" si="59"/>
        <v>13.409303175699</v>
      </c>
      <c r="AY134" s="997">
        <v>1.1499999999999999</v>
      </c>
      <c r="AZ134" s="924">
        <v>29.38</v>
      </c>
      <c r="BA134" s="924">
        <v>-10.4</v>
      </c>
      <c r="BB134" s="924">
        <v>2.44</v>
      </c>
      <c r="BC134" s="924">
        <v>2.5499999999999998</v>
      </c>
      <c r="BE134" s="666">
        <v>1974</v>
      </c>
      <c r="BF134" s="948" t="e">
        <f>#VALUE!</f>
        <v>#VALUE!</v>
      </c>
      <c r="BG134" s="933">
        <v>13.200000000000001</v>
      </c>
    </row>
    <row r="135" spans="1:59" ht="11.25" customHeight="1" x14ac:dyDescent="0.2">
      <c r="A135" s="537" t="s">
        <v>389</v>
      </c>
      <c r="B135" s="927" t="s">
        <v>390</v>
      </c>
      <c r="C135" s="994" t="s">
        <v>108</v>
      </c>
      <c r="D135" s="994" t="s">
        <v>4376</v>
      </c>
      <c r="E135" s="795">
        <v>27</v>
      </c>
      <c r="F135" s="526">
        <v>101</v>
      </c>
      <c r="G135" s="526" t="s">
        <v>37</v>
      </c>
      <c r="H135" s="526" t="s">
        <v>115</v>
      </c>
      <c r="I135" s="918">
        <v>61.8</v>
      </c>
      <c r="J135" s="704">
        <f t="shared" ref="J135:J141" si="63">(M135/I135)*100</f>
        <v>2.5889967637540456</v>
      </c>
      <c r="K135" s="935">
        <v>0.4</v>
      </c>
      <c r="L135" s="641">
        <v>4</v>
      </c>
      <c r="M135" s="695">
        <f t="shared" ref="M135:M141" si="64">K135*L135</f>
        <v>1.6</v>
      </c>
      <c r="N135" s="923" t="s">
        <v>169</v>
      </c>
      <c r="O135" s="798">
        <v>0.39</v>
      </c>
      <c r="P135" s="919">
        <v>43042</v>
      </c>
      <c r="Q135" s="919">
        <v>43056</v>
      </c>
      <c r="R135" s="695">
        <f t="shared" ref="R135:R141" si="65">(K135-O135)/O135*100</f>
        <v>2.5641025641025665</v>
      </c>
      <c r="S135" s="761">
        <f>IF(INDEX(Historical!$D$7:$D$1439,MATCH(B135,Historical!$B$7:$B$1446,0))=0,"n/a",(INDEX(Historical!$C$7:$C$1439,MATCH(B135,Historical!$B$7:$B$1446,0))/INDEX(Historical!$D$7:$D$1439,MATCH(B135,Historical!$B$7:$B$1446,0))-1)*100)</f>
        <v>1.9108280254777288</v>
      </c>
      <c r="T135" s="761">
        <f>IF(INDEX(Historical!$F$7:$F$1432,MATCH(B135,Historical!$B$7:$B$1446,0))=0,"n/a",((INDEX(Historical!$C$7:$C$1439,MATCH(B135,Historical!$B$7:$B$1446,0))/INDEX(Historical!$F$7:$F$1432,MATCH(B135,Historical!$B$7:$B$1446,0)))^(1/3)-1)*100)</f>
        <v>1.5023702678599982</v>
      </c>
      <c r="U135" s="761">
        <f>IF(INDEX(Historical!$H$7:$H$1432,MATCH(B135,Historical!$B$7:$B$1446,0))=0,"n/a",((INDEX(Historical!$C$7:$C$1439,MATCH(B135,Historical!$B$7:$B$1446,0))/INDEX(Historical!$H$7:$H$1432,MATCH(B135,Historical!$B$7:$B$1446,0)))^(1/5)-1)*100)</f>
        <v>1.4347452556972895</v>
      </c>
      <c r="V135" s="761">
        <f>IF(INDEX(Historical!$O$7:$O$1432,MATCH(B135,Historical!$B$7:$B$1446,0))=0,"n/a",((INDEX(Historical!$C$7:$C$1439,MATCH(B135,Historical!$B$7:$B$1446,0))/INDEX(Historical!$O$7:$O$1432,MATCH(B135,Historical!$B$7:$B$1446,0)))^(1/10)-1)*100)</f>
        <v>1.416943635847745</v>
      </c>
      <c r="W135" s="762">
        <f t="shared" ref="W135:W141" si="66">IF(OR(U135&lt;=0,U135="n/a",V135&lt;=0,V135="n/a"),"n/a",U135/V135)</f>
        <v>1.0125633930660156</v>
      </c>
      <c r="X135" s="763" t="str">
        <f t="shared" ref="X135:X141" si="67">IF(OR(AJ135&lt;=0,AJ135="n/a",U135&lt;=0,U135="n/a"),"n/a",U135/AJ135)</f>
        <v>n/a</v>
      </c>
      <c r="Y135" s="729" t="s">
        <v>4442</v>
      </c>
      <c r="Z135" s="704">
        <f t="shared" ref="Z135:Z141" si="68">IF(OR(AC135&lt;0.01,AC135="n/a"),"n/a",M135/AC135*100)</f>
        <v>59.925093632958806</v>
      </c>
      <c r="AA135" s="937">
        <f t="shared" ref="AA135:AA141" si="69">IF(OR(AC135&lt;0.01,AC135="n/a"),"n/a",I135/AC135)</f>
        <v>23.146067415730336</v>
      </c>
      <c r="AB135" s="641">
        <v>12</v>
      </c>
      <c r="AC135" s="918">
        <v>2.67</v>
      </c>
      <c r="AD135" s="918">
        <v>7.71</v>
      </c>
      <c r="AE135" s="918">
        <v>11.26</v>
      </c>
      <c r="AF135" s="918">
        <v>2.78</v>
      </c>
      <c r="AG135" s="918">
        <v>9.3000000000000007</v>
      </c>
      <c r="AH135" s="918">
        <v>3</v>
      </c>
      <c r="AI135" s="918">
        <v>4.1300000000000008</v>
      </c>
      <c r="AJ135" s="918">
        <v>-4.2</v>
      </c>
      <c r="AK135" s="918">
        <v>3</v>
      </c>
      <c r="AL135" s="930">
        <v>1710</v>
      </c>
      <c r="AM135" s="924">
        <v>0.3</v>
      </c>
      <c r="AN135" s="918">
        <v>0</v>
      </c>
      <c r="AO135" s="804">
        <f t="shared" ref="AO135:AO141" si="70">IF(U135="n/a","n/a",IF(AA135&lt;0,"n/a",IF(AA135="n/a","n/a",J135+U135-AA135)))</f>
        <v>-19.122325396279003</v>
      </c>
      <c r="AP135" s="805">
        <f t="shared" ref="AP135:AP141" si="71">IF(U135="n/a","n/a",J135+U135)</f>
        <v>4.0237420194513351</v>
      </c>
      <c r="AQ135" s="938">
        <f t="shared" ref="AQ135:AQ141" si="72">IF(OR(AC135&lt;0.01,AF135="n/a"),"n/a",(I135/SQRT(22.5*AC135*(I135/AF135))-1)*100)</f>
        <v>69.110177649865406</v>
      </c>
      <c r="AR135" s="704">
        <f>INDEX(Historical!$C$7:$C$1439,MATCH(B135,Historical!$B$7:$B$1446,0))*IF(AH135="n/a",1.03,IF(AH135&lt;0,1.01,IF(AH135&gt;10,1.1,(1+AH135/100))))</f>
        <v>1.6480000000000001</v>
      </c>
      <c r="AS135" s="937">
        <f t="shared" ref="AS135:AS141" si="73">IF($AI135="n/a",1.03*AR135,IF($AI135&lt;0,1.01*AR135,IF($AI135&gt;10,1.1*AR135,(1+$AI135/100)*AR135)))</f>
        <v>1.7160624000000004</v>
      </c>
      <c r="AT135" s="937">
        <f t="shared" si="62"/>
        <v>1.7675442720000005</v>
      </c>
      <c r="AU135" s="937">
        <f t="shared" si="62"/>
        <v>1.8205706001600006</v>
      </c>
      <c r="AV135" s="937">
        <f t="shared" si="62"/>
        <v>1.8751877181648007</v>
      </c>
      <c r="AW135" s="704">
        <f t="shared" ref="AW135:AW141" si="74">SUM(AR135:AV135)</f>
        <v>8.8273649903248028</v>
      </c>
      <c r="AX135" s="812">
        <f t="shared" ref="AX135:AX141" si="75">AW135/I135*100</f>
        <v>14.283762120266671</v>
      </c>
      <c r="AY135" s="997">
        <v>0.99</v>
      </c>
      <c r="AZ135" s="924">
        <v>18.73</v>
      </c>
      <c r="BA135" s="924">
        <v>-5.4899999999999993</v>
      </c>
      <c r="BB135" s="924">
        <v>-1.25</v>
      </c>
      <c r="BC135" s="924">
        <v>1.96</v>
      </c>
      <c r="BE135" s="666">
        <v>1993</v>
      </c>
      <c r="BF135" s="948" t="e">
        <f>#VALUE!</f>
        <v>#VALUE!</v>
      </c>
      <c r="BG135" s="933">
        <v>1</v>
      </c>
    </row>
    <row r="136" spans="1:59" ht="11.25" customHeight="1" x14ac:dyDescent="0.2">
      <c r="A136" s="611" t="s">
        <v>385</v>
      </c>
      <c r="B136" s="927" t="s">
        <v>386</v>
      </c>
      <c r="C136" s="994" t="s">
        <v>128</v>
      </c>
      <c r="D136" s="994" t="s">
        <v>4373</v>
      </c>
      <c r="E136" s="794">
        <v>43</v>
      </c>
      <c r="F136" s="526">
        <v>58</v>
      </c>
      <c r="G136" s="526" t="s">
        <v>37</v>
      </c>
      <c r="H136" s="526" t="s">
        <v>115</v>
      </c>
      <c r="I136" s="918">
        <v>63.27</v>
      </c>
      <c r="J136" s="704">
        <f t="shared" si="63"/>
        <v>2.7817290975185713</v>
      </c>
      <c r="K136" s="929">
        <v>0.44</v>
      </c>
      <c r="L136" s="641">
        <v>4</v>
      </c>
      <c r="M136" s="695">
        <f t="shared" si="64"/>
        <v>1.76</v>
      </c>
      <c r="N136" s="923" t="s">
        <v>111</v>
      </c>
      <c r="O136" s="797">
        <v>0.4</v>
      </c>
      <c r="P136" s="917">
        <v>43329</v>
      </c>
      <c r="Q136" s="917">
        <v>43355</v>
      </c>
      <c r="R136" s="695">
        <f t="shared" si="65"/>
        <v>9.9999999999999947</v>
      </c>
      <c r="S136" s="761">
        <f>IF(INDEX(Historical!$D$7:$D$1439,MATCH(B136,Historical!$B$7:$B$1446,0))=0,"n/a",(INDEX(Historical!$C$7:$C$1439,MATCH(B136,Historical!$B$7:$B$1446,0))/INDEX(Historical!$D$7:$D$1439,MATCH(B136,Historical!$B$7:$B$1446,0))-1)*100)</f>
        <v>8.3870967741935374</v>
      </c>
      <c r="T136" s="761">
        <f>IF(INDEX(Historical!$F$7:$F$1432,MATCH(B136,Historical!$B$7:$B$1446,0))=0,"n/a",((INDEX(Historical!$C$7:$C$1439,MATCH(B136,Historical!$B$7:$B$1446,0))/INDEX(Historical!$F$7:$F$1432,MATCH(B136,Historical!$B$7:$B$1446,0)))^(1/3)-1)*100)</f>
        <v>6.3926659370444838</v>
      </c>
      <c r="U136" s="761">
        <f>IF(INDEX(Historical!$H$7:$H$1432,MATCH(B136,Historical!$B$7:$B$1446,0))=0,"n/a",((INDEX(Historical!$C$7:$C$1439,MATCH(B136,Historical!$B$7:$B$1446,0))/INDEX(Historical!$H$7:$H$1432,MATCH(B136,Historical!$B$7:$B$1446,0)))^(1/5)-1)*100)</f>
        <v>7.3211838983298305</v>
      </c>
      <c r="V136" s="761">
        <f>IF(INDEX(Historical!$O$7:$O$1432,MATCH(B136,Historical!$B$7:$B$1446,0))=0,"n/a",((INDEX(Historical!$C$7:$C$1439,MATCH(B136,Historical!$B$7:$B$1446,0))/INDEX(Historical!$O$7:$O$1432,MATCH(B136,Historical!$B$7:$B$1446,0)))^(1/10)-1)*100)</f>
        <v>15.007488220559729</v>
      </c>
      <c r="W136" s="762">
        <f t="shared" si="66"/>
        <v>0.48783539195453551</v>
      </c>
      <c r="X136" s="763">
        <f t="shared" si="67"/>
        <v>0.56316799217921776</v>
      </c>
      <c r="Y136" s="927"/>
      <c r="Z136" s="704">
        <f t="shared" si="68"/>
        <v>33.207547169811328</v>
      </c>
      <c r="AA136" s="937">
        <f t="shared" si="69"/>
        <v>11.937735849056605</v>
      </c>
      <c r="AB136" s="641">
        <v>8</v>
      </c>
      <c r="AC136" s="918">
        <v>5.3</v>
      </c>
      <c r="AD136" s="918">
        <v>1.23</v>
      </c>
      <c r="AE136" s="918">
        <v>0.45</v>
      </c>
      <c r="AF136" s="918">
        <v>2.34</v>
      </c>
      <c r="AG136" s="918">
        <v>20</v>
      </c>
      <c r="AH136" s="918">
        <v>30.2</v>
      </c>
      <c r="AI136" s="918">
        <v>7.75</v>
      </c>
      <c r="AJ136" s="918">
        <v>13</v>
      </c>
      <c r="AK136" s="918">
        <v>9.7000000000000011</v>
      </c>
      <c r="AL136" s="930">
        <v>60830</v>
      </c>
      <c r="AM136" s="924">
        <v>0.2</v>
      </c>
      <c r="AN136" s="918">
        <v>0.62</v>
      </c>
      <c r="AO136" s="804">
        <f t="shared" si="70"/>
        <v>-1.8348228532082018</v>
      </c>
      <c r="AP136" s="805">
        <f t="shared" si="71"/>
        <v>10.102912995848403</v>
      </c>
      <c r="AQ136" s="938">
        <f t="shared" si="72"/>
        <v>11.423719570919321</v>
      </c>
      <c r="AR136" s="704">
        <f>INDEX(Historical!$C$7:$C$1439,MATCH(B136,Historical!$B$7:$B$1446,0))*IF(AH136="n/a",1.03,IF(AH136&lt;0,1.01,IF(AH136&gt;10,1.1,(1+AH136/100))))</f>
        <v>1.8480000000000001</v>
      </c>
      <c r="AS136" s="937">
        <f t="shared" si="73"/>
        <v>1.99122</v>
      </c>
      <c r="AT136" s="937">
        <f t="shared" si="62"/>
        <v>2.1843683399999998</v>
      </c>
      <c r="AU136" s="937">
        <f t="shared" si="62"/>
        <v>2.3962520689799995</v>
      </c>
      <c r="AV136" s="937">
        <f t="shared" si="62"/>
        <v>2.6286885196710594</v>
      </c>
      <c r="AW136" s="704">
        <f t="shared" si="74"/>
        <v>11.048528928651059</v>
      </c>
      <c r="AX136" s="812">
        <f t="shared" si="75"/>
        <v>17.462508185002466</v>
      </c>
      <c r="AY136" s="997">
        <v>0.84</v>
      </c>
      <c r="AZ136" s="924">
        <v>7.1099999999999994</v>
      </c>
      <c r="BA136" s="924">
        <v>-26.69</v>
      </c>
      <c r="BB136" s="924">
        <v>-6.88</v>
      </c>
      <c r="BC136" s="924">
        <v>-10.74</v>
      </c>
      <c r="BE136" s="666">
        <v>1976</v>
      </c>
      <c r="BF136" s="948" t="e">
        <f>#VALUE!</f>
        <v>#VALUE!</v>
      </c>
      <c r="BG136" s="933">
        <v>7.6</v>
      </c>
    </row>
    <row r="137" spans="1:59" ht="11.25" customHeight="1" x14ac:dyDescent="0.2">
      <c r="A137" s="537" t="s">
        <v>391</v>
      </c>
      <c r="B137" s="927" t="s">
        <v>392</v>
      </c>
      <c r="C137" s="994" t="s">
        <v>247</v>
      </c>
      <c r="D137" s="994" t="s">
        <v>4396</v>
      </c>
      <c r="E137" s="794">
        <v>37</v>
      </c>
      <c r="F137" s="526">
        <v>70</v>
      </c>
      <c r="G137" s="526" t="s">
        <v>106</v>
      </c>
      <c r="H137" s="526" t="s">
        <v>106</v>
      </c>
      <c r="I137" s="918">
        <v>30.96</v>
      </c>
      <c r="J137" s="704">
        <f t="shared" si="63"/>
        <v>2.9715762273901811</v>
      </c>
      <c r="K137" s="929">
        <v>0.23</v>
      </c>
      <c r="L137" s="641">
        <v>4</v>
      </c>
      <c r="M137" s="695">
        <f t="shared" si="64"/>
        <v>0.92</v>
      </c>
      <c r="N137" s="923" t="s">
        <v>320</v>
      </c>
      <c r="O137" s="797">
        <v>0.22</v>
      </c>
      <c r="P137" s="660">
        <v>43244</v>
      </c>
      <c r="Q137" s="660">
        <v>43280</v>
      </c>
      <c r="R137" s="695">
        <f t="shared" si="65"/>
        <v>4.5454545454545494</v>
      </c>
      <c r="S137" s="761">
        <f>IF(INDEX(Historical!$D$7:$D$1439,MATCH(B137,Historical!$B$7:$B$1446,0))=0,"n/a",(INDEX(Historical!$C$7:$C$1439,MATCH(B137,Historical!$B$7:$B$1446,0))/INDEX(Historical!$D$7:$D$1439,MATCH(B137,Historical!$B$7:$B$1446,0))-1)*100)</f>
        <v>3.4482758620689724</v>
      </c>
      <c r="T137" s="761">
        <f>IF(INDEX(Historical!$F$7:$F$1432,MATCH(B137,Historical!$B$7:$B$1446,0))=0,"n/a",((INDEX(Historical!$C$7:$C$1439,MATCH(B137,Historical!$B$7:$B$1446,0))/INDEX(Historical!$F$7:$F$1432,MATCH(B137,Historical!$B$7:$B$1446,0)))^(1/3)-1)*100)</f>
        <v>4.4411886848709781</v>
      </c>
      <c r="U137" s="761">
        <f>IF(INDEX(Historical!$H$7:$H$1432,MATCH(B137,Historical!$B$7:$B$1446,0))=0,"n/a",((INDEX(Historical!$C$7:$C$1439,MATCH(B137,Historical!$B$7:$B$1446,0))/INDEX(Historical!$H$7:$H$1432,MATCH(B137,Historical!$B$7:$B$1446,0)))^(1/5)-1)*100)</f>
        <v>5.1547496797280434</v>
      </c>
      <c r="V137" s="761">
        <f>IF(INDEX(Historical!$O$7:$O$1432,MATCH(B137,Historical!$B$7:$B$1446,0))=0,"n/a",((INDEX(Historical!$C$7:$C$1439,MATCH(B137,Historical!$B$7:$B$1446,0))/INDEX(Historical!$O$7:$O$1432,MATCH(B137,Historical!$B$7:$B$1446,0)))^(1/10)-1)*100)</f>
        <v>6.0540481614018704</v>
      </c>
      <c r="W137" s="762">
        <f t="shared" si="66"/>
        <v>0.85145501692447945</v>
      </c>
      <c r="X137" s="763">
        <f t="shared" si="67"/>
        <v>10.309499359456087</v>
      </c>
      <c r="Y137" s="712"/>
      <c r="Z137" s="704">
        <f t="shared" si="68"/>
        <v>55.08982035928144</v>
      </c>
      <c r="AA137" s="937">
        <f t="shared" si="69"/>
        <v>18.538922155688624</v>
      </c>
      <c r="AB137" s="641">
        <v>12</v>
      </c>
      <c r="AC137" s="918">
        <v>1.67</v>
      </c>
      <c r="AD137" s="918" t="s">
        <v>137</v>
      </c>
      <c r="AE137" s="918">
        <v>1.04</v>
      </c>
      <c r="AF137" s="918">
        <v>1.53</v>
      </c>
      <c r="AG137" s="918">
        <v>10.199999999999999</v>
      </c>
      <c r="AH137" s="918">
        <v>14.399999999999999</v>
      </c>
      <c r="AI137" s="918" t="s">
        <v>137</v>
      </c>
      <c r="AJ137" s="918">
        <v>0.5</v>
      </c>
      <c r="AK137" s="918" t="s">
        <v>137</v>
      </c>
      <c r="AL137" s="933">
        <v>311.77</v>
      </c>
      <c r="AM137" s="924">
        <v>8.9</v>
      </c>
      <c r="AN137" s="918">
        <v>0.03</v>
      </c>
      <c r="AO137" s="804">
        <f t="shared" si="70"/>
        <v>-10.412596248570399</v>
      </c>
      <c r="AP137" s="805">
        <f t="shared" si="71"/>
        <v>8.1263259071182254</v>
      </c>
      <c r="AQ137" s="938">
        <f t="shared" si="72"/>
        <v>12.278524508778021</v>
      </c>
      <c r="AR137" s="704">
        <f>INDEX(Historical!$C$7:$C$1439,MATCH(B137,Historical!$B$7:$B$1446,0))*IF(AH137="n/a",1.03,IF(AH137&lt;0,1.01,IF(AH137&gt;10,1.1,(1+AH137/100))))</f>
        <v>0.9900000000000001</v>
      </c>
      <c r="AS137" s="937">
        <f t="shared" si="73"/>
        <v>1.0197000000000001</v>
      </c>
      <c r="AT137" s="937">
        <f t="shared" si="62"/>
        <v>1.0502910000000001</v>
      </c>
      <c r="AU137" s="937">
        <f t="shared" si="62"/>
        <v>1.0817997300000002</v>
      </c>
      <c r="AV137" s="937">
        <f t="shared" si="62"/>
        <v>1.1142537219000002</v>
      </c>
      <c r="AW137" s="704">
        <f t="shared" si="74"/>
        <v>5.2560444519000002</v>
      </c>
      <c r="AX137" s="812">
        <f t="shared" si="75"/>
        <v>16.976887764534883</v>
      </c>
      <c r="AY137" s="997">
        <v>0.52</v>
      </c>
      <c r="AZ137" s="924">
        <v>15.959999999999999</v>
      </c>
      <c r="BA137" s="924">
        <v>-22.46</v>
      </c>
      <c r="BB137" s="924">
        <v>4.87</v>
      </c>
      <c r="BC137" s="924">
        <v>-5.63</v>
      </c>
      <c r="BE137" s="666">
        <v>1982</v>
      </c>
      <c r="BF137" s="948" t="e">
        <f>#VALUE!</f>
        <v>#VALUE!</v>
      </c>
      <c r="BG137" s="933">
        <v>7.9</v>
      </c>
    </row>
    <row r="138" spans="1:59" ht="11.25" customHeight="1" x14ac:dyDescent="0.2">
      <c r="A138" s="537" t="s">
        <v>4070</v>
      </c>
      <c r="B138" s="927" t="s">
        <v>384</v>
      </c>
      <c r="C138" s="994" t="s">
        <v>128</v>
      </c>
      <c r="D138" s="994" t="s">
        <v>4373</v>
      </c>
      <c r="E138" s="794">
        <v>46</v>
      </c>
      <c r="F138" s="526">
        <v>49</v>
      </c>
      <c r="G138" s="526" t="s">
        <v>37</v>
      </c>
      <c r="H138" s="526" t="s">
        <v>115</v>
      </c>
      <c r="I138" s="918">
        <v>97.53</v>
      </c>
      <c r="J138" s="704">
        <f t="shared" si="63"/>
        <v>2.1736901466215524</v>
      </c>
      <c r="K138" s="929">
        <v>0.53</v>
      </c>
      <c r="L138" s="641">
        <v>4</v>
      </c>
      <c r="M138" s="695">
        <f t="shared" si="64"/>
        <v>2.12</v>
      </c>
      <c r="N138" s="923" t="s">
        <v>164</v>
      </c>
      <c r="O138" s="797">
        <v>0.52</v>
      </c>
      <c r="P138" s="917">
        <v>43538</v>
      </c>
      <c r="Q138" s="917">
        <v>43556</v>
      </c>
      <c r="R138" s="695">
        <f t="shared" si="65"/>
        <v>1.9230769230769247</v>
      </c>
      <c r="S138" s="761">
        <f>IF(INDEX(Historical!$D$7:$D$1439,MATCH(B138,Historical!$B$7:$B$1446,0))=0,"n/a",(INDEX(Historical!$C$7:$C$1439,MATCH(B138,Historical!$B$7:$B$1446,0))/INDEX(Historical!$D$7:$D$1439,MATCH(B138,Historical!$B$7:$B$1446,0))-1)*100)</f>
        <v>1.97044334975367</v>
      </c>
      <c r="T138" s="761">
        <f>IF(INDEX(Historical!$F$7:$F$1432,MATCH(B138,Historical!$B$7:$B$1446,0))=0,"n/a",((INDEX(Historical!$C$7:$C$1439,MATCH(B138,Historical!$B$7:$B$1446,0))/INDEX(Historical!$F$7:$F$1432,MATCH(B138,Historical!$B$7:$B$1446,0)))^(1/3)-1)*100)</f>
        <v>2.0105865449937532</v>
      </c>
      <c r="U138" s="761">
        <f>IF(INDEX(Historical!$H$7:$H$1432,MATCH(B138,Historical!$B$7:$B$1446,0))=0,"n/a",((INDEX(Historical!$C$7:$C$1439,MATCH(B138,Historical!$B$7:$B$1446,0))/INDEX(Historical!$H$7:$H$1432,MATCH(B138,Historical!$B$7:$B$1446,0)))^(1/5)-1)*100)</f>
        <v>2.749190236302379</v>
      </c>
      <c r="V138" s="761">
        <f>IF(INDEX(Historical!$O$7:$O$1432,MATCH(B138,Historical!$B$7:$B$1446,0))=0,"n/a",((INDEX(Historical!$C$7:$C$1439,MATCH(B138,Historical!$B$7:$B$1446,0))/INDEX(Historical!$O$7:$O$1432,MATCH(B138,Historical!$B$7:$B$1446,0)))^(1/10)-1)*100)</f>
        <v>8.3009211447253595</v>
      </c>
      <c r="W138" s="762">
        <f t="shared" si="66"/>
        <v>0.33119098331024294</v>
      </c>
      <c r="X138" s="763" t="str">
        <f t="shared" si="67"/>
        <v>n/a</v>
      </c>
      <c r="Y138" s="927"/>
      <c r="Z138" s="704">
        <f t="shared" si="68"/>
        <v>94.222222222222229</v>
      </c>
      <c r="AA138" s="937">
        <f t="shared" si="69"/>
        <v>43.346666666666664</v>
      </c>
      <c r="AB138" s="641">
        <v>1</v>
      </c>
      <c r="AC138" s="918">
        <v>2.25</v>
      </c>
      <c r="AD138" s="918">
        <v>12.28</v>
      </c>
      <c r="AE138" s="918">
        <v>0.56000000000000005</v>
      </c>
      <c r="AF138" s="918">
        <v>3.96</v>
      </c>
      <c r="AG138" s="918">
        <v>7.0000000000000009</v>
      </c>
      <c r="AH138" s="918">
        <v>-26.8</v>
      </c>
      <c r="AI138" s="918">
        <v>5.0200000000000005</v>
      </c>
      <c r="AJ138" s="918">
        <v>-8.5</v>
      </c>
      <c r="AK138" s="918">
        <v>3.53</v>
      </c>
      <c r="AL138" s="930">
        <v>285600</v>
      </c>
      <c r="AM138" s="924">
        <v>1.2</v>
      </c>
      <c r="AN138" s="918">
        <v>0.8</v>
      </c>
      <c r="AO138" s="804">
        <f t="shared" si="70"/>
        <v>-38.423786283742729</v>
      </c>
      <c r="AP138" s="805">
        <f t="shared" si="71"/>
        <v>4.9228803829239318</v>
      </c>
      <c r="AQ138" s="938">
        <f t="shared" si="72"/>
        <v>176.20668589542387</v>
      </c>
      <c r="AR138" s="704">
        <f>INDEX(Historical!$C$7:$C$1439,MATCH(B138,Historical!$B$7:$B$1446,0))*IF(AH138="n/a",1.03,IF(AH138&lt;0,1.01,IF(AH138&gt;10,1.1,(1+AH138/100))))</f>
        <v>2.0907</v>
      </c>
      <c r="AS138" s="937">
        <f t="shared" si="73"/>
        <v>2.1956531400000001</v>
      </c>
      <c r="AT138" s="937">
        <f t="shared" si="62"/>
        <v>2.2731596958419997</v>
      </c>
      <c r="AU138" s="937">
        <f t="shared" si="62"/>
        <v>2.3534022331052222</v>
      </c>
      <c r="AV138" s="937">
        <f t="shared" si="62"/>
        <v>2.4364773319338364</v>
      </c>
      <c r="AW138" s="704">
        <f t="shared" si="74"/>
        <v>11.349392400881058</v>
      </c>
      <c r="AX138" s="812">
        <f t="shared" si="75"/>
        <v>11.636821901856925</v>
      </c>
      <c r="AY138" s="997">
        <v>0.35</v>
      </c>
      <c r="AZ138" s="924">
        <v>19.259999999999998</v>
      </c>
      <c r="BA138" s="924">
        <v>-8.17</v>
      </c>
      <c r="BB138" s="924">
        <v>-0.28999999999999998</v>
      </c>
      <c r="BC138" s="924">
        <v>3.4099999999999997</v>
      </c>
      <c r="BE138" s="666">
        <v>1974</v>
      </c>
      <c r="BF138" s="948" t="e">
        <f>#VALUE!</f>
        <v>#VALUE!</v>
      </c>
      <c r="BG138" s="933">
        <v>2.5</v>
      </c>
    </row>
    <row r="139" spans="1:59" s="840" customFormat="1" ht="11.25" customHeight="1" x14ac:dyDescent="0.2">
      <c r="A139" s="819" t="s">
        <v>387</v>
      </c>
      <c r="B139" s="848" t="s">
        <v>388</v>
      </c>
      <c r="C139" s="994" t="s">
        <v>154</v>
      </c>
      <c r="D139" s="994" t="s">
        <v>4361</v>
      </c>
      <c r="E139" s="820">
        <v>25</v>
      </c>
      <c r="F139" s="526">
        <v>126</v>
      </c>
      <c r="G139" s="1151" t="s">
        <v>37</v>
      </c>
      <c r="H139" s="1151" t="s">
        <v>37</v>
      </c>
      <c r="I139" s="833">
        <v>110.2</v>
      </c>
      <c r="J139" s="822">
        <f t="shared" si="63"/>
        <v>0.54446460980036293</v>
      </c>
      <c r="K139" s="846">
        <v>0.15</v>
      </c>
      <c r="L139" s="824">
        <v>4</v>
      </c>
      <c r="M139" s="825">
        <f t="shared" si="64"/>
        <v>0.6</v>
      </c>
      <c r="N139" s="826" t="s">
        <v>140</v>
      </c>
      <c r="O139" s="847">
        <v>0.14000000000000001</v>
      </c>
      <c r="P139" s="828">
        <v>43396</v>
      </c>
      <c r="Q139" s="828">
        <v>43411</v>
      </c>
      <c r="R139" s="825">
        <f t="shared" si="65"/>
        <v>7.1428571428571281</v>
      </c>
      <c r="S139" s="761">
        <f>IF(INDEX(Historical!$D$7:$D$1439,MATCH(B139,Historical!$B$7:$B$1446,0))=0,"n/a",(INDEX(Historical!$C$7:$C$1439,MATCH(B139,Historical!$B$7:$B$1446,0))/INDEX(Historical!$D$7:$D$1439,MATCH(B139,Historical!$B$7:$B$1446,0))-1)*100)</f>
        <v>7.5471698113207308</v>
      </c>
      <c r="T139" s="761">
        <f>IF(INDEX(Historical!$F$7:$F$1432,MATCH(B139,Historical!$B$7:$B$1446,0))=0,"n/a",((INDEX(Historical!$C$7:$C$1439,MATCH(B139,Historical!$B$7:$B$1446,0))/INDEX(Historical!$F$7:$F$1432,MATCH(B139,Historical!$B$7:$B$1446,0)))^(1/3)-1)*100)</f>
        <v>8.1983855523197526</v>
      </c>
      <c r="U139" s="761">
        <f>IF(INDEX(Historical!$H$7:$H$1432,MATCH(B139,Historical!$B$7:$B$1446,0))=0,"n/a",((INDEX(Historical!$C$7:$C$1439,MATCH(B139,Historical!$B$7:$B$1446,0))/INDEX(Historical!$H$7:$H$1432,MATCH(B139,Historical!$B$7:$B$1446,0)))^(1/5)-1)*100)</f>
        <v>8.1640213555675523</v>
      </c>
      <c r="V139" s="761">
        <f>IF(INDEX(Historical!$O$7:$O$1432,MATCH(B139,Historical!$B$7:$B$1446,0))=0,"n/a",((INDEX(Historical!$C$7:$C$1439,MATCH(B139,Historical!$B$7:$B$1446,0))/INDEX(Historical!$O$7:$O$1432,MATCH(B139,Historical!$B$7:$B$1446,0)))^(1/10)-1)*100)</f>
        <v>7.1773462536293131</v>
      </c>
      <c r="W139" s="829">
        <f t="shared" si="66"/>
        <v>1.1374707401693649</v>
      </c>
      <c r="X139" s="830">
        <f t="shared" si="67"/>
        <v>0.70991490048413497</v>
      </c>
      <c r="Y139" s="845"/>
      <c r="Z139" s="822">
        <f t="shared" si="68"/>
        <v>22.058823529411761</v>
      </c>
      <c r="AA139" s="832">
        <f t="shared" si="69"/>
        <v>40.514705882352942</v>
      </c>
      <c r="AB139" s="824">
        <v>12</v>
      </c>
      <c r="AC139" s="833">
        <v>2.72</v>
      </c>
      <c r="AD139" s="833">
        <v>4.45</v>
      </c>
      <c r="AE139" s="833">
        <v>4.9000000000000004</v>
      </c>
      <c r="AF139" s="833">
        <v>5.83</v>
      </c>
      <c r="AG139" s="833">
        <v>15.5</v>
      </c>
      <c r="AH139" s="833">
        <v>-11.700000000000001</v>
      </c>
      <c r="AI139" s="833">
        <v>16.03</v>
      </c>
      <c r="AJ139" s="833">
        <v>11.5</v>
      </c>
      <c r="AK139" s="833">
        <v>9.1</v>
      </c>
      <c r="AL139" s="930">
        <v>8420</v>
      </c>
      <c r="AM139" s="835">
        <v>0.3</v>
      </c>
      <c r="AN139" s="833">
        <v>0.14000000000000001</v>
      </c>
      <c r="AO139" s="836">
        <f t="shared" si="70"/>
        <v>-31.806219916985029</v>
      </c>
      <c r="AP139" s="837">
        <f t="shared" si="71"/>
        <v>8.708485965367915</v>
      </c>
      <c r="AQ139" s="838">
        <f t="shared" si="72"/>
        <v>224.00324778490011</v>
      </c>
      <c r="AR139" s="704">
        <f>INDEX(Historical!$C$7:$C$1439,MATCH(B139,Historical!$B$7:$B$1446,0))*IF(AH139="n/a",1.03,IF(AH139&lt;0,1.01,IF(AH139&gt;10,1.1,(1+AH139/100))))</f>
        <v>0.57569999999999999</v>
      </c>
      <c r="AS139" s="832">
        <f t="shared" si="73"/>
        <v>0.63327</v>
      </c>
      <c r="AT139" s="832">
        <f t="shared" si="62"/>
        <v>0.69089756999999996</v>
      </c>
      <c r="AU139" s="832">
        <f t="shared" si="62"/>
        <v>0.75376924886999996</v>
      </c>
      <c r="AV139" s="832">
        <f t="shared" si="62"/>
        <v>0.82236225051716993</v>
      </c>
      <c r="AW139" s="822">
        <f t="shared" si="74"/>
        <v>3.4759990693871696</v>
      </c>
      <c r="AX139" s="839">
        <f t="shared" si="75"/>
        <v>3.1542641283005173</v>
      </c>
      <c r="AY139" s="998">
        <v>1.24</v>
      </c>
      <c r="AZ139" s="835">
        <v>33.19</v>
      </c>
      <c r="BA139" s="835">
        <v>-11.899999999999999</v>
      </c>
      <c r="BB139" s="835">
        <v>5.41</v>
      </c>
      <c r="BC139" s="835">
        <v>2.35</v>
      </c>
      <c r="BD139" s="964"/>
      <c r="BE139" s="666">
        <v>1994</v>
      </c>
      <c r="BF139" s="948" t="e">
        <f>#VALUE!</f>
        <v>#VALUE!</v>
      </c>
      <c r="BG139" s="895">
        <v>10.8</v>
      </c>
    </row>
    <row r="140" spans="1:59" ht="11.25" customHeight="1" x14ac:dyDescent="0.2">
      <c r="A140" s="611" t="s">
        <v>132</v>
      </c>
      <c r="B140" s="927" t="s">
        <v>133</v>
      </c>
      <c r="C140" s="994" t="s">
        <v>131</v>
      </c>
      <c r="D140" s="994" t="s">
        <v>4378</v>
      </c>
      <c r="E140" s="794">
        <v>26</v>
      </c>
      <c r="F140" s="526">
        <v>108</v>
      </c>
      <c r="G140" s="526" t="s">
        <v>37</v>
      </c>
      <c r="H140" s="526" t="s">
        <v>37</v>
      </c>
      <c r="I140" s="918">
        <v>36.44</v>
      </c>
      <c r="J140" s="704">
        <f t="shared" si="63"/>
        <v>2.4039517014270033</v>
      </c>
      <c r="K140" s="935">
        <v>0.219</v>
      </c>
      <c r="L140" s="641">
        <v>4</v>
      </c>
      <c r="M140" s="695">
        <f t="shared" si="64"/>
        <v>0.876</v>
      </c>
      <c r="N140" s="923" t="s">
        <v>119</v>
      </c>
      <c r="O140" s="798">
        <v>0.20469999999999999</v>
      </c>
      <c r="P140" s="917">
        <v>43328</v>
      </c>
      <c r="Q140" s="917">
        <v>43344</v>
      </c>
      <c r="R140" s="695">
        <f t="shared" si="65"/>
        <v>6.9858329262335168</v>
      </c>
      <c r="S140" s="761">
        <f>IF(INDEX(Historical!$D$7:$D$1439,MATCH(B140,Historical!$B$7:$B$1446,0))=0,"n/a",(INDEX(Historical!$C$7:$C$1439,MATCH(B140,Historical!$B$7:$B$1446,0))/INDEX(Historical!$D$7:$D$1439,MATCH(B140,Historical!$B$7:$B$1446,0))-1)*100)</f>
        <v>7.0707070707070718</v>
      </c>
      <c r="T140" s="761">
        <f>IF(INDEX(Historical!$F$7:$F$1432,MATCH(B140,Historical!$B$7:$B$1446,0))=0,"n/a",((INDEX(Historical!$C$7:$C$1439,MATCH(B140,Historical!$B$7:$B$1446,0))/INDEX(Historical!$F$7:$F$1432,MATCH(B140,Historical!$B$7:$B$1446,0)))^(1/3)-1)*100)</f>
        <v>7.3224501206020642</v>
      </c>
      <c r="U140" s="761">
        <f>IF(INDEX(Historical!$H$7:$H$1432,MATCH(B140,Historical!$B$7:$B$1446,0))=0,"n/a",((INDEX(Historical!$C$7:$C$1439,MATCH(B140,Historical!$B$7:$B$1446,0))/INDEX(Historical!$H$7:$H$1432,MATCH(B140,Historical!$B$7:$B$1446,0)))^(1/5)-1)*100)</f>
        <v>7.7448698857029541</v>
      </c>
      <c r="V140" s="761">
        <f>IF(INDEX(Historical!$O$7:$O$1432,MATCH(B140,Historical!$B$7:$B$1446,0))=0,"n/a",((INDEX(Historical!$C$7:$C$1439,MATCH(B140,Historical!$B$7:$B$1446,0))/INDEX(Historical!$O$7:$O$1432,MATCH(B140,Historical!$B$7:$B$1446,0)))^(1/10)-1)*100)</f>
        <v>7.5904115885967904</v>
      </c>
      <c r="W140" s="762">
        <f t="shared" si="66"/>
        <v>1.020349133285237</v>
      </c>
      <c r="X140" s="763" t="str">
        <f t="shared" si="67"/>
        <v>n/a</v>
      </c>
      <c r="Y140" s="718"/>
      <c r="Z140" s="704">
        <f t="shared" si="68"/>
        <v>81.1111111111111</v>
      </c>
      <c r="AA140" s="937">
        <f t="shared" si="69"/>
        <v>33.740740740740733</v>
      </c>
      <c r="AB140" s="641">
        <v>12</v>
      </c>
      <c r="AC140" s="918">
        <v>1.08</v>
      </c>
      <c r="AD140" s="918">
        <v>6.78</v>
      </c>
      <c r="AE140" s="918">
        <v>7.74</v>
      </c>
      <c r="AF140" s="918">
        <v>3.23</v>
      </c>
      <c r="AG140" s="918">
        <v>9.6</v>
      </c>
      <c r="AH140" s="918">
        <v>-21.2</v>
      </c>
      <c r="AI140" s="918">
        <v>6.5600000000000005</v>
      </c>
      <c r="AJ140" s="918">
        <v>-1.3</v>
      </c>
      <c r="AK140" s="918">
        <v>5</v>
      </c>
      <c r="AL140" s="930">
        <v>6490</v>
      </c>
      <c r="AM140" s="924">
        <v>0.3</v>
      </c>
      <c r="AN140" s="918">
        <v>1.27</v>
      </c>
      <c r="AO140" s="804">
        <f t="shared" si="70"/>
        <v>-23.591919153610775</v>
      </c>
      <c r="AP140" s="805">
        <f t="shared" si="71"/>
        <v>10.148821587129957</v>
      </c>
      <c r="AQ140" s="938">
        <f t="shared" si="72"/>
        <v>120.08341104892493</v>
      </c>
      <c r="AR140" s="704">
        <f>INDEX(Historical!$C$7:$C$1439,MATCH(B140,Historical!$B$7:$B$1446,0))*IF(AH140="n/a",1.03,IF(AH140&lt;0,1.01,IF(AH140&gt;10,1.1,(1+AH140/100))))</f>
        <v>0.85648000000000002</v>
      </c>
      <c r="AS140" s="937">
        <f t="shared" si="73"/>
        <v>0.91266508800000012</v>
      </c>
      <c r="AT140" s="937">
        <f t="shared" si="62"/>
        <v>0.95829834240000022</v>
      </c>
      <c r="AU140" s="937">
        <f t="shared" si="62"/>
        <v>1.0062132595200002</v>
      </c>
      <c r="AV140" s="937">
        <f t="shared" si="62"/>
        <v>1.0565239224960001</v>
      </c>
      <c r="AW140" s="704">
        <f t="shared" si="74"/>
        <v>4.790180612416</v>
      </c>
      <c r="AX140" s="812">
        <f t="shared" si="75"/>
        <v>13.145391362283206</v>
      </c>
      <c r="AY140" s="997">
        <v>0.45</v>
      </c>
      <c r="AZ140" s="924">
        <v>13.56</v>
      </c>
      <c r="BA140" s="924">
        <v>-4.71</v>
      </c>
      <c r="BB140" s="924">
        <v>2.41</v>
      </c>
      <c r="BC140" s="924">
        <v>2.52</v>
      </c>
      <c r="BE140" s="666">
        <v>1993</v>
      </c>
      <c r="BF140" s="948" t="e">
        <f>#VALUE!</f>
        <v>#VALUE!</v>
      </c>
      <c r="BG140" s="933">
        <v>2.9000000000000004</v>
      </c>
    </row>
    <row r="141" spans="1:59" ht="11.25" customHeight="1" x14ac:dyDescent="0.2">
      <c r="A141" s="537" t="s">
        <v>226</v>
      </c>
      <c r="B141" s="927" t="s">
        <v>227</v>
      </c>
      <c r="C141" s="994" t="s">
        <v>179</v>
      </c>
      <c r="D141" s="994" t="s">
        <v>4374</v>
      </c>
      <c r="E141" s="794">
        <v>36</v>
      </c>
      <c r="F141" s="526">
        <v>74</v>
      </c>
      <c r="G141" s="526" t="s">
        <v>37</v>
      </c>
      <c r="H141" s="526" t="s">
        <v>37</v>
      </c>
      <c r="I141" s="918">
        <v>80.8</v>
      </c>
      <c r="J141" s="704">
        <f t="shared" si="63"/>
        <v>4.0594059405940595</v>
      </c>
      <c r="K141" s="929">
        <v>0.82</v>
      </c>
      <c r="L141" s="641">
        <v>4</v>
      </c>
      <c r="M141" s="695">
        <f t="shared" si="64"/>
        <v>3.28</v>
      </c>
      <c r="N141" s="923" t="s">
        <v>143</v>
      </c>
      <c r="O141" s="797">
        <v>0.77</v>
      </c>
      <c r="P141" s="660">
        <v>43231</v>
      </c>
      <c r="Q141" s="660">
        <v>43262</v>
      </c>
      <c r="R141" s="695">
        <f t="shared" si="65"/>
        <v>6.4935064935064846</v>
      </c>
      <c r="S141" s="761">
        <f>IF(INDEX(Historical!$D$7:$D$1439,MATCH(B141,Historical!$B$7:$B$1446,0))=0,"n/a",(INDEX(Historical!$C$7:$C$1439,MATCH(B141,Historical!$B$7:$B$1446,0))/INDEX(Historical!$D$7:$D$1439,MATCH(B141,Historical!$B$7:$B$1446,0))-1)*100)</f>
        <v>5.555555555555558</v>
      </c>
      <c r="T141" s="761">
        <f>IF(INDEX(Historical!$F$7:$F$1432,MATCH(B141,Historical!$B$7:$B$1446,0))=0,"n/a",((INDEX(Historical!$C$7:$C$1439,MATCH(B141,Historical!$B$7:$B$1446,0))/INDEX(Historical!$F$7:$F$1432,MATCH(B141,Historical!$B$7:$B$1446,0)))^(1/3)-1)*100)</f>
        <v>3.8970806842840267</v>
      </c>
      <c r="U141" s="761">
        <f>IF(INDEX(Historical!$H$7:$H$1432,MATCH(B141,Historical!$B$7:$B$1446,0))=0,"n/a",((INDEX(Historical!$C$7:$C$1439,MATCH(B141,Historical!$B$7:$B$1446,0))/INDEX(Historical!$H$7:$H$1432,MATCH(B141,Historical!$B$7:$B$1446,0)))^(1/5)-1)*100)</f>
        <v>5.5974626920563653</v>
      </c>
      <c r="V141" s="761">
        <f>IF(INDEX(Historical!$O$7:$O$1432,MATCH(B141,Historical!$B$7:$B$1446,0))=0,"n/a",((INDEX(Historical!$C$7:$C$1439,MATCH(B141,Historical!$B$7:$B$1446,0))/INDEX(Historical!$O$7:$O$1432,MATCH(B141,Historical!$B$7:$B$1446,0)))^(1/10)-1)*100)</f>
        <v>7.6185366531503318</v>
      </c>
      <c r="W141" s="762">
        <f t="shared" si="66"/>
        <v>0.73471625154441766</v>
      </c>
      <c r="X141" s="763" t="str">
        <f t="shared" si="67"/>
        <v>n/a</v>
      </c>
      <c r="Y141" s="927"/>
      <c r="Z141" s="704">
        <f t="shared" si="68"/>
        <v>67.213114754098356</v>
      </c>
      <c r="AA141" s="937">
        <f t="shared" si="69"/>
        <v>16.557377049180328</v>
      </c>
      <c r="AB141" s="641">
        <v>12</v>
      </c>
      <c r="AC141" s="918">
        <v>4.88</v>
      </c>
      <c r="AD141" s="918">
        <v>1.0900000000000001</v>
      </c>
      <c r="AE141" s="918">
        <v>1.24</v>
      </c>
      <c r="AF141" s="918">
        <v>1.8</v>
      </c>
      <c r="AG141" s="918">
        <v>11</v>
      </c>
      <c r="AH141" s="918">
        <v>48.8</v>
      </c>
      <c r="AI141" s="918">
        <v>28.23</v>
      </c>
      <c r="AJ141" s="918">
        <v>-8.2000000000000011</v>
      </c>
      <c r="AK141" s="918">
        <v>15.17</v>
      </c>
      <c r="AL141" s="930">
        <v>347740</v>
      </c>
      <c r="AM141" s="924">
        <v>0.1</v>
      </c>
      <c r="AN141" s="918">
        <v>0.2</v>
      </c>
      <c r="AO141" s="804">
        <f t="shared" si="70"/>
        <v>-6.9005084165299024</v>
      </c>
      <c r="AP141" s="805">
        <f t="shared" si="71"/>
        <v>9.6568686326504256</v>
      </c>
      <c r="AQ141" s="938">
        <f t="shared" si="72"/>
        <v>15.090840814307471</v>
      </c>
      <c r="AR141" s="704">
        <f>INDEX(Historical!$C$7:$C$1439,MATCH(B141,Historical!$B$7:$B$1446,0))*IF(AH141="n/a",1.03,IF(AH141&lt;0,1.01,IF(AH141&gt;10,1.1,(1+AH141/100))))</f>
        <v>3.5530000000000004</v>
      </c>
      <c r="AS141" s="937">
        <f t="shared" si="73"/>
        <v>3.9083000000000006</v>
      </c>
      <c r="AT141" s="937">
        <f t="shared" si="62"/>
        <v>4.2991300000000008</v>
      </c>
      <c r="AU141" s="937">
        <f t="shared" si="62"/>
        <v>4.7290430000000017</v>
      </c>
      <c r="AV141" s="937">
        <f t="shared" si="62"/>
        <v>5.2019473000000023</v>
      </c>
      <c r="AW141" s="704">
        <f t="shared" si="74"/>
        <v>21.691420300000004</v>
      </c>
      <c r="AX141" s="812">
        <f t="shared" si="75"/>
        <v>26.845817202970302</v>
      </c>
      <c r="AY141" s="997">
        <v>0.91</v>
      </c>
      <c r="AZ141" s="924">
        <v>24.98</v>
      </c>
      <c r="BA141" s="924">
        <v>-7.51</v>
      </c>
      <c r="BB141" s="924">
        <v>4.7300000000000004</v>
      </c>
      <c r="BC141" s="924">
        <v>2.2800000000000002</v>
      </c>
      <c r="BE141" s="666">
        <v>1983</v>
      </c>
      <c r="BF141" s="948" t="e">
        <f>#VALUE!</f>
        <v>#VALUE!</v>
      </c>
      <c r="BG141" s="933">
        <v>6</v>
      </c>
    </row>
    <row r="142" spans="1:59" s="776" customFormat="1" ht="13.5" thickBot="1" x14ac:dyDescent="0.25">
      <c r="B142" s="898"/>
      <c r="E142" s="899"/>
      <c r="F142" s="885"/>
      <c r="J142" s="791"/>
      <c r="L142" s="886"/>
      <c r="M142" s="885"/>
      <c r="N142" s="885"/>
      <c r="O142" s="791"/>
      <c r="R142" s="885"/>
      <c r="S142" s="887"/>
      <c r="T142" s="887"/>
      <c r="U142" s="887"/>
      <c r="V142" s="887"/>
      <c r="W142" s="887"/>
      <c r="X142" s="887"/>
      <c r="Y142" s="898"/>
      <c r="Z142" s="791"/>
      <c r="AC142" s="888"/>
      <c r="AD142" s="888"/>
      <c r="AE142" s="888"/>
      <c r="AF142" s="888"/>
      <c r="AG142" s="888"/>
      <c r="AH142" s="888"/>
      <c r="AI142" s="888"/>
      <c r="AJ142" s="888"/>
      <c r="AK142" s="888"/>
      <c r="AL142" s="888"/>
      <c r="AM142" s="888"/>
      <c r="AN142" s="888"/>
      <c r="AO142" s="791"/>
      <c r="AR142" s="889"/>
      <c r="AS142" s="890"/>
      <c r="AT142" s="890"/>
      <c r="AU142" s="890"/>
      <c r="AV142" s="890"/>
      <c r="AW142" s="889"/>
      <c r="AX142" s="890"/>
      <c r="AY142" s="791"/>
      <c r="BD142" s="899"/>
      <c r="BE142" s="885"/>
      <c r="BF142" s="885"/>
    </row>
    <row r="143" spans="1:59" x14ac:dyDescent="0.2">
      <c r="A143" s="537" t="s">
        <v>4328</v>
      </c>
      <c r="B143" s="710">
        <f>COUNTA(B7:B141)</f>
        <v>135</v>
      </c>
      <c r="E143" s="904">
        <f>AVERAGE(E7:E141)</f>
        <v>39.251851851851853</v>
      </c>
      <c r="I143" s="891">
        <f>AVERAGE(I7:I141)</f>
        <v>95.260148148148133</v>
      </c>
      <c r="J143" s="892">
        <f>AVERAGE(J7:J141)</f>
        <v>2.435599551184199</v>
      </c>
      <c r="K143" s="900">
        <f>AVERAGE(K7:K141)</f>
        <v>0.55007777777777789</v>
      </c>
      <c r="M143" s="891">
        <f>AVERAGE(M7:M141)</f>
        <v>2.0493333333333328</v>
      </c>
      <c r="O143" s="900">
        <f>AVERAGE(O7:O141)</f>
        <v>0.51003016392286094</v>
      </c>
      <c r="R143" s="891">
        <f t="shared" ref="R143:X143" si="76">AVERAGE(R7:R141)</f>
        <v>8.4593823456692387</v>
      </c>
      <c r="S143" s="901">
        <f t="shared" si="76"/>
        <v>8.304176358030384</v>
      </c>
      <c r="T143" s="901">
        <f t="shared" si="76"/>
        <v>6.9469186612960891</v>
      </c>
      <c r="U143" s="901">
        <f t="shared" si="76"/>
        <v>7.5545989136712155</v>
      </c>
      <c r="V143" s="901">
        <f t="shared" si="76"/>
        <v>7.6298695557883196</v>
      </c>
      <c r="W143" s="902">
        <f t="shared" si="76"/>
        <v>1.011136981865665</v>
      </c>
      <c r="X143" s="903">
        <f t="shared" si="76"/>
        <v>1.719701726626657</v>
      </c>
      <c r="Z143" s="892">
        <f>AVERAGE(Z7:Z141)</f>
        <v>58.942486621865385</v>
      </c>
      <c r="AA143" s="891">
        <f>AVERAGE(AA7:AA141)</f>
        <v>25.898233679732709</v>
      </c>
      <c r="AB143" s="767"/>
      <c r="AC143" s="891">
        <f t="shared" ref="AC143:BC143" si="77">AVERAGE(AC7:AC141)</f>
        <v>4.015307692307692</v>
      </c>
      <c r="AD143" s="891">
        <f t="shared" si="77"/>
        <v>3.5650862068965514</v>
      </c>
      <c r="AE143" s="891">
        <f t="shared" si="77"/>
        <v>3.7356153846153837</v>
      </c>
      <c r="AF143" s="891">
        <f t="shared" si="77"/>
        <v>5.0359842519685021</v>
      </c>
      <c r="AG143" s="891">
        <f t="shared" si="77"/>
        <v>15.817119999999999</v>
      </c>
      <c r="AH143" s="891">
        <f t="shared" si="77"/>
        <v>31.797674418604633</v>
      </c>
      <c r="AI143" s="891">
        <f t="shared" si="77"/>
        <v>10.091818181818182</v>
      </c>
      <c r="AJ143" s="891">
        <f t="shared" si="77"/>
        <v>6.5255813953488389</v>
      </c>
      <c r="AK143" s="891">
        <f t="shared" si="77"/>
        <v>9.7597500000000004</v>
      </c>
      <c r="AL143" s="1086">
        <f t="shared" si="77"/>
        <v>37017.764461538471</v>
      </c>
      <c r="AM143" s="891">
        <f t="shared" si="77"/>
        <v>3.0138759689922465</v>
      </c>
      <c r="AN143" s="891">
        <f t="shared" si="77"/>
        <v>0.84920634920634919</v>
      </c>
      <c r="AO143" s="971">
        <f t="shared" si="77"/>
        <v>-15.81158034093953</v>
      </c>
      <c r="AP143" s="891">
        <f t="shared" si="77"/>
        <v>9.9901984648554141</v>
      </c>
      <c r="AQ143" s="1024">
        <f t="shared" si="77"/>
        <v>116.26298034736371</v>
      </c>
      <c r="AR143" s="1023">
        <f t="shared" si="77"/>
        <v>2.068365574310715</v>
      </c>
      <c r="AS143" s="891">
        <f t="shared" si="77"/>
        <v>2.2143171197158726</v>
      </c>
      <c r="AT143" s="891">
        <f t="shared" si="77"/>
        <v>2.3728748943473676</v>
      </c>
      <c r="AU143" s="891">
        <f t="shared" si="77"/>
        <v>2.5445214991144631</v>
      </c>
      <c r="AV143" s="891">
        <f t="shared" si="77"/>
        <v>2.7304193929753264</v>
      </c>
      <c r="AW143" s="891">
        <f t="shared" si="77"/>
        <v>11.930498480463736</v>
      </c>
      <c r="AX143" s="1024">
        <f t="shared" si="77"/>
        <v>14.208318496116608</v>
      </c>
      <c r="AY143" s="1023">
        <f t="shared" si="77"/>
        <v>0.83317829457364345</v>
      </c>
      <c r="AZ143" s="891">
        <f t="shared" si="77"/>
        <v>25.265888293087333</v>
      </c>
      <c r="BA143" s="891">
        <f t="shared" si="77"/>
        <v>-9.9239848912829292</v>
      </c>
      <c r="BB143" s="891">
        <f t="shared" si="77"/>
        <v>2.3770211521458218</v>
      </c>
      <c r="BC143" s="1024">
        <f t="shared" si="77"/>
        <v>3.5033553113553122</v>
      </c>
      <c r="BD143" s="891"/>
      <c r="BE143" s="767">
        <f>AVERAGE(BE7:BE141)</f>
        <v>1980.3407407407408</v>
      </c>
      <c r="BF143" s="891" t="e">
        <f>AVERAGE(BF7:BF141)</f>
        <v>#VALUE!</v>
      </c>
      <c r="BG143" s="891">
        <f>AVERAGE(BG7:BG141)</f>
        <v>7.3416666666666659</v>
      </c>
    </row>
    <row r="144" spans="1:59" x14ac:dyDescent="0.2">
      <c r="O144" s="1019"/>
      <c r="W144" s="1085"/>
      <c r="X144" s="1085"/>
      <c r="AC144" s="574"/>
      <c r="AD144" s="574"/>
      <c r="AE144" s="574"/>
      <c r="AF144" s="574"/>
      <c r="AG144" s="574"/>
      <c r="AH144" s="574"/>
      <c r="AI144" s="574"/>
      <c r="AJ144" s="574"/>
      <c r="AK144" s="574"/>
      <c r="AL144" s="1087"/>
      <c r="AM144" s="574"/>
      <c r="AN144" s="710"/>
      <c r="AO144" s="574"/>
      <c r="AQ144" s="710"/>
      <c r="AR144" s="574"/>
      <c r="AS144" s="574"/>
      <c r="AT144" s="574"/>
      <c r="AU144" s="574"/>
      <c r="AV144" s="574"/>
      <c r="AW144" s="574"/>
      <c r="AX144" s="710"/>
      <c r="AY144" s="574"/>
      <c r="BC144" s="710"/>
      <c r="BD144" s="574"/>
      <c r="BE144" s="1022"/>
      <c r="BF144" s="574"/>
    </row>
    <row r="145" spans="1:59" x14ac:dyDescent="0.2">
      <c r="A145" s="574" t="s">
        <v>4447</v>
      </c>
      <c r="I145" s="710"/>
      <c r="J145" s="574"/>
      <c r="O145" s="1019"/>
      <c r="W145" s="1085"/>
      <c r="X145" s="1085"/>
      <c r="AC145" s="574"/>
      <c r="AD145" s="574"/>
      <c r="AE145" s="574"/>
      <c r="AF145" s="574"/>
      <c r="AG145" s="574"/>
      <c r="AH145" s="574"/>
      <c r="AI145" s="574"/>
      <c r="AJ145" s="574"/>
      <c r="AK145" s="574"/>
      <c r="AL145" s="1087"/>
      <c r="AM145" s="574"/>
      <c r="AN145" s="710"/>
      <c r="AO145" s="574"/>
      <c r="AQ145" s="710"/>
      <c r="AR145" s="574"/>
      <c r="AS145" s="574"/>
      <c r="AT145" s="574"/>
      <c r="AU145" s="574"/>
      <c r="AV145" s="574"/>
      <c r="AW145" s="574"/>
      <c r="AX145" s="710"/>
      <c r="AY145" s="574"/>
      <c r="BC145" s="710"/>
      <c r="BD145" s="574"/>
      <c r="BE145" s="1022"/>
      <c r="BF145" s="574"/>
    </row>
    <row r="146" spans="1:59" x14ac:dyDescent="0.2">
      <c r="A146" s="574" t="s">
        <v>4380</v>
      </c>
      <c r="B146" s="710">
        <f t="shared" ref="B146:B156" si="78">COUNTIF($C$7:$C$141,"="&amp;$A146)</f>
        <v>4</v>
      </c>
      <c r="E146" s="904">
        <f t="shared" ref="E146:E156" si="79">AVERAGEIFS($E$7:$E$141,$C$7:$C$141,"="&amp;$A146)</f>
        <v>32.75</v>
      </c>
      <c r="I146" s="1017">
        <f t="shared" ref="I146:K156" si="80">AVERAGEIFS(I$7:I$141,$C$7:$C$141,"="&amp;$A146)</f>
        <v>40.392499999999991</v>
      </c>
      <c r="J146" s="891">
        <f t="shared" si="80"/>
        <v>3.9500144081809658</v>
      </c>
      <c r="K146" s="900">
        <f t="shared" si="80"/>
        <v>0.39500000000000002</v>
      </c>
      <c r="L146" s="904"/>
      <c r="M146" s="891">
        <f t="shared" ref="M146:M156" si="81">AVERAGEIFS(M$7:M$141,$C$7:$C$141,"="&amp;$A146)</f>
        <v>1.58</v>
      </c>
      <c r="N146" s="904"/>
      <c r="O146" s="900">
        <f t="shared" ref="O146:O156" si="82">AVERAGEIFS(O$7:O$141,$C$7:$C$141,"="&amp;$A146)</f>
        <v>0.38124999999999998</v>
      </c>
      <c r="P146" s="904"/>
      <c r="Q146" s="904"/>
      <c r="R146" s="891">
        <f t="shared" ref="R146:X156" si="83">AVERAGEIFS(R$7:R$141,$C$7:$C$141,"="&amp;$A146)</f>
        <v>3.4386467889908232</v>
      </c>
      <c r="S146" s="891">
        <f t="shared" si="83"/>
        <v>3.3122295651097531</v>
      </c>
      <c r="T146" s="891">
        <f t="shared" si="83"/>
        <v>3.9189789829631501</v>
      </c>
      <c r="U146" s="891">
        <f t="shared" si="83"/>
        <v>4.6441932447501557</v>
      </c>
      <c r="V146" s="891">
        <f t="shared" si="83"/>
        <v>6.7586600920434723</v>
      </c>
      <c r="W146" s="903">
        <f t="shared" si="83"/>
        <v>0.78328573912769284</v>
      </c>
      <c r="X146" s="903">
        <f t="shared" si="83"/>
        <v>0.85501158559966373</v>
      </c>
      <c r="Y146" s="710"/>
      <c r="Z146" s="891">
        <f t="shared" ref="Z146:AA156" si="84">AVERAGEIFS(Z$7:Z$141,$C$7:$C$141,"="&amp;$A146)</f>
        <v>61.760976776523961</v>
      </c>
      <c r="AA146" s="891">
        <f t="shared" si="84"/>
        <v>19.002687564484319</v>
      </c>
      <c r="AB146" s="891"/>
      <c r="AC146" s="891">
        <f t="shared" ref="AC146:AL156" si="85">AVERAGEIFS(AC$7:AC$141,$C$7:$C$141,"="&amp;$A146)</f>
        <v>1.2375</v>
      </c>
      <c r="AD146" s="891">
        <f t="shared" si="85"/>
        <v>1.7949999999999999</v>
      </c>
      <c r="AE146" s="891">
        <f t="shared" si="85"/>
        <v>1.0725</v>
      </c>
      <c r="AF146" s="891">
        <f t="shared" si="85"/>
        <v>1.6175000000000002</v>
      </c>
      <c r="AG146" s="891">
        <f t="shared" si="85"/>
        <v>3.9250000000000003</v>
      </c>
      <c r="AH146" s="891">
        <f t="shared" si="85"/>
        <v>48.45</v>
      </c>
      <c r="AI146" s="891">
        <f t="shared" si="85"/>
        <v>33.105000000000004</v>
      </c>
      <c r="AJ146" s="891">
        <f t="shared" si="85"/>
        <v>-5.3000000000000007</v>
      </c>
      <c r="AK146" s="891">
        <f t="shared" si="85"/>
        <v>15.436666666666666</v>
      </c>
      <c r="AL146" s="1086">
        <f t="shared" si="85"/>
        <v>59215</v>
      </c>
      <c r="AM146" s="891">
        <f t="shared" ref="AM146:AV156" si="86">AVERAGEIFS(AM$7:AM$141,$C$7:$C$141,"="&amp;$A146)</f>
        <v>0.3175</v>
      </c>
      <c r="AN146" s="1020">
        <f t="shared" si="86"/>
        <v>1.2250000000000001</v>
      </c>
      <c r="AO146" s="891">
        <f t="shared" si="86"/>
        <v>-10.92688741852975</v>
      </c>
      <c r="AP146" s="891">
        <f t="shared" si="86"/>
        <v>8.5942076529311215</v>
      </c>
      <c r="AQ146" s="1020">
        <f t="shared" si="86"/>
        <v>0.41849976354269475</v>
      </c>
      <c r="AR146" s="891">
        <f t="shared" si="86"/>
        <v>1.63395</v>
      </c>
      <c r="AS146" s="891">
        <f t="shared" si="86"/>
        <v>1.7354067500000001</v>
      </c>
      <c r="AT146" s="891">
        <f t="shared" si="86"/>
        <v>1.8647354220000001</v>
      </c>
      <c r="AU146" s="891">
        <f t="shared" si="86"/>
        <v>2.0052076350647003</v>
      </c>
      <c r="AV146" s="891">
        <f t="shared" si="86"/>
        <v>2.1578631837478683</v>
      </c>
      <c r="AW146" s="891">
        <f t="shared" ref="AW146:BC156" si="87">AVERAGEIFS(AW$7:AW$141,$C$7:$C$141,"="&amp;$A146)</f>
        <v>9.3971629908125678</v>
      </c>
      <c r="AX146" s="1020">
        <f t="shared" si="87"/>
        <v>23.437492228342556</v>
      </c>
      <c r="AY146" s="891">
        <f t="shared" si="87"/>
        <v>0.9325</v>
      </c>
      <c r="AZ146" s="891">
        <f t="shared" si="87"/>
        <v>16.405000000000001</v>
      </c>
      <c r="BA146" s="891">
        <f t="shared" si="87"/>
        <v>-20.305</v>
      </c>
      <c r="BB146" s="891">
        <f t="shared" si="87"/>
        <v>-4.2475000000000005</v>
      </c>
      <c r="BC146" s="1020">
        <f t="shared" si="87"/>
        <v>-5.1899999999999995</v>
      </c>
      <c r="BD146" s="891"/>
      <c r="BE146" s="767">
        <f t="shared" ref="BE146:BG156" si="88">AVERAGEIFS(BE$7:BE$141,$C$7:$C$141,"="&amp;$A146)</f>
        <v>1987</v>
      </c>
      <c r="BF146" s="891" t="e">
        <f t="shared" si="88"/>
        <v>#VALUE!</v>
      </c>
      <c r="BG146" s="891">
        <f t="shared" si="88"/>
        <v>2.2250000000000001</v>
      </c>
    </row>
    <row r="147" spans="1:59" x14ac:dyDescent="0.2">
      <c r="A147" s="574" t="s">
        <v>247</v>
      </c>
      <c r="B147" s="710">
        <f t="shared" si="78"/>
        <v>8</v>
      </c>
      <c r="E147" s="904">
        <f t="shared" si="79"/>
        <v>46</v>
      </c>
      <c r="I147" s="1017">
        <f t="shared" si="80"/>
        <v>93.106250000000003</v>
      </c>
      <c r="J147" s="891">
        <f t="shared" si="80"/>
        <v>2.5155041004115661</v>
      </c>
      <c r="K147" s="900">
        <f t="shared" si="80"/>
        <v>0.55218750000000005</v>
      </c>
      <c r="L147" s="904"/>
      <c r="M147" s="891">
        <f t="shared" si="81"/>
        <v>2.2087500000000002</v>
      </c>
      <c r="N147" s="904"/>
      <c r="O147" s="900">
        <f t="shared" si="82"/>
        <v>0.50312500000000004</v>
      </c>
      <c r="P147" s="904"/>
      <c r="Q147" s="904"/>
      <c r="R147" s="891">
        <f t="shared" si="83"/>
        <v>9.4196435951684485</v>
      </c>
      <c r="S147" s="891">
        <f t="shared" si="83"/>
        <v>11.892463417003551</v>
      </c>
      <c r="T147" s="891">
        <f t="shared" si="83"/>
        <v>10.589794148197139</v>
      </c>
      <c r="U147" s="891">
        <f t="shared" si="83"/>
        <v>11.230656796968335</v>
      </c>
      <c r="V147" s="891">
        <f t="shared" si="83"/>
        <v>12.22584064073634</v>
      </c>
      <c r="W147" s="903">
        <f t="shared" si="83"/>
        <v>0.93228814976836327</v>
      </c>
      <c r="X147" s="903">
        <f t="shared" si="83"/>
        <v>2.4809344796593829</v>
      </c>
      <c r="Y147" s="710"/>
      <c r="Z147" s="891">
        <f t="shared" si="84"/>
        <v>50.995013553163481</v>
      </c>
      <c r="AA147" s="891">
        <f t="shared" si="84"/>
        <v>20.838498601631454</v>
      </c>
      <c r="AB147" s="891"/>
      <c r="AC147" s="891">
        <f t="shared" si="85"/>
        <v>4.3825000000000003</v>
      </c>
      <c r="AD147" s="891">
        <f t="shared" si="85"/>
        <v>2.725714285714286</v>
      </c>
      <c r="AE147" s="891">
        <f t="shared" si="85"/>
        <v>2.1225000000000001</v>
      </c>
      <c r="AF147" s="891">
        <f t="shared" si="85"/>
        <v>7.137142857142857</v>
      </c>
      <c r="AG147" s="891">
        <f t="shared" si="85"/>
        <v>17.25</v>
      </c>
      <c r="AH147" s="891">
        <f t="shared" si="85"/>
        <v>0.76250000000000018</v>
      </c>
      <c r="AI147" s="891">
        <f t="shared" si="85"/>
        <v>9.9485714285714284</v>
      </c>
      <c r="AJ147" s="891">
        <f t="shared" si="85"/>
        <v>4.6875</v>
      </c>
      <c r="AK147" s="891">
        <f t="shared" si="85"/>
        <v>9.2871428571428574</v>
      </c>
      <c r="AL147" s="1086">
        <f t="shared" si="85"/>
        <v>46296.471250000002</v>
      </c>
      <c r="AM147" s="891">
        <f t="shared" si="86"/>
        <v>1.415</v>
      </c>
      <c r="AN147" s="1020">
        <f t="shared" si="86"/>
        <v>0.94571428571428584</v>
      </c>
      <c r="AO147" s="891">
        <f t="shared" si="86"/>
        <v>-7.0923377042515536</v>
      </c>
      <c r="AP147" s="891">
        <f t="shared" si="86"/>
        <v>13.746160897379902</v>
      </c>
      <c r="AQ147" s="1020">
        <f t="shared" si="86"/>
        <v>143.45238412135345</v>
      </c>
      <c r="AR147" s="891">
        <f t="shared" si="86"/>
        <v>2.20762875</v>
      </c>
      <c r="AS147" s="891">
        <f t="shared" si="86"/>
        <v>2.3784775973750003</v>
      </c>
      <c r="AT147" s="891">
        <f t="shared" si="86"/>
        <v>2.5527785611343128</v>
      </c>
      <c r="AU147" s="891">
        <f t="shared" si="86"/>
        <v>2.7412540340439482</v>
      </c>
      <c r="AV147" s="891">
        <f t="shared" si="86"/>
        <v>2.9451427761747668</v>
      </c>
      <c r="AW147" s="891">
        <f t="shared" si="87"/>
        <v>12.825281718728027</v>
      </c>
      <c r="AX147" s="1020">
        <f t="shared" si="87"/>
        <v>14.671432188361775</v>
      </c>
      <c r="AY147" s="891">
        <f t="shared" si="87"/>
        <v>0.89375000000000004</v>
      </c>
      <c r="AZ147" s="891">
        <f t="shared" si="87"/>
        <v>27.407500000000002</v>
      </c>
      <c r="BA147" s="891">
        <f t="shared" si="87"/>
        <v>-9.01</v>
      </c>
      <c r="BB147" s="891">
        <f t="shared" si="87"/>
        <v>4.4024999999999999</v>
      </c>
      <c r="BC147" s="1020">
        <f t="shared" si="87"/>
        <v>4.4762499999999994</v>
      </c>
      <c r="BD147" s="891"/>
      <c r="BE147" s="767">
        <f t="shared" si="88"/>
        <v>1973.375</v>
      </c>
      <c r="BF147" s="891" t="e">
        <f t="shared" si="88"/>
        <v>#VALUE!</v>
      </c>
      <c r="BG147" s="891">
        <f t="shared" si="88"/>
        <v>12.162500000000001</v>
      </c>
    </row>
    <row r="148" spans="1:59" x14ac:dyDescent="0.2">
      <c r="A148" s="574" t="s">
        <v>128</v>
      </c>
      <c r="B148" s="710">
        <f t="shared" si="78"/>
        <v>17</v>
      </c>
      <c r="E148" s="904">
        <f t="shared" si="79"/>
        <v>48</v>
      </c>
      <c r="I148" s="1017">
        <f t="shared" si="80"/>
        <v>85.541764705882343</v>
      </c>
      <c r="J148" s="891">
        <f t="shared" si="80"/>
        <v>2.7068785166330245</v>
      </c>
      <c r="K148" s="900">
        <f t="shared" si="80"/>
        <v>0.55357058823529404</v>
      </c>
      <c r="L148" s="904"/>
      <c r="M148" s="891">
        <f t="shared" si="81"/>
        <v>2.2142823529411761</v>
      </c>
      <c r="N148" s="904"/>
      <c r="O148" s="900">
        <f t="shared" si="82"/>
        <v>0.50367521416333516</v>
      </c>
      <c r="P148" s="904"/>
      <c r="Q148" s="904"/>
      <c r="R148" s="891">
        <f t="shared" si="83"/>
        <v>9.1085801561617519</v>
      </c>
      <c r="S148" s="891">
        <f t="shared" si="83"/>
        <v>8.3251710927244797</v>
      </c>
      <c r="T148" s="891">
        <f t="shared" si="83"/>
        <v>6.8256178178793192</v>
      </c>
      <c r="U148" s="891">
        <f t="shared" si="83"/>
        <v>7.5346914420407911</v>
      </c>
      <c r="V148" s="891">
        <f t="shared" si="83"/>
        <v>8.2315217243318113</v>
      </c>
      <c r="W148" s="903">
        <f t="shared" si="83"/>
        <v>0.94642054082230187</v>
      </c>
      <c r="X148" s="903">
        <f t="shared" si="83"/>
        <v>5.8082553309305647</v>
      </c>
      <c r="Y148" s="710"/>
      <c r="Z148" s="891">
        <f t="shared" si="84"/>
        <v>61.629999092769125</v>
      </c>
      <c r="AA148" s="891">
        <f t="shared" si="84"/>
        <v>25.681924228585444</v>
      </c>
      <c r="AB148" s="891"/>
      <c r="AC148" s="891">
        <f t="shared" si="85"/>
        <v>3.73</v>
      </c>
      <c r="AD148" s="891">
        <f t="shared" si="85"/>
        <v>5.3766666666666678</v>
      </c>
      <c r="AE148" s="891">
        <f t="shared" si="85"/>
        <v>2.9958823529411767</v>
      </c>
      <c r="AF148" s="891">
        <f t="shared" si="85"/>
        <v>8.3219999999999992</v>
      </c>
      <c r="AG148" s="891">
        <f t="shared" si="85"/>
        <v>-11.412500000000007</v>
      </c>
      <c r="AH148" s="891">
        <f t="shared" si="85"/>
        <v>34.676470588235304</v>
      </c>
      <c r="AI148" s="891">
        <f t="shared" si="85"/>
        <v>7.0586666666666664</v>
      </c>
      <c r="AJ148" s="891">
        <f t="shared" si="85"/>
        <v>4.852941176470587</v>
      </c>
      <c r="AK148" s="891">
        <f t="shared" si="85"/>
        <v>5.2324999999999999</v>
      </c>
      <c r="AL148" s="1086">
        <f t="shared" si="85"/>
        <v>79338.823529411762</v>
      </c>
      <c r="AM148" s="891">
        <f t="shared" si="86"/>
        <v>3.9612500000000006</v>
      </c>
      <c r="AN148" s="1020">
        <f t="shared" si="86"/>
        <v>1.3426666666666671</v>
      </c>
      <c r="AO148" s="891">
        <f t="shared" si="86"/>
        <v>-15.440354269911632</v>
      </c>
      <c r="AP148" s="891">
        <f t="shared" si="86"/>
        <v>10.241569958673816</v>
      </c>
      <c r="AQ148" s="1020">
        <f t="shared" si="86"/>
        <v>182.39208202648345</v>
      </c>
      <c r="AR148" s="891">
        <f t="shared" si="86"/>
        <v>2.2361382133637919</v>
      </c>
      <c r="AS148" s="891">
        <f t="shared" si="86"/>
        <v>2.384196174764706</v>
      </c>
      <c r="AT148" s="891">
        <f t="shared" si="86"/>
        <v>2.5072456076361878</v>
      </c>
      <c r="AU148" s="891">
        <f t="shared" si="86"/>
        <v>2.6380671955590742</v>
      </c>
      <c r="AV148" s="891">
        <f t="shared" si="86"/>
        <v>2.7772314056439602</v>
      </c>
      <c r="AW148" s="891">
        <f t="shared" si="87"/>
        <v>12.542878596967723</v>
      </c>
      <c r="AX148" s="1020">
        <f t="shared" si="87"/>
        <v>15.332098744304972</v>
      </c>
      <c r="AY148" s="891">
        <f t="shared" si="87"/>
        <v>0.52882352941176469</v>
      </c>
      <c r="AZ148" s="891">
        <f t="shared" si="87"/>
        <v>27.245294117647063</v>
      </c>
      <c r="BA148" s="891">
        <f t="shared" si="87"/>
        <v>-9.3782352941176459</v>
      </c>
      <c r="BB148" s="891">
        <f t="shared" si="87"/>
        <v>3.7394117647058813</v>
      </c>
      <c r="BC148" s="1020">
        <f t="shared" si="87"/>
        <v>4.5447058823529414</v>
      </c>
      <c r="BD148" s="891"/>
      <c r="BE148" s="767">
        <f t="shared" si="88"/>
        <v>1971.5882352941176</v>
      </c>
      <c r="BF148" s="891" t="e">
        <f t="shared" si="88"/>
        <v>#VALUE!</v>
      </c>
      <c r="BG148" s="891">
        <f t="shared" si="88"/>
        <v>10.482352941176469</v>
      </c>
    </row>
    <row r="149" spans="1:59" x14ac:dyDescent="0.2">
      <c r="A149" s="574" t="s">
        <v>179</v>
      </c>
      <c r="B149" s="710">
        <f t="shared" si="78"/>
        <v>4</v>
      </c>
      <c r="E149" s="904">
        <f t="shared" si="79"/>
        <v>36.75</v>
      </c>
      <c r="I149" s="1017">
        <f t="shared" si="80"/>
        <v>74.44</v>
      </c>
      <c r="J149" s="891">
        <f t="shared" si="80"/>
        <v>3.6905263191160951</v>
      </c>
      <c r="K149" s="900">
        <f t="shared" si="80"/>
        <v>0.72124999999999995</v>
      </c>
      <c r="L149" s="904"/>
      <c r="M149" s="891">
        <f t="shared" si="81"/>
        <v>2.8849999999999998</v>
      </c>
      <c r="N149" s="904"/>
      <c r="O149" s="900">
        <f t="shared" si="82"/>
        <v>0.66898349125000001</v>
      </c>
      <c r="P149" s="904"/>
      <c r="Q149" s="904"/>
      <c r="R149" s="891">
        <f t="shared" si="83"/>
        <v>26.54499401992307</v>
      </c>
      <c r="S149" s="891">
        <f t="shared" si="83"/>
        <v>16.6648388009705</v>
      </c>
      <c r="T149" s="891">
        <f t="shared" si="83"/>
        <v>8.0806300344360196</v>
      </c>
      <c r="U149" s="891">
        <f t="shared" si="83"/>
        <v>10.269467943692524</v>
      </c>
      <c r="V149" s="891">
        <f t="shared" si="83"/>
        <v>14.210419129896989</v>
      </c>
      <c r="W149" s="903">
        <f t="shared" si="83"/>
        <v>0.75991821183480779</v>
      </c>
      <c r="X149" s="903" t="e">
        <f t="shared" si="83"/>
        <v>#DIV/0!</v>
      </c>
      <c r="Y149" s="710"/>
      <c r="Z149" s="891">
        <f t="shared" si="84"/>
        <v>47.33927805136284</v>
      </c>
      <c r="AA149" s="891">
        <f t="shared" si="84"/>
        <v>13.384004211138256</v>
      </c>
      <c r="AB149" s="891"/>
      <c r="AC149" s="891">
        <f t="shared" si="85"/>
        <v>4.3950000000000005</v>
      </c>
      <c r="AD149" s="891">
        <f t="shared" si="85"/>
        <v>0.69500000000000006</v>
      </c>
      <c r="AE149" s="891">
        <f t="shared" si="85"/>
        <v>1.78</v>
      </c>
      <c r="AF149" s="891">
        <f t="shared" si="85"/>
        <v>1.4425000000000001</v>
      </c>
      <c r="AG149" s="891">
        <f t="shared" si="85"/>
        <v>11.799999999999999</v>
      </c>
      <c r="AH149" s="891">
        <f t="shared" si="85"/>
        <v>69.649999999999991</v>
      </c>
      <c r="AI149" s="891">
        <f t="shared" si="85"/>
        <v>28.666666666666668</v>
      </c>
      <c r="AJ149" s="891">
        <f t="shared" si="85"/>
        <v>-8.0250000000000004</v>
      </c>
      <c r="AK149" s="891">
        <f t="shared" si="85"/>
        <v>34.225000000000001</v>
      </c>
      <c r="AL149" s="1086">
        <f t="shared" si="85"/>
        <v>148407.55499999999</v>
      </c>
      <c r="AM149" s="891">
        <f t="shared" si="86"/>
        <v>1.1875</v>
      </c>
      <c r="AN149" s="1020">
        <f t="shared" si="86"/>
        <v>0.14250000000000002</v>
      </c>
      <c r="AO149" s="891">
        <f t="shared" si="86"/>
        <v>-2.0582574635988546</v>
      </c>
      <c r="AP149" s="891">
        <f t="shared" si="86"/>
        <v>13.959994262808621</v>
      </c>
      <c r="AQ149" s="1020">
        <f t="shared" si="86"/>
        <v>-7.1419011832633599</v>
      </c>
      <c r="AR149" s="891">
        <f t="shared" si="86"/>
        <v>3.0772500000000007</v>
      </c>
      <c r="AS149" s="891">
        <f t="shared" si="86"/>
        <v>3.3722700000000008</v>
      </c>
      <c r="AT149" s="891">
        <f t="shared" si="86"/>
        <v>3.6366973500000004</v>
      </c>
      <c r="AU149" s="891">
        <f t="shared" si="86"/>
        <v>3.9253834455000014</v>
      </c>
      <c r="AV149" s="891">
        <f t="shared" si="86"/>
        <v>4.2406886413650016</v>
      </c>
      <c r="AW149" s="891">
        <f t="shared" si="87"/>
        <v>18.252289436865006</v>
      </c>
      <c r="AX149" s="1020">
        <f t="shared" si="87"/>
        <v>23.157951851467814</v>
      </c>
      <c r="AY149" s="891">
        <f t="shared" si="87"/>
        <v>1.01</v>
      </c>
      <c r="AZ149" s="891">
        <f t="shared" si="87"/>
        <v>26.357500000000002</v>
      </c>
      <c r="BA149" s="891">
        <f t="shared" si="87"/>
        <v>-11.025</v>
      </c>
      <c r="BB149" s="891">
        <f t="shared" si="87"/>
        <v>3.2025000000000001</v>
      </c>
      <c r="BC149" s="1020">
        <f t="shared" si="87"/>
        <v>2.2024999999999997</v>
      </c>
      <c r="BD149" s="891"/>
      <c r="BE149" s="767">
        <f t="shared" si="88"/>
        <v>1982.75</v>
      </c>
      <c r="BF149" s="891" t="e">
        <f t="shared" si="88"/>
        <v>#VALUE!</v>
      </c>
      <c r="BG149" s="891">
        <f t="shared" si="88"/>
        <v>7.0666666666666673</v>
      </c>
    </row>
    <row r="150" spans="1:59" x14ac:dyDescent="0.2">
      <c r="A150" s="574" t="s">
        <v>108</v>
      </c>
      <c r="B150" s="710">
        <f t="shared" si="78"/>
        <v>33</v>
      </c>
      <c r="E150" s="904">
        <f t="shared" si="79"/>
        <v>33.393939393939391</v>
      </c>
      <c r="I150" s="1017">
        <f t="shared" si="80"/>
        <v>81.019999999999982</v>
      </c>
      <c r="J150" s="891">
        <f t="shared" si="80"/>
        <v>2.55603132330033</v>
      </c>
      <c r="K150" s="900">
        <f t="shared" si="80"/>
        <v>0.57325757575757574</v>
      </c>
      <c r="L150" s="904"/>
      <c r="M150" s="891">
        <f t="shared" si="81"/>
        <v>1.8069696969696971</v>
      </c>
      <c r="N150" s="904"/>
      <c r="O150" s="900">
        <f t="shared" si="82"/>
        <v>0.54577301587301585</v>
      </c>
      <c r="P150" s="904"/>
      <c r="Q150" s="904"/>
      <c r="R150" s="891">
        <f t="shared" si="83"/>
        <v>7.3912340529900877</v>
      </c>
      <c r="S150" s="891">
        <f t="shared" si="83"/>
        <v>8.2597725443233578</v>
      </c>
      <c r="T150" s="891">
        <f t="shared" si="83"/>
        <v>5.8580982423002848</v>
      </c>
      <c r="U150" s="891">
        <f t="shared" si="83"/>
        <v>5.8187297533088973</v>
      </c>
      <c r="V150" s="891">
        <f t="shared" si="83"/>
        <v>5.4488062770024515</v>
      </c>
      <c r="W150" s="903">
        <f t="shared" si="83"/>
        <v>1.0261893793757013</v>
      </c>
      <c r="X150" s="903">
        <f t="shared" si="83"/>
        <v>0.7206529523308367</v>
      </c>
      <c r="Y150" s="710"/>
      <c r="Z150" s="891">
        <f t="shared" si="84"/>
        <v>59.217277642392546</v>
      </c>
      <c r="AA150" s="891">
        <f t="shared" si="84"/>
        <v>25.243423551062754</v>
      </c>
      <c r="AB150" s="891"/>
      <c r="AC150" s="891">
        <f t="shared" si="85"/>
        <v>3.4182142857142854</v>
      </c>
      <c r="AD150" s="891">
        <f t="shared" si="85"/>
        <v>3.1162500000000004</v>
      </c>
      <c r="AE150" s="891">
        <f t="shared" si="85"/>
        <v>4.6067857142857136</v>
      </c>
      <c r="AF150" s="891">
        <f t="shared" si="85"/>
        <v>5.3657142857142848</v>
      </c>
      <c r="AG150" s="891">
        <f t="shared" si="85"/>
        <v>27.481481481481477</v>
      </c>
      <c r="AH150" s="891">
        <f t="shared" si="85"/>
        <v>8.6142857142857121</v>
      </c>
      <c r="AI150" s="891">
        <f t="shared" si="85"/>
        <v>8.1437037037037019</v>
      </c>
      <c r="AJ150" s="891">
        <f t="shared" si="85"/>
        <v>6.3428571428571425</v>
      </c>
      <c r="AK150" s="891">
        <f t="shared" si="85"/>
        <v>10.11576923076923</v>
      </c>
      <c r="AL150" s="1086">
        <f t="shared" si="85"/>
        <v>11465.296785714285</v>
      </c>
      <c r="AM150" s="891">
        <f t="shared" si="86"/>
        <v>8.6539285714285707</v>
      </c>
      <c r="AN150" s="1020">
        <f t="shared" si="86"/>
        <v>0.43142857142857144</v>
      </c>
      <c r="AO150" s="891">
        <f t="shared" si="86"/>
        <v>-16.328332299883733</v>
      </c>
      <c r="AP150" s="891">
        <f t="shared" si="86"/>
        <v>8.3747610766092286</v>
      </c>
      <c r="AQ150" s="1020">
        <f t="shared" si="86"/>
        <v>86.240914758372398</v>
      </c>
      <c r="AR150" s="891">
        <f t="shared" si="86"/>
        <v>1.8361717546897547</v>
      </c>
      <c r="AS150" s="891">
        <f t="shared" si="86"/>
        <v>1.9260917161255409</v>
      </c>
      <c r="AT150" s="891">
        <f t="shared" si="86"/>
        <v>2.0460860902354936</v>
      </c>
      <c r="AU150" s="891">
        <f t="shared" si="86"/>
        <v>2.1755845810012251</v>
      </c>
      <c r="AV150" s="891">
        <f t="shared" si="86"/>
        <v>2.3154306334364687</v>
      </c>
      <c r="AW150" s="891">
        <f t="shared" si="87"/>
        <v>10.299364775488487</v>
      </c>
      <c r="AX150" s="1020">
        <f t="shared" si="87"/>
        <v>14.668958213787061</v>
      </c>
      <c r="AY150" s="891">
        <f t="shared" si="87"/>
        <v>0.89607142857142841</v>
      </c>
      <c r="AZ150" s="891">
        <f t="shared" si="87"/>
        <v>20.407499999999999</v>
      </c>
      <c r="BA150" s="891">
        <f t="shared" si="87"/>
        <v>-14.26821428571429</v>
      </c>
      <c r="BB150" s="891">
        <f t="shared" si="87"/>
        <v>0.18750000000000006</v>
      </c>
      <c r="BC150" s="1020">
        <f t="shared" si="87"/>
        <v>-0.65857142857142847</v>
      </c>
      <c r="BD150" s="891"/>
      <c r="BE150" s="767">
        <f t="shared" si="88"/>
        <v>1986.3030303030303</v>
      </c>
      <c r="BF150" s="891" t="e">
        <f t="shared" si="88"/>
        <v>#VALUE!</v>
      </c>
      <c r="BG150" s="891">
        <f t="shared" si="88"/>
        <v>5.5481481481481483</v>
      </c>
    </row>
    <row r="151" spans="1:59" x14ac:dyDescent="0.2">
      <c r="A151" s="574" t="s">
        <v>154</v>
      </c>
      <c r="B151" s="710">
        <f t="shared" si="78"/>
        <v>5</v>
      </c>
      <c r="E151" s="904">
        <f t="shared" si="79"/>
        <v>39</v>
      </c>
      <c r="I151" s="1017">
        <f t="shared" si="80"/>
        <v>157.66400000000002</v>
      </c>
      <c r="J151" s="891">
        <f t="shared" si="80"/>
        <v>1.5204035592650134</v>
      </c>
      <c r="K151" s="900">
        <f t="shared" si="80"/>
        <v>0.56799999999999995</v>
      </c>
      <c r="L151" s="904"/>
      <c r="M151" s="891">
        <f t="shared" si="81"/>
        <v>2.2719999999999998</v>
      </c>
      <c r="N151" s="904"/>
      <c r="O151" s="900">
        <f t="shared" si="82"/>
        <v>0.53199999999999992</v>
      </c>
      <c r="P151" s="904"/>
      <c r="Q151" s="904"/>
      <c r="R151" s="891">
        <f t="shared" si="83"/>
        <v>7.2572661997268852</v>
      </c>
      <c r="S151" s="891">
        <f t="shared" si="83"/>
        <v>7.0696336208469504</v>
      </c>
      <c r="T151" s="891">
        <f t="shared" si="83"/>
        <v>8.8607456938513618</v>
      </c>
      <c r="U151" s="891">
        <f t="shared" si="83"/>
        <v>9.4438752020776668</v>
      </c>
      <c r="V151" s="891">
        <f t="shared" si="83"/>
        <v>11.06384596254288</v>
      </c>
      <c r="W151" s="903">
        <f t="shared" si="83"/>
        <v>0.90578615682619734</v>
      </c>
      <c r="X151" s="903">
        <f t="shared" si="83"/>
        <v>1.7049888418923009</v>
      </c>
      <c r="Y151" s="710"/>
      <c r="Z151" s="891">
        <f t="shared" si="84"/>
        <v>48.65824007584223</v>
      </c>
      <c r="AA151" s="891">
        <f t="shared" si="84"/>
        <v>35.866856970976777</v>
      </c>
      <c r="AB151" s="891"/>
      <c r="AC151" s="891">
        <f t="shared" si="85"/>
        <v>4.4260000000000002</v>
      </c>
      <c r="AD151" s="891">
        <f t="shared" si="85"/>
        <v>3.87</v>
      </c>
      <c r="AE151" s="891">
        <f t="shared" si="85"/>
        <v>4.6239999999999997</v>
      </c>
      <c r="AF151" s="891">
        <f t="shared" si="85"/>
        <v>4.798</v>
      </c>
      <c r="AG151" s="891">
        <f t="shared" si="85"/>
        <v>19.849999999999998</v>
      </c>
      <c r="AH151" s="891">
        <f t="shared" si="85"/>
        <v>1.8800000000000014</v>
      </c>
      <c r="AI151" s="891">
        <f t="shared" si="85"/>
        <v>10.074000000000002</v>
      </c>
      <c r="AJ151" s="891">
        <f t="shared" si="85"/>
        <v>4.9799999999999995</v>
      </c>
      <c r="AK151" s="891">
        <f t="shared" si="85"/>
        <v>9.1440000000000001</v>
      </c>
      <c r="AL151" s="1086">
        <f t="shared" si="85"/>
        <v>130414</v>
      </c>
      <c r="AM151" s="891">
        <f t="shared" si="86"/>
        <v>0.16</v>
      </c>
      <c r="AN151" s="1020">
        <f t="shared" si="86"/>
        <v>0.59400000000000008</v>
      </c>
      <c r="AO151" s="891">
        <f t="shared" si="86"/>
        <v>-24.902578209634093</v>
      </c>
      <c r="AP151" s="891">
        <f t="shared" si="86"/>
        <v>10.96427876134268</v>
      </c>
      <c r="AQ151" s="1020">
        <f t="shared" si="86"/>
        <v>168.8385203529038</v>
      </c>
      <c r="AR151" s="891">
        <f t="shared" si="86"/>
        <v>2.3139640000000004</v>
      </c>
      <c r="AS151" s="891">
        <f t="shared" si="86"/>
        <v>2.4983160080000006</v>
      </c>
      <c r="AT151" s="891">
        <f t="shared" si="86"/>
        <v>2.7098039841102404</v>
      </c>
      <c r="AU151" s="891">
        <f t="shared" si="86"/>
        <v>2.9397564455872054</v>
      </c>
      <c r="AV151" s="891">
        <f t="shared" si="86"/>
        <v>3.1898304417089904</v>
      </c>
      <c r="AW151" s="891">
        <f t="shared" si="87"/>
        <v>13.651670879406435</v>
      </c>
      <c r="AX151" s="1020">
        <f t="shared" si="87"/>
        <v>9.139488296145803</v>
      </c>
      <c r="AY151" s="891">
        <f t="shared" si="87"/>
        <v>0.96799999999999997</v>
      </c>
      <c r="AZ151" s="891">
        <f t="shared" si="87"/>
        <v>25.216000000000001</v>
      </c>
      <c r="BA151" s="891">
        <f t="shared" si="87"/>
        <v>-6.7639999999999985</v>
      </c>
      <c r="BB151" s="891">
        <f t="shared" si="87"/>
        <v>3.742</v>
      </c>
      <c r="BC151" s="1020">
        <f t="shared" si="87"/>
        <v>4.6260000000000003</v>
      </c>
      <c r="BD151" s="891"/>
      <c r="BE151" s="767">
        <f t="shared" si="88"/>
        <v>1980.4</v>
      </c>
      <c r="BF151" s="891" t="e">
        <f t="shared" si="88"/>
        <v>#VALUE!</v>
      </c>
      <c r="BG151" s="891">
        <f t="shared" si="88"/>
        <v>9.4250000000000007</v>
      </c>
    </row>
    <row r="152" spans="1:59" x14ac:dyDescent="0.2">
      <c r="A152" s="574" t="s">
        <v>112</v>
      </c>
      <c r="B152" s="710">
        <f t="shared" si="78"/>
        <v>25</v>
      </c>
      <c r="E152" s="904">
        <f t="shared" si="79"/>
        <v>41.28</v>
      </c>
      <c r="I152" s="1017">
        <f t="shared" si="80"/>
        <v>122.75399999999999</v>
      </c>
      <c r="J152" s="891">
        <f t="shared" si="80"/>
        <v>1.8394458840301864</v>
      </c>
      <c r="K152" s="900">
        <f t="shared" si="80"/>
        <v>0.60719999999999996</v>
      </c>
      <c r="L152" s="904"/>
      <c r="M152" s="891">
        <f t="shared" si="81"/>
        <v>2.1827999999999999</v>
      </c>
      <c r="N152" s="904"/>
      <c r="O152" s="900">
        <f t="shared" si="82"/>
        <v>0.54660000000000009</v>
      </c>
      <c r="P152" s="904"/>
      <c r="Q152" s="904"/>
      <c r="R152" s="891">
        <f t="shared" si="83"/>
        <v>9.8482242909454065</v>
      </c>
      <c r="S152" s="891">
        <f t="shared" si="83"/>
        <v>9.1062996078048695</v>
      </c>
      <c r="T152" s="891">
        <f t="shared" si="83"/>
        <v>7.9842150307483992</v>
      </c>
      <c r="U152" s="891">
        <f t="shared" si="83"/>
        <v>9.7192857782733793</v>
      </c>
      <c r="V152" s="891">
        <f t="shared" si="83"/>
        <v>9.3454232965171169</v>
      </c>
      <c r="W152" s="903">
        <f t="shared" si="83"/>
        <v>0.98167882872977041</v>
      </c>
      <c r="X152" s="903">
        <f t="shared" si="83"/>
        <v>1.1420961361462734</v>
      </c>
      <c r="Y152" s="710"/>
      <c r="Z152" s="891">
        <f t="shared" si="84"/>
        <v>39.70164433290509</v>
      </c>
      <c r="AA152" s="891">
        <f t="shared" si="84"/>
        <v>22.765952442553242</v>
      </c>
      <c r="AB152" s="891"/>
      <c r="AC152" s="891">
        <f t="shared" si="85"/>
        <v>5.718399999999999</v>
      </c>
      <c r="AD152" s="891">
        <f t="shared" si="85"/>
        <v>2.4662500000000001</v>
      </c>
      <c r="AE152" s="891">
        <f t="shared" si="85"/>
        <v>2.5692000000000008</v>
      </c>
      <c r="AF152" s="891">
        <f t="shared" si="85"/>
        <v>5.0639999999999992</v>
      </c>
      <c r="AG152" s="891">
        <f t="shared" si="85"/>
        <v>24.084</v>
      </c>
      <c r="AH152" s="891">
        <f t="shared" si="85"/>
        <v>70.335999999999999</v>
      </c>
      <c r="AI152" s="891">
        <f t="shared" si="85"/>
        <v>9.7128000000000014</v>
      </c>
      <c r="AJ152" s="891">
        <f t="shared" si="85"/>
        <v>8.2239999999999984</v>
      </c>
      <c r="AK152" s="891">
        <f t="shared" si="85"/>
        <v>11.790416666666665</v>
      </c>
      <c r="AL152" s="1086">
        <f t="shared" si="85"/>
        <v>29790.9944</v>
      </c>
      <c r="AM152" s="891">
        <f t="shared" si="86"/>
        <v>0.67599999999999993</v>
      </c>
      <c r="AN152" s="1020">
        <f t="shared" si="86"/>
        <v>0.82840000000000003</v>
      </c>
      <c r="AO152" s="891">
        <f t="shared" si="86"/>
        <v>-11.207220780249674</v>
      </c>
      <c r="AP152" s="891">
        <f t="shared" si="86"/>
        <v>11.558731662303565</v>
      </c>
      <c r="AQ152" s="1020">
        <f t="shared" si="86"/>
        <v>116.19148006111489</v>
      </c>
      <c r="AR152" s="891">
        <f t="shared" si="86"/>
        <v>2.2332956000000004</v>
      </c>
      <c r="AS152" s="891">
        <f t="shared" si="86"/>
        <v>2.4291506042800002</v>
      </c>
      <c r="AT152" s="891">
        <f t="shared" si="86"/>
        <v>2.6382541838507518</v>
      </c>
      <c r="AU152" s="891">
        <f t="shared" si="86"/>
        <v>2.8663444385239258</v>
      </c>
      <c r="AV152" s="891">
        <f t="shared" si="86"/>
        <v>3.1151932541116274</v>
      </c>
      <c r="AW152" s="891">
        <f t="shared" si="87"/>
        <v>13.282238080766305</v>
      </c>
      <c r="AX152" s="1020">
        <f t="shared" si="87"/>
        <v>11.324412028204343</v>
      </c>
      <c r="AY152" s="891">
        <f t="shared" si="87"/>
        <v>1.1554166666666668</v>
      </c>
      <c r="AZ152" s="891">
        <f t="shared" si="87"/>
        <v>26.727600000000002</v>
      </c>
      <c r="BA152" s="891">
        <f t="shared" si="87"/>
        <v>-10.7248</v>
      </c>
      <c r="BB152" s="891">
        <f t="shared" si="87"/>
        <v>3.016</v>
      </c>
      <c r="BC152" s="1020">
        <f t="shared" si="87"/>
        <v>3.8975999999999997</v>
      </c>
      <c r="BD152" s="891"/>
      <c r="BE152" s="767">
        <f t="shared" si="88"/>
        <v>1978.24</v>
      </c>
      <c r="BF152" s="891" t="e">
        <f t="shared" si="88"/>
        <v>#VALUE!</v>
      </c>
      <c r="BG152" s="891">
        <f t="shared" si="88"/>
        <v>9.16</v>
      </c>
    </row>
    <row r="153" spans="1:59" x14ac:dyDescent="0.2">
      <c r="A153" s="574" t="s">
        <v>4227</v>
      </c>
      <c r="B153" s="710">
        <f t="shared" si="78"/>
        <v>4</v>
      </c>
      <c r="E153" s="904">
        <f t="shared" si="79"/>
        <v>36.5</v>
      </c>
      <c r="I153" s="1017">
        <f t="shared" si="80"/>
        <v>102.97750000000001</v>
      </c>
      <c r="J153" s="891">
        <f t="shared" si="80"/>
        <v>1.6753980860812181</v>
      </c>
      <c r="K153" s="900">
        <f t="shared" si="80"/>
        <v>0.42500000000000004</v>
      </c>
      <c r="L153" s="904"/>
      <c r="M153" s="891">
        <f t="shared" si="81"/>
        <v>1.7000000000000002</v>
      </c>
      <c r="N153" s="904"/>
      <c r="O153" s="900">
        <f t="shared" si="82"/>
        <v>0.375</v>
      </c>
      <c r="P153" s="904"/>
      <c r="Q153" s="904"/>
      <c r="R153" s="891">
        <f t="shared" si="83"/>
        <v>13.528627343494108</v>
      </c>
      <c r="S153" s="891">
        <f t="shared" si="83"/>
        <v>15.747337178375137</v>
      </c>
      <c r="T153" s="891">
        <f t="shared" si="83"/>
        <v>12.439891098336513</v>
      </c>
      <c r="U153" s="891">
        <f t="shared" si="83"/>
        <v>13.536274884900301</v>
      </c>
      <c r="V153" s="891">
        <f t="shared" si="83"/>
        <v>13.310064141677884</v>
      </c>
      <c r="W153" s="903">
        <f t="shared" si="83"/>
        <v>1.0267060057226922</v>
      </c>
      <c r="X153" s="903">
        <f t="shared" si="83"/>
        <v>2.3345598261952181</v>
      </c>
      <c r="Y153" s="710"/>
      <c r="Z153" s="891">
        <f t="shared" si="84"/>
        <v>55.682050383377906</v>
      </c>
      <c r="AA153" s="891">
        <f t="shared" si="84"/>
        <v>37.619741371505434</v>
      </c>
      <c r="AB153" s="891"/>
      <c r="AC153" s="891">
        <f t="shared" si="85"/>
        <v>3.085</v>
      </c>
      <c r="AD153" s="891">
        <f t="shared" si="85"/>
        <v>3.19</v>
      </c>
      <c r="AE153" s="891">
        <f t="shared" si="85"/>
        <v>4.7275</v>
      </c>
      <c r="AF153" s="891">
        <f t="shared" si="85"/>
        <v>7.8675000000000006</v>
      </c>
      <c r="AG153" s="891">
        <f t="shared" si="85"/>
        <v>24.435000000000002</v>
      </c>
      <c r="AH153" s="891">
        <f t="shared" si="85"/>
        <v>-6.833333333333333</v>
      </c>
      <c r="AI153" s="891">
        <f t="shared" si="85"/>
        <v>10.886666666666665</v>
      </c>
      <c r="AJ153" s="891">
        <f t="shared" si="85"/>
        <v>7.8</v>
      </c>
      <c r="AK153" s="891">
        <f t="shared" si="85"/>
        <v>14.236666666666665</v>
      </c>
      <c r="AL153" s="1086">
        <f t="shared" si="85"/>
        <v>20909.547500000001</v>
      </c>
      <c r="AM153" s="891">
        <f t="shared" si="86"/>
        <v>3.3774999999999999</v>
      </c>
      <c r="AN153" s="1020">
        <f t="shared" si="86"/>
        <v>0.24333333333333332</v>
      </c>
      <c r="AO153" s="891">
        <f t="shared" si="86"/>
        <v>-22.408068400523916</v>
      </c>
      <c r="AP153" s="891">
        <f t="shared" si="86"/>
        <v>15.211672970981517</v>
      </c>
      <c r="AQ153" s="1020">
        <f t="shared" si="86"/>
        <v>248.5318667398667</v>
      </c>
      <c r="AR153" s="891">
        <f t="shared" si="86"/>
        <v>1.5452500000000002</v>
      </c>
      <c r="AS153" s="891">
        <f t="shared" si="86"/>
        <v>1.6717188600000004</v>
      </c>
      <c r="AT153" s="891">
        <f t="shared" si="86"/>
        <v>1.8140126410000006</v>
      </c>
      <c r="AU153" s="891">
        <f t="shared" si="86"/>
        <v>1.9697894569500005</v>
      </c>
      <c r="AV153" s="891">
        <f t="shared" si="86"/>
        <v>2.1403752210505007</v>
      </c>
      <c r="AW153" s="891">
        <f t="shared" si="87"/>
        <v>9.1411461790005024</v>
      </c>
      <c r="AX153" s="1020">
        <f t="shared" si="87"/>
        <v>8.9624248218842997</v>
      </c>
      <c r="AY153" s="891">
        <f t="shared" si="87"/>
        <v>0.69000000000000006</v>
      </c>
      <c r="AZ153" s="891">
        <f t="shared" si="87"/>
        <v>32.656369525338221</v>
      </c>
      <c r="BA153" s="891">
        <f t="shared" si="87"/>
        <v>-6.3520089666951307</v>
      </c>
      <c r="BB153" s="891">
        <f t="shared" si="87"/>
        <v>3.0931874447391676</v>
      </c>
      <c r="BC153" s="1020">
        <f t="shared" si="87"/>
        <v>6.9815476190476211</v>
      </c>
      <c r="BD153" s="891"/>
      <c r="BE153" s="767">
        <f t="shared" si="88"/>
        <v>1983</v>
      </c>
      <c r="BF153" s="891" t="e">
        <f t="shared" si="88"/>
        <v>#VALUE!</v>
      </c>
      <c r="BG153" s="891">
        <f t="shared" si="88"/>
        <v>10.012500000000001</v>
      </c>
    </row>
    <row r="154" spans="1:59" x14ac:dyDescent="0.2">
      <c r="A154" s="574" t="s">
        <v>123</v>
      </c>
      <c r="B154" s="710">
        <f t="shared" si="78"/>
        <v>12</v>
      </c>
      <c r="E154" s="904">
        <f t="shared" si="79"/>
        <v>38.75</v>
      </c>
      <c r="I154" s="1017">
        <f t="shared" si="80"/>
        <v>122.4175</v>
      </c>
      <c r="J154" s="891">
        <f t="shared" si="80"/>
        <v>1.8198331148867712</v>
      </c>
      <c r="K154" s="900">
        <f t="shared" si="80"/>
        <v>0.4852083333333333</v>
      </c>
      <c r="L154" s="904"/>
      <c r="M154" s="891">
        <f t="shared" si="81"/>
        <v>1.9408333333333332</v>
      </c>
      <c r="N154" s="904"/>
      <c r="O154" s="900">
        <f t="shared" si="82"/>
        <v>0.4375</v>
      </c>
      <c r="P154" s="904"/>
      <c r="Q154" s="904"/>
      <c r="R154" s="891">
        <f t="shared" si="83"/>
        <v>9.0916491138294724</v>
      </c>
      <c r="S154" s="891">
        <f t="shared" si="83"/>
        <v>6.2288466910256206</v>
      </c>
      <c r="T154" s="891">
        <f t="shared" si="83"/>
        <v>6.4698675953067069</v>
      </c>
      <c r="U154" s="891">
        <f t="shared" si="83"/>
        <v>7.3737476434824138</v>
      </c>
      <c r="V154" s="891">
        <f t="shared" si="83"/>
        <v>7.3669001348234806</v>
      </c>
      <c r="W154" s="903">
        <f t="shared" si="83"/>
        <v>1.0095014970830469</v>
      </c>
      <c r="X154" s="903">
        <f t="shared" si="83"/>
        <v>0.96256127954048021</v>
      </c>
      <c r="Y154" s="710"/>
      <c r="Z154" s="891">
        <f t="shared" si="84"/>
        <v>40.567791465649094</v>
      </c>
      <c r="AA154" s="891">
        <f t="shared" si="84"/>
        <v>23.741297244427368</v>
      </c>
      <c r="AB154" s="891"/>
      <c r="AC154" s="891">
        <f t="shared" si="85"/>
        <v>5.0883333333333338</v>
      </c>
      <c r="AD154" s="891">
        <f t="shared" si="85"/>
        <v>2.523333333333333</v>
      </c>
      <c r="AE154" s="891">
        <f t="shared" si="85"/>
        <v>1.9991666666666665</v>
      </c>
      <c r="AF154" s="891">
        <f t="shared" si="85"/>
        <v>4.4183333333333339</v>
      </c>
      <c r="AG154" s="891">
        <f t="shared" si="85"/>
        <v>19.099999999999998</v>
      </c>
      <c r="AH154" s="891">
        <f t="shared" si="85"/>
        <v>96.524999999999991</v>
      </c>
      <c r="AI154" s="891">
        <f t="shared" si="85"/>
        <v>12.610833333333332</v>
      </c>
      <c r="AJ154" s="891">
        <f t="shared" si="85"/>
        <v>11.916666666666666</v>
      </c>
      <c r="AK154" s="891">
        <f t="shared" si="85"/>
        <v>10.557500000000001</v>
      </c>
      <c r="AL154" s="1086">
        <f t="shared" si="85"/>
        <v>18418.333333333332</v>
      </c>
      <c r="AM154" s="891">
        <f t="shared" si="86"/>
        <v>0.6</v>
      </c>
      <c r="AN154" s="1020">
        <f t="shared" si="86"/>
        <v>1.0333333333333334</v>
      </c>
      <c r="AO154" s="891">
        <f t="shared" si="86"/>
        <v>-14.54771648605819</v>
      </c>
      <c r="AP154" s="891">
        <f t="shared" si="86"/>
        <v>9.1935807583691833</v>
      </c>
      <c r="AQ154" s="1020">
        <f t="shared" si="86"/>
        <v>113.703646962831</v>
      </c>
      <c r="AR154" s="891">
        <f t="shared" si="86"/>
        <v>1.8813083333333338</v>
      </c>
      <c r="AS154" s="891">
        <f t="shared" si="86"/>
        <v>2.0425000750000004</v>
      </c>
      <c r="AT154" s="891">
        <f t="shared" si="86"/>
        <v>2.2281571539516669</v>
      </c>
      <c r="AU154" s="891">
        <f t="shared" si="86"/>
        <v>2.4312125442105477</v>
      </c>
      <c r="AV154" s="891">
        <f t="shared" si="86"/>
        <v>2.6533279265570595</v>
      </c>
      <c r="AW154" s="891">
        <f t="shared" si="87"/>
        <v>11.236506033052608</v>
      </c>
      <c r="AX154" s="1020">
        <f t="shared" si="87"/>
        <v>10.934711425170065</v>
      </c>
      <c r="AY154" s="891">
        <f t="shared" si="87"/>
        <v>1.1558333333333333</v>
      </c>
      <c r="AZ154" s="891">
        <f t="shared" si="87"/>
        <v>24.96166666666667</v>
      </c>
      <c r="BA154" s="891">
        <f t="shared" si="87"/>
        <v>-8.5499999999999989</v>
      </c>
      <c r="BB154" s="891">
        <f t="shared" si="87"/>
        <v>3.125</v>
      </c>
      <c r="BC154" s="1020">
        <f t="shared" si="87"/>
        <v>4.565833333333333</v>
      </c>
      <c r="BD154" s="891"/>
      <c r="BE154" s="767">
        <f t="shared" si="88"/>
        <v>1980.9166666666667</v>
      </c>
      <c r="BF154" s="891" t="e">
        <f t="shared" si="88"/>
        <v>#VALUE!</v>
      </c>
      <c r="BG154" s="891">
        <f t="shared" si="88"/>
        <v>7.2833333333333314</v>
      </c>
    </row>
    <row r="155" spans="1:59" x14ac:dyDescent="0.2">
      <c r="A155" s="574" t="s">
        <v>4356</v>
      </c>
      <c r="B155" s="710">
        <f t="shared" si="78"/>
        <v>7</v>
      </c>
      <c r="E155" s="904">
        <f t="shared" si="79"/>
        <v>30.857142857142858</v>
      </c>
      <c r="I155" s="1017">
        <f t="shared" si="80"/>
        <v>96.195714285714288</v>
      </c>
      <c r="J155" s="891">
        <f t="shared" si="80"/>
        <v>4.0882936323713315</v>
      </c>
      <c r="K155" s="900">
        <f t="shared" si="80"/>
        <v>0.71442857142857152</v>
      </c>
      <c r="L155" s="904"/>
      <c r="M155" s="891">
        <f t="shared" si="81"/>
        <v>3.1160000000000001</v>
      </c>
      <c r="N155" s="904"/>
      <c r="O155" s="900">
        <f t="shared" si="82"/>
        <v>0.69292857142857145</v>
      </c>
      <c r="P155" s="904"/>
      <c r="Q155" s="904"/>
      <c r="R155" s="891">
        <f t="shared" si="83"/>
        <v>2.3357555713311529</v>
      </c>
      <c r="S155" s="891">
        <f t="shared" si="83"/>
        <v>3.4016077414729304</v>
      </c>
      <c r="T155" s="891">
        <f t="shared" si="83"/>
        <v>4.9689694046421335</v>
      </c>
      <c r="U155" s="891">
        <f t="shared" si="83"/>
        <v>5.1566257906132131</v>
      </c>
      <c r="V155" s="891">
        <f t="shared" si="83"/>
        <v>3.9302330044665226</v>
      </c>
      <c r="W155" s="903">
        <f t="shared" si="83"/>
        <v>1.2667037352048232</v>
      </c>
      <c r="X155" s="903">
        <f t="shared" si="83"/>
        <v>0.40596906670203775</v>
      </c>
      <c r="Y155" s="710"/>
      <c r="Z155" s="891">
        <f t="shared" si="84"/>
        <v>176.46019923944894</v>
      </c>
      <c r="AA155" s="891">
        <f t="shared" si="84"/>
        <v>43.830996522270119</v>
      </c>
      <c r="AB155" s="891"/>
      <c r="AC155" s="891">
        <f t="shared" si="85"/>
        <v>2.1014285714285714</v>
      </c>
      <c r="AD155" s="891">
        <f t="shared" si="85"/>
        <v>5.7899999999999991</v>
      </c>
      <c r="AE155" s="891">
        <f t="shared" si="85"/>
        <v>11.414285714285713</v>
      </c>
      <c r="AF155" s="891">
        <f t="shared" si="85"/>
        <v>3.4914285714285711</v>
      </c>
      <c r="AG155" s="891">
        <f t="shared" si="85"/>
        <v>8.0142857142857142</v>
      </c>
      <c r="AH155" s="891">
        <f t="shared" si="85"/>
        <v>-12.385714285714284</v>
      </c>
      <c r="AI155" s="891">
        <f t="shared" si="85"/>
        <v>5.2266666666666675</v>
      </c>
      <c r="AJ155" s="891">
        <f t="shared" si="85"/>
        <v>7.8285714285714283</v>
      </c>
      <c r="AK155" s="891">
        <f t="shared" si="85"/>
        <v>7.8500000000000005</v>
      </c>
      <c r="AL155" s="1086">
        <f t="shared" si="85"/>
        <v>9184.1685714285722</v>
      </c>
      <c r="AM155" s="891">
        <f t="shared" si="86"/>
        <v>1.8771428571428572</v>
      </c>
      <c r="AN155" s="1020">
        <f t="shared" si="86"/>
        <v>1.392857142857143</v>
      </c>
      <c r="AO155" s="891">
        <f t="shared" si="86"/>
        <v>-34.586077099285568</v>
      </c>
      <c r="AP155" s="891">
        <f t="shared" si="86"/>
        <v>9.2449194229845464</v>
      </c>
      <c r="AQ155" s="1020">
        <f t="shared" si="86"/>
        <v>157.59159678880906</v>
      </c>
      <c r="AR155" s="891">
        <f t="shared" si="86"/>
        <v>3.1198192857142857</v>
      </c>
      <c r="AS155" s="891">
        <f t="shared" si="86"/>
        <v>3.3174152394285712</v>
      </c>
      <c r="AT155" s="891">
        <f t="shared" si="86"/>
        <v>3.5562198354231427</v>
      </c>
      <c r="AU155" s="891">
        <f t="shared" si="86"/>
        <v>3.813270846933027</v>
      </c>
      <c r="AV155" s="891">
        <f t="shared" si="86"/>
        <v>4.0900117742502751</v>
      </c>
      <c r="AW155" s="891">
        <f t="shared" si="87"/>
        <v>17.896736981749303</v>
      </c>
      <c r="AX155" s="1020">
        <f t="shared" si="87"/>
        <v>23.314706702012057</v>
      </c>
      <c r="AY155" s="891">
        <f t="shared" si="87"/>
        <v>0.52857142857142858</v>
      </c>
      <c r="AZ155" s="891">
        <f t="shared" si="87"/>
        <v>28.988571428571422</v>
      </c>
      <c r="BA155" s="891">
        <f t="shared" si="87"/>
        <v>-4.6414285714285706</v>
      </c>
      <c r="BB155" s="891">
        <f t="shared" si="87"/>
        <v>2.7557142857142862</v>
      </c>
      <c r="BC155" s="1020">
        <f t="shared" si="87"/>
        <v>8.1971428571428557</v>
      </c>
      <c r="BD155" s="891"/>
      <c r="BE155" s="767">
        <f t="shared" si="88"/>
        <v>1988.8571428571429</v>
      </c>
      <c r="BF155" s="891" t="e">
        <f t="shared" si="88"/>
        <v>#VALUE!</v>
      </c>
      <c r="BG155" s="891">
        <f t="shared" si="88"/>
        <v>3.1714285714285717</v>
      </c>
    </row>
    <row r="156" spans="1:59" x14ac:dyDescent="0.2">
      <c r="A156" s="574" t="s">
        <v>131</v>
      </c>
      <c r="B156" s="710">
        <f t="shared" si="78"/>
        <v>16</v>
      </c>
      <c r="E156" s="904">
        <f t="shared" si="79"/>
        <v>42.5625</v>
      </c>
      <c r="I156" s="1017">
        <f t="shared" si="80"/>
        <v>69.788125000000008</v>
      </c>
      <c r="J156" s="891">
        <f t="shared" si="80"/>
        <v>2.3129978249417995</v>
      </c>
      <c r="K156" s="900">
        <f t="shared" si="80"/>
        <v>0.40664374999999997</v>
      </c>
      <c r="L156" s="904"/>
      <c r="M156" s="891">
        <f t="shared" si="81"/>
        <v>1.6265749999999999</v>
      </c>
      <c r="N156" s="904"/>
      <c r="O156" s="900">
        <f t="shared" si="82"/>
        <v>0.38310312499999999</v>
      </c>
      <c r="P156" s="904"/>
      <c r="Q156" s="904"/>
      <c r="R156" s="891">
        <f t="shared" si="83"/>
        <v>5.3694870158377261</v>
      </c>
      <c r="S156" s="891">
        <f t="shared" si="83"/>
        <v>6.7101877187056393</v>
      </c>
      <c r="T156" s="891">
        <f t="shared" si="83"/>
        <v>5.6046637195282631</v>
      </c>
      <c r="U156" s="891">
        <f t="shared" si="83"/>
        <v>5.0834465987065061</v>
      </c>
      <c r="V156" s="891">
        <f t="shared" si="83"/>
        <v>4.4058356325967134</v>
      </c>
      <c r="W156" s="903">
        <f t="shared" si="83"/>
        <v>1.1725189499871447</v>
      </c>
      <c r="X156" s="903">
        <f t="shared" si="83"/>
        <v>1.0125130586609858</v>
      </c>
      <c r="Y156" s="710"/>
      <c r="Z156" s="891">
        <f t="shared" si="84"/>
        <v>57.703940290436449</v>
      </c>
      <c r="AA156" s="891">
        <f t="shared" si="84"/>
        <v>26.02299133923318</v>
      </c>
      <c r="AB156" s="891"/>
      <c r="AC156" s="891">
        <f t="shared" si="85"/>
        <v>3.2549999999999994</v>
      </c>
      <c r="AD156" s="891">
        <f t="shared" si="85"/>
        <v>5.0575000000000001</v>
      </c>
      <c r="AE156" s="891">
        <f t="shared" si="85"/>
        <v>4.1981250000000001</v>
      </c>
      <c r="AF156" s="891">
        <f t="shared" si="85"/>
        <v>2.6737499999999996</v>
      </c>
      <c r="AG156" s="891">
        <f t="shared" si="85"/>
        <v>10.94</v>
      </c>
      <c r="AH156" s="891">
        <f t="shared" si="85"/>
        <v>-1.6374999999999995</v>
      </c>
      <c r="AI156" s="891">
        <f t="shared" si="85"/>
        <v>7.0535714285714297</v>
      </c>
      <c r="AJ156" s="891">
        <f t="shared" si="85"/>
        <v>9.1124999999999989</v>
      </c>
      <c r="AK156" s="891">
        <f t="shared" si="85"/>
        <v>6.2175000000000002</v>
      </c>
      <c r="AL156" s="1086">
        <f t="shared" si="85"/>
        <v>10991.678125</v>
      </c>
      <c r="AM156" s="891">
        <f t="shared" si="86"/>
        <v>0.88812499999999994</v>
      </c>
      <c r="AN156" s="1020">
        <f t="shared" si="86"/>
        <v>1.0081250000000002</v>
      </c>
      <c r="AO156" s="891">
        <f t="shared" si="86"/>
        <v>-18.626546915584875</v>
      </c>
      <c r="AP156" s="891">
        <f t="shared" si="86"/>
        <v>7.3964444236483065</v>
      </c>
      <c r="AQ156" s="1020">
        <f t="shared" si="86"/>
        <v>72.345946142624058</v>
      </c>
      <c r="AR156" s="891">
        <f t="shared" si="86"/>
        <v>1.6323662500000002</v>
      </c>
      <c r="AS156" s="891">
        <f t="shared" si="86"/>
        <v>1.7339246010312501</v>
      </c>
      <c r="AT156" s="891">
        <f t="shared" si="86"/>
        <v>1.8358303172519685</v>
      </c>
      <c r="AU156" s="891">
        <f t="shared" si="86"/>
        <v>1.9445359256503423</v>
      </c>
      <c r="AV156" s="891">
        <f t="shared" si="86"/>
        <v>2.0605388599059129</v>
      </c>
      <c r="AW156" s="891">
        <f t="shared" si="87"/>
        <v>9.2071959538394736</v>
      </c>
      <c r="AX156" s="1020">
        <f t="shared" si="87"/>
        <v>13.160721121996787</v>
      </c>
      <c r="AY156" s="891">
        <f t="shared" si="87"/>
        <v>0.34875000000000006</v>
      </c>
      <c r="AZ156" s="891">
        <f t="shared" si="87"/>
        <v>27.019999999999996</v>
      </c>
      <c r="BA156" s="891">
        <f t="shared" si="87"/>
        <v>-4.4587499999999993</v>
      </c>
      <c r="BB156" s="891">
        <f t="shared" si="87"/>
        <v>2.8674999999999997</v>
      </c>
      <c r="BC156" s="1020">
        <f t="shared" si="87"/>
        <v>7.0056249999999993</v>
      </c>
      <c r="BD156" s="891"/>
      <c r="BE156" s="767">
        <f t="shared" si="88"/>
        <v>1977</v>
      </c>
      <c r="BF156" s="891" t="e">
        <f t="shared" si="88"/>
        <v>#VALUE!</v>
      </c>
      <c r="BG156" s="891">
        <f t="shared" si="88"/>
        <v>3.5533333333333328</v>
      </c>
    </row>
    <row r="157" spans="1:59" x14ac:dyDescent="0.2">
      <c r="I157" s="710"/>
      <c r="J157" s="574"/>
      <c r="K157" s="1019"/>
      <c r="L157" s="574"/>
      <c r="M157" s="574"/>
      <c r="N157" s="574"/>
      <c r="R157" s="574"/>
      <c r="S157" s="574"/>
      <c r="T157" s="574"/>
      <c r="U157" s="574"/>
      <c r="V157" s="574"/>
      <c r="W157" s="574"/>
      <c r="X157" s="574"/>
      <c r="AN157" s="1021"/>
      <c r="AO157" s="574"/>
      <c r="BC157" s="710"/>
      <c r="BD157" s="666"/>
    </row>
    <row r="158" spans="1:59" x14ac:dyDescent="0.2">
      <c r="I158" s="1018"/>
      <c r="J158" s="1016"/>
      <c r="K158" s="1019"/>
      <c r="L158" s="1016"/>
      <c r="M158" s="1016"/>
      <c r="N158" s="1016"/>
      <c r="O158" s="1016"/>
      <c r="P158" s="1016"/>
      <c r="Q158" s="1016"/>
      <c r="R158" s="1016"/>
      <c r="S158" s="1016"/>
      <c r="T158" s="1016"/>
      <c r="U158" s="1016"/>
      <c r="V158" s="1016"/>
      <c r="W158" s="1016"/>
      <c r="X158" s="1016"/>
    </row>
    <row r="159" spans="1:59" x14ac:dyDescent="0.2">
      <c r="I159" s="1018"/>
      <c r="J159" s="1016"/>
      <c r="K159" s="1019"/>
      <c r="L159" s="1016"/>
      <c r="M159" s="1016"/>
      <c r="N159" s="1016"/>
      <c r="O159" s="1016"/>
      <c r="P159" s="1016"/>
      <c r="Q159" s="1016"/>
      <c r="R159" s="1016"/>
      <c r="S159" s="1016"/>
      <c r="T159" s="1016"/>
      <c r="U159" s="1016"/>
      <c r="V159" s="1016"/>
      <c r="W159" s="1016"/>
      <c r="X159" s="1016"/>
    </row>
    <row r="160" spans="1:59" x14ac:dyDescent="0.2">
      <c r="K160" s="1015"/>
    </row>
    <row r="161" spans="11:11" x14ac:dyDescent="0.2">
      <c r="K161" s="639"/>
    </row>
    <row r="162" spans="11:11" x14ac:dyDescent="0.2">
      <c r="K162" s="639"/>
    </row>
    <row r="163" spans="11:11" x14ac:dyDescent="0.2">
      <c r="K163" s="639"/>
    </row>
    <row r="164" spans="11:11" x14ac:dyDescent="0.2">
      <c r="K164" s="639"/>
    </row>
  </sheetData>
  <sheetProtection selectLockedCells="1" selectUnlockedCells="1"/>
  <mergeCells count="2">
    <mergeCell ref="AZ4:BC4"/>
    <mergeCell ref="P5:Q5"/>
  </mergeCells>
  <conditionalFormatting sqref="R7:V141">
    <cfRule type="cellIs" dxfId="67" priority="26" stopIfTrue="1" operator="lessThan">
      <formula>2</formula>
    </cfRule>
  </conditionalFormatting>
  <conditionalFormatting sqref="AQ7:AQ141">
    <cfRule type="cellIs" dxfId="66" priority="24" stopIfTrue="1" operator="lessThan">
      <formula>0</formula>
    </cfRule>
  </conditionalFormatting>
  <conditionalFormatting sqref="AP7:AP141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1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5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4" customWidth="1"/>
    <col min="2" max="2" width="6" style="710" customWidth="1"/>
    <col min="3" max="3" width="12.28515625" style="574" customWidth="1"/>
    <col min="4" max="4" width="13.85546875" style="574" customWidth="1"/>
    <col min="5" max="5" width="4.85546875" style="666" customWidth="1"/>
    <col min="6" max="6" width="3.7109375" style="666" customWidth="1"/>
    <col min="7" max="7" width="3.85546875" style="574" customWidth="1"/>
    <col min="8" max="8" width="4" style="574" customWidth="1"/>
    <col min="9" max="9" width="6.7109375" style="574" customWidth="1"/>
    <col min="10" max="10" width="5.140625" style="646" customWidth="1"/>
    <col min="11" max="11" width="8.42578125" style="574" bestFit="1" customWidth="1"/>
    <col min="12" max="12" width="7.5703125" style="767" customWidth="1"/>
    <col min="13" max="13" width="8.7109375" style="666" bestFit="1" customWidth="1"/>
    <col min="14" max="14" width="4.5703125" style="666" customWidth="1"/>
    <col min="15" max="15" width="7.5703125" style="574" customWidth="1"/>
    <col min="16" max="17" width="7.7109375" style="574" customWidth="1"/>
    <col min="18" max="18" width="6.42578125" style="666" bestFit="1" customWidth="1"/>
    <col min="19" max="22" width="6" style="745" customWidth="1"/>
    <col min="23" max="24" width="7.42578125" style="745" customWidth="1"/>
    <col min="25" max="25" width="12.5703125" style="574" customWidth="1"/>
    <col min="26" max="26" width="7.85546875" style="646" customWidth="1"/>
    <col min="27" max="27" width="6.140625" style="574" customWidth="1"/>
    <col min="28" max="28" width="4.5703125" style="574" customWidth="1"/>
    <col min="29" max="29" width="5.42578125" style="624" bestFit="1" customWidth="1"/>
    <col min="30" max="30" width="6.140625" style="624" customWidth="1"/>
    <col min="31" max="31" width="7.140625" style="624" bestFit="1" customWidth="1"/>
    <col min="32" max="32" width="7.7109375" style="624" customWidth="1"/>
    <col min="33" max="33" width="8.7109375" style="624" customWidth="1"/>
    <col min="34" max="34" width="8.5703125" style="624" bestFit="1" customWidth="1"/>
    <col min="35" max="35" width="8.5703125" style="624" customWidth="1"/>
    <col min="36" max="36" width="8" style="624" bestFit="1" customWidth="1"/>
    <col min="37" max="37" width="8" style="624" customWidth="1"/>
    <col min="38" max="38" width="9.7109375" style="624" customWidth="1"/>
    <col min="39" max="39" width="6" style="624" bestFit="1" customWidth="1"/>
    <col min="40" max="40" width="6.42578125" style="624" customWidth="1"/>
    <col min="41" max="41" width="7" style="646" customWidth="1"/>
    <col min="42" max="43" width="7" style="574" customWidth="1"/>
    <col min="44" max="44" width="5.28515625" style="813" customWidth="1"/>
    <col min="45" max="48" width="5.28515625" style="814" customWidth="1"/>
    <col min="49" max="50" width="5.42578125" style="814" customWidth="1"/>
    <col min="51" max="51" width="5.28515625" style="646" customWidth="1"/>
    <col min="52" max="55" width="6.7109375" style="574" customWidth="1"/>
    <col min="56" max="56" width="8.85546875" style="963"/>
    <col min="57" max="58" width="8.85546875" style="666"/>
    <col min="59" max="16384" width="8.85546875" style="574"/>
  </cols>
  <sheetData>
    <row r="1" spans="1:59" ht="12.75" customHeight="1" x14ac:dyDescent="0.2">
      <c r="A1" s="111" t="s">
        <v>394</v>
      </c>
      <c r="B1" s="709"/>
      <c r="C1" s="618" t="s">
        <v>1</v>
      </c>
      <c r="E1" s="702"/>
      <c r="G1" s="607"/>
      <c r="H1" s="400"/>
      <c r="I1" s="400"/>
      <c r="J1" s="738" t="s">
        <v>3652</v>
      </c>
      <c r="K1" s="573"/>
      <c r="L1" s="621"/>
      <c r="N1" s="696"/>
      <c r="P1" s="573"/>
      <c r="Q1" s="695"/>
      <c r="R1" s="620"/>
      <c r="S1" s="744"/>
      <c r="T1" s="744"/>
      <c r="W1" s="744"/>
      <c r="Y1" s="573"/>
      <c r="Z1" s="738" t="s">
        <v>2</v>
      </c>
      <c r="AC1" s="623" t="s">
        <v>4210</v>
      </c>
      <c r="AG1" s="750"/>
      <c r="AJ1" s="623"/>
      <c r="AK1" s="623"/>
      <c r="AL1" s="751"/>
      <c r="AO1" s="782" t="s">
        <v>4188</v>
      </c>
      <c r="AP1" s="400"/>
      <c r="AQ1" s="693"/>
      <c r="AR1" s="807" t="s">
        <v>5</v>
      </c>
      <c r="AS1" s="640"/>
      <c r="AT1" s="640"/>
      <c r="AU1" s="640"/>
      <c r="AV1" s="640"/>
      <c r="AW1" s="640"/>
      <c r="AX1" s="640"/>
      <c r="AY1" s="787" t="s">
        <v>6</v>
      </c>
      <c r="BD1" s="962" t="s">
        <v>1864</v>
      </c>
    </row>
    <row r="2" spans="1:59" ht="12.75" customHeight="1" x14ac:dyDescent="0.2">
      <c r="A2" s="619" t="s">
        <v>7</v>
      </c>
      <c r="B2" s="709"/>
      <c r="C2" s="15" t="s">
        <v>4240</v>
      </c>
      <c r="D2" s="619"/>
      <c r="E2" s="700"/>
      <c r="F2" s="700"/>
      <c r="G2" s="400"/>
      <c r="H2" s="400"/>
      <c r="I2" s="400"/>
      <c r="J2" s="786" t="s">
        <v>4235</v>
      </c>
      <c r="K2" s="573"/>
      <c r="L2" s="621"/>
      <c r="N2" s="696"/>
      <c r="P2" s="573"/>
      <c r="Q2" s="620"/>
      <c r="R2" s="700"/>
      <c r="S2" s="746"/>
      <c r="T2" s="746"/>
      <c r="W2" s="746"/>
      <c r="Y2" s="573"/>
      <c r="Z2" s="786" t="s">
        <v>4236</v>
      </c>
      <c r="AO2" s="783" t="s">
        <v>10</v>
      </c>
      <c r="AP2" s="400"/>
      <c r="AR2" s="783" t="s">
        <v>11</v>
      </c>
      <c r="AS2" s="640"/>
      <c r="AT2" s="640"/>
      <c r="AU2" s="640"/>
      <c r="AV2" s="640"/>
      <c r="AW2" s="640"/>
      <c r="AX2" s="640"/>
      <c r="AY2" s="779" t="s">
        <v>14</v>
      </c>
    </row>
    <row r="3" spans="1:59" ht="12.75" customHeight="1" x14ac:dyDescent="0.2">
      <c r="A3" s="961" t="s">
        <v>4483</v>
      </c>
      <c r="B3" s="777"/>
      <c r="D3" s="619"/>
      <c r="E3" s="700"/>
      <c r="F3" s="700"/>
      <c r="G3" s="400"/>
      <c r="H3" s="400"/>
      <c r="I3" s="400"/>
      <c r="J3" s="792" t="s">
        <v>12</v>
      </c>
      <c r="K3" s="573"/>
      <c r="L3" s="574"/>
      <c r="N3" s="700"/>
      <c r="P3" s="573"/>
      <c r="Q3" s="740" t="s">
        <v>8</v>
      </c>
      <c r="R3" s="700"/>
      <c r="S3" s="747"/>
      <c r="T3" s="747"/>
      <c r="W3" s="747"/>
      <c r="X3" s="748"/>
      <c r="Y3" s="573"/>
      <c r="AE3" s="625"/>
      <c r="AF3" s="625"/>
      <c r="AG3" s="625"/>
      <c r="AH3" s="625"/>
      <c r="AI3" s="625"/>
      <c r="AJ3" s="625"/>
      <c r="AK3" s="625"/>
      <c r="AL3" s="625"/>
      <c r="AM3" s="625"/>
      <c r="AN3" s="625"/>
      <c r="AO3" s="703"/>
      <c r="AP3" s="400"/>
      <c r="AR3" s="808" t="s">
        <v>13</v>
      </c>
      <c r="AS3" s="640"/>
      <c r="AT3" s="640"/>
      <c r="AU3" s="640"/>
      <c r="AV3" s="640"/>
      <c r="AW3" s="640"/>
      <c r="AX3" s="640"/>
      <c r="BA3" s="622"/>
      <c r="BB3" s="622"/>
      <c r="BC3" s="622"/>
    </row>
    <row r="4" spans="1:59" ht="12.75" customHeight="1" x14ac:dyDescent="0.2">
      <c r="A4" s="752"/>
      <c r="B4" s="573"/>
      <c r="C4" s="537"/>
      <c r="D4" s="573"/>
      <c r="E4" s="753"/>
      <c r="F4" s="753"/>
      <c r="G4" s="573"/>
      <c r="H4" s="573"/>
      <c r="I4" s="573"/>
      <c r="J4" s="793" t="s">
        <v>4449</v>
      </c>
      <c r="K4" s="537"/>
      <c r="L4" s="574"/>
      <c r="N4" s="526"/>
      <c r="O4" s="697"/>
      <c r="P4" s="537"/>
      <c r="R4" s="526"/>
      <c r="T4" s="747"/>
      <c r="W4" s="747"/>
      <c r="Y4" s="537"/>
      <c r="Z4" s="780" t="s">
        <v>15</v>
      </c>
      <c r="AA4" s="537"/>
      <c r="AB4" s="537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703"/>
      <c r="AP4" s="400"/>
      <c r="AQ4" s="754"/>
      <c r="AR4" s="1027" t="s">
        <v>4450</v>
      </c>
      <c r="AS4" s="809"/>
      <c r="AT4" s="809"/>
      <c r="AU4" s="809"/>
      <c r="AV4" s="809"/>
      <c r="AW4" s="755" t="s">
        <v>19</v>
      </c>
      <c r="AX4" s="809"/>
      <c r="AZ4" s="1215" t="s">
        <v>20</v>
      </c>
      <c r="BA4" s="1216"/>
      <c r="BB4" s="1216"/>
      <c r="BC4" s="1217"/>
    </row>
    <row r="5" spans="1:59" ht="12.75" customHeight="1" x14ac:dyDescent="0.2">
      <c r="A5" s="537" t="s">
        <v>21</v>
      </c>
      <c r="B5" s="706" t="s">
        <v>22</v>
      </c>
      <c r="C5" s="587"/>
      <c r="D5" s="537"/>
      <c r="E5" s="756" t="s">
        <v>23</v>
      </c>
      <c r="F5" s="756" t="s">
        <v>24</v>
      </c>
      <c r="G5" s="755" t="s">
        <v>25</v>
      </c>
      <c r="H5" s="587"/>
      <c r="I5" s="757">
        <v>43553</v>
      </c>
      <c r="J5" s="698" t="s">
        <v>26</v>
      </c>
      <c r="K5" s="526" t="s">
        <v>4232</v>
      </c>
      <c r="L5" s="641" t="s">
        <v>4186</v>
      </c>
      <c r="M5" s="587"/>
      <c r="N5" s="526" t="s">
        <v>28</v>
      </c>
      <c r="O5" s="526" t="s">
        <v>4233</v>
      </c>
      <c r="P5" s="1218" t="s">
        <v>4238</v>
      </c>
      <c r="Q5" s="1218"/>
      <c r="R5" s="526" t="s">
        <v>27</v>
      </c>
      <c r="S5" s="701" t="s">
        <v>42</v>
      </c>
      <c r="T5" s="701" t="s">
        <v>42</v>
      </c>
      <c r="U5" s="701" t="s">
        <v>42</v>
      </c>
      <c r="V5" s="701" t="s">
        <v>42</v>
      </c>
      <c r="W5" s="701" t="s">
        <v>41</v>
      </c>
      <c r="X5" s="701" t="s">
        <v>36</v>
      </c>
      <c r="Y5" s="758" t="s">
        <v>29</v>
      </c>
      <c r="Z5" s="698" t="s">
        <v>30</v>
      </c>
      <c r="AA5" s="526" t="s">
        <v>32</v>
      </c>
      <c r="AB5" s="526" t="s">
        <v>33</v>
      </c>
      <c r="AC5" s="742" t="s">
        <v>32</v>
      </c>
      <c r="AD5" s="742"/>
      <c r="AE5" s="742" t="s">
        <v>32</v>
      </c>
      <c r="AF5" s="742" t="s">
        <v>35</v>
      </c>
      <c r="AG5" s="742" t="s">
        <v>32</v>
      </c>
      <c r="AH5" s="742" t="s">
        <v>32</v>
      </c>
      <c r="AI5" s="742" t="s">
        <v>4211</v>
      </c>
      <c r="AJ5" s="742" t="s">
        <v>36</v>
      </c>
      <c r="AK5" s="742" t="s">
        <v>4212</v>
      </c>
      <c r="AL5" s="742" t="s">
        <v>38</v>
      </c>
      <c r="AM5" s="742" t="s">
        <v>39</v>
      </c>
      <c r="AN5" s="742" t="s">
        <v>40</v>
      </c>
      <c r="AO5" s="784" t="s">
        <v>47</v>
      </c>
      <c r="AP5" s="587" t="s">
        <v>48</v>
      </c>
      <c r="AQ5" s="526" t="s">
        <v>31</v>
      </c>
      <c r="AR5" s="786" t="s">
        <v>49</v>
      </c>
      <c r="AS5" s="809"/>
      <c r="AT5" s="809"/>
      <c r="AU5" s="809"/>
      <c r="AV5" s="809"/>
      <c r="AW5" s="755" t="s">
        <v>50</v>
      </c>
      <c r="AX5" s="809"/>
      <c r="AY5" s="788" t="s">
        <v>51</v>
      </c>
      <c r="AZ5" s="815" t="s">
        <v>52</v>
      </c>
      <c r="BA5" s="760" t="s">
        <v>52</v>
      </c>
      <c r="BB5" s="760" t="s">
        <v>53</v>
      </c>
      <c r="BC5" s="816" t="s">
        <v>54</v>
      </c>
      <c r="BE5" s="587" t="s">
        <v>4303</v>
      </c>
      <c r="BF5" s="587" t="s">
        <v>4305</v>
      </c>
      <c r="BG5" s="666" t="s">
        <v>32</v>
      </c>
    </row>
    <row r="6" spans="1:59" s="776" customFormat="1" ht="12.75" customHeight="1" thickBot="1" x14ac:dyDescent="0.25">
      <c r="A6" s="768" t="s">
        <v>55</v>
      </c>
      <c r="B6" s="778" t="s">
        <v>56</v>
      </c>
      <c r="C6" s="769" t="s">
        <v>95</v>
      </c>
      <c r="D6" s="769" t="s">
        <v>57</v>
      </c>
      <c r="E6" s="770" t="s">
        <v>58</v>
      </c>
      <c r="F6" s="770" t="s">
        <v>59</v>
      </c>
      <c r="G6" s="771" t="s">
        <v>60</v>
      </c>
      <c r="H6" s="771" t="s">
        <v>61</v>
      </c>
      <c r="I6" s="769" t="s">
        <v>62</v>
      </c>
      <c r="J6" s="781" t="s">
        <v>63</v>
      </c>
      <c r="K6" s="769" t="s">
        <v>71</v>
      </c>
      <c r="L6" s="772" t="s">
        <v>4187</v>
      </c>
      <c r="M6" s="771" t="s">
        <v>4234</v>
      </c>
      <c r="N6" s="771" t="s">
        <v>69</v>
      </c>
      <c r="O6" s="769" t="s">
        <v>72</v>
      </c>
      <c r="P6" s="769" t="s">
        <v>67</v>
      </c>
      <c r="Q6" s="769" t="s">
        <v>68</v>
      </c>
      <c r="R6" s="769" t="s">
        <v>66</v>
      </c>
      <c r="S6" s="773" t="s">
        <v>87</v>
      </c>
      <c r="T6" s="773" t="s">
        <v>88</v>
      </c>
      <c r="U6" s="773" t="s">
        <v>51</v>
      </c>
      <c r="V6" s="773" t="s">
        <v>89</v>
      </c>
      <c r="W6" s="773" t="s">
        <v>86</v>
      </c>
      <c r="X6" s="773" t="s">
        <v>85</v>
      </c>
      <c r="Y6" s="768" t="s">
        <v>1865</v>
      </c>
      <c r="Z6" s="781" t="s">
        <v>72</v>
      </c>
      <c r="AA6" s="769" t="s">
        <v>74</v>
      </c>
      <c r="AB6" s="769" t="s">
        <v>75</v>
      </c>
      <c r="AC6" s="774" t="s">
        <v>76</v>
      </c>
      <c r="AD6" s="774" t="s">
        <v>34</v>
      </c>
      <c r="AE6" s="774" t="s">
        <v>77</v>
      </c>
      <c r="AF6" s="774" t="s">
        <v>78</v>
      </c>
      <c r="AG6" s="774" t="s">
        <v>79</v>
      </c>
      <c r="AH6" s="774" t="s">
        <v>80</v>
      </c>
      <c r="AI6" s="774" t="s">
        <v>80</v>
      </c>
      <c r="AJ6" s="774" t="s">
        <v>80</v>
      </c>
      <c r="AK6" s="774" t="s">
        <v>80</v>
      </c>
      <c r="AL6" s="774" t="s">
        <v>82</v>
      </c>
      <c r="AM6" s="774" t="s">
        <v>83</v>
      </c>
      <c r="AN6" s="774" t="s">
        <v>84</v>
      </c>
      <c r="AO6" s="785" t="s">
        <v>96</v>
      </c>
      <c r="AP6" s="771" t="s">
        <v>97</v>
      </c>
      <c r="AQ6" s="769" t="s">
        <v>73</v>
      </c>
      <c r="AR6" s="810">
        <v>2019</v>
      </c>
      <c r="AS6" s="811">
        <v>2020</v>
      </c>
      <c r="AT6" s="811">
        <v>2021</v>
      </c>
      <c r="AU6" s="811">
        <v>2022</v>
      </c>
      <c r="AV6" s="811">
        <v>2023</v>
      </c>
      <c r="AW6" s="771" t="s">
        <v>98</v>
      </c>
      <c r="AX6" s="771" t="s">
        <v>99</v>
      </c>
      <c r="AY6" s="789" t="s">
        <v>100</v>
      </c>
      <c r="AZ6" s="817" t="s">
        <v>101</v>
      </c>
      <c r="BA6" s="775" t="s">
        <v>102</v>
      </c>
      <c r="BB6" s="775" t="s">
        <v>103</v>
      </c>
      <c r="BC6" s="818" t="s">
        <v>103</v>
      </c>
      <c r="BD6" s="781" t="s">
        <v>4301</v>
      </c>
      <c r="BE6" s="771" t="s">
        <v>4304</v>
      </c>
      <c r="BF6" s="771" t="s">
        <v>4306</v>
      </c>
      <c r="BG6" s="885" t="s">
        <v>4427</v>
      </c>
    </row>
    <row r="7" spans="1:59" ht="11.25" customHeight="1" x14ac:dyDescent="0.2">
      <c r="A7" s="611" t="s">
        <v>397</v>
      </c>
      <c r="B7" s="855" t="s">
        <v>398</v>
      </c>
      <c r="C7" s="994" t="s">
        <v>247</v>
      </c>
      <c r="D7" s="994" t="s">
        <v>4354</v>
      </c>
      <c r="E7" s="794">
        <v>16</v>
      </c>
      <c r="F7" s="526">
        <v>221</v>
      </c>
      <c r="G7" s="526" t="s">
        <v>106</v>
      </c>
      <c r="H7" s="526" t="s">
        <v>106</v>
      </c>
      <c r="I7" s="926">
        <v>52.6</v>
      </c>
      <c r="J7" s="704">
        <f t="shared" ref="J7:J70" si="0">(M7/I7)*100</f>
        <v>0.26615969581749055</v>
      </c>
      <c r="K7" s="929">
        <v>3.5000000000000003E-2</v>
      </c>
      <c r="L7" s="641">
        <v>4</v>
      </c>
      <c r="M7" s="695">
        <f t="shared" ref="M7:M70" si="1">K7*L7</f>
        <v>0.14000000000000001</v>
      </c>
      <c r="N7" s="923" t="s">
        <v>190</v>
      </c>
      <c r="O7" s="797">
        <v>0.03</v>
      </c>
      <c r="P7" s="917">
        <v>43453</v>
      </c>
      <c r="Q7" s="917">
        <v>43472</v>
      </c>
      <c r="R7" s="695">
        <f t="shared" ref="R7:R70" si="2">(K7-O7)/O7*100</f>
        <v>16.666666666666682</v>
      </c>
      <c r="S7" s="761">
        <f>IF(INDEX(Historical!$D$7:$D$1439,MATCH(B7,Historical!$B$7:$B$1446,0))=0,"n/a",(INDEX(Historical!$C$7:$C$1439,MATCH(B7,Historical!$B$7:$B$1446,0))/INDEX(Historical!$D$7:$D$1439,MATCH(B7,Historical!$B$7:$B$1446,0))-1)*100)</f>
        <v>9.0909090909090828</v>
      </c>
      <c r="T7" s="761">
        <f>IF(INDEX(Historical!$F$7:$F$1432,MATCH(B7,Historical!$B$7:$B$1446,0))=0,"n/a",((INDEX(Historical!$C$7:$C$1439,MATCH(B7,Historical!$B$7:$B$1446,0))/INDEX(Historical!$F$7:$F$1432,MATCH(B7,Historical!$B$7:$B$1446,0)))^(1/3)-1)*100)</f>
        <v>8.4803632603543733</v>
      </c>
      <c r="U7" s="761">
        <f>IF(INDEX(Historical!$H$7:$H$1432,MATCH(B7,Historical!$B$7:$B$1446,0))=0,"n/a",((INDEX(Historical!$C$7:$C$1439,MATCH(B7,Historical!$B$7:$B$1446,0))/INDEX(Historical!$H$7:$H$1432,MATCH(B7,Historical!$B$7:$B$1446,0)))^(1/5)-1)*100)</f>
        <v>12.030033714161736</v>
      </c>
      <c r="V7" s="761">
        <f>IF(INDEX(Historical!$O$7:$O$1432,MATCH(B7,Historical!$B$7:$B$1446,0))=0,"n/a",((INDEX(Historical!$C$7:$C$1439,MATCH(B7,Historical!$B$7:$B$1446,0))/INDEX(Historical!$O$7:$O$1432,MATCH(B7,Historical!$B$7:$B$1446,0)))^(1/10)-1)*100)</f>
        <v>10.894220834176149</v>
      </c>
      <c r="W7" s="762">
        <f t="shared" ref="W7:W70" si="3">IF(OR(U7&lt;=0,U7="n/a",V7&lt;=0,V7="n/a"),"n/a",U7/V7)</f>
        <v>1.1042582941243893</v>
      </c>
      <c r="X7" s="763">
        <f t="shared" ref="X7:X70" si="4">IF(OR(AJ7&lt;=0,AJ7="n/a",U7&lt;=0,U7="n/a"),"n/a",U7/AJ7)</f>
        <v>1.0109272028707341</v>
      </c>
      <c r="Y7" s="712"/>
      <c r="Z7" s="704">
        <f t="shared" ref="Z7:Z70" si="5">IF(OR(AC7&lt;0.01,AC7="n/a"),"n/a",M7/AC7*100)</f>
        <v>5.0359712230215834</v>
      </c>
      <c r="AA7" s="937">
        <f t="shared" ref="AA7:AA70" si="6">IF(OR(AC7&lt;0.01,AC7="n/a"),"n/a",I7/AC7)</f>
        <v>18.920863309352519</v>
      </c>
      <c r="AB7" s="641">
        <v>12</v>
      </c>
      <c r="AC7" s="918">
        <v>2.78</v>
      </c>
      <c r="AD7" s="918">
        <v>1.58</v>
      </c>
      <c r="AE7" s="918">
        <v>0.94</v>
      </c>
      <c r="AF7" s="918">
        <v>2.0299999999999998</v>
      </c>
      <c r="AG7" s="918">
        <v>11.200000000000001</v>
      </c>
      <c r="AH7" s="918">
        <v>28.499999999999996</v>
      </c>
      <c r="AI7" s="918">
        <v>14.63</v>
      </c>
      <c r="AJ7" s="918">
        <v>11.899999999999999</v>
      </c>
      <c r="AK7" s="918">
        <v>12</v>
      </c>
      <c r="AL7" s="930">
        <v>3600</v>
      </c>
      <c r="AM7" s="924">
        <v>1.4000000000000001</v>
      </c>
      <c r="AN7" s="918">
        <v>0.24</v>
      </c>
      <c r="AO7" s="804">
        <f t="shared" ref="AO7:AO70" si="7">IF(U7="n/a","n/a",IF(AA7&lt;0,"n/a",IF(AA7="n/a","n/a",J7+U7-AA7)))</f>
        <v>-6.6246698993732931</v>
      </c>
      <c r="AP7" s="805">
        <f t="shared" ref="AP7:AP70" si="8">IF(U7="n/a","n/a",J7+U7)</f>
        <v>12.296193409979226</v>
      </c>
      <c r="AQ7" s="938">
        <f t="shared" ref="AQ7:AQ70" si="9">IF(OR(AC7&lt;0.01,AF7="n/a"),"n/a",(I7/SQRT(22.5*AC7*(I7/AF7))-1)*100)</f>
        <v>30.6553609360402</v>
      </c>
      <c r="AR7" s="704">
        <f>INDEX(Historical!$C$7:$C$1439,MATCH(B7,Historical!$B$7:$B$1446,0))*IF(AH7="n/a",1.03,IF(AH7&lt;0,1.01,IF(AH7&gt;10,1.1,(1+AH7/100))))</f>
        <v>0.13200000000000001</v>
      </c>
      <c r="AS7" s="937">
        <f t="shared" ref="AS7:AS70" si="10">IF($AI7="n/a",1.03*AR7,IF($AI7&lt;0,1.01*AR7,IF($AI7&gt;10,1.1*AR7,(1+$AI7/100)*AR7)))</f>
        <v>0.14520000000000002</v>
      </c>
      <c r="AT7" s="937">
        <f t="shared" ref="AT7:AV26" si="11">IF($AK7="n/a",1.03*AS7,IF($AK7&lt;0,1.01*AS7,IF($AK7&gt;10,1.1*AS7,(1+$AK7/100)*AS7)))</f>
        <v>0.15972000000000003</v>
      </c>
      <c r="AU7" s="937">
        <f t="shared" si="11"/>
        <v>0.17569200000000004</v>
      </c>
      <c r="AV7" s="937">
        <f t="shared" si="11"/>
        <v>0.19326120000000005</v>
      </c>
      <c r="AW7" s="704">
        <f t="shared" ref="AW7:AW70" si="12">SUM(AR7:AV7)</f>
        <v>0.80587320000000007</v>
      </c>
      <c r="AX7" s="812">
        <f t="shared" ref="AX7:AX70" si="13">AW7/I7*100</f>
        <v>1.5320783269961977</v>
      </c>
      <c r="AY7" s="997">
        <v>0.46</v>
      </c>
      <c r="AZ7" s="924">
        <v>35.67</v>
      </c>
      <c r="BA7" s="924">
        <v>-6.1400000000000006</v>
      </c>
      <c r="BB7" s="924">
        <v>2.04</v>
      </c>
      <c r="BC7" s="924">
        <v>8.76</v>
      </c>
      <c r="BE7" s="666">
        <v>2004</v>
      </c>
      <c r="BF7" s="948" t="e">
        <f t="shared" ref="BF7" si="14">#VALUE!</f>
        <v>#VALUE!</v>
      </c>
      <c r="BG7" s="933">
        <v>7.1999999999999993</v>
      </c>
    </row>
    <row r="8" spans="1:59" ht="11.25" customHeight="1" x14ac:dyDescent="0.2">
      <c r="A8" s="611" t="s">
        <v>421</v>
      </c>
      <c r="B8" s="927" t="s">
        <v>422</v>
      </c>
      <c r="C8" s="994" t="s">
        <v>154</v>
      </c>
      <c r="D8" s="994" t="s">
        <v>4358</v>
      </c>
      <c r="E8" s="794">
        <v>14</v>
      </c>
      <c r="F8" s="526">
        <v>275</v>
      </c>
      <c r="G8" s="526" t="s">
        <v>106</v>
      </c>
      <c r="H8" s="526" t="s">
        <v>106</v>
      </c>
      <c r="I8" s="926">
        <v>79.52</v>
      </c>
      <c r="J8" s="704">
        <f t="shared" si="0"/>
        <v>2.0120724346076462</v>
      </c>
      <c r="K8" s="929">
        <v>0.4</v>
      </c>
      <c r="L8" s="641">
        <v>4</v>
      </c>
      <c r="M8" s="695">
        <f t="shared" si="1"/>
        <v>1.6</v>
      </c>
      <c r="N8" s="923" t="s">
        <v>423</v>
      </c>
      <c r="O8" s="797">
        <v>0.38</v>
      </c>
      <c r="P8" s="917">
        <v>43420</v>
      </c>
      <c r="Q8" s="917">
        <v>43437</v>
      </c>
      <c r="R8" s="695">
        <f t="shared" si="2"/>
        <v>5.2631578947368469</v>
      </c>
      <c r="S8" s="761">
        <f>IF(INDEX(Historical!$D$7:$D$1439,MATCH(B8,Historical!$B$7:$B$1446,0))=0,"n/a",(INDEX(Historical!$C$7:$C$1439,MATCH(B8,Historical!$B$7:$B$1446,0))/INDEX(Historical!$D$7:$D$1439,MATCH(B8,Historical!$B$7:$B$1446,0))-1)*100)</f>
        <v>4.4067796610169463</v>
      </c>
      <c r="T8" s="761">
        <f>IF(INDEX(Historical!$F$7:$F$1432,MATCH(B8,Historical!$B$7:$B$1446,0))=0,"n/a",((INDEX(Historical!$C$7:$C$1439,MATCH(B8,Historical!$B$7:$B$1446,0))/INDEX(Historical!$F$7:$F$1432,MATCH(B8,Historical!$B$7:$B$1446,0)))^(1/3)-1)*100)</f>
        <v>8.3706762661827092</v>
      </c>
      <c r="U8" s="761">
        <f>IF(INDEX(Historical!$H$7:$H$1432,MATCH(B8,Historical!$B$7:$B$1446,0))=0,"n/a",((INDEX(Historical!$C$7:$C$1439,MATCH(B8,Historical!$B$7:$B$1446,0))/INDEX(Historical!$H$7:$H$1432,MATCH(B8,Historical!$B$7:$B$1446,0)))^(1/5)-1)*100)</f>
        <v>12.227922266533264</v>
      </c>
      <c r="V8" s="761">
        <f>IF(INDEX(Historical!$O$7:$O$1432,MATCH(B8,Historical!$B$7:$B$1446,0))=0,"n/a",((INDEX(Historical!$C$7:$C$1439,MATCH(B8,Historical!$B$7:$B$1446,0))/INDEX(Historical!$O$7:$O$1432,MATCH(B8,Historical!$B$7:$B$1446,0)))^(1/10)-1)*100)</f>
        <v>25.217992117745247</v>
      </c>
      <c r="W8" s="762">
        <f t="shared" si="3"/>
        <v>0.48488881309185566</v>
      </c>
      <c r="X8" s="763">
        <f t="shared" si="4"/>
        <v>0.6869619250861384</v>
      </c>
      <c r="Y8" s="714"/>
      <c r="Z8" s="704">
        <f t="shared" si="5"/>
        <v>30.947775628626694</v>
      </c>
      <c r="AA8" s="937">
        <f t="shared" si="6"/>
        <v>15.381044487427465</v>
      </c>
      <c r="AB8" s="641">
        <v>9</v>
      </c>
      <c r="AC8" s="918">
        <v>5.17</v>
      </c>
      <c r="AD8" s="918">
        <v>1.63</v>
      </c>
      <c r="AE8" s="918">
        <v>0.1</v>
      </c>
      <c r="AF8" s="918">
        <v>5.53</v>
      </c>
      <c r="AG8" s="920">
        <v>38.800000000000004</v>
      </c>
      <c r="AH8" s="920">
        <v>188.6</v>
      </c>
      <c r="AI8" s="920">
        <v>8.86</v>
      </c>
      <c r="AJ8" s="918">
        <v>17.8</v>
      </c>
      <c r="AK8" s="918">
        <v>9.44</v>
      </c>
      <c r="AL8" s="930">
        <v>17120</v>
      </c>
      <c r="AM8" s="924">
        <v>0.2</v>
      </c>
      <c r="AN8" s="918">
        <v>1.53</v>
      </c>
      <c r="AO8" s="804">
        <f t="shared" si="7"/>
        <v>-1.1410497862865547</v>
      </c>
      <c r="AP8" s="805">
        <f t="shared" si="8"/>
        <v>14.23999470114091</v>
      </c>
      <c r="AQ8" s="938">
        <f t="shared" si="9"/>
        <v>94.430422877209779</v>
      </c>
      <c r="AR8" s="704">
        <f>INDEX(Historical!$C$7:$C$1439,MATCH(B8,Historical!$B$7:$B$1446,0))*IF(AH8="n/a",1.03,IF(AH8&lt;0,1.01,IF(AH8&gt;10,1.1,(1+AH8/100))))</f>
        <v>1.6940000000000002</v>
      </c>
      <c r="AS8" s="937">
        <f t="shared" si="10"/>
        <v>1.8440884000000002</v>
      </c>
      <c r="AT8" s="937">
        <f t="shared" si="11"/>
        <v>2.0181703449600001</v>
      </c>
      <c r="AU8" s="937">
        <f t="shared" si="11"/>
        <v>2.2086856255242244</v>
      </c>
      <c r="AV8" s="937">
        <f t="shared" si="11"/>
        <v>2.4171855485737113</v>
      </c>
      <c r="AW8" s="704">
        <f t="shared" si="12"/>
        <v>10.182129919057937</v>
      </c>
      <c r="AX8" s="812">
        <f t="shared" si="13"/>
        <v>12.804489334831409</v>
      </c>
      <c r="AY8" s="997">
        <v>1.1000000000000001</v>
      </c>
      <c r="AZ8" s="924">
        <v>14.649999999999999</v>
      </c>
      <c r="BA8" s="924">
        <v>-16.29</v>
      </c>
      <c r="BB8" s="924">
        <v>-2.23</v>
      </c>
      <c r="BC8" s="924">
        <v>-6.3299999999999992</v>
      </c>
      <c r="BE8" s="666">
        <v>2006</v>
      </c>
      <c r="BF8" s="948" t="e">
        <f>#VALUE!</f>
        <v>#VALUE!</v>
      </c>
      <c r="BG8" s="933">
        <v>3.1</v>
      </c>
    </row>
    <row r="9" spans="1:59" ht="11.25" customHeight="1" x14ac:dyDescent="0.2">
      <c r="A9" s="611" t="s">
        <v>399</v>
      </c>
      <c r="B9" s="928" t="s">
        <v>400</v>
      </c>
      <c r="C9" s="994" t="s">
        <v>4227</v>
      </c>
      <c r="D9" s="994" t="s">
        <v>4362</v>
      </c>
      <c r="E9" s="794">
        <v>14</v>
      </c>
      <c r="F9" s="526">
        <v>273</v>
      </c>
      <c r="G9" s="526" t="s">
        <v>106</v>
      </c>
      <c r="H9" s="526" t="s">
        <v>106</v>
      </c>
      <c r="I9" s="926">
        <v>176.02</v>
      </c>
      <c r="J9" s="704">
        <f t="shared" si="0"/>
        <v>1.6589023974548347</v>
      </c>
      <c r="K9" s="929">
        <v>1.46</v>
      </c>
      <c r="L9" s="641">
        <v>2</v>
      </c>
      <c r="M9" s="695">
        <f t="shared" si="1"/>
        <v>2.92</v>
      </c>
      <c r="N9" s="923" t="s">
        <v>401</v>
      </c>
      <c r="O9" s="797">
        <v>1.33</v>
      </c>
      <c r="P9" s="917">
        <v>43390</v>
      </c>
      <c r="Q9" s="917">
        <v>43419</v>
      </c>
      <c r="R9" s="695">
        <f t="shared" si="2"/>
        <v>9.7744360902255547</v>
      </c>
      <c r="S9" s="761">
        <f>IF(INDEX(Historical!$D$7:$D$1439,MATCH(B9,Historical!$B$7:$B$1446,0))=0,"n/a",(INDEX(Historical!$C$7:$C$1439,MATCH(B9,Historical!$B$7:$B$1446,0))/INDEX(Historical!$D$7:$D$1439,MATCH(B9,Historical!$B$7:$B$1446,0))-1)*100)</f>
        <v>4.8872180451127845</v>
      </c>
      <c r="T9" s="761">
        <f>IF(INDEX(Historical!$F$7:$F$1432,MATCH(B9,Historical!$B$7:$B$1446,0))=0,"n/a",((INDEX(Historical!$C$7:$C$1439,MATCH(B9,Historical!$B$7:$B$1446,0))/INDEX(Historical!$F$7:$F$1432,MATCH(B9,Historical!$B$7:$B$1446,0)))^(1/3)-1)*100)</f>
        <v>9.586262193147066</v>
      </c>
      <c r="U9" s="761">
        <f>IF(INDEX(Historical!$H$7:$H$1432,MATCH(B9,Historical!$B$7:$B$1446,0))=0,"n/a",((INDEX(Historical!$C$7:$C$1439,MATCH(B9,Historical!$B$7:$B$1446,0))/INDEX(Historical!$H$7:$H$1432,MATCH(B9,Historical!$B$7:$B$1446,0)))^(1/5)-1)*100)</f>
        <v>9.9033653104016359</v>
      </c>
      <c r="V9" s="761">
        <f>IF(INDEX(Historical!$O$7:$O$1432,MATCH(B9,Historical!$B$7:$B$1446,0))=0,"n/a",((INDEX(Historical!$C$7:$C$1439,MATCH(B9,Historical!$B$7:$B$1446,0))/INDEX(Historical!$O$7:$O$1432,MATCH(B9,Historical!$B$7:$B$1446,0)))^(1/10)-1)*100)</f>
        <v>18.758148989220235</v>
      </c>
      <c r="W9" s="762">
        <f t="shared" si="3"/>
        <v>0.52795002940283786</v>
      </c>
      <c r="X9" s="763">
        <f t="shared" si="4"/>
        <v>1.6505608850669393</v>
      </c>
      <c r="Y9" s="928" t="s">
        <v>736</v>
      </c>
      <c r="Z9" s="704">
        <f t="shared" si="5"/>
        <v>43.067846607669615</v>
      </c>
      <c r="AA9" s="937">
        <f t="shared" si="6"/>
        <v>25.961651917404129</v>
      </c>
      <c r="AB9" s="641">
        <v>8</v>
      </c>
      <c r="AC9" s="918">
        <v>6.78</v>
      </c>
      <c r="AD9" s="918">
        <v>2.99</v>
      </c>
      <c r="AE9" s="918">
        <v>2.71</v>
      </c>
      <c r="AF9" s="918">
        <v>8.8699999999999992</v>
      </c>
      <c r="AG9" s="918">
        <v>39.6</v>
      </c>
      <c r="AH9" s="918">
        <v>21.5</v>
      </c>
      <c r="AI9" s="918">
        <v>9.07</v>
      </c>
      <c r="AJ9" s="918">
        <v>6</v>
      </c>
      <c r="AK9" s="918">
        <v>8.6900000000000013</v>
      </c>
      <c r="AL9" s="930">
        <v>114240</v>
      </c>
      <c r="AM9" s="924">
        <v>0.2</v>
      </c>
      <c r="AN9" s="918">
        <v>0</v>
      </c>
      <c r="AO9" s="804">
        <f t="shared" si="7"/>
        <v>-14.399384209547659</v>
      </c>
      <c r="AP9" s="805">
        <f t="shared" si="8"/>
        <v>11.562267707856471</v>
      </c>
      <c r="AQ9" s="938">
        <f t="shared" si="9"/>
        <v>219.91655336101118</v>
      </c>
      <c r="AR9" s="704">
        <f>INDEX(Historical!$C$7:$C$1439,MATCH(B9,Historical!$B$7:$B$1446,0))*IF(AH9="n/a",1.03,IF(AH9&lt;0,1.01,IF(AH9&gt;10,1.1,(1+AH9/100))))</f>
        <v>3.0690000000000004</v>
      </c>
      <c r="AS9" s="937">
        <f t="shared" si="10"/>
        <v>3.3473583000000002</v>
      </c>
      <c r="AT9" s="937">
        <f t="shared" si="11"/>
        <v>3.6382437362700002</v>
      </c>
      <c r="AU9" s="937">
        <f t="shared" si="11"/>
        <v>3.9544071169518631</v>
      </c>
      <c r="AV9" s="937">
        <f t="shared" si="11"/>
        <v>4.29804509541498</v>
      </c>
      <c r="AW9" s="704">
        <f t="shared" si="12"/>
        <v>18.307054248636845</v>
      </c>
      <c r="AX9" s="812">
        <f t="shared" si="13"/>
        <v>10.40055348746554</v>
      </c>
      <c r="AY9" s="997">
        <v>1.1100000000000001</v>
      </c>
      <c r="AZ9" s="924">
        <v>32.72</v>
      </c>
      <c r="BA9" s="924">
        <v>-0.83</v>
      </c>
      <c r="BB9" s="924">
        <v>10.38</v>
      </c>
      <c r="BC9" s="924">
        <v>9.6100000000000012</v>
      </c>
      <c r="BE9" s="666">
        <v>2006</v>
      </c>
      <c r="BF9" s="948" t="e">
        <f>#VALUE!</f>
        <v>#VALUE!</v>
      </c>
      <c r="BG9" s="933">
        <v>17.299999999999997</v>
      </c>
    </row>
    <row r="10" spans="1:59" ht="11.25" customHeight="1" x14ac:dyDescent="0.2">
      <c r="A10" s="611" t="s">
        <v>402</v>
      </c>
      <c r="B10" s="928" t="s">
        <v>403</v>
      </c>
      <c r="C10" s="994" t="s">
        <v>112</v>
      </c>
      <c r="D10" s="994" t="s">
        <v>4359</v>
      </c>
      <c r="E10" s="794">
        <v>16</v>
      </c>
      <c r="F10" s="526">
        <v>222</v>
      </c>
      <c r="G10" s="526" t="s">
        <v>106</v>
      </c>
      <c r="H10" s="526" t="s">
        <v>106</v>
      </c>
      <c r="I10" s="926">
        <v>16</v>
      </c>
      <c r="J10" s="704">
        <f t="shared" si="0"/>
        <v>3</v>
      </c>
      <c r="K10" s="929">
        <v>0.12</v>
      </c>
      <c r="L10" s="641">
        <v>4</v>
      </c>
      <c r="M10" s="695">
        <f t="shared" si="1"/>
        <v>0.48</v>
      </c>
      <c r="N10" s="923" t="s">
        <v>404</v>
      </c>
      <c r="O10" s="797">
        <v>0.11</v>
      </c>
      <c r="P10" s="917">
        <v>43472</v>
      </c>
      <c r="Q10" s="917">
        <v>43494</v>
      </c>
      <c r="R10" s="695">
        <f t="shared" si="2"/>
        <v>9.0909090909090864</v>
      </c>
      <c r="S10" s="761">
        <f>IF(INDEX(Historical!$D$7:$D$1439,MATCH(B10,Historical!$B$7:$B$1446,0))=0,"n/a",(INDEX(Historical!$C$7:$C$1439,MATCH(B10,Historical!$B$7:$B$1446,0))/INDEX(Historical!$D$7:$D$1439,MATCH(B10,Historical!$B$7:$B$1446,0))-1)*100)</f>
        <v>4.761904761904745</v>
      </c>
      <c r="T10" s="761">
        <f>IF(INDEX(Historical!$F$7:$F$1432,MATCH(B10,Historical!$B$7:$B$1446,0))=0,"n/a",((INDEX(Historical!$C$7:$C$1439,MATCH(B10,Historical!$B$7:$B$1446,0))/INDEX(Historical!$F$7:$F$1432,MATCH(B10,Historical!$B$7:$B$1446,0)))^(1/3)-1)*100)</f>
        <v>6.917810999860885</v>
      </c>
      <c r="U10" s="761">
        <f>IF(INDEX(Historical!$H$7:$H$1432,MATCH(B10,Historical!$B$7:$B$1446,0))=0,"n/a",((INDEX(Historical!$C$7:$C$1439,MATCH(B10,Historical!$B$7:$B$1446,0))/INDEX(Historical!$H$7:$H$1432,MATCH(B10,Historical!$B$7:$B$1446,0)))^(1/5)-1)*100)</f>
        <v>7.9608473046602901</v>
      </c>
      <c r="V10" s="761">
        <f>IF(INDEX(Historical!$O$7:$O$1432,MATCH(B10,Historical!$B$7:$B$1446,0))=0,"n/a",((INDEX(Historical!$C$7:$C$1439,MATCH(B10,Historical!$B$7:$B$1446,0))/INDEX(Historical!$O$7:$O$1432,MATCH(B10,Historical!$B$7:$B$1446,0)))^(1/10)-1)*100)</f>
        <v>9.9766218946124816</v>
      </c>
      <c r="W10" s="762">
        <f t="shared" si="3"/>
        <v>0.79795018682218088</v>
      </c>
      <c r="X10" s="763">
        <f t="shared" si="4"/>
        <v>6.123728695892531</v>
      </c>
      <c r="Y10" s="715"/>
      <c r="Z10" s="704">
        <f t="shared" si="5"/>
        <v>37.5</v>
      </c>
      <c r="AA10" s="937">
        <f t="shared" si="6"/>
        <v>12.5</v>
      </c>
      <c r="AB10" s="641">
        <v>12</v>
      </c>
      <c r="AC10" s="918">
        <v>1.28</v>
      </c>
      <c r="AD10" s="918">
        <v>1.25</v>
      </c>
      <c r="AE10" s="918">
        <v>0.4</v>
      </c>
      <c r="AF10" s="918">
        <v>1.03</v>
      </c>
      <c r="AG10" s="918">
        <v>8.9</v>
      </c>
      <c r="AH10" s="918">
        <v>-8.6999999999999993</v>
      </c>
      <c r="AI10" s="918">
        <v>10.879999999999999</v>
      </c>
      <c r="AJ10" s="918">
        <v>1.3</v>
      </c>
      <c r="AK10" s="918">
        <v>10</v>
      </c>
      <c r="AL10" s="930">
        <v>55.04</v>
      </c>
      <c r="AM10" s="924">
        <v>10.299999999999999</v>
      </c>
      <c r="AN10" s="918">
        <v>0.84</v>
      </c>
      <c r="AO10" s="804">
        <f t="shared" si="7"/>
        <v>-1.539152695339709</v>
      </c>
      <c r="AP10" s="805">
        <f t="shared" si="8"/>
        <v>10.960847304660291</v>
      </c>
      <c r="AQ10" s="938">
        <f t="shared" si="9"/>
        <v>-24.354628547265222</v>
      </c>
      <c r="AR10" s="704">
        <f>INDEX(Historical!$C$7:$C$1439,MATCH(B10,Historical!$B$7:$B$1446,0))*IF(AH10="n/a",1.03,IF(AH10&lt;0,1.01,IF(AH10&gt;10,1.1,(1+AH10/100))))</f>
        <v>0.44440000000000002</v>
      </c>
      <c r="AS10" s="937">
        <f t="shared" si="10"/>
        <v>0.48884000000000005</v>
      </c>
      <c r="AT10" s="937">
        <f t="shared" si="11"/>
        <v>0.53772400000000009</v>
      </c>
      <c r="AU10" s="937">
        <f t="shared" si="11"/>
        <v>0.59149640000000014</v>
      </c>
      <c r="AV10" s="937">
        <f t="shared" si="11"/>
        <v>0.65064604000000026</v>
      </c>
      <c r="AW10" s="704">
        <f t="shared" si="12"/>
        <v>2.7131064400000007</v>
      </c>
      <c r="AX10" s="812">
        <f t="shared" si="13"/>
        <v>16.956915250000005</v>
      </c>
      <c r="AY10" s="997">
        <v>1.1599999999999999</v>
      </c>
      <c r="AZ10" s="924">
        <v>18.52</v>
      </c>
      <c r="BA10" s="924">
        <v>-32.090000000000003</v>
      </c>
      <c r="BB10" s="924">
        <v>-3.55</v>
      </c>
      <c r="BC10" s="924">
        <v>-13.71</v>
      </c>
      <c r="BE10" s="666">
        <v>2005</v>
      </c>
      <c r="BF10" s="948" t="e">
        <f>#VALUE!</f>
        <v>#VALUE!</v>
      </c>
      <c r="BG10" s="933">
        <v>4.1000000000000005</v>
      </c>
    </row>
    <row r="11" spans="1:59" ht="11.25" customHeight="1" x14ac:dyDescent="0.2">
      <c r="A11" s="611" t="s">
        <v>427</v>
      </c>
      <c r="B11" s="927" t="s">
        <v>428</v>
      </c>
      <c r="C11" s="994" t="s">
        <v>4227</v>
      </c>
      <c r="D11" s="994" t="s">
        <v>4363</v>
      </c>
      <c r="E11" s="794">
        <v>17</v>
      </c>
      <c r="F11" s="526">
        <v>200</v>
      </c>
      <c r="G11" s="526" t="s">
        <v>106</v>
      </c>
      <c r="H11" s="526" t="s">
        <v>106</v>
      </c>
      <c r="I11" s="926">
        <v>105.27</v>
      </c>
      <c r="J11" s="704">
        <f t="shared" si="0"/>
        <v>2.0518666286691367</v>
      </c>
      <c r="K11" s="929">
        <v>0.54</v>
      </c>
      <c r="L11" s="641">
        <v>4</v>
      </c>
      <c r="M11" s="695">
        <f t="shared" si="1"/>
        <v>2.16</v>
      </c>
      <c r="N11" s="923" t="s">
        <v>327</v>
      </c>
      <c r="O11" s="797">
        <v>0.48</v>
      </c>
      <c r="P11" s="917">
        <v>43524</v>
      </c>
      <c r="Q11" s="917">
        <v>43536</v>
      </c>
      <c r="R11" s="695">
        <f t="shared" si="2"/>
        <v>12.500000000000011</v>
      </c>
      <c r="S11" s="761">
        <f>IF(INDEX(Historical!$D$7:$D$1439,MATCH(B11,Historical!$B$7:$B$1446,0))=0,"n/a",(INDEX(Historical!$C$7:$C$1439,MATCH(B11,Historical!$B$7:$B$1446,0))/INDEX(Historical!$D$7:$D$1439,MATCH(B11,Historical!$B$7:$B$1446,0))-1)*100)</f>
        <v>6.6666666666666652</v>
      </c>
      <c r="T11" s="761">
        <f>IF(INDEX(Historical!$F$7:$F$1432,MATCH(B11,Historical!$B$7:$B$1446,0))=0,"n/a",((INDEX(Historical!$C$7:$C$1439,MATCH(B11,Historical!$B$7:$B$1446,0))/INDEX(Historical!$F$7:$F$1432,MATCH(B11,Historical!$B$7:$B$1446,0)))^(1/3)-1)*100)</f>
        <v>6.2658569182611146</v>
      </c>
      <c r="U11" s="761">
        <f>IF(INDEX(Historical!$H$7:$H$1432,MATCH(B11,Historical!$B$7:$B$1446,0))=0,"n/a",((INDEX(Historical!$C$7:$C$1439,MATCH(B11,Historical!$B$7:$B$1446,0))/INDEX(Historical!$H$7:$H$1432,MATCH(B11,Historical!$B$7:$B$1446,0)))^(1/5)-1)*100)</f>
        <v>7.1402027941006807</v>
      </c>
      <c r="V11" s="761">
        <f>IF(INDEX(Historical!$O$7:$O$1432,MATCH(B11,Historical!$B$7:$B$1446,0))=0,"n/a",((INDEX(Historical!$C$7:$C$1439,MATCH(B11,Historical!$B$7:$B$1446,0))/INDEX(Historical!$O$7:$O$1432,MATCH(B11,Historical!$B$7:$B$1446,0)))^(1/10)-1)*100)</f>
        <v>9.4260348858074661</v>
      </c>
      <c r="W11" s="762">
        <f t="shared" si="3"/>
        <v>0.75749802335778504</v>
      </c>
      <c r="X11" s="763">
        <f t="shared" si="4"/>
        <v>0.51368365425184748</v>
      </c>
      <c r="Y11" s="927"/>
      <c r="Z11" s="704">
        <f t="shared" si="5"/>
        <v>50.704225352112687</v>
      </c>
      <c r="AA11" s="937">
        <f t="shared" si="6"/>
        <v>24.711267605633804</v>
      </c>
      <c r="AB11" s="641">
        <v>10</v>
      </c>
      <c r="AC11" s="918">
        <v>4.26</v>
      </c>
      <c r="AD11" s="918">
        <v>2.65</v>
      </c>
      <c r="AE11" s="918">
        <v>6.44</v>
      </c>
      <c r="AF11" s="918">
        <v>3.35</v>
      </c>
      <c r="AG11" s="918" t="s">
        <v>137</v>
      </c>
      <c r="AH11" s="918">
        <v>99</v>
      </c>
      <c r="AI11" s="918">
        <v>9.76</v>
      </c>
      <c r="AJ11" s="918">
        <v>13.900000000000002</v>
      </c>
      <c r="AK11" s="918">
        <v>9.34</v>
      </c>
      <c r="AL11" s="930">
        <v>39780</v>
      </c>
      <c r="AM11" s="924">
        <v>0.1</v>
      </c>
      <c r="AN11" s="918">
        <v>0.54</v>
      </c>
      <c r="AO11" s="804">
        <f t="shared" si="7"/>
        <v>-15.519198182863986</v>
      </c>
      <c r="AP11" s="805">
        <f t="shared" si="8"/>
        <v>9.1920694227698174</v>
      </c>
      <c r="AQ11" s="938">
        <f t="shared" si="9"/>
        <v>91.8132731809457</v>
      </c>
      <c r="AR11" s="704">
        <f>INDEX(Historical!$C$7:$C$1439,MATCH(B11,Historical!$B$7:$B$1446,0))*IF(AH11="n/a",1.03,IF(AH11&lt;0,1.01,IF(AH11&gt;10,1.1,(1+AH11/100))))</f>
        <v>2.1120000000000001</v>
      </c>
      <c r="AS11" s="937">
        <f t="shared" si="10"/>
        <v>2.3181311999999998</v>
      </c>
      <c r="AT11" s="937">
        <f t="shared" si="11"/>
        <v>2.5346446540799996</v>
      </c>
      <c r="AU11" s="937">
        <f t="shared" si="11"/>
        <v>2.7713804647710716</v>
      </c>
      <c r="AV11" s="937">
        <f t="shared" si="11"/>
        <v>3.0302274001806895</v>
      </c>
      <c r="AW11" s="704">
        <f t="shared" si="12"/>
        <v>12.766383719031762</v>
      </c>
      <c r="AX11" s="812">
        <f t="shared" si="13"/>
        <v>12.127276260123265</v>
      </c>
      <c r="AY11" s="997">
        <v>1.24</v>
      </c>
      <c r="AZ11" s="924">
        <v>37.39</v>
      </c>
      <c r="BA11" s="924">
        <v>-5.26</v>
      </c>
      <c r="BB11" s="924">
        <v>2.08</v>
      </c>
      <c r="BC11" s="924">
        <v>11.34</v>
      </c>
      <c r="BE11" s="666">
        <v>2003</v>
      </c>
      <c r="BF11" s="948" t="e">
        <f>#VALUE!</f>
        <v>#VALUE!</v>
      </c>
      <c r="BG11" s="933" t="s">
        <v>137</v>
      </c>
    </row>
    <row r="12" spans="1:59" ht="11.25" customHeight="1" x14ac:dyDescent="0.2">
      <c r="A12" s="611" t="s">
        <v>409</v>
      </c>
      <c r="B12" s="927" t="s">
        <v>410</v>
      </c>
      <c r="C12" s="994" t="s">
        <v>108</v>
      </c>
      <c r="D12" s="994" t="s">
        <v>118</v>
      </c>
      <c r="E12" s="794">
        <v>15</v>
      </c>
      <c r="F12" s="526">
        <v>249</v>
      </c>
      <c r="G12" s="526" t="s">
        <v>106</v>
      </c>
      <c r="H12" s="526" t="s">
        <v>106</v>
      </c>
      <c r="I12" s="926">
        <v>27.02</v>
      </c>
      <c r="J12" s="704">
        <f t="shared" si="0"/>
        <v>1.0362694300518136</v>
      </c>
      <c r="K12" s="929">
        <v>0.28000000000000003</v>
      </c>
      <c r="L12" s="641">
        <v>1</v>
      </c>
      <c r="M12" s="695">
        <f t="shared" si="1"/>
        <v>0.28000000000000003</v>
      </c>
      <c r="N12" s="923" t="s">
        <v>172</v>
      </c>
      <c r="O12" s="797">
        <v>0.26</v>
      </c>
      <c r="P12" s="917">
        <v>43431</v>
      </c>
      <c r="Q12" s="917">
        <v>43446</v>
      </c>
      <c r="R12" s="695">
        <f t="shared" si="2"/>
        <v>7.6923076923076987</v>
      </c>
      <c r="S12" s="761">
        <f>IF(INDEX(Historical!$D$7:$D$1439,MATCH(B12,Historical!$B$7:$B$1446,0))=0,"n/a",(INDEX(Historical!$C$7:$C$1439,MATCH(B12,Historical!$B$7:$B$1446,0))/INDEX(Historical!$D$7:$D$1439,MATCH(B12,Historical!$B$7:$B$1446,0))-1)*100)</f>
        <v>7.6923076923077094</v>
      </c>
      <c r="T12" s="761">
        <f>IF(INDEX(Historical!$F$7:$F$1432,MATCH(B12,Historical!$B$7:$B$1446,0))=0,"n/a",((INDEX(Historical!$C$7:$C$1439,MATCH(B12,Historical!$B$7:$B$1446,0))/INDEX(Historical!$F$7:$F$1432,MATCH(B12,Historical!$B$7:$B$1446,0)))^(1/3)-1)*100)</f>
        <v>8.3706762661827092</v>
      </c>
      <c r="U12" s="761">
        <f>IF(INDEX(Historical!$H$7:$H$1432,MATCH(B12,Historical!$B$7:$B$1446,0))=0,"n/a",((INDEX(Historical!$C$7:$C$1439,MATCH(B12,Historical!$B$7:$B$1446,0))/INDEX(Historical!$H$7:$H$1432,MATCH(B12,Historical!$B$7:$B$1446,0)))^(1/5)-1)*100)</f>
        <v>9.2388464140373152</v>
      </c>
      <c r="V12" s="761">
        <f>IF(INDEX(Historical!$O$7:$O$1432,MATCH(B12,Historical!$B$7:$B$1446,0))=0,"n/a",((INDEX(Historical!$C$7:$C$1439,MATCH(B12,Historical!$B$7:$B$1446,0))/INDEX(Historical!$O$7:$O$1432,MATCH(B12,Historical!$B$7:$B$1446,0)))^(1/10)-1)*100)</f>
        <v>14.869835499703509</v>
      </c>
      <c r="W12" s="762">
        <f t="shared" si="3"/>
        <v>0.62131463486744887</v>
      </c>
      <c r="X12" s="763">
        <f t="shared" si="4"/>
        <v>1.1266885870777212</v>
      </c>
      <c r="Y12" s="928"/>
      <c r="Z12" s="704">
        <f t="shared" si="5"/>
        <v>5.5888223552894214</v>
      </c>
      <c r="AA12" s="937">
        <f t="shared" si="6"/>
        <v>5.3932135728542914</v>
      </c>
      <c r="AB12" s="641">
        <v>12</v>
      </c>
      <c r="AC12" s="918">
        <v>5.01</v>
      </c>
      <c r="AD12" s="918">
        <v>0.54</v>
      </c>
      <c r="AE12" s="918">
        <v>1.69</v>
      </c>
      <c r="AF12" s="918">
        <v>1.02</v>
      </c>
      <c r="AG12" s="918">
        <v>18.600000000000001</v>
      </c>
      <c r="AH12" s="918">
        <v>114.9</v>
      </c>
      <c r="AI12" s="918">
        <v>5.89</v>
      </c>
      <c r="AJ12" s="918">
        <v>8.2000000000000011</v>
      </c>
      <c r="AK12" s="918">
        <v>10</v>
      </c>
      <c r="AL12" s="930">
        <v>2610</v>
      </c>
      <c r="AM12" s="924">
        <v>0.8</v>
      </c>
      <c r="AN12" s="918">
        <v>0.31</v>
      </c>
      <c r="AO12" s="804">
        <f t="shared" si="7"/>
        <v>4.8819022712348374</v>
      </c>
      <c r="AP12" s="805">
        <f t="shared" si="8"/>
        <v>10.275115844089129</v>
      </c>
      <c r="AQ12" s="938">
        <f t="shared" si="9"/>
        <v>-50.553832440111066</v>
      </c>
      <c r="AR12" s="704">
        <f>INDEX(Historical!$C$7:$C$1439,MATCH(B12,Historical!$B$7:$B$1446,0))*IF(AH12="n/a",1.03,IF(AH12&lt;0,1.01,IF(AH12&gt;10,1.1,(1+AH12/100))))</f>
        <v>0.30800000000000005</v>
      </c>
      <c r="AS12" s="937">
        <f t="shared" si="10"/>
        <v>0.32614120000000002</v>
      </c>
      <c r="AT12" s="937">
        <f t="shared" si="11"/>
        <v>0.35875532000000004</v>
      </c>
      <c r="AU12" s="937">
        <f t="shared" si="11"/>
        <v>0.39463085200000009</v>
      </c>
      <c r="AV12" s="937">
        <f t="shared" si="11"/>
        <v>0.43409393720000011</v>
      </c>
      <c r="AW12" s="704">
        <f t="shared" si="12"/>
        <v>1.8216213092000004</v>
      </c>
      <c r="AX12" s="812">
        <f t="shared" si="13"/>
        <v>6.7417516994818669</v>
      </c>
      <c r="AY12" s="997">
        <v>2.2799999999999998</v>
      </c>
      <c r="AZ12" s="924">
        <v>6.93</v>
      </c>
      <c r="BA12" s="924">
        <v>-29.94</v>
      </c>
      <c r="BB12" s="924">
        <v>-11.799999999999999</v>
      </c>
      <c r="BC12" s="924">
        <v>-18.420000000000002</v>
      </c>
      <c r="BE12" s="666">
        <v>2005</v>
      </c>
      <c r="BF12" s="948" t="e">
        <f>#VALUE!</f>
        <v>#VALUE!</v>
      </c>
      <c r="BG12" s="933">
        <v>0.70000000000000007</v>
      </c>
    </row>
    <row r="13" spans="1:59" s="840" customFormat="1" ht="11.25" customHeight="1" x14ac:dyDescent="0.2">
      <c r="A13" s="819" t="s">
        <v>411</v>
      </c>
      <c r="B13" s="848" t="s">
        <v>412</v>
      </c>
      <c r="C13" s="994" t="s">
        <v>108</v>
      </c>
      <c r="D13" s="994" t="s">
        <v>118</v>
      </c>
      <c r="E13" s="820">
        <v>13</v>
      </c>
      <c r="F13" s="526">
        <v>289</v>
      </c>
      <c r="G13" s="1151" t="s">
        <v>106</v>
      </c>
      <c r="H13" s="1151" t="s">
        <v>106</v>
      </c>
      <c r="I13" s="821">
        <v>96.21</v>
      </c>
      <c r="J13" s="822">
        <f t="shared" si="0"/>
        <v>1.6630287911859478</v>
      </c>
      <c r="K13" s="823">
        <v>0.4</v>
      </c>
      <c r="L13" s="824">
        <v>4</v>
      </c>
      <c r="M13" s="825">
        <f t="shared" si="1"/>
        <v>1.6</v>
      </c>
      <c r="N13" s="826" t="s">
        <v>413</v>
      </c>
      <c r="O13" s="827">
        <v>0.35</v>
      </c>
      <c r="P13" s="828">
        <v>43385</v>
      </c>
      <c r="Q13" s="828">
        <v>43398</v>
      </c>
      <c r="R13" s="825">
        <f t="shared" si="2"/>
        <v>14.285714285714299</v>
      </c>
      <c r="S13" s="761">
        <f>IF(INDEX(Historical!$D$7:$D$1439,MATCH(B13,Historical!$B$7:$B$1446,0))=0,"n/a",(INDEX(Historical!$C$7:$C$1439,MATCH(B13,Historical!$B$7:$B$1446,0))/INDEX(Historical!$D$7:$D$1439,MATCH(B13,Historical!$B$7:$B$1446,0))-1)*100)</f>
        <v>12.621359223300965</v>
      </c>
      <c r="T13" s="761">
        <f>IF(INDEX(Historical!$F$7:$F$1432,MATCH(B13,Historical!$B$7:$B$1446,0))=0,"n/a",((INDEX(Historical!$C$7:$C$1439,MATCH(B13,Historical!$B$7:$B$1446,0))/INDEX(Historical!$F$7:$F$1432,MATCH(B13,Historical!$B$7:$B$1446,0)))^(1/3)-1)*100)</f>
        <v>12.07539009754257</v>
      </c>
      <c r="U13" s="761">
        <f>IF(INDEX(Historical!$H$7:$H$1432,MATCH(B13,Historical!$B$7:$B$1446,0))=0,"n/a",((INDEX(Historical!$C$7:$C$1439,MATCH(B13,Historical!$B$7:$B$1446,0))/INDEX(Historical!$H$7:$H$1432,MATCH(B13,Historical!$B$7:$B$1446,0)))^(1/5)-1)*100)</f>
        <v>12.490131476427923</v>
      </c>
      <c r="V13" s="761">
        <f>IF(INDEX(Historical!$O$7:$O$1432,MATCH(B13,Historical!$B$7:$B$1446,0))=0,"n/a",((INDEX(Historical!$C$7:$C$1439,MATCH(B13,Historical!$B$7:$B$1446,0))/INDEX(Historical!$O$7:$O$1432,MATCH(B13,Historical!$B$7:$B$1446,0)))^(1/10)-1)*100)</f>
        <v>11.234574993260459</v>
      </c>
      <c r="W13" s="829">
        <f t="shared" si="3"/>
        <v>1.1117582537764592</v>
      </c>
      <c r="X13" s="830">
        <f t="shared" si="4"/>
        <v>4.9960525905711695</v>
      </c>
      <c r="Y13" s="831"/>
      <c r="Z13" s="822">
        <f t="shared" si="5"/>
        <v>27.397260273972606</v>
      </c>
      <c r="AA13" s="832">
        <f t="shared" si="6"/>
        <v>16.474315068493151</v>
      </c>
      <c r="AB13" s="824">
        <v>12</v>
      </c>
      <c r="AC13" s="833">
        <v>5.84</v>
      </c>
      <c r="AD13" s="833">
        <v>3.17</v>
      </c>
      <c r="AE13" s="833">
        <v>1.21</v>
      </c>
      <c r="AF13" s="833">
        <v>1.73</v>
      </c>
      <c r="AG13" s="833">
        <v>10.4</v>
      </c>
      <c r="AH13" s="833">
        <v>-5.8999999999999995</v>
      </c>
      <c r="AI13" s="833">
        <v>1.97</v>
      </c>
      <c r="AJ13" s="833">
        <v>2.5</v>
      </c>
      <c r="AK13" s="833">
        <v>5.2</v>
      </c>
      <c r="AL13" s="834">
        <v>8650</v>
      </c>
      <c r="AM13" s="835">
        <v>0.6</v>
      </c>
      <c r="AN13" s="833">
        <v>0.26</v>
      </c>
      <c r="AO13" s="836">
        <f t="shared" si="7"/>
        <v>-2.3211548008792811</v>
      </c>
      <c r="AP13" s="837">
        <f t="shared" si="8"/>
        <v>14.15316026761387</v>
      </c>
      <c r="AQ13" s="838">
        <f t="shared" si="9"/>
        <v>12.547402494323157</v>
      </c>
      <c r="AR13" s="704">
        <f>INDEX(Historical!$C$7:$C$1439,MATCH(B13,Historical!$B$7:$B$1446,0))*IF(AH13="n/a",1.03,IF(AH13&lt;0,1.01,IF(AH13&gt;10,1.1,(1+AH13/100))))</f>
        <v>1.4644999999999999</v>
      </c>
      <c r="AS13" s="832">
        <f t="shared" si="10"/>
        <v>1.49335065</v>
      </c>
      <c r="AT13" s="832">
        <f t="shared" si="11"/>
        <v>1.5710048838000001</v>
      </c>
      <c r="AU13" s="832">
        <f t="shared" si="11"/>
        <v>1.6526971377576003</v>
      </c>
      <c r="AV13" s="832">
        <f t="shared" si="11"/>
        <v>1.7386373889209956</v>
      </c>
      <c r="AW13" s="822">
        <f t="shared" si="12"/>
        <v>7.9201900604785962</v>
      </c>
      <c r="AX13" s="839">
        <f t="shared" si="13"/>
        <v>8.232190063900422</v>
      </c>
      <c r="AY13" s="998">
        <v>0.86</v>
      </c>
      <c r="AZ13" s="835">
        <v>14.29</v>
      </c>
      <c r="BA13" s="835">
        <v>-15.770000000000001</v>
      </c>
      <c r="BB13" s="835">
        <v>-0.43</v>
      </c>
      <c r="BC13" s="835">
        <v>-5.75</v>
      </c>
      <c r="BD13" s="964"/>
      <c r="BE13" s="666">
        <v>2007</v>
      </c>
      <c r="BF13" s="948" t="e">
        <f>#VALUE!</f>
        <v>#VALUE!</v>
      </c>
      <c r="BG13" s="895">
        <v>0.8</v>
      </c>
    </row>
    <row r="14" spans="1:59" ht="11.25" customHeight="1" x14ac:dyDescent="0.2">
      <c r="A14" s="537" t="s">
        <v>944</v>
      </c>
      <c r="B14" s="927" t="s">
        <v>945</v>
      </c>
      <c r="C14" s="994" t="s">
        <v>112</v>
      </c>
      <c r="D14" s="994" t="s">
        <v>4369</v>
      </c>
      <c r="E14" s="794">
        <v>10</v>
      </c>
      <c r="F14" s="526">
        <v>335</v>
      </c>
      <c r="G14" s="526" t="s">
        <v>37</v>
      </c>
      <c r="H14" s="526" t="s">
        <v>115</v>
      </c>
      <c r="I14" s="926">
        <v>59.47</v>
      </c>
      <c r="J14" s="704">
        <f t="shared" si="0"/>
        <v>2.0850849167647554</v>
      </c>
      <c r="K14" s="929">
        <v>0.31</v>
      </c>
      <c r="L14" s="641">
        <v>4</v>
      </c>
      <c r="M14" s="695">
        <f t="shared" si="1"/>
        <v>1.24</v>
      </c>
      <c r="N14" s="923" t="s">
        <v>517</v>
      </c>
      <c r="O14" s="797">
        <v>0.3</v>
      </c>
      <c r="P14" s="917">
        <v>43510</v>
      </c>
      <c r="Q14" s="917">
        <v>43524</v>
      </c>
      <c r="R14" s="695">
        <f t="shared" si="2"/>
        <v>3.3333333333333366</v>
      </c>
      <c r="S14" s="761">
        <f>IF(INDEX(Historical!$D$7:$D$1439,MATCH(B14,Historical!$B$7:$B$1446,0))=0,"n/a",(INDEX(Historical!$C$7:$C$1439,MATCH(B14,Historical!$B$7:$B$1446,0))/INDEX(Historical!$D$7:$D$1439,MATCH(B14,Historical!$B$7:$B$1446,0))-1)*100)</f>
        <v>3.4482758620689724</v>
      </c>
      <c r="T14" s="761">
        <f>IF(INDEX(Historical!$F$7:$F$1432,MATCH(B14,Historical!$B$7:$B$1446,0))=0,"n/a",((INDEX(Historical!$C$7:$C$1439,MATCH(B14,Historical!$B$7:$B$1446,0))/INDEX(Historical!$F$7:$F$1432,MATCH(B14,Historical!$B$7:$B$1446,0)))^(1/3)-1)*100)</f>
        <v>3.5744168651286268</v>
      </c>
      <c r="U14" s="761">
        <f>IF(INDEX(Historical!$H$7:$H$1432,MATCH(B14,Historical!$B$7:$B$1446,0))=0,"n/a",((INDEX(Historical!$C$7:$C$1439,MATCH(B14,Historical!$B$7:$B$1446,0))/INDEX(Historical!$H$7:$H$1432,MATCH(B14,Historical!$B$7:$B$1446,0)))^(1/5)-1)*100)</f>
        <v>5.4577943305794463</v>
      </c>
      <c r="V14" s="761">
        <f>IF(INDEX(Historical!$O$7:$O$1432,MATCH(B14,Historical!$B$7:$B$1446,0))=0,"n/a",((INDEX(Historical!$C$7:$C$1439,MATCH(B14,Historical!$B$7:$B$1446,0))/INDEX(Historical!$O$7:$O$1432,MATCH(B14,Historical!$B$7:$B$1446,0)))^(1/10)-1)*100)</f>
        <v>7.1773462536293131</v>
      </c>
      <c r="W14" s="762">
        <f t="shared" si="3"/>
        <v>0.76041953916040284</v>
      </c>
      <c r="X14" s="763">
        <f t="shared" si="4"/>
        <v>1.2128431845732104</v>
      </c>
      <c r="Y14" s="715"/>
      <c r="Z14" s="704">
        <f t="shared" si="5"/>
        <v>34.065934065934066</v>
      </c>
      <c r="AA14" s="937">
        <f t="shared" si="6"/>
        <v>16.337912087912088</v>
      </c>
      <c r="AB14" s="641">
        <v>6</v>
      </c>
      <c r="AC14" s="918">
        <v>3.64</v>
      </c>
      <c r="AD14" s="918">
        <v>1.36</v>
      </c>
      <c r="AE14" s="918">
        <v>0.71</v>
      </c>
      <c r="AF14" s="918">
        <v>2.59</v>
      </c>
      <c r="AG14" s="918">
        <v>19.5</v>
      </c>
      <c r="AH14" s="918">
        <v>1.7000000000000002</v>
      </c>
      <c r="AI14" s="918">
        <v>8.75</v>
      </c>
      <c r="AJ14" s="918">
        <v>4.5</v>
      </c>
      <c r="AK14" s="918">
        <v>12</v>
      </c>
      <c r="AL14" s="930">
        <v>2440</v>
      </c>
      <c r="AM14" s="924">
        <v>0.6</v>
      </c>
      <c r="AN14" s="918">
        <v>1.0900000000000001</v>
      </c>
      <c r="AO14" s="804">
        <f t="shared" si="7"/>
        <v>-8.7950328405678864</v>
      </c>
      <c r="AP14" s="805">
        <f t="shared" si="8"/>
        <v>7.5428792473442012</v>
      </c>
      <c r="AQ14" s="938">
        <f t="shared" si="9"/>
        <v>37.137712306834601</v>
      </c>
      <c r="AR14" s="704">
        <f>INDEX(Historical!$C$7:$C$1439,MATCH(B14,Historical!$B$7:$B$1446,0))*IF(AH14="n/a",1.03,IF(AH14&lt;0,1.01,IF(AH14&gt;10,1.1,(1+AH14/100))))</f>
        <v>1.2203999999999999</v>
      </c>
      <c r="AS14" s="937">
        <f t="shared" si="10"/>
        <v>1.3271849999999998</v>
      </c>
      <c r="AT14" s="937">
        <f t="shared" si="11"/>
        <v>1.4599035</v>
      </c>
      <c r="AU14" s="937">
        <f t="shared" si="11"/>
        <v>1.6058938500000002</v>
      </c>
      <c r="AV14" s="937">
        <f t="shared" si="11"/>
        <v>1.7664832350000004</v>
      </c>
      <c r="AW14" s="704">
        <f t="shared" si="12"/>
        <v>7.379865585000001</v>
      </c>
      <c r="AX14" s="812">
        <f t="shared" si="13"/>
        <v>12.40939227341517</v>
      </c>
      <c r="AY14" s="997">
        <v>1.28</v>
      </c>
      <c r="AZ14" s="924">
        <v>17.62</v>
      </c>
      <c r="BA14" s="924">
        <v>-27.779999999999998</v>
      </c>
      <c r="BB14" s="924">
        <v>1.83</v>
      </c>
      <c r="BC14" s="924">
        <v>-11.19</v>
      </c>
      <c r="BE14" s="666">
        <v>2010</v>
      </c>
      <c r="BF14" s="948" t="e">
        <f>#VALUE!</f>
        <v>#VALUE!</v>
      </c>
      <c r="BG14" s="933">
        <v>7.1999999999999993</v>
      </c>
    </row>
    <row r="15" spans="1:59" ht="11.25" customHeight="1" x14ac:dyDescent="0.2">
      <c r="A15" s="611" t="s">
        <v>444</v>
      </c>
      <c r="B15" s="927" t="s">
        <v>445</v>
      </c>
      <c r="C15" s="994" t="s">
        <v>108</v>
      </c>
      <c r="D15" s="994" t="s">
        <v>118</v>
      </c>
      <c r="E15" s="794">
        <v>15</v>
      </c>
      <c r="F15" s="526">
        <v>250</v>
      </c>
      <c r="G15" s="526" t="s">
        <v>106</v>
      </c>
      <c r="H15" s="526" t="s">
        <v>106</v>
      </c>
      <c r="I15" s="926">
        <v>94.91</v>
      </c>
      <c r="J15" s="704">
        <f t="shared" si="0"/>
        <v>2.5287114108102413</v>
      </c>
      <c r="K15" s="929">
        <v>0.6</v>
      </c>
      <c r="L15" s="641">
        <v>4</v>
      </c>
      <c r="M15" s="695">
        <f t="shared" si="1"/>
        <v>2.4</v>
      </c>
      <c r="N15" s="923" t="s">
        <v>380</v>
      </c>
      <c r="O15" s="797">
        <v>0.56000000000000005</v>
      </c>
      <c r="P15" s="917">
        <v>43427</v>
      </c>
      <c r="Q15" s="917">
        <v>43451</v>
      </c>
      <c r="R15" s="695">
        <f t="shared" si="2"/>
        <v>7.1428571428571281</v>
      </c>
      <c r="S15" s="761">
        <f>IF(INDEX(Historical!$D$7:$D$1439,MATCH(B15,Historical!$B$7:$B$1446,0))=0,"n/a",(INDEX(Historical!$C$7:$C$1439,MATCH(B15,Historical!$B$7:$B$1446,0))/INDEX(Historical!$D$7:$D$1439,MATCH(B15,Historical!$B$7:$B$1446,0))-1)*100)</f>
        <v>6.0465116279069475</v>
      </c>
      <c r="T15" s="761">
        <f>IF(INDEX(Historical!$F$7:$F$1432,MATCH(B15,Historical!$B$7:$B$1446,0))=0,"n/a",((INDEX(Historical!$C$7:$C$1439,MATCH(B15,Historical!$B$7:$B$1446,0))/INDEX(Historical!$F$7:$F$1432,MATCH(B15,Historical!$B$7:$B$1446,0)))^(1/3)-1)*100)</f>
        <v>18.505387107366221</v>
      </c>
      <c r="U15" s="761">
        <f>IF(INDEX(Historical!$H$7:$H$1432,MATCH(B15,Historical!$B$7:$B$1446,0))=0,"n/a",((INDEX(Historical!$C$7:$C$1439,MATCH(B15,Historical!$B$7:$B$1446,0))/INDEX(Historical!$H$7:$H$1432,MATCH(B15,Historical!$B$7:$B$1446,0)))^(1/5)-1)*100)</f>
        <v>18.88654957871243</v>
      </c>
      <c r="V15" s="761">
        <f>IF(INDEX(Historical!$O$7:$O$1432,MATCH(B15,Historical!$B$7:$B$1446,0))=0,"n/a",((INDEX(Historical!$C$7:$C$1439,MATCH(B15,Historical!$B$7:$B$1446,0))/INDEX(Historical!$O$7:$O$1432,MATCH(B15,Historical!$B$7:$B$1446,0)))^(1/10)-1)*100)</f>
        <v>15.492586785551342</v>
      </c>
      <c r="W15" s="762">
        <f t="shared" si="3"/>
        <v>1.2190701165751323</v>
      </c>
      <c r="X15" s="763" t="str">
        <f t="shared" si="4"/>
        <v>n/a</v>
      </c>
      <c r="Y15" s="928"/>
      <c r="Z15" s="704">
        <f t="shared" si="5"/>
        <v>57.971014492753625</v>
      </c>
      <c r="AA15" s="937">
        <f t="shared" si="6"/>
        <v>22.925120772946862</v>
      </c>
      <c r="AB15" s="641">
        <v>12</v>
      </c>
      <c r="AC15" s="918">
        <v>4.1399999999999997</v>
      </c>
      <c r="AD15" s="918">
        <v>1.18</v>
      </c>
      <c r="AE15" s="918">
        <v>0.74</v>
      </c>
      <c r="AF15" s="918">
        <v>1.17</v>
      </c>
      <c r="AG15" s="918">
        <v>4.7</v>
      </c>
      <c r="AH15" s="920">
        <v>-35.4</v>
      </c>
      <c r="AI15" s="920">
        <v>11.3</v>
      </c>
      <c r="AJ15" s="918">
        <v>-8.6999999999999993</v>
      </c>
      <c r="AK15" s="918">
        <v>19.400000000000002</v>
      </c>
      <c r="AL15" s="930">
        <v>5940</v>
      </c>
      <c r="AM15" s="924">
        <v>0.70000000000000007</v>
      </c>
      <c r="AN15" s="918">
        <v>0.39</v>
      </c>
      <c r="AO15" s="804">
        <f t="shared" si="7"/>
        <v>-1.50985978342419</v>
      </c>
      <c r="AP15" s="805">
        <f t="shared" si="8"/>
        <v>21.415260989522672</v>
      </c>
      <c r="AQ15" s="938">
        <f t="shared" si="9"/>
        <v>9.18361965941763</v>
      </c>
      <c r="AR15" s="704">
        <f>INDEX(Historical!$C$7:$C$1439,MATCH(B15,Historical!$B$7:$B$1446,0))*IF(AH15="n/a",1.03,IF(AH15&lt;0,1.01,IF(AH15&gt;10,1.1,(1+AH15/100))))</f>
        <v>2.3028</v>
      </c>
      <c r="AS15" s="937">
        <f t="shared" si="10"/>
        <v>2.53308</v>
      </c>
      <c r="AT15" s="937">
        <f t="shared" si="11"/>
        <v>2.7863880000000001</v>
      </c>
      <c r="AU15" s="937">
        <f t="shared" si="11"/>
        <v>3.0650268000000005</v>
      </c>
      <c r="AV15" s="937">
        <f t="shared" si="11"/>
        <v>3.3715294800000009</v>
      </c>
      <c r="AW15" s="704">
        <f t="shared" si="12"/>
        <v>14.058824280000001</v>
      </c>
      <c r="AX15" s="812">
        <f t="shared" si="13"/>
        <v>14.812795574755032</v>
      </c>
      <c r="AY15" s="997">
        <v>0.61</v>
      </c>
      <c r="AZ15" s="924">
        <v>15.310000000000002</v>
      </c>
      <c r="BA15" s="924">
        <v>-14.829999999999998</v>
      </c>
      <c r="BB15" s="924">
        <v>-3.05</v>
      </c>
      <c r="BC15" s="924">
        <v>-5.29</v>
      </c>
      <c r="BE15" s="666">
        <v>2005</v>
      </c>
      <c r="BF15" s="948" t="e">
        <f>#VALUE!</f>
        <v>#VALUE!</v>
      </c>
      <c r="BG15" s="933">
        <v>0.6</v>
      </c>
    </row>
    <row r="16" spans="1:59" ht="11.25" customHeight="1" x14ac:dyDescent="0.2">
      <c r="A16" s="611" t="s">
        <v>436</v>
      </c>
      <c r="B16" s="927" t="s">
        <v>437</v>
      </c>
      <c r="C16" s="994" t="s">
        <v>128</v>
      </c>
      <c r="D16" s="994" t="s">
        <v>4364</v>
      </c>
      <c r="E16" s="794">
        <v>14</v>
      </c>
      <c r="F16" s="526">
        <v>278</v>
      </c>
      <c r="G16" s="526" t="s">
        <v>106</v>
      </c>
      <c r="H16" s="526" t="s">
        <v>106</v>
      </c>
      <c r="I16" s="926">
        <v>3.38</v>
      </c>
      <c r="J16" s="704">
        <f t="shared" si="0"/>
        <v>2.9585798816568047</v>
      </c>
      <c r="K16" s="929">
        <v>2.5000000000000001E-2</v>
      </c>
      <c r="L16" s="641">
        <v>4</v>
      </c>
      <c r="M16" s="695">
        <f t="shared" si="1"/>
        <v>0.1</v>
      </c>
      <c r="N16" s="923" t="s">
        <v>4085</v>
      </c>
      <c r="O16" s="797">
        <v>2.2499999999999999E-2</v>
      </c>
      <c r="P16" s="917">
        <v>43553</v>
      </c>
      <c r="Q16" s="917">
        <v>43581</v>
      </c>
      <c r="R16" s="695">
        <f t="shared" si="2"/>
        <v>11.111111111111121</v>
      </c>
      <c r="S16" s="761">
        <f>IF(INDEX(Historical!$D$7:$D$1439,MATCH(B16,Historical!$B$7:$B$1446,0))=0,"n/a",(INDEX(Historical!$C$7:$C$1439,MATCH(B16,Historical!$B$7:$B$1446,0))/INDEX(Historical!$D$7:$D$1439,MATCH(B16,Historical!$B$7:$B$1446,0))-1)*100)</f>
        <v>9.375</v>
      </c>
      <c r="T16" s="761">
        <f>IF(INDEX(Historical!$F$7:$F$1432,MATCH(B16,Historical!$B$7:$B$1446,0))=0,"n/a",((INDEX(Historical!$C$7:$C$1439,MATCH(B16,Historical!$B$7:$B$1446,0))/INDEX(Historical!$F$7:$F$1432,MATCH(B16,Historical!$B$7:$B$1446,0)))^(1/3)-1)*100)</f>
        <v>6.2254055032684219</v>
      </c>
      <c r="U16" s="761">
        <f>IF(INDEX(Historical!$H$7:$H$1432,MATCH(B16,Historical!$B$7:$B$1446,0))=0,"n/a",((INDEX(Historical!$C$7:$C$1439,MATCH(B16,Historical!$B$7:$B$1446,0))/INDEX(Historical!$H$7:$H$1432,MATCH(B16,Historical!$B$7:$B$1446,0)))^(1/5)-1)*100)</f>
        <v>10.968813341109108</v>
      </c>
      <c r="V16" s="761">
        <f>IF(INDEX(Historical!$O$7:$O$1432,MATCH(B16,Historical!$B$7:$B$1446,0))=0,"n/a",((INDEX(Historical!$C$7:$C$1439,MATCH(B16,Historical!$B$7:$B$1446,0))/INDEX(Historical!$O$7:$O$1432,MATCH(B16,Historical!$B$7:$B$1446,0)))^(1/10)-1)*100)</f>
        <v>11.773029030687221</v>
      </c>
      <c r="W16" s="762">
        <f t="shared" si="3"/>
        <v>0.93168999350278769</v>
      </c>
      <c r="X16" s="763" t="str">
        <f t="shared" si="4"/>
        <v>n/a</v>
      </c>
      <c r="Y16" s="718"/>
      <c r="Z16" s="704">
        <f t="shared" si="5"/>
        <v>50</v>
      </c>
      <c r="AA16" s="937">
        <f t="shared" si="6"/>
        <v>16.899999999999999</v>
      </c>
      <c r="AB16" s="641">
        <v>12</v>
      </c>
      <c r="AC16" s="918">
        <v>0.2</v>
      </c>
      <c r="AD16" s="918" t="s">
        <v>137</v>
      </c>
      <c r="AE16" s="918">
        <v>2.67</v>
      </c>
      <c r="AF16" s="918">
        <v>6.22</v>
      </c>
      <c r="AG16" s="918">
        <v>40.400000000000006</v>
      </c>
      <c r="AH16" s="918" t="s">
        <v>137</v>
      </c>
      <c r="AI16" s="918" t="s">
        <v>137</v>
      </c>
      <c r="AJ16" s="918" t="s">
        <v>137</v>
      </c>
      <c r="AK16" s="918" t="s">
        <v>137</v>
      </c>
      <c r="AL16" s="930">
        <v>111.01</v>
      </c>
      <c r="AM16" s="924">
        <v>9.86</v>
      </c>
      <c r="AN16" s="918">
        <v>0.17499999999999999</v>
      </c>
      <c r="AO16" s="804">
        <f t="shared" si="7"/>
        <v>-2.9726067772340858</v>
      </c>
      <c r="AP16" s="805">
        <f t="shared" si="8"/>
        <v>13.927393222765913</v>
      </c>
      <c r="AQ16" s="938">
        <f t="shared" si="9"/>
        <v>116.14604116455874</v>
      </c>
      <c r="AR16" s="704">
        <f>INDEX(Historical!$C$7:$C$1439,MATCH(B16,Historical!$B$7:$B$1446,0))*IF(AH16="n/a",1.03,IF(AH16&lt;0,1.01,IF(AH16&gt;10,1.1,(1+AH16/100))))</f>
        <v>9.0124999999999997E-2</v>
      </c>
      <c r="AS16" s="937">
        <f t="shared" si="10"/>
        <v>9.2828750000000002E-2</v>
      </c>
      <c r="AT16" s="937">
        <f t="shared" si="11"/>
        <v>9.56136125E-2</v>
      </c>
      <c r="AU16" s="937">
        <f t="shared" si="11"/>
        <v>9.8482020875000006E-2</v>
      </c>
      <c r="AV16" s="937">
        <f t="shared" si="11"/>
        <v>0.10143648150125001</v>
      </c>
      <c r="AW16" s="704">
        <f t="shared" si="12"/>
        <v>0.47848586487625006</v>
      </c>
      <c r="AX16" s="812">
        <f t="shared" si="13"/>
        <v>14.156386534800298</v>
      </c>
      <c r="AY16" s="997">
        <v>0.16</v>
      </c>
      <c r="AZ16" s="924">
        <v>34.126984126984119</v>
      </c>
      <c r="BA16" s="924">
        <v>-2.3121387283236983</v>
      </c>
      <c r="BB16" s="924">
        <v>5.6249999999999911</v>
      </c>
      <c r="BC16" s="924">
        <v>16.551724137931046</v>
      </c>
      <c r="BD16" s="963" t="s">
        <v>4301</v>
      </c>
      <c r="BE16" s="666">
        <v>2006</v>
      </c>
      <c r="BF16" s="948" t="e">
        <f>#VALUE!</f>
        <v>#VALUE!</v>
      </c>
      <c r="BG16" s="933">
        <v>22.509999999999998</v>
      </c>
    </row>
    <row r="17" spans="1:59" ht="11.25" customHeight="1" x14ac:dyDescent="0.2">
      <c r="A17" s="611" t="s">
        <v>418</v>
      </c>
      <c r="B17" s="927" t="s">
        <v>419</v>
      </c>
      <c r="C17" s="994" t="s">
        <v>108</v>
      </c>
      <c r="D17" s="994" t="s">
        <v>4372</v>
      </c>
      <c r="E17" s="794">
        <v>14</v>
      </c>
      <c r="F17" s="526">
        <v>263</v>
      </c>
      <c r="G17" s="526" t="s">
        <v>115</v>
      </c>
      <c r="H17" s="526" t="s">
        <v>115</v>
      </c>
      <c r="I17" s="926">
        <v>128.1</v>
      </c>
      <c r="J17" s="704">
        <f t="shared" si="0"/>
        <v>2.8103044496487124</v>
      </c>
      <c r="K17" s="929">
        <v>0.9</v>
      </c>
      <c r="L17" s="641">
        <v>4</v>
      </c>
      <c r="M17" s="695">
        <f t="shared" si="1"/>
        <v>3.6</v>
      </c>
      <c r="N17" s="923" t="s">
        <v>238</v>
      </c>
      <c r="O17" s="797">
        <v>0.83</v>
      </c>
      <c r="P17" s="660">
        <v>43224</v>
      </c>
      <c r="Q17" s="660">
        <v>43238</v>
      </c>
      <c r="R17" s="695">
        <f t="shared" si="2"/>
        <v>8.4337349397590433</v>
      </c>
      <c r="S17" s="761">
        <f>IF(INDEX(Historical!$D$7:$D$1439,MATCH(B17,Historical!$B$7:$B$1446,0))=0,"n/a",(INDEX(Historical!$C$7:$C$1439,MATCH(B17,Historical!$B$7:$B$1446,0))/INDEX(Historical!$D$7:$D$1439,MATCH(B17,Historical!$B$7:$B$1446,0))-1)*100)</f>
        <v>8.9506172839506135</v>
      </c>
      <c r="T17" s="761">
        <f>IF(INDEX(Historical!$F$7:$F$1432,MATCH(B17,Historical!$B$7:$B$1446,0))=0,"n/a",((INDEX(Historical!$C$7:$C$1439,MATCH(B17,Historical!$B$7:$B$1446,0))/INDEX(Historical!$F$7:$F$1432,MATCH(B17,Historical!$B$7:$B$1446,0)))^(1/3)-1)*100)</f>
        <v>10.872791070792021</v>
      </c>
      <c r="U17" s="761">
        <f>IF(INDEX(Historical!$H$7:$H$1432,MATCH(B17,Historical!$B$7:$B$1446,0))=0,"n/a",((INDEX(Historical!$C$7:$C$1439,MATCH(B17,Historical!$B$7:$B$1446,0))/INDEX(Historical!$H$7:$H$1432,MATCH(B17,Historical!$B$7:$B$1446,0)))^(1/5)-1)*100)</f>
        <v>11.922068905729265</v>
      </c>
      <c r="V17" s="761">
        <f>IF(INDEX(Historical!$O$7:$O$1432,MATCH(B17,Historical!$B$7:$B$1446,0))=0,"n/a",((INDEX(Historical!$C$7:$C$1439,MATCH(B17,Historical!$B$7:$B$1446,0))/INDEX(Historical!$O$7:$O$1432,MATCH(B17,Historical!$B$7:$B$1446,0)))^(1/10)-1)*100)</f>
        <v>18.255970605848539</v>
      </c>
      <c r="W17" s="762">
        <f t="shared" si="3"/>
        <v>0.65305039995572045</v>
      </c>
      <c r="X17" s="763">
        <f t="shared" si="4"/>
        <v>0.70129817092525093</v>
      </c>
      <c r="Y17" s="719"/>
      <c r="Z17" s="704">
        <f t="shared" si="5"/>
        <v>25.38787023977433</v>
      </c>
      <c r="AA17" s="937">
        <f t="shared" si="6"/>
        <v>9.0338504936530324</v>
      </c>
      <c r="AB17" s="641">
        <v>12</v>
      </c>
      <c r="AC17" s="918">
        <v>14.18</v>
      </c>
      <c r="AD17" s="918">
        <v>0.48</v>
      </c>
      <c r="AE17" s="918">
        <v>1.4</v>
      </c>
      <c r="AF17" s="918">
        <v>3.24</v>
      </c>
      <c r="AG17" s="918">
        <v>37</v>
      </c>
      <c r="AH17" s="918">
        <v>25.900000000000002</v>
      </c>
      <c r="AI17" s="918">
        <v>11.85</v>
      </c>
      <c r="AJ17" s="918">
        <v>17</v>
      </c>
      <c r="AK17" s="918">
        <v>18.84</v>
      </c>
      <c r="AL17" s="930">
        <v>18100</v>
      </c>
      <c r="AM17" s="924">
        <v>0.4</v>
      </c>
      <c r="AN17" s="918">
        <v>2.93</v>
      </c>
      <c r="AO17" s="804">
        <f t="shared" si="7"/>
        <v>5.6985228617249444</v>
      </c>
      <c r="AP17" s="805">
        <f t="shared" si="8"/>
        <v>14.732373355377977</v>
      </c>
      <c r="AQ17" s="938">
        <f t="shared" si="9"/>
        <v>14.055884157111187</v>
      </c>
      <c r="AR17" s="704">
        <f>INDEX(Historical!$C$7:$C$1439,MATCH(B17,Historical!$B$7:$B$1446,0))*IF(AH17="n/a",1.03,IF(AH17&lt;0,1.01,IF(AH17&gt;10,1.1,(1+AH17/100))))</f>
        <v>3.883</v>
      </c>
      <c r="AS17" s="937">
        <f t="shared" si="10"/>
        <v>4.2713000000000001</v>
      </c>
      <c r="AT17" s="937">
        <f t="shared" si="11"/>
        <v>4.6984300000000001</v>
      </c>
      <c r="AU17" s="937">
        <f t="shared" si="11"/>
        <v>5.1682730000000001</v>
      </c>
      <c r="AV17" s="937">
        <f t="shared" si="11"/>
        <v>5.6851003000000002</v>
      </c>
      <c r="AW17" s="704">
        <f t="shared" si="12"/>
        <v>23.706103300000002</v>
      </c>
      <c r="AX17" s="812">
        <f t="shared" si="13"/>
        <v>18.505935441061673</v>
      </c>
      <c r="AY17" s="997">
        <v>1.87</v>
      </c>
      <c r="AZ17" s="924">
        <v>33.869999999999997</v>
      </c>
      <c r="BA17" s="924">
        <v>-16.36</v>
      </c>
      <c r="BB17" s="924">
        <v>1.24</v>
      </c>
      <c r="BC17" s="924">
        <v>-2.94</v>
      </c>
      <c r="BE17" s="666">
        <v>2005</v>
      </c>
      <c r="BF17" s="948" t="e">
        <f>#VALUE!</f>
        <v>#VALUE!</v>
      </c>
      <c r="BG17" s="933">
        <v>1.5</v>
      </c>
    </row>
    <row r="18" spans="1:59" ht="11.25" customHeight="1" x14ac:dyDescent="0.2">
      <c r="A18" s="611" t="s">
        <v>430</v>
      </c>
      <c r="B18" s="927" t="s">
        <v>431</v>
      </c>
      <c r="C18" s="994" t="s">
        <v>128</v>
      </c>
      <c r="D18" s="994" t="s">
        <v>4373</v>
      </c>
      <c r="E18" s="794">
        <v>17</v>
      </c>
      <c r="F18" s="526">
        <v>197</v>
      </c>
      <c r="G18" s="526" t="s">
        <v>37</v>
      </c>
      <c r="H18" s="526" t="s">
        <v>115</v>
      </c>
      <c r="I18" s="926">
        <v>32.229999999999997</v>
      </c>
      <c r="J18" s="704">
        <f t="shared" si="0"/>
        <v>2.1098355569345335</v>
      </c>
      <c r="K18" s="929">
        <v>0.17</v>
      </c>
      <c r="L18" s="641">
        <v>4</v>
      </c>
      <c r="M18" s="695">
        <f t="shared" si="1"/>
        <v>0.68</v>
      </c>
      <c r="N18" s="923" t="s">
        <v>225</v>
      </c>
      <c r="O18" s="797">
        <v>0.16500000000000001</v>
      </c>
      <c r="P18" s="917">
        <v>43465</v>
      </c>
      <c r="Q18" s="917">
        <v>43488</v>
      </c>
      <c r="R18" s="695">
        <f t="shared" si="2"/>
        <v>3.0303030303030329</v>
      </c>
      <c r="S18" s="761">
        <f>IF(INDEX(Historical!$D$7:$D$1439,MATCH(B18,Historical!$B$7:$B$1446,0))=0,"n/a",(INDEX(Historical!$C$7:$C$1439,MATCH(B18,Historical!$B$7:$B$1446,0))/INDEX(Historical!$D$7:$D$1439,MATCH(B18,Historical!$B$7:$B$1446,0))-1)*100)</f>
        <v>3.125</v>
      </c>
      <c r="T18" s="761">
        <f>IF(INDEX(Historical!$F$7:$F$1432,MATCH(B18,Historical!$B$7:$B$1446,0))=0,"n/a",((INDEX(Historical!$C$7:$C$1439,MATCH(B18,Historical!$B$7:$B$1446,0))/INDEX(Historical!$F$7:$F$1432,MATCH(B18,Historical!$B$7:$B$1446,0)))^(1/3)-1)*100)</f>
        <v>5.6295191645437948</v>
      </c>
      <c r="U18" s="761">
        <f>IF(INDEX(Historical!$H$7:$H$1432,MATCH(B18,Historical!$B$7:$B$1446,0))=0,"n/a",((INDEX(Historical!$C$7:$C$1439,MATCH(B18,Historical!$B$7:$B$1446,0))/INDEX(Historical!$H$7:$H$1432,MATCH(B18,Historical!$B$7:$B$1446,0)))^(1/5)-1)*100)</f>
        <v>9.1166550047236292</v>
      </c>
      <c r="V18" s="761">
        <f>IF(INDEX(Historical!$O$7:$O$1432,MATCH(B18,Historical!$B$7:$B$1446,0))=0,"n/a",((INDEX(Historical!$C$7:$C$1439,MATCH(B18,Historical!$B$7:$B$1446,0))/INDEX(Historical!$O$7:$O$1432,MATCH(B18,Historical!$B$7:$B$1446,0)))^(1/10)-1)*100)</f>
        <v>11.782851345916479</v>
      </c>
      <c r="W18" s="762">
        <f t="shared" si="3"/>
        <v>0.77372231364720911</v>
      </c>
      <c r="X18" s="763" t="str">
        <f t="shared" si="4"/>
        <v>n/a</v>
      </c>
      <c r="Y18" s="720"/>
      <c r="Z18" s="704">
        <f t="shared" si="5"/>
        <v>46.57534246575343</v>
      </c>
      <c r="AA18" s="937">
        <f t="shared" si="6"/>
        <v>22.075342465753423</v>
      </c>
      <c r="AB18" s="641">
        <v>12</v>
      </c>
      <c r="AC18" s="918">
        <v>1.46</v>
      </c>
      <c r="AD18" s="918">
        <v>2.76</v>
      </c>
      <c r="AE18" s="918">
        <v>0.37</v>
      </c>
      <c r="AF18" s="918">
        <v>1.1000000000000001</v>
      </c>
      <c r="AG18" s="918">
        <v>5.0999999999999996</v>
      </c>
      <c r="AH18" s="920">
        <v>233.1</v>
      </c>
      <c r="AI18" s="920">
        <v>20.119999999999997</v>
      </c>
      <c r="AJ18" s="918">
        <v>-14.399999999999999</v>
      </c>
      <c r="AK18" s="918">
        <v>8</v>
      </c>
      <c r="AL18" s="930">
        <v>1120</v>
      </c>
      <c r="AM18" s="924">
        <v>2.7</v>
      </c>
      <c r="AN18" s="918">
        <v>0.87</v>
      </c>
      <c r="AO18" s="804">
        <f t="shared" si="7"/>
        <v>-10.848851904095259</v>
      </c>
      <c r="AP18" s="805">
        <f t="shared" si="8"/>
        <v>11.226490561658164</v>
      </c>
      <c r="AQ18" s="938">
        <f t="shared" si="9"/>
        <v>3.886426687627953</v>
      </c>
      <c r="AR18" s="704">
        <f>INDEX(Historical!$C$7:$C$1439,MATCH(B18,Historical!$B$7:$B$1446,0))*IF(AH18="n/a",1.03,IF(AH18&lt;0,1.01,IF(AH18&gt;10,1.1,(1+AH18/100))))</f>
        <v>0.72600000000000009</v>
      </c>
      <c r="AS18" s="937">
        <f t="shared" si="10"/>
        <v>0.7986000000000002</v>
      </c>
      <c r="AT18" s="937">
        <f t="shared" si="11"/>
        <v>0.86248800000000025</v>
      </c>
      <c r="AU18" s="937">
        <f t="shared" si="11"/>
        <v>0.93148704000000038</v>
      </c>
      <c r="AV18" s="937">
        <f t="shared" si="11"/>
        <v>1.0060060032000004</v>
      </c>
      <c r="AW18" s="704">
        <f t="shared" si="12"/>
        <v>4.324581043200002</v>
      </c>
      <c r="AX18" s="812">
        <f t="shared" si="13"/>
        <v>13.417874784982942</v>
      </c>
      <c r="AY18" s="997">
        <v>1.24</v>
      </c>
      <c r="AZ18" s="924">
        <v>16.689999999999998</v>
      </c>
      <c r="BA18" s="924">
        <v>-22.71</v>
      </c>
      <c r="BB18" s="924">
        <v>-8.0299999999999994</v>
      </c>
      <c r="BC18" s="924">
        <v>-8.5500000000000007</v>
      </c>
      <c r="BE18" s="666">
        <v>2003</v>
      </c>
      <c r="BF18" s="948" t="e">
        <f>#VALUE!</f>
        <v>#VALUE!</v>
      </c>
      <c r="BG18" s="933">
        <v>1.7999999999999998</v>
      </c>
    </row>
    <row r="19" spans="1:59" ht="11.25" customHeight="1" x14ac:dyDescent="0.2">
      <c r="A19" s="611" t="s">
        <v>416</v>
      </c>
      <c r="B19" s="927" t="s">
        <v>417</v>
      </c>
      <c r="C19" s="994" t="s">
        <v>131</v>
      </c>
      <c r="D19" s="994" t="s">
        <v>4377</v>
      </c>
      <c r="E19" s="795">
        <v>14</v>
      </c>
      <c r="F19" s="526">
        <v>261</v>
      </c>
      <c r="G19" s="526" t="s">
        <v>106</v>
      </c>
      <c r="H19" s="526" t="s">
        <v>106</v>
      </c>
      <c r="I19" s="926">
        <v>30.87</v>
      </c>
      <c r="J19" s="704">
        <f t="shared" si="0"/>
        <v>12.309685779073533</v>
      </c>
      <c r="K19" s="929">
        <v>0.95</v>
      </c>
      <c r="L19" s="641">
        <v>4</v>
      </c>
      <c r="M19" s="695">
        <f t="shared" si="1"/>
        <v>3.8</v>
      </c>
      <c r="N19" s="923" t="s">
        <v>238</v>
      </c>
      <c r="O19" s="797">
        <v>0.94</v>
      </c>
      <c r="P19" s="919">
        <v>42863</v>
      </c>
      <c r="Q19" s="919">
        <v>42873</v>
      </c>
      <c r="R19" s="695">
        <f t="shared" si="2"/>
        <v>1.0638297872340436</v>
      </c>
      <c r="S19" s="761">
        <f>IF(INDEX(Historical!$D$7:$D$1439,MATCH(B19,Historical!$B$7:$B$1446,0))=0,"n/a",(INDEX(Historical!$C$7:$C$1439,MATCH(B19,Historical!$B$7:$B$1446,0))/INDEX(Historical!$D$7:$D$1439,MATCH(B19,Historical!$B$7:$B$1446,0))-1)*100)</f>
        <v>0.26385224274407815</v>
      </c>
      <c r="T19" s="761">
        <f>IF(INDEX(Historical!$F$7:$F$1432,MATCH(B19,Historical!$B$7:$B$1446,0))=0,"n/a",((INDEX(Historical!$C$7:$C$1439,MATCH(B19,Historical!$B$7:$B$1446,0))/INDEX(Historical!$F$7:$F$1432,MATCH(B19,Historical!$B$7:$B$1446,0)))^(1/3)-1)*100)</f>
        <v>1.4442426808331632</v>
      </c>
      <c r="U19" s="761">
        <f>IF(INDEX(Historical!$H$7:$H$1432,MATCH(B19,Historical!$B$7:$B$1446,0))=0,"n/a",((INDEX(Historical!$C$7:$C$1439,MATCH(B19,Historical!$B$7:$B$1446,0))/INDEX(Historical!$H$7:$H$1432,MATCH(B19,Historical!$B$7:$B$1446,0)))^(1/5)-1)*100)</f>
        <v>2.7375258152926962</v>
      </c>
      <c r="V19" s="761">
        <f>IF(INDEX(Historical!$O$7:$O$1432,MATCH(B19,Historical!$B$7:$B$1446,0))=0,"n/a",((INDEX(Historical!$C$7:$C$1439,MATCH(B19,Historical!$B$7:$B$1446,0))/INDEX(Historical!$O$7:$O$1432,MATCH(B19,Historical!$B$7:$B$1446,0)))^(1/10)-1)*100)</f>
        <v>4.1516866896214699</v>
      </c>
      <c r="W19" s="762">
        <f t="shared" si="3"/>
        <v>0.65937678344949724</v>
      </c>
      <c r="X19" s="763" t="str">
        <f t="shared" si="4"/>
        <v>n/a</v>
      </c>
      <c r="Y19" s="729" t="s">
        <v>4435</v>
      </c>
      <c r="Z19" s="704">
        <f t="shared" si="5"/>
        <v>422.22222222222223</v>
      </c>
      <c r="AA19" s="937">
        <f t="shared" si="6"/>
        <v>34.299999999999997</v>
      </c>
      <c r="AB19" s="641">
        <v>12</v>
      </c>
      <c r="AC19" s="918">
        <v>0.9</v>
      </c>
      <c r="AD19" s="918">
        <v>1.55</v>
      </c>
      <c r="AE19" s="918">
        <v>0.99</v>
      </c>
      <c r="AF19" s="918">
        <v>6.14</v>
      </c>
      <c r="AG19" s="918">
        <v>13.600000000000001</v>
      </c>
      <c r="AH19" s="920">
        <v>22.5</v>
      </c>
      <c r="AI19" s="920">
        <v>0.77999999999999992</v>
      </c>
      <c r="AJ19" s="921">
        <v>-6.4</v>
      </c>
      <c r="AK19" s="921">
        <v>22.15</v>
      </c>
      <c r="AL19" s="930">
        <v>2810</v>
      </c>
      <c r="AM19" s="924">
        <v>25.66</v>
      </c>
      <c r="AN19" s="918">
        <v>6.27</v>
      </c>
      <c r="AO19" s="804">
        <f t="shared" si="7"/>
        <v>-19.252788405633769</v>
      </c>
      <c r="AP19" s="805">
        <f t="shared" si="8"/>
        <v>15.047211594366228</v>
      </c>
      <c r="AQ19" s="938">
        <f t="shared" si="9"/>
        <v>205.94262352423027</v>
      </c>
      <c r="AR19" s="704">
        <f>INDEX(Historical!$C$7:$C$1439,MATCH(B19,Historical!$B$7:$B$1446,0))*IF(AH19="n/a",1.03,IF(AH19&lt;0,1.01,IF(AH19&gt;10,1.1,(1+AH19/100))))</f>
        <v>4.18</v>
      </c>
      <c r="AS19" s="937">
        <f t="shared" si="10"/>
        <v>4.2126039999999998</v>
      </c>
      <c r="AT19" s="937">
        <f t="shared" si="11"/>
        <v>4.6338644000000002</v>
      </c>
      <c r="AU19" s="937">
        <f t="shared" si="11"/>
        <v>5.0972508400000009</v>
      </c>
      <c r="AV19" s="937">
        <f t="shared" si="11"/>
        <v>5.6069759240000012</v>
      </c>
      <c r="AW19" s="704">
        <f t="shared" si="12"/>
        <v>23.730695164</v>
      </c>
      <c r="AX19" s="812">
        <f t="shared" si="13"/>
        <v>76.873000207321013</v>
      </c>
      <c r="AY19" s="997">
        <v>1.05</v>
      </c>
      <c r="AZ19" s="924">
        <v>35.69</v>
      </c>
      <c r="BA19" s="924">
        <v>-29.5</v>
      </c>
      <c r="BB19" s="924">
        <v>4.8899999999999997</v>
      </c>
      <c r="BC19" s="924">
        <v>-13.139999999999999</v>
      </c>
      <c r="BE19" s="666">
        <v>2006</v>
      </c>
      <c r="BF19" s="948" t="e">
        <f>#VALUE!</f>
        <v>#VALUE!</v>
      </c>
      <c r="BG19" s="933">
        <v>2.1</v>
      </c>
    </row>
    <row r="20" spans="1:59" ht="11.25" customHeight="1" x14ac:dyDescent="0.2">
      <c r="A20" s="611" t="s">
        <v>446</v>
      </c>
      <c r="B20" s="927" t="s">
        <v>447</v>
      </c>
      <c r="C20" s="994" t="s">
        <v>154</v>
      </c>
      <c r="D20" s="994" t="s">
        <v>4361</v>
      </c>
      <c r="E20" s="794">
        <v>16</v>
      </c>
      <c r="F20" s="526">
        <v>214</v>
      </c>
      <c r="G20" s="526" t="s">
        <v>106</v>
      </c>
      <c r="H20" s="526" t="s">
        <v>106</v>
      </c>
      <c r="I20" s="926">
        <v>878.68</v>
      </c>
      <c r="J20" s="704">
        <f t="shared" si="0"/>
        <v>0.61455820093777036</v>
      </c>
      <c r="K20" s="929">
        <v>1.35</v>
      </c>
      <c r="L20" s="641">
        <v>4</v>
      </c>
      <c r="M20" s="695">
        <f t="shared" si="1"/>
        <v>5.4</v>
      </c>
      <c r="N20" s="923" t="s">
        <v>152</v>
      </c>
      <c r="O20" s="797">
        <v>1.2</v>
      </c>
      <c r="P20" s="917">
        <v>43356</v>
      </c>
      <c r="Q20" s="917">
        <v>43371</v>
      </c>
      <c r="R20" s="695">
        <f t="shared" si="2"/>
        <v>12.500000000000011</v>
      </c>
      <c r="S20" s="761">
        <f>IF(INDEX(Historical!$D$7:$D$1439,MATCH(B20,Historical!$B$7:$B$1446,0))=0,"n/a",(INDEX(Historical!$C$7:$C$1439,MATCH(B20,Historical!$B$7:$B$1446,0))/INDEX(Historical!$D$7:$D$1439,MATCH(B20,Historical!$B$7:$B$1446,0))-1)*100)</f>
        <v>13.33333333333333</v>
      </c>
      <c r="T20" s="761">
        <f>IF(INDEX(Historical!$F$7:$F$1432,MATCH(B20,Historical!$B$7:$B$1446,0))=0,"n/a",((INDEX(Historical!$C$7:$C$1439,MATCH(B20,Historical!$B$7:$B$1446,0))/INDEX(Historical!$F$7:$F$1432,MATCH(B20,Historical!$B$7:$B$1446,0)))^(1/3)-1)*100)</f>
        <v>15.616214441920405</v>
      </c>
      <c r="U20" s="761">
        <f>IF(INDEX(Historical!$H$7:$H$1432,MATCH(B20,Historical!$B$7:$B$1446,0))=0,"n/a",((INDEX(Historical!$C$7:$C$1439,MATCH(B20,Historical!$B$7:$B$1446,0))/INDEX(Historical!$H$7:$H$1432,MATCH(B20,Historical!$B$7:$B$1446,0)))^(1/5)-1)*100)</f>
        <v>16.271101521949817</v>
      </c>
      <c r="V20" s="761">
        <f>IF(INDEX(Historical!$O$7:$O$1432,MATCH(B20,Historical!$B$7:$B$1446,0))=0,"n/a",((INDEX(Historical!$C$7:$C$1439,MATCH(B20,Historical!$B$7:$B$1446,0))/INDEX(Historical!$O$7:$O$1432,MATCH(B20,Historical!$B$7:$B$1446,0)))^(1/10)-1)*100)</f>
        <v>16.792415891192757</v>
      </c>
      <c r="W20" s="762">
        <f t="shared" si="3"/>
        <v>0.96895536814828664</v>
      </c>
      <c r="X20" s="763">
        <f t="shared" si="4"/>
        <v>2.3581306553550458</v>
      </c>
      <c r="Y20" s="718"/>
      <c r="Z20" s="704">
        <f t="shared" si="5"/>
        <v>29.284164859002171</v>
      </c>
      <c r="AA20" s="937">
        <f t="shared" si="6"/>
        <v>47.650759219088933</v>
      </c>
      <c r="AB20" s="641">
        <v>12</v>
      </c>
      <c r="AC20" s="918">
        <v>18.440000000000001</v>
      </c>
      <c r="AD20" s="918" t="s">
        <v>137</v>
      </c>
      <c r="AE20" s="918">
        <v>10.78</v>
      </c>
      <c r="AF20" s="918">
        <v>7.73</v>
      </c>
      <c r="AG20" s="918">
        <v>17</v>
      </c>
      <c r="AH20" s="918">
        <v>3.3000000000000003</v>
      </c>
      <c r="AI20" s="918" t="s">
        <v>137</v>
      </c>
      <c r="AJ20" s="918">
        <v>6.9</v>
      </c>
      <c r="AK20" s="918" t="s">
        <v>137</v>
      </c>
      <c r="AL20" s="930">
        <v>1640</v>
      </c>
      <c r="AM20" s="924">
        <v>0.89999999999999991</v>
      </c>
      <c r="AN20" s="918">
        <v>0</v>
      </c>
      <c r="AO20" s="804">
        <f t="shared" si="7"/>
        <v>-30.765099496201344</v>
      </c>
      <c r="AP20" s="805">
        <f t="shared" si="8"/>
        <v>16.885659722887588</v>
      </c>
      <c r="AQ20" s="938">
        <f t="shared" si="9"/>
        <v>304.60700755372631</v>
      </c>
      <c r="AR20" s="704">
        <f>INDEX(Historical!$C$7:$C$1439,MATCH(B20,Historical!$B$7:$B$1446,0))*IF(AH20="n/a",1.03,IF(AH20&lt;0,1.01,IF(AH20&gt;10,1.1,(1+AH20/100))))</f>
        <v>5.2682999999999991</v>
      </c>
      <c r="AS20" s="937">
        <f t="shared" si="10"/>
        <v>5.4263489999999992</v>
      </c>
      <c r="AT20" s="937">
        <f t="shared" si="11"/>
        <v>5.5891394699999992</v>
      </c>
      <c r="AU20" s="937">
        <f t="shared" si="11"/>
        <v>5.7568136540999992</v>
      </c>
      <c r="AV20" s="937">
        <f t="shared" si="11"/>
        <v>5.9295180637229992</v>
      </c>
      <c r="AW20" s="704">
        <f t="shared" si="12"/>
        <v>27.970120187822996</v>
      </c>
      <c r="AX20" s="812">
        <f t="shared" si="13"/>
        <v>3.1831975449336505</v>
      </c>
      <c r="AY20" s="997">
        <v>0.44</v>
      </c>
      <c r="AZ20" s="924">
        <v>56.730000000000004</v>
      </c>
      <c r="BA20" s="924">
        <v>-1.7500000000000002</v>
      </c>
      <c r="BB20" s="924">
        <v>10</v>
      </c>
      <c r="BC20" s="924">
        <v>24.610000000000003</v>
      </c>
      <c r="BE20" s="666">
        <v>2003</v>
      </c>
      <c r="BF20" s="948" t="e">
        <f>#VALUE!</f>
        <v>#VALUE!</v>
      </c>
      <c r="BG20" s="933">
        <v>15.4</v>
      </c>
    </row>
    <row r="21" spans="1:59" ht="11.25" customHeight="1" x14ac:dyDescent="0.2">
      <c r="A21" s="537" t="s">
        <v>881</v>
      </c>
      <c r="B21" s="927" t="s">
        <v>882</v>
      </c>
      <c r="C21" s="994" t="s">
        <v>4380</v>
      </c>
      <c r="D21" s="994" t="s">
        <v>1784</v>
      </c>
      <c r="E21" s="794">
        <v>10</v>
      </c>
      <c r="F21" s="526">
        <v>357</v>
      </c>
      <c r="G21" s="526" t="s">
        <v>106</v>
      </c>
      <c r="H21" s="526" t="s">
        <v>106</v>
      </c>
      <c r="I21" s="926">
        <v>45.53</v>
      </c>
      <c r="J21" s="704">
        <f t="shared" si="0"/>
        <v>0.81265099934109375</v>
      </c>
      <c r="K21" s="929">
        <v>0.37</v>
      </c>
      <c r="L21" s="641">
        <v>1</v>
      </c>
      <c r="M21" s="695">
        <f t="shared" si="1"/>
        <v>0.37</v>
      </c>
      <c r="N21" s="923" t="s">
        <v>883</v>
      </c>
      <c r="O21" s="797">
        <v>0.34</v>
      </c>
      <c r="P21" s="917">
        <v>43551</v>
      </c>
      <c r="Q21" s="917">
        <v>43594</v>
      </c>
      <c r="R21" s="695">
        <f t="shared" si="2"/>
        <v>8.8235294117646959</v>
      </c>
      <c r="S21" s="761">
        <f>IF(INDEX(Historical!$D$7:$D$1439,MATCH(B21,Historical!$B$7:$B$1446,0))=0,"n/a",(INDEX(Historical!$C$7:$C$1439,MATCH(B21,Historical!$B$7:$B$1446,0))/INDEX(Historical!$D$7:$D$1439,MATCH(B21,Historical!$B$7:$B$1446,0))-1)*100)</f>
        <v>13.333333333333353</v>
      </c>
      <c r="T21" s="761">
        <f>IF(INDEX(Historical!$F$7:$F$1432,MATCH(B21,Historical!$B$7:$B$1446,0))=0,"n/a",((INDEX(Historical!$C$7:$C$1439,MATCH(B21,Historical!$B$7:$B$1446,0))/INDEX(Historical!$F$7:$F$1432,MATCH(B21,Historical!$B$7:$B$1446,0)))^(1/3)-1)*100)</f>
        <v>13.915728978525355</v>
      </c>
      <c r="U21" s="761">
        <f>IF(INDEX(Historical!$H$7:$H$1432,MATCH(B21,Historical!$B$7:$B$1446,0))=0,"n/a",((INDEX(Historical!$C$7:$C$1439,MATCH(B21,Historical!$B$7:$B$1446,0))/INDEX(Historical!$H$7:$H$1432,MATCH(B21,Historical!$B$7:$B$1446,0)))^(1/5)-1)*100)</f>
        <v>12.34275325950922</v>
      </c>
      <c r="V21" s="761" t="str">
        <f>IF(INDEX(Historical!$O$7:$O$1432,MATCH(B21,Historical!$B$7:$B$1446,0))=0,"n/a",((INDEX(Historical!$C$7:$C$1439,MATCH(B21,Historical!$B$7:$B$1446,0))/INDEX(Historical!$O$7:$O$1432,MATCH(B21,Historical!$B$7:$B$1446,0)))^(1/10)-1)*100)</f>
        <v>n/a</v>
      </c>
      <c r="W21" s="762" t="str">
        <f t="shared" si="3"/>
        <v>n/a</v>
      </c>
      <c r="X21" s="763">
        <f t="shared" si="4"/>
        <v>0.7963066619038206</v>
      </c>
      <c r="Y21" s="928"/>
      <c r="Z21" s="704">
        <f t="shared" si="5"/>
        <v>18.686868686868689</v>
      </c>
      <c r="AA21" s="937">
        <f t="shared" si="6"/>
        <v>22.994949494949495</v>
      </c>
      <c r="AB21" s="641">
        <v>12</v>
      </c>
      <c r="AC21" s="918">
        <v>1.98</v>
      </c>
      <c r="AD21" s="918">
        <v>3.15</v>
      </c>
      <c r="AE21" s="918">
        <v>4.8099999999999996</v>
      </c>
      <c r="AF21" s="918">
        <v>3.07</v>
      </c>
      <c r="AG21" s="918">
        <v>17.2</v>
      </c>
      <c r="AH21" s="918">
        <v>67</v>
      </c>
      <c r="AI21" s="918">
        <v>17.169999999999998</v>
      </c>
      <c r="AJ21" s="918">
        <v>15.5</v>
      </c>
      <c r="AK21" s="918">
        <v>7.3</v>
      </c>
      <c r="AL21" s="930">
        <v>36060</v>
      </c>
      <c r="AM21" s="924">
        <v>0.70000000000000007</v>
      </c>
      <c r="AN21" s="918">
        <v>0.24</v>
      </c>
      <c r="AO21" s="804">
        <f t="shared" si="7"/>
        <v>-9.8395452360991822</v>
      </c>
      <c r="AP21" s="805">
        <f t="shared" si="8"/>
        <v>13.155404258850313</v>
      </c>
      <c r="AQ21" s="938">
        <f t="shared" si="9"/>
        <v>77.130830429556866</v>
      </c>
      <c r="AR21" s="704">
        <f>INDEX(Historical!$C$7:$C$1439,MATCH(B21,Historical!$B$7:$B$1446,0))*IF(AH21="n/a",1.03,IF(AH21&lt;0,1.01,IF(AH21&gt;10,1.1,(1+AH21/100))))</f>
        <v>0.37400000000000005</v>
      </c>
      <c r="AS21" s="937">
        <f t="shared" si="10"/>
        <v>0.4114000000000001</v>
      </c>
      <c r="AT21" s="937">
        <f t="shared" si="11"/>
        <v>0.44143220000000011</v>
      </c>
      <c r="AU21" s="937">
        <f t="shared" si="11"/>
        <v>0.47365675060000012</v>
      </c>
      <c r="AV21" s="937">
        <f t="shared" si="11"/>
        <v>0.50823369339380009</v>
      </c>
      <c r="AW21" s="704">
        <f t="shared" si="12"/>
        <v>2.2087226439938004</v>
      </c>
      <c r="AX21" s="812">
        <f t="shared" si="13"/>
        <v>4.8511369294834186</v>
      </c>
      <c r="AY21" s="997">
        <v>0.86</v>
      </c>
      <c r="AZ21" s="924">
        <v>14.249999999999998</v>
      </c>
      <c r="BA21" s="924">
        <v>-46.23</v>
      </c>
      <c r="BB21" s="924">
        <v>2.06</v>
      </c>
      <c r="BC21" s="924">
        <v>-26.150000000000002</v>
      </c>
      <c r="BE21" s="666">
        <v>2010</v>
      </c>
      <c r="BF21" s="948" t="e">
        <f>#VALUE!</f>
        <v>#VALUE!</v>
      </c>
      <c r="BG21" s="933">
        <v>10.199999999999999</v>
      </c>
    </row>
    <row r="22" spans="1:59" ht="11.25" customHeight="1" x14ac:dyDescent="0.2">
      <c r="A22" s="537" t="s">
        <v>448</v>
      </c>
      <c r="B22" s="927" t="s">
        <v>449</v>
      </c>
      <c r="C22" s="994" t="s">
        <v>108</v>
      </c>
      <c r="D22" s="994" t="s">
        <v>4376</v>
      </c>
      <c r="E22" s="794">
        <v>18</v>
      </c>
      <c r="F22" s="526">
        <v>181</v>
      </c>
      <c r="G22" s="526" t="s">
        <v>37</v>
      </c>
      <c r="H22" s="526" t="s">
        <v>37</v>
      </c>
      <c r="I22" s="926">
        <v>39.43</v>
      </c>
      <c r="J22" s="704">
        <f t="shared" si="0"/>
        <v>2.5361399949277201</v>
      </c>
      <c r="K22" s="929">
        <v>0.25</v>
      </c>
      <c r="L22" s="641">
        <v>4</v>
      </c>
      <c r="M22" s="695">
        <f t="shared" si="1"/>
        <v>1</v>
      </c>
      <c r="N22" s="923" t="s">
        <v>3969</v>
      </c>
      <c r="O22" s="797">
        <v>0.24</v>
      </c>
      <c r="P22" s="917">
        <v>43531</v>
      </c>
      <c r="Q22" s="917">
        <v>43549</v>
      </c>
      <c r="R22" s="695">
        <f t="shared" si="2"/>
        <v>4.1666666666666705</v>
      </c>
      <c r="S22" s="761">
        <f>IF(INDEX(Historical!$D$7:$D$1439,MATCH(B22,Historical!$B$7:$B$1446,0))=0,"n/a",(INDEX(Historical!$C$7:$C$1439,MATCH(B22,Historical!$B$7:$B$1446,0))/INDEX(Historical!$D$7:$D$1439,MATCH(B22,Historical!$B$7:$B$1446,0))-1)*100)</f>
        <v>4.3478260869565188</v>
      </c>
      <c r="T22" s="761">
        <f>IF(INDEX(Historical!$F$7:$F$1432,MATCH(B22,Historical!$B$7:$B$1446,0))=0,"n/a",((INDEX(Historical!$C$7:$C$1439,MATCH(B22,Historical!$B$7:$B$1446,0))/INDEX(Historical!$F$7:$F$1432,MATCH(B22,Historical!$B$7:$B$1446,0)))^(1/3)-1)*100)</f>
        <v>2.9428498400178693</v>
      </c>
      <c r="U22" s="761">
        <f>IF(INDEX(Historical!$H$7:$H$1432,MATCH(B22,Historical!$B$7:$B$1446,0))=0,"n/a",((INDEX(Historical!$C$7:$C$1439,MATCH(B22,Historical!$B$7:$B$1446,0))/INDEX(Historical!$H$7:$H$1432,MATCH(B22,Historical!$B$7:$B$1446,0)))^(1/5)-1)*100)</f>
        <v>2.7066087089351765</v>
      </c>
      <c r="V22" s="761">
        <f>IF(INDEX(Historical!$O$7:$O$1432,MATCH(B22,Historical!$B$7:$B$1446,0))=0,"n/a",((INDEX(Historical!$C$7:$C$1439,MATCH(B22,Historical!$B$7:$B$1446,0))/INDEX(Historical!$O$7:$O$1432,MATCH(B22,Historical!$B$7:$B$1446,0)))^(1/10)-1)*100)</f>
        <v>2.6370004418768911</v>
      </c>
      <c r="W22" s="762">
        <f t="shared" si="3"/>
        <v>1.0263967597247505</v>
      </c>
      <c r="X22" s="763">
        <f t="shared" si="4"/>
        <v>0.61513834293981295</v>
      </c>
      <c r="Y22" s="927"/>
      <c r="Z22" s="704">
        <f t="shared" si="5"/>
        <v>41.32231404958678</v>
      </c>
      <c r="AA22" s="937">
        <f t="shared" si="6"/>
        <v>16.293388429752067</v>
      </c>
      <c r="AB22" s="641">
        <v>12</v>
      </c>
      <c r="AC22" s="918">
        <v>2.42</v>
      </c>
      <c r="AD22" s="918" t="s">
        <v>137</v>
      </c>
      <c r="AE22" s="918">
        <v>4.8899999999999997</v>
      </c>
      <c r="AF22" s="918">
        <v>1.61</v>
      </c>
      <c r="AG22" s="918">
        <v>10.199999999999999</v>
      </c>
      <c r="AH22" s="918">
        <v>7.5</v>
      </c>
      <c r="AI22" s="918" t="s">
        <v>137</v>
      </c>
      <c r="AJ22" s="918">
        <v>4.3999999999999995</v>
      </c>
      <c r="AK22" s="918" t="s">
        <v>137</v>
      </c>
      <c r="AL22" s="930">
        <v>142.74</v>
      </c>
      <c r="AM22" s="924">
        <v>20.7</v>
      </c>
      <c r="AN22" s="918">
        <v>0</v>
      </c>
      <c r="AO22" s="804">
        <f t="shared" si="7"/>
        <v>-11.05063972588917</v>
      </c>
      <c r="AP22" s="805">
        <f t="shared" si="8"/>
        <v>5.2427487038628966</v>
      </c>
      <c r="AQ22" s="938">
        <f t="shared" si="9"/>
        <v>7.9760372014721748</v>
      </c>
      <c r="AR22" s="704">
        <f>INDEX(Historical!$C$7:$C$1439,MATCH(B22,Historical!$B$7:$B$1446,0))*IF(AH22="n/a",1.03,IF(AH22&lt;0,1.01,IF(AH22&gt;10,1.1,(1+AH22/100))))</f>
        <v>1.032</v>
      </c>
      <c r="AS22" s="937">
        <f t="shared" si="10"/>
        <v>1.0629600000000001</v>
      </c>
      <c r="AT22" s="937">
        <f t="shared" si="11"/>
        <v>1.0948488000000001</v>
      </c>
      <c r="AU22" s="937">
        <f t="shared" si="11"/>
        <v>1.1276942640000001</v>
      </c>
      <c r="AV22" s="937">
        <f t="shared" si="11"/>
        <v>1.1615250919200002</v>
      </c>
      <c r="AW22" s="704">
        <f t="shared" si="12"/>
        <v>5.47902815592</v>
      </c>
      <c r="AX22" s="812">
        <f t="shared" si="13"/>
        <v>13.895582439563784</v>
      </c>
      <c r="AY22" s="997">
        <v>0.43</v>
      </c>
      <c r="AZ22" s="924">
        <v>41.120000000000005</v>
      </c>
      <c r="BA22" s="924">
        <v>-26.93</v>
      </c>
      <c r="BB22" s="924">
        <v>14.719999999999999</v>
      </c>
      <c r="BC22" s="924">
        <v>-2.36</v>
      </c>
      <c r="BE22" s="666">
        <v>2002</v>
      </c>
      <c r="BF22" s="948" t="e">
        <f>#VALUE!</f>
        <v>#VALUE!</v>
      </c>
      <c r="BG22" s="933">
        <v>1.0999999999999999</v>
      </c>
    </row>
    <row r="23" spans="1:59" s="840" customFormat="1" ht="11.25" customHeight="1" x14ac:dyDescent="0.2">
      <c r="A23" s="819" t="s">
        <v>450</v>
      </c>
      <c r="B23" s="848" t="s">
        <v>451</v>
      </c>
      <c r="C23" s="994" t="s">
        <v>131</v>
      </c>
      <c r="D23" s="994" t="s">
        <v>4365</v>
      </c>
      <c r="E23" s="820">
        <v>17</v>
      </c>
      <c r="F23" s="526">
        <v>201</v>
      </c>
      <c r="G23" s="1151" t="s">
        <v>37</v>
      </c>
      <c r="H23" s="1151" t="s">
        <v>37</v>
      </c>
      <c r="I23" s="821">
        <v>40.619999999999997</v>
      </c>
      <c r="J23" s="822">
        <f t="shared" si="0"/>
        <v>3.8158542589857216</v>
      </c>
      <c r="K23" s="823">
        <v>0.38750000000000001</v>
      </c>
      <c r="L23" s="824">
        <v>4</v>
      </c>
      <c r="M23" s="825">
        <f t="shared" si="1"/>
        <v>1.55</v>
      </c>
      <c r="N23" s="826" t="s">
        <v>149</v>
      </c>
      <c r="O23" s="827">
        <v>0.3725</v>
      </c>
      <c r="P23" s="828">
        <v>43517</v>
      </c>
      <c r="Q23" s="828">
        <v>43539</v>
      </c>
      <c r="R23" s="825">
        <f t="shared" si="2"/>
        <v>4.0268456375838966</v>
      </c>
      <c r="S23" s="761">
        <f>IF(INDEX(Historical!$D$7:$D$1439,MATCH(B23,Historical!$B$7:$B$1446,0))=0,"n/a",(INDEX(Historical!$C$7:$C$1439,MATCH(B23,Historical!$B$7:$B$1446,0))/INDEX(Historical!$D$7:$D$1439,MATCH(B23,Historical!$B$7:$B$1446,0))-1)*100)</f>
        <v>4.1958041958042092</v>
      </c>
      <c r="T23" s="761">
        <f>IF(INDEX(Historical!$F$7:$F$1432,MATCH(B23,Historical!$B$7:$B$1446,0))=0,"n/a",((INDEX(Historical!$C$7:$C$1439,MATCH(B23,Historical!$B$7:$B$1446,0))/INDEX(Historical!$F$7:$F$1432,MATCH(B23,Historical!$B$7:$B$1446,0)))^(1/3)-1)*100)</f>
        <v>4.1207878770866735</v>
      </c>
      <c r="U23" s="761">
        <f>IF(INDEX(Historical!$H$7:$H$1432,MATCH(B23,Historical!$B$7:$B$1446,0))=0,"n/a",((INDEX(Historical!$C$7:$C$1439,MATCH(B23,Historical!$B$7:$B$1446,0))/INDEX(Historical!$H$7:$H$1432,MATCH(B23,Historical!$B$7:$B$1446,0)))^(1/5)-1)*100)</f>
        <v>4.0795216521546829</v>
      </c>
      <c r="V23" s="761">
        <f>IF(INDEX(Historical!$O$7:$O$1432,MATCH(B23,Historical!$B$7:$B$1446,0))=0,"n/a",((INDEX(Historical!$C$7:$C$1439,MATCH(B23,Historical!$B$7:$B$1446,0))/INDEX(Historical!$O$7:$O$1432,MATCH(B23,Historical!$B$7:$B$1446,0)))^(1/10)-1)*100)</f>
        <v>8.0024774402735801</v>
      </c>
      <c r="W23" s="829">
        <f t="shared" si="3"/>
        <v>0.50978233710774656</v>
      </c>
      <c r="X23" s="830">
        <f t="shared" si="4"/>
        <v>1.0735583295143902</v>
      </c>
      <c r="Y23" s="1025"/>
      <c r="Z23" s="822">
        <f t="shared" si="5"/>
        <v>74.879227053140113</v>
      </c>
      <c r="AA23" s="832">
        <f t="shared" si="6"/>
        <v>19.623188405797102</v>
      </c>
      <c r="AB23" s="824">
        <v>12</v>
      </c>
      <c r="AC23" s="833">
        <v>2.0699999999999998</v>
      </c>
      <c r="AD23" s="833">
        <v>3.47</v>
      </c>
      <c r="AE23" s="833">
        <v>1.92</v>
      </c>
      <c r="AF23" s="833">
        <v>1.51</v>
      </c>
      <c r="AG23" s="833">
        <v>7.7</v>
      </c>
      <c r="AH23" s="833">
        <v>6.3</v>
      </c>
      <c r="AI23" s="833">
        <v>8.27</v>
      </c>
      <c r="AJ23" s="833">
        <v>3.8</v>
      </c>
      <c r="AK23" s="833">
        <v>5.65</v>
      </c>
      <c r="AL23" s="834">
        <v>2680</v>
      </c>
      <c r="AM23" s="835">
        <v>0.89999999999999991</v>
      </c>
      <c r="AN23" s="833">
        <v>1.19</v>
      </c>
      <c r="AO23" s="836">
        <f t="shared" si="7"/>
        <v>-11.727812494656696</v>
      </c>
      <c r="AP23" s="837">
        <f t="shared" si="8"/>
        <v>7.8953759111404045</v>
      </c>
      <c r="AQ23" s="838">
        <f t="shared" si="9"/>
        <v>14.757743854422166</v>
      </c>
      <c r="AR23" s="704">
        <f>INDEX(Historical!$C$7:$C$1439,MATCH(B23,Historical!$B$7:$B$1446,0))*IF(AH23="n/a",1.03,IF(AH23&lt;0,1.01,IF(AH23&gt;10,1.1,(1+AH23/100))))</f>
        <v>1.5838699999999999</v>
      </c>
      <c r="AS23" s="832">
        <f t="shared" si="10"/>
        <v>1.7148560489999998</v>
      </c>
      <c r="AT23" s="832">
        <f t="shared" si="11"/>
        <v>1.8117454157684998</v>
      </c>
      <c r="AU23" s="832">
        <f t="shared" si="11"/>
        <v>1.91410903175942</v>
      </c>
      <c r="AV23" s="832">
        <f t="shared" si="11"/>
        <v>2.0222561920538271</v>
      </c>
      <c r="AW23" s="822">
        <f t="shared" si="12"/>
        <v>9.0468366885817471</v>
      </c>
      <c r="AX23" s="839">
        <f t="shared" si="13"/>
        <v>22.27187761836964</v>
      </c>
      <c r="AY23" s="998">
        <v>0.37</v>
      </c>
      <c r="AZ23" s="835">
        <v>2.19</v>
      </c>
      <c r="BA23" s="835">
        <v>-23.23</v>
      </c>
      <c r="BB23" s="835">
        <v>-0.94000000000000006</v>
      </c>
      <c r="BC23" s="835">
        <v>-14.91</v>
      </c>
      <c r="BD23" s="964"/>
      <c r="BE23" s="666">
        <v>2003</v>
      </c>
      <c r="BF23" s="948" t="e">
        <f>#VALUE!</f>
        <v>#VALUE!</v>
      </c>
      <c r="BG23" s="895">
        <v>2.4</v>
      </c>
    </row>
    <row r="24" spans="1:59" ht="11.25" customHeight="1" x14ac:dyDescent="0.2">
      <c r="A24" s="611" t="s">
        <v>414</v>
      </c>
      <c r="B24" s="927" t="s">
        <v>415</v>
      </c>
      <c r="C24" s="994" t="s">
        <v>131</v>
      </c>
      <c r="D24" s="994" t="s">
        <v>4378</v>
      </c>
      <c r="E24" s="794">
        <v>11</v>
      </c>
      <c r="F24" s="526">
        <v>307</v>
      </c>
      <c r="G24" s="526" t="s">
        <v>115</v>
      </c>
      <c r="H24" s="526" t="s">
        <v>115</v>
      </c>
      <c r="I24" s="926">
        <v>104.26</v>
      </c>
      <c r="J24" s="704">
        <f t="shared" si="0"/>
        <v>1.7456359102244388</v>
      </c>
      <c r="K24" s="929">
        <v>0.45500000000000002</v>
      </c>
      <c r="L24" s="641">
        <v>4</v>
      </c>
      <c r="M24" s="695">
        <f t="shared" si="1"/>
        <v>1.82</v>
      </c>
      <c r="N24" s="923" t="s">
        <v>119</v>
      </c>
      <c r="O24" s="797">
        <v>0.41499999999999998</v>
      </c>
      <c r="P24" s="660">
        <v>43230</v>
      </c>
      <c r="Q24" s="660">
        <v>43252</v>
      </c>
      <c r="R24" s="695">
        <f t="shared" si="2"/>
        <v>9.6385542168674796</v>
      </c>
      <c r="S24" s="761">
        <f>IF(INDEX(Historical!$D$7:$D$1439,MATCH(B24,Historical!$B$7:$B$1446,0))=0,"n/a",(INDEX(Historical!$C$7:$C$1439,MATCH(B24,Historical!$B$7:$B$1446,0))/INDEX(Historical!$D$7:$D$1439,MATCH(B24,Historical!$B$7:$B$1446,0))-1)*100)</f>
        <v>9.8765432098765427</v>
      </c>
      <c r="T24" s="761">
        <f>IF(INDEX(Historical!$F$7:$F$1432,MATCH(B24,Historical!$B$7:$B$1446,0))=0,"n/a",((INDEX(Historical!$C$7:$C$1439,MATCH(B24,Historical!$B$7:$B$1446,0))/INDEX(Historical!$F$7:$F$1432,MATCH(B24,Historical!$B$7:$B$1446,0)))^(1/3)-1)*100)</f>
        <v>10.201994266235893</v>
      </c>
      <c r="U24" s="761">
        <f>IF(INDEX(Historical!$H$7:$H$1432,MATCH(B24,Historical!$B$7:$B$1446,0))=0,"n/a",((INDEX(Historical!$C$7:$C$1439,MATCH(B24,Historical!$B$7:$B$1446,0))/INDEX(Historical!$H$7:$H$1432,MATCH(B24,Historical!$B$7:$B$1446,0)))^(1/5)-1)*100)</f>
        <v>10.305889442764006</v>
      </c>
      <c r="V24" s="761">
        <f>IF(INDEX(Historical!$O$7:$O$1432,MATCH(B24,Historical!$B$7:$B$1446,0))=0,"n/a",((INDEX(Historical!$C$7:$C$1439,MATCH(B24,Historical!$B$7:$B$1446,0))/INDEX(Historical!$O$7:$O$1432,MATCH(B24,Historical!$B$7:$B$1446,0)))^(1/10)-1)*100)</f>
        <v>16.101010875730015</v>
      </c>
      <c r="W24" s="762">
        <f t="shared" si="3"/>
        <v>0.64007716796829628</v>
      </c>
      <c r="X24" s="763">
        <f t="shared" si="4"/>
        <v>1.120205374213479</v>
      </c>
      <c r="Y24" s="715"/>
      <c r="Z24" s="704">
        <f t="shared" si="5"/>
        <v>56.521739130434781</v>
      </c>
      <c r="AA24" s="937">
        <f t="shared" si="6"/>
        <v>32.378881987577643</v>
      </c>
      <c r="AB24" s="641">
        <v>12</v>
      </c>
      <c r="AC24" s="918">
        <v>3.22</v>
      </c>
      <c r="AD24" s="918">
        <v>3.95</v>
      </c>
      <c r="AE24" s="918">
        <v>5.46</v>
      </c>
      <c r="AF24" s="918">
        <v>3.2</v>
      </c>
      <c r="AG24" s="918">
        <v>9.9</v>
      </c>
      <c r="AH24" s="918">
        <v>4.5</v>
      </c>
      <c r="AI24" s="918">
        <v>8.32</v>
      </c>
      <c r="AJ24" s="918">
        <v>9.1999999999999993</v>
      </c>
      <c r="AK24" s="918">
        <v>8.2000000000000011</v>
      </c>
      <c r="AL24" s="930">
        <v>18770</v>
      </c>
      <c r="AM24" s="924">
        <v>0.2</v>
      </c>
      <c r="AN24" s="918">
        <v>1.47</v>
      </c>
      <c r="AO24" s="804">
        <f t="shared" si="7"/>
        <v>-20.327356634589201</v>
      </c>
      <c r="AP24" s="805">
        <f t="shared" si="8"/>
        <v>12.051525352988444</v>
      </c>
      <c r="AQ24" s="938">
        <f t="shared" si="9"/>
        <v>114.59255693859411</v>
      </c>
      <c r="AR24" s="704">
        <f>INDEX(Historical!$C$7:$C$1439,MATCH(B24,Historical!$B$7:$B$1446,0))*IF(AH24="n/a",1.03,IF(AH24&lt;0,1.01,IF(AH24&gt;10,1.1,(1+AH24/100))))</f>
        <v>1.8600999999999999</v>
      </c>
      <c r="AS24" s="937">
        <f t="shared" si="10"/>
        <v>2.0148603199999999</v>
      </c>
      <c r="AT24" s="937">
        <f t="shared" si="11"/>
        <v>2.1800788662400001</v>
      </c>
      <c r="AU24" s="937">
        <f t="shared" si="11"/>
        <v>2.3588453332716801</v>
      </c>
      <c r="AV24" s="937">
        <f t="shared" si="11"/>
        <v>2.5522706505999579</v>
      </c>
      <c r="AW24" s="704">
        <f t="shared" si="12"/>
        <v>10.966155170111637</v>
      </c>
      <c r="AX24" s="812">
        <f t="shared" si="13"/>
        <v>10.518084759362782</v>
      </c>
      <c r="AY24" s="997">
        <v>0.25</v>
      </c>
      <c r="AZ24" s="924">
        <v>34.130000000000003</v>
      </c>
      <c r="BA24" s="924">
        <v>-3.2</v>
      </c>
      <c r="BB24" s="924">
        <v>4.66</v>
      </c>
      <c r="BC24" s="924">
        <v>13.74</v>
      </c>
      <c r="BE24" s="666">
        <v>2008</v>
      </c>
      <c r="BF24" s="948" t="e">
        <f>#VALUE!</f>
        <v>#VALUE!</v>
      </c>
      <c r="BG24" s="933">
        <v>2.8000000000000003</v>
      </c>
    </row>
    <row r="25" spans="1:59" ht="11.25" customHeight="1" x14ac:dyDescent="0.2">
      <c r="A25" s="611" t="s">
        <v>453</v>
      </c>
      <c r="B25" s="927" t="s">
        <v>454</v>
      </c>
      <c r="C25" s="994" t="s">
        <v>108</v>
      </c>
      <c r="D25" s="994" t="s">
        <v>118</v>
      </c>
      <c r="E25" s="794">
        <v>17</v>
      </c>
      <c r="F25" s="526">
        <v>196</v>
      </c>
      <c r="G25" s="526" t="s">
        <v>106</v>
      </c>
      <c r="H25" s="526" t="s">
        <v>106</v>
      </c>
      <c r="I25" s="926">
        <v>54.78</v>
      </c>
      <c r="J25" s="704">
        <f t="shared" si="0"/>
        <v>2.9207740051113547</v>
      </c>
      <c r="K25" s="929">
        <v>0.4</v>
      </c>
      <c r="L25" s="641">
        <v>4</v>
      </c>
      <c r="M25" s="695">
        <f t="shared" si="1"/>
        <v>1.6</v>
      </c>
      <c r="N25" s="923" t="s">
        <v>220</v>
      </c>
      <c r="O25" s="797">
        <v>0.39</v>
      </c>
      <c r="P25" s="917">
        <v>43462</v>
      </c>
      <c r="Q25" s="917">
        <v>43480</v>
      </c>
      <c r="R25" s="695">
        <f t="shared" si="2"/>
        <v>2.5641025641025665</v>
      </c>
      <c r="S25" s="761">
        <f>IF(INDEX(Historical!$D$7:$D$1439,MATCH(B25,Historical!$B$7:$B$1446,0))=0,"n/a",(INDEX(Historical!$C$7:$C$1439,MATCH(B25,Historical!$B$7:$B$1446,0))/INDEX(Historical!$D$7:$D$1439,MATCH(B25,Historical!$B$7:$B$1446,0))-1)*100)</f>
        <v>2.6315789473684292</v>
      </c>
      <c r="T25" s="761">
        <f>IF(INDEX(Historical!$F$7:$F$1432,MATCH(B25,Historical!$B$7:$B$1446,0))=0,"n/a",((INDEX(Historical!$C$7:$C$1439,MATCH(B25,Historical!$B$7:$B$1446,0))/INDEX(Historical!$F$7:$F$1432,MATCH(B25,Historical!$B$7:$B$1446,0)))^(1/3)-1)*100)</f>
        <v>10.37961367337601</v>
      </c>
      <c r="U25" s="761">
        <f>IF(INDEX(Historical!$H$7:$H$1432,MATCH(B25,Historical!$B$7:$B$1446,0))=0,"n/a",((INDEX(Historical!$C$7:$C$1439,MATCH(B25,Historical!$B$7:$B$1446,0))/INDEX(Historical!$H$7:$H$1432,MATCH(B25,Historical!$B$7:$B$1446,0)))^(1/5)-1)*100)</f>
        <v>9.3011973943858628</v>
      </c>
      <c r="V25" s="761">
        <f>IF(INDEX(Historical!$O$7:$O$1432,MATCH(B25,Historical!$B$7:$B$1446,0))=0,"n/a",((INDEX(Historical!$C$7:$C$1439,MATCH(B25,Historical!$B$7:$B$1446,0))/INDEX(Historical!$O$7:$O$1432,MATCH(B25,Historical!$B$7:$B$1446,0)))^(1/10)-1)*100)</f>
        <v>7.7430555648374311</v>
      </c>
      <c r="W25" s="762">
        <f t="shared" si="3"/>
        <v>1.2012308728125658</v>
      </c>
      <c r="X25" s="763" t="str">
        <f t="shared" si="4"/>
        <v>n/a</v>
      </c>
      <c r="Y25" s="712"/>
      <c r="Z25" s="704" t="str">
        <f t="shared" si="5"/>
        <v>n/a</v>
      </c>
      <c r="AA25" s="937" t="str">
        <f t="shared" si="6"/>
        <v>n/a</v>
      </c>
      <c r="AB25" s="641">
        <v>12</v>
      </c>
      <c r="AC25" s="918">
        <v>-0.01</v>
      </c>
      <c r="AD25" s="918" t="s">
        <v>137</v>
      </c>
      <c r="AE25" s="918">
        <v>0.91</v>
      </c>
      <c r="AF25" s="920">
        <v>1.08</v>
      </c>
      <c r="AG25" s="918">
        <v>0</v>
      </c>
      <c r="AH25" s="920">
        <v>100.1</v>
      </c>
      <c r="AI25" s="920">
        <v>8.76</v>
      </c>
      <c r="AJ25" s="918">
        <v>-9.32</v>
      </c>
      <c r="AK25" s="918">
        <v>21.26</v>
      </c>
      <c r="AL25" s="930">
        <v>4620</v>
      </c>
      <c r="AM25" s="924">
        <v>2.5</v>
      </c>
      <c r="AN25" s="918">
        <v>0.32</v>
      </c>
      <c r="AO25" s="804" t="str">
        <f t="shared" si="7"/>
        <v>n/a</v>
      </c>
      <c r="AP25" s="805">
        <f t="shared" si="8"/>
        <v>12.221971399497217</v>
      </c>
      <c r="AQ25" s="938" t="str">
        <f t="shared" si="9"/>
        <v>n/a</v>
      </c>
      <c r="AR25" s="704">
        <f>INDEX(Historical!$C$7:$C$1439,MATCH(B25,Historical!$B$7:$B$1446,0))*IF(AH25="n/a",1.03,IF(AH25&lt;0,1.01,IF(AH25&gt;10,1.1,(1+AH25/100))))</f>
        <v>1.7160000000000002</v>
      </c>
      <c r="AS25" s="937">
        <f t="shared" si="10"/>
        <v>1.8663216</v>
      </c>
      <c r="AT25" s="937">
        <f t="shared" si="11"/>
        <v>2.0529537600000003</v>
      </c>
      <c r="AU25" s="937">
        <f t="shared" si="11"/>
        <v>2.2582491360000003</v>
      </c>
      <c r="AV25" s="937">
        <f t="shared" si="11"/>
        <v>2.4840740496000007</v>
      </c>
      <c r="AW25" s="704">
        <f t="shared" si="12"/>
        <v>10.377598545600002</v>
      </c>
      <c r="AX25" s="812">
        <f t="shared" si="13"/>
        <v>18.944137542168676</v>
      </c>
      <c r="AY25" s="997">
        <v>0.46</v>
      </c>
      <c r="AZ25" s="924">
        <v>13.489999999999998</v>
      </c>
      <c r="BA25" s="924">
        <v>-9.74</v>
      </c>
      <c r="BB25" s="924">
        <v>-1.9800000000000002</v>
      </c>
      <c r="BC25" s="924">
        <v>-1.52</v>
      </c>
      <c r="BE25" s="666">
        <v>2003</v>
      </c>
      <c r="BF25" s="948" t="e">
        <f>#VALUE!</f>
        <v>#VALUE!</v>
      </c>
      <c r="BG25" s="933">
        <v>0</v>
      </c>
    </row>
    <row r="26" spans="1:59" ht="11.25" customHeight="1" x14ac:dyDescent="0.2">
      <c r="A26" s="611" t="s">
        <v>465</v>
      </c>
      <c r="B26" s="927" t="s">
        <v>466</v>
      </c>
      <c r="C26" s="994" t="s">
        <v>247</v>
      </c>
      <c r="D26" s="994" t="s">
        <v>4354</v>
      </c>
      <c r="E26" s="794">
        <v>16</v>
      </c>
      <c r="F26" s="526">
        <v>233</v>
      </c>
      <c r="G26" s="526" t="s">
        <v>115</v>
      </c>
      <c r="H26" s="526" t="s">
        <v>115</v>
      </c>
      <c r="I26" s="926">
        <v>71.06</v>
      </c>
      <c r="J26" s="704">
        <f t="shared" si="0"/>
        <v>2.8145229383619479</v>
      </c>
      <c r="K26" s="929">
        <v>0.5</v>
      </c>
      <c r="L26" s="641">
        <v>4</v>
      </c>
      <c r="M26" s="695">
        <f t="shared" si="1"/>
        <v>2</v>
      </c>
      <c r="N26" s="923" t="s">
        <v>467</v>
      </c>
      <c r="O26" s="797">
        <v>0.45</v>
      </c>
      <c r="P26" s="917">
        <v>43543</v>
      </c>
      <c r="Q26" s="917">
        <v>43565</v>
      </c>
      <c r="R26" s="695">
        <f t="shared" si="2"/>
        <v>11.111111111111107</v>
      </c>
      <c r="S26" s="761">
        <f>IF(INDEX(Historical!$D$7:$D$1439,MATCH(B26,Historical!$B$7:$B$1446,0))=0,"n/a",(INDEX(Historical!$C$7:$C$1439,MATCH(B26,Historical!$B$7:$B$1446,0))/INDEX(Historical!$D$7:$D$1439,MATCH(B26,Historical!$B$7:$B$1446,0))-1)*100)</f>
        <v>32.352941176470587</v>
      </c>
      <c r="T26" s="761">
        <f>IF(INDEX(Historical!$F$7:$F$1432,MATCH(B26,Historical!$B$7:$B$1446,0))=0,"n/a",((INDEX(Historical!$C$7:$C$1439,MATCH(B26,Historical!$B$7:$B$1446,0))/INDEX(Historical!$F$7:$F$1432,MATCH(B26,Historical!$B$7:$B$1446,0)))^(1/3)-1)*100)</f>
        <v>25.072421800674839</v>
      </c>
      <c r="U26" s="761">
        <f>IF(INDEX(Historical!$H$7:$H$1432,MATCH(B26,Historical!$B$7:$B$1446,0))=0,"n/a",((INDEX(Historical!$C$7:$C$1439,MATCH(B26,Historical!$B$7:$B$1446,0))/INDEX(Historical!$H$7:$H$1432,MATCH(B26,Historical!$B$7:$B$1446,0)))^(1/5)-1)*100)</f>
        <v>21.493409089334857</v>
      </c>
      <c r="V26" s="761">
        <f>IF(INDEX(Historical!$O$7:$O$1432,MATCH(B26,Historical!$B$7:$B$1446,0))=0,"n/a",((INDEX(Historical!$C$7:$C$1439,MATCH(B26,Historical!$B$7:$B$1446,0))/INDEX(Historical!$O$7:$O$1432,MATCH(B26,Historical!$B$7:$B$1446,0)))^(1/10)-1)*100)</f>
        <v>13.005521428970447</v>
      </c>
      <c r="W26" s="762">
        <f t="shared" si="3"/>
        <v>1.6526372438599208</v>
      </c>
      <c r="X26" s="763">
        <f t="shared" si="4"/>
        <v>0.43421028463302741</v>
      </c>
      <c r="Y26" s="715"/>
      <c r="Z26" s="704">
        <f t="shared" si="5"/>
        <v>38.022813688212928</v>
      </c>
      <c r="AA26" s="937">
        <f t="shared" si="6"/>
        <v>13.509505703422054</v>
      </c>
      <c r="AB26" s="641">
        <v>2</v>
      </c>
      <c r="AC26" s="918">
        <v>5.26</v>
      </c>
      <c r="AD26" s="918">
        <v>1.56</v>
      </c>
      <c r="AE26" s="918">
        <v>0.45</v>
      </c>
      <c r="AF26" s="918">
        <v>6.47</v>
      </c>
      <c r="AG26" s="918">
        <v>31.900000000000002</v>
      </c>
      <c r="AH26" s="920">
        <v>11.600000000000001</v>
      </c>
      <c r="AI26" s="920">
        <v>5.79</v>
      </c>
      <c r="AJ26" s="918">
        <v>49.5</v>
      </c>
      <c r="AK26" s="918">
        <v>8.67</v>
      </c>
      <c r="AL26" s="930">
        <v>19250</v>
      </c>
      <c r="AM26" s="924">
        <v>1</v>
      </c>
      <c r="AN26" s="918">
        <v>0.44</v>
      </c>
      <c r="AO26" s="804">
        <f t="shared" si="7"/>
        <v>10.79842632427475</v>
      </c>
      <c r="AP26" s="805">
        <f t="shared" si="8"/>
        <v>24.307932027696804</v>
      </c>
      <c r="AQ26" s="938">
        <f t="shared" si="9"/>
        <v>97.09727085448128</v>
      </c>
      <c r="AR26" s="704">
        <f>INDEX(Historical!$C$7:$C$1439,MATCH(B26,Historical!$B$7:$B$1446,0))*IF(AH26="n/a",1.03,IF(AH26&lt;0,1.01,IF(AH26&gt;10,1.1,(1+AH26/100))))</f>
        <v>1.9800000000000002</v>
      </c>
      <c r="AS26" s="937">
        <f t="shared" si="10"/>
        <v>2.0946420000000003</v>
      </c>
      <c r="AT26" s="937">
        <f t="shared" si="11"/>
        <v>2.2762474614000006</v>
      </c>
      <c r="AU26" s="937">
        <f t="shared" si="11"/>
        <v>2.4735981163033807</v>
      </c>
      <c r="AV26" s="937">
        <f t="shared" si="11"/>
        <v>2.6880590729868836</v>
      </c>
      <c r="AW26" s="704">
        <f t="shared" si="12"/>
        <v>11.512546650690265</v>
      </c>
      <c r="AX26" s="812">
        <f t="shared" si="13"/>
        <v>16.201163313664882</v>
      </c>
      <c r="AY26" s="997">
        <v>0.95</v>
      </c>
      <c r="AZ26" s="924">
        <v>48.91</v>
      </c>
      <c r="BA26" s="924">
        <v>-15.78</v>
      </c>
      <c r="BB26" s="924">
        <v>11.940000000000001</v>
      </c>
      <c r="BC26" s="924">
        <v>3.1399999999999997</v>
      </c>
      <c r="BE26" s="666">
        <v>2004</v>
      </c>
      <c r="BF26" s="948" t="e">
        <f>#VALUE!</f>
        <v>#VALUE!</v>
      </c>
      <c r="BG26" s="933">
        <v>8.1</v>
      </c>
    </row>
    <row r="27" spans="1:59" ht="11.25" customHeight="1" x14ac:dyDescent="0.2">
      <c r="A27" s="537" t="s">
        <v>980</v>
      </c>
      <c r="B27" s="927" t="s">
        <v>981</v>
      </c>
      <c r="C27" s="994" t="s">
        <v>123</v>
      </c>
      <c r="D27" s="994" t="s">
        <v>4208</v>
      </c>
      <c r="E27" s="794">
        <v>10</v>
      </c>
      <c r="F27" s="526">
        <v>328</v>
      </c>
      <c r="G27" s="526" t="s">
        <v>106</v>
      </c>
      <c r="H27" s="526" t="s">
        <v>106</v>
      </c>
      <c r="I27" s="926">
        <v>92.8</v>
      </c>
      <c r="J27" s="704">
        <f t="shared" si="0"/>
        <v>0.50646551724137923</v>
      </c>
      <c r="K27" s="929">
        <v>0.47</v>
      </c>
      <c r="L27" s="641">
        <v>1</v>
      </c>
      <c r="M27" s="695">
        <f t="shared" si="1"/>
        <v>0.47</v>
      </c>
      <c r="N27" s="923" t="s">
        <v>982</v>
      </c>
      <c r="O27" s="797">
        <v>0.42</v>
      </c>
      <c r="P27" s="917">
        <v>43458</v>
      </c>
      <c r="Q27" s="917">
        <v>43483</v>
      </c>
      <c r="R27" s="695">
        <f t="shared" si="2"/>
        <v>11.904761904761903</v>
      </c>
      <c r="S27" s="761">
        <f>IF(INDEX(Historical!$D$7:$D$1439,MATCH(B27,Historical!$B$7:$B$1446,0))=0,"n/a",(INDEX(Historical!$C$7:$C$1439,MATCH(B27,Historical!$B$7:$B$1446,0))/INDEX(Historical!$D$7:$D$1439,MATCH(B27,Historical!$B$7:$B$1446,0))-1)*100)</f>
        <v>10.526315789473673</v>
      </c>
      <c r="T27" s="761">
        <f>IF(INDEX(Historical!$F$7:$F$1432,MATCH(B27,Historical!$B$7:$B$1446,0))=0,"n/a",((INDEX(Historical!$C$7:$C$1439,MATCH(B27,Historical!$B$7:$B$1446,0))/INDEX(Historical!$F$7:$F$1432,MATCH(B27,Historical!$B$7:$B$1446,0)))^(1/3)-1)*100)</f>
        <v>11.868894208139679</v>
      </c>
      <c r="U27" s="761">
        <f>IF(INDEX(Historical!$H$7:$H$1432,MATCH(B27,Historical!$B$7:$B$1446,0))=0,"n/a",((INDEX(Historical!$C$7:$C$1439,MATCH(B27,Historical!$B$7:$B$1446,0))/INDEX(Historical!$H$7:$H$1432,MATCH(B27,Historical!$B$7:$B$1446,0)))^(1/5)-1)*100)</f>
        <v>13.80604263098537</v>
      </c>
      <c r="V27" s="761">
        <f>IF(INDEX(Historical!$O$7:$O$1432,MATCH(B27,Historical!$B$7:$B$1446,0))=0,"n/a",((INDEX(Historical!$C$7:$C$1439,MATCH(B27,Historical!$B$7:$B$1446,0))/INDEX(Historical!$O$7:$O$1432,MATCH(B27,Historical!$B$7:$B$1446,0)))^(1/10)-1)*100)</f>
        <v>19.068466559994434</v>
      </c>
      <c r="W27" s="762">
        <f t="shared" si="3"/>
        <v>0.72402479704112088</v>
      </c>
      <c r="X27" s="763">
        <f t="shared" si="4"/>
        <v>1.3148612029509876</v>
      </c>
      <c r="Y27" s="928"/>
      <c r="Z27" s="704">
        <f t="shared" si="5"/>
        <v>19.665271966527197</v>
      </c>
      <c r="AA27" s="937">
        <f t="shared" si="6"/>
        <v>38.828451882845187</v>
      </c>
      <c r="AB27" s="641">
        <v>12</v>
      </c>
      <c r="AC27" s="918">
        <v>2.39</v>
      </c>
      <c r="AD27" s="918">
        <v>1.62</v>
      </c>
      <c r="AE27" s="918">
        <v>4.8899999999999997</v>
      </c>
      <c r="AF27" s="918">
        <v>4.32</v>
      </c>
      <c r="AG27" s="918">
        <v>11.700000000000001</v>
      </c>
      <c r="AH27" s="918">
        <v>20.100000000000001</v>
      </c>
      <c r="AI27" s="918">
        <v>14.71</v>
      </c>
      <c r="AJ27" s="918">
        <v>10.5</v>
      </c>
      <c r="AK27" s="918">
        <v>24</v>
      </c>
      <c r="AL27" s="930">
        <v>3150</v>
      </c>
      <c r="AM27" s="924">
        <v>0.8</v>
      </c>
      <c r="AN27" s="918">
        <v>0.23</v>
      </c>
      <c r="AO27" s="804">
        <f t="shared" si="7"/>
        <v>-24.515943734618439</v>
      </c>
      <c r="AP27" s="805">
        <f t="shared" si="8"/>
        <v>14.312508148226749</v>
      </c>
      <c r="AQ27" s="938">
        <f t="shared" si="9"/>
        <v>173.03960814332919</v>
      </c>
      <c r="AR27" s="704">
        <f>INDEX(Historical!$C$7:$C$1439,MATCH(B27,Historical!$B$7:$B$1446,0))*IF(AH27="n/a",1.03,IF(AH27&lt;0,1.01,IF(AH27&gt;10,1.1,(1+AH27/100))))</f>
        <v>0.46200000000000002</v>
      </c>
      <c r="AS27" s="937">
        <f t="shared" si="10"/>
        <v>0.5082000000000001</v>
      </c>
      <c r="AT27" s="937">
        <f t="shared" ref="AT27:AV46" si="15">IF($AK27="n/a",1.03*AS27,IF($AK27&lt;0,1.01*AS27,IF($AK27&gt;10,1.1*AS27,(1+$AK27/100)*AS27)))</f>
        <v>0.55902000000000018</v>
      </c>
      <c r="AU27" s="937">
        <f t="shared" si="15"/>
        <v>0.6149220000000003</v>
      </c>
      <c r="AV27" s="937">
        <f t="shared" si="15"/>
        <v>0.67641420000000041</v>
      </c>
      <c r="AW27" s="704">
        <f t="shared" si="12"/>
        <v>2.8205562000000013</v>
      </c>
      <c r="AX27" s="812">
        <f t="shared" si="13"/>
        <v>3.0393924568965534</v>
      </c>
      <c r="AY27" s="997">
        <v>1.01</v>
      </c>
      <c r="AZ27" s="924">
        <v>26.85</v>
      </c>
      <c r="BA27" s="924">
        <v>-21.22</v>
      </c>
      <c r="BB27" s="924">
        <v>6.11</v>
      </c>
      <c r="BC27" s="924">
        <v>-1.59</v>
      </c>
      <c r="BE27" s="666">
        <v>2010</v>
      </c>
      <c r="BF27" s="948" t="e">
        <f>#VALUE!</f>
        <v>#VALUE!</v>
      </c>
      <c r="BG27" s="933">
        <v>8</v>
      </c>
    </row>
    <row r="28" spans="1:59" ht="11.25" customHeight="1" x14ac:dyDescent="0.2">
      <c r="A28" s="630" t="s">
        <v>4079</v>
      </c>
      <c r="B28" s="927" t="s">
        <v>4080</v>
      </c>
      <c r="C28" s="994" t="s">
        <v>131</v>
      </c>
      <c r="D28" s="994" t="s">
        <v>4367</v>
      </c>
      <c r="E28" s="794">
        <v>10</v>
      </c>
      <c r="F28" s="526">
        <v>347</v>
      </c>
      <c r="G28" s="526" t="s">
        <v>106</v>
      </c>
      <c r="H28" s="526" t="s">
        <v>106</v>
      </c>
      <c r="I28" s="926">
        <v>31.95</v>
      </c>
      <c r="J28" s="704">
        <f t="shared" si="0"/>
        <v>6.4475743348982792</v>
      </c>
      <c r="K28" s="929">
        <v>0.51500000000000001</v>
      </c>
      <c r="L28" s="641">
        <v>4</v>
      </c>
      <c r="M28" s="695">
        <f t="shared" si="1"/>
        <v>2.06</v>
      </c>
      <c r="N28" s="923" t="s">
        <v>152</v>
      </c>
      <c r="O28" s="797">
        <v>0.49</v>
      </c>
      <c r="P28" s="917">
        <v>43523</v>
      </c>
      <c r="Q28" s="917">
        <v>43553</v>
      </c>
      <c r="R28" s="695">
        <f t="shared" si="2"/>
        <v>5.1020408163265358</v>
      </c>
      <c r="S28" s="761">
        <f>IF(INDEX(Historical!$D$7:$D$1439,MATCH(B28,Historical!$B$7:$B$1446,0))=0,"n/a",(INDEX(Historical!$C$7:$C$1439,MATCH(B28,Historical!$B$7:$B$1446,0))/INDEX(Historical!$D$7:$D$1439,MATCH(B28,Historical!$B$7:$B$1446,0))-1)*100)</f>
        <v>4.8128342245989275</v>
      </c>
      <c r="T28" s="761">
        <f>IF(INDEX(Historical!$F$7:$F$1432,MATCH(B28,Historical!$B$7:$B$1446,0))=0,"n/a",((INDEX(Historical!$C$7:$C$1439,MATCH(B28,Historical!$B$7:$B$1446,0))/INDEX(Historical!$F$7:$F$1432,MATCH(B28,Historical!$B$7:$B$1446,0)))^(1/3)-1)*100)</f>
        <v>5.6937550835409523</v>
      </c>
      <c r="U28" s="761">
        <f>IF(INDEX(Historical!$H$7:$H$1432,MATCH(B28,Historical!$B$7:$B$1446,0))=0,"n/a",((INDEX(Historical!$C$7:$C$1439,MATCH(B28,Historical!$B$7:$B$1446,0))/INDEX(Historical!$H$7:$H$1432,MATCH(B28,Historical!$B$7:$B$1446,0)))^(1/5)-1)*100)</f>
        <v>6.4712341423086794</v>
      </c>
      <c r="V28" s="761">
        <f>IF(INDEX(Historical!$O$7:$O$1432,MATCH(B28,Historical!$B$7:$B$1446,0))=0,"n/a",((INDEX(Historical!$C$7:$C$1439,MATCH(B28,Historical!$B$7:$B$1446,0))/INDEX(Historical!$O$7:$O$1432,MATCH(B28,Historical!$B$7:$B$1446,0)))^(1/10)-1)*100)</f>
        <v>4.6003688831453227</v>
      </c>
      <c r="W28" s="762">
        <f t="shared" si="3"/>
        <v>1.4066772266932268</v>
      </c>
      <c r="X28" s="763" t="str">
        <f t="shared" si="4"/>
        <v>n/a</v>
      </c>
      <c r="Y28" s="927" t="s">
        <v>477</v>
      </c>
      <c r="Z28" s="704">
        <f t="shared" si="5"/>
        <v>792.30769230769238</v>
      </c>
      <c r="AA28" s="937">
        <f t="shared" si="6"/>
        <v>122.88461538461537</v>
      </c>
      <c r="AB28" s="641">
        <v>12</v>
      </c>
      <c r="AC28" s="918">
        <v>0.26</v>
      </c>
      <c r="AD28" s="918" t="s">
        <v>137</v>
      </c>
      <c r="AE28" s="918">
        <v>3.35</v>
      </c>
      <c r="AF28" s="918">
        <v>1.27</v>
      </c>
      <c r="AG28" s="918" t="s">
        <v>137</v>
      </c>
      <c r="AH28" s="918" t="s">
        <v>137</v>
      </c>
      <c r="AI28" s="918" t="s">
        <v>137</v>
      </c>
      <c r="AJ28" s="918">
        <v>-86.13</v>
      </c>
      <c r="AK28" s="918" t="s">
        <v>137</v>
      </c>
      <c r="AL28" s="930">
        <v>9990</v>
      </c>
      <c r="AM28" s="924" t="s">
        <v>137</v>
      </c>
      <c r="AN28" s="918" t="s">
        <v>137</v>
      </c>
      <c r="AO28" s="804">
        <f t="shared" si="7"/>
        <v>-109.96580690740842</v>
      </c>
      <c r="AP28" s="805">
        <f t="shared" si="8"/>
        <v>12.918808477206959</v>
      </c>
      <c r="AQ28" s="938">
        <f t="shared" si="9"/>
        <v>163.36578832782828</v>
      </c>
      <c r="AR28" s="704">
        <f>INDEX(Historical!$C$7:$C$1439,MATCH(B28,Historical!$B$7:$B$1446,0))*IF(AH28="n/a",1.03,IF(AH28&lt;0,1.01,IF(AH28&gt;10,1.1,(1+AH28/100))))</f>
        <v>2.0188000000000001</v>
      </c>
      <c r="AS28" s="937">
        <f t="shared" si="10"/>
        <v>2.079364</v>
      </c>
      <c r="AT28" s="937">
        <f t="shared" si="15"/>
        <v>2.1417449199999998</v>
      </c>
      <c r="AU28" s="937">
        <f t="shared" si="15"/>
        <v>2.2059972675999999</v>
      </c>
      <c r="AV28" s="937">
        <f t="shared" si="15"/>
        <v>2.2721771856280002</v>
      </c>
      <c r="AW28" s="704">
        <f t="shared" si="12"/>
        <v>10.718083373228001</v>
      </c>
      <c r="AX28" s="812">
        <f t="shared" si="13"/>
        <v>33.546426833264483</v>
      </c>
      <c r="AY28" s="997" t="s">
        <v>137</v>
      </c>
      <c r="AZ28" s="924">
        <v>30.349999999999998</v>
      </c>
      <c r="BA28" s="924">
        <v>-0.44</v>
      </c>
      <c r="BB28" s="924">
        <v>6.84</v>
      </c>
      <c r="BC28" s="924">
        <v>8.23</v>
      </c>
      <c r="BE28" s="666">
        <v>2010</v>
      </c>
      <c r="BF28" s="948" t="e">
        <f>#VALUE!</f>
        <v>#VALUE!</v>
      </c>
      <c r="BG28" s="933" t="s">
        <v>137</v>
      </c>
    </row>
    <row r="29" spans="1:59" ht="11.25" customHeight="1" x14ac:dyDescent="0.2">
      <c r="A29" s="611" t="s">
        <v>482</v>
      </c>
      <c r="B29" s="927" t="s">
        <v>483</v>
      </c>
      <c r="C29" s="994" t="s">
        <v>128</v>
      </c>
      <c r="D29" s="994" t="s">
        <v>4364</v>
      </c>
      <c r="E29" s="794">
        <v>18</v>
      </c>
      <c r="F29" s="526">
        <v>177</v>
      </c>
      <c r="G29" s="526" t="s">
        <v>106</v>
      </c>
      <c r="H29" s="526" t="s">
        <v>106</v>
      </c>
      <c r="I29" s="926">
        <v>53.07</v>
      </c>
      <c r="J29" s="704">
        <f t="shared" si="0"/>
        <v>3.7686074995289238</v>
      </c>
      <c r="K29" s="929">
        <v>0.5</v>
      </c>
      <c r="L29" s="641">
        <v>4</v>
      </c>
      <c r="M29" s="695">
        <f t="shared" si="1"/>
        <v>2</v>
      </c>
      <c r="N29" s="923" t="s">
        <v>305</v>
      </c>
      <c r="O29" s="797">
        <v>0.46</v>
      </c>
      <c r="P29" s="917">
        <v>43333</v>
      </c>
      <c r="Q29" s="917">
        <v>43348</v>
      </c>
      <c r="R29" s="695">
        <f t="shared" si="2"/>
        <v>8.6956521739130395</v>
      </c>
      <c r="S29" s="761">
        <f>IF(INDEX(Historical!$D$7:$D$1439,MATCH(B29,Historical!$B$7:$B$1446,0))=0,"n/a",(INDEX(Historical!$C$7:$C$1439,MATCH(B29,Historical!$B$7:$B$1446,0))/INDEX(Historical!$D$7:$D$1439,MATCH(B29,Historical!$B$7:$B$1446,0))-1)*100)</f>
        <v>9.0909090909090828</v>
      </c>
      <c r="T29" s="761">
        <f>IF(INDEX(Historical!$F$7:$F$1432,MATCH(B29,Historical!$B$7:$B$1446,0))=0,"n/a",((INDEX(Historical!$C$7:$C$1439,MATCH(B29,Historical!$B$7:$B$1446,0))/INDEX(Historical!$F$7:$F$1432,MATCH(B29,Historical!$B$7:$B$1446,0)))^(1/3)-1)*100)</f>
        <v>10.064241629820891</v>
      </c>
      <c r="U29" s="761">
        <f>IF(INDEX(Historical!$H$7:$H$1432,MATCH(B29,Historical!$B$7:$B$1446,0))=0,"n/a",((INDEX(Historical!$C$7:$C$1439,MATCH(B29,Historical!$B$7:$B$1446,0))/INDEX(Historical!$H$7:$H$1432,MATCH(B29,Historical!$B$7:$B$1446,0)))^(1/5)-1)*100)</f>
        <v>10.98883056567086</v>
      </c>
      <c r="V29" s="761">
        <f>IF(INDEX(Historical!$O$7:$O$1432,MATCH(B29,Historical!$B$7:$B$1446,0))=0,"n/a",((INDEX(Historical!$C$7:$C$1439,MATCH(B29,Historical!$B$7:$B$1446,0))/INDEX(Historical!$O$7:$O$1432,MATCH(B29,Historical!$B$7:$B$1446,0)))^(1/10)-1)*100)</f>
        <v>10.30542524220699</v>
      </c>
      <c r="W29" s="762">
        <f t="shared" si="3"/>
        <v>1.066315101745138</v>
      </c>
      <c r="X29" s="763">
        <f t="shared" si="4"/>
        <v>1.1944381049642239</v>
      </c>
      <c r="Y29" s="927"/>
      <c r="Z29" s="704">
        <f t="shared" si="5"/>
        <v>153.84615384615384</v>
      </c>
      <c r="AA29" s="937">
        <f t="shared" si="6"/>
        <v>40.823076923076918</v>
      </c>
      <c r="AB29" s="641">
        <v>12</v>
      </c>
      <c r="AC29" s="918">
        <v>1.3</v>
      </c>
      <c r="AD29" s="918">
        <v>4.03</v>
      </c>
      <c r="AE29" s="918">
        <v>0.17</v>
      </c>
      <c r="AF29" s="918">
        <v>1.37</v>
      </c>
      <c r="AG29" s="918">
        <v>4.1000000000000005</v>
      </c>
      <c r="AH29" s="918">
        <v>23.5</v>
      </c>
      <c r="AI29" s="918">
        <v>38.049999999999997</v>
      </c>
      <c r="AJ29" s="918">
        <v>9.1999999999999993</v>
      </c>
      <c r="AK29" s="918">
        <v>10.100000000000001</v>
      </c>
      <c r="AL29" s="930">
        <v>7570</v>
      </c>
      <c r="AM29" s="924">
        <v>3</v>
      </c>
      <c r="AN29" s="918">
        <v>0.98</v>
      </c>
      <c r="AO29" s="804">
        <f t="shared" si="7"/>
        <v>-26.065638857877133</v>
      </c>
      <c r="AP29" s="805">
        <f t="shared" si="8"/>
        <v>14.757438065199784</v>
      </c>
      <c r="AQ29" s="938">
        <f t="shared" si="9"/>
        <v>57.660134303881506</v>
      </c>
      <c r="AR29" s="704">
        <f>INDEX(Historical!$C$7:$C$1439,MATCH(B29,Historical!$B$7:$B$1446,0))*IF(AH29="n/a",1.03,IF(AH29&lt;0,1.01,IF(AH29&gt;10,1.1,(1+AH29/100))))</f>
        <v>2.1120000000000001</v>
      </c>
      <c r="AS29" s="937">
        <f t="shared" si="10"/>
        <v>2.3232000000000004</v>
      </c>
      <c r="AT29" s="937">
        <f t="shared" si="15"/>
        <v>2.5555200000000005</v>
      </c>
      <c r="AU29" s="937">
        <f t="shared" si="15"/>
        <v>2.8110720000000007</v>
      </c>
      <c r="AV29" s="937">
        <f t="shared" si="15"/>
        <v>3.0921792000000008</v>
      </c>
      <c r="AW29" s="704">
        <f t="shared" si="12"/>
        <v>12.893971200000001</v>
      </c>
      <c r="AX29" s="812">
        <f t="shared" si="13"/>
        <v>24.29615828151498</v>
      </c>
      <c r="AY29" s="997">
        <v>0.92</v>
      </c>
      <c r="AZ29" s="924">
        <v>8.5400000000000009</v>
      </c>
      <c r="BA29" s="924">
        <v>-31.03</v>
      </c>
      <c r="BB29" s="924">
        <v>0.77</v>
      </c>
      <c r="BC29" s="924">
        <v>-13.139999999999999</v>
      </c>
      <c r="BE29" s="666">
        <v>2001</v>
      </c>
      <c r="BF29" s="948" t="e">
        <f>#VALUE!</f>
        <v>#VALUE!</v>
      </c>
      <c r="BG29" s="933">
        <v>1.0999999999999999</v>
      </c>
    </row>
    <row r="30" spans="1:59" ht="11.25" customHeight="1" x14ac:dyDescent="0.2">
      <c r="A30" s="611" t="s">
        <v>463</v>
      </c>
      <c r="B30" s="927" t="s">
        <v>464</v>
      </c>
      <c r="C30" s="994" t="s">
        <v>108</v>
      </c>
      <c r="D30" s="994" t="s">
        <v>4376</v>
      </c>
      <c r="E30" s="794">
        <v>15</v>
      </c>
      <c r="F30" s="526">
        <v>240</v>
      </c>
      <c r="G30" s="526" t="s">
        <v>115</v>
      </c>
      <c r="H30" s="526" t="s">
        <v>115</v>
      </c>
      <c r="I30" s="926">
        <v>25.87</v>
      </c>
      <c r="J30" s="704">
        <f t="shared" si="0"/>
        <v>3.0923850019327408</v>
      </c>
      <c r="K30" s="929">
        <v>0.2</v>
      </c>
      <c r="L30" s="641">
        <v>4</v>
      </c>
      <c r="M30" s="695">
        <f t="shared" si="1"/>
        <v>0.8</v>
      </c>
      <c r="N30" s="923" t="s">
        <v>136</v>
      </c>
      <c r="O30" s="797">
        <v>0.18666666666666668</v>
      </c>
      <c r="P30" s="660">
        <v>43231</v>
      </c>
      <c r="Q30" s="660">
        <v>43265</v>
      </c>
      <c r="R30" s="695">
        <f t="shared" si="2"/>
        <v>7.1428571428571441</v>
      </c>
      <c r="S30" s="761">
        <f>IF(INDEX(Historical!$D$7:$D$1439,MATCH(B30,Historical!$B$7:$B$1446,0))=0,"n/a",(INDEX(Historical!$C$7:$C$1439,MATCH(B30,Historical!$B$7:$B$1446,0))/INDEX(Historical!$D$7:$D$1439,MATCH(B30,Historical!$B$7:$B$1446,0))-1)*100)</f>
        <v>5.3616071428571388</v>
      </c>
      <c r="T30" s="761">
        <f>IF(INDEX(Historical!$F$7:$F$1432,MATCH(B30,Historical!$B$7:$B$1446,0))=0,"n/a",((INDEX(Historical!$C$7:$C$1439,MATCH(B30,Historical!$B$7:$B$1446,0))/INDEX(Historical!$F$7:$F$1432,MATCH(B30,Historical!$B$7:$B$1446,0)))^(1/3)-1)*100)</f>
        <v>5.3237576630392081</v>
      </c>
      <c r="U30" s="761">
        <f>IF(INDEX(Historical!$H$7:$H$1432,MATCH(B30,Historical!$B$7:$B$1446,0))=0,"n/a",((INDEX(Historical!$C$7:$C$1439,MATCH(B30,Historical!$B$7:$B$1446,0))/INDEX(Historical!$H$7:$H$1432,MATCH(B30,Historical!$B$7:$B$1446,0)))^(1/5)-1)*100)</f>
        <v>7.2053184099442058</v>
      </c>
      <c r="V30" s="761">
        <f>IF(INDEX(Historical!$O$7:$O$1432,MATCH(B30,Historical!$B$7:$B$1446,0))=0,"n/a",((INDEX(Historical!$C$7:$C$1439,MATCH(B30,Historical!$B$7:$B$1446,0))/INDEX(Historical!$O$7:$O$1432,MATCH(B30,Historical!$B$7:$B$1446,0)))^(1/10)-1)*100)</f>
        <v>5.6669445604582425</v>
      </c>
      <c r="W30" s="762">
        <f t="shared" si="3"/>
        <v>1.2714644255072025</v>
      </c>
      <c r="X30" s="763">
        <f t="shared" si="4"/>
        <v>0.97369167701948733</v>
      </c>
      <c r="Y30" s="718"/>
      <c r="Z30" s="704">
        <f t="shared" si="5"/>
        <v>37.735849056603776</v>
      </c>
      <c r="AA30" s="937">
        <f t="shared" si="6"/>
        <v>12.202830188679245</v>
      </c>
      <c r="AB30" s="641">
        <v>12</v>
      </c>
      <c r="AC30" s="918">
        <v>2.12</v>
      </c>
      <c r="AD30" s="918" t="s">
        <v>137</v>
      </c>
      <c r="AE30" s="918">
        <v>3.31</v>
      </c>
      <c r="AF30" s="918">
        <v>1.08</v>
      </c>
      <c r="AG30" s="918">
        <v>9.1999999999999993</v>
      </c>
      <c r="AH30" s="918">
        <v>7.9</v>
      </c>
      <c r="AI30" s="918" t="s">
        <v>137</v>
      </c>
      <c r="AJ30" s="918">
        <v>7.3999999999999995</v>
      </c>
      <c r="AK30" s="918" t="s">
        <v>137</v>
      </c>
      <c r="AL30" s="930">
        <v>421.94</v>
      </c>
      <c r="AM30" s="924">
        <v>0.6</v>
      </c>
      <c r="AN30" s="918">
        <v>0.12</v>
      </c>
      <c r="AO30" s="804">
        <f t="shared" si="7"/>
        <v>-1.9051267768022981</v>
      </c>
      <c r="AP30" s="805">
        <f t="shared" si="8"/>
        <v>10.297703411876947</v>
      </c>
      <c r="AQ30" s="938">
        <f t="shared" si="9"/>
        <v>-23.466618455957157</v>
      </c>
      <c r="AR30" s="704">
        <f>INDEX(Historical!$C$7:$C$1439,MATCH(B30,Historical!$B$7:$B$1446,0))*IF(AH30="n/a",1.03,IF(AH30&lt;0,1.01,IF(AH30&gt;10,1.1,(1+AH30/100))))</f>
        <v>0.84884929999999992</v>
      </c>
      <c r="AS30" s="937">
        <f t="shared" si="10"/>
        <v>0.87431477899999999</v>
      </c>
      <c r="AT30" s="937">
        <f t="shared" si="15"/>
        <v>0.90054422236999998</v>
      </c>
      <c r="AU30" s="937">
        <f t="shared" si="15"/>
        <v>0.92756054904109997</v>
      </c>
      <c r="AV30" s="937">
        <f t="shared" si="15"/>
        <v>0.95538736551233294</v>
      </c>
      <c r="AW30" s="704">
        <f t="shared" si="12"/>
        <v>4.5066562159234325</v>
      </c>
      <c r="AX30" s="812">
        <f t="shared" si="13"/>
        <v>17.420395113735726</v>
      </c>
      <c r="AY30" s="997">
        <v>0.85</v>
      </c>
      <c r="AZ30" s="924">
        <v>21.740000000000002</v>
      </c>
      <c r="BA30" s="924">
        <v>-16.41</v>
      </c>
      <c r="BB30" s="924">
        <v>4.83</v>
      </c>
      <c r="BC30" s="924">
        <v>-2.8400000000000003</v>
      </c>
      <c r="BE30" s="666">
        <v>2004</v>
      </c>
      <c r="BF30" s="948" t="e">
        <f>#VALUE!</f>
        <v>#VALUE!</v>
      </c>
      <c r="BG30" s="933">
        <v>0.89999999999999991</v>
      </c>
    </row>
    <row r="31" spans="1:59" ht="11.25" customHeight="1" x14ac:dyDescent="0.2">
      <c r="A31" s="611" t="s">
        <v>475</v>
      </c>
      <c r="B31" s="927" t="s">
        <v>476</v>
      </c>
      <c r="C31" s="994" t="s">
        <v>131</v>
      </c>
      <c r="D31" s="994" t="s">
        <v>4365</v>
      </c>
      <c r="E31" s="794">
        <v>12</v>
      </c>
      <c r="F31" s="526">
        <v>301</v>
      </c>
      <c r="G31" s="526" t="s">
        <v>106</v>
      </c>
      <c r="H31" s="526" t="s">
        <v>106</v>
      </c>
      <c r="I31" s="926">
        <v>41.87</v>
      </c>
      <c r="J31" s="704">
        <f t="shared" si="0"/>
        <v>4.8005732027704795</v>
      </c>
      <c r="K31" s="929">
        <v>0.50249999999999995</v>
      </c>
      <c r="L31" s="641">
        <v>4</v>
      </c>
      <c r="M31" s="695">
        <f t="shared" si="1"/>
        <v>2.0099999999999998</v>
      </c>
      <c r="N31" s="923" t="s">
        <v>152</v>
      </c>
      <c r="O31" s="797">
        <v>0.47</v>
      </c>
      <c r="P31" s="917">
        <v>43523</v>
      </c>
      <c r="Q31" s="917">
        <v>43553</v>
      </c>
      <c r="R31" s="695">
        <f t="shared" si="2"/>
        <v>6.9148936170212716</v>
      </c>
      <c r="S31" s="761">
        <f>IF(INDEX(Historical!$D$7:$D$1439,MATCH(B31,Historical!$B$7:$B$1446,0))=0,"n/a",(INDEX(Historical!$C$7:$C$1439,MATCH(B31,Historical!$B$7:$B$1446,0))/INDEX(Historical!$D$7:$D$1439,MATCH(B31,Historical!$B$7:$B$1446,0))-1)*100)</f>
        <v>8.045977011494255</v>
      </c>
      <c r="T31" s="761">
        <f>IF(INDEX(Historical!$F$7:$F$1432,MATCH(B31,Historical!$B$7:$B$1446,0))=0,"n/a",((INDEX(Historical!$C$7:$C$1439,MATCH(B31,Historical!$B$7:$B$1446,0))/INDEX(Historical!$F$7:$F$1432,MATCH(B31,Historical!$B$7:$B$1446,0)))^(1/3)-1)*100)</f>
        <v>9.9776450231572547</v>
      </c>
      <c r="U31" s="761">
        <f>IF(INDEX(Historical!$H$7:$H$1432,MATCH(B31,Historical!$B$7:$B$1446,0))=0,"n/a",((INDEX(Historical!$C$7:$C$1439,MATCH(B31,Historical!$B$7:$B$1446,0))/INDEX(Historical!$H$7:$H$1432,MATCH(B31,Historical!$B$7:$B$1446,0)))^(1/5)-1)*100)</f>
        <v>10.393660017142414</v>
      </c>
      <c r="V31" s="761">
        <f>IF(INDEX(Historical!$O$7:$O$1432,MATCH(B31,Historical!$B$7:$B$1446,0))=0,"n/a",((INDEX(Historical!$C$7:$C$1439,MATCH(B31,Historical!$B$7:$B$1446,0))/INDEX(Historical!$O$7:$O$1432,MATCH(B31,Historical!$B$7:$B$1446,0)))^(1/10)-1)*100)</f>
        <v>12.312692928010005</v>
      </c>
      <c r="W31" s="762">
        <f t="shared" si="3"/>
        <v>0.84414190120002064</v>
      </c>
      <c r="X31" s="763" t="str">
        <f t="shared" si="4"/>
        <v>n/a</v>
      </c>
      <c r="Y31" s="927" t="s">
        <v>477</v>
      </c>
      <c r="Z31" s="704">
        <f t="shared" si="5"/>
        <v>340.67796610169489</v>
      </c>
      <c r="AA31" s="937">
        <f t="shared" si="6"/>
        <v>70.966101694915253</v>
      </c>
      <c r="AB31" s="641">
        <v>12</v>
      </c>
      <c r="AC31" s="918">
        <v>0.59</v>
      </c>
      <c r="AD31" s="918">
        <v>4.55</v>
      </c>
      <c r="AE31" s="918">
        <v>3.56</v>
      </c>
      <c r="AF31" s="918">
        <v>2.13</v>
      </c>
      <c r="AG31" s="918">
        <v>3</v>
      </c>
      <c r="AH31" s="918">
        <v>200</v>
      </c>
      <c r="AI31" s="918">
        <v>25.1</v>
      </c>
      <c r="AJ31" s="918">
        <v>-4.3</v>
      </c>
      <c r="AK31" s="918">
        <v>15.61</v>
      </c>
      <c r="AL31" s="930">
        <v>16560</v>
      </c>
      <c r="AM31" s="924">
        <v>42.3</v>
      </c>
      <c r="AN31" s="918">
        <v>2.78</v>
      </c>
      <c r="AO31" s="804">
        <f t="shared" si="7"/>
        <v>-55.771868475002357</v>
      </c>
      <c r="AP31" s="805">
        <f t="shared" si="8"/>
        <v>15.194233219912894</v>
      </c>
      <c r="AQ31" s="938">
        <f t="shared" si="9"/>
        <v>159.19344694234289</v>
      </c>
      <c r="AR31" s="704">
        <f>INDEX(Historical!$C$7:$C$1439,MATCH(B31,Historical!$B$7:$B$1446,0))*IF(AH31="n/a",1.03,IF(AH31&lt;0,1.01,IF(AH31&gt;10,1.1,(1+AH31/100))))</f>
        <v>2.0680000000000001</v>
      </c>
      <c r="AS31" s="937">
        <f t="shared" si="10"/>
        <v>2.2748000000000004</v>
      </c>
      <c r="AT31" s="937">
        <f t="shared" si="15"/>
        <v>2.5022800000000007</v>
      </c>
      <c r="AU31" s="937">
        <f t="shared" si="15"/>
        <v>2.7525080000000011</v>
      </c>
      <c r="AV31" s="937">
        <f t="shared" si="15"/>
        <v>3.0277588000000013</v>
      </c>
      <c r="AW31" s="704">
        <f t="shared" si="12"/>
        <v>12.625346800000003</v>
      </c>
      <c r="AX31" s="812">
        <f t="shared" si="13"/>
        <v>30.153682350131366</v>
      </c>
      <c r="AY31" s="997">
        <v>1.02</v>
      </c>
      <c r="AZ31" s="924">
        <v>29.79</v>
      </c>
      <c r="BA31" s="924">
        <v>-1.5699999999999998</v>
      </c>
      <c r="BB31" s="924">
        <v>4.74</v>
      </c>
      <c r="BC31" s="924">
        <v>6.84</v>
      </c>
      <c r="BE31" s="666">
        <v>2008</v>
      </c>
      <c r="BF31" s="948" t="e">
        <f>#VALUE!</f>
        <v>#VALUE!</v>
      </c>
      <c r="BG31" s="933">
        <v>0.5</v>
      </c>
    </row>
    <row r="32" spans="1:59" ht="11.25" customHeight="1" x14ac:dyDescent="0.2">
      <c r="A32" s="537" t="s">
        <v>461</v>
      </c>
      <c r="B32" s="928" t="s">
        <v>462</v>
      </c>
      <c r="C32" s="994" t="s">
        <v>108</v>
      </c>
      <c r="D32" s="994" t="s">
        <v>4376</v>
      </c>
      <c r="E32" s="794">
        <v>19</v>
      </c>
      <c r="F32" s="526">
        <v>173</v>
      </c>
      <c r="G32" s="526" t="s">
        <v>106</v>
      </c>
      <c r="H32" s="526" t="s">
        <v>106</v>
      </c>
      <c r="I32" s="926">
        <v>460</v>
      </c>
      <c r="J32" s="704">
        <f t="shared" si="0"/>
        <v>3.2608695652173911</v>
      </c>
      <c r="K32" s="935">
        <v>7.5</v>
      </c>
      <c r="L32" s="641">
        <v>2</v>
      </c>
      <c r="M32" s="695">
        <f t="shared" si="1"/>
        <v>15</v>
      </c>
      <c r="N32" s="923" t="s">
        <v>231</v>
      </c>
      <c r="O32" s="798">
        <v>7.2</v>
      </c>
      <c r="P32" s="917">
        <v>43462</v>
      </c>
      <c r="Q32" s="917">
        <v>43473</v>
      </c>
      <c r="R32" s="695">
        <f t="shared" si="2"/>
        <v>4.1666666666666643</v>
      </c>
      <c r="S32" s="761">
        <f>IF(INDEX(Historical!$D$7:$D$1439,MATCH(B32,Historical!$B$7:$B$1446,0))=0,"n/a",(INDEX(Historical!$C$7:$C$1439,MATCH(B32,Historical!$B$7:$B$1446,0))/INDEX(Historical!$D$7:$D$1439,MATCH(B32,Historical!$B$7:$B$1446,0))-1)*100)</f>
        <v>5.1094890510948954</v>
      </c>
      <c r="T32" s="761">
        <f>IF(INDEX(Historical!$F$7:$F$1432,MATCH(B32,Historical!$B$7:$B$1446,0))=0,"n/a",((INDEX(Historical!$C$7:$C$1439,MATCH(B32,Historical!$B$7:$B$1446,0))/INDEX(Historical!$F$7:$F$1432,MATCH(B32,Historical!$B$7:$B$1446,0)))^(1/3)-1)*100)</f>
        <v>5.6819667993607048</v>
      </c>
      <c r="U32" s="761">
        <f>IF(INDEX(Historical!$H$7:$H$1432,MATCH(B32,Historical!$B$7:$B$1446,0))=0,"n/a",((INDEX(Historical!$C$7:$C$1439,MATCH(B32,Historical!$B$7:$B$1446,0))/INDEX(Historical!$H$7:$H$1432,MATCH(B32,Historical!$B$7:$B$1446,0)))^(1/5)-1)*100)</f>
        <v>6.1196338591859689</v>
      </c>
      <c r="V32" s="761">
        <f>IF(INDEX(Historical!$O$7:$O$1432,MATCH(B32,Historical!$B$7:$B$1446,0))=0,"n/a",((INDEX(Historical!$C$7:$C$1439,MATCH(B32,Historical!$B$7:$B$1446,0))/INDEX(Historical!$O$7:$O$1432,MATCH(B32,Historical!$B$7:$B$1446,0)))^(1/10)-1)*100)</f>
        <v>7.0296149960762833</v>
      </c>
      <c r="W32" s="762">
        <f t="shared" si="3"/>
        <v>0.87055035910242051</v>
      </c>
      <c r="X32" s="763" t="str">
        <f t="shared" si="4"/>
        <v>n/a</v>
      </c>
      <c r="Y32" s="928"/>
      <c r="Z32" s="704" t="str">
        <f t="shared" si="5"/>
        <v>n/a</v>
      </c>
      <c r="AA32" s="937" t="str">
        <f t="shared" si="6"/>
        <v>n/a</v>
      </c>
      <c r="AB32" s="641">
        <v>12</v>
      </c>
      <c r="AC32" s="918" t="s">
        <v>137</v>
      </c>
      <c r="AD32" s="918" t="s">
        <v>137</v>
      </c>
      <c r="AE32" s="918" t="s">
        <v>137</v>
      </c>
      <c r="AF32" s="918" t="s">
        <v>137</v>
      </c>
      <c r="AG32" s="918" t="s">
        <v>137</v>
      </c>
      <c r="AH32" s="918" t="s">
        <v>137</v>
      </c>
      <c r="AI32" s="918" t="s">
        <v>137</v>
      </c>
      <c r="AJ32" s="918" t="s">
        <v>137</v>
      </c>
      <c r="AK32" s="918" t="s">
        <v>137</v>
      </c>
      <c r="AL32" s="930" t="s">
        <v>137</v>
      </c>
      <c r="AM32" s="924" t="s">
        <v>137</v>
      </c>
      <c r="AN32" s="918" t="s">
        <v>137</v>
      </c>
      <c r="AO32" s="804" t="str">
        <f t="shared" si="7"/>
        <v>n/a</v>
      </c>
      <c r="AP32" s="805">
        <f t="shared" si="8"/>
        <v>9.3805034244033596</v>
      </c>
      <c r="AQ32" s="938" t="str">
        <f t="shared" si="9"/>
        <v>n/a</v>
      </c>
      <c r="AR32" s="704">
        <f>INDEX(Historical!$C$7:$C$1439,MATCH(B32,Historical!$B$7:$B$1446,0))*IF(AH32="n/a",1.03,IF(AH32&lt;0,1.01,IF(AH32&gt;10,1.1,(1+AH32/100))))</f>
        <v>14.832000000000001</v>
      </c>
      <c r="AS32" s="937">
        <f t="shared" si="10"/>
        <v>15.276960000000001</v>
      </c>
      <c r="AT32" s="937">
        <f t="shared" si="15"/>
        <v>15.735268800000002</v>
      </c>
      <c r="AU32" s="937">
        <f t="shared" si="15"/>
        <v>16.207326864000002</v>
      </c>
      <c r="AV32" s="937">
        <f t="shared" si="15"/>
        <v>16.693546669920003</v>
      </c>
      <c r="AW32" s="704">
        <f t="shared" si="12"/>
        <v>78.745102333920016</v>
      </c>
      <c r="AX32" s="812">
        <f t="shared" si="13"/>
        <v>17.118500507373916</v>
      </c>
      <c r="AY32" s="997" t="s">
        <v>137</v>
      </c>
      <c r="AZ32" s="924" t="s">
        <v>137</v>
      </c>
      <c r="BA32" s="924" t="s">
        <v>137</v>
      </c>
      <c r="BB32" s="924" t="s">
        <v>137</v>
      </c>
      <c r="BC32" s="924" t="s">
        <v>137</v>
      </c>
      <c r="BD32" s="963" t="s">
        <v>4301</v>
      </c>
      <c r="BE32" s="666">
        <v>2001</v>
      </c>
      <c r="BF32" s="948" t="e">
        <f>#VALUE!</f>
        <v>#VALUE!</v>
      </c>
      <c r="BG32" s="933" t="s">
        <v>137</v>
      </c>
    </row>
    <row r="33" spans="1:59" ht="11.25" customHeight="1" x14ac:dyDescent="0.2">
      <c r="A33" s="537" t="s">
        <v>1000</v>
      </c>
      <c r="B33" s="927" t="s">
        <v>1001</v>
      </c>
      <c r="C33" s="994" t="s">
        <v>108</v>
      </c>
      <c r="D33" s="994" t="s">
        <v>4372</v>
      </c>
      <c r="E33" s="794">
        <v>10</v>
      </c>
      <c r="F33" s="526">
        <v>342</v>
      </c>
      <c r="G33" s="526" t="s">
        <v>106</v>
      </c>
      <c r="H33" s="526" t="s">
        <v>106</v>
      </c>
      <c r="I33" s="926">
        <v>427.37</v>
      </c>
      <c r="J33" s="704">
        <f t="shared" si="0"/>
        <v>3.0886585394388937</v>
      </c>
      <c r="K33" s="929">
        <v>3.3</v>
      </c>
      <c r="L33" s="641">
        <v>4</v>
      </c>
      <c r="M33" s="695">
        <f t="shared" si="1"/>
        <v>13.2</v>
      </c>
      <c r="N33" s="923" t="s">
        <v>610</v>
      </c>
      <c r="O33" s="797">
        <v>3.13</v>
      </c>
      <c r="P33" s="917">
        <v>43529</v>
      </c>
      <c r="Q33" s="917">
        <v>43545</v>
      </c>
      <c r="R33" s="695">
        <f t="shared" si="2"/>
        <v>5.4313099041533519</v>
      </c>
      <c r="S33" s="761">
        <f>IF(INDEX(Historical!$D$7:$D$1439,MATCH(B33,Historical!$B$7:$B$1446,0))=0,"n/a",(INDEX(Historical!$C$7:$C$1439,MATCH(B33,Historical!$B$7:$B$1446,0))/INDEX(Historical!$D$7:$D$1439,MATCH(B33,Historical!$B$7:$B$1446,0))-1)*100)</f>
        <v>20.199999999999996</v>
      </c>
      <c r="T33" s="761">
        <f>IF(INDEX(Historical!$F$7:$F$1432,MATCH(B33,Historical!$B$7:$B$1446,0))=0,"n/a",((INDEX(Historical!$C$7:$C$1439,MATCH(B33,Historical!$B$7:$B$1446,0))/INDEX(Historical!$F$7:$F$1432,MATCH(B33,Historical!$B$7:$B$1446,0)))^(1/3)-1)*100)</f>
        <v>11.291670408455845</v>
      </c>
      <c r="U33" s="761">
        <f>IF(INDEX(Historical!$H$7:$H$1432,MATCH(B33,Historical!$B$7:$B$1446,0))=0,"n/a",((INDEX(Historical!$C$7:$C$1439,MATCH(B33,Historical!$B$7:$B$1446,0))/INDEX(Historical!$H$7:$H$1432,MATCH(B33,Historical!$B$7:$B$1446,0)))^(1/5)-1)*100)</f>
        <v>12.332917612951544</v>
      </c>
      <c r="V33" s="761">
        <f>IF(INDEX(Historical!$O$7:$O$1432,MATCH(B33,Historical!$B$7:$B$1446,0))=0,"n/a",((INDEX(Historical!$C$7:$C$1439,MATCH(B33,Historical!$B$7:$B$1446,0))/INDEX(Historical!$O$7:$O$1432,MATCH(B33,Historical!$B$7:$B$1446,0)))^(1/10)-1)*100)</f>
        <v>14.439245904081211</v>
      </c>
      <c r="W33" s="762">
        <f t="shared" si="3"/>
        <v>0.85412477181136448</v>
      </c>
      <c r="X33" s="763">
        <f t="shared" si="4"/>
        <v>1.2982018539948994</v>
      </c>
      <c r="Y33" s="927"/>
      <c r="Z33" s="704">
        <f t="shared" si="5"/>
        <v>49.661399548532728</v>
      </c>
      <c r="AA33" s="937">
        <f t="shared" si="6"/>
        <v>16.07863054928518</v>
      </c>
      <c r="AB33" s="641">
        <v>12</v>
      </c>
      <c r="AC33" s="918">
        <v>26.58</v>
      </c>
      <c r="AD33" s="918">
        <v>1.93</v>
      </c>
      <c r="AE33" s="918">
        <v>4.9000000000000004</v>
      </c>
      <c r="AF33" s="918">
        <v>2.1</v>
      </c>
      <c r="AG33" s="918">
        <v>13.4</v>
      </c>
      <c r="AH33" s="918">
        <v>15.7</v>
      </c>
      <c r="AI33" s="918">
        <v>10.52</v>
      </c>
      <c r="AJ33" s="918">
        <v>9.5</v>
      </c>
      <c r="AK33" s="918">
        <v>8.32</v>
      </c>
      <c r="AL33" s="930">
        <v>69640</v>
      </c>
      <c r="AM33" s="924">
        <v>1.4000000000000001</v>
      </c>
      <c r="AN33" s="918">
        <v>0.16</v>
      </c>
      <c r="AO33" s="804">
        <f t="shared" si="7"/>
        <v>-0.65705439689474154</v>
      </c>
      <c r="AP33" s="805">
        <f t="shared" si="8"/>
        <v>15.421576152390438</v>
      </c>
      <c r="AQ33" s="938">
        <f t="shared" si="9"/>
        <v>22.501925886899834</v>
      </c>
      <c r="AR33" s="704">
        <f>INDEX(Historical!$C$7:$C$1439,MATCH(B33,Historical!$B$7:$B$1446,0))*IF(AH33="n/a",1.03,IF(AH33&lt;0,1.01,IF(AH33&gt;10,1.1,(1+AH33/100))))</f>
        <v>13.222000000000001</v>
      </c>
      <c r="AS33" s="937">
        <f t="shared" si="10"/>
        <v>14.544200000000002</v>
      </c>
      <c r="AT33" s="937">
        <f t="shared" si="15"/>
        <v>15.754277440000001</v>
      </c>
      <c r="AU33" s="937">
        <f t="shared" si="15"/>
        <v>17.065033323007999</v>
      </c>
      <c r="AV33" s="937">
        <f t="shared" si="15"/>
        <v>18.484844095482263</v>
      </c>
      <c r="AW33" s="704">
        <f t="shared" si="12"/>
        <v>79.070354858490262</v>
      </c>
      <c r="AX33" s="812">
        <f t="shared" si="13"/>
        <v>18.50161566288936</v>
      </c>
      <c r="AY33" s="997">
        <v>1.41</v>
      </c>
      <c r="AZ33" s="924">
        <v>18.45</v>
      </c>
      <c r="BA33" s="924">
        <v>-23.27</v>
      </c>
      <c r="BB33" s="924">
        <v>0.70000000000000007</v>
      </c>
      <c r="BC33" s="924">
        <v>-3.83</v>
      </c>
      <c r="BE33" s="666">
        <v>2010</v>
      </c>
      <c r="BF33" s="948" t="e">
        <f>#VALUE!</f>
        <v>#VALUE!</v>
      </c>
      <c r="BG33" s="933">
        <v>2.2999999999999998</v>
      </c>
    </row>
    <row r="34" spans="1:59" ht="11.25" customHeight="1" x14ac:dyDescent="0.2">
      <c r="A34" s="611" t="s">
        <v>457</v>
      </c>
      <c r="B34" s="927" t="s">
        <v>458</v>
      </c>
      <c r="C34" s="994" t="s">
        <v>108</v>
      </c>
      <c r="D34" s="994" t="s">
        <v>4376</v>
      </c>
      <c r="E34" s="794">
        <v>15</v>
      </c>
      <c r="F34" s="526">
        <v>254</v>
      </c>
      <c r="G34" s="526" t="s">
        <v>106</v>
      </c>
      <c r="H34" s="526" t="s">
        <v>106</v>
      </c>
      <c r="I34" s="926">
        <v>40.69</v>
      </c>
      <c r="J34" s="704">
        <f t="shared" si="0"/>
        <v>1.8677807815188008</v>
      </c>
      <c r="K34" s="936">
        <v>0.19</v>
      </c>
      <c r="L34" s="641">
        <v>4</v>
      </c>
      <c r="M34" s="695">
        <f t="shared" si="1"/>
        <v>0.76</v>
      </c>
      <c r="N34" s="923" t="s">
        <v>238</v>
      </c>
      <c r="O34" s="801">
        <v>0.17499999999999999</v>
      </c>
      <c r="P34" s="917">
        <v>43503</v>
      </c>
      <c r="Q34" s="917">
        <v>43511</v>
      </c>
      <c r="R34" s="695">
        <f t="shared" si="2"/>
        <v>8.5714285714285801</v>
      </c>
      <c r="S34" s="761">
        <f>IF(INDEX(Historical!$D$7:$D$1439,MATCH(B34,Historical!$B$7:$B$1446,0))=0,"n/a",(INDEX(Historical!$C$7:$C$1439,MATCH(B34,Historical!$B$7:$B$1446,0))/INDEX(Historical!$D$7:$D$1439,MATCH(B34,Historical!$B$7:$B$1446,0))-1)*100)</f>
        <v>13.392857142857139</v>
      </c>
      <c r="T34" s="761">
        <f>IF(INDEX(Historical!$F$7:$F$1432,MATCH(B34,Historical!$B$7:$B$1446,0))=0,"n/a",((INDEX(Historical!$C$7:$C$1439,MATCH(B34,Historical!$B$7:$B$1446,0))/INDEX(Historical!$F$7:$F$1432,MATCH(B34,Historical!$B$7:$B$1446,0)))^(1/3)-1)*100)</f>
        <v>12.164064162584353</v>
      </c>
      <c r="U34" s="761">
        <f>IF(INDEX(Historical!$H$7:$H$1432,MATCH(B34,Historical!$B$7:$B$1446,0))=0,"n/a",((INDEX(Historical!$C$7:$C$1439,MATCH(B34,Historical!$B$7:$B$1446,0))/INDEX(Historical!$H$7:$H$1432,MATCH(B34,Historical!$B$7:$B$1446,0)))^(1/5)-1)*100)</f>
        <v>11.711059850008043</v>
      </c>
      <c r="V34" s="761">
        <f>IF(INDEX(Historical!$O$7:$O$1432,MATCH(B34,Historical!$B$7:$B$1446,0))=0,"n/a",((INDEX(Historical!$C$7:$C$1439,MATCH(B34,Historical!$B$7:$B$1446,0))/INDEX(Historical!$O$7:$O$1432,MATCH(B34,Historical!$B$7:$B$1446,0)))^(1/10)-1)*100)</f>
        <v>8.532940454248461</v>
      </c>
      <c r="W34" s="762">
        <f t="shared" si="3"/>
        <v>1.3724530146202099</v>
      </c>
      <c r="X34" s="763">
        <f t="shared" si="4"/>
        <v>0.92944919444508278</v>
      </c>
      <c r="Y34" s="730" t="s">
        <v>4214</v>
      </c>
      <c r="Z34" s="704">
        <f t="shared" si="5"/>
        <v>32.618025751072963</v>
      </c>
      <c r="AA34" s="937">
        <f t="shared" si="6"/>
        <v>17.463519313304719</v>
      </c>
      <c r="AB34" s="641">
        <v>12</v>
      </c>
      <c r="AC34" s="918">
        <v>2.33</v>
      </c>
      <c r="AD34" s="918">
        <v>1.75</v>
      </c>
      <c r="AE34" s="918">
        <v>6.17</v>
      </c>
      <c r="AF34" s="918">
        <v>1.78</v>
      </c>
      <c r="AG34" s="918">
        <v>10.6</v>
      </c>
      <c r="AH34" s="918">
        <v>53.7</v>
      </c>
      <c r="AI34" s="918">
        <v>5.3199999999999994</v>
      </c>
      <c r="AJ34" s="918">
        <v>12.6</v>
      </c>
      <c r="AK34" s="918">
        <v>10</v>
      </c>
      <c r="AL34" s="930">
        <v>586.34</v>
      </c>
      <c r="AM34" s="924">
        <v>1.7999999999999998</v>
      </c>
      <c r="AN34" s="918">
        <v>0.01</v>
      </c>
      <c r="AO34" s="804">
        <f t="shared" si="7"/>
        <v>-3.8846786817778742</v>
      </c>
      <c r="AP34" s="805">
        <f t="shared" si="8"/>
        <v>13.578840631526845</v>
      </c>
      <c r="AQ34" s="938">
        <f t="shared" si="9"/>
        <v>17.53971315201872</v>
      </c>
      <c r="AR34" s="704">
        <f>INDEX(Historical!$C$7:$C$1439,MATCH(B34,Historical!$B$7:$B$1446,0))*IF(AH34="n/a",1.03,IF(AH34&lt;0,1.01,IF(AH34&gt;10,1.1,(1+AH34/100))))</f>
        <v>0.69850000000000012</v>
      </c>
      <c r="AS34" s="937">
        <f t="shared" si="10"/>
        <v>0.7356602000000001</v>
      </c>
      <c r="AT34" s="937">
        <f t="shared" si="15"/>
        <v>0.80922622000000022</v>
      </c>
      <c r="AU34" s="937">
        <f t="shared" si="15"/>
        <v>0.89014884200000033</v>
      </c>
      <c r="AV34" s="937">
        <f t="shared" si="15"/>
        <v>0.97916372620000047</v>
      </c>
      <c r="AW34" s="704">
        <f t="shared" si="12"/>
        <v>4.1126989882000009</v>
      </c>
      <c r="AX34" s="812">
        <f t="shared" si="13"/>
        <v>10.107394908331289</v>
      </c>
      <c r="AY34" s="997">
        <v>0.56000000000000005</v>
      </c>
      <c r="AZ34" s="924">
        <v>20.96</v>
      </c>
      <c r="BA34" s="924">
        <v>-10.42</v>
      </c>
      <c r="BB34" s="924">
        <v>-4.5699999999999994</v>
      </c>
      <c r="BC34" s="924">
        <v>-3.3099999999999996</v>
      </c>
      <c r="BE34" s="666">
        <v>2005</v>
      </c>
      <c r="BF34" s="948" t="e">
        <f>#VALUE!</f>
        <v>#VALUE!</v>
      </c>
      <c r="BG34" s="933">
        <v>1.3</v>
      </c>
    </row>
    <row r="35" spans="1:59" ht="11.25" customHeight="1" x14ac:dyDescent="0.2">
      <c r="A35" s="537" t="s">
        <v>1013</v>
      </c>
      <c r="B35" s="927" t="s">
        <v>1014</v>
      </c>
      <c r="C35" s="994" t="s">
        <v>154</v>
      </c>
      <c r="D35" s="994" t="s">
        <v>4386</v>
      </c>
      <c r="E35" s="794">
        <v>10</v>
      </c>
      <c r="F35" s="526">
        <v>331</v>
      </c>
      <c r="G35" s="526" t="s">
        <v>115</v>
      </c>
      <c r="H35" s="526" t="s">
        <v>115</v>
      </c>
      <c r="I35" s="926">
        <v>47.71</v>
      </c>
      <c r="J35" s="704">
        <f t="shared" si="0"/>
        <v>3.4374345001047995</v>
      </c>
      <c r="K35" s="929">
        <v>0.41</v>
      </c>
      <c r="L35" s="641">
        <v>4</v>
      </c>
      <c r="M35" s="695">
        <f t="shared" si="1"/>
        <v>1.64</v>
      </c>
      <c r="N35" s="923" t="s">
        <v>140</v>
      </c>
      <c r="O35" s="797">
        <v>0.4</v>
      </c>
      <c r="P35" s="917">
        <v>43468</v>
      </c>
      <c r="Q35" s="917">
        <v>43497</v>
      </c>
      <c r="R35" s="695">
        <f t="shared" si="2"/>
        <v>2.4999999999999885</v>
      </c>
      <c r="S35" s="761">
        <f>IF(INDEX(Historical!$D$7:$D$1439,MATCH(B35,Historical!$B$7:$B$1446,0))=0,"n/a",(INDEX(Historical!$C$7:$C$1439,MATCH(B35,Historical!$B$7:$B$1446,0))/INDEX(Historical!$D$7:$D$1439,MATCH(B35,Historical!$B$7:$B$1446,0))-1)*100)</f>
        <v>2.5641025641025772</v>
      </c>
      <c r="T35" s="761">
        <f>IF(INDEX(Historical!$F$7:$F$1432,MATCH(B35,Historical!$B$7:$B$1446,0))=0,"n/a",((INDEX(Historical!$C$7:$C$1439,MATCH(B35,Historical!$B$7:$B$1446,0))/INDEX(Historical!$F$7:$F$1432,MATCH(B35,Historical!$B$7:$B$1446,0)))^(1/3)-1)*100)</f>
        <v>2.6327791369625153</v>
      </c>
      <c r="U35" s="761">
        <f>IF(INDEX(Historical!$H$7:$H$1432,MATCH(B35,Historical!$B$7:$B$1446,0))=0,"n/a",((INDEX(Historical!$C$7:$C$1439,MATCH(B35,Historical!$B$7:$B$1446,0))/INDEX(Historical!$H$7:$H$1432,MATCH(B35,Historical!$B$7:$B$1446,0)))^(1/5)-1)*100)</f>
        <v>2.7066087089351765</v>
      </c>
      <c r="V35" s="761">
        <f>IF(INDEX(Historical!$O$7:$O$1432,MATCH(B35,Historical!$B$7:$B$1446,0))=0,"n/a",((INDEX(Historical!$C$7:$C$1439,MATCH(B35,Historical!$B$7:$B$1446,0))/INDEX(Historical!$O$7:$O$1432,MATCH(B35,Historical!$B$7:$B$1446,0)))^(1/10)-1)*100)</f>
        <v>2.5816852996224604</v>
      </c>
      <c r="W35" s="762">
        <f t="shared" si="3"/>
        <v>1.0483883180227214</v>
      </c>
      <c r="X35" s="763">
        <f t="shared" si="4"/>
        <v>0.18666266958173633</v>
      </c>
      <c r="Y35" s="715"/>
      <c r="Z35" s="704">
        <f t="shared" si="5"/>
        <v>53.94736842105263</v>
      </c>
      <c r="AA35" s="937">
        <f t="shared" si="6"/>
        <v>15.694078947368421</v>
      </c>
      <c r="AB35" s="641">
        <v>8</v>
      </c>
      <c r="AC35" s="918">
        <v>3.04</v>
      </c>
      <c r="AD35" s="918">
        <v>1.96</v>
      </c>
      <c r="AE35" s="918">
        <v>3.51</v>
      </c>
      <c r="AF35" s="918">
        <v>5.55</v>
      </c>
      <c r="AG35" s="918">
        <v>37.299999999999997</v>
      </c>
      <c r="AH35" s="918">
        <v>28.7</v>
      </c>
      <c r="AI35" s="918">
        <v>5.7799999999999994</v>
      </c>
      <c r="AJ35" s="918">
        <v>14.499999999999998</v>
      </c>
      <c r="AK35" s="918">
        <v>7.99</v>
      </c>
      <c r="AL35" s="930">
        <v>79120</v>
      </c>
      <c r="AM35" s="924">
        <v>0.1</v>
      </c>
      <c r="AN35" s="918">
        <v>0.52</v>
      </c>
      <c r="AO35" s="804">
        <f t="shared" si="7"/>
        <v>-9.5500357383284449</v>
      </c>
      <c r="AP35" s="805">
        <f t="shared" si="8"/>
        <v>6.1440432090399764</v>
      </c>
      <c r="AQ35" s="938">
        <f t="shared" si="9"/>
        <v>96.753809120709946</v>
      </c>
      <c r="AR35" s="704">
        <f>INDEX(Historical!$C$7:$C$1439,MATCH(B35,Historical!$B$7:$B$1446,0))*IF(AH35="n/a",1.03,IF(AH35&lt;0,1.01,IF(AH35&gt;10,1.1,(1+AH35/100))))</f>
        <v>1.7600000000000002</v>
      </c>
      <c r="AS35" s="937">
        <f t="shared" si="10"/>
        <v>1.8617280000000003</v>
      </c>
      <c r="AT35" s="937">
        <f t="shared" si="15"/>
        <v>2.0104800672000005</v>
      </c>
      <c r="AU35" s="937">
        <f t="shared" si="15"/>
        <v>2.1711174245692808</v>
      </c>
      <c r="AV35" s="937">
        <f t="shared" si="15"/>
        <v>2.3445897067923664</v>
      </c>
      <c r="AW35" s="704">
        <f t="shared" si="12"/>
        <v>10.147915198561648</v>
      </c>
      <c r="AX35" s="812">
        <f t="shared" si="13"/>
        <v>21.269996224191257</v>
      </c>
      <c r="AY35" s="997">
        <v>0.78</v>
      </c>
      <c r="AZ35" s="924">
        <v>7.7</v>
      </c>
      <c r="BA35" s="924">
        <v>-25.16</v>
      </c>
      <c r="BB35" s="924">
        <v>-4.9399999999999995</v>
      </c>
      <c r="BC35" s="924">
        <v>-12.26</v>
      </c>
      <c r="BE35" s="666">
        <v>2010</v>
      </c>
      <c r="BF35" s="948" t="e">
        <f>#VALUE!</f>
        <v>#VALUE!</v>
      </c>
      <c r="BG35" s="933">
        <v>14.6</v>
      </c>
    </row>
    <row r="36" spans="1:59" ht="11.25" customHeight="1" x14ac:dyDescent="0.2">
      <c r="A36" s="611" t="s">
        <v>468</v>
      </c>
      <c r="B36" s="927" t="s">
        <v>469</v>
      </c>
      <c r="C36" s="994" t="s">
        <v>108</v>
      </c>
      <c r="D36" s="994" t="s">
        <v>4376</v>
      </c>
      <c r="E36" s="794">
        <v>14</v>
      </c>
      <c r="F36" s="526">
        <v>267</v>
      </c>
      <c r="G36" s="526" t="s">
        <v>37</v>
      </c>
      <c r="H36" s="526" t="s">
        <v>37</v>
      </c>
      <c r="I36" s="926">
        <v>81.55</v>
      </c>
      <c r="J36" s="704">
        <f t="shared" si="0"/>
        <v>2.4524831391784181</v>
      </c>
      <c r="K36" s="929">
        <v>0.5</v>
      </c>
      <c r="L36" s="641">
        <v>4</v>
      </c>
      <c r="M36" s="695">
        <f t="shared" si="1"/>
        <v>2</v>
      </c>
      <c r="N36" s="923" t="s">
        <v>470</v>
      </c>
      <c r="O36" s="797">
        <v>0.45</v>
      </c>
      <c r="P36" s="917">
        <v>43322</v>
      </c>
      <c r="Q36" s="917">
        <v>43339</v>
      </c>
      <c r="R36" s="695">
        <f t="shared" si="2"/>
        <v>11.111111111111107</v>
      </c>
      <c r="S36" s="761">
        <f>IF(INDEX(Historical!$D$7:$D$1439,MATCH(B36,Historical!$B$7:$B$1446,0))=0,"n/a",(INDEX(Historical!$C$7:$C$1439,MATCH(B36,Historical!$B$7:$B$1446,0))/INDEX(Historical!$D$7:$D$1439,MATCH(B36,Historical!$B$7:$B$1446,0))-1)*100)</f>
        <v>7.3446327683615698</v>
      </c>
      <c r="T36" s="761">
        <f>IF(INDEX(Historical!$F$7:$F$1432,MATCH(B36,Historical!$B$7:$B$1446,0))=0,"n/a",((INDEX(Historical!$C$7:$C$1439,MATCH(B36,Historical!$B$7:$B$1446,0))/INDEX(Historical!$F$7:$F$1432,MATCH(B36,Historical!$B$7:$B$1446,0)))^(1/3)-1)*100)</f>
        <v>3.9813932143039965</v>
      </c>
      <c r="U36" s="761">
        <f>IF(INDEX(Historical!$H$7:$H$1432,MATCH(B36,Historical!$B$7:$B$1446,0))=0,"n/a",((INDEX(Historical!$C$7:$C$1439,MATCH(B36,Historical!$B$7:$B$1446,0))/INDEX(Historical!$H$7:$H$1432,MATCH(B36,Historical!$B$7:$B$1446,0)))^(1/5)-1)*100)</f>
        <v>4.2909385938183275</v>
      </c>
      <c r="V36" s="761">
        <f>IF(INDEX(Historical!$O$7:$O$1432,MATCH(B36,Historical!$B$7:$B$1446,0))=0,"n/a",((INDEX(Historical!$C$7:$C$1439,MATCH(B36,Historical!$B$7:$B$1446,0))/INDEX(Historical!$O$7:$O$1432,MATCH(B36,Historical!$B$7:$B$1446,0)))^(1/10)-1)*100)</f>
        <v>8.0623865802826202</v>
      </c>
      <c r="W36" s="762">
        <f t="shared" si="3"/>
        <v>0.53221692498747841</v>
      </c>
      <c r="X36" s="763">
        <f t="shared" si="4"/>
        <v>0.57212514584244367</v>
      </c>
      <c r="Y36" s="928"/>
      <c r="Z36" s="704">
        <f t="shared" si="5"/>
        <v>30.211480362537763</v>
      </c>
      <c r="AA36" s="937">
        <f t="shared" si="6"/>
        <v>12.318731117824774</v>
      </c>
      <c r="AB36" s="641">
        <v>12</v>
      </c>
      <c r="AC36" s="918">
        <v>6.62</v>
      </c>
      <c r="AD36" s="918">
        <v>1.76</v>
      </c>
      <c r="AE36" s="918">
        <v>4.96</v>
      </c>
      <c r="AF36" s="918">
        <v>1.32</v>
      </c>
      <c r="AG36" s="918">
        <v>11.700000000000001</v>
      </c>
      <c r="AH36" s="918">
        <v>24.8</v>
      </c>
      <c r="AI36" s="918">
        <v>9.06</v>
      </c>
      <c r="AJ36" s="918">
        <v>7.5</v>
      </c>
      <c r="AK36" s="918">
        <v>7.0000000000000009</v>
      </c>
      <c r="AL36" s="930">
        <v>6090</v>
      </c>
      <c r="AM36" s="924">
        <v>0.8</v>
      </c>
      <c r="AN36" s="918">
        <v>7.0000000000000007E-2</v>
      </c>
      <c r="AO36" s="804">
        <f t="shared" si="7"/>
        <v>-5.575309384828028</v>
      </c>
      <c r="AP36" s="805">
        <f t="shared" si="8"/>
        <v>6.7434217329967456</v>
      </c>
      <c r="AQ36" s="938">
        <f t="shared" si="9"/>
        <v>-14.988301261195813</v>
      </c>
      <c r="AR36" s="704">
        <f>INDEX(Historical!$C$7:$C$1439,MATCH(B36,Historical!$B$7:$B$1446,0))*IF(AH36="n/a",1.03,IF(AH36&lt;0,1.01,IF(AH36&gt;10,1.1,(1+AH36/100))))</f>
        <v>2.09</v>
      </c>
      <c r="AS36" s="937">
        <f t="shared" si="10"/>
        <v>2.2793539999999997</v>
      </c>
      <c r="AT36" s="937">
        <f t="shared" si="15"/>
        <v>2.4389087799999998</v>
      </c>
      <c r="AU36" s="937">
        <f t="shared" si="15"/>
        <v>2.6096323945999997</v>
      </c>
      <c r="AV36" s="937">
        <f t="shared" si="15"/>
        <v>2.7923066622219999</v>
      </c>
      <c r="AW36" s="704">
        <f t="shared" si="12"/>
        <v>12.210201836822</v>
      </c>
      <c r="AX36" s="812">
        <f t="shared" si="13"/>
        <v>14.972657065385652</v>
      </c>
      <c r="AY36" s="997">
        <v>1.19</v>
      </c>
      <c r="AZ36" s="924">
        <v>16.57</v>
      </c>
      <c r="BA36" s="924">
        <v>-23.53</v>
      </c>
      <c r="BB36" s="924">
        <v>-4.62</v>
      </c>
      <c r="BC36" s="924">
        <v>-9.6</v>
      </c>
      <c r="BE36" s="666">
        <v>2005</v>
      </c>
      <c r="BF36" s="948" t="e">
        <f>#VALUE!</f>
        <v>#VALUE!</v>
      </c>
      <c r="BG36" s="933">
        <v>1.3</v>
      </c>
    </row>
    <row r="37" spans="1:59" ht="11.25" customHeight="1" x14ac:dyDescent="0.2">
      <c r="A37" s="611" t="s">
        <v>473</v>
      </c>
      <c r="B37" s="927" t="s">
        <v>474</v>
      </c>
      <c r="C37" s="994" t="s">
        <v>4227</v>
      </c>
      <c r="D37" s="994" t="s">
        <v>4362</v>
      </c>
      <c r="E37" s="794">
        <v>12</v>
      </c>
      <c r="F37" s="526">
        <v>296</v>
      </c>
      <c r="G37" s="526" t="s">
        <v>106</v>
      </c>
      <c r="H37" s="526" t="s">
        <v>106</v>
      </c>
      <c r="I37" s="926">
        <v>103.69</v>
      </c>
      <c r="J37" s="704">
        <f t="shared" si="0"/>
        <v>1.8709615199151315</v>
      </c>
      <c r="K37" s="929">
        <v>0.48499999999999999</v>
      </c>
      <c r="L37" s="641">
        <v>4</v>
      </c>
      <c r="M37" s="695">
        <f t="shared" si="1"/>
        <v>1.94</v>
      </c>
      <c r="N37" s="923" t="s">
        <v>190</v>
      </c>
      <c r="O37" s="797">
        <v>0.36499999999999999</v>
      </c>
      <c r="P37" s="917">
        <v>43360</v>
      </c>
      <c r="Q37" s="917">
        <v>43376</v>
      </c>
      <c r="R37" s="695">
        <f t="shared" si="2"/>
        <v>32.87671232876712</v>
      </c>
      <c r="S37" s="761">
        <f>IF(INDEX(Historical!$D$7:$D$1439,MATCH(B37,Historical!$B$7:$B$1446,0))=0,"n/a",(INDEX(Historical!$C$7:$C$1439,MATCH(B37,Historical!$B$7:$B$1446,0))/INDEX(Historical!$D$7:$D$1439,MATCH(B37,Historical!$B$7:$B$1446,0))-1)*100)</f>
        <v>16.605166051660515</v>
      </c>
      <c r="T37" s="761">
        <f>IF(INDEX(Historical!$F$7:$F$1432,MATCH(B37,Historical!$B$7:$B$1446,0))=0,"n/a",((INDEX(Historical!$C$7:$C$1439,MATCH(B37,Historical!$B$7:$B$1446,0))/INDEX(Historical!$F$7:$F$1432,MATCH(B37,Historical!$B$7:$B$1446,0)))^(1/3)-1)*100)</f>
        <v>12.489340183017262</v>
      </c>
      <c r="U37" s="761">
        <f>IF(INDEX(Historical!$H$7:$H$1432,MATCH(B37,Historical!$B$7:$B$1446,0))=0,"n/a",((INDEX(Historical!$C$7:$C$1439,MATCH(B37,Historical!$B$7:$B$1446,0))/INDEX(Historical!$H$7:$H$1432,MATCH(B37,Historical!$B$7:$B$1446,0)))^(1/5)-1)*100)</f>
        <v>16.06978091874236</v>
      </c>
      <c r="V37" s="761">
        <f>IF(INDEX(Historical!$O$7:$O$1432,MATCH(B37,Historical!$B$7:$B$1446,0))=0,"n/a",((INDEX(Historical!$C$7:$C$1439,MATCH(B37,Historical!$B$7:$B$1446,0))/INDEX(Historical!$O$7:$O$1432,MATCH(B37,Historical!$B$7:$B$1446,0)))^(1/10)-1)*100)</f>
        <v>20.246296094670679</v>
      </c>
      <c r="W37" s="762">
        <f t="shared" si="3"/>
        <v>0.79371460555554751</v>
      </c>
      <c r="X37" s="763">
        <f t="shared" si="4"/>
        <v>0.95653457849656898</v>
      </c>
      <c r="Y37" s="927"/>
      <c r="Z37" s="704">
        <f t="shared" si="5"/>
        <v>52.861035422343328</v>
      </c>
      <c r="AA37" s="937">
        <f t="shared" si="6"/>
        <v>28.253405994550409</v>
      </c>
      <c r="AB37" s="641">
        <v>12</v>
      </c>
      <c r="AC37" s="918">
        <v>3.67</v>
      </c>
      <c r="AD37" s="918">
        <v>2.82</v>
      </c>
      <c r="AE37" s="918">
        <v>2.84</v>
      </c>
      <c r="AF37" s="918">
        <v>10.75</v>
      </c>
      <c r="AG37" s="918">
        <v>38.4</v>
      </c>
      <c r="AH37" s="918">
        <v>36.1</v>
      </c>
      <c r="AI37" s="918">
        <v>10.9</v>
      </c>
      <c r="AJ37" s="918">
        <v>16.8</v>
      </c>
      <c r="AK37" s="918">
        <v>10</v>
      </c>
      <c r="AL37" s="930">
        <v>12280</v>
      </c>
      <c r="AM37" s="924">
        <v>0.4</v>
      </c>
      <c r="AN37" s="918">
        <v>0</v>
      </c>
      <c r="AO37" s="804">
        <f t="shared" si="7"/>
        <v>-10.312663555892918</v>
      </c>
      <c r="AP37" s="805">
        <f t="shared" si="8"/>
        <v>17.940742438657491</v>
      </c>
      <c r="AQ37" s="938">
        <f t="shared" si="9"/>
        <v>267.40780518015185</v>
      </c>
      <c r="AR37" s="704">
        <f>INDEX(Historical!$C$7:$C$1439,MATCH(B37,Historical!$B$7:$B$1446,0))*IF(AH37="n/a",1.03,IF(AH37&lt;0,1.01,IF(AH37&gt;10,1.1,(1+AH37/100))))</f>
        <v>1.7380000000000002</v>
      </c>
      <c r="AS37" s="937">
        <f t="shared" si="10"/>
        <v>1.9118000000000004</v>
      </c>
      <c r="AT37" s="937">
        <f t="shared" si="15"/>
        <v>2.1029800000000005</v>
      </c>
      <c r="AU37" s="937">
        <f t="shared" si="15"/>
        <v>2.3132780000000008</v>
      </c>
      <c r="AV37" s="937">
        <f t="shared" si="15"/>
        <v>2.5446058000000011</v>
      </c>
      <c r="AW37" s="704">
        <f t="shared" si="12"/>
        <v>10.610663800000003</v>
      </c>
      <c r="AX37" s="812">
        <f t="shared" si="13"/>
        <v>10.233063747709521</v>
      </c>
      <c r="AY37" s="997">
        <v>0.85</v>
      </c>
      <c r="AZ37" s="924">
        <v>13.52</v>
      </c>
      <c r="BA37" s="924">
        <v>-24.990000000000002</v>
      </c>
      <c r="BB37" s="924">
        <v>2.8899999999999997</v>
      </c>
      <c r="BC37" s="924">
        <v>-7.62</v>
      </c>
      <c r="BE37" s="666">
        <v>2007</v>
      </c>
      <c r="BF37" s="948" t="e">
        <f>#VALUE!</f>
        <v>#VALUE!</v>
      </c>
      <c r="BG37" s="933">
        <v>13.100000000000001</v>
      </c>
    </row>
    <row r="38" spans="1:59" ht="11.25" customHeight="1" x14ac:dyDescent="0.2">
      <c r="A38" s="537" t="s">
        <v>491</v>
      </c>
      <c r="B38" s="927" t="s">
        <v>492</v>
      </c>
      <c r="C38" s="994" t="s">
        <v>154</v>
      </c>
      <c r="D38" s="994" t="s">
        <v>4358</v>
      </c>
      <c r="E38" s="794">
        <v>23</v>
      </c>
      <c r="F38" s="526">
        <v>145</v>
      </c>
      <c r="G38" s="526" t="s">
        <v>106</v>
      </c>
      <c r="H38" s="526" t="s">
        <v>106</v>
      </c>
      <c r="I38" s="918">
        <v>48.15</v>
      </c>
      <c r="J38" s="704">
        <f t="shared" si="0"/>
        <v>3.9568016614745587</v>
      </c>
      <c r="K38" s="935">
        <v>0.4763</v>
      </c>
      <c r="L38" s="641">
        <v>4</v>
      </c>
      <c r="M38" s="695">
        <f t="shared" si="1"/>
        <v>1.9052</v>
      </c>
      <c r="N38" s="923" t="s">
        <v>493</v>
      </c>
      <c r="O38" s="798">
        <v>0.46239999999999998</v>
      </c>
      <c r="P38" s="917">
        <v>43281</v>
      </c>
      <c r="Q38" s="917">
        <v>43296</v>
      </c>
      <c r="R38" s="695">
        <f t="shared" si="2"/>
        <v>3.0060553633218046</v>
      </c>
      <c r="S38" s="761">
        <f>IF(INDEX(Historical!$D$7:$D$1439,MATCH(B38,Historical!$B$7:$B$1446,0))=0,"n/a",(INDEX(Historical!$C$7:$C$1439,MATCH(B38,Historical!$B$7:$B$1446,0))/INDEX(Historical!$D$7:$D$1439,MATCH(B38,Historical!$B$7:$B$1446,0))-1)*100)</f>
        <v>2.9298803906507187</v>
      </c>
      <c r="T38" s="761">
        <f>IF(INDEX(Historical!$F$7:$F$1432,MATCH(B38,Historical!$B$7:$B$1446,0))=0,"n/a",((INDEX(Historical!$C$7:$C$1439,MATCH(B38,Historical!$B$7:$B$1446,0))/INDEX(Historical!$F$7:$F$1432,MATCH(B38,Historical!$B$7:$B$1446,0)))^(1/3)-1)*100)</f>
        <v>8.7407975692983761</v>
      </c>
      <c r="U38" s="761">
        <f>IF(INDEX(Historical!$H$7:$H$1432,MATCH(B38,Historical!$B$7:$B$1446,0))=0,"n/a",((INDEX(Historical!$C$7:$C$1439,MATCH(B38,Historical!$B$7:$B$1446,0))/INDEX(Historical!$H$7:$H$1432,MATCH(B38,Historical!$B$7:$B$1446,0)))^(1/5)-1)*100)</f>
        <v>10.186952055679765</v>
      </c>
      <c r="V38" s="761">
        <f>IF(INDEX(Historical!$O$7:$O$1432,MATCH(B38,Historical!$B$7:$B$1446,0))=0,"n/a",((INDEX(Historical!$C$7:$C$1439,MATCH(B38,Historical!$B$7:$B$1446,0))/INDEX(Historical!$O$7:$O$1432,MATCH(B38,Historical!$B$7:$B$1446,0)))^(1/10)-1)*100)</f>
        <v>17.518395154115417</v>
      </c>
      <c r="W38" s="762">
        <f t="shared" si="3"/>
        <v>0.58150030102995187</v>
      </c>
      <c r="X38" s="763" t="str">
        <f t="shared" si="4"/>
        <v>n/a</v>
      </c>
      <c r="Y38" s="928"/>
      <c r="Z38" s="704" t="str">
        <f t="shared" si="5"/>
        <v>n/a</v>
      </c>
      <c r="AA38" s="937" t="str">
        <f t="shared" si="6"/>
        <v>n/a</v>
      </c>
      <c r="AB38" s="641">
        <v>6</v>
      </c>
      <c r="AC38" s="918">
        <v>-0.09</v>
      </c>
      <c r="AD38" s="918" t="s">
        <v>137</v>
      </c>
      <c r="AE38" s="918">
        <v>0.1</v>
      </c>
      <c r="AF38" s="918">
        <v>2.38</v>
      </c>
      <c r="AG38" s="918">
        <v>-0.6</v>
      </c>
      <c r="AH38" s="918">
        <v>-150.4</v>
      </c>
      <c r="AI38" s="918">
        <v>6.23</v>
      </c>
      <c r="AJ38" s="918">
        <v>-32.5</v>
      </c>
      <c r="AK38" s="918">
        <v>5.45</v>
      </c>
      <c r="AL38" s="930">
        <v>14800</v>
      </c>
      <c r="AM38" s="924">
        <v>0.3</v>
      </c>
      <c r="AN38" s="918">
        <v>1.5</v>
      </c>
      <c r="AO38" s="804" t="str">
        <f t="shared" si="7"/>
        <v>n/a</v>
      </c>
      <c r="AP38" s="805">
        <f t="shared" si="8"/>
        <v>14.143753717154324</v>
      </c>
      <c r="AQ38" s="938" t="str">
        <f t="shared" si="9"/>
        <v>n/a</v>
      </c>
      <c r="AR38" s="704">
        <f>INDEX(Historical!$C$7:$C$1439,MATCH(B38,Historical!$B$7:$B$1446,0))*IF(AH38="n/a",1.03,IF(AH38&lt;0,1.01,IF(AH38&gt;10,1.1,(1+AH38/100))))</f>
        <v>1.89476</v>
      </c>
      <c r="AS38" s="937">
        <f t="shared" si="10"/>
        <v>2.0128035479999999</v>
      </c>
      <c r="AT38" s="937">
        <f t="shared" si="15"/>
        <v>2.1225013413660001</v>
      </c>
      <c r="AU38" s="937">
        <f t="shared" si="15"/>
        <v>2.238177664470447</v>
      </c>
      <c r="AV38" s="937">
        <f t="shared" si="15"/>
        <v>2.3601583471840861</v>
      </c>
      <c r="AW38" s="704">
        <f t="shared" si="12"/>
        <v>10.628400901020534</v>
      </c>
      <c r="AX38" s="812">
        <f t="shared" si="13"/>
        <v>22.073522120499554</v>
      </c>
      <c r="AY38" s="997">
        <v>1.17</v>
      </c>
      <c r="AZ38" s="924">
        <v>14.180000000000001</v>
      </c>
      <c r="BA38" s="924">
        <v>-27.54</v>
      </c>
      <c r="BB38" s="924">
        <v>-5.4</v>
      </c>
      <c r="BC38" s="924">
        <v>-6.15</v>
      </c>
      <c r="BE38" s="666">
        <v>1996</v>
      </c>
      <c r="BF38" s="948" t="e">
        <f>#VALUE!</f>
        <v>#VALUE!</v>
      </c>
      <c r="BG38" s="933">
        <v>-0.1</v>
      </c>
    </row>
    <row r="39" spans="1:59" ht="11.25" customHeight="1" x14ac:dyDescent="0.2">
      <c r="A39" s="611" t="s">
        <v>496</v>
      </c>
      <c r="B39" s="927" t="s">
        <v>497</v>
      </c>
      <c r="C39" s="994" t="s">
        <v>4227</v>
      </c>
      <c r="D39" s="994" t="s">
        <v>4362</v>
      </c>
      <c r="E39" s="794">
        <v>17</v>
      </c>
      <c r="F39" s="526">
        <v>184</v>
      </c>
      <c r="G39" s="526" t="s">
        <v>115</v>
      </c>
      <c r="H39" s="526" t="s">
        <v>115</v>
      </c>
      <c r="I39" s="926">
        <v>47.3</v>
      </c>
      <c r="J39" s="704">
        <f t="shared" si="0"/>
        <v>2.1987315010570825</v>
      </c>
      <c r="K39" s="929">
        <v>0.26</v>
      </c>
      <c r="L39" s="641">
        <v>4</v>
      </c>
      <c r="M39" s="695">
        <f t="shared" si="1"/>
        <v>1.04</v>
      </c>
      <c r="N39" s="923" t="s">
        <v>149</v>
      </c>
      <c r="O39" s="799">
        <v>0.21818181818181814</v>
      </c>
      <c r="P39" s="917">
        <v>43255</v>
      </c>
      <c r="Q39" s="917">
        <v>43266</v>
      </c>
      <c r="R39" s="695">
        <f t="shared" si="2"/>
        <v>19.166666666666693</v>
      </c>
      <c r="S39" s="761">
        <f>IF(INDEX(Historical!$D$7:$D$1439,MATCH(B39,Historical!$B$7:$B$1446,0))=0,"n/a",(INDEX(Historical!$C$7:$C$1439,MATCH(B39,Historical!$B$7:$B$1446,0))/INDEX(Historical!$D$7:$D$1439,MATCH(B39,Historical!$B$7:$B$1446,0))-1)*100)</f>
        <v>20.645161290322591</v>
      </c>
      <c r="T39" s="761">
        <f>IF(INDEX(Historical!$F$7:$F$1432,MATCH(B39,Historical!$B$7:$B$1446,0))=0,"n/a",((INDEX(Historical!$C$7:$C$1439,MATCH(B39,Historical!$B$7:$B$1446,0))/INDEX(Historical!$F$7:$F$1432,MATCH(B39,Historical!$B$7:$B$1446,0)))^(1/3)-1)*100)</f>
        <v>9.6961310486523686</v>
      </c>
      <c r="U39" s="761">
        <f>IF(INDEX(Historical!$H$7:$H$1432,MATCH(B39,Historical!$B$7:$B$1446,0))=0,"n/a",((INDEX(Historical!$C$7:$C$1439,MATCH(B39,Historical!$B$7:$B$1446,0))/INDEX(Historical!$H$7:$H$1432,MATCH(B39,Historical!$B$7:$B$1446,0)))^(1/5)-1)*100)</f>
        <v>8.6806500612383921</v>
      </c>
      <c r="V39" s="761">
        <f>IF(INDEX(Historical!$O$7:$O$1432,MATCH(B39,Historical!$B$7:$B$1446,0))=0,"n/a",((INDEX(Historical!$C$7:$C$1439,MATCH(B39,Historical!$B$7:$B$1446,0))/INDEX(Historical!$O$7:$O$1432,MATCH(B39,Historical!$B$7:$B$1446,0)))^(1/10)-1)*100)</f>
        <v>10.728193536364428</v>
      </c>
      <c r="W39" s="762">
        <f t="shared" si="3"/>
        <v>0.80914368591639829</v>
      </c>
      <c r="X39" s="763">
        <f t="shared" si="4"/>
        <v>0.24452535383770119</v>
      </c>
      <c r="Y39" s="724" t="s">
        <v>440</v>
      </c>
      <c r="Z39" s="704">
        <f t="shared" si="5"/>
        <v>14.835948644793154</v>
      </c>
      <c r="AA39" s="937">
        <f t="shared" si="6"/>
        <v>6.7475035663338083</v>
      </c>
      <c r="AB39" s="641">
        <v>12</v>
      </c>
      <c r="AC39" s="918">
        <v>7.01</v>
      </c>
      <c r="AD39" s="918" t="s">
        <v>137</v>
      </c>
      <c r="AE39" s="918">
        <v>4.74</v>
      </c>
      <c r="AF39" s="918">
        <v>3.01</v>
      </c>
      <c r="AG39" s="918">
        <v>13.3</v>
      </c>
      <c r="AH39" s="918">
        <v>289</v>
      </c>
      <c r="AI39" s="918" t="s">
        <v>137</v>
      </c>
      <c r="AJ39" s="918">
        <v>35.5</v>
      </c>
      <c r="AK39" s="918" t="s">
        <v>137</v>
      </c>
      <c r="AL39" s="930">
        <v>720.85</v>
      </c>
      <c r="AM39" s="924">
        <v>2.8000000000000003</v>
      </c>
      <c r="AN39" s="918">
        <v>1.78</v>
      </c>
      <c r="AO39" s="804">
        <f t="shared" si="7"/>
        <v>4.1318779959616663</v>
      </c>
      <c r="AP39" s="805">
        <f t="shared" si="8"/>
        <v>10.879381562295475</v>
      </c>
      <c r="AQ39" s="938">
        <f t="shared" si="9"/>
        <v>-4.9912618412513048</v>
      </c>
      <c r="AR39" s="704">
        <f>INDEX(Historical!$C$7:$C$1439,MATCH(B39,Historical!$B$7:$B$1446,0))*IF(AH39="n/a",1.03,IF(AH39&lt;0,1.01,IF(AH39&gt;10,1.1,(1+AH39/100))))</f>
        <v>0.93500000000000005</v>
      </c>
      <c r="AS39" s="937">
        <f t="shared" si="10"/>
        <v>0.96305000000000007</v>
      </c>
      <c r="AT39" s="937">
        <f t="shared" si="15"/>
        <v>0.99194150000000014</v>
      </c>
      <c r="AU39" s="937">
        <f t="shared" si="15"/>
        <v>1.0216997450000003</v>
      </c>
      <c r="AV39" s="937">
        <f t="shared" si="15"/>
        <v>1.0523507373500003</v>
      </c>
      <c r="AW39" s="704">
        <f t="shared" si="12"/>
        <v>4.9640419823500004</v>
      </c>
      <c r="AX39" s="812">
        <f t="shared" si="13"/>
        <v>10.494803345348839</v>
      </c>
      <c r="AY39" s="997">
        <v>0.52</v>
      </c>
      <c r="AZ39" s="924">
        <v>5.1499999999999995</v>
      </c>
      <c r="BA39" s="924">
        <v>-23.799999999999997</v>
      </c>
      <c r="BB39" s="924">
        <v>-6.97</v>
      </c>
      <c r="BC39" s="924">
        <v>-13.48</v>
      </c>
      <c r="BE39" s="666">
        <v>2002</v>
      </c>
      <c r="BF39" s="948" t="e">
        <f>#VALUE!</f>
        <v>#VALUE!</v>
      </c>
      <c r="BG39" s="933">
        <v>1.7999999999999998</v>
      </c>
    </row>
    <row r="40" spans="1:59" ht="11.25" customHeight="1" x14ac:dyDescent="0.2">
      <c r="A40" s="537" t="s">
        <v>494</v>
      </c>
      <c r="B40" s="927" t="s">
        <v>495</v>
      </c>
      <c r="C40" s="994" t="s">
        <v>128</v>
      </c>
      <c r="D40" s="994" t="s">
        <v>4373</v>
      </c>
      <c r="E40" s="794">
        <v>19</v>
      </c>
      <c r="F40" s="526">
        <v>169</v>
      </c>
      <c r="G40" s="526" t="s">
        <v>37</v>
      </c>
      <c r="H40" s="526" t="s">
        <v>37</v>
      </c>
      <c r="I40" s="926">
        <v>128.77000000000001</v>
      </c>
      <c r="J40" s="704">
        <f t="shared" si="0"/>
        <v>0.90083093888328014</v>
      </c>
      <c r="K40" s="935">
        <v>0.28999999999999998</v>
      </c>
      <c r="L40" s="641">
        <v>4</v>
      </c>
      <c r="M40" s="695">
        <f t="shared" si="1"/>
        <v>1.1599999999999999</v>
      </c>
      <c r="N40" s="923" t="s">
        <v>107</v>
      </c>
      <c r="O40" s="798">
        <v>0.26</v>
      </c>
      <c r="P40" s="917">
        <v>43312</v>
      </c>
      <c r="Q40" s="917">
        <v>43327</v>
      </c>
      <c r="R40" s="695">
        <f t="shared" si="2"/>
        <v>11.538461538461526</v>
      </c>
      <c r="S40" s="761">
        <f>IF(INDEX(Historical!$D$7:$D$1439,MATCH(B40,Historical!$B$7:$B$1446,0))=0,"n/a",(INDEX(Historical!$C$7:$C$1439,MATCH(B40,Historical!$B$7:$B$1446,0))/INDEX(Historical!$D$7:$D$1439,MATCH(B40,Historical!$B$7:$B$1446,0))-1)*100)</f>
        <v>10.000000000000009</v>
      </c>
      <c r="T40" s="761">
        <f>IF(INDEX(Historical!$F$7:$F$1432,MATCH(B40,Historical!$B$7:$B$1446,0))=0,"n/a",((INDEX(Historical!$C$7:$C$1439,MATCH(B40,Historical!$B$7:$B$1446,0))/INDEX(Historical!$F$7:$F$1432,MATCH(B40,Historical!$B$7:$B$1446,0)))^(1/3)-1)*100)</f>
        <v>9.4051585121155412</v>
      </c>
      <c r="U40" s="761">
        <f>IF(INDEX(Historical!$H$7:$H$1432,MATCH(B40,Historical!$B$7:$B$1446,0))=0,"n/a",((INDEX(Historical!$C$7:$C$1439,MATCH(B40,Historical!$B$7:$B$1446,0))/INDEX(Historical!$H$7:$H$1432,MATCH(B40,Historical!$B$7:$B$1446,0)))^(1/5)-1)*100)</f>
        <v>9.7763328719189246</v>
      </c>
      <c r="V40" s="761">
        <f>IF(INDEX(Historical!$O$7:$O$1432,MATCH(B40,Historical!$B$7:$B$1446,0))=0,"n/a",((INDEX(Historical!$C$7:$C$1439,MATCH(B40,Historical!$B$7:$B$1446,0))/INDEX(Historical!$O$7:$O$1432,MATCH(B40,Historical!$B$7:$B$1446,0)))^(1/10)-1)*100)</f>
        <v>14.66304358341195</v>
      </c>
      <c r="W40" s="762">
        <f t="shared" si="3"/>
        <v>0.66673285231032953</v>
      </c>
      <c r="X40" s="763">
        <f t="shared" si="4"/>
        <v>1.3578240099887398</v>
      </c>
      <c r="Y40" s="927"/>
      <c r="Z40" s="704">
        <f t="shared" si="5"/>
        <v>22.393822393822393</v>
      </c>
      <c r="AA40" s="937">
        <f t="shared" si="6"/>
        <v>24.859073359073363</v>
      </c>
      <c r="AB40" s="641">
        <v>12</v>
      </c>
      <c r="AC40" s="918">
        <v>5.18</v>
      </c>
      <c r="AD40" s="918">
        <v>1.55</v>
      </c>
      <c r="AE40" s="918">
        <v>0.52</v>
      </c>
      <c r="AF40" s="918">
        <v>3.4</v>
      </c>
      <c r="AG40" s="918">
        <v>14.899999999999999</v>
      </c>
      <c r="AH40" s="918">
        <v>-15.299999999999999</v>
      </c>
      <c r="AI40" s="918">
        <v>2.75</v>
      </c>
      <c r="AJ40" s="918">
        <v>7.1999999999999993</v>
      </c>
      <c r="AK40" s="918">
        <v>16.03</v>
      </c>
      <c r="AL40" s="930">
        <v>4810</v>
      </c>
      <c r="AM40" s="924">
        <v>0.2</v>
      </c>
      <c r="AN40" s="918">
        <v>0.97</v>
      </c>
      <c r="AO40" s="804">
        <f t="shared" si="7"/>
        <v>-14.181909548271159</v>
      </c>
      <c r="AP40" s="805">
        <f t="shared" si="8"/>
        <v>10.677163810802204</v>
      </c>
      <c r="AQ40" s="938">
        <f t="shared" si="9"/>
        <v>93.816464638126078</v>
      </c>
      <c r="AR40" s="704">
        <f>INDEX(Historical!$C$7:$C$1439,MATCH(B40,Historical!$B$7:$B$1446,0))*IF(AH40="n/a",1.03,IF(AH40&lt;0,1.01,IF(AH40&gt;10,1.1,(1+AH40/100))))</f>
        <v>1.1110000000000002</v>
      </c>
      <c r="AS40" s="937">
        <f t="shared" si="10"/>
        <v>1.1415525000000004</v>
      </c>
      <c r="AT40" s="937">
        <f t="shared" si="15"/>
        <v>1.2557077500000005</v>
      </c>
      <c r="AU40" s="937">
        <f t="shared" si="15"/>
        <v>1.3812785250000006</v>
      </c>
      <c r="AV40" s="937">
        <f t="shared" si="15"/>
        <v>1.5194063775000008</v>
      </c>
      <c r="AW40" s="704">
        <f t="shared" si="12"/>
        <v>6.408945152500003</v>
      </c>
      <c r="AX40" s="812">
        <f t="shared" si="13"/>
        <v>4.9770483439465734</v>
      </c>
      <c r="AY40" s="997">
        <v>0.43</v>
      </c>
      <c r="AZ40" s="924">
        <v>42.42</v>
      </c>
      <c r="BA40" s="924">
        <v>-6.99</v>
      </c>
      <c r="BB40" s="924">
        <v>-1.82</v>
      </c>
      <c r="BC40" s="924">
        <v>4.91</v>
      </c>
      <c r="BE40" s="666">
        <v>2000</v>
      </c>
      <c r="BF40" s="948" t="e">
        <f>#VALUE!</f>
        <v>#VALUE!</v>
      </c>
      <c r="BG40" s="933">
        <v>5.6000000000000005</v>
      </c>
    </row>
    <row r="41" spans="1:59" ht="11.25" customHeight="1" x14ac:dyDescent="0.2">
      <c r="A41" s="537" t="s">
        <v>486</v>
      </c>
      <c r="B41" s="927" t="s">
        <v>487</v>
      </c>
      <c r="C41" s="994" t="s">
        <v>108</v>
      </c>
      <c r="D41" s="994" t="s">
        <v>4376</v>
      </c>
      <c r="E41" s="794">
        <v>21</v>
      </c>
      <c r="F41" s="526">
        <v>160</v>
      </c>
      <c r="G41" s="526" t="s">
        <v>106</v>
      </c>
      <c r="H41" s="526" t="s">
        <v>106</v>
      </c>
      <c r="I41" s="926">
        <v>82.85</v>
      </c>
      <c r="J41" s="704">
        <f t="shared" si="0"/>
        <v>2.4622812311406159</v>
      </c>
      <c r="K41" s="929">
        <v>0.51</v>
      </c>
      <c r="L41" s="641">
        <v>4</v>
      </c>
      <c r="M41" s="695">
        <f t="shared" si="1"/>
        <v>2.04</v>
      </c>
      <c r="N41" s="923" t="s">
        <v>443</v>
      </c>
      <c r="O41" s="797">
        <v>0.5</v>
      </c>
      <c r="P41" s="917">
        <v>43502</v>
      </c>
      <c r="Q41" s="917">
        <v>43517</v>
      </c>
      <c r="R41" s="695">
        <f t="shared" si="2"/>
        <v>2.0000000000000018</v>
      </c>
      <c r="S41" s="761">
        <f>IF(INDEX(Historical!$D$7:$D$1439,MATCH(B41,Historical!$B$7:$B$1446,0))=0,"n/a",(INDEX(Historical!$C$7:$C$1439,MATCH(B41,Historical!$B$7:$B$1446,0))/INDEX(Historical!$D$7:$D$1439,MATCH(B41,Historical!$B$7:$B$1446,0))-1)*100)</f>
        <v>5.3763440860215006</v>
      </c>
      <c r="T41" s="761">
        <f>IF(INDEX(Historical!$F$7:$F$1432,MATCH(B41,Historical!$B$7:$B$1446,0))=0,"n/a",((INDEX(Historical!$C$7:$C$1439,MATCH(B41,Historical!$B$7:$B$1446,0))/INDEX(Historical!$F$7:$F$1432,MATCH(B41,Historical!$B$7:$B$1446,0)))^(1/3)-1)*100)</f>
        <v>2.8792656052861521</v>
      </c>
      <c r="U41" s="761">
        <f>IF(INDEX(Historical!$H$7:$H$1432,MATCH(B41,Historical!$B$7:$B$1446,0))=0,"n/a",((INDEX(Historical!$C$7:$C$1439,MATCH(B41,Historical!$B$7:$B$1446,0))/INDEX(Historical!$H$7:$H$1432,MATCH(B41,Historical!$B$7:$B$1446,0)))^(1/5)-1)*100)</f>
        <v>4.27298097474893</v>
      </c>
      <c r="V41" s="761">
        <f>IF(INDEX(Historical!$O$7:$O$1432,MATCH(B41,Historical!$B$7:$B$1446,0))=0,"n/a",((INDEX(Historical!$C$7:$C$1439,MATCH(B41,Historical!$B$7:$B$1446,0))/INDEX(Historical!$O$7:$O$1432,MATCH(B41,Historical!$B$7:$B$1446,0)))^(1/10)-1)*100)</f>
        <v>4.3529210056618473</v>
      </c>
      <c r="W41" s="762">
        <f t="shared" si="3"/>
        <v>0.98163531320487107</v>
      </c>
      <c r="X41" s="763" t="str">
        <f t="shared" si="4"/>
        <v>n/a</v>
      </c>
      <c r="Y41" s="928"/>
      <c r="Z41" s="704">
        <f t="shared" si="5"/>
        <v>35.051546391752574</v>
      </c>
      <c r="AA41" s="937">
        <f t="shared" si="6"/>
        <v>14.235395189003436</v>
      </c>
      <c r="AB41" s="641">
        <v>12</v>
      </c>
      <c r="AC41" s="918">
        <v>5.82</v>
      </c>
      <c r="AD41" s="918" t="s">
        <v>137</v>
      </c>
      <c r="AE41" s="918">
        <v>3.59</v>
      </c>
      <c r="AF41" s="918">
        <v>2.0699999999999998</v>
      </c>
      <c r="AG41" s="918">
        <v>15.160000000000002</v>
      </c>
      <c r="AH41" s="918" t="s">
        <v>137</v>
      </c>
      <c r="AI41" s="918" t="s">
        <v>137</v>
      </c>
      <c r="AJ41" s="918" t="s">
        <v>137</v>
      </c>
      <c r="AK41" s="918" t="s">
        <v>137</v>
      </c>
      <c r="AL41" s="930">
        <v>346.34</v>
      </c>
      <c r="AM41" s="924">
        <v>3.81</v>
      </c>
      <c r="AN41" s="918" t="s">
        <v>137</v>
      </c>
      <c r="AO41" s="804">
        <f t="shared" si="7"/>
        <v>-7.5001329831138897</v>
      </c>
      <c r="AP41" s="805">
        <f t="shared" si="8"/>
        <v>6.7352622058895459</v>
      </c>
      <c r="AQ41" s="938">
        <f t="shared" si="9"/>
        <v>14.440218340770205</v>
      </c>
      <c r="AR41" s="704">
        <f>INDEX(Historical!$C$7:$C$1439,MATCH(B41,Historical!$B$7:$B$1446,0))*IF(AH41="n/a",1.03,IF(AH41&lt;0,1.01,IF(AH41&gt;10,1.1,(1+AH41/100))))</f>
        <v>2.0188000000000001</v>
      </c>
      <c r="AS41" s="937">
        <f t="shared" si="10"/>
        <v>2.079364</v>
      </c>
      <c r="AT41" s="937">
        <f t="shared" si="15"/>
        <v>2.1417449199999998</v>
      </c>
      <c r="AU41" s="937">
        <f t="shared" si="15"/>
        <v>2.2059972675999999</v>
      </c>
      <c r="AV41" s="937">
        <f t="shared" si="15"/>
        <v>2.2721771856280002</v>
      </c>
      <c r="AW41" s="704">
        <f t="shared" si="12"/>
        <v>10.718083373228001</v>
      </c>
      <c r="AX41" s="812">
        <f t="shared" si="13"/>
        <v>12.936733099852749</v>
      </c>
      <c r="AY41" s="997">
        <v>0.24</v>
      </c>
      <c r="AZ41" s="924">
        <v>16.134006167647861</v>
      </c>
      <c r="BA41" s="924">
        <v>-12.844519250999376</v>
      </c>
      <c r="BB41" s="924">
        <v>4.4371612252615655</v>
      </c>
      <c r="BC41" s="924">
        <v>-2.6210625293841106</v>
      </c>
      <c r="BE41" s="666">
        <v>1999</v>
      </c>
      <c r="BF41" s="948" t="e">
        <f>#VALUE!</f>
        <v>#VALUE!</v>
      </c>
      <c r="BG41" s="933">
        <v>1.18</v>
      </c>
    </row>
    <row r="42" spans="1:59" s="840" customFormat="1" ht="11.25" customHeight="1" x14ac:dyDescent="0.2">
      <c r="A42" s="819" t="s">
        <v>529</v>
      </c>
      <c r="B42" s="848" t="s">
        <v>530</v>
      </c>
      <c r="C42" s="994" t="s">
        <v>247</v>
      </c>
      <c r="D42" s="994" t="s">
        <v>4390</v>
      </c>
      <c r="E42" s="820">
        <v>16</v>
      </c>
      <c r="F42" s="526">
        <v>211</v>
      </c>
      <c r="G42" s="1151" t="s">
        <v>37</v>
      </c>
      <c r="H42" s="1151" t="s">
        <v>37</v>
      </c>
      <c r="I42" s="821">
        <v>161.61000000000001</v>
      </c>
      <c r="J42" s="822">
        <f t="shared" si="0"/>
        <v>3.0938679537157352</v>
      </c>
      <c r="K42" s="823">
        <v>1.25</v>
      </c>
      <c r="L42" s="824">
        <v>4</v>
      </c>
      <c r="M42" s="825">
        <f t="shared" si="1"/>
        <v>5</v>
      </c>
      <c r="N42" s="826" t="s">
        <v>187</v>
      </c>
      <c r="O42" s="827">
        <v>1.2</v>
      </c>
      <c r="P42" s="828">
        <v>43293</v>
      </c>
      <c r="Q42" s="828">
        <v>43318</v>
      </c>
      <c r="R42" s="825">
        <f t="shared" si="2"/>
        <v>4.1666666666666705</v>
      </c>
      <c r="S42" s="761">
        <f>IF(INDEX(Historical!$D$7:$D$1439,MATCH(B42,Historical!$B$7:$B$1446,0))=0,"n/a",(INDEX(Historical!$C$7:$C$1439,MATCH(B42,Historical!$B$7:$B$1446,0))/INDEX(Historical!$D$7:$D$1439,MATCH(B42,Historical!$B$7:$B$1446,0))-1)*100)</f>
        <v>4.2553191489361986</v>
      </c>
      <c r="T42" s="761">
        <f>IF(INDEX(Historical!$F$7:$F$1432,MATCH(B42,Historical!$B$7:$B$1446,0))=0,"n/a",((INDEX(Historical!$C$7:$C$1439,MATCH(B42,Historical!$B$7:$B$1446,0))/INDEX(Historical!$F$7:$F$1432,MATCH(B42,Historical!$B$7:$B$1446,0)))^(1/3)-1)*100)</f>
        <v>5.2726599609396629</v>
      </c>
      <c r="U42" s="761">
        <f>IF(INDEX(Historical!$H$7:$H$1432,MATCH(B42,Historical!$B$7:$B$1446,0))=0,"n/a",((INDEX(Historical!$C$7:$C$1439,MATCH(B42,Historical!$B$7:$B$1446,0))/INDEX(Historical!$H$7:$H$1432,MATCH(B42,Historical!$B$7:$B$1446,0)))^(1/5)-1)*100)</f>
        <v>14.406635585872296</v>
      </c>
      <c r="V42" s="761">
        <f>IF(INDEX(Historical!$O$7:$O$1432,MATCH(B42,Historical!$B$7:$B$1446,0))=0,"n/a",((INDEX(Historical!$C$7:$C$1439,MATCH(B42,Historical!$B$7:$B$1446,0))/INDEX(Historical!$O$7:$O$1432,MATCH(B42,Historical!$B$7:$B$1446,0)))^(1/10)-1)*100)</f>
        <v>20.808206256236673</v>
      </c>
      <c r="W42" s="829">
        <f t="shared" si="3"/>
        <v>0.69235355553794131</v>
      </c>
      <c r="X42" s="830">
        <f t="shared" si="4"/>
        <v>1.108202737374792</v>
      </c>
      <c r="Y42" s="854"/>
      <c r="Z42" s="822">
        <f t="shared" si="5"/>
        <v>55.432372505543235</v>
      </c>
      <c r="AA42" s="832">
        <f t="shared" si="6"/>
        <v>17.916851441241686</v>
      </c>
      <c r="AB42" s="824">
        <v>7</v>
      </c>
      <c r="AC42" s="833">
        <v>9.02</v>
      </c>
      <c r="AD42" s="833">
        <v>7.46</v>
      </c>
      <c r="AE42" s="833">
        <v>1.26</v>
      </c>
      <c r="AF42" s="833">
        <v>6.18</v>
      </c>
      <c r="AG42" s="833">
        <v>35.6</v>
      </c>
      <c r="AH42" s="833">
        <v>7.7</v>
      </c>
      <c r="AI42" s="833">
        <v>5.91</v>
      </c>
      <c r="AJ42" s="833">
        <v>13</v>
      </c>
      <c r="AK42" s="833">
        <v>2.4</v>
      </c>
      <c r="AL42" s="834">
        <v>3890</v>
      </c>
      <c r="AM42" s="835">
        <v>1.0999999999999999</v>
      </c>
      <c r="AN42" s="833">
        <v>0.64</v>
      </c>
      <c r="AO42" s="836">
        <f t="shared" si="7"/>
        <v>-0.41634790165365487</v>
      </c>
      <c r="AP42" s="837">
        <f t="shared" si="8"/>
        <v>17.500503539588031</v>
      </c>
      <c r="AQ42" s="838">
        <f t="shared" si="9"/>
        <v>121.8369189861714</v>
      </c>
      <c r="AR42" s="704">
        <f>INDEX(Historical!$C$7:$C$1439,MATCH(B42,Historical!$B$7:$B$1446,0))*IF(AH42="n/a",1.03,IF(AH42&lt;0,1.01,IF(AH42&gt;10,1.1,(1+AH42/100))))</f>
        <v>5.2773000000000003</v>
      </c>
      <c r="AS42" s="832">
        <f t="shared" si="10"/>
        <v>5.5891884300000001</v>
      </c>
      <c r="AT42" s="832">
        <f t="shared" si="15"/>
        <v>5.7233289523200002</v>
      </c>
      <c r="AU42" s="832">
        <f t="shared" si="15"/>
        <v>5.8606888471756804</v>
      </c>
      <c r="AV42" s="832">
        <f t="shared" si="15"/>
        <v>6.0013453795078968</v>
      </c>
      <c r="AW42" s="822">
        <f t="shared" si="12"/>
        <v>28.451851609003576</v>
      </c>
      <c r="AX42" s="839">
        <f t="shared" si="13"/>
        <v>17.605254383394328</v>
      </c>
      <c r="AY42" s="998">
        <v>0.46</v>
      </c>
      <c r="AZ42" s="835">
        <v>14.11</v>
      </c>
      <c r="BA42" s="835">
        <v>-12.64</v>
      </c>
      <c r="BB42" s="835">
        <v>-1.6</v>
      </c>
      <c r="BC42" s="835">
        <v>1.44</v>
      </c>
      <c r="BD42" s="964"/>
      <c r="BE42" s="666">
        <v>2003</v>
      </c>
      <c r="BF42" s="948" t="e">
        <f>#VALUE!</f>
        <v>#VALUE!</v>
      </c>
      <c r="BG42" s="895">
        <v>14.000000000000002</v>
      </c>
    </row>
    <row r="43" spans="1:59" ht="11.25" customHeight="1" x14ac:dyDescent="0.2">
      <c r="A43" s="537" t="s">
        <v>500</v>
      </c>
      <c r="B43" s="927" t="s">
        <v>501</v>
      </c>
      <c r="C43" s="994" t="s">
        <v>108</v>
      </c>
      <c r="D43" s="994" t="s">
        <v>4376</v>
      </c>
      <c r="E43" s="794">
        <v>21</v>
      </c>
      <c r="F43" s="526">
        <v>156</v>
      </c>
      <c r="G43" s="526" t="s">
        <v>115</v>
      </c>
      <c r="H43" s="526" t="s">
        <v>115</v>
      </c>
      <c r="I43" s="918">
        <v>50.49</v>
      </c>
      <c r="J43" s="704">
        <f t="shared" si="0"/>
        <v>3.0104971281441868</v>
      </c>
      <c r="K43" s="935">
        <v>0.38</v>
      </c>
      <c r="L43" s="641">
        <v>4</v>
      </c>
      <c r="M43" s="695">
        <f t="shared" si="1"/>
        <v>1.52</v>
      </c>
      <c r="N43" s="923" t="s">
        <v>149</v>
      </c>
      <c r="O43" s="798">
        <v>0.37</v>
      </c>
      <c r="P43" s="660">
        <v>43245</v>
      </c>
      <c r="Q43" s="660">
        <v>43265</v>
      </c>
      <c r="R43" s="695">
        <f t="shared" si="2"/>
        <v>2.7027027027027053</v>
      </c>
      <c r="S43" s="761">
        <f>IF(INDEX(Historical!$D$7:$D$1439,MATCH(B43,Historical!$B$7:$B$1446,0))=0,"n/a",(INDEX(Historical!$C$7:$C$1439,MATCH(B43,Historical!$B$7:$B$1446,0))/INDEX(Historical!$D$7:$D$1439,MATCH(B43,Historical!$B$7:$B$1446,0))-1)*100)</f>
        <v>2.7210884353741749</v>
      </c>
      <c r="T43" s="761">
        <f>IF(INDEX(Historical!$F$7:$F$1432,MATCH(B43,Historical!$B$7:$B$1446,0))=0,"n/a",((INDEX(Historical!$C$7:$C$1439,MATCH(B43,Historical!$B$7:$B$1446,0))/INDEX(Historical!$F$7:$F$1432,MATCH(B43,Historical!$B$7:$B$1446,0)))^(1/3)-1)*100)</f>
        <v>2.310281173110118</v>
      </c>
      <c r="U43" s="761">
        <f>IF(INDEX(Historical!$H$7:$H$1432,MATCH(B43,Historical!$B$7:$B$1446,0))=0,"n/a",((INDEX(Historical!$C$7:$C$1439,MATCH(B43,Historical!$B$7:$B$1446,0))/INDEX(Historical!$H$7:$H$1432,MATCH(B43,Historical!$B$7:$B$1446,0)))^(1/5)-1)*100)</f>
        <v>2.2653798367697986</v>
      </c>
      <c r="V43" s="761">
        <f>IF(INDEX(Historical!$O$7:$O$1432,MATCH(B43,Historical!$B$7:$B$1446,0))=0,"n/a",((INDEX(Historical!$C$7:$C$1439,MATCH(B43,Historical!$B$7:$B$1446,0))/INDEX(Historical!$O$7:$O$1432,MATCH(B43,Historical!$B$7:$B$1446,0)))^(1/10)-1)*100)</f>
        <v>5.3109289693083817</v>
      </c>
      <c r="W43" s="762">
        <f t="shared" si="3"/>
        <v>0.42655058086096165</v>
      </c>
      <c r="X43" s="763" t="str">
        <f t="shared" si="4"/>
        <v>n/a</v>
      </c>
      <c r="Y43" s="927"/>
      <c r="Z43" s="704" t="str">
        <f t="shared" si="5"/>
        <v>n/a</v>
      </c>
      <c r="AA43" s="937" t="str">
        <f t="shared" si="6"/>
        <v>n/a</v>
      </c>
      <c r="AB43" s="641">
        <v>12</v>
      </c>
      <c r="AC43" s="918" t="s">
        <v>137</v>
      </c>
      <c r="AD43" s="918" t="s">
        <v>137</v>
      </c>
      <c r="AE43" s="918" t="s">
        <v>137</v>
      </c>
      <c r="AF43" s="918" t="s">
        <v>137</v>
      </c>
      <c r="AG43" s="918" t="s">
        <v>137</v>
      </c>
      <c r="AH43" s="918" t="s">
        <v>137</v>
      </c>
      <c r="AI43" s="918" t="s">
        <v>137</v>
      </c>
      <c r="AJ43" s="918" t="s">
        <v>137</v>
      </c>
      <c r="AK43" s="918" t="s">
        <v>137</v>
      </c>
      <c r="AL43" s="930" t="s">
        <v>137</v>
      </c>
      <c r="AM43" s="924" t="s">
        <v>137</v>
      </c>
      <c r="AN43" s="918" t="s">
        <v>137</v>
      </c>
      <c r="AO43" s="804" t="str">
        <f t="shared" si="7"/>
        <v>n/a</v>
      </c>
      <c r="AP43" s="805">
        <f t="shared" si="8"/>
        <v>5.2758769649139854</v>
      </c>
      <c r="AQ43" s="938" t="str">
        <f t="shared" si="9"/>
        <v>n/a</v>
      </c>
      <c r="AR43" s="704">
        <f>INDEX(Historical!$C$7:$C$1439,MATCH(B43,Historical!$B$7:$B$1446,0))*IF(AH43="n/a",1.03,IF(AH43&lt;0,1.01,IF(AH43&gt;10,1.1,(1+AH43/100))))</f>
        <v>1.5553000000000001</v>
      </c>
      <c r="AS43" s="937">
        <f t="shared" si="10"/>
        <v>1.6019590000000001</v>
      </c>
      <c r="AT43" s="937">
        <f t="shared" si="15"/>
        <v>1.6500177700000003</v>
      </c>
      <c r="AU43" s="937">
        <f t="shared" si="15"/>
        <v>1.6995183031000003</v>
      </c>
      <c r="AV43" s="937">
        <f t="shared" si="15"/>
        <v>1.7505038521930003</v>
      </c>
      <c r="AW43" s="704">
        <f t="shared" si="12"/>
        <v>8.2572989252930018</v>
      </c>
      <c r="AX43" s="812">
        <f t="shared" si="13"/>
        <v>16.354325461067539</v>
      </c>
      <c r="AY43" s="997" t="s">
        <v>137</v>
      </c>
      <c r="AZ43" s="924" t="s">
        <v>137</v>
      </c>
      <c r="BA43" s="924" t="s">
        <v>137</v>
      </c>
      <c r="BB43" s="924" t="s">
        <v>137</v>
      </c>
      <c r="BC43" s="924" t="s">
        <v>137</v>
      </c>
      <c r="BD43" s="963" t="s">
        <v>4301</v>
      </c>
      <c r="BE43" s="666">
        <v>1998</v>
      </c>
      <c r="BF43" s="948" t="e">
        <f>#VALUE!</f>
        <v>#VALUE!</v>
      </c>
      <c r="BG43" s="933" t="s">
        <v>137</v>
      </c>
    </row>
    <row r="44" spans="1:59" ht="11.25" customHeight="1" x14ac:dyDescent="0.2">
      <c r="A44" s="537" t="s">
        <v>511</v>
      </c>
      <c r="B44" s="927" t="s">
        <v>512</v>
      </c>
      <c r="C44" s="994" t="s">
        <v>128</v>
      </c>
      <c r="D44" s="994" t="s">
        <v>4391</v>
      </c>
      <c r="E44" s="794">
        <v>23</v>
      </c>
      <c r="F44" s="526">
        <v>149</v>
      </c>
      <c r="G44" s="526" t="s">
        <v>115</v>
      </c>
      <c r="H44" s="526" t="s">
        <v>115</v>
      </c>
      <c r="I44" s="926">
        <v>71.23</v>
      </c>
      <c r="J44" s="704">
        <f t="shared" si="0"/>
        <v>1.2775515934297346</v>
      </c>
      <c r="K44" s="935">
        <v>0.22750000000000001</v>
      </c>
      <c r="L44" s="641">
        <v>4</v>
      </c>
      <c r="M44" s="695">
        <f t="shared" si="1"/>
        <v>0.91</v>
      </c>
      <c r="N44" s="923" t="s">
        <v>119</v>
      </c>
      <c r="O44" s="798">
        <v>0.2175</v>
      </c>
      <c r="P44" s="917">
        <v>43510</v>
      </c>
      <c r="Q44" s="917">
        <v>43525</v>
      </c>
      <c r="R44" s="695">
        <f t="shared" si="2"/>
        <v>4.5977011494252915</v>
      </c>
      <c r="S44" s="761">
        <f>IF(INDEX(Historical!$D$7:$D$1439,MATCH(B44,Historical!$B$7:$B$1446,0))=0,"n/a",(INDEX(Historical!$C$7:$C$1439,MATCH(B44,Historical!$B$7:$B$1446,0))/INDEX(Historical!$D$7:$D$1439,MATCH(B44,Historical!$B$7:$B$1446,0))-1)*100)</f>
        <v>14.736842105263159</v>
      </c>
      <c r="T44" s="761">
        <f>IF(INDEX(Historical!$F$7:$F$1432,MATCH(B44,Historical!$B$7:$B$1446,0))=0,"n/a",((INDEX(Historical!$C$7:$C$1439,MATCH(B44,Historical!$B$7:$B$1446,0))/INDEX(Historical!$F$7:$F$1432,MATCH(B44,Historical!$B$7:$B$1446,0)))^(1/3)-1)*100)</f>
        <v>9.1810401419760481</v>
      </c>
      <c r="U44" s="761">
        <f>IF(INDEX(Historical!$H$7:$H$1432,MATCH(B44,Historical!$B$7:$B$1446,0))=0,"n/a",((INDEX(Historical!$C$7:$C$1439,MATCH(B44,Historical!$B$7:$B$1446,0))/INDEX(Historical!$H$7:$H$1432,MATCH(B44,Historical!$B$7:$B$1446,0)))^(1/5)-1)*100)</f>
        <v>9.2611309622839588</v>
      </c>
      <c r="V44" s="761">
        <f>IF(INDEX(Historical!$O$7:$O$1432,MATCH(B44,Historical!$B$7:$B$1446,0))=0,"n/a",((INDEX(Historical!$C$7:$C$1439,MATCH(B44,Historical!$B$7:$B$1446,0))/INDEX(Historical!$O$7:$O$1432,MATCH(B44,Historical!$B$7:$B$1446,0)))^(1/10)-1)*100)</f>
        <v>26.214646690880027</v>
      </c>
      <c r="W44" s="762">
        <f t="shared" si="3"/>
        <v>0.35328078503174604</v>
      </c>
      <c r="X44" s="763">
        <f t="shared" si="4"/>
        <v>0.90795401591019209</v>
      </c>
      <c r="Y44" s="715"/>
      <c r="Z44" s="704">
        <f t="shared" si="5"/>
        <v>40.08810572687225</v>
      </c>
      <c r="AA44" s="937">
        <f t="shared" si="6"/>
        <v>31.378854625550662</v>
      </c>
      <c r="AB44" s="641">
        <v>12</v>
      </c>
      <c r="AC44" s="918">
        <v>2.27</v>
      </c>
      <c r="AD44" s="918">
        <v>3.82</v>
      </c>
      <c r="AE44" s="918">
        <v>4.2300000000000004</v>
      </c>
      <c r="AF44" s="918">
        <v>7.15</v>
      </c>
      <c r="AG44" s="918">
        <v>24.8</v>
      </c>
      <c r="AH44" s="918">
        <v>23.5</v>
      </c>
      <c r="AI44" s="918">
        <v>7.4700000000000006</v>
      </c>
      <c r="AJ44" s="918">
        <v>10.199999999999999</v>
      </c>
      <c r="AK44" s="918">
        <v>8.23</v>
      </c>
      <c r="AL44" s="930">
        <v>17550</v>
      </c>
      <c r="AM44" s="924">
        <v>0.1</v>
      </c>
      <c r="AN44" s="918">
        <v>0.86</v>
      </c>
      <c r="AO44" s="804">
        <f t="shared" si="7"/>
        <v>-20.840172069836967</v>
      </c>
      <c r="AP44" s="805">
        <f t="shared" si="8"/>
        <v>10.538682555713693</v>
      </c>
      <c r="AQ44" s="938">
        <f t="shared" si="9"/>
        <v>215.77686254884841</v>
      </c>
      <c r="AR44" s="704">
        <f>INDEX(Historical!$C$7:$C$1439,MATCH(B44,Historical!$B$7:$B$1446,0))*IF(AH44="n/a",1.03,IF(AH44&lt;0,1.01,IF(AH44&gt;10,1.1,(1+AH44/100))))</f>
        <v>0.95920000000000005</v>
      </c>
      <c r="AS44" s="937">
        <f t="shared" si="10"/>
        <v>1.03085224</v>
      </c>
      <c r="AT44" s="937">
        <f t="shared" si="15"/>
        <v>1.115691379352</v>
      </c>
      <c r="AU44" s="937">
        <f t="shared" si="15"/>
        <v>1.2075127798726697</v>
      </c>
      <c r="AV44" s="937">
        <f t="shared" si="15"/>
        <v>1.3068910816561905</v>
      </c>
      <c r="AW44" s="704">
        <f t="shared" si="12"/>
        <v>5.6201474808808607</v>
      </c>
      <c r="AX44" s="812">
        <f t="shared" si="13"/>
        <v>7.8901410653950022</v>
      </c>
      <c r="AY44" s="997">
        <v>0.2</v>
      </c>
      <c r="AZ44" s="924">
        <v>58.75</v>
      </c>
      <c r="BA44" s="924">
        <v>-1.1900000000000002</v>
      </c>
      <c r="BB44" s="924">
        <v>8.49</v>
      </c>
      <c r="BC44" s="924">
        <v>16.650000000000002</v>
      </c>
      <c r="BE44" s="666">
        <v>1997</v>
      </c>
      <c r="BF44" s="948" t="e">
        <f>#VALUE!</f>
        <v>#VALUE!</v>
      </c>
      <c r="BG44" s="933">
        <v>9.5</v>
      </c>
    </row>
    <row r="45" spans="1:59" ht="11.25" customHeight="1" x14ac:dyDescent="0.2">
      <c r="A45" s="537" t="s">
        <v>1063</v>
      </c>
      <c r="B45" s="927" t="s">
        <v>1064</v>
      </c>
      <c r="C45" s="994" t="s">
        <v>154</v>
      </c>
      <c r="D45" s="994" t="s">
        <v>4358</v>
      </c>
      <c r="E45" s="794">
        <v>10</v>
      </c>
      <c r="F45" s="526">
        <v>321</v>
      </c>
      <c r="G45" s="526" t="s">
        <v>37</v>
      </c>
      <c r="H45" s="526" t="s">
        <v>37</v>
      </c>
      <c r="I45" s="926">
        <v>320.07</v>
      </c>
      <c r="J45" s="704">
        <f t="shared" si="0"/>
        <v>0.37491798669041143</v>
      </c>
      <c r="K45" s="929">
        <v>0.3</v>
      </c>
      <c r="L45" s="641">
        <v>4</v>
      </c>
      <c r="M45" s="695">
        <f t="shared" si="1"/>
        <v>1.2</v>
      </c>
      <c r="N45" s="923" t="s">
        <v>119</v>
      </c>
      <c r="O45" s="797">
        <v>0.28000000000000003</v>
      </c>
      <c r="P45" s="917">
        <v>43322</v>
      </c>
      <c r="Q45" s="917">
        <v>43343</v>
      </c>
      <c r="R45" s="695">
        <f t="shared" si="2"/>
        <v>7.1428571428571281</v>
      </c>
      <c r="S45" s="761">
        <f>IF(INDEX(Historical!$D$7:$D$1439,MATCH(B45,Historical!$B$7:$B$1446,0))=0,"n/a",(INDEX(Historical!$C$7:$C$1439,MATCH(B45,Historical!$B$7:$B$1446,0))/INDEX(Historical!$D$7:$D$1439,MATCH(B45,Historical!$B$7:$B$1446,0))-1)*100)</f>
        <v>7.4074074074073959</v>
      </c>
      <c r="T45" s="761">
        <f>IF(INDEX(Historical!$F$7:$F$1432,MATCH(B45,Historical!$B$7:$B$1446,0))=0,"n/a",((INDEX(Historical!$C$7:$C$1439,MATCH(B45,Historical!$B$7:$B$1446,0))/INDEX(Historical!$F$7:$F$1432,MATCH(B45,Historical!$B$7:$B$1446,0)))^(1/3)-1)*100)</f>
        <v>8.0330707256288658</v>
      </c>
      <c r="U45" s="761">
        <f>IF(INDEX(Historical!$H$7:$H$1432,MATCH(B45,Historical!$B$7:$B$1446,0))=0,"n/a",((INDEX(Historical!$C$7:$C$1439,MATCH(B45,Historical!$B$7:$B$1446,0))/INDEX(Historical!$H$7:$H$1432,MATCH(B45,Historical!$B$7:$B$1446,0)))^(1/5)-1)*100)</f>
        <v>8.8250510077843671</v>
      </c>
      <c r="V45" s="761">
        <f>IF(INDEX(Historical!$O$7:$O$1432,MATCH(B45,Historical!$B$7:$B$1446,0))=0,"n/a",((INDEX(Historical!$C$7:$C$1439,MATCH(B45,Historical!$B$7:$B$1446,0))/INDEX(Historical!$O$7:$O$1432,MATCH(B45,Historical!$B$7:$B$1446,0)))^(1/10)-1)*100)</f>
        <v>17.064354502381818</v>
      </c>
      <c r="W45" s="762">
        <f t="shared" si="3"/>
        <v>0.5171628968767954</v>
      </c>
      <c r="X45" s="763">
        <f t="shared" si="4"/>
        <v>0.36618468911968333</v>
      </c>
      <c r="Y45" s="723"/>
      <c r="Z45" s="704">
        <f t="shared" si="5"/>
        <v>9.8039215686274517</v>
      </c>
      <c r="AA45" s="937">
        <f t="shared" si="6"/>
        <v>26.149509803921568</v>
      </c>
      <c r="AB45" s="641">
        <v>12</v>
      </c>
      <c r="AC45" s="918">
        <v>12.24</v>
      </c>
      <c r="AD45" s="918">
        <v>2.95</v>
      </c>
      <c r="AE45" s="918">
        <v>2.93</v>
      </c>
      <c r="AF45" s="918">
        <v>8.67</v>
      </c>
      <c r="AG45" s="918">
        <v>37</v>
      </c>
      <c r="AH45" s="918">
        <v>127.89999999999999</v>
      </c>
      <c r="AI45" s="918">
        <v>6.59</v>
      </c>
      <c r="AJ45" s="918">
        <v>24.099999999999998</v>
      </c>
      <c r="AK45" s="918">
        <v>8.85</v>
      </c>
      <c r="AL45" s="930">
        <v>5220</v>
      </c>
      <c r="AM45" s="924">
        <v>1.7000000000000002</v>
      </c>
      <c r="AN45" s="918">
        <v>0.17</v>
      </c>
      <c r="AO45" s="804">
        <f t="shared" si="7"/>
        <v>-16.949540809446788</v>
      </c>
      <c r="AP45" s="805">
        <f t="shared" si="8"/>
        <v>9.1999689944747782</v>
      </c>
      <c r="AQ45" s="938">
        <f t="shared" si="9"/>
        <v>217.43153242514799</v>
      </c>
      <c r="AR45" s="704">
        <f>INDEX(Historical!$C$7:$C$1439,MATCH(B45,Historical!$B$7:$B$1446,0))*IF(AH45="n/a",1.03,IF(AH45&lt;0,1.01,IF(AH45&gt;10,1.1,(1+AH45/100))))</f>
        <v>1.276</v>
      </c>
      <c r="AS45" s="937">
        <f t="shared" si="10"/>
        <v>1.3600884000000002</v>
      </c>
      <c r="AT45" s="937">
        <f t="shared" si="15"/>
        <v>1.4804562234000003</v>
      </c>
      <c r="AU45" s="937">
        <f t="shared" si="15"/>
        <v>1.6114765991709004</v>
      </c>
      <c r="AV45" s="937">
        <f t="shared" si="15"/>
        <v>1.754092278197525</v>
      </c>
      <c r="AW45" s="704">
        <f t="shared" si="12"/>
        <v>7.4821135007684259</v>
      </c>
      <c r="AX45" s="812">
        <f t="shared" si="13"/>
        <v>2.337649108247704</v>
      </c>
      <c r="AY45" s="997">
        <v>1.2</v>
      </c>
      <c r="AZ45" s="924">
        <v>23.09</v>
      </c>
      <c r="BA45" s="924">
        <v>-4.74</v>
      </c>
      <c r="BB45" s="924">
        <v>2.31</v>
      </c>
      <c r="BC45" s="924">
        <v>3.2199999999999998</v>
      </c>
      <c r="BE45" s="666">
        <v>2009</v>
      </c>
      <c r="BF45" s="948" t="e">
        <f>#VALUE!</f>
        <v>#VALUE!</v>
      </c>
      <c r="BG45" s="933">
        <v>21.7</v>
      </c>
    </row>
    <row r="46" spans="1:59" ht="11.25" customHeight="1" x14ac:dyDescent="0.2">
      <c r="A46" s="537" t="s">
        <v>484</v>
      </c>
      <c r="B46" s="927" t="s">
        <v>485</v>
      </c>
      <c r="C46" s="994" t="s">
        <v>112</v>
      </c>
      <c r="D46" s="994" t="s">
        <v>4392</v>
      </c>
      <c r="E46" s="794">
        <v>21</v>
      </c>
      <c r="F46" s="526">
        <v>158</v>
      </c>
      <c r="G46" s="526" t="s">
        <v>106</v>
      </c>
      <c r="H46" s="526" t="s">
        <v>106</v>
      </c>
      <c r="I46" s="926">
        <v>86.99</v>
      </c>
      <c r="J46" s="704">
        <f t="shared" si="0"/>
        <v>2.2991148407862974</v>
      </c>
      <c r="K46" s="935">
        <v>0.5</v>
      </c>
      <c r="L46" s="641">
        <v>4</v>
      </c>
      <c r="M46" s="695">
        <f t="shared" si="1"/>
        <v>2</v>
      </c>
      <c r="N46" s="923" t="s">
        <v>152</v>
      </c>
      <c r="O46" s="798">
        <v>0.46</v>
      </c>
      <c r="P46" s="917">
        <v>43448</v>
      </c>
      <c r="Q46" s="917">
        <v>43465</v>
      </c>
      <c r="R46" s="695">
        <f t="shared" si="2"/>
        <v>8.6956521739130395</v>
      </c>
      <c r="S46" s="761">
        <f>IF(INDEX(Historical!$D$7:$D$1439,MATCH(B46,Historical!$B$7:$B$1446,0))=0,"n/a",(INDEX(Historical!$C$7:$C$1439,MATCH(B46,Historical!$B$7:$B$1446,0))/INDEX(Historical!$D$7:$D$1439,MATCH(B46,Historical!$B$7:$B$1446,0))-1)*100)</f>
        <v>3.8674033149171283</v>
      </c>
      <c r="T46" s="761">
        <f>IF(INDEX(Historical!$F$7:$F$1432,MATCH(B46,Historical!$B$7:$B$1446,0))=0,"n/a",((INDEX(Historical!$C$7:$C$1439,MATCH(B46,Historical!$B$7:$B$1446,0))/INDEX(Historical!$F$7:$F$1432,MATCH(B46,Historical!$B$7:$B$1446,0)))^(1/3)-1)*100)</f>
        <v>6.1905977876208995</v>
      </c>
      <c r="U46" s="761">
        <f>IF(INDEX(Historical!$H$7:$H$1432,MATCH(B46,Historical!$B$7:$B$1446,0))=0,"n/a",((INDEX(Historical!$C$7:$C$1439,MATCH(B46,Historical!$B$7:$B$1446,0))/INDEX(Historical!$H$7:$H$1432,MATCH(B46,Historical!$B$7:$B$1446,0)))^(1/5)-1)*100)</f>
        <v>6.0732713038533337</v>
      </c>
      <c r="V46" s="761">
        <f>IF(INDEX(Historical!$O$7:$O$1432,MATCH(B46,Historical!$B$7:$B$1446,0))=0,"n/a",((INDEX(Historical!$C$7:$C$1439,MATCH(B46,Historical!$B$7:$B$1446,0))/INDEX(Historical!$O$7:$O$1432,MATCH(B46,Historical!$B$7:$B$1446,0)))^(1/10)-1)*100)</f>
        <v>7.8866027333313271</v>
      </c>
      <c r="W46" s="762">
        <f t="shared" si="3"/>
        <v>0.77007445527663387</v>
      </c>
      <c r="X46" s="763">
        <f t="shared" si="4"/>
        <v>0.48977994385913981</v>
      </c>
      <c r="Y46" s="718"/>
      <c r="Z46" s="704">
        <f t="shared" si="5"/>
        <v>42.016806722689076</v>
      </c>
      <c r="AA46" s="937">
        <f t="shared" si="6"/>
        <v>18.275210084033613</v>
      </c>
      <c r="AB46" s="641">
        <v>12</v>
      </c>
      <c r="AC46" s="918">
        <v>4.76</v>
      </c>
      <c r="AD46" s="918">
        <v>2.23</v>
      </c>
      <c r="AE46" s="918">
        <v>0.74</v>
      </c>
      <c r="AF46" s="918">
        <v>7.51</v>
      </c>
      <c r="AG46" s="918">
        <v>43.1</v>
      </c>
      <c r="AH46" s="918">
        <v>36.5</v>
      </c>
      <c r="AI46" s="918">
        <v>6.16</v>
      </c>
      <c r="AJ46" s="918">
        <v>12.4</v>
      </c>
      <c r="AK46" s="918">
        <v>8.19</v>
      </c>
      <c r="AL46" s="930">
        <v>12270</v>
      </c>
      <c r="AM46" s="924">
        <v>1</v>
      </c>
      <c r="AN46" s="918">
        <v>0.9</v>
      </c>
      <c r="AO46" s="804">
        <f t="shared" si="7"/>
        <v>-9.9028239393939828</v>
      </c>
      <c r="AP46" s="805">
        <f t="shared" si="8"/>
        <v>8.3723861446396306</v>
      </c>
      <c r="AQ46" s="938">
        <f t="shared" si="9"/>
        <v>146.97892643443842</v>
      </c>
      <c r="AR46" s="704">
        <f>INDEX(Historical!$C$7:$C$1439,MATCH(B46,Historical!$B$7:$B$1446,0))*IF(AH46="n/a",1.03,IF(AH46&lt;0,1.01,IF(AH46&gt;10,1.1,(1+AH46/100))))</f>
        <v>2.0680000000000001</v>
      </c>
      <c r="AS46" s="937">
        <f t="shared" si="10"/>
        <v>2.1953888000000004</v>
      </c>
      <c r="AT46" s="937">
        <f t="shared" si="15"/>
        <v>2.3751911427200008</v>
      </c>
      <c r="AU46" s="937">
        <f t="shared" si="15"/>
        <v>2.5697192973087688</v>
      </c>
      <c r="AV46" s="937">
        <f t="shared" si="15"/>
        <v>2.780179307758357</v>
      </c>
      <c r="AW46" s="704">
        <f t="shared" si="12"/>
        <v>11.988478547787128</v>
      </c>
      <c r="AX46" s="812">
        <f t="shared" si="13"/>
        <v>13.781444473832774</v>
      </c>
      <c r="AY46" s="997">
        <v>0.7</v>
      </c>
      <c r="AZ46" s="924">
        <v>10.35</v>
      </c>
      <c r="BA46" s="924">
        <v>-14.04</v>
      </c>
      <c r="BB46" s="924">
        <v>-1.82</v>
      </c>
      <c r="BC46" s="924">
        <v>-3.62</v>
      </c>
      <c r="BE46" s="666">
        <v>1999</v>
      </c>
      <c r="BF46" s="948" t="e">
        <f>#VALUE!</f>
        <v>#VALUE!</v>
      </c>
      <c r="BG46" s="933">
        <v>15</v>
      </c>
    </row>
    <row r="47" spans="1:59" ht="11.25" customHeight="1" x14ac:dyDescent="0.2">
      <c r="A47" s="537" t="s">
        <v>1067</v>
      </c>
      <c r="B47" s="927" t="s">
        <v>1068</v>
      </c>
      <c r="C47" s="994" t="s">
        <v>247</v>
      </c>
      <c r="D47" s="994" t="s">
        <v>4354</v>
      </c>
      <c r="E47" s="794">
        <v>10</v>
      </c>
      <c r="F47" s="526">
        <v>354</v>
      </c>
      <c r="G47" s="526" t="s">
        <v>106</v>
      </c>
      <c r="H47" s="526" t="s">
        <v>106</v>
      </c>
      <c r="I47" s="926">
        <v>4.2699999999999996</v>
      </c>
      <c r="J47" s="704">
        <f t="shared" si="0"/>
        <v>8.1967213114754109</v>
      </c>
      <c r="K47" s="929">
        <v>8.7499999999999994E-2</v>
      </c>
      <c r="L47" s="641">
        <v>4</v>
      </c>
      <c r="M47" s="695">
        <f t="shared" si="1"/>
        <v>0.35</v>
      </c>
      <c r="N47" s="923" t="s">
        <v>164</v>
      </c>
      <c r="O47" s="797">
        <v>8.5000000000000006E-2</v>
      </c>
      <c r="P47" s="917">
        <v>43539</v>
      </c>
      <c r="Q47" s="917">
        <v>43556</v>
      </c>
      <c r="R47" s="695">
        <f t="shared" si="2"/>
        <v>2.9411764705882213</v>
      </c>
      <c r="S47" s="761">
        <f>IF(INDEX(Historical!$D$7:$D$1439,MATCH(B47,Historical!$B$7:$B$1446,0))=0,"n/a",(INDEX(Historical!$C$7:$C$1439,MATCH(B47,Historical!$B$7:$B$1446,0))/INDEX(Historical!$D$7:$D$1439,MATCH(B47,Historical!$B$7:$B$1446,0))-1)*100)</f>
        <v>3.0303030303030276</v>
      </c>
      <c r="T47" s="761">
        <f>IF(INDEX(Historical!$F$7:$F$1432,MATCH(B47,Historical!$B$7:$B$1446,0))=0,"n/a",((INDEX(Historical!$C$7:$C$1439,MATCH(B47,Historical!$B$7:$B$1446,0))/INDEX(Historical!$F$7:$F$1432,MATCH(B47,Historical!$B$7:$B$1446,0)))^(1/3)-1)*100)</f>
        <v>3.4057285912321822</v>
      </c>
      <c r="U47" s="761">
        <f>IF(INDEX(Historical!$H$7:$H$1432,MATCH(B47,Historical!$B$7:$B$1446,0))=0,"n/a",((INDEX(Historical!$C$7:$C$1439,MATCH(B47,Historical!$B$7:$B$1446,0))/INDEX(Historical!$H$7:$H$1432,MATCH(B47,Historical!$B$7:$B$1446,0)))^(1/5)-1)*100)</f>
        <v>7.2145025900850923</v>
      </c>
      <c r="V47" s="761" t="str">
        <f>IF(INDEX(Historical!$O$7:$O$1432,MATCH(B47,Historical!$B$7:$B$1446,0))=0,"n/a",((INDEX(Historical!$C$7:$C$1439,MATCH(B47,Historical!$B$7:$B$1446,0))/INDEX(Historical!$O$7:$O$1432,MATCH(B47,Historical!$B$7:$B$1446,0)))^(1/10)-1)*100)</f>
        <v>n/a</v>
      </c>
      <c r="W47" s="762" t="str">
        <f t="shared" si="3"/>
        <v>n/a</v>
      </c>
      <c r="X47" s="763" t="str">
        <f t="shared" si="4"/>
        <v>n/a</v>
      </c>
      <c r="Y47" s="718"/>
      <c r="Z47" s="704">
        <f t="shared" si="5"/>
        <v>145.83333333333331</v>
      </c>
      <c r="AA47" s="937">
        <f t="shared" si="6"/>
        <v>17.791666666666664</v>
      </c>
      <c r="AB47" s="641">
        <v>1</v>
      </c>
      <c r="AC47" s="918">
        <v>0.24</v>
      </c>
      <c r="AD47" s="918">
        <v>1.8</v>
      </c>
      <c r="AE47" s="918">
        <v>0.25</v>
      </c>
      <c r="AF47" s="918">
        <v>0.87</v>
      </c>
      <c r="AG47" s="918">
        <v>5.5</v>
      </c>
      <c r="AH47" s="918">
        <v>-65.600000000000009</v>
      </c>
      <c r="AI47" s="918">
        <v>51.9</v>
      </c>
      <c r="AJ47" s="918">
        <v>-10</v>
      </c>
      <c r="AK47" s="918">
        <v>10</v>
      </c>
      <c r="AL47" s="930">
        <v>525.64</v>
      </c>
      <c r="AM47" s="924">
        <v>1.3</v>
      </c>
      <c r="AN47" s="918">
        <v>0.1</v>
      </c>
      <c r="AO47" s="804">
        <f t="shared" si="7"/>
        <v>-2.3804427651061602</v>
      </c>
      <c r="AP47" s="805">
        <f t="shared" si="8"/>
        <v>15.411223901560504</v>
      </c>
      <c r="AQ47" s="938">
        <f t="shared" si="9"/>
        <v>-17.057583562784686</v>
      </c>
      <c r="AR47" s="704">
        <f>INDEX(Historical!$C$7:$C$1439,MATCH(B47,Historical!$B$7:$B$1446,0))*IF(AH47="n/a",1.03,IF(AH47&lt;0,1.01,IF(AH47&gt;10,1.1,(1+AH47/100))))</f>
        <v>0.34340000000000004</v>
      </c>
      <c r="AS47" s="937">
        <f t="shared" si="10"/>
        <v>0.37774000000000008</v>
      </c>
      <c r="AT47" s="937">
        <f t="shared" ref="AT47:AV66" si="16">IF($AK47="n/a",1.03*AS47,IF($AK47&lt;0,1.01*AS47,IF($AK47&gt;10,1.1*AS47,(1+$AK47/100)*AS47)))</f>
        <v>0.41551400000000011</v>
      </c>
      <c r="AU47" s="937">
        <f t="shared" si="16"/>
        <v>0.45706540000000018</v>
      </c>
      <c r="AV47" s="937">
        <f t="shared" si="16"/>
        <v>0.50277194000000025</v>
      </c>
      <c r="AW47" s="704">
        <f t="shared" si="12"/>
        <v>2.0964913400000005</v>
      </c>
      <c r="AX47" s="812">
        <f t="shared" si="13"/>
        <v>49.098157845433271</v>
      </c>
      <c r="AY47" s="997">
        <v>0.37</v>
      </c>
      <c r="AZ47" s="924">
        <v>2.4</v>
      </c>
      <c r="BA47" s="924">
        <v>-60.83</v>
      </c>
      <c r="BB47" s="924">
        <v>-21.78</v>
      </c>
      <c r="BC47" s="924">
        <v>-41.17</v>
      </c>
      <c r="BE47" s="666">
        <v>2010</v>
      </c>
      <c r="BF47" s="948" t="e">
        <f>#VALUE!</f>
        <v>#VALUE!</v>
      </c>
      <c r="BG47" s="933">
        <v>3.2</v>
      </c>
    </row>
    <row r="48" spans="1:59" ht="11.25" customHeight="1" x14ac:dyDescent="0.2">
      <c r="A48" s="537" t="s">
        <v>1093</v>
      </c>
      <c r="B48" s="927" t="s">
        <v>1094</v>
      </c>
      <c r="C48" s="994" t="s">
        <v>108</v>
      </c>
      <c r="D48" s="994" t="s">
        <v>4376</v>
      </c>
      <c r="E48" s="794">
        <v>10</v>
      </c>
      <c r="F48" s="526">
        <v>353</v>
      </c>
      <c r="G48" s="526" t="s">
        <v>37</v>
      </c>
      <c r="H48" s="526" t="s">
        <v>37</v>
      </c>
      <c r="I48" s="926">
        <v>73.319999999999993</v>
      </c>
      <c r="J48" s="704">
        <f t="shared" si="0"/>
        <v>3.6552100381887622</v>
      </c>
      <c r="K48" s="929">
        <v>0.67</v>
      </c>
      <c r="L48" s="641">
        <v>4</v>
      </c>
      <c r="M48" s="695">
        <f t="shared" si="1"/>
        <v>2.68</v>
      </c>
      <c r="N48" s="923" t="s">
        <v>146</v>
      </c>
      <c r="O48" s="797">
        <v>0.6</v>
      </c>
      <c r="P48" s="917">
        <v>43538</v>
      </c>
      <c r="Q48" s="917">
        <v>43556</v>
      </c>
      <c r="R48" s="695">
        <f t="shared" si="2"/>
        <v>11.666666666666679</v>
      </c>
      <c r="S48" s="761">
        <f>IF(INDEX(Historical!$D$7:$D$1439,MATCH(B48,Historical!$B$7:$B$1446,0))=0,"n/a",(INDEX(Historical!$C$7:$C$1439,MATCH(B48,Historical!$B$7:$B$1446,0))/INDEX(Historical!$D$7:$D$1439,MATCH(B48,Historical!$B$7:$B$1446,0))-1)*100)</f>
        <v>70.370370370370367</v>
      </c>
      <c r="T48" s="761">
        <f>IF(INDEX(Historical!$F$7:$F$1432,MATCH(B48,Historical!$B$7:$B$1446,0))=0,"n/a",((INDEX(Historical!$C$7:$C$1439,MATCH(B48,Historical!$B$7:$B$1446,0))/INDEX(Historical!$F$7:$F$1432,MATCH(B48,Historical!$B$7:$B$1446,0)))^(1/3)-1)*100)</f>
        <v>30.918591282634388</v>
      </c>
      <c r="U48" s="761">
        <f>IF(INDEX(Historical!$H$7:$H$1432,MATCH(B48,Historical!$B$7:$B$1446,0))=0,"n/a",((INDEX(Historical!$C$7:$C$1439,MATCH(B48,Historical!$B$7:$B$1446,0))/INDEX(Historical!$H$7:$H$1432,MATCH(B48,Historical!$B$7:$B$1446,0)))^(1/5)-1)*100)</f>
        <v>22.759405763620876</v>
      </c>
      <c r="V48" s="761">
        <f>IF(INDEX(Historical!$O$7:$O$1432,MATCH(B48,Historical!$B$7:$B$1446,0))=0,"n/a",((INDEX(Historical!$C$7:$C$1439,MATCH(B48,Historical!$B$7:$B$1446,0))/INDEX(Historical!$O$7:$O$1432,MATCH(B48,Historical!$B$7:$B$1446,0)))^(1/10)-1)*100)</f>
        <v>-3.4723678024016214</v>
      </c>
      <c r="W48" s="762" t="str">
        <f t="shared" si="3"/>
        <v>n/a</v>
      </c>
      <c r="X48" s="763">
        <f t="shared" si="4"/>
        <v>1.1323087444587501</v>
      </c>
      <c r="Y48" s="928"/>
      <c r="Z48" s="704">
        <f t="shared" si="5"/>
        <v>37.53501400560225</v>
      </c>
      <c r="AA48" s="937">
        <f t="shared" si="6"/>
        <v>10.268907563025209</v>
      </c>
      <c r="AB48" s="641">
        <v>12</v>
      </c>
      <c r="AC48" s="918">
        <v>7.14</v>
      </c>
      <c r="AD48" s="918">
        <v>1.47</v>
      </c>
      <c r="AE48" s="918">
        <v>4.62</v>
      </c>
      <c r="AF48" s="918">
        <v>1.58</v>
      </c>
      <c r="AG48" s="918">
        <v>15.6</v>
      </c>
      <c r="AH48" s="918">
        <v>50.2</v>
      </c>
      <c r="AI48" s="918">
        <v>6.5299999999999994</v>
      </c>
      <c r="AJ48" s="918">
        <v>20.100000000000001</v>
      </c>
      <c r="AK48" s="918">
        <v>7.0000000000000009</v>
      </c>
      <c r="AL48" s="930">
        <v>12110</v>
      </c>
      <c r="AM48" s="924">
        <v>0.70000000000000007</v>
      </c>
      <c r="AN48" s="918">
        <v>0.35</v>
      </c>
      <c r="AO48" s="804">
        <f t="shared" si="7"/>
        <v>16.14570823878443</v>
      </c>
      <c r="AP48" s="805">
        <f t="shared" si="8"/>
        <v>26.414615801809639</v>
      </c>
      <c r="AQ48" s="938">
        <f t="shared" si="9"/>
        <v>-15.082068509047231</v>
      </c>
      <c r="AR48" s="704">
        <f>INDEX(Historical!$C$7:$C$1439,MATCH(B48,Historical!$B$7:$B$1446,0))*IF(AH48="n/a",1.03,IF(AH48&lt;0,1.01,IF(AH48&gt;10,1.1,(1+AH48/100))))</f>
        <v>2.0240000000000005</v>
      </c>
      <c r="AS48" s="937">
        <f t="shared" si="10"/>
        <v>2.1561672000000005</v>
      </c>
      <c r="AT48" s="937">
        <f t="shared" si="16"/>
        <v>2.3070989040000005</v>
      </c>
      <c r="AU48" s="937">
        <f t="shared" si="16"/>
        <v>2.4685958272800006</v>
      </c>
      <c r="AV48" s="937">
        <f t="shared" si="16"/>
        <v>2.6413975351896006</v>
      </c>
      <c r="AW48" s="704">
        <f t="shared" si="12"/>
        <v>11.597259466469602</v>
      </c>
      <c r="AX48" s="812">
        <f t="shared" si="13"/>
        <v>15.817320603477365</v>
      </c>
      <c r="AY48" s="997">
        <v>1.42</v>
      </c>
      <c r="AZ48" s="924">
        <v>15.120000000000001</v>
      </c>
      <c r="BA48" s="924">
        <v>-27.439999999999998</v>
      </c>
      <c r="BB48" s="924">
        <v>-10.45</v>
      </c>
      <c r="BC48" s="924">
        <v>-14.510000000000002</v>
      </c>
      <c r="BE48" s="666">
        <v>2010</v>
      </c>
      <c r="BF48" s="948" t="e">
        <f>#VALUE!</f>
        <v>#VALUE!</v>
      </c>
      <c r="BG48" s="933">
        <v>1.7000000000000002</v>
      </c>
    </row>
    <row r="49" spans="1:59" ht="11.25" customHeight="1" x14ac:dyDescent="0.2">
      <c r="A49" s="611" t="s">
        <v>521</v>
      </c>
      <c r="B49" s="927" t="s">
        <v>522</v>
      </c>
      <c r="C49" s="994" t="s">
        <v>4380</v>
      </c>
      <c r="D49" s="994" t="s">
        <v>523</v>
      </c>
      <c r="E49" s="794">
        <v>12</v>
      </c>
      <c r="F49" s="526">
        <v>304</v>
      </c>
      <c r="G49" s="526" t="s">
        <v>106</v>
      </c>
      <c r="H49" s="526" t="s">
        <v>106</v>
      </c>
      <c r="I49" s="926">
        <v>39.979999999999997</v>
      </c>
      <c r="J49" s="704">
        <f t="shared" si="0"/>
        <v>2.1010505252626315</v>
      </c>
      <c r="K49" s="929">
        <v>0.21</v>
      </c>
      <c r="L49" s="641">
        <v>4</v>
      </c>
      <c r="M49" s="695">
        <f t="shared" si="1"/>
        <v>0.84</v>
      </c>
      <c r="N49" s="923" t="s">
        <v>413</v>
      </c>
      <c r="O49" s="797">
        <v>0.19</v>
      </c>
      <c r="P49" s="917">
        <v>43557</v>
      </c>
      <c r="Q49" s="917">
        <v>43579</v>
      </c>
      <c r="R49" s="695">
        <f t="shared" si="2"/>
        <v>10.52631578947368</v>
      </c>
      <c r="S49" s="761">
        <f>IF(INDEX(Historical!$D$7:$D$1439,MATCH(B49,Historical!$B$7:$B$1446,0))=0,"n/a",(INDEX(Historical!$C$7:$C$1439,MATCH(B49,Historical!$B$7:$B$1446,0))/INDEX(Historical!$D$7:$D$1439,MATCH(B49,Historical!$B$7:$B$1446,0))-1)*100)</f>
        <v>19.262295081967196</v>
      </c>
      <c r="T49" s="761">
        <f>IF(INDEX(Historical!$F$7:$F$1432,MATCH(B49,Historical!$B$7:$B$1446,0))=0,"n/a",((INDEX(Historical!$C$7:$C$1439,MATCH(B49,Historical!$B$7:$B$1446,0))/INDEX(Historical!$F$7:$F$1432,MATCH(B49,Historical!$B$7:$B$1446,0)))^(1/3)-1)*100)</f>
        <v>14.275411159088836</v>
      </c>
      <c r="U49" s="761">
        <f>IF(INDEX(Historical!$H$7:$H$1432,MATCH(B49,Historical!$B$7:$B$1446,0))=0,"n/a",((INDEX(Historical!$C$7:$C$1439,MATCH(B49,Historical!$B$7:$B$1446,0))/INDEX(Historical!$H$7:$H$1432,MATCH(B49,Historical!$B$7:$B$1446,0)))^(1/5)-1)*100)</f>
        <v>14.248461186473316</v>
      </c>
      <c r="V49" s="761">
        <f>IF(INDEX(Historical!$O$7:$O$1432,MATCH(B49,Historical!$B$7:$B$1446,0))=0,"n/a",((INDEX(Historical!$C$7:$C$1439,MATCH(B49,Historical!$B$7:$B$1446,0))/INDEX(Historical!$O$7:$O$1432,MATCH(B49,Historical!$B$7:$B$1446,0)))^(1/10)-1)*100)</f>
        <v>22.740015029103144</v>
      </c>
      <c r="W49" s="762">
        <f t="shared" si="3"/>
        <v>0.62658099250320809</v>
      </c>
      <c r="X49" s="763">
        <f t="shared" si="4"/>
        <v>0.97592199907351485</v>
      </c>
      <c r="Y49" s="715"/>
      <c r="Z49" s="704">
        <f t="shared" si="5"/>
        <v>33.201581027667984</v>
      </c>
      <c r="AA49" s="937">
        <f t="shared" si="6"/>
        <v>15.802371541501977</v>
      </c>
      <c r="AB49" s="641">
        <v>12</v>
      </c>
      <c r="AC49" s="918">
        <v>2.5299999999999998</v>
      </c>
      <c r="AD49" s="918">
        <v>1.18</v>
      </c>
      <c r="AE49" s="918">
        <v>1.94</v>
      </c>
      <c r="AF49" s="918">
        <v>2.5299999999999998</v>
      </c>
      <c r="AG49" s="918">
        <v>16.600000000000001</v>
      </c>
      <c r="AH49" s="918">
        <v>20.599999999999998</v>
      </c>
      <c r="AI49" s="918">
        <v>12.870000000000001</v>
      </c>
      <c r="AJ49" s="918">
        <v>14.6</v>
      </c>
      <c r="AK49" s="918">
        <v>13.43</v>
      </c>
      <c r="AL49" s="930">
        <v>183650</v>
      </c>
      <c r="AM49" s="924">
        <v>0.1</v>
      </c>
      <c r="AN49" s="918">
        <v>1.56</v>
      </c>
      <c r="AO49" s="804">
        <f t="shared" si="7"/>
        <v>0.54714017023396977</v>
      </c>
      <c r="AP49" s="805">
        <f t="shared" si="8"/>
        <v>16.349511711735946</v>
      </c>
      <c r="AQ49" s="938">
        <f t="shared" si="9"/>
        <v>33.29999583229133</v>
      </c>
      <c r="AR49" s="704">
        <f>INDEX(Historical!$C$7:$C$1439,MATCH(B49,Historical!$B$7:$B$1446,0))*IF(AH49="n/a",1.03,IF(AH49&lt;0,1.01,IF(AH49&gt;10,1.1,(1+AH49/100))))</f>
        <v>0.80025000000000013</v>
      </c>
      <c r="AS49" s="937">
        <f t="shared" si="10"/>
        <v>0.88027500000000025</v>
      </c>
      <c r="AT49" s="937">
        <f t="shared" si="16"/>
        <v>0.9683025000000004</v>
      </c>
      <c r="AU49" s="937">
        <f t="shared" si="16"/>
        <v>1.0651327500000005</v>
      </c>
      <c r="AV49" s="937">
        <f t="shared" si="16"/>
        <v>1.1716460250000007</v>
      </c>
      <c r="AW49" s="704">
        <f t="shared" si="12"/>
        <v>4.8856062750000024</v>
      </c>
      <c r="AX49" s="812">
        <f t="shared" si="13"/>
        <v>12.220125750375194</v>
      </c>
      <c r="AY49" s="997">
        <v>1.1200000000000001</v>
      </c>
      <c r="AZ49" s="924">
        <v>31.380000000000003</v>
      </c>
      <c r="BA49" s="924">
        <v>-1.3299999999999998</v>
      </c>
      <c r="BB49" s="924">
        <v>5.2</v>
      </c>
      <c r="BC49" s="924">
        <v>10.34</v>
      </c>
      <c r="BE49" s="666">
        <v>2008</v>
      </c>
      <c r="BF49" s="948" t="e">
        <f>#VALUE!</f>
        <v>#VALUE!</v>
      </c>
      <c r="BG49" s="933">
        <v>5.6000000000000005</v>
      </c>
    </row>
    <row r="50" spans="1:59" ht="11.25" customHeight="1" x14ac:dyDescent="0.2">
      <c r="A50" s="537" t="s">
        <v>1038</v>
      </c>
      <c r="B50" s="928" t="s">
        <v>1039</v>
      </c>
      <c r="C50" s="994" t="s">
        <v>154</v>
      </c>
      <c r="D50" s="994" t="s">
        <v>4361</v>
      </c>
      <c r="E50" s="794">
        <v>10</v>
      </c>
      <c r="F50" s="526">
        <v>329</v>
      </c>
      <c r="G50" s="526" t="s">
        <v>106</v>
      </c>
      <c r="H50" s="526" t="s">
        <v>106</v>
      </c>
      <c r="I50" s="926">
        <v>66.89</v>
      </c>
      <c r="J50" s="704">
        <f t="shared" si="0"/>
        <v>0.29899835550904469</v>
      </c>
      <c r="K50" s="929">
        <v>0.1</v>
      </c>
      <c r="L50" s="641">
        <v>2</v>
      </c>
      <c r="M50" s="695">
        <f t="shared" si="1"/>
        <v>0.2</v>
      </c>
      <c r="N50" s="923" t="s">
        <v>231</v>
      </c>
      <c r="O50" s="797">
        <v>8.5000000000000006E-2</v>
      </c>
      <c r="P50" s="917">
        <v>43481</v>
      </c>
      <c r="Q50" s="917">
        <v>43496</v>
      </c>
      <c r="R50" s="695">
        <f t="shared" si="2"/>
        <v>17.647058823529409</v>
      </c>
      <c r="S50" s="761">
        <f>IF(INDEX(Historical!$D$7:$D$1439,MATCH(B50,Historical!$B$7:$B$1446,0))=0,"n/a",(INDEX(Historical!$C$7:$C$1439,MATCH(B50,Historical!$B$7:$B$1446,0))/INDEX(Historical!$D$7:$D$1439,MATCH(B50,Historical!$B$7:$B$1446,0))-1)*100)</f>
        <v>21.42857142857142</v>
      </c>
      <c r="T50" s="761">
        <f>IF(INDEX(Historical!$F$7:$F$1432,MATCH(B50,Historical!$B$7:$B$1446,0))=0,"n/a",((INDEX(Historical!$C$7:$C$1439,MATCH(B50,Historical!$B$7:$B$1446,0))/INDEX(Historical!$F$7:$F$1432,MATCH(B50,Historical!$B$7:$B$1446,0)))^(1/3)-1)*100)</f>
        <v>19.348319192733697</v>
      </c>
      <c r="U50" s="761">
        <f>IF(INDEX(Historical!$H$7:$H$1432,MATCH(B50,Historical!$B$7:$B$1446,0))=0,"n/a",((INDEX(Historical!$C$7:$C$1439,MATCH(B50,Historical!$B$7:$B$1446,0))/INDEX(Historical!$H$7:$H$1432,MATCH(B50,Historical!$B$7:$B$1446,0)))^(1/5)-1)*100)</f>
        <v>18.322950135022719</v>
      </c>
      <c r="V50" s="761" t="str">
        <f>IF(INDEX(Historical!$O$7:$O$1432,MATCH(B50,Historical!$B$7:$B$1446,0))=0,"n/a",((INDEX(Historical!$C$7:$C$1439,MATCH(B50,Historical!$B$7:$B$1446,0))/INDEX(Historical!$O$7:$O$1432,MATCH(B50,Historical!$B$7:$B$1446,0)))^(1/10)-1)*100)</f>
        <v>n/a</v>
      </c>
      <c r="W50" s="762" t="str">
        <f t="shared" si="3"/>
        <v>n/a</v>
      </c>
      <c r="X50" s="763">
        <f t="shared" si="4"/>
        <v>1.167066887581065</v>
      </c>
      <c r="Y50" s="928"/>
      <c r="Z50" s="704">
        <f t="shared" si="5"/>
        <v>11.235955056179776</v>
      </c>
      <c r="AA50" s="937">
        <f t="shared" si="6"/>
        <v>37.578651685393261</v>
      </c>
      <c r="AB50" s="641">
        <v>7</v>
      </c>
      <c r="AC50" s="918">
        <v>1.78</v>
      </c>
      <c r="AD50" s="918">
        <v>13.67</v>
      </c>
      <c r="AE50" s="918">
        <v>3.21</v>
      </c>
      <c r="AF50" s="918">
        <v>4.34</v>
      </c>
      <c r="AG50" s="918">
        <v>11.899999999999999</v>
      </c>
      <c r="AH50" s="918">
        <v>15.4</v>
      </c>
      <c r="AI50" s="918">
        <v>14.81</v>
      </c>
      <c r="AJ50" s="918">
        <v>15.7</v>
      </c>
      <c r="AK50" s="918">
        <v>2.75</v>
      </c>
      <c r="AL50" s="930">
        <v>2870</v>
      </c>
      <c r="AM50" s="924">
        <v>8.9</v>
      </c>
      <c r="AN50" s="918">
        <v>0.37</v>
      </c>
      <c r="AO50" s="804">
        <f t="shared" si="7"/>
        <v>-18.956703194861497</v>
      </c>
      <c r="AP50" s="805">
        <f t="shared" si="8"/>
        <v>18.621948490531764</v>
      </c>
      <c r="AQ50" s="938">
        <f t="shared" si="9"/>
        <v>169.23046576377789</v>
      </c>
      <c r="AR50" s="704">
        <f>INDEX(Historical!$C$7:$C$1439,MATCH(B50,Historical!$B$7:$B$1446,0))*IF(AH50="n/a",1.03,IF(AH50&lt;0,1.01,IF(AH50&gt;10,1.1,(1+AH50/100))))</f>
        <v>0.18700000000000003</v>
      </c>
      <c r="AS50" s="937">
        <f t="shared" si="10"/>
        <v>0.20570000000000005</v>
      </c>
      <c r="AT50" s="937">
        <f t="shared" si="16"/>
        <v>0.21135675000000007</v>
      </c>
      <c r="AU50" s="937">
        <f t="shared" si="16"/>
        <v>0.21716906062500008</v>
      </c>
      <c r="AV50" s="937">
        <f t="shared" si="16"/>
        <v>0.2231412097921876</v>
      </c>
      <c r="AW50" s="704">
        <f t="shared" si="12"/>
        <v>1.0443670204171878</v>
      </c>
      <c r="AX50" s="812">
        <f t="shared" si="13"/>
        <v>1.5613201082631003</v>
      </c>
      <c r="AY50" s="997">
        <v>1.1299999999999999</v>
      </c>
      <c r="AZ50" s="924">
        <v>5.04</v>
      </c>
      <c r="BA50" s="924">
        <v>-48.91</v>
      </c>
      <c r="BB50" s="924">
        <v>-11.78</v>
      </c>
      <c r="BC50" s="924">
        <v>-21.93</v>
      </c>
      <c r="BE50" s="666">
        <v>2010</v>
      </c>
      <c r="BF50" s="948" t="e">
        <f>#VALUE!</f>
        <v>#VALUE!</v>
      </c>
      <c r="BG50" s="933">
        <v>7.6</v>
      </c>
    </row>
    <row r="51" spans="1:59" s="840" customFormat="1" ht="11.25" customHeight="1" x14ac:dyDescent="0.2">
      <c r="A51" s="819" t="s">
        <v>535</v>
      </c>
      <c r="B51" s="848" t="s">
        <v>536</v>
      </c>
      <c r="C51" s="994" t="s">
        <v>112</v>
      </c>
      <c r="D51" s="994" t="s">
        <v>213</v>
      </c>
      <c r="E51" s="820">
        <v>13</v>
      </c>
      <c r="F51" s="526">
        <v>288</v>
      </c>
      <c r="G51" s="1151" t="s">
        <v>37</v>
      </c>
      <c r="H51" s="1151" t="s">
        <v>37</v>
      </c>
      <c r="I51" s="821">
        <v>157.87</v>
      </c>
      <c r="J51" s="822">
        <f t="shared" si="0"/>
        <v>2.8884525242287955</v>
      </c>
      <c r="K51" s="823">
        <v>1.1399999999999999</v>
      </c>
      <c r="L51" s="824">
        <v>4</v>
      </c>
      <c r="M51" s="825">
        <f t="shared" si="1"/>
        <v>4.5599999999999996</v>
      </c>
      <c r="N51" s="826" t="s">
        <v>119</v>
      </c>
      <c r="O51" s="827">
        <v>1.08</v>
      </c>
      <c r="P51" s="828">
        <v>43333</v>
      </c>
      <c r="Q51" s="828">
        <v>43347</v>
      </c>
      <c r="R51" s="825">
        <f t="shared" si="2"/>
        <v>5.5555555555555394</v>
      </c>
      <c r="S51" s="761">
        <f>IF(INDEX(Historical!$D$7:$D$1439,MATCH(B51,Historical!$B$7:$B$1446,0))=0,"n/a",(INDEX(Historical!$C$7:$C$1439,MATCH(B51,Historical!$B$7:$B$1446,0))/INDEX(Historical!$D$7:$D$1439,MATCH(B51,Historical!$B$7:$B$1446,0))-1)*100)</f>
        <v>5.463182897862251</v>
      </c>
      <c r="T51" s="761">
        <f>IF(INDEX(Historical!$F$7:$F$1432,MATCH(B51,Historical!$B$7:$B$1446,0))=0,"n/a",((INDEX(Historical!$C$7:$C$1439,MATCH(B51,Historical!$B$7:$B$1446,0))/INDEX(Historical!$F$7:$F$1432,MATCH(B51,Historical!$B$7:$B$1446,0)))^(1/3)-1)*100)</f>
        <v>8.1496914028304168</v>
      </c>
      <c r="U51" s="761">
        <f>IF(INDEX(Historical!$H$7:$H$1432,MATCH(B51,Historical!$B$7:$B$1446,0))=0,"n/a",((INDEX(Historical!$C$7:$C$1439,MATCH(B51,Historical!$B$7:$B$1446,0))/INDEX(Historical!$H$7:$H$1432,MATCH(B51,Historical!$B$7:$B$1446,0)))^(1/5)-1)*100)</f>
        <v>14.561869041176557</v>
      </c>
      <c r="V51" s="761">
        <f>IF(INDEX(Historical!$O$7:$O$1432,MATCH(B51,Historical!$B$7:$B$1446,0))=0,"n/a",((INDEX(Historical!$C$7:$C$1439,MATCH(B51,Historical!$B$7:$B$1446,0))/INDEX(Historical!$O$7:$O$1432,MATCH(B51,Historical!$B$7:$B$1446,0)))^(1/10)-1)*100)</f>
        <v>22.158353917150887</v>
      </c>
      <c r="W51" s="829">
        <f t="shared" si="3"/>
        <v>0.65717287013388925</v>
      </c>
      <c r="X51" s="830">
        <f t="shared" si="4"/>
        <v>1.3483212075163478</v>
      </c>
      <c r="Y51" s="848"/>
      <c r="Z51" s="822">
        <f t="shared" si="5"/>
        <v>35.023041474654377</v>
      </c>
      <c r="AA51" s="832">
        <f t="shared" si="6"/>
        <v>12.125192012288787</v>
      </c>
      <c r="AB51" s="824">
        <v>12</v>
      </c>
      <c r="AC51" s="833">
        <v>13.02</v>
      </c>
      <c r="AD51" s="833">
        <v>1.44</v>
      </c>
      <c r="AE51" s="833">
        <v>1.06</v>
      </c>
      <c r="AF51" s="833">
        <v>3.41</v>
      </c>
      <c r="AG51" s="833">
        <v>29.299999999999997</v>
      </c>
      <c r="AH51" s="833">
        <v>24.3</v>
      </c>
      <c r="AI51" s="833">
        <v>-5.3900000000000006</v>
      </c>
      <c r="AJ51" s="833">
        <v>10.8</v>
      </c>
      <c r="AK51" s="833">
        <v>8.43</v>
      </c>
      <c r="AL51" s="834">
        <v>25320</v>
      </c>
      <c r="AM51" s="835">
        <v>0.2</v>
      </c>
      <c r="AN51" s="833">
        <v>0.34</v>
      </c>
      <c r="AO51" s="836">
        <f t="shared" si="7"/>
        <v>5.3251295531165663</v>
      </c>
      <c r="AP51" s="837">
        <f t="shared" si="8"/>
        <v>17.450321565405353</v>
      </c>
      <c r="AQ51" s="838">
        <f t="shared" si="9"/>
        <v>35.559588802866024</v>
      </c>
      <c r="AR51" s="704">
        <f>INDEX(Historical!$C$7:$C$1439,MATCH(B51,Historical!$B$7:$B$1446,0))*IF(AH51="n/a",1.03,IF(AH51&lt;0,1.01,IF(AH51&gt;10,1.1,(1+AH51/100))))</f>
        <v>4.8840000000000012</v>
      </c>
      <c r="AS51" s="832">
        <f t="shared" si="10"/>
        <v>4.9328400000000014</v>
      </c>
      <c r="AT51" s="832">
        <f t="shared" si="16"/>
        <v>5.3486784120000017</v>
      </c>
      <c r="AU51" s="832">
        <f t="shared" si="16"/>
        <v>5.799572002131602</v>
      </c>
      <c r="AV51" s="832">
        <f t="shared" si="16"/>
        <v>6.2884759219112967</v>
      </c>
      <c r="AW51" s="822">
        <f t="shared" si="12"/>
        <v>27.253566336042901</v>
      </c>
      <c r="AX51" s="839">
        <f t="shared" si="13"/>
        <v>17.263296595960536</v>
      </c>
      <c r="AY51" s="998">
        <v>1.0900000000000001</v>
      </c>
      <c r="AZ51" s="835">
        <v>26.91</v>
      </c>
      <c r="BA51" s="835">
        <v>-8.2600000000000016</v>
      </c>
      <c r="BB51" s="835">
        <v>3.54</v>
      </c>
      <c r="BC51" s="835">
        <v>10.059999999999999</v>
      </c>
      <c r="BD51" s="964"/>
      <c r="BE51" s="666">
        <v>2006</v>
      </c>
      <c r="BF51" s="948" t="e">
        <f>#VALUE!</f>
        <v>#VALUE!</v>
      </c>
      <c r="BG51" s="895">
        <v>11.4</v>
      </c>
    </row>
    <row r="52" spans="1:59" ht="11.25" customHeight="1" x14ac:dyDescent="0.2">
      <c r="A52" s="611" t="s">
        <v>515</v>
      </c>
      <c r="B52" s="927" t="s">
        <v>516</v>
      </c>
      <c r="C52" s="994" t="s">
        <v>131</v>
      </c>
      <c r="D52" s="994" t="s">
        <v>4365</v>
      </c>
      <c r="E52" s="794">
        <v>13</v>
      </c>
      <c r="F52" s="526">
        <v>292</v>
      </c>
      <c r="G52" s="526" t="s">
        <v>37</v>
      </c>
      <c r="H52" s="526" t="s">
        <v>37</v>
      </c>
      <c r="I52" s="926">
        <v>55.54</v>
      </c>
      <c r="J52" s="704">
        <f t="shared" si="0"/>
        <v>2.7547713359740729</v>
      </c>
      <c r="K52" s="929">
        <v>0.38250000000000001</v>
      </c>
      <c r="L52" s="641">
        <v>4</v>
      </c>
      <c r="M52" s="695">
        <f t="shared" si="1"/>
        <v>1.53</v>
      </c>
      <c r="N52" s="923" t="s">
        <v>517</v>
      </c>
      <c r="O52" s="797">
        <v>0.35749999999999998</v>
      </c>
      <c r="P52" s="917">
        <v>43496</v>
      </c>
      <c r="Q52" s="917">
        <v>43524</v>
      </c>
      <c r="R52" s="695">
        <f t="shared" si="2"/>
        <v>6.9930069930069987</v>
      </c>
      <c r="S52" s="761">
        <f>IF(INDEX(Historical!$D$7:$D$1439,MATCH(B52,Historical!$B$7:$B$1446,0))=0,"n/a",(INDEX(Historical!$C$7:$C$1439,MATCH(B52,Historical!$B$7:$B$1446,0))/INDEX(Historical!$D$7:$D$1439,MATCH(B52,Historical!$B$7:$B$1446,0))-1)*100)</f>
        <v>7.3684210526315574</v>
      </c>
      <c r="T52" s="761">
        <f>IF(INDEX(Historical!$F$7:$F$1432,MATCH(B52,Historical!$B$7:$B$1446,0))=0,"n/a",((INDEX(Historical!$C$7:$C$1439,MATCH(B52,Historical!$B$7:$B$1446,0))/INDEX(Historical!$F$7:$F$1432,MATCH(B52,Historical!$B$7:$B$1446,0)))^(1/3)-1)*100)</f>
        <v>7.174156154217215</v>
      </c>
      <c r="U52" s="761">
        <f>IF(INDEX(Historical!$H$7:$H$1432,MATCH(B52,Historical!$B$7:$B$1446,0))=0,"n/a",((INDEX(Historical!$C$7:$C$1439,MATCH(B52,Historical!$B$7:$B$1446,0))/INDEX(Historical!$H$7:$H$1432,MATCH(B52,Historical!$B$7:$B$1446,0)))^(1/5)-1)*100)</f>
        <v>6.9610375725068785</v>
      </c>
      <c r="V52" s="761">
        <f>IF(INDEX(Historical!$O$7:$O$1432,MATCH(B52,Historical!$B$7:$B$1446,0))=0,"n/a",((INDEX(Historical!$C$7:$C$1439,MATCH(B52,Historical!$B$7:$B$1446,0))/INDEX(Historical!$O$7:$O$1432,MATCH(B52,Historical!$B$7:$B$1446,0)))^(1/10)-1)*100)</f>
        <v>14.773749762475386</v>
      </c>
      <c r="W52" s="762">
        <f t="shared" si="3"/>
        <v>0.47117608490889556</v>
      </c>
      <c r="X52" s="763">
        <f t="shared" si="4"/>
        <v>1.1798368766960812</v>
      </c>
      <c r="Y52" s="927"/>
      <c r="Z52" s="704">
        <f t="shared" si="5"/>
        <v>68.918918918918919</v>
      </c>
      <c r="AA52" s="937">
        <f t="shared" si="6"/>
        <v>25.018018018018015</v>
      </c>
      <c r="AB52" s="641">
        <v>12</v>
      </c>
      <c r="AC52" s="918">
        <v>2.2200000000000002</v>
      </c>
      <c r="AD52" s="918">
        <v>3.63</v>
      </c>
      <c r="AE52" s="918">
        <v>2.2799999999999998</v>
      </c>
      <c r="AF52" s="918">
        <v>3.3</v>
      </c>
      <c r="AG52" s="918">
        <v>14.000000000000002</v>
      </c>
      <c r="AH52" s="918">
        <v>2.4</v>
      </c>
      <c r="AI52" s="918">
        <v>7.5200000000000005</v>
      </c>
      <c r="AJ52" s="918">
        <v>5.8999999999999995</v>
      </c>
      <c r="AK52" s="918">
        <v>6.8900000000000006</v>
      </c>
      <c r="AL52" s="930">
        <v>15690</v>
      </c>
      <c r="AM52" s="924">
        <v>0.5</v>
      </c>
      <c r="AN52" s="918">
        <v>2.48</v>
      </c>
      <c r="AO52" s="804">
        <f t="shared" si="7"/>
        <v>-15.302209109537063</v>
      </c>
      <c r="AP52" s="805">
        <f t="shared" si="8"/>
        <v>9.7158089084809518</v>
      </c>
      <c r="AQ52" s="938">
        <f t="shared" si="9"/>
        <v>91.554412878150842</v>
      </c>
      <c r="AR52" s="704">
        <f>INDEX(Historical!$C$7:$C$1439,MATCH(B52,Historical!$B$7:$B$1446,0))*IF(AH52="n/a",1.03,IF(AH52&lt;0,1.01,IF(AH52&gt;10,1.1,(1+AH52/100))))</f>
        <v>1.462272</v>
      </c>
      <c r="AS52" s="937">
        <f t="shared" si="10"/>
        <v>1.5722348544</v>
      </c>
      <c r="AT52" s="937">
        <f t="shared" si="16"/>
        <v>1.68056183586816</v>
      </c>
      <c r="AU52" s="937">
        <f t="shared" si="16"/>
        <v>1.7963525463594761</v>
      </c>
      <c r="AV52" s="937">
        <f t="shared" si="16"/>
        <v>1.920121236803644</v>
      </c>
      <c r="AW52" s="704">
        <f t="shared" si="12"/>
        <v>8.4315424734312785</v>
      </c>
      <c r="AX52" s="812">
        <f t="shared" si="13"/>
        <v>15.181027139775438</v>
      </c>
      <c r="AY52" s="997">
        <v>0.18</v>
      </c>
      <c r="AZ52" s="924">
        <v>30.620000000000005</v>
      </c>
      <c r="BA52" s="924">
        <v>-1.34</v>
      </c>
      <c r="BB52" s="924">
        <v>4.0599999999999996</v>
      </c>
      <c r="BC52" s="924">
        <v>10.56</v>
      </c>
      <c r="BE52" s="666">
        <v>2007</v>
      </c>
      <c r="BF52" s="948" t="e">
        <f>#VALUE!</f>
        <v>#VALUE!</v>
      </c>
      <c r="BG52" s="933">
        <v>2.8000000000000003</v>
      </c>
    </row>
    <row r="53" spans="1:59" ht="11.25" customHeight="1" x14ac:dyDescent="0.2">
      <c r="A53" s="537" t="s">
        <v>488</v>
      </c>
      <c r="B53" s="927" t="s">
        <v>489</v>
      </c>
      <c r="C53" s="994" t="s">
        <v>112</v>
      </c>
      <c r="D53" s="994" t="s">
        <v>4394</v>
      </c>
      <c r="E53" s="794">
        <v>24</v>
      </c>
      <c r="F53" s="526">
        <v>142</v>
      </c>
      <c r="G53" s="526" t="s">
        <v>106</v>
      </c>
      <c r="H53" s="526" t="s">
        <v>106</v>
      </c>
      <c r="I53" s="926">
        <v>89.48</v>
      </c>
      <c r="J53" s="704">
        <f t="shared" si="0"/>
        <v>1.8328118015198926</v>
      </c>
      <c r="K53" s="935">
        <v>0.41</v>
      </c>
      <c r="L53" s="641">
        <v>4</v>
      </c>
      <c r="M53" s="695">
        <f t="shared" si="1"/>
        <v>1.64</v>
      </c>
      <c r="N53" s="923" t="s">
        <v>152</v>
      </c>
      <c r="O53" s="798">
        <v>0.35199999999999998</v>
      </c>
      <c r="P53" s="917">
        <v>43531</v>
      </c>
      <c r="Q53" s="917">
        <v>43553</v>
      </c>
      <c r="R53" s="695">
        <f t="shared" si="2"/>
        <v>16.477272727272727</v>
      </c>
      <c r="S53" s="761">
        <f>IF(INDEX(Historical!$D$7:$D$1439,MATCH(B53,Historical!$B$7:$B$1446,0))=0,"n/a",(INDEX(Historical!$C$7:$C$1439,MATCH(B53,Historical!$B$7:$B$1446,0))/INDEX(Historical!$D$7:$D$1439,MATCH(B53,Historical!$B$7:$B$1446,0))-1)*100)</f>
        <v>8.9775228962480913</v>
      </c>
      <c r="T53" s="761">
        <f>IF(INDEX(Historical!$F$7:$F$1432,MATCH(B53,Historical!$B$7:$B$1446,0))=0,"n/a",((INDEX(Historical!$C$7:$C$1439,MATCH(B53,Historical!$B$7:$B$1446,0))/INDEX(Historical!$F$7:$F$1432,MATCH(B53,Historical!$B$7:$B$1446,0)))^(1/3)-1)*100)</f>
        <v>12.167403270874534</v>
      </c>
      <c r="U53" s="761">
        <f>IF(INDEX(Historical!$H$7:$H$1432,MATCH(B53,Historical!$B$7:$B$1446,0))=0,"n/a",((INDEX(Historical!$C$7:$C$1439,MATCH(B53,Historical!$B$7:$B$1446,0))/INDEX(Historical!$H$7:$H$1432,MATCH(B53,Historical!$B$7:$B$1446,0)))^(1/5)-1)*100)</f>
        <v>10.868445403533045</v>
      </c>
      <c r="V53" s="761">
        <f>IF(INDEX(Historical!$O$7:$O$1432,MATCH(B53,Historical!$B$7:$B$1446,0))=0,"n/a",((INDEX(Historical!$C$7:$C$1439,MATCH(B53,Historical!$B$7:$B$1446,0))/INDEX(Historical!$O$7:$O$1432,MATCH(B53,Historical!$B$7:$B$1446,0)))^(1/10)-1)*100)</f>
        <v>12.365710653613316</v>
      </c>
      <c r="W53" s="762">
        <f t="shared" si="3"/>
        <v>0.87891797794550819</v>
      </c>
      <c r="X53" s="763">
        <f t="shared" si="4"/>
        <v>0.79331718273963825</v>
      </c>
      <c r="Y53" s="928" t="s">
        <v>490</v>
      </c>
      <c r="Z53" s="704">
        <f t="shared" si="5"/>
        <v>37.272727272727266</v>
      </c>
      <c r="AA53" s="937">
        <f t="shared" si="6"/>
        <v>20.336363636363636</v>
      </c>
      <c r="AB53" s="641">
        <v>12</v>
      </c>
      <c r="AC53" s="918">
        <v>4.4000000000000004</v>
      </c>
      <c r="AD53" s="918">
        <v>2.57</v>
      </c>
      <c r="AE53" s="918">
        <v>6.14</v>
      </c>
      <c r="AF53" s="918">
        <v>4.93</v>
      </c>
      <c r="AG53" s="918">
        <v>25</v>
      </c>
      <c r="AH53" s="918">
        <v>-38.700000000000003</v>
      </c>
      <c r="AI53" s="918">
        <v>11.03</v>
      </c>
      <c r="AJ53" s="918">
        <v>13.700000000000001</v>
      </c>
      <c r="AK53" s="918">
        <v>7.93</v>
      </c>
      <c r="AL53" s="930">
        <v>65850</v>
      </c>
      <c r="AM53" s="924">
        <v>0.2</v>
      </c>
      <c r="AN53" s="918">
        <v>0.71</v>
      </c>
      <c r="AO53" s="804">
        <f t="shared" si="7"/>
        <v>-7.6351064313106995</v>
      </c>
      <c r="AP53" s="805">
        <f t="shared" si="8"/>
        <v>12.701257205052936</v>
      </c>
      <c r="AQ53" s="938">
        <f t="shared" si="9"/>
        <v>111.09057848050044</v>
      </c>
      <c r="AR53" s="704">
        <f>INDEX(Historical!$C$7:$C$1439,MATCH(B53,Historical!$B$7:$B$1446,0))*IF(AH53="n/a",1.03,IF(AH53&lt;0,1.01,IF(AH53&gt;10,1.1,(1+AH53/100))))</f>
        <v>1.4049100000000001</v>
      </c>
      <c r="AS53" s="937">
        <f t="shared" si="10"/>
        <v>1.5454010000000002</v>
      </c>
      <c r="AT53" s="937">
        <f t="shared" si="16"/>
        <v>1.6679512993000001</v>
      </c>
      <c r="AU53" s="937">
        <f t="shared" si="16"/>
        <v>1.80021983733449</v>
      </c>
      <c r="AV53" s="937">
        <f t="shared" si="16"/>
        <v>1.9429772704351149</v>
      </c>
      <c r="AW53" s="704">
        <f t="shared" si="12"/>
        <v>8.3614594070696047</v>
      </c>
      <c r="AX53" s="812">
        <f t="shared" si="13"/>
        <v>9.3445009019553016</v>
      </c>
      <c r="AY53" s="997">
        <v>1.08</v>
      </c>
      <c r="AZ53" s="924">
        <v>27.169999999999998</v>
      </c>
      <c r="BA53" s="924">
        <v>-2.63</v>
      </c>
      <c r="BB53" s="924">
        <v>5.27</v>
      </c>
      <c r="BC53" s="924">
        <v>5.9499999999999993</v>
      </c>
      <c r="BE53" s="666">
        <v>1998</v>
      </c>
      <c r="BF53" s="948" t="e">
        <f>#VALUE!</f>
        <v>#VALUE!</v>
      </c>
      <c r="BG53" s="933">
        <v>10.8</v>
      </c>
    </row>
    <row r="54" spans="1:59" ht="11.25" customHeight="1" x14ac:dyDescent="0.2">
      <c r="A54" s="611" t="s">
        <v>502</v>
      </c>
      <c r="B54" s="927" t="s">
        <v>503</v>
      </c>
      <c r="C54" s="994" t="s">
        <v>131</v>
      </c>
      <c r="D54" s="994" t="s">
        <v>4365</v>
      </c>
      <c r="E54" s="794">
        <v>14</v>
      </c>
      <c r="F54" s="526">
        <v>262</v>
      </c>
      <c r="G54" s="526" t="s">
        <v>115</v>
      </c>
      <c r="H54" s="526" t="s">
        <v>115</v>
      </c>
      <c r="I54" s="926">
        <v>30.7</v>
      </c>
      <c r="J54" s="704">
        <f t="shared" si="0"/>
        <v>3.7459283387622144</v>
      </c>
      <c r="K54" s="929">
        <v>0.28749999999999998</v>
      </c>
      <c r="L54" s="641">
        <v>4</v>
      </c>
      <c r="M54" s="695">
        <f t="shared" si="1"/>
        <v>1.1499999999999999</v>
      </c>
      <c r="N54" s="923" t="s">
        <v>250</v>
      </c>
      <c r="O54" s="797">
        <v>0.27750000000000002</v>
      </c>
      <c r="P54" s="919">
        <v>43151</v>
      </c>
      <c r="Q54" s="919">
        <v>43173</v>
      </c>
      <c r="R54" s="695">
        <f t="shared" si="2"/>
        <v>3.6036036036035863</v>
      </c>
      <c r="S54" s="761">
        <f>IF(INDEX(Historical!$D$7:$D$1439,MATCH(B54,Historical!$B$7:$B$1446,0))=0,"n/a",(INDEX(Historical!$C$7:$C$1439,MATCH(B54,Historical!$B$7:$B$1446,0))/INDEX(Historical!$D$7:$D$1439,MATCH(B54,Historical!$B$7:$B$1446,0))-1)*100)</f>
        <v>3.9252336448598157</v>
      </c>
      <c r="T54" s="761">
        <f>IF(INDEX(Historical!$F$7:$F$1432,MATCH(B54,Historical!$B$7:$B$1446,0))=0,"n/a",((INDEX(Historical!$C$7:$C$1439,MATCH(B54,Historical!$B$7:$B$1446,0))/INDEX(Historical!$F$7:$F$1432,MATCH(B54,Historical!$B$7:$B$1446,0)))^(1/3)-1)*100)</f>
        <v>3.9496897697995026</v>
      </c>
      <c r="U54" s="761">
        <f>IF(INDEX(Historical!$H$7:$H$1432,MATCH(B54,Historical!$B$7:$B$1446,0))=0,"n/a",((INDEX(Historical!$C$7:$C$1439,MATCH(B54,Historical!$B$7:$B$1446,0))/INDEX(Historical!$H$7:$H$1432,MATCH(B54,Historical!$B$7:$B$1446,0)))^(1/5)-1)*100)</f>
        <v>6.0242817287986528</v>
      </c>
      <c r="V54" s="761">
        <f>IF(INDEX(Historical!$O$7:$O$1432,MATCH(B54,Historical!$B$7:$B$1446,0))=0,"n/a",((INDEX(Historical!$C$7:$C$1439,MATCH(B54,Historical!$B$7:$B$1446,0))/INDEX(Historical!$O$7:$O$1432,MATCH(B54,Historical!$B$7:$B$1446,0)))^(1/10)-1)*100)</f>
        <v>4.2985312627658923</v>
      </c>
      <c r="W54" s="762">
        <f t="shared" si="3"/>
        <v>1.4014744480239805</v>
      </c>
      <c r="X54" s="763">
        <f t="shared" si="4"/>
        <v>15.060704321996631</v>
      </c>
      <c r="Y54" s="712"/>
      <c r="Z54" s="704">
        <f t="shared" si="5"/>
        <v>155.40540540540539</v>
      </c>
      <c r="AA54" s="937">
        <f t="shared" si="6"/>
        <v>41.486486486486484</v>
      </c>
      <c r="AB54" s="641">
        <v>12</v>
      </c>
      <c r="AC54" s="918">
        <v>0.74</v>
      </c>
      <c r="AD54" s="918">
        <v>7.58</v>
      </c>
      <c r="AE54" s="918">
        <v>1.45</v>
      </c>
      <c r="AF54" s="918">
        <v>2.4300000000000002</v>
      </c>
      <c r="AG54" s="918">
        <v>6.5</v>
      </c>
      <c r="AH54" s="920">
        <v>-52.900000000000006</v>
      </c>
      <c r="AI54" s="920">
        <v>9.4499999999999993</v>
      </c>
      <c r="AJ54" s="918">
        <v>0.4</v>
      </c>
      <c r="AK54" s="918">
        <v>5.5</v>
      </c>
      <c r="AL54" s="930">
        <v>15380</v>
      </c>
      <c r="AM54" s="924">
        <v>0.2</v>
      </c>
      <c r="AN54" s="918">
        <v>1.55</v>
      </c>
      <c r="AO54" s="804">
        <f t="shared" si="7"/>
        <v>-31.716276418925617</v>
      </c>
      <c r="AP54" s="805">
        <f t="shared" si="8"/>
        <v>9.7702100675608676</v>
      </c>
      <c r="AQ54" s="938">
        <f t="shared" si="9"/>
        <v>111.67287357005718</v>
      </c>
      <c r="AR54" s="704">
        <f>INDEX(Historical!$C$7:$C$1439,MATCH(B54,Historical!$B$7:$B$1446,0))*IF(AH54="n/a",1.03,IF(AH54&lt;0,1.01,IF(AH54&gt;10,1.1,(1+AH54/100))))</f>
        <v>1.1231200000000001</v>
      </c>
      <c r="AS54" s="937">
        <f t="shared" si="10"/>
        <v>1.2292548400000001</v>
      </c>
      <c r="AT54" s="937">
        <f t="shared" si="16"/>
        <v>1.2968638562000001</v>
      </c>
      <c r="AU54" s="937">
        <f t="shared" si="16"/>
        <v>1.3681913682910001</v>
      </c>
      <c r="AV54" s="937">
        <f t="shared" si="16"/>
        <v>1.443441893547005</v>
      </c>
      <c r="AW54" s="704">
        <f t="shared" si="12"/>
        <v>6.4608719580380054</v>
      </c>
      <c r="AX54" s="812">
        <f t="shared" si="13"/>
        <v>21.045185531068423</v>
      </c>
      <c r="AY54" s="997">
        <v>0.44</v>
      </c>
      <c r="AZ54" s="924">
        <v>23.74</v>
      </c>
      <c r="BA54" s="924">
        <v>-2.29</v>
      </c>
      <c r="BB54" s="924">
        <v>0.69</v>
      </c>
      <c r="BC54" s="924">
        <v>7.5399999999999991</v>
      </c>
      <c r="BE54" s="666">
        <v>2006</v>
      </c>
      <c r="BF54" s="948" t="e">
        <f>#VALUE!</f>
        <v>#VALUE!</v>
      </c>
      <c r="BG54" s="933">
        <v>1.4000000000000001</v>
      </c>
    </row>
    <row r="55" spans="1:59" ht="11.25" customHeight="1" x14ac:dyDescent="0.2">
      <c r="A55" s="537" t="s">
        <v>1089</v>
      </c>
      <c r="B55" s="927" t="s">
        <v>1090</v>
      </c>
      <c r="C55" s="994" t="s">
        <v>108</v>
      </c>
      <c r="D55" s="994" t="s">
        <v>4372</v>
      </c>
      <c r="E55" s="794">
        <v>10</v>
      </c>
      <c r="F55" s="526">
        <v>338</v>
      </c>
      <c r="G55" s="526" t="s">
        <v>106</v>
      </c>
      <c r="H55" s="526" t="s">
        <v>106</v>
      </c>
      <c r="I55" s="926">
        <v>42.27</v>
      </c>
      <c r="J55" s="704">
        <f t="shared" si="0"/>
        <v>3.4066713981547196</v>
      </c>
      <c r="K55" s="929">
        <v>0.36</v>
      </c>
      <c r="L55" s="641">
        <v>4</v>
      </c>
      <c r="M55" s="695">
        <f t="shared" si="1"/>
        <v>1.44</v>
      </c>
      <c r="N55" s="923" t="s">
        <v>610</v>
      </c>
      <c r="O55" s="797">
        <v>0.33</v>
      </c>
      <c r="P55" s="917">
        <v>43525</v>
      </c>
      <c r="Q55" s="917">
        <v>43538</v>
      </c>
      <c r="R55" s="695">
        <f t="shared" si="2"/>
        <v>9.0909090909090811</v>
      </c>
      <c r="S55" s="761">
        <f>IF(INDEX(Historical!$D$7:$D$1439,MATCH(B55,Historical!$B$7:$B$1446,0))=0,"n/a",(INDEX(Historical!$C$7:$C$1439,MATCH(B55,Historical!$B$7:$B$1446,0))/INDEX(Historical!$D$7:$D$1439,MATCH(B55,Historical!$B$7:$B$1446,0))-1)*100)</f>
        <v>12.5</v>
      </c>
      <c r="T55" s="761">
        <f>IF(INDEX(Historical!$F$7:$F$1432,MATCH(B55,Historical!$B$7:$B$1446,0))=0,"n/a",((INDEX(Historical!$C$7:$C$1439,MATCH(B55,Historical!$B$7:$B$1446,0))/INDEX(Historical!$F$7:$F$1432,MATCH(B55,Historical!$B$7:$B$1446,0)))^(1/3)-1)*100)</f>
        <v>8.0082298255290674</v>
      </c>
      <c r="U55" s="761">
        <f>IF(INDEX(Historical!$H$7:$H$1432,MATCH(B55,Historical!$B$7:$B$1446,0))=0,"n/a",((INDEX(Historical!$C$7:$C$1439,MATCH(B55,Historical!$B$7:$B$1446,0))/INDEX(Historical!$H$7:$H$1432,MATCH(B55,Historical!$B$7:$B$1446,0)))^(1/5)-1)*100)</f>
        <v>9.5105881968669426</v>
      </c>
      <c r="V55" s="761">
        <f>IF(INDEX(Historical!$O$7:$O$1432,MATCH(B55,Historical!$B$7:$B$1446,0))=0,"n/a",((INDEX(Historical!$C$7:$C$1439,MATCH(B55,Historical!$B$7:$B$1446,0))/INDEX(Historical!$O$7:$O$1432,MATCH(B55,Historical!$B$7:$B$1446,0)))^(1/10)-1)*100)</f>
        <v>5.1854563007368348</v>
      </c>
      <c r="W55" s="762">
        <f t="shared" si="3"/>
        <v>1.8340889683161581</v>
      </c>
      <c r="X55" s="763">
        <f t="shared" si="4"/>
        <v>0.98047300998628262</v>
      </c>
      <c r="Y55" s="718"/>
      <c r="Z55" s="704">
        <f t="shared" si="5"/>
        <v>60</v>
      </c>
      <c r="AA55" s="937">
        <f t="shared" si="6"/>
        <v>17.612500000000001</v>
      </c>
      <c r="AB55" s="641">
        <v>12</v>
      </c>
      <c r="AC55" s="918">
        <v>2.4</v>
      </c>
      <c r="AD55" s="918">
        <v>3.82</v>
      </c>
      <c r="AE55" s="918">
        <v>5.28</v>
      </c>
      <c r="AF55" s="918">
        <v>8.9</v>
      </c>
      <c r="AG55" s="918">
        <v>40.200000000000003</v>
      </c>
      <c r="AH55" s="918">
        <v>36.9</v>
      </c>
      <c r="AI55" s="918">
        <v>8.4599999999999991</v>
      </c>
      <c r="AJ55" s="918">
        <v>9.7000000000000011</v>
      </c>
      <c r="AK55" s="918">
        <v>4.6100000000000003</v>
      </c>
      <c r="AL55" s="930">
        <v>2009.9999999999998</v>
      </c>
      <c r="AM55" s="924">
        <v>26.700000000000003</v>
      </c>
      <c r="AN55" s="918">
        <v>0</v>
      </c>
      <c r="AO55" s="804">
        <f t="shared" si="7"/>
        <v>-4.6952404049783389</v>
      </c>
      <c r="AP55" s="805">
        <f t="shared" si="8"/>
        <v>12.917259595021662</v>
      </c>
      <c r="AQ55" s="938">
        <f t="shared" si="9"/>
        <v>163.94549100566618</v>
      </c>
      <c r="AR55" s="704">
        <f>INDEX(Historical!$C$7:$C$1439,MATCH(B55,Historical!$B$7:$B$1446,0))*IF(AH55="n/a",1.03,IF(AH55&lt;0,1.01,IF(AH55&gt;10,1.1,(1+AH55/100))))</f>
        <v>1.3860000000000001</v>
      </c>
      <c r="AS55" s="937">
        <f t="shared" si="10"/>
        <v>1.5032556000000001</v>
      </c>
      <c r="AT55" s="937">
        <f t="shared" si="16"/>
        <v>1.5725556831600003</v>
      </c>
      <c r="AU55" s="937">
        <f t="shared" si="16"/>
        <v>1.6450505001536764</v>
      </c>
      <c r="AV55" s="937">
        <f t="shared" si="16"/>
        <v>1.7208873282107608</v>
      </c>
      <c r="AW55" s="704">
        <f t="shared" si="12"/>
        <v>7.8277491115244375</v>
      </c>
      <c r="AX55" s="812">
        <f t="shared" si="13"/>
        <v>18.518450701500917</v>
      </c>
      <c r="AY55" s="997">
        <v>1.04</v>
      </c>
      <c r="AZ55" s="924">
        <v>28.29</v>
      </c>
      <c r="BA55" s="924">
        <v>-0.19</v>
      </c>
      <c r="BB55" s="924">
        <v>6.660000000000001</v>
      </c>
      <c r="BC55" s="924">
        <v>11.35</v>
      </c>
      <c r="BE55" s="666">
        <v>2010</v>
      </c>
      <c r="BF55" s="948" t="e">
        <f>#VALUE!</f>
        <v>#VALUE!</v>
      </c>
      <c r="BG55" s="933">
        <v>25.3</v>
      </c>
    </row>
    <row r="56" spans="1:59" ht="11.25" customHeight="1" x14ac:dyDescent="0.2">
      <c r="A56" s="611" t="s">
        <v>518</v>
      </c>
      <c r="B56" s="927" t="s">
        <v>519</v>
      </c>
      <c r="C56" s="994" t="s">
        <v>247</v>
      </c>
      <c r="D56" s="994" t="s">
        <v>4395</v>
      </c>
      <c r="E56" s="794">
        <v>13</v>
      </c>
      <c r="F56" s="526">
        <v>290</v>
      </c>
      <c r="G56" s="526" t="s">
        <v>106</v>
      </c>
      <c r="H56" s="526" t="s">
        <v>106</v>
      </c>
      <c r="I56" s="926">
        <v>104.18</v>
      </c>
      <c r="J56" s="704">
        <f t="shared" si="0"/>
        <v>0.92148205029756181</v>
      </c>
      <c r="K56" s="929">
        <v>0.24</v>
      </c>
      <c r="L56" s="641">
        <v>4</v>
      </c>
      <c r="M56" s="695">
        <f t="shared" si="1"/>
        <v>0.96</v>
      </c>
      <c r="N56" s="923" t="s">
        <v>610</v>
      </c>
      <c r="O56" s="797">
        <v>0.22</v>
      </c>
      <c r="P56" s="917">
        <v>43418</v>
      </c>
      <c r="Q56" s="917">
        <v>43433</v>
      </c>
      <c r="R56" s="695">
        <f t="shared" si="2"/>
        <v>9.0909090909090864</v>
      </c>
      <c r="S56" s="761">
        <f>IF(INDEX(Historical!$D$7:$D$1439,MATCH(B56,Historical!$B$7:$B$1446,0))=0,"n/a",(INDEX(Historical!$C$7:$C$1439,MATCH(B56,Historical!$B$7:$B$1446,0))/INDEX(Historical!$D$7:$D$1439,MATCH(B56,Historical!$B$7:$B$1446,0))-1)*100)</f>
        <v>23.287671232876718</v>
      </c>
      <c r="T56" s="761">
        <f>IF(INDEX(Historical!$F$7:$F$1432,MATCH(B56,Historical!$B$7:$B$1446,0))=0,"n/a",((INDEX(Historical!$C$7:$C$1439,MATCH(B56,Historical!$B$7:$B$1446,0))/INDEX(Historical!$F$7:$F$1432,MATCH(B56,Historical!$B$7:$B$1446,0)))^(1/3)-1)*100)</f>
        <v>13.227071089979447</v>
      </c>
      <c r="U56" s="761">
        <f>IF(INDEX(Historical!$H$7:$H$1432,MATCH(B56,Historical!$B$7:$B$1446,0))=0,"n/a",((INDEX(Historical!$C$7:$C$1439,MATCH(B56,Historical!$B$7:$B$1446,0))/INDEX(Historical!$H$7:$H$1432,MATCH(B56,Historical!$B$7:$B$1446,0)))^(1/5)-1)*100)</f>
        <v>14.61625722973292</v>
      </c>
      <c r="V56" s="761">
        <f>IF(INDEX(Historical!$O$7:$O$1432,MATCH(B56,Historical!$B$7:$B$1446,0))=0,"n/a",((INDEX(Historical!$C$7:$C$1439,MATCH(B56,Historical!$B$7:$B$1446,0))/INDEX(Historical!$O$7:$O$1432,MATCH(B56,Historical!$B$7:$B$1446,0)))^(1/10)-1)*100)</f>
        <v>10.894307469981591</v>
      </c>
      <c r="W56" s="762">
        <f t="shared" si="3"/>
        <v>1.3416417032479457</v>
      </c>
      <c r="X56" s="763">
        <f t="shared" si="4"/>
        <v>0.62462637733901361</v>
      </c>
      <c r="Y56" s="928"/>
      <c r="Z56" s="704">
        <f t="shared" si="5"/>
        <v>24.615384615384613</v>
      </c>
      <c r="AA56" s="937">
        <f t="shared" si="6"/>
        <v>26.712820512820514</v>
      </c>
      <c r="AB56" s="641">
        <v>12</v>
      </c>
      <c r="AC56" s="918">
        <v>3.9</v>
      </c>
      <c r="AD56" s="918">
        <v>3.38</v>
      </c>
      <c r="AE56" s="918">
        <v>2.63</v>
      </c>
      <c r="AF56" s="918">
        <v>4.28</v>
      </c>
      <c r="AG56" s="918">
        <v>16.2</v>
      </c>
      <c r="AH56" s="918">
        <v>138.69999999999999</v>
      </c>
      <c r="AI56" s="918">
        <v>10.43</v>
      </c>
      <c r="AJ56" s="918">
        <v>23.400000000000002</v>
      </c>
      <c r="AK56" s="918">
        <v>7.9</v>
      </c>
      <c r="AL56" s="930">
        <v>7380</v>
      </c>
      <c r="AM56" s="924">
        <v>3.6999999999999997</v>
      </c>
      <c r="AN56" s="918">
        <v>0</v>
      </c>
      <c r="AO56" s="804">
        <f t="shared" si="7"/>
        <v>-11.175081232790031</v>
      </c>
      <c r="AP56" s="805">
        <f t="shared" si="8"/>
        <v>15.537739280030483</v>
      </c>
      <c r="AQ56" s="938">
        <f t="shared" si="9"/>
        <v>125.41898943460995</v>
      </c>
      <c r="AR56" s="704">
        <f>INDEX(Historical!$C$7:$C$1439,MATCH(B56,Historical!$B$7:$B$1446,0))*IF(AH56="n/a",1.03,IF(AH56&lt;0,1.01,IF(AH56&gt;10,1.1,(1+AH56/100))))</f>
        <v>0.9900000000000001</v>
      </c>
      <c r="AS56" s="937">
        <f t="shared" si="10"/>
        <v>1.0890000000000002</v>
      </c>
      <c r="AT56" s="937">
        <f t="shared" si="16"/>
        <v>1.1750310000000002</v>
      </c>
      <c r="AU56" s="937">
        <f t="shared" si="16"/>
        <v>1.2678584490000002</v>
      </c>
      <c r="AV56" s="937">
        <f t="shared" si="16"/>
        <v>1.3680192664710003</v>
      </c>
      <c r="AW56" s="704">
        <f t="shared" si="12"/>
        <v>5.8899087154710008</v>
      </c>
      <c r="AX56" s="812">
        <f t="shared" si="13"/>
        <v>5.6535887074976001</v>
      </c>
      <c r="AY56" s="997">
        <v>0.68</v>
      </c>
      <c r="AZ56" s="924">
        <v>40.25</v>
      </c>
      <c r="BA56" s="924">
        <v>-5.07</v>
      </c>
      <c r="BB56" s="924">
        <v>5.3100000000000005</v>
      </c>
      <c r="BC56" s="924">
        <v>13.4</v>
      </c>
      <c r="BE56" s="666">
        <v>2006</v>
      </c>
      <c r="BF56" s="948" t="e">
        <f>#VALUE!</f>
        <v>#VALUE!</v>
      </c>
      <c r="BG56" s="933">
        <v>11.799999999999999</v>
      </c>
    </row>
    <row r="57" spans="1:59" ht="11.25" customHeight="1" x14ac:dyDescent="0.2">
      <c r="A57" s="611" t="s">
        <v>1101</v>
      </c>
      <c r="B57" s="927" t="s">
        <v>1102</v>
      </c>
      <c r="C57" s="994" t="s">
        <v>4356</v>
      </c>
      <c r="D57" s="994" t="s">
        <v>4357</v>
      </c>
      <c r="E57" s="794">
        <v>10</v>
      </c>
      <c r="F57" s="526">
        <v>326</v>
      </c>
      <c r="G57" s="526" t="s">
        <v>106</v>
      </c>
      <c r="H57" s="526" t="s">
        <v>106</v>
      </c>
      <c r="I57" s="926">
        <v>107.02</v>
      </c>
      <c r="J57" s="704">
        <f t="shared" si="0"/>
        <v>4.1113810502709773</v>
      </c>
      <c r="K57" s="929">
        <v>1.1000000000000001</v>
      </c>
      <c r="L57" s="641">
        <v>4</v>
      </c>
      <c r="M57" s="695">
        <f t="shared" si="1"/>
        <v>4.4000000000000004</v>
      </c>
      <c r="N57" s="923" t="s">
        <v>220</v>
      </c>
      <c r="O57" s="797">
        <v>1.03</v>
      </c>
      <c r="P57" s="917">
        <v>43462</v>
      </c>
      <c r="Q57" s="917">
        <v>43480</v>
      </c>
      <c r="R57" s="695">
        <f t="shared" si="2"/>
        <v>6.7961165048543739</v>
      </c>
      <c r="S57" s="761">
        <f>IF(INDEX(Historical!$D$7:$D$1439,MATCH(B57,Historical!$B$7:$B$1446,0))=0,"n/a",(INDEX(Historical!$C$7:$C$1439,MATCH(B57,Historical!$B$7:$B$1446,0))/INDEX(Historical!$D$7:$D$1439,MATCH(B57,Historical!$B$7:$B$1446,0))-1)*100)</f>
        <v>11.666666666666647</v>
      </c>
      <c r="T57" s="761">
        <f>IF(INDEX(Historical!$F$7:$F$1432,MATCH(B57,Historical!$B$7:$B$1446,0))=0,"n/a",((INDEX(Historical!$C$7:$C$1439,MATCH(B57,Historical!$B$7:$B$1446,0))/INDEX(Historical!$F$7:$F$1432,MATCH(B57,Historical!$B$7:$B$1446,0)))^(1/3)-1)*100)</f>
        <v>33.753634030255753</v>
      </c>
      <c r="U57" s="761">
        <f>IF(INDEX(Historical!$H$7:$H$1432,MATCH(B57,Historical!$B$7:$B$1446,0))=0,"n/a",((INDEX(Historical!$C$7:$C$1439,MATCH(B57,Historical!$B$7:$B$1446,0))/INDEX(Historical!$H$7:$H$1432,MATCH(B57,Historical!$B$7:$B$1446,0)))^(1/5)-1)*100)</f>
        <v>30.065004264807762</v>
      </c>
      <c r="V57" s="761" t="str">
        <f>IF(INDEX(Historical!$O$7:$O$1432,MATCH(B57,Historical!$B$7:$B$1446,0))=0,"n/a",((INDEX(Historical!$C$7:$C$1439,MATCH(B57,Historical!$B$7:$B$1446,0))/INDEX(Historical!$O$7:$O$1432,MATCH(B57,Historical!$B$7:$B$1446,0)))^(1/10)-1)*100)</f>
        <v>n/a</v>
      </c>
      <c r="W57" s="762" t="str">
        <f t="shared" si="3"/>
        <v>n/a</v>
      </c>
      <c r="X57" s="763">
        <f t="shared" si="4"/>
        <v>0.85169983752996503</v>
      </c>
      <c r="Y57" s="715"/>
      <c r="Z57" s="704">
        <f t="shared" si="5"/>
        <v>198.19819819819818</v>
      </c>
      <c r="AA57" s="937">
        <f t="shared" si="6"/>
        <v>48.207207207207205</v>
      </c>
      <c r="AB57" s="641">
        <v>12</v>
      </c>
      <c r="AC57" s="918">
        <v>2.2200000000000002</v>
      </c>
      <c r="AD57" s="918">
        <v>3.22</v>
      </c>
      <c r="AE57" s="918">
        <v>9.68</v>
      </c>
      <c r="AF57" s="918">
        <v>16.02</v>
      </c>
      <c r="AG57" s="918">
        <v>30.099999999999998</v>
      </c>
      <c r="AH57" s="918">
        <v>20.599999999999998</v>
      </c>
      <c r="AI57" s="918">
        <v>9.879999999999999</v>
      </c>
      <c r="AJ57" s="918">
        <v>35.299999999999997</v>
      </c>
      <c r="AK57" s="918">
        <v>14.95</v>
      </c>
      <c r="AL57" s="930">
        <v>5270</v>
      </c>
      <c r="AM57" s="924">
        <v>1.2</v>
      </c>
      <c r="AN57" s="918">
        <v>4.66</v>
      </c>
      <c r="AO57" s="804">
        <f t="shared" si="7"/>
        <v>-14.030821892128465</v>
      </c>
      <c r="AP57" s="805">
        <f t="shared" si="8"/>
        <v>34.17638531507874</v>
      </c>
      <c r="AQ57" s="938">
        <f t="shared" si="9"/>
        <v>485.8628809843778</v>
      </c>
      <c r="AR57" s="704">
        <f>INDEX(Historical!$C$7:$C$1439,MATCH(B57,Historical!$B$7:$B$1446,0))*IF(AH57="n/a",1.03,IF(AH57&lt;0,1.01,IF(AH57&gt;10,1.1,(1+AH57/100))))</f>
        <v>4.4219999999999997</v>
      </c>
      <c r="AS57" s="937">
        <f t="shared" si="10"/>
        <v>4.8588936</v>
      </c>
      <c r="AT57" s="937">
        <f t="shared" si="16"/>
        <v>5.3447829600000007</v>
      </c>
      <c r="AU57" s="937">
        <f t="shared" si="16"/>
        <v>5.8792612560000013</v>
      </c>
      <c r="AV57" s="937">
        <f t="shared" si="16"/>
        <v>6.4671873816000023</v>
      </c>
      <c r="AW57" s="704">
        <f t="shared" si="12"/>
        <v>26.972125197600004</v>
      </c>
      <c r="AX57" s="812">
        <f t="shared" si="13"/>
        <v>25.202882823397498</v>
      </c>
      <c r="AY57" s="997">
        <v>0.78</v>
      </c>
      <c r="AZ57" s="924">
        <v>29.5</v>
      </c>
      <c r="BA57" s="924">
        <v>-9.17</v>
      </c>
      <c r="BB57" s="924">
        <v>6.08</v>
      </c>
      <c r="BC57" s="924">
        <v>3.18</v>
      </c>
      <c r="BE57" s="666">
        <v>2010</v>
      </c>
      <c r="BF57" s="948" t="e">
        <f>#VALUE!</f>
        <v>#VALUE!</v>
      </c>
      <c r="BG57" s="933">
        <v>4.3999999999999995</v>
      </c>
    </row>
    <row r="58" spans="1:59" ht="11.25" customHeight="1" x14ac:dyDescent="0.2">
      <c r="A58" s="611" t="s">
        <v>526</v>
      </c>
      <c r="B58" s="927" t="s">
        <v>527</v>
      </c>
      <c r="C58" s="994" t="s">
        <v>128</v>
      </c>
      <c r="D58" s="994" t="s">
        <v>4373</v>
      </c>
      <c r="E58" s="794">
        <v>15</v>
      </c>
      <c r="F58" s="526">
        <v>239</v>
      </c>
      <c r="G58" s="526" t="s">
        <v>115</v>
      </c>
      <c r="H58" s="526" t="s">
        <v>115</v>
      </c>
      <c r="I58" s="926">
        <v>242.14</v>
      </c>
      <c r="J58" s="704">
        <f t="shared" si="0"/>
        <v>0.94160403072602628</v>
      </c>
      <c r="K58" s="929">
        <v>0.56999999999999995</v>
      </c>
      <c r="L58" s="641">
        <v>4</v>
      </c>
      <c r="M58" s="695">
        <f t="shared" si="1"/>
        <v>2.2799999999999998</v>
      </c>
      <c r="N58" s="923" t="s">
        <v>528</v>
      </c>
      <c r="O58" s="797">
        <v>0.5</v>
      </c>
      <c r="P58" s="660">
        <v>43230</v>
      </c>
      <c r="Q58" s="660">
        <v>43245</v>
      </c>
      <c r="R58" s="695">
        <f t="shared" si="2"/>
        <v>13.999999999999989</v>
      </c>
      <c r="S58" s="761">
        <f>IF(INDEX(Historical!$D$7:$D$1439,MATCH(B58,Historical!$B$7:$B$1446,0))=0,"n/a",(INDEX(Historical!$C$7:$C$1439,MATCH(B58,Historical!$B$7:$B$1446,0))/INDEX(Historical!$D$7:$D$1439,MATCH(B58,Historical!$B$7:$B$1446,0))-1)*100)</f>
        <v>13.33333333333333</v>
      </c>
      <c r="T58" s="761">
        <f>IF(INDEX(Historical!$F$7:$F$1432,MATCH(B58,Historical!$B$7:$B$1446,0))=0,"n/a",((INDEX(Historical!$C$7:$C$1439,MATCH(B58,Historical!$B$7:$B$1446,0))/INDEX(Historical!$F$7:$F$1432,MATCH(B58,Historical!$B$7:$B$1446,0)))^(1/3)-1)*100)</f>
        <v>12.431315835118117</v>
      </c>
      <c r="U58" s="761">
        <f>IF(INDEX(Historical!$H$7:$H$1432,MATCH(B58,Historical!$B$7:$B$1446,0))=0,"n/a",((INDEX(Historical!$C$7:$C$1439,MATCH(B58,Historical!$B$7:$B$1446,0))/INDEX(Historical!$H$7:$H$1432,MATCH(B58,Historical!$B$7:$B$1446,0)))^(1/5)-1)*100)</f>
        <v>12.896647433460107</v>
      </c>
      <c r="V58" s="761">
        <f>IF(INDEX(Historical!$O$7:$O$1432,MATCH(B58,Historical!$B$7:$B$1446,0))=0,"n/a",((INDEX(Historical!$C$7:$C$1439,MATCH(B58,Historical!$B$7:$B$1446,0))/INDEX(Historical!$O$7:$O$1432,MATCH(B58,Historical!$B$7:$B$1446,0)))^(1/10)-1)*100)</f>
        <v>13.462206655893727</v>
      </c>
      <c r="W58" s="762">
        <f t="shared" si="3"/>
        <v>0.95798911449736068</v>
      </c>
      <c r="X58" s="763">
        <f t="shared" si="4"/>
        <v>1.432960825940012</v>
      </c>
      <c r="Y58" s="715"/>
      <c r="Z58" s="704">
        <f t="shared" si="5"/>
        <v>30.079155672823216</v>
      </c>
      <c r="AA58" s="937">
        <f t="shared" si="6"/>
        <v>31.944591029023744</v>
      </c>
      <c r="AB58" s="641">
        <v>8</v>
      </c>
      <c r="AC58" s="918">
        <v>7.58</v>
      </c>
      <c r="AD58" s="918">
        <v>2.95</v>
      </c>
      <c r="AE58" s="918">
        <v>0.73</v>
      </c>
      <c r="AF58" s="918">
        <v>7.69</v>
      </c>
      <c r="AG58" s="918">
        <v>26.5</v>
      </c>
      <c r="AH58" s="918">
        <v>17.5</v>
      </c>
      <c r="AI58" s="918">
        <v>6.87</v>
      </c>
      <c r="AJ58" s="918">
        <v>9</v>
      </c>
      <c r="AK58" s="918">
        <v>10.82</v>
      </c>
      <c r="AL58" s="930">
        <v>107400</v>
      </c>
      <c r="AM58" s="924">
        <v>0.4</v>
      </c>
      <c r="AN58" s="918">
        <v>0.47</v>
      </c>
      <c r="AO58" s="804">
        <f t="shared" si="7"/>
        <v>-18.106339564837612</v>
      </c>
      <c r="AP58" s="805">
        <f t="shared" si="8"/>
        <v>13.838251464186133</v>
      </c>
      <c r="AQ58" s="938">
        <f t="shared" si="9"/>
        <v>230.42323365525723</v>
      </c>
      <c r="AR58" s="704">
        <f>INDEX(Historical!$C$7:$C$1439,MATCH(B58,Historical!$B$7:$B$1446,0))*IF(AH58="n/a",1.03,IF(AH58&lt;0,1.01,IF(AH58&gt;10,1.1,(1+AH58/100))))</f>
        <v>2.431</v>
      </c>
      <c r="AS58" s="937">
        <f t="shared" si="10"/>
        <v>2.5980097</v>
      </c>
      <c r="AT58" s="937">
        <f t="shared" si="16"/>
        <v>2.8578106700000001</v>
      </c>
      <c r="AU58" s="937">
        <f t="shared" si="16"/>
        <v>3.1435917370000004</v>
      </c>
      <c r="AV58" s="937">
        <f t="shared" si="16"/>
        <v>3.4579509107000006</v>
      </c>
      <c r="AW58" s="704">
        <f t="shared" si="12"/>
        <v>14.488363017700001</v>
      </c>
      <c r="AX58" s="812">
        <f t="shared" si="13"/>
        <v>5.9834653579334276</v>
      </c>
      <c r="AY58" s="997">
        <v>0.95</v>
      </c>
      <c r="AZ58" s="924">
        <v>33.82</v>
      </c>
      <c r="BA58" s="924">
        <v>-1.23</v>
      </c>
      <c r="BB58" s="924">
        <v>9.84</v>
      </c>
      <c r="BC58" s="924">
        <v>9.379999999999999</v>
      </c>
      <c r="BE58" s="666">
        <v>2004</v>
      </c>
      <c r="BF58" s="948" t="e">
        <f>#VALUE!</f>
        <v>#VALUE!</v>
      </c>
      <c r="BG58" s="933">
        <v>8.3000000000000007</v>
      </c>
    </row>
    <row r="59" spans="1:59" ht="11.25" customHeight="1" x14ac:dyDescent="0.2">
      <c r="A59" s="611" t="s">
        <v>504</v>
      </c>
      <c r="B59" s="927" t="s">
        <v>505</v>
      </c>
      <c r="C59" s="994" t="s">
        <v>131</v>
      </c>
      <c r="D59" s="994" t="s">
        <v>4377</v>
      </c>
      <c r="E59" s="794">
        <v>15</v>
      </c>
      <c r="F59" s="526">
        <v>242</v>
      </c>
      <c r="G59" s="526" t="s">
        <v>37</v>
      </c>
      <c r="H59" s="526" t="s">
        <v>37</v>
      </c>
      <c r="I59" s="926">
        <v>91.21</v>
      </c>
      <c r="J59" s="704">
        <f t="shared" si="0"/>
        <v>1.6226290976866571</v>
      </c>
      <c r="K59" s="929">
        <v>0.37</v>
      </c>
      <c r="L59" s="641">
        <v>4</v>
      </c>
      <c r="M59" s="695">
        <f t="shared" si="1"/>
        <v>1.48</v>
      </c>
      <c r="N59" s="923" t="s">
        <v>506</v>
      </c>
      <c r="O59" s="797">
        <v>0.32500000000000001</v>
      </c>
      <c r="P59" s="917">
        <v>43265</v>
      </c>
      <c r="Q59" s="917">
        <v>43286</v>
      </c>
      <c r="R59" s="695">
        <f t="shared" si="2"/>
        <v>13.846153846153841</v>
      </c>
      <c r="S59" s="761">
        <f>IF(INDEX(Historical!$D$7:$D$1439,MATCH(B59,Historical!$B$7:$B$1446,0))=0,"n/a",(INDEX(Historical!$C$7:$C$1439,MATCH(B59,Historical!$B$7:$B$1446,0))/INDEX(Historical!$D$7:$D$1439,MATCH(B59,Historical!$B$7:$B$1446,0))-1)*100)</f>
        <v>10.317460317460302</v>
      </c>
      <c r="T59" s="761">
        <f>IF(INDEX(Historical!$F$7:$F$1432,MATCH(B59,Historical!$B$7:$B$1446,0))=0,"n/a",((INDEX(Historical!$C$7:$C$1439,MATCH(B59,Historical!$B$7:$B$1446,0))/INDEX(Historical!$F$7:$F$1432,MATCH(B59,Historical!$B$7:$B$1446,0)))^(1/3)-1)*100)</f>
        <v>7.6250363037521085</v>
      </c>
      <c r="U59" s="761">
        <f>IF(INDEX(Historical!$H$7:$H$1432,MATCH(B59,Historical!$B$7:$B$1446,0))=0,"n/a",((INDEX(Historical!$C$7:$C$1439,MATCH(B59,Historical!$B$7:$B$1446,0))/INDEX(Historical!$H$7:$H$1432,MATCH(B59,Historical!$B$7:$B$1446,0)))^(1/5)-1)*100)</f>
        <v>6.5252333625098968</v>
      </c>
      <c r="V59" s="761">
        <f>IF(INDEX(Historical!$O$7:$O$1432,MATCH(B59,Historical!$B$7:$B$1446,0))=0,"n/a",((INDEX(Historical!$C$7:$C$1439,MATCH(B59,Historical!$B$7:$B$1446,0))/INDEX(Historical!$O$7:$O$1432,MATCH(B59,Historical!$B$7:$B$1446,0)))^(1/10)-1)*100)</f>
        <v>5.6799213339194354</v>
      </c>
      <c r="W59" s="762">
        <f t="shared" si="3"/>
        <v>1.148824601415237</v>
      </c>
      <c r="X59" s="763">
        <f t="shared" si="4"/>
        <v>0.73317228792246025</v>
      </c>
      <c r="Y59" s="718"/>
      <c r="Z59" s="704">
        <f t="shared" si="5"/>
        <v>42.89855072463768</v>
      </c>
      <c r="AA59" s="937">
        <f t="shared" si="6"/>
        <v>26.437681159420286</v>
      </c>
      <c r="AB59" s="641">
        <v>12</v>
      </c>
      <c r="AC59" s="918">
        <v>3.45</v>
      </c>
      <c r="AD59" s="918">
        <v>4.41</v>
      </c>
      <c r="AE59" s="918">
        <v>2.11</v>
      </c>
      <c r="AF59" s="918">
        <v>2.88</v>
      </c>
      <c r="AG59" s="918">
        <v>11.1</v>
      </c>
      <c r="AH59" s="918">
        <v>28.799999999999997</v>
      </c>
      <c r="AI59" s="918">
        <v>5.9499999999999993</v>
      </c>
      <c r="AJ59" s="918">
        <v>8.9</v>
      </c>
      <c r="AK59" s="918">
        <v>6</v>
      </c>
      <c r="AL59" s="930">
        <v>1510</v>
      </c>
      <c r="AM59" s="924">
        <v>1.7999999999999998</v>
      </c>
      <c r="AN59" s="918">
        <v>1.2</v>
      </c>
      <c r="AO59" s="804">
        <f t="shared" si="7"/>
        <v>-18.28981869922373</v>
      </c>
      <c r="AP59" s="805">
        <f t="shared" si="8"/>
        <v>8.1478624601965546</v>
      </c>
      <c r="AQ59" s="938">
        <f t="shared" si="9"/>
        <v>83.957146868660601</v>
      </c>
      <c r="AR59" s="704">
        <f>INDEX(Historical!$C$7:$C$1439,MATCH(B59,Historical!$B$7:$B$1446,0))*IF(AH59="n/a",1.03,IF(AH59&lt;0,1.01,IF(AH59&gt;10,1.1,(1+AH59/100))))</f>
        <v>1.5289999999999999</v>
      </c>
      <c r="AS59" s="937">
        <f t="shared" si="10"/>
        <v>1.6199754999999998</v>
      </c>
      <c r="AT59" s="937">
        <f t="shared" si="16"/>
        <v>1.7171740299999998</v>
      </c>
      <c r="AU59" s="937">
        <f t="shared" si="16"/>
        <v>1.8202044717999999</v>
      </c>
      <c r="AV59" s="937">
        <f t="shared" si="16"/>
        <v>1.929416740108</v>
      </c>
      <c r="AW59" s="704">
        <f t="shared" si="12"/>
        <v>8.6157707419079994</v>
      </c>
      <c r="AX59" s="812">
        <f t="shared" si="13"/>
        <v>9.4460812870387016</v>
      </c>
      <c r="AY59" s="997">
        <v>0.28000000000000003</v>
      </c>
      <c r="AZ59" s="924">
        <v>31.900000000000002</v>
      </c>
      <c r="BA59" s="924">
        <v>-3.8600000000000003</v>
      </c>
      <c r="BB59" s="924">
        <v>1.01</v>
      </c>
      <c r="BC59" s="924">
        <v>7.02</v>
      </c>
      <c r="BE59" s="666">
        <v>2004</v>
      </c>
      <c r="BF59" s="948" t="e">
        <f>#VALUE!</f>
        <v>#VALUE!</v>
      </c>
      <c r="BG59" s="933">
        <v>3.6999999999999997</v>
      </c>
    </row>
    <row r="60" spans="1:59" s="840" customFormat="1" ht="11.25" customHeight="1" x14ac:dyDescent="0.2">
      <c r="A60" s="819" t="s">
        <v>531</v>
      </c>
      <c r="B60" s="848" t="s">
        <v>532</v>
      </c>
      <c r="C60" s="994" t="s">
        <v>112</v>
      </c>
      <c r="D60" s="994" t="s">
        <v>4394</v>
      </c>
      <c r="E60" s="820">
        <v>15</v>
      </c>
      <c r="F60" s="526">
        <v>256</v>
      </c>
      <c r="G60" s="1151" t="s">
        <v>37</v>
      </c>
      <c r="H60" s="1151" t="s">
        <v>37</v>
      </c>
      <c r="I60" s="821">
        <v>74.819999999999993</v>
      </c>
      <c r="J60" s="822">
        <f t="shared" si="0"/>
        <v>1.2830793905372897</v>
      </c>
      <c r="K60" s="823">
        <v>0.24</v>
      </c>
      <c r="L60" s="824">
        <v>4</v>
      </c>
      <c r="M60" s="825">
        <f t="shared" si="1"/>
        <v>0.96</v>
      </c>
      <c r="N60" s="826" t="s">
        <v>149</v>
      </c>
      <c r="O60" s="827">
        <v>0.22</v>
      </c>
      <c r="P60" s="828">
        <v>43523</v>
      </c>
      <c r="Q60" s="828">
        <v>43539</v>
      </c>
      <c r="R60" s="825">
        <f t="shared" si="2"/>
        <v>9.0909090909090864</v>
      </c>
      <c r="S60" s="761">
        <f>IF(INDEX(Historical!$D$7:$D$1439,MATCH(B60,Historical!$B$7:$B$1446,0))=0,"n/a",(INDEX(Historical!$C$7:$C$1439,MATCH(B60,Historical!$B$7:$B$1446,0))/INDEX(Historical!$D$7:$D$1439,MATCH(B60,Historical!$B$7:$B$1446,0))-1)*100)</f>
        <v>12.820512820512819</v>
      </c>
      <c r="T60" s="761">
        <f>IF(INDEX(Historical!$F$7:$F$1432,MATCH(B60,Historical!$B$7:$B$1446,0))=0,"n/a",((INDEX(Historical!$C$7:$C$1439,MATCH(B60,Historical!$B$7:$B$1446,0))/INDEX(Historical!$F$7:$F$1432,MATCH(B60,Historical!$B$7:$B$1446,0)))^(1/3)-1)*100)</f>
        <v>7.9265291666473336</v>
      </c>
      <c r="U60" s="761">
        <f>IF(INDEX(Historical!$H$7:$H$1432,MATCH(B60,Historical!$B$7:$B$1446,0))=0,"n/a",((INDEX(Historical!$C$7:$C$1439,MATCH(B60,Historical!$B$7:$B$1446,0))/INDEX(Historical!$H$7:$H$1432,MATCH(B60,Historical!$B$7:$B$1446,0)))^(1/5)-1)*100)</f>
        <v>8.3243600694195905</v>
      </c>
      <c r="V60" s="761">
        <f>IF(INDEX(Historical!$O$7:$O$1432,MATCH(B60,Historical!$B$7:$B$1446,0))=0,"n/a",((INDEX(Historical!$C$7:$C$1439,MATCH(B60,Historical!$B$7:$B$1446,0))/INDEX(Historical!$O$7:$O$1432,MATCH(B60,Historical!$B$7:$B$1446,0)))^(1/10)-1)*100)</f>
        <v>13.112687251123646</v>
      </c>
      <c r="W60" s="829">
        <f t="shared" si="3"/>
        <v>0.6348325030558678</v>
      </c>
      <c r="X60" s="830">
        <f t="shared" si="4"/>
        <v>0.52027250433872441</v>
      </c>
      <c r="Y60" s="845"/>
      <c r="Z60" s="822">
        <f t="shared" si="5"/>
        <v>24.935064935064933</v>
      </c>
      <c r="AA60" s="832">
        <f t="shared" si="6"/>
        <v>19.433766233766232</v>
      </c>
      <c r="AB60" s="824">
        <v>12</v>
      </c>
      <c r="AC60" s="833">
        <v>3.85</v>
      </c>
      <c r="AD60" s="833">
        <v>1.66</v>
      </c>
      <c r="AE60" s="833">
        <v>5.0599999999999996</v>
      </c>
      <c r="AF60" s="833">
        <v>4.9400000000000004</v>
      </c>
      <c r="AG60" s="833">
        <v>24.2</v>
      </c>
      <c r="AH60" s="833">
        <v>78.8</v>
      </c>
      <c r="AI60" s="833">
        <v>11.78</v>
      </c>
      <c r="AJ60" s="833">
        <v>16</v>
      </c>
      <c r="AK60" s="833">
        <v>11.72</v>
      </c>
      <c r="AL60" s="834">
        <v>61980</v>
      </c>
      <c r="AM60" s="835">
        <v>0.2</v>
      </c>
      <c r="AN60" s="833">
        <v>1.17</v>
      </c>
      <c r="AO60" s="836">
        <f t="shared" si="7"/>
        <v>-9.8263267738093507</v>
      </c>
      <c r="AP60" s="837">
        <f t="shared" si="8"/>
        <v>9.6074394599568809</v>
      </c>
      <c r="AQ60" s="838">
        <f t="shared" si="9"/>
        <v>106.56212968478371</v>
      </c>
      <c r="AR60" s="704">
        <f>INDEX(Historical!$C$7:$C$1439,MATCH(B60,Historical!$B$7:$B$1446,0))*IF(AH60="n/a",1.03,IF(AH60&lt;0,1.01,IF(AH60&gt;10,1.1,(1+AH60/100))))</f>
        <v>0.96800000000000008</v>
      </c>
      <c r="AS60" s="832">
        <f t="shared" si="10"/>
        <v>1.0648000000000002</v>
      </c>
      <c r="AT60" s="832">
        <f t="shared" si="16"/>
        <v>1.1712800000000003</v>
      </c>
      <c r="AU60" s="832">
        <f t="shared" si="16"/>
        <v>1.2884080000000004</v>
      </c>
      <c r="AV60" s="832">
        <f t="shared" si="16"/>
        <v>1.4172488000000005</v>
      </c>
      <c r="AW60" s="822">
        <f t="shared" si="12"/>
        <v>5.9097368000000019</v>
      </c>
      <c r="AX60" s="839">
        <f t="shared" si="13"/>
        <v>7.8986057203956195</v>
      </c>
      <c r="AY60" s="998">
        <v>1.28</v>
      </c>
      <c r="AZ60" s="835">
        <v>39.770000000000003</v>
      </c>
      <c r="BA60" s="835">
        <v>-1.8599999999999999</v>
      </c>
      <c r="BB60" s="835">
        <v>6.08</v>
      </c>
      <c r="BC60" s="835">
        <v>7.4899999999999993</v>
      </c>
      <c r="BD60" s="964"/>
      <c r="BE60" s="666">
        <v>2005</v>
      </c>
      <c r="BF60" s="948" t="e">
        <f>#VALUE!</f>
        <v>#VALUE!</v>
      </c>
      <c r="BG60" s="895">
        <v>8.9</v>
      </c>
    </row>
    <row r="61" spans="1:59" ht="11.25" customHeight="1" x14ac:dyDescent="0.2">
      <c r="A61" s="537" t="s">
        <v>513</v>
      </c>
      <c r="B61" s="927" t="s">
        <v>514</v>
      </c>
      <c r="C61" s="994" t="s">
        <v>108</v>
      </c>
      <c r="D61" s="994" t="s">
        <v>4376</v>
      </c>
      <c r="E61" s="794">
        <v>21</v>
      </c>
      <c r="F61" s="526">
        <v>162</v>
      </c>
      <c r="G61" s="526" t="s">
        <v>106</v>
      </c>
      <c r="H61" s="526" t="s">
        <v>106</v>
      </c>
      <c r="I61" s="926">
        <v>64</v>
      </c>
      <c r="J61" s="704">
        <f t="shared" si="0"/>
        <v>2.78125</v>
      </c>
      <c r="K61" s="935">
        <v>0.44500000000000001</v>
      </c>
      <c r="L61" s="641">
        <v>4</v>
      </c>
      <c r="M61" s="695">
        <f t="shared" si="1"/>
        <v>1.78</v>
      </c>
      <c r="N61" s="923" t="s">
        <v>320</v>
      </c>
      <c r="O61" s="798">
        <v>0.44</v>
      </c>
      <c r="P61" s="917">
        <v>43538</v>
      </c>
      <c r="Q61" s="917">
        <v>43553</v>
      </c>
      <c r="R61" s="695">
        <f t="shared" si="2"/>
        <v>1.1363636363636374</v>
      </c>
      <c r="S61" s="761">
        <f>IF(INDEX(Historical!$D$7:$D$1439,MATCH(B61,Historical!$B$7:$B$1446,0))=0,"n/a",(INDEX(Historical!$C$7:$C$1439,MATCH(B61,Historical!$B$7:$B$1446,0))/INDEX(Historical!$D$7:$D$1439,MATCH(B61,Historical!$B$7:$B$1446,0))-1)*100)</f>
        <v>2.941176470588247</v>
      </c>
      <c r="T61" s="761">
        <f>IF(INDEX(Historical!$F$7:$F$1432,MATCH(B61,Historical!$B$7:$B$1446,0))=0,"n/a",((INDEX(Historical!$C$7:$C$1439,MATCH(B61,Historical!$B$7:$B$1446,0))/INDEX(Historical!$F$7:$F$1432,MATCH(B61,Historical!$B$7:$B$1446,0)))^(1/3)-1)*100)</f>
        <v>2.3961154704533749</v>
      </c>
      <c r="U61" s="761">
        <f>IF(INDEX(Historical!$H$7:$H$1432,MATCH(B61,Historical!$B$7:$B$1446,0))=0,"n/a",((INDEX(Historical!$C$7:$C$1439,MATCH(B61,Historical!$B$7:$B$1446,0))/INDEX(Historical!$H$7:$H$1432,MATCH(B61,Historical!$B$7:$B$1446,0)))^(1/5)-1)*100)</f>
        <v>7.6960855891058388</v>
      </c>
      <c r="V61" s="761">
        <f>IF(INDEX(Historical!$O$7:$O$1432,MATCH(B61,Historical!$B$7:$B$1446,0))=0,"n/a",((INDEX(Historical!$C$7:$C$1439,MATCH(B61,Historical!$B$7:$B$1446,0))/INDEX(Historical!$O$7:$O$1432,MATCH(B61,Historical!$B$7:$B$1446,0)))^(1/10)-1)*100)</f>
        <v>7.3045008272090595</v>
      </c>
      <c r="W61" s="762">
        <f t="shared" si="3"/>
        <v>1.0536086956740613</v>
      </c>
      <c r="X61" s="763" t="str">
        <f t="shared" si="4"/>
        <v>n/a</v>
      </c>
      <c r="Y61" s="928"/>
      <c r="Z61" s="704" t="str">
        <f t="shared" si="5"/>
        <v>n/a</v>
      </c>
      <c r="AA61" s="937" t="str">
        <f t="shared" si="6"/>
        <v>n/a</v>
      </c>
      <c r="AB61" s="641">
        <v>12</v>
      </c>
      <c r="AC61" s="918" t="s">
        <v>137</v>
      </c>
      <c r="AD61" s="918" t="s">
        <v>137</v>
      </c>
      <c r="AE61" s="918" t="s">
        <v>137</v>
      </c>
      <c r="AF61" s="918" t="s">
        <v>137</v>
      </c>
      <c r="AG61" s="918" t="s">
        <v>137</v>
      </c>
      <c r="AH61" s="918" t="s">
        <v>137</v>
      </c>
      <c r="AI61" s="918" t="s">
        <v>137</v>
      </c>
      <c r="AJ61" s="918" t="s">
        <v>137</v>
      </c>
      <c r="AK61" s="918" t="s">
        <v>137</v>
      </c>
      <c r="AL61" s="930" t="s">
        <v>137</v>
      </c>
      <c r="AM61" s="924" t="s">
        <v>137</v>
      </c>
      <c r="AN61" s="918" t="s">
        <v>137</v>
      </c>
      <c r="AO61" s="804" t="str">
        <f t="shared" si="7"/>
        <v>n/a</v>
      </c>
      <c r="AP61" s="805">
        <f t="shared" si="8"/>
        <v>10.477335589105838</v>
      </c>
      <c r="AQ61" s="938" t="str">
        <f t="shared" si="9"/>
        <v>n/a</v>
      </c>
      <c r="AR61" s="704">
        <f>INDEX(Historical!$C$7:$C$1439,MATCH(B61,Historical!$B$7:$B$1446,0))*IF(AH61="n/a",1.03,IF(AH61&lt;0,1.01,IF(AH61&gt;10,1.1,(1+AH61/100))))</f>
        <v>1.8025</v>
      </c>
      <c r="AS61" s="937">
        <f t="shared" si="10"/>
        <v>1.8565750000000001</v>
      </c>
      <c r="AT61" s="937">
        <f t="shared" si="16"/>
        <v>1.9122722500000002</v>
      </c>
      <c r="AU61" s="937">
        <f t="shared" si="16"/>
        <v>1.9696404175000002</v>
      </c>
      <c r="AV61" s="937">
        <f t="shared" si="16"/>
        <v>2.0287296300250004</v>
      </c>
      <c r="AW61" s="704">
        <f t="shared" si="12"/>
        <v>9.5697172975250009</v>
      </c>
      <c r="AX61" s="812">
        <f t="shared" si="13"/>
        <v>14.952683277382814</v>
      </c>
      <c r="AY61" s="997" t="s">
        <v>137</v>
      </c>
      <c r="AZ61" s="924" t="s">
        <v>137</v>
      </c>
      <c r="BA61" s="924" t="s">
        <v>137</v>
      </c>
      <c r="BB61" s="924" t="s">
        <v>137</v>
      </c>
      <c r="BC61" s="924" t="s">
        <v>137</v>
      </c>
      <c r="BD61" s="963" t="s">
        <v>4301</v>
      </c>
      <c r="BE61" s="666">
        <v>1999</v>
      </c>
      <c r="BF61" s="948" t="e">
        <f>#VALUE!</f>
        <v>#VALUE!</v>
      </c>
      <c r="BG61" s="933" t="s">
        <v>137</v>
      </c>
    </row>
    <row r="62" spans="1:59" ht="11.25" customHeight="1" x14ac:dyDescent="0.2">
      <c r="A62" s="611" t="s">
        <v>542</v>
      </c>
      <c r="B62" s="927" t="s">
        <v>543</v>
      </c>
      <c r="C62" s="994" t="s">
        <v>131</v>
      </c>
      <c r="D62" s="994" t="s">
        <v>4365</v>
      </c>
      <c r="E62" s="794">
        <v>16</v>
      </c>
      <c r="F62" s="526">
        <v>227</v>
      </c>
      <c r="G62" s="526" t="s">
        <v>37</v>
      </c>
      <c r="H62" s="526" t="s">
        <v>115</v>
      </c>
      <c r="I62" s="926">
        <v>76.66</v>
      </c>
      <c r="J62" s="704">
        <f t="shared" si="0"/>
        <v>4.7873728150273935</v>
      </c>
      <c r="K62" s="929">
        <v>0.91749999999999998</v>
      </c>
      <c r="L62" s="641">
        <v>4</v>
      </c>
      <c r="M62" s="695">
        <f t="shared" si="1"/>
        <v>3.67</v>
      </c>
      <c r="N62" s="923" t="s">
        <v>327</v>
      </c>
      <c r="O62" s="797">
        <v>0.83499999999999996</v>
      </c>
      <c r="P62" s="917">
        <v>43544</v>
      </c>
      <c r="Q62" s="917">
        <v>43524</v>
      </c>
      <c r="R62" s="695">
        <f t="shared" si="2"/>
        <v>9.8802395209580869</v>
      </c>
      <c r="S62" s="761">
        <f>IF(INDEX(Historical!$D$7:$D$1439,MATCH(B62,Historical!$B$7:$B$1446,0))=0,"n/a",(INDEX(Historical!$C$7:$C$1439,MATCH(B62,Historical!$B$7:$B$1446,0))/INDEX(Historical!$D$7:$D$1439,MATCH(B62,Historical!$B$7:$B$1446,0))-1)*100)</f>
        <v>10.049423393739687</v>
      </c>
      <c r="T62" s="761">
        <f>IF(INDEX(Historical!$F$7:$F$1432,MATCH(B62,Historical!$B$7:$B$1446,0))=0,"n/a",((INDEX(Historical!$C$7:$C$1439,MATCH(B62,Historical!$B$7:$B$1446,0))/INDEX(Historical!$F$7:$F$1432,MATCH(B62,Historical!$B$7:$B$1446,0)))^(1/3)-1)*100)</f>
        <v>8.8467754100453924</v>
      </c>
      <c r="U62" s="761">
        <f>IF(INDEX(Historical!$H$7:$H$1432,MATCH(B62,Historical!$B$7:$B$1446,0))=0,"n/a",((INDEX(Historical!$C$7:$C$1439,MATCH(B62,Historical!$B$7:$B$1446,0))/INDEX(Historical!$H$7:$H$1432,MATCH(B62,Historical!$B$7:$B$1446,0)))^(1/5)-1)*100)</f>
        <v>8.2213107607815417</v>
      </c>
      <c r="V62" s="761">
        <f>IF(INDEX(Historical!$O$7:$O$1432,MATCH(B62,Historical!$B$7:$B$1446,0))=0,"n/a",((INDEX(Historical!$C$7:$C$1439,MATCH(B62,Historical!$B$7:$B$1446,0))/INDEX(Historical!$O$7:$O$1432,MATCH(B62,Historical!$B$7:$B$1446,0)))^(1/10)-1)*100)</f>
        <v>7.7727433606074259</v>
      </c>
      <c r="W62" s="762">
        <f t="shared" si="3"/>
        <v>1.0577103063054254</v>
      </c>
      <c r="X62" s="763">
        <f t="shared" si="4"/>
        <v>1.9119327350654749</v>
      </c>
      <c r="Y62" s="727"/>
      <c r="Z62" s="704">
        <f t="shared" si="5"/>
        <v>96.578947368421055</v>
      </c>
      <c r="AA62" s="937">
        <f t="shared" si="6"/>
        <v>20.173684210526314</v>
      </c>
      <c r="AB62" s="641">
        <v>12</v>
      </c>
      <c r="AC62" s="918">
        <v>3.8</v>
      </c>
      <c r="AD62" s="918">
        <v>3.65</v>
      </c>
      <c r="AE62" s="918">
        <v>4.5599999999999996</v>
      </c>
      <c r="AF62" s="918">
        <v>2.52</v>
      </c>
      <c r="AG62" s="918">
        <v>13.200000000000001</v>
      </c>
      <c r="AH62" s="918">
        <v>12.7</v>
      </c>
      <c r="AI62" s="918">
        <v>4.8</v>
      </c>
      <c r="AJ62" s="918">
        <v>4.3</v>
      </c>
      <c r="AK62" s="918">
        <v>5.53</v>
      </c>
      <c r="AL62" s="930">
        <v>60940</v>
      </c>
      <c r="AM62" s="924">
        <v>0.2</v>
      </c>
      <c r="AN62" s="918">
        <v>1.75</v>
      </c>
      <c r="AO62" s="804">
        <f t="shared" si="7"/>
        <v>-7.16500063471738</v>
      </c>
      <c r="AP62" s="805">
        <f t="shared" si="8"/>
        <v>13.008683575808934</v>
      </c>
      <c r="AQ62" s="938">
        <f t="shared" si="9"/>
        <v>50.314757478397553</v>
      </c>
      <c r="AR62" s="704">
        <f>INDEX(Historical!$C$7:$C$1439,MATCH(B62,Historical!$B$7:$B$1446,0))*IF(AH62="n/a",1.03,IF(AH62&lt;0,1.01,IF(AH62&gt;10,1.1,(1+AH62/100))))</f>
        <v>3.6739999999999999</v>
      </c>
      <c r="AS62" s="937">
        <f t="shared" si="10"/>
        <v>3.850352</v>
      </c>
      <c r="AT62" s="937">
        <f t="shared" si="16"/>
        <v>4.0632764655999996</v>
      </c>
      <c r="AU62" s="937">
        <f t="shared" si="16"/>
        <v>4.2879756541476794</v>
      </c>
      <c r="AV62" s="937">
        <f t="shared" si="16"/>
        <v>4.5251007078220455</v>
      </c>
      <c r="AW62" s="704">
        <f t="shared" si="12"/>
        <v>20.400704827569726</v>
      </c>
      <c r="AX62" s="812">
        <f t="shared" si="13"/>
        <v>26.611929073271234</v>
      </c>
      <c r="AY62" s="997">
        <v>0.22</v>
      </c>
      <c r="AZ62" s="924">
        <v>24.59</v>
      </c>
      <c r="BA62" s="924">
        <v>-0.73</v>
      </c>
      <c r="BB62" s="924">
        <v>4.46</v>
      </c>
      <c r="BC62" s="924">
        <v>6.65</v>
      </c>
      <c r="BE62" s="666">
        <v>2004</v>
      </c>
      <c r="BF62" s="948" t="e">
        <f>#VALUE!</f>
        <v>#VALUE!</v>
      </c>
      <c r="BG62" s="933">
        <v>3.1</v>
      </c>
    </row>
    <row r="63" spans="1:59" ht="11.25" customHeight="1" x14ac:dyDescent="0.2">
      <c r="A63" s="611" t="s">
        <v>544</v>
      </c>
      <c r="B63" s="927" t="s">
        <v>545</v>
      </c>
      <c r="C63" s="994" t="s">
        <v>108</v>
      </c>
      <c r="D63" s="994" t="s">
        <v>118</v>
      </c>
      <c r="E63" s="794">
        <v>16</v>
      </c>
      <c r="F63" s="526">
        <v>206</v>
      </c>
      <c r="G63" s="526" t="s">
        <v>37</v>
      </c>
      <c r="H63" s="526" t="s">
        <v>37</v>
      </c>
      <c r="I63" s="926">
        <v>13.45</v>
      </c>
      <c r="J63" s="704">
        <f t="shared" si="0"/>
        <v>4.2379182156133828</v>
      </c>
      <c r="K63" s="929">
        <v>0.14249999999999999</v>
      </c>
      <c r="L63" s="641">
        <v>4</v>
      </c>
      <c r="M63" s="695">
        <f t="shared" si="1"/>
        <v>0.56999999999999995</v>
      </c>
      <c r="N63" s="923" t="s">
        <v>107</v>
      </c>
      <c r="O63" s="797">
        <v>0.14000000000000001</v>
      </c>
      <c r="P63" s="660">
        <v>43220</v>
      </c>
      <c r="Q63" s="660">
        <v>43235</v>
      </c>
      <c r="R63" s="695">
        <f t="shared" si="2"/>
        <v>1.7857142857142672</v>
      </c>
      <c r="S63" s="761">
        <f>IF(INDEX(Historical!$D$7:$D$1439,MATCH(B63,Historical!$B$7:$B$1446,0))=0,"n/a",(INDEX(Historical!$C$7:$C$1439,MATCH(B63,Historical!$B$7:$B$1446,0))/INDEX(Historical!$D$7:$D$1439,MATCH(B63,Historical!$B$7:$B$1446,0))-1)*100)</f>
        <v>1.7937219730941534</v>
      </c>
      <c r="T63" s="761">
        <f>IF(INDEX(Historical!$F$7:$F$1432,MATCH(B63,Historical!$B$7:$B$1446,0))=0,"n/a",((INDEX(Historical!$C$7:$C$1439,MATCH(B63,Historical!$B$7:$B$1446,0))/INDEX(Historical!$F$7:$F$1432,MATCH(B63,Historical!$B$7:$B$1446,0)))^(1/3)-1)*100)</f>
        <v>1.8901136172795763</v>
      </c>
      <c r="U63" s="761">
        <f>IF(INDEX(Historical!$H$7:$H$1432,MATCH(B63,Historical!$B$7:$B$1446,0))=0,"n/a",((INDEX(Historical!$C$7:$C$1439,MATCH(B63,Historical!$B$7:$B$1446,0))/INDEX(Historical!$H$7:$H$1432,MATCH(B63,Historical!$B$7:$B$1446,0)))^(1/5)-1)*100)</f>
        <v>2.3610889844085881</v>
      </c>
      <c r="V63" s="761">
        <f>IF(INDEX(Historical!$O$7:$O$1432,MATCH(B63,Historical!$B$7:$B$1446,0))=0,"n/a",((INDEX(Historical!$C$7:$C$1439,MATCH(B63,Historical!$B$7:$B$1446,0))/INDEX(Historical!$O$7:$O$1432,MATCH(B63,Historical!$B$7:$B$1446,0)))^(1/10)-1)*100)</f>
        <v>3.431085898992281</v>
      </c>
      <c r="W63" s="762">
        <f t="shared" si="3"/>
        <v>0.68814627611102541</v>
      </c>
      <c r="X63" s="763" t="str">
        <f t="shared" si="4"/>
        <v>n/a</v>
      </c>
      <c r="Y63" s="927"/>
      <c r="Z63" s="704" t="str">
        <f t="shared" si="5"/>
        <v>n/a</v>
      </c>
      <c r="AA63" s="937" t="str">
        <f t="shared" si="6"/>
        <v>n/a</v>
      </c>
      <c r="AB63" s="641">
        <v>12</v>
      </c>
      <c r="AC63" s="918">
        <v>-1.1599999999999999</v>
      </c>
      <c r="AD63" s="918" t="s">
        <v>137</v>
      </c>
      <c r="AE63" s="918">
        <v>0.49</v>
      </c>
      <c r="AF63" s="918">
        <v>0.96</v>
      </c>
      <c r="AG63" s="918">
        <v>-7.9</v>
      </c>
      <c r="AH63" s="918">
        <v>-568.6</v>
      </c>
      <c r="AI63" s="918">
        <v>44.41</v>
      </c>
      <c r="AJ63" s="918">
        <v>-25.900000000000002</v>
      </c>
      <c r="AK63" s="918">
        <v>10</v>
      </c>
      <c r="AL63" s="930">
        <v>374.04</v>
      </c>
      <c r="AM63" s="924">
        <v>0.70000000000000007</v>
      </c>
      <c r="AN63" s="918">
        <v>0.16</v>
      </c>
      <c r="AO63" s="804" t="str">
        <f t="shared" si="7"/>
        <v>n/a</v>
      </c>
      <c r="AP63" s="805">
        <f t="shared" si="8"/>
        <v>6.5990072000219708</v>
      </c>
      <c r="AQ63" s="938" t="str">
        <f t="shared" si="9"/>
        <v>n/a</v>
      </c>
      <c r="AR63" s="704">
        <f>INDEX(Historical!$C$7:$C$1439,MATCH(B63,Historical!$B$7:$B$1446,0))*IF(AH63="n/a",1.03,IF(AH63&lt;0,1.01,IF(AH63&gt;10,1.1,(1+AH63/100))))</f>
        <v>0.57317499999999999</v>
      </c>
      <c r="AS63" s="937">
        <f t="shared" si="10"/>
        <v>0.63049250000000001</v>
      </c>
      <c r="AT63" s="937">
        <f t="shared" si="16"/>
        <v>0.69354175000000007</v>
      </c>
      <c r="AU63" s="937">
        <f t="shared" si="16"/>
        <v>0.76289592500000014</v>
      </c>
      <c r="AV63" s="937">
        <f t="shared" si="16"/>
        <v>0.83918551750000026</v>
      </c>
      <c r="AW63" s="704">
        <f t="shared" si="12"/>
        <v>3.4992906925000002</v>
      </c>
      <c r="AX63" s="812">
        <f t="shared" si="13"/>
        <v>26.017031171003719</v>
      </c>
      <c r="AY63" s="997">
        <v>0.34</v>
      </c>
      <c r="AZ63" s="924">
        <v>5.57</v>
      </c>
      <c r="BA63" s="924">
        <v>-18.21</v>
      </c>
      <c r="BB63" s="924">
        <v>0.2</v>
      </c>
      <c r="BC63" s="924">
        <v>-2.93</v>
      </c>
      <c r="BE63" s="666">
        <v>2003</v>
      </c>
      <c r="BF63" s="948" t="e">
        <f>#VALUE!</f>
        <v>#VALUE!</v>
      </c>
      <c r="BG63" s="933">
        <v>-1.7999999999999998</v>
      </c>
    </row>
    <row r="64" spans="1:59" ht="11.25" customHeight="1" x14ac:dyDescent="0.2">
      <c r="A64" s="611" t="s">
        <v>546</v>
      </c>
      <c r="B64" s="928" t="s">
        <v>547</v>
      </c>
      <c r="C64" s="994" t="s">
        <v>108</v>
      </c>
      <c r="D64" s="994" t="s">
        <v>118</v>
      </c>
      <c r="E64" s="794">
        <v>16</v>
      </c>
      <c r="F64" s="526">
        <v>207</v>
      </c>
      <c r="G64" s="526" t="s">
        <v>106</v>
      </c>
      <c r="H64" s="526" t="s">
        <v>106</v>
      </c>
      <c r="I64" s="926">
        <v>12</v>
      </c>
      <c r="J64" s="704">
        <f t="shared" si="0"/>
        <v>4.1666666666666661</v>
      </c>
      <c r="K64" s="929">
        <v>0.125</v>
      </c>
      <c r="L64" s="641">
        <v>4</v>
      </c>
      <c r="M64" s="695">
        <f t="shared" si="1"/>
        <v>0.5</v>
      </c>
      <c r="N64" s="923" t="s">
        <v>107</v>
      </c>
      <c r="O64" s="797">
        <v>0.1225</v>
      </c>
      <c r="P64" s="660">
        <v>43220</v>
      </c>
      <c r="Q64" s="660">
        <v>43235</v>
      </c>
      <c r="R64" s="695">
        <f t="shared" si="2"/>
        <v>2.0408163265306141</v>
      </c>
      <c r="S64" s="761">
        <f>IF(INDEX(Historical!$D$7:$D$1439,MATCH(B64,Historical!$B$7:$B$1446,0))=0,"n/a",(INDEX(Historical!$C$7:$C$1439,MATCH(B64,Historical!$B$7:$B$1446,0))/INDEX(Historical!$D$7:$D$1439,MATCH(B64,Historical!$B$7:$B$1446,0))-1)*100)</f>
        <v>2.051282051282044</v>
      </c>
      <c r="T64" s="761">
        <f>IF(INDEX(Historical!$F$7:$F$1432,MATCH(B64,Historical!$B$7:$B$1446,0))=0,"n/a",((INDEX(Historical!$C$7:$C$1439,MATCH(B64,Historical!$B$7:$B$1446,0))/INDEX(Historical!$F$7:$F$1432,MATCH(B64,Historical!$B$7:$B$1446,0)))^(1/3)-1)*100)</f>
        <v>2.0221558890183511</v>
      </c>
      <c r="U64" s="761">
        <f>IF(INDEX(Historical!$H$7:$H$1432,MATCH(B64,Historical!$B$7:$B$1446,0))=0,"n/a",((INDEX(Historical!$C$7:$C$1439,MATCH(B64,Historical!$B$7:$B$1446,0))/INDEX(Historical!$H$7:$H$1432,MATCH(B64,Historical!$B$7:$B$1446,0)))^(1/5)-1)*100)</f>
        <v>1.802006436815784</v>
      </c>
      <c r="V64" s="761">
        <f>IF(INDEX(Historical!$O$7:$O$1432,MATCH(B64,Historical!$B$7:$B$1446,0))=0,"n/a",((INDEX(Historical!$C$7:$C$1439,MATCH(B64,Historical!$B$7:$B$1446,0))/INDEX(Historical!$O$7:$O$1432,MATCH(B64,Historical!$B$7:$B$1446,0)))^(1/10)-1)*100)</f>
        <v>3.4323693302833247</v>
      </c>
      <c r="W64" s="762">
        <f t="shared" si="3"/>
        <v>0.52500365299180596</v>
      </c>
      <c r="X64" s="763" t="str">
        <f t="shared" si="4"/>
        <v>n/a</v>
      </c>
      <c r="Y64" s="927"/>
      <c r="Z64" s="704" t="str">
        <f t="shared" si="5"/>
        <v>n/a</v>
      </c>
      <c r="AA64" s="937" t="str">
        <f t="shared" si="6"/>
        <v>n/a</v>
      </c>
      <c r="AB64" s="641">
        <v>12</v>
      </c>
      <c r="AC64" s="918">
        <v>-1.1599999999999999</v>
      </c>
      <c r="AD64" s="918" t="s">
        <v>137</v>
      </c>
      <c r="AE64" s="918">
        <v>0.09</v>
      </c>
      <c r="AF64" s="918">
        <v>0.85</v>
      </c>
      <c r="AG64" s="918" t="s">
        <v>137</v>
      </c>
      <c r="AH64" s="918" t="s">
        <v>137</v>
      </c>
      <c r="AI64" s="918" t="s">
        <v>137</v>
      </c>
      <c r="AJ64" s="918" t="s">
        <v>137</v>
      </c>
      <c r="AK64" s="918" t="s">
        <v>137</v>
      </c>
      <c r="AL64" s="930">
        <v>66.930000000000007</v>
      </c>
      <c r="AM64" s="924">
        <v>3.42</v>
      </c>
      <c r="AN64" s="918" t="s">
        <v>137</v>
      </c>
      <c r="AO64" s="804" t="str">
        <f t="shared" si="7"/>
        <v>n/a</v>
      </c>
      <c r="AP64" s="805">
        <f t="shared" si="8"/>
        <v>5.9686731034824501</v>
      </c>
      <c r="AQ64" s="938" t="str">
        <f t="shared" si="9"/>
        <v>n/a</v>
      </c>
      <c r="AR64" s="704">
        <f>INDEX(Historical!$C$7:$C$1439,MATCH(B64,Historical!$B$7:$B$1446,0))*IF(AH64="n/a",1.03,IF(AH64&lt;0,1.01,IF(AH64&gt;10,1.1,(1+AH64/100))))</f>
        <v>0.51242500000000002</v>
      </c>
      <c r="AS64" s="937">
        <f t="shared" si="10"/>
        <v>0.52779775000000007</v>
      </c>
      <c r="AT64" s="937">
        <f t="shared" si="16"/>
        <v>0.54363168250000005</v>
      </c>
      <c r="AU64" s="937">
        <f t="shared" si="16"/>
        <v>0.55994063297500007</v>
      </c>
      <c r="AV64" s="937">
        <f t="shared" si="16"/>
        <v>0.57673885196425012</v>
      </c>
      <c r="AW64" s="704">
        <f t="shared" si="12"/>
        <v>2.7205339174392504</v>
      </c>
      <c r="AX64" s="812">
        <f t="shared" si="13"/>
        <v>22.671115978660421</v>
      </c>
      <c r="AY64" s="997" t="s">
        <v>137</v>
      </c>
      <c r="AZ64" s="924">
        <v>4.2</v>
      </c>
      <c r="BA64" s="924">
        <v>-22.82</v>
      </c>
      <c r="BB64" s="924">
        <v>-7.79</v>
      </c>
      <c r="BC64" s="924">
        <v>-18.41</v>
      </c>
      <c r="BE64" s="666">
        <v>2003</v>
      </c>
      <c r="BF64" s="948" t="e">
        <f>#VALUE!</f>
        <v>#VALUE!</v>
      </c>
      <c r="BG64" s="933" t="s">
        <v>137</v>
      </c>
    </row>
    <row r="65" spans="1:59" ht="11.25" customHeight="1" x14ac:dyDescent="0.2">
      <c r="A65" s="611" t="s">
        <v>540</v>
      </c>
      <c r="B65" s="927" t="s">
        <v>541</v>
      </c>
      <c r="C65" s="994" t="s">
        <v>4356</v>
      </c>
      <c r="D65" s="994" t="s">
        <v>4357</v>
      </c>
      <c r="E65" s="794">
        <v>15</v>
      </c>
      <c r="F65" s="526">
        <v>257</v>
      </c>
      <c r="G65" s="526" t="s">
        <v>106</v>
      </c>
      <c r="H65" s="526" t="s">
        <v>106</v>
      </c>
      <c r="I65" s="926">
        <v>119</v>
      </c>
      <c r="J65" s="704">
        <f t="shared" si="0"/>
        <v>3.6302521008403366</v>
      </c>
      <c r="K65" s="929">
        <v>1.08</v>
      </c>
      <c r="L65" s="641">
        <v>4</v>
      </c>
      <c r="M65" s="695">
        <f t="shared" si="1"/>
        <v>4.32</v>
      </c>
      <c r="N65" s="923" t="s">
        <v>320</v>
      </c>
      <c r="O65" s="797">
        <v>1.01</v>
      </c>
      <c r="P65" s="917">
        <v>43538</v>
      </c>
      <c r="Q65" s="917">
        <v>43553</v>
      </c>
      <c r="R65" s="695">
        <f t="shared" si="2"/>
        <v>6.9306930693069368</v>
      </c>
      <c r="S65" s="761">
        <f>IF(INDEX(Historical!$D$7:$D$1439,MATCH(B65,Historical!$B$7:$B$1446,0))=0,"n/a",(INDEX(Historical!$C$7:$C$1439,MATCH(B65,Historical!$B$7:$B$1446,0))/INDEX(Historical!$D$7:$D$1439,MATCH(B65,Historical!$B$7:$B$1446,0))-1)*100)</f>
        <v>6.4516129032258007</v>
      </c>
      <c r="T65" s="761">
        <f>IF(INDEX(Historical!$F$7:$F$1432,MATCH(B65,Historical!$B$7:$B$1446,0))=0,"n/a",((INDEX(Historical!$C$7:$C$1439,MATCH(B65,Historical!$B$7:$B$1446,0))/INDEX(Historical!$F$7:$F$1432,MATCH(B65,Historical!$B$7:$B$1446,0)))^(1/3)-1)*100)</f>
        <v>5.2136506100324498</v>
      </c>
      <c r="U65" s="761">
        <f>IF(INDEX(Historical!$H$7:$H$1432,MATCH(B65,Historical!$B$7:$B$1446,0))=0,"n/a",((INDEX(Historical!$C$7:$C$1439,MATCH(B65,Historical!$B$7:$B$1446,0))/INDEX(Historical!$H$7:$H$1432,MATCH(B65,Historical!$B$7:$B$1446,0)))^(1/5)-1)*100)</f>
        <v>4.8837286784054301</v>
      </c>
      <c r="V65" s="761">
        <f>IF(INDEX(Historical!$O$7:$O$1432,MATCH(B65,Historical!$B$7:$B$1446,0))=0,"n/a",((INDEX(Historical!$C$7:$C$1439,MATCH(B65,Historical!$B$7:$B$1446,0))/INDEX(Historical!$O$7:$O$1432,MATCH(B65,Historical!$B$7:$B$1446,0)))^(1/10)-1)*100)</f>
        <v>12.312307497579745</v>
      </c>
      <c r="W65" s="762">
        <f t="shared" si="3"/>
        <v>0.39665421606513923</v>
      </c>
      <c r="X65" s="763" t="str">
        <f t="shared" si="4"/>
        <v>n/a</v>
      </c>
      <c r="Y65" s="927"/>
      <c r="Z65" s="704">
        <f t="shared" si="5"/>
        <v>357.02479338842983</v>
      </c>
      <c r="AA65" s="937">
        <f t="shared" si="6"/>
        <v>98.347107438016536</v>
      </c>
      <c r="AB65" s="641">
        <v>12</v>
      </c>
      <c r="AC65" s="918">
        <v>1.21</v>
      </c>
      <c r="AD65" s="918" t="s">
        <v>137</v>
      </c>
      <c r="AE65" s="918">
        <v>8.14</v>
      </c>
      <c r="AF65" s="918">
        <v>2.85</v>
      </c>
      <c r="AG65" s="918">
        <v>2.8000000000000003</v>
      </c>
      <c r="AH65" s="918">
        <v>22.2</v>
      </c>
      <c r="AI65" s="918">
        <v>38.03</v>
      </c>
      <c r="AJ65" s="918">
        <v>-10.6</v>
      </c>
      <c r="AK65" s="918">
        <v>-4.51</v>
      </c>
      <c r="AL65" s="930">
        <v>24790</v>
      </c>
      <c r="AM65" s="924">
        <v>0.05</v>
      </c>
      <c r="AN65" s="918">
        <v>1.29</v>
      </c>
      <c r="AO65" s="804">
        <f t="shared" si="7"/>
        <v>-89.833126658770766</v>
      </c>
      <c r="AP65" s="805">
        <f t="shared" si="8"/>
        <v>8.5139807792457667</v>
      </c>
      <c r="AQ65" s="938">
        <f t="shared" si="9"/>
        <v>252.94900871771966</v>
      </c>
      <c r="AR65" s="704">
        <f>INDEX(Historical!$C$7:$C$1439,MATCH(B65,Historical!$B$7:$B$1446,0))*IF(AH65="n/a",1.03,IF(AH65&lt;0,1.01,IF(AH65&gt;10,1.1,(1+AH65/100))))</f>
        <v>4.3559999999999999</v>
      </c>
      <c r="AS65" s="937">
        <f t="shared" si="10"/>
        <v>4.7915999999999999</v>
      </c>
      <c r="AT65" s="937">
        <f t="shared" si="16"/>
        <v>4.8395159999999997</v>
      </c>
      <c r="AU65" s="937">
        <f t="shared" si="16"/>
        <v>4.8879111599999998</v>
      </c>
      <c r="AV65" s="937">
        <f t="shared" si="16"/>
        <v>4.9367902715999996</v>
      </c>
      <c r="AW65" s="704">
        <f t="shared" si="12"/>
        <v>23.811817431600002</v>
      </c>
      <c r="AX65" s="812">
        <f t="shared" si="13"/>
        <v>20.009930614789916</v>
      </c>
      <c r="AY65" s="997">
        <v>0.53</v>
      </c>
      <c r="AZ65" s="924">
        <v>18.940000000000001</v>
      </c>
      <c r="BA65" s="924">
        <v>-4.88</v>
      </c>
      <c r="BB65" s="924">
        <v>5.58</v>
      </c>
      <c r="BC65" s="924">
        <v>4.84</v>
      </c>
      <c r="BE65" s="666">
        <v>2005</v>
      </c>
      <c r="BF65" s="948" t="e">
        <f>#VALUE!</f>
        <v>#VALUE!</v>
      </c>
      <c r="BG65" s="933">
        <v>1.0999999999999999</v>
      </c>
    </row>
    <row r="66" spans="1:59" ht="11.25" customHeight="1" x14ac:dyDescent="0.2">
      <c r="A66" s="537" t="s">
        <v>1133</v>
      </c>
      <c r="B66" s="927" t="s">
        <v>1134</v>
      </c>
      <c r="C66" s="994" t="s">
        <v>131</v>
      </c>
      <c r="D66" s="994" t="s">
        <v>4365</v>
      </c>
      <c r="E66" s="794">
        <v>10</v>
      </c>
      <c r="F66" s="526">
        <v>325</v>
      </c>
      <c r="G66" s="526" t="s">
        <v>115</v>
      </c>
      <c r="H66" s="526" t="s">
        <v>115</v>
      </c>
      <c r="I66" s="926">
        <v>124.74</v>
      </c>
      <c r="J66" s="704">
        <f t="shared" si="0"/>
        <v>3.0303030303030303</v>
      </c>
      <c r="K66" s="929">
        <v>0.94499999999999995</v>
      </c>
      <c r="L66" s="641">
        <v>4</v>
      </c>
      <c r="M66" s="695">
        <f t="shared" si="1"/>
        <v>3.78</v>
      </c>
      <c r="N66" s="923" t="s">
        <v>493</v>
      </c>
      <c r="O66" s="797">
        <v>0.88249999999999995</v>
      </c>
      <c r="P66" s="917">
        <v>43448</v>
      </c>
      <c r="Q66" s="917">
        <v>43480</v>
      </c>
      <c r="R66" s="695">
        <f t="shared" si="2"/>
        <v>7.0821529745042495</v>
      </c>
      <c r="S66" s="761">
        <f>IF(INDEX(Historical!$D$7:$D$1439,MATCH(B66,Historical!$B$7:$B$1446,0))=0,"n/a",(INDEX(Historical!$C$7:$C$1439,MATCH(B66,Historical!$B$7:$B$1446,0))/INDEX(Historical!$D$7:$D$1439,MATCH(B66,Historical!$B$7:$B$1446,0))-1)*100)</f>
        <v>6.9090909090909092</v>
      </c>
      <c r="T66" s="761">
        <f>IF(INDEX(Historical!$F$7:$F$1432,MATCH(B66,Historical!$B$7:$B$1446,0))=0,"n/a",((INDEX(Historical!$C$7:$C$1439,MATCH(B66,Historical!$B$7:$B$1446,0))/INDEX(Historical!$F$7:$F$1432,MATCH(B66,Historical!$B$7:$B$1446,0)))^(1/3)-1)*100)</f>
        <v>8.0082298255290674</v>
      </c>
      <c r="U66" s="761">
        <f>IF(INDEX(Historical!$H$7:$H$1432,MATCH(B66,Historical!$B$7:$B$1446,0))=0,"n/a",((INDEX(Historical!$C$7:$C$1439,MATCH(B66,Historical!$B$7:$B$1446,0))/INDEX(Historical!$H$7:$H$1432,MATCH(B66,Historical!$B$7:$B$1446,0)))^(1/5)-1)*100)</f>
        <v>6.7081717697138554</v>
      </c>
      <c r="V66" s="761">
        <f>IF(INDEX(Historical!$O$7:$O$1432,MATCH(B66,Historical!$B$7:$B$1446,0))=0,"n/a",((INDEX(Historical!$C$7:$C$1439,MATCH(B66,Historical!$B$7:$B$1446,0))/INDEX(Historical!$O$7:$O$1432,MATCH(B66,Historical!$B$7:$B$1446,0)))^(1/10)-1)*100)</f>
        <v>5.2250816838336878</v>
      </c>
      <c r="W66" s="762">
        <f t="shared" si="3"/>
        <v>1.2838405551570271</v>
      </c>
      <c r="X66" s="763">
        <f t="shared" si="4"/>
        <v>0.62693194109475292</v>
      </c>
      <c r="Y66" s="715"/>
      <c r="Z66" s="704">
        <f t="shared" si="5"/>
        <v>60.095389507154209</v>
      </c>
      <c r="AA66" s="937">
        <f t="shared" si="6"/>
        <v>19.831478537360891</v>
      </c>
      <c r="AB66" s="641">
        <v>12</v>
      </c>
      <c r="AC66" s="918">
        <v>6.29</v>
      </c>
      <c r="AD66" s="918">
        <v>4.7699999999999996</v>
      </c>
      <c r="AE66" s="918">
        <v>1.59</v>
      </c>
      <c r="AF66" s="918">
        <v>2.21</v>
      </c>
      <c r="AG66" s="918">
        <v>11.1</v>
      </c>
      <c r="AH66" s="918">
        <v>9.7000000000000011</v>
      </c>
      <c r="AI66" s="918">
        <v>5.55</v>
      </c>
      <c r="AJ66" s="918">
        <v>10.7</v>
      </c>
      <c r="AK66" s="918">
        <v>4.16</v>
      </c>
      <c r="AL66" s="930">
        <v>22550</v>
      </c>
      <c r="AM66" s="924">
        <v>0.3</v>
      </c>
      <c r="AN66" s="918">
        <v>1.39</v>
      </c>
      <c r="AO66" s="804">
        <f t="shared" si="7"/>
        <v>-10.093003737344006</v>
      </c>
      <c r="AP66" s="805">
        <f t="shared" si="8"/>
        <v>9.7384748000168848</v>
      </c>
      <c r="AQ66" s="938">
        <f t="shared" si="9"/>
        <v>39.566897647396736</v>
      </c>
      <c r="AR66" s="704">
        <f>INDEX(Historical!$C$7:$C$1439,MATCH(B66,Historical!$B$7:$B$1446,0))*IF(AH66="n/a",1.03,IF(AH66&lt;0,1.01,IF(AH66&gt;10,1.1,(1+AH66/100))))</f>
        <v>3.8702160000000001</v>
      </c>
      <c r="AS66" s="937">
        <f t="shared" si="10"/>
        <v>4.0850129880000008</v>
      </c>
      <c r="AT66" s="937">
        <f t="shared" si="16"/>
        <v>4.2549495283008012</v>
      </c>
      <c r="AU66" s="937">
        <f t="shared" si="16"/>
        <v>4.4319554286781147</v>
      </c>
      <c r="AV66" s="937">
        <f t="shared" si="16"/>
        <v>4.6163247745111242</v>
      </c>
      <c r="AW66" s="704">
        <f t="shared" si="12"/>
        <v>21.25845871949004</v>
      </c>
      <c r="AX66" s="812">
        <f t="shared" si="13"/>
        <v>17.0422147823393</v>
      </c>
      <c r="AY66" s="997">
        <v>0.28999999999999998</v>
      </c>
      <c r="AZ66" s="924">
        <v>32.35</v>
      </c>
      <c r="BA66" s="924">
        <v>-1.05</v>
      </c>
      <c r="BB66" s="924">
        <v>3.73</v>
      </c>
      <c r="BC66" s="924">
        <v>10.18</v>
      </c>
      <c r="BE66" s="666">
        <v>2010</v>
      </c>
      <c r="BF66" s="948" t="e">
        <f>#VALUE!</f>
        <v>#VALUE!</v>
      </c>
      <c r="BG66" s="933">
        <v>3.2</v>
      </c>
    </row>
    <row r="67" spans="1:59" ht="11.25" customHeight="1" x14ac:dyDescent="0.2">
      <c r="A67" s="611" t="s">
        <v>548</v>
      </c>
      <c r="B67" s="927" t="s">
        <v>549</v>
      </c>
      <c r="C67" s="994" t="s">
        <v>131</v>
      </c>
      <c r="D67" s="994" t="s">
        <v>4366</v>
      </c>
      <c r="E67" s="794">
        <v>14</v>
      </c>
      <c r="F67" s="526">
        <v>269</v>
      </c>
      <c r="G67" s="526" t="s">
        <v>37</v>
      </c>
      <c r="H67" s="526" t="s">
        <v>37</v>
      </c>
      <c r="I67" s="926">
        <v>90</v>
      </c>
      <c r="J67" s="704">
        <f t="shared" si="0"/>
        <v>4.1222222222222227</v>
      </c>
      <c r="K67" s="929">
        <v>0.92749999999999999</v>
      </c>
      <c r="L67" s="641">
        <v>4</v>
      </c>
      <c r="M67" s="695">
        <f t="shared" si="1"/>
        <v>3.71</v>
      </c>
      <c r="N67" s="923" t="s">
        <v>380</v>
      </c>
      <c r="O67" s="797">
        <v>0.89</v>
      </c>
      <c r="P67" s="917">
        <v>43328</v>
      </c>
      <c r="Q67" s="917">
        <v>43360</v>
      </c>
      <c r="R67" s="695">
        <f t="shared" si="2"/>
        <v>4.2134831460674125</v>
      </c>
      <c r="S67" s="761">
        <f>IF(INDEX(Historical!$D$7:$D$1439,MATCH(B67,Historical!$B$7:$B$1446,0))=0,"n/a",(INDEX(Historical!$C$7:$C$1439,MATCH(B67,Historical!$B$7:$B$1446,0))/INDEX(Historical!$D$7:$D$1439,MATCH(B67,Historical!$B$7:$B$1446,0))-1)*100)</f>
        <v>4.183381088825211</v>
      </c>
      <c r="T67" s="761">
        <f>IF(INDEX(Historical!$F$7:$F$1432,MATCH(B67,Historical!$B$7:$B$1446,0))=0,"n/a",((INDEX(Historical!$C$7:$C$1439,MATCH(B67,Historical!$B$7:$B$1446,0))/INDEX(Historical!$F$7:$F$1432,MATCH(B67,Historical!$B$7:$B$1446,0)))^(1/3)-1)*100)</f>
        <v>3.9185204456611222</v>
      </c>
      <c r="U67" s="761">
        <f>IF(INDEX(Historical!$H$7:$H$1432,MATCH(B67,Historical!$B$7:$B$1446,0))=0,"n/a",((INDEX(Historical!$C$7:$C$1439,MATCH(B67,Historical!$B$7:$B$1446,0))/INDEX(Historical!$H$7:$H$1432,MATCH(B67,Historical!$B$7:$B$1446,0)))^(1/5)-1)*100)</f>
        <v>3.3077918971311515</v>
      </c>
      <c r="V67" s="761">
        <f>IF(INDEX(Historical!$O$7:$O$1432,MATCH(B67,Historical!$B$7:$B$1446,0))=0,"n/a",((INDEX(Historical!$C$7:$C$1439,MATCH(B67,Historical!$B$7:$B$1446,0))/INDEX(Historical!$O$7:$O$1432,MATCH(B67,Historical!$B$7:$B$1446,0)))^(1/10)-1)*100)</f>
        <v>3.0210592757476062</v>
      </c>
      <c r="W67" s="762">
        <f t="shared" si="3"/>
        <v>1.0949112861456811</v>
      </c>
      <c r="X67" s="763">
        <f t="shared" si="4"/>
        <v>5.5129864952185859</v>
      </c>
      <c r="Y67" s="723"/>
      <c r="Z67" s="704">
        <f t="shared" si="5"/>
        <v>98.408488063660471</v>
      </c>
      <c r="AA67" s="937">
        <f t="shared" si="6"/>
        <v>23.872679045092838</v>
      </c>
      <c r="AB67" s="641">
        <v>12</v>
      </c>
      <c r="AC67" s="918">
        <v>3.77</v>
      </c>
      <c r="AD67" s="918">
        <v>5.31</v>
      </c>
      <c r="AE67" s="918">
        <v>2.65</v>
      </c>
      <c r="AF67" s="918">
        <v>1.45</v>
      </c>
      <c r="AG67" s="918">
        <v>6.2</v>
      </c>
      <c r="AH67" s="918">
        <v>-10.7</v>
      </c>
      <c r="AI67" s="918">
        <v>5.46</v>
      </c>
      <c r="AJ67" s="918">
        <v>0.6</v>
      </c>
      <c r="AK67" s="918">
        <v>4.5</v>
      </c>
      <c r="AL67" s="930">
        <v>64860</v>
      </c>
      <c r="AM67" s="924">
        <v>0.1</v>
      </c>
      <c r="AN67" s="918">
        <v>1.32</v>
      </c>
      <c r="AO67" s="804">
        <f t="shared" si="7"/>
        <v>-16.442664925739464</v>
      </c>
      <c r="AP67" s="805">
        <f t="shared" si="8"/>
        <v>7.4300141193533742</v>
      </c>
      <c r="AQ67" s="938">
        <f t="shared" si="9"/>
        <v>24.034734589208462</v>
      </c>
      <c r="AR67" s="704">
        <f>INDEX(Historical!$C$7:$C$1439,MATCH(B67,Historical!$B$7:$B$1446,0))*IF(AH67="n/a",1.03,IF(AH67&lt;0,1.01,IF(AH67&gt;10,1.1,(1+AH67/100))))</f>
        <v>3.6723600000000003</v>
      </c>
      <c r="AS67" s="937">
        <f t="shared" si="10"/>
        <v>3.872870856</v>
      </c>
      <c r="AT67" s="937">
        <f t="shared" ref="AT67:AV86" si="17">IF($AK67="n/a",1.03*AS67,IF($AK67&lt;0,1.01*AS67,IF($AK67&gt;10,1.1*AS67,(1+$AK67/100)*AS67)))</f>
        <v>4.0471500445199995</v>
      </c>
      <c r="AU67" s="937">
        <f t="shared" si="17"/>
        <v>4.229271796523399</v>
      </c>
      <c r="AV67" s="937">
        <f t="shared" si="17"/>
        <v>4.4195890273669516</v>
      </c>
      <c r="AW67" s="704">
        <f t="shared" si="12"/>
        <v>20.241241724410351</v>
      </c>
      <c r="AX67" s="812">
        <f t="shared" si="13"/>
        <v>22.490268582678169</v>
      </c>
      <c r="AY67" s="997">
        <v>0.05</v>
      </c>
      <c r="AZ67" s="924">
        <v>25.069999999999997</v>
      </c>
      <c r="BA67" s="924">
        <v>-1.82</v>
      </c>
      <c r="BB67" s="924">
        <v>1.37</v>
      </c>
      <c r="BC67" s="924">
        <v>7.0499999999999989</v>
      </c>
      <c r="BE67" s="666">
        <v>2005</v>
      </c>
      <c r="BF67" s="948" t="e">
        <f>#VALUE!</f>
        <v>#VALUE!</v>
      </c>
      <c r="BG67" s="933">
        <v>1.9</v>
      </c>
    </row>
    <row r="68" spans="1:59" ht="11.25" customHeight="1" x14ac:dyDescent="0.2">
      <c r="A68" s="611" t="s">
        <v>471</v>
      </c>
      <c r="B68" s="927" t="s">
        <v>472</v>
      </c>
      <c r="C68" s="994" t="s">
        <v>247</v>
      </c>
      <c r="D68" s="994" t="s">
        <v>4390</v>
      </c>
      <c r="E68" s="795">
        <v>13</v>
      </c>
      <c r="F68" s="526">
        <v>282</v>
      </c>
      <c r="G68" s="526" t="s">
        <v>106</v>
      </c>
      <c r="H68" s="526" t="s">
        <v>106</v>
      </c>
      <c r="I68" s="926">
        <v>44.38</v>
      </c>
      <c r="J68" s="704">
        <f t="shared" si="0"/>
        <v>3.4249662009914377</v>
      </c>
      <c r="K68" s="929">
        <v>0.38</v>
      </c>
      <c r="L68" s="641">
        <v>4</v>
      </c>
      <c r="M68" s="695">
        <f t="shared" si="1"/>
        <v>1.52</v>
      </c>
      <c r="N68" s="923" t="s">
        <v>289</v>
      </c>
      <c r="O68" s="797">
        <v>0.34</v>
      </c>
      <c r="P68" s="919">
        <v>42985</v>
      </c>
      <c r="Q68" s="919">
        <v>43006</v>
      </c>
      <c r="R68" s="695">
        <f t="shared" si="2"/>
        <v>11.764705882352935</v>
      </c>
      <c r="S68" s="761">
        <f>IF(INDEX(Historical!$D$7:$D$1439,MATCH(B68,Historical!$B$7:$B$1446,0))=0,"n/a",(INDEX(Historical!$C$7:$C$1439,MATCH(B68,Historical!$B$7:$B$1446,0))/INDEX(Historical!$D$7:$D$1439,MATCH(B68,Historical!$B$7:$B$1446,0))-1)*100)</f>
        <v>5.555555555555558</v>
      </c>
      <c r="T68" s="761">
        <f>IF(INDEX(Historical!$F$7:$F$1432,MATCH(B68,Historical!$B$7:$B$1446,0))=0,"n/a",((INDEX(Historical!$C$7:$C$1439,MATCH(B68,Historical!$B$7:$B$1446,0))/INDEX(Historical!$F$7:$F$1432,MATCH(B68,Historical!$B$7:$B$1446,0)))^(1/3)-1)*100)</f>
        <v>8.1983855523197757</v>
      </c>
      <c r="U68" s="761">
        <f>IF(INDEX(Historical!$H$7:$H$1432,MATCH(B68,Historical!$B$7:$B$1446,0))=0,"n/a",((INDEX(Historical!$C$7:$C$1439,MATCH(B68,Historical!$B$7:$B$1446,0))/INDEX(Historical!$H$7:$H$1432,MATCH(B68,Historical!$B$7:$B$1446,0)))^(1/5)-1)*100)</f>
        <v>11.550670014054099</v>
      </c>
      <c r="V68" s="761">
        <f>IF(INDEX(Historical!$O$7:$O$1432,MATCH(B68,Historical!$B$7:$B$1446,0))=0,"n/a",((INDEX(Historical!$C$7:$C$1439,MATCH(B68,Historical!$B$7:$B$1446,0))/INDEX(Historical!$O$7:$O$1432,MATCH(B68,Historical!$B$7:$B$1446,0)))^(1/10)-1)*100)</f>
        <v>13.19808794496533</v>
      </c>
      <c r="W68" s="762">
        <f t="shared" si="3"/>
        <v>0.8751775304285897</v>
      </c>
      <c r="X68" s="763">
        <f t="shared" si="4"/>
        <v>2.0626196453668033</v>
      </c>
      <c r="Y68" s="927" t="s">
        <v>4439</v>
      </c>
      <c r="Z68" s="704">
        <f t="shared" si="5"/>
        <v>43.678160919540232</v>
      </c>
      <c r="AA68" s="937">
        <f t="shared" si="6"/>
        <v>12.752873563218392</v>
      </c>
      <c r="AB68" s="641">
        <v>6</v>
      </c>
      <c r="AC68" s="918">
        <v>3.48</v>
      </c>
      <c r="AD68" s="918">
        <v>2.04</v>
      </c>
      <c r="AE68" s="918">
        <v>0.53</v>
      </c>
      <c r="AF68" s="920" t="s">
        <v>137</v>
      </c>
      <c r="AG68" s="920">
        <v>-19.900000000000002</v>
      </c>
      <c r="AH68" s="918">
        <v>-1.5</v>
      </c>
      <c r="AI68" s="918">
        <v>4.95</v>
      </c>
      <c r="AJ68" s="918">
        <v>5.6000000000000005</v>
      </c>
      <c r="AK68" s="918">
        <v>6.23</v>
      </c>
      <c r="AL68" s="930">
        <v>1680</v>
      </c>
      <c r="AM68" s="924">
        <v>1.2</v>
      </c>
      <c r="AN68" s="918" t="s">
        <v>137</v>
      </c>
      <c r="AO68" s="804">
        <f t="shared" si="7"/>
        <v>2.2227626518271446</v>
      </c>
      <c r="AP68" s="805">
        <f t="shared" si="8"/>
        <v>14.975636215045537</v>
      </c>
      <c r="AQ68" s="938" t="str">
        <f t="shared" si="9"/>
        <v>n/a</v>
      </c>
      <c r="AR68" s="704">
        <f>INDEX(Historical!$C$7:$C$1439,MATCH(B68,Historical!$B$7:$B$1446,0))*IF(AH68="n/a",1.03,IF(AH68&lt;0,1.01,IF(AH68&gt;10,1.1,(1+AH68/100))))</f>
        <v>1.5352000000000001</v>
      </c>
      <c r="AS68" s="937">
        <f t="shared" si="10"/>
        <v>1.6111924000000002</v>
      </c>
      <c r="AT68" s="937">
        <f t="shared" si="17"/>
        <v>1.7115696865200003</v>
      </c>
      <c r="AU68" s="937">
        <f t="shared" si="17"/>
        <v>1.8182004779901964</v>
      </c>
      <c r="AV68" s="937">
        <f t="shared" si="17"/>
        <v>1.9314743677689856</v>
      </c>
      <c r="AW68" s="704">
        <f t="shared" si="12"/>
        <v>8.6076369322791813</v>
      </c>
      <c r="AX68" s="812">
        <f t="shared" si="13"/>
        <v>19.395306291751197</v>
      </c>
      <c r="AY68" s="997">
        <v>0.15</v>
      </c>
      <c r="AZ68" s="924">
        <v>24.84</v>
      </c>
      <c r="BA68" s="924">
        <v>-18.029999999999998</v>
      </c>
      <c r="BB68" s="924">
        <v>-0.31</v>
      </c>
      <c r="BC68" s="924">
        <v>-4.9799999999999995</v>
      </c>
      <c r="BE68" s="666">
        <v>2006</v>
      </c>
      <c r="BF68" s="948" t="e">
        <f>#VALUE!</f>
        <v>#VALUE!</v>
      </c>
      <c r="BG68" s="933">
        <v>11.4</v>
      </c>
    </row>
    <row r="69" spans="1:59" ht="11.25" customHeight="1" x14ac:dyDescent="0.2">
      <c r="A69" s="537" t="s">
        <v>552</v>
      </c>
      <c r="B69" s="927" t="s">
        <v>553</v>
      </c>
      <c r="C69" s="994" t="s">
        <v>108</v>
      </c>
      <c r="D69" s="994" t="s">
        <v>4376</v>
      </c>
      <c r="E69" s="794">
        <v>19</v>
      </c>
      <c r="F69" s="526">
        <v>170</v>
      </c>
      <c r="G69" s="526" t="s">
        <v>106</v>
      </c>
      <c r="H69" s="526" t="s">
        <v>106</v>
      </c>
      <c r="I69" s="918">
        <v>16.940000000000001</v>
      </c>
      <c r="J69" s="704">
        <f t="shared" si="0"/>
        <v>2.1841794569067297</v>
      </c>
      <c r="K69" s="935">
        <v>9.2499999999999999E-2</v>
      </c>
      <c r="L69" s="641">
        <v>4</v>
      </c>
      <c r="M69" s="695">
        <f t="shared" si="1"/>
        <v>0.37</v>
      </c>
      <c r="N69" s="923" t="s">
        <v>119</v>
      </c>
      <c r="O69" s="798">
        <v>0.09</v>
      </c>
      <c r="P69" s="917">
        <v>43328</v>
      </c>
      <c r="Q69" s="917">
        <v>43350</v>
      </c>
      <c r="R69" s="695">
        <f t="shared" si="2"/>
        <v>2.7777777777777803</v>
      </c>
      <c r="S69" s="761">
        <f>IF(INDEX(Historical!$D$7:$D$1439,MATCH(B69,Historical!$B$7:$B$1446,0))=0,"n/a",(INDEX(Historical!$C$7:$C$1439,MATCH(B69,Historical!$B$7:$B$1446,0))/INDEX(Historical!$D$7:$D$1439,MATCH(B69,Historical!$B$7:$B$1446,0))-1)*100)</f>
        <v>7.3529411764706065</v>
      </c>
      <c r="T69" s="761">
        <f>IF(INDEX(Historical!$F$7:$F$1432,MATCH(B69,Historical!$B$7:$B$1446,0))=0,"n/a",((INDEX(Historical!$C$7:$C$1439,MATCH(B69,Historical!$B$7:$B$1446,0))/INDEX(Historical!$F$7:$F$1432,MATCH(B69,Historical!$B$7:$B$1446,0)))^(1/3)-1)*100)</f>
        <v>6.1689873505176962</v>
      </c>
      <c r="U69" s="761">
        <f>IF(INDEX(Historical!$H$7:$H$1432,MATCH(B69,Historical!$B$7:$B$1446,0))=0,"n/a",((INDEX(Historical!$C$7:$C$1439,MATCH(B69,Historical!$B$7:$B$1446,0))/INDEX(Historical!$H$7:$H$1432,MATCH(B69,Historical!$B$7:$B$1446,0)))^(1/5)-1)*100)</f>
        <v>4.798284694844579</v>
      </c>
      <c r="V69" s="761">
        <f>IF(INDEX(Historical!$O$7:$O$1432,MATCH(B69,Historical!$B$7:$B$1446,0))=0,"n/a",((INDEX(Historical!$C$7:$C$1439,MATCH(B69,Historical!$B$7:$B$1446,0))/INDEX(Historical!$O$7:$O$1432,MATCH(B69,Historical!$B$7:$B$1446,0)))^(1/10)-1)*100)</f>
        <v>3.4265040720800943</v>
      </c>
      <c r="W69" s="762">
        <f t="shared" si="3"/>
        <v>1.4003440807037277</v>
      </c>
      <c r="X69" s="763">
        <f t="shared" si="4"/>
        <v>0.36909882268035221</v>
      </c>
      <c r="Y69" s="718"/>
      <c r="Z69" s="704">
        <f t="shared" si="5"/>
        <v>41.111111111111107</v>
      </c>
      <c r="AA69" s="937">
        <f t="shared" si="6"/>
        <v>18.822222222222223</v>
      </c>
      <c r="AB69" s="641">
        <v>6</v>
      </c>
      <c r="AC69" s="918">
        <v>0.9</v>
      </c>
      <c r="AD69" s="918">
        <v>1.87</v>
      </c>
      <c r="AE69" s="918">
        <v>3.13</v>
      </c>
      <c r="AF69" s="920">
        <v>0.98</v>
      </c>
      <c r="AG69" s="918">
        <v>5.4</v>
      </c>
      <c r="AH69" s="918">
        <v>-22.2</v>
      </c>
      <c r="AI69" s="918">
        <v>12.31</v>
      </c>
      <c r="AJ69" s="918">
        <v>13</v>
      </c>
      <c r="AK69" s="918">
        <v>10</v>
      </c>
      <c r="AL69" s="930">
        <v>109.09</v>
      </c>
      <c r="AM69" s="924">
        <v>7.3</v>
      </c>
      <c r="AN69" s="918">
        <v>0.26</v>
      </c>
      <c r="AO69" s="804">
        <f t="shared" si="7"/>
        <v>-11.839758070470914</v>
      </c>
      <c r="AP69" s="805">
        <f t="shared" si="8"/>
        <v>6.9824641517513086</v>
      </c>
      <c r="AQ69" s="938">
        <f t="shared" si="9"/>
        <v>-9.4565106880117984</v>
      </c>
      <c r="AR69" s="704">
        <f>INDEX(Historical!$C$7:$C$1439,MATCH(B69,Historical!$B$7:$B$1446,0))*IF(AH69="n/a",1.03,IF(AH69&lt;0,1.01,IF(AH69&gt;10,1.1,(1+AH69/100))))</f>
        <v>0.36864999999999998</v>
      </c>
      <c r="AS69" s="937">
        <f t="shared" si="10"/>
        <v>0.40551500000000001</v>
      </c>
      <c r="AT69" s="937">
        <f t="shared" si="17"/>
        <v>0.44606650000000003</v>
      </c>
      <c r="AU69" s="937">
        <f t="shared" si="17"/>
        <v>0.49067315000000006</v>
      </c>
      <c r="AV69" s="937">
        <f t="shared" si="17"/>
        <v>0.53974046500000006</v>
      </c>
      <c r="AW69" s="704">
        <f t="shared" si="12"/>
        <v>2.2506451150000002</v>
      </c>
      <c r="AX69" s="812">
        <f t="shared" si="13"/>
        <v>13.285980608028336</v>
      </c>
      <c r="AY69" s="997">
        <v>0.45</v>
      </c>
      <c r="AZ69" s="924">
        <v>19.3</v>
      </c>
      <c r="BA69" s="924">
        <v>-20.28</v>
      </c>
      <c r="BB69" s="924">
        <v>-3.1399999999999997</v>
      </c>
      <c r="BC69" s="924">
        <v>-5.83</v>
      </c>
      <c r="BE69" s="666">
        <v>2000</v>
      </c>
      <c r="BF69" s="948" t="e">
        <f>#VALUE!</f>
        <v>#VALUE!</v>
      </c>
      <c r="BG69" s="933">
        <v>0.6</v>
      </c>
    </row>
    <row r="70" spans="1:59" s="840" customFormat="1" ht="11.25" customHeight="1" x14ac:dyDescent="0.2">
      <c r="A70" s="819" t="s">
        <v>554</v>
      </c>
      <c r="B70" s="848" t="s">
        <v>555</v>
      </c>
      <c r="C70" s="994" t="s">
        <v>131</v>
      </c>
      <c r="D70" s="994" t="s">
        <v>4366</v>
      </c>
      <c r="E70" s="820">
        <v>16</v>
      </c>
      <c r="F70" s="526">
        <v>223</v>
      </c>
      <c r="G70" s="1151" t="s">
        <v>37</v>
      </c>
      <c r="H70" s="1151" t="s">
        <v>37</v>
      </c>
      <c r="I70" s="821">
        <v>61.92</v>
      </c>
      <c r="J70" s="822">
        <f t="shared" si="0"/>
        <v>3.9567183462532305</v>
      </c>
      <c r="K70" s="823">
        <v>0.61250000000000004</v>
      </c>
      <c r="L70" s="824">
        <v>4</v>
      </c>
      <c r="M70" s="825">
        <f t="shared" si="1"/>
        <v>2.4500000000000002</v>
      </c>
      <c r="N70" s="826" t="s">
        <v>161</v>
      </c>
      <c r="O70" s="827">
        <v>0.60499999999999998</v>
      </c>
      <c r="P70" s="828">
        <v>43462</v>
      </c>
      <c r="Q70" s="828">
        <v>43496</v>
      </c>
      <c r="R70" s="825">
        <f t="shared" si="2"/>
        <v>1.2396694214876136</v>
      </c>
      <c r="S70" s="761">
        <f>IF(INDEX(Historical!$D$7:$D$1439,MATCH(B70,Historical!$B$7:$B$1446,0))=0,"n/a",(INDEX(Historical!$C$7:$C$1439,MATCH(B70,Historical!$B$7:$B$1446,0))/INDEX(Historical!$D$7:$D$1439,MATCH(B70,Historical!$B$7:$B$1446,0))-1)*100)</f>
        <v>11.520737327188947</v>
      </c>
      <c r="T70" s="761">
        <f>IF(INDEX(Historical!$F$7:$F$1432,MATCH(B70,Historical!$B$7:$B$1446,0))=0,"n/a",((INDEX(Historical!$C$7:$C$1439,MATCH(B70,Historical!$B$7:$B$1446,0))/INDEX(Historical!$F$7:$F$1432,MATCH(B70,Historical!$B$7:$B$1446,0)))^(1/3)-1)*100)</f>
        <v>13.161743899720291</v>
      </c>
      <c r="U70" s="761">
        <f>IF(INDEX(Historical!$H$7:$H$1432,MATCH(B70,Historical!$B$7:$B$1446,0))=0,"n/a",((INDEX(Historical!$C$7:$C$1439,MATCH(B70,Historical!$B$7:$B$1446,0))/INDEX(Historical!$H$7:$H$1432,MATCH(B70,Historical!$B$7:$B$1446,0)))^(1/5)-1)*100)</f>
        <v>12.381886858923451</v>
      </c>
      <c r="V70" s="761">
        <f>IF(INDEX(Historical!$O$7:$O$1432,MATCH(B70,Historical!$B$7:$B$1446,0))=0,"n/a",((INDEX(Historical!$C$7:$C$1439,MATCH(B70,Historical!$B$7:$B$1446,0))/INDEX(Historical!$O$7:$O$1432,MATCH(B70,Historical!$B$7:$B$1446,0)))^(1/10)-1)*100)</f>
        <v>7.0891702396578271</v>
      </c>
      <c r="W70" s="829">
        <f t="shared" si="3"/>
        <v>1.7465918351991907</v>
      </c>
      <c r="X70" s="830" t="str">
        <f t="shared" si="4"/>
        <v>n/a</v>
      </c>
      <c r="Y70" s="852"/>
      <c r="Z70" s="822" t="str">
        <f t="shared" si="5"/>
        <v>n/a</v>
      </c>
      <c r="AA70" s="832" t="str">
        <f t="shared" si="6"/>
        <v>n/a</v>
      </c>
      <c r="AB70" s="824">
        <v>12</v>
      </c>
      <c r="AC70" s="833">
        <v>-1.41</v>
      </c>
      <c r="AD70" s="833" t="s">
        <v>137</v>
      </c>
      <c r="AE70" s="833">
        <v>1.6</v>
      </c>
      <c r="AF70" s="833">
        <v>1.93</v>
      </c>
      <c r="AG70" s="833">
        <v>-3.6999999999999997</v>
      </c>
      <c r="AH70" s="842">
        <v>-144.6</v>
      </c>
      <c r="AI70" s="842">
        <v>5.29</v>
      </c>
      <c r="AJ70" s="833">
        <v>-20.3</v>
      </c>
      <c r="AK70" s="833">
        <v>4.95</v>
      </c>
      <c r="AL70" s="834">
        <v>20260</v>
      </c>
      <c r="AM70" s="835">
        <v>0.06</v>
      </c>
      <c r="AN70" s="833">
        <v>1.48</v>
      </c>
      <c r="AO70" s="836" t="str">
        <f t="shared" si="7"/>
        <v>n/a</v>
      </c>
      <c r="AP70" s="837">
        <f t="shared" si="8"/>
        <v>16.33860520517668</v>
      </c>
      <c r="AQ70" s="838" t="str">
        <f t="shared" si="9"/>
        <v>n/a</v>
      </c>
      <c r="AR70" s="704">
        <f>INDEX(Historical!$C$7:$C$1439,MATCH(B70,Historical!$B$7:$B$1446,0))*IF(AH70="n/a",1.03,IF(AH70&lt;0,1.01,IF(AH70&gt;10,1.1,(1+AH70/100))))</f>
        <v>2.4441999999999999</v>
      </c>
      <c r="AS70" s="832">
        <f t="shared" si="10"/>
        <v>2.5734981799999996</v>
      </c>
      <c r="AT70" s="832">
        <f t="shared" si="17"/>
        <v>2.7008863399099998</v>
      </c>
      <c r="AU70" s="832">
        <f t="shared" si="17"/>
        <v>2.8345802137355451</v>
      </c>
      <c r="AV70" s="832">
        <f t="shared" si="17"/>
        <v>2.9748919343154547</v>
      </c>
      <c r="AW70" s="822">
        <f t="shared" si="12"/>
        <v>13.528056667961</v>
      </c>
      <c r="AX70" s="839">
        <f t="shared" si="13"/>
        <v>21.847636737663112</v>
      </c>
      <c r="AY70" s="998">
        <v>-0.01</v>
      </c>
      <c r="AZ70" s="835">
        <v>36.090000000000003</v>
      </c>
      <c r="BA70" s="835">
        <v>-12.790000000000001</v>
      </c>
      <c r="BB70" s="835">
        <v>3.18</v>
      </c>
      <c r="BC70" s="835">
        <v>-1.46</v>
      </c>
      <c r="BD70" s="964"/>
      <c r="BE70" s="666">
        <v>2004</v>
      </c>
      <c r="BF70" s="948" t="e">
        <f>#VALUE!</f>
        <v>#VALUE!</v>
      </c>
      <c r="BG70" s="895">
        <v>-0.8</v>
      </c>
    </row>
    <row r="71" spans="1:59" ht="11.25" customHeight="1" x14ac:dyDescent="0.2">
      <c r="A71" s="611" t="s">
        <v>568</v>
      </c>
      <c r="B71" s="927" t="s">
        <v>569</v>
      </c>
      <c r="C71" s="994" t="s">
        <v>4356</v>
      </c>
      <c r="D71" s="994" t="s">
        <v>4357</v>
      </c>
      <c r="E71" s="794">
        <v>15</v>
      </c>
      <c r="F71" s="526">
        <v>259</v>
      </c>
      <c r="G71" s="526" t="s">
        <v>37</v>
      </c>
      <c r="H71" s="526" t="s">
        <v>37</v>
      </c>
      <c r="I71" s="926">
        <v>114.3</v>
      </c>
      <c r="J71" s="704">
        <f t="shared" ref="J71:J134" si="18">(M71/I71)*100</f>
        <v>2.1434820647419075</v>
      </c>
      <c r="K71" s="929">
        <v>0.61250000000000004</v>
      </c>
      <c r="L71" s="641">
        <v>4</v>
      </c>
      <c r="M71" s="695">
        <f t="shared" ref="M71:M134" si="19">K71*L71</f>
        <v>2.4500000000000002</v>
      </c>
      <c r="N71" s="923" t="s">
        <v>241</v>
      </c>
      <c r="O71" s="797">
        <v>0.55000000000000004</v>
      </c>
      <c r="P71" s="917">
        <v>43552</v>
      </c>
      <c r="Q71" s="917">
        <v>43567</v>
      </c>
      <c r="R71" s="695">
        <f t="shared" ref="R71:R134" si="20">(K71-O71)/O71*100</f>
        <v>11.363636363636363</v>
      </c>
      <c r="S71" s="761">
        <f>IF(INDEX(Historical!$D$7:$D$1439,MATCH(B71,Historical!$B$7:$B$1446,0))=0,"n/a",(INDEX(Historical!$C$7:$C$1439,MATCH(B71,Historical!$B$7:$B$1446,0))/INDEX(Historical!$D$7:$D$1439,MATCH(B71,Historical!$B$7:$B$1446,0))-1)*100)</f>
        <v>13.271523178807954</v>
      </c>
      <c r="T71" s="761">
        <f>IF(INDEX(Historical!$F$7:$F$1432,MATCH(B71,Historical!$B$7:$B$1446,0))=0,"n/a",((INDEX(Historical!$C$7:$C$1439,MATCH(B71,Historical!$B$7:$B$1446,0))/INDEX(Historical!$F$7:$F$1432,MATCH(B71,Historical!$B$7:$B$1446,0)))^(1/3)-1)*100)</f>
        <v>13.818598300523499</v>
      </c>
      <c r="U71" s="761">
        <f>IF(INDEX(Historical!$H$7:$H$1432,MATCH(B71,Historical!$B$7:$B$1446,0))=0,"n/a",((INDEX(Historical!$C$7:$C$1439,MATCH(B71,Historical!$B$7:$B$1446,0))/INDEX(Historical!$H$7:$H$1432,MATCH(B71,Historical!$B$7:$B$1446,0)))^(1/5)-1)*100)</f>
        <v>17.154559943705429</v>
      </c>
      <c r="V71" s="761">
        <f>IF(INDEX(Historical!$O$7:$O$1432,MATCH(B71,Historical!$B$7:$B$1446,0))=0,"n/a",((INDEX(Historical!$C$7:$C$1439,MATCH(B71,Historical!$B$7:$B$1446,0))/INDEX(Historical!$O$7:$O$1432,MATCH(B71,Historical!$B$7:$B$1446,0)))^(1/10)-1)*100)</f>
        <v>19.013888043472061</v>
      </c>
      <c r="W71" s="762">
        <f t="shared" ref="W71:W134" si="21">IF(OR(U71&lt;=0,U71="n/a",V71&lt;=0,V71="n/a"),"n/a",U71/V71)</f>
        <v>0.90221210435679489</v>
      </c>
      <c r="X71" s="763">
        <f t="shared" ref="X71:X134" si="22">IF(OR(AJ71&lt;=0,AJ71="n/a",U71&lt;=0,U71="n/a"),"n/a",U71/AJ71)</f>
        <v>0.69733983510997677</v>
      </c>
      <c r="Y71" s="718"/>
      <c r="Z71" s="704">
        <f t="shared" ref="Z71:Z134" si="23">IF(OR(AC71&lt;0.01,AC71="n/a"),"n/a",M71/AC71*100)</f>
        <v>109.375</v>
      </c>
      <c r="AA71" s="937">
        <f t="shared" ref="AA71:AA134" si="24">IF(OR(AC71&lt;0.01,AC71="n/a"),"n/a",I71/AC71)</f>
        <v>51.026785714285708</v>
      </c>
      <c r="AB71" s="641">
        <v>12</v>
      </c>
      <c r="AC71" s="918">
        <v>2.2400000000000002</v>
      </c>
      <c r="AD71" s="918">
        <v>4.4000000000000004</v>
      </c>
      <c r="AE71" s="918">
        <v>10.54</v>
      </c>
      <c r="AF71" s="918">
        <v>9.1300000000000008</v>
      </c>
      <c r="AG71" s="918">
        <v>19.7</v>
      </c>
      <c r="AH71" s="918">
        <v>3.1</v>
      </c>
      <c r="AI71" s="918">
        <v>8.5299999999999994</v>
      </c>
      <c r="AJ71" s="918">
        <v>24.6</v>
      </c>
      <c r="AK71" s="918">
        <v>11.600000000000001</v>
      </c>
      <c r="AL71" s="930">
        <v>10290</v>
      </c>
      <c r="AM71" s="924">
        <v>1.6</v>
      </c>
      <c r="AN71" s="918">
        <v>2.09</v>
      </c>
      <c r="AO71" s="804">
        <f t="shared" ref="AO71:AO134" si="25">IF(U71="n/a","n/a",IF(AA71&lt;0,"n/a",IF(AA71="n/a","n/a",J71+U71-AA71)))</f>
        <v>-31.728743705838372</v>
      </c>
      <c r="AP71" s="805">
        <f t="shared" ref="AP71:AP134" si="26">IF(U71="n/a","n/a",J71+U71)</f>
        <v>19.298042008447336</v>
      </c>
      <c r="AQ71" s="938">
        <f t="shared" ref="AQ71:AQ134" si="27">IF(OR(AC71&lt;0.01,AF71="n/a"),"n/a",(I71/SQRT(22.5*AC71*(I71/AF71))-1)*100)</f>
        <v>355.03335827481601</v>
      </c>
      <c r="AR71" s="704">
        <f>INDEX(Historical!$C$7:$C$1439,MATCH(B71,Historical!$B$7:$B$1446,0))*IF(AH71="n/a",1.03,IF(AH71&lt;0,1.01,IF(AH71&gt;10,1.1,(1+AH71/100))))</f>
        <v>2.2042779999999995</v>
      </c>
      <c r="AS71" s="937">
        <f t="shared" ref="AS71:AS134" si="28">IF($AI71="n/a",1.03*AR71,IF($AI71&lt;0,1.01*AR71,IF($AI71&gt;10,1.1*AR71,(1+$AI71/100)*AR71)))</f>
        <v>2.3923029133999991</v>
      </c>
      <c r="AT71" s="937">
        <f t="shared" si="17"/>
        <v>2.6315332047399993</v>
      </c>
      <c r="AU71" s="937">
        <f t="shared" si="17"/>
        <v>2.8946865252139995</v>
      </c>
      <c r="AV71" s="937">
        <f t="shared" si="17"/>
        <v>3.1841551777353998</v>
      </c>
      <c r="AW71" s="704">
        <f t="shared" ref="AW71:AW134" si="29">SUM(AR71:AV71)</f>
        <v>13.306955821089398</v>
      </c>
      <c r="AX71" s="812">
        <f t="shared" ref="AX71:AX134" si="30">AW71/I71*100</f>
        <v>11.642131077068589</v>
      </c>
      <c r="AY71" s="997">
        <v>0.37</v>
      </c>
      <c r="AZ71" s="924">
        <v>32.950000000000003</v>
      </c>
      <c r="BA71" s="924">
        <v>-0.86999999999999988</v>
      </c>
      <c r="BB71" s="924">
        <v>4.99</v>
      </c>
      <c r="BC71" s="924">
        <v>16.07</v>
      </c>
      <c r="BE71" s="666">
        <v>2005</v>
      </c>
      <c r="BF71" s="948" t="e">
        <f t="shared" ref="BF71" si="31">#VALUE!</f>
        <v>#VALUE!</v>
      </c>
      <c r="BG71" s="933">
        <v>5.6000000000000005</v>
      </c>
    </row>
    <row r="72" spans="1:59" ht="11.25" customHeight="1" x14ac:dyDescent="0.2">
      <c r="A72" s="611" t="s">
        <v>556</v>
      </c>
      <c r="B72" s="927" t="s">
        <v>557</v>
      </c>
      <c r="C72" s="994" t="s">
        <v>179</v>
      </c>
      <c r="D72" s="994" t="s">
        <v>4374</v>
      </c>
      <c r="E72" s="794">
        <v>23</v>
      </c>
      <c r="F72" s="526">
        <v>150</v>
      </c>
      <c r="G72" s="526" t="s">
        <v>37</v>
      </c>
      <c r="H72" s="526" t="s">
        <v>37</v>
      </c>
      <c r="I72" s="918">
        <v>36.26</v>
      </c>
      <c r="J72" s="704">
        <f t="shared" si="18"/>
        <v>6.1776061776061786</v>
      </c>
      <c r="K72" s="935">
        <v>0.56000000000000005</v>
      </c>
      <c r="L72" s="641">
        <v>4</v>
      </c>
      <c r="M72" s="695">
        <f t="shared" si="19"/>
        <v>2.2400000000000002</v>
      </c>
      <c r="N72" s="923" t="s">
        <v>119</v>
      </c>
      <c r="O72" s="798">
        <v>0.51</v>
      </c>
      <c r="P72" s="917">
        <v>43510</v>
      </c>
      <c r="Q72" s="917">
        <v>43525</v>
      </c>
      <c r="R72" s="695">
        <f t="shared" si="20"/>
        <v>9.8039215686274588</v>
      </c>
      <c r="S72" s="761">
        <f>IF(INDEX(Historical!$D$7:$D$1439,MATCH(B72,Historical!$B$7:$B$1446,0))=0,"n/a",(INDEX(Historical!$C$7:$C$1439,MATCH(B72,Historical!$B$7:$B$1446,0))/INDEX(Historical!$D$7:$D$1439,MATCH(B72,Historical!$B$7:$B$1446,0))-1)*100)</f>
        <v>11.368859677384702</v>
      </c>
      <c r="T72" s="761">
        <f>IF(INDEX(Historical!$F$7:$F$1432,MATCH(B72,Historical!$B$7:$B$1446,0))=0,"n/a",((INDEX(Historical!$C$7:$C$1439,MATCH(B72,Historical!$B$7:$B$1446,0))/INDEX(Historical!$F$7:$F$1432,MATCH(B72,Historical!$B$7:$B$1446,0)))^(1/3)-1)*100)</f>
        <v>12.168230714720686</v>
      </c>
      <c r="U72" s="761">
        <f>IF(INDEX(Historical!$H$7:$H$1432,MATCH(B72,Historical!$B$7:$B$1446,0))=0,"n/a",((INDEX(Historical!$C$7:$C$1439,MATCH(B72,Historical!$B$7:$B$1446,0))/INDEX(Historical!$H$7:$H$1432,MATCH(B72,Historical!$B$7:$B$1446,0)))^(1/5)-1)*100)</f>
        <v>10.906769740699062</v>
      </c>
      <c r="V72" s="761">
        <f>IF(INDEX(Historical!$O$7:$O$1432,MATCH(B72,Historical!$B$7:$B$1446,0))=0,"n/a",((INDEX(Historical!$C$7:$C$1439,MATCH(B72,Historical!$B$7:$B$1446,0))/INDEX(Historical!$O$7:$O$1432,MATCH(B72,Historical!$B$7:$B$1446,0)))^(1/10)-1)*100)</f>
        <v>12.752876686943848</v>
      </c>
      <c r="W72" s="762">
        <f t="shared" si="21"/>
        <v>0.85523995945677145</v>
      </c>
      <c r="X72" s="763">
        <f t="shared" si="22"/>
        <v>0.4980260155570348</v>
      </c>
      <c r="Y72" s="928" t="s">
        <v>490</v>
      </c>
      <c r="Z72" s="704">
        <f t="shared" si="23"/>
        <v>207.40740740740739</v>
      </c>
      <c r="AA72" s="937">
        <f t="shared" si="24"/>
        <v>33.574074074074069</v>
      </c>
      <c r="AB72" s="641">
        <v>12</v>
      </c>
      <c r="AC72" s="918">
        <v>1.08</v>
      </c>
      <c r="AD72" s="918">
        <v>3.33</v>
      </c>
      <c r="AE72" s="918">
        <v>2.12</v>
      </c>
      <c r="AF72" s="918">
        <v>1.42</v>
      </c>
      <c r="AG72" s="918">
        <v>4.5</v>
      </c>
      <c r="AH72" s="920">
        <v>360.59999999999997</v>
      </c>
      <c r="AI72" s="920">
        <v>10.99</v>
      </c>
      <c r="AJ72" s="918">
        <v>21.9</v>
      </c>
      <c r="AK72" s="918">
        <v>10.09</v>
      </c>
      <c r="AL72" s="930">
        <v>73770</v>
      </c>
      <c r="AM72" s="924">
        <v>9.1999999999999993</v>
      </c>
      <c r="AN72" s="918">
        <v>1.05</v>
      </c>
      <c r="AO72" s="804">
        <f t="shared" si="25"/>
        <v>-16.489698155768828</v>
      </c>
      <c r="AP72" s="805">
        <f t="shared" si="26"/>
        <v>17.084375918305241</v>
      </c>
      <c r="AQ72" s="938">
        <f t="shared" si="27"/>
        <v>45.564319781379226</v>
      </c>
      <c r="AR72" s="704">
        <f>INDEX(Historical!$C$7:$C$1439,MATCH(B72,Historical!$B$7:$B$1446,0))*IF(AH72="n/a",1.03,IF(AH72&lt;0,1.01,IF(AH72&gt;10,1.1,(1+AH72/100))))</f>
        <v>2.2814000000000001</v>
      </c>
      <c r="AS72" s="937">
        <f t="shared" si="28"/>
        <v>2.5095400000000003</v>
      </c>
      <c r="AT72" s="937">
        <f t="shared" si="17"/>
        <v>2.7604940000000004</v>
      </c>
      <c r="AU72" s="937">
        <f t="shared" si="17"/>
        <v>3.0365434000000007</v>
      </c>
      <c r="AV72" s="937">
        <f t="shared" si="17"/>
        <v>3.3401977400000011</v>
      </c>
      <c r="AW72" s="704">
        <f t="shared" si="29"/>
        <v>13.928175140000002</v>
      </c>
      <c r="AX72" s="812">
        <f t="shared" si="30"/>
        <v>38.411955708770002</v>
      </c>
      <c r="AY72" s="997">
        <v>0.68</v>
      </c>
      <c r="AZ72" s="924">
        <v>25.81</v>
      </c>
      <c r="BA72" s="924">
        <v>-3.7900000000000005</v>
      </c>
      <c r="BB72" s="924">
        <v>-0.62</v>
      </c>
      <c r="BC72" s="924">
        <v>6.02</v>
      </c>
      <c r="BE72" s="666">
        <v>1997</v>
      </c>
      <c r="BF72" s="948" t="e">
        <f>#VALUE!</f>
        <v>#VALUE!</v>
      </c>
      <c r="BG72" s="933">
        <v>1.5</v>
      </c>
    </row>
    <row r="73" spans="1:59" ht="11.25" customHeight="1" x14ac:dyDescent="0.2">
      <c r="A73" s="611" t="s">
        <v>561</v>
      </c>
      <c r="B73" s="927" t="s">
        <v>562</v>
      </c>
      <c r="C73" s="994" t="s">
        <v>154</v>
      </c>
      <c r="D73" s="994" t="s">
        <v>4358</v>
      </c>
      <c r="E73" s="794">
        <v>12</v>
      </c>
      <c r="F73" s="526">
        <v>300</v>
      </c>
      <c r="G73" s="526" t="s">
        <v>106</v>
      </c>
      <c r="H73" s="526" t="s">
        <v>106</v>
      </c>
      <c r="I73" s="926">
        <v>51.19</v>
      </c>
      <c r="J73" s="704">
        <f t="shared" si="18"/>
        <v>0.37116624340691545</v>
      </c>
      <c r="K73" s="929">
        <v>4.7500000000000001E-2</v>
      </c>
      <c r="L73" s="641">
        <v>4</v>
      </c>
      <c r="M73" s="695">
        <f t="shared" si="19"/>
        <v>0.19</v>
      </c>
      <c r="N73" s="923" t="s">
        <v>161</v>
      </c>
      <c r="O73" s="797">
        <v>4.4999999999999998E-2</v>
      </c>
      <c r="P73" s="917">
        <v>43462</v>
      </c>
      <c r="Q73" s="917">
        <v>43496</v>
      </c>
      <c r="R73" s="695">
        <f t="shared" si="20"/>
        <v>5.5555555555555607</v>
      </c>
      <c r="S73" s="761">
        <f>IF(INDEX(Historical!$D$7:$D$1439,MATCH(B73,Historical!$B$7:$B$1446,0))=0,"n/a",(INDEX(Historical!$C$7:$C$1439,MATCH(B73,Historical!$B$7:$B$1446,0))/INDEX(Historical!$D$7:$D$1439,MATCH(B73,Historical!$B$7:$B$1446,0))-1)*100)</f>
        <v>7.3529411764705843</v>
      </c>
      <c r="T73" s="761">
        <f>IF(INDEX(Historical!$F$7:$F$1432,MATCH(B73,Historical!$B$7:$B$1446,0))=0,"n/a",((INDEX(Historical!$C$7:$C$1439,MATCH(B73,Historical!$B$7:$B$1446,0))/INDEX(Historical!$F$7:$F$1432,MATCH(B73,Historical!$B$7:$B$1446,0)))^(1/3)-1)*100)</f>
        <v>6.7555682453010135</v>
      </c>
      <c r="U73" s="761">
        <f>IF(INDEX(Historical!$H$7:$H$1432,MATCH(B73,Historical!$B$7:$B$1446,0))=0,"n/a",((INDEX(Historical!$C$7:$C$1439,MATCH(B73,Historical!$B$7:$B$1446,0))/INDEX(Historical!$H$7:$H$1432,MATCH(B73,Historical!$B$7:$B$1446,0)))^(1/5)-1)*100)</f>
        <v>19.916129087035216</v>
      </c>
      <c r="V73" s="761">
        <f>IF(INDEX(Historical!$O$7:$O$1432,MATCH(B73,Historical!$B$7:$B$1446,0))=0,"n/a",((INDEX(Historical!$C$7:$C$1439,MATCH(B73,Historical!$B$7:$B$1446,0))/INDEX(Historical!$O$7:$O$1432,MATCH(B73,Historical!$B$7:$B$1446,0)))^(1/10)-1)*100)</f>
        <v>14.95401302466326</v>
      </c>
      <c r="W73" s="762">
        <f t="shared" si="21"/>
        <v>1.3318250461724268</v>
      </c>
      <c r="X73" s="763">
        <f t="shared" si="22"/>
        <v>0.82639539780229121</v>
      </c>
      <c r="Y73" s="712"/>
      <c r="Z73" s="704">
        <f t="shared" si="23"/>
        <v>11.176470588235295</v>
      </c>
      <c r="AA73" s="937">
        <f t="shared" si="24"/>
        <v>30.111764705882351</v>
      </c>
      <c r="AB73" s="641">
        <v>12</v>
      </c>
      <c r="AC73" s="918">
        <v>1.7</v>
      </c>
      <c r="AD73" s="918">
        <v>2.0099999999999998</v>
      </c>
      <c r="AE73" s="918">
        <v>1.36</v>
      </c>
      <c r="AF73" s="918">
        <v>4.54</v>
      </c>
      <c r="AG73" s="918">
        <v>16.7</v>
      </c>
      <c r="AH73" s="918">
        <v>102.1</v>
      </c>
      <c r="AI73" s="918">
        <v>12.18</v>
      </c>
      <c r="AJ73" s="918">
        <v>24.099999999999998</v>
      </c>
      <c r="AK73" s="918">
        <v>15</v>
      </c>
      <c r="AL73" s="930">
        <v>2780</v>
      </c>
      <c r="AM73" s="924">
        <v>1.6</v>
      </c>
      <c r="AN73" s="918">
        <v>0.41</v>
      </c>
      <c r="AO73" s="804">
        <f t="shared" si="25"/>
        <v>-9.8244693754402199</v>
      </c>
      <c r="AP73" s="805">
        <f t="shared" si="26"/>
        <v>20.287295330442131</v>
      </c>
      <c r="AQ73" s="938">
        <f t="shared" si="27"/>
        <v>146.49310268890409</v>
      </c>
      <c r="AR73" s="704">
        <f>INDEX(Historical!$C$7:$C$1439,MATCH(B73,Historical!$B$7:$B$1446,0))*IF(AH73="n/a",1.03,IF(AH73&lt;0,1.01,IF(AH73&gt;10,1.1,(1+AH73/100))))</f>
        <v>0.20075000000000001</v>
      </c>
      <c r="AS73" s="937">
        <f t="shared" si="28"/>
        <v>0.22082500000000002</v>
      </c>
      <c r="AT73" s="937">
        <f t="shared" si="17"/>
        <v>0.24290750000000005</v>
      </c>
      <c r="AU73" s="937">
        <f t="shared" si="17"/>
        <v>0.26719825000000008</v>
      </c>
      <c r="AV73" s="937">
        <f t="shared" si="17"/>
        <v>0.29391807500000011</v>
      </c>
      <c r="AW73" s="704">
        <f t="shared" si="29"/>
        <v>1.2255988250000003</v>
      </c>
      <c r="AX73" s="812">
        <f t="shared" si="30"/>
        <v>2.3942153252588403</v>
      </c>
      <c r="AY73" s="997">
        <v>0.99</v>
      </c>
      <c r="AZ73" s="924">
        <v>98.45</v>
      </c>
      <c r="BA73" s="924">
        <v>-6.18</v>
      </c>
      <c r="BB73" s="924">
        <v>6.7</v>
      </c>
      <c r="BC73" s="924">
        <v>23.400000000000002</v>
      </c>
      <c r="BE73" s="666">
        <v>2008</v>
      </c>
      <c r="BF73" s="948" t="e">
        <f>#VALUE!</f>
        <v>#VALUE!</v>
      </c>
      <c r="BG73" s="933">
        <v>8.1</v>
      </c>
    </row>
    <row r="74" spans="1:59" ht="11.25" customHeight="1" x14ac:dyDescent="0.2">
      <c r="A74" s="537" t="s">
        <v>565</v>
      </c>
      <c r="B74" s="927" t="s">
        <v>566</v>
      </c>
      <c r="C74" s="994" t="s">
        <v>179</v>
      </c>
      <c r="D74" s="994" t="s">
        <v>4374</v>
      </c>
      <c r="E74" s="794">
        <v>22</v>
      </c>
      <c r="F74" s="526">
        <v>154</v>
      </c>
      <c r="G74" s="526" t="s">
        <v>37</v>
      </c>
      <c r="H74" s="526" t="s">
        <v>106</v>
      </c>
      <c r="I74" s="926">
        <v>29.1</v>
      </c>
      <c r="J74" s="704">
        <f t="shared" si="18"/>
        <v>5.9793814432989683</v>
      </c>
      <c r="K74" s="935">
        <v>0.435</v>
      </c>
      <c r="L74" s="641">
        <v>4</v>
      </c>
      <c r="M74" s="695">
        <f t="shared" si="19"/>
        <v>1.74</v>
      </c>
      <c r="N74" s="923" t="s">
        <v>122</v>
      </c>
      <c r="O74" s="798">
        <v>0.4325</v>
      </c>
      <c r="P74" s="917">
        <v>43495</v>
      </c>
      <c r="Q74" s="917">
        <v>43504</v>
      </c>
      <c r="R74" s="695">
        <f t="shared" si="20"/>
        <v>0.57803468208092534</v>
      </c>
      <c r="S74" s="761">
        <f>IF(INDEX(Historical!$D$7:$D$1439,MATCH(B74,Historical!$B$7:$B$1446,0))=0,"n/a",(INDEX(Historical!$C$7:$C$1439,MATCH(B74,Historical!$B$7:$B$1446,0))/INDEX(Historical!$D$7:$D$1439,MATCH(B74,Historical!$B$7:$B$1446,0))-1)*100)</f>
        <v>2.9085457271364357</v>
      </c>
      <c r="T74" s="761">
        <f>IF(INDEX(Historical!$F$7:$F$1432,MATCH(B74,Historical!$B$7:$B$1446,0))=0,"n/a",((INDEX(Historical!$C$7:$C$1439,MATCH(B74,Historical!$B$7:$B$1446,0))/INDEX(Historical!$F$7:$F$1432,MATCH(B74,Historical!$B$7:$B$1446,0)))^(1/3)-1)*100)</f>
        <v>4.3550439707561672</v>
      </c>
      <c r="U74" s="761">
        <f>IF(INDEX(Historical!$H$7:$H$1432,MATCH(B74,Historical!$B$7:$B$1446,0))=0,"n/a",((INDEX(Historical!$C$7:$C$1439,MATCH(B74,Historical!$B$7:$B$1446,0))/INDEX(Historical!$H$7:$H$1432,MATCH(B74,Historical!$B$7:$B$1446,0)))^(1/5)-1)*100)</f>
        <v>4.9147869393085131</v>
      </c>
      <c r="V74" s="761">
        <f>IF(INDEX(Historical!$O$7:$O$1432,MATCH(B74,Historical!$B$7:$B$1446,0))=0,"n/a",((INDEX(Historical!$C$7:$C$1439,MATCH(B74,Historical!$B$7:$B$1446,0))/INDEX(Historical!$O$7:$O$1432,MATCH(B74,Historical!$B$7:$B$1446,0)))^(1/10)-1)*100)</f>
        <v>5.3138274360435389</v>
      </c>
      <c r="W74" s="762">
        <f t="shared" si="21"/>
        <v>0.92490525867883</v>
      </c>
      <c r="X74" s="763">
        <f t="shared" si="22"/>
        <v>0.80570277693582182</v>
      </c>
      <c r="Y74" s="928"/>
      <c r="Z74" s="704">
        <f t="shared" si="23"/>
        <v>91.578947368421055</v>
      </c>
      <c r="AA74" s="937">
        <f t="shared" si="24"/>
        <v>15.315789473684212</v>
      </c>
      <c r="AB74" s="641">
        <v>12</v>
      </c>
      <c r="AC74" s="918">
        <v>1.9</v>
      </c>
      <c r="AD74" s="918">
        <v>1.85</v>
      </c>
      <c r="AE74" s="918">
        <v>1.75</v>
      </c>
      <c r="AF74" s="918">
        <v>2.66</v>
      </c>
      <c r="AG74" s="918">
        <v>18</v>
      </c>
      <c r="AH74" s="918">
        <v>46.9</v>
      </c>
      <c r="AI74" s="918">
        <v>5.82</v>
      </c>
      <c r="AJ74" s="918">
        <v>6.1</v>
      </c>
      <c r="AK74" s="918">
        <v>8.3099999999999987</v>
      </c>
      <c r="AL74" s="930">
        <v>64040.000000000007</v>
      </c>
      <c r="AM74" s="924">
        <v>0.3</v>
      </c>
      <c r="AN74" s="918">
        <v>1.1000000000000001</v>
      </c>
      <c r="AO74" s="804">
        <f t="shared" si="25"/>
        <v>-4.4216210910767302</v>
      </c>
      <c r="AP74" s="805">
        <f t="shared" si="26"/>
        <v>10.894168382607482</v>
      </c>
      <c r="AQ74" s="938">
        <f t="shared" si="27"/>
        <v>34.561014661255697</v>
      </c>
      <c r="AR74" s="704">
        <f>INDEX(Historical!$C$7:$C$1439,MATCH(B74,Historical!$B$7:$B$1446,0))*IF(AH74="n/a",1.03,IF(AH74&lt;0,1.01,IF(AH74&gt;10,1.1,(1+AH74/100))))</f>
        <v>1.8876000000000002</v>
      </c>
      <c r="AS74" s="937">
        <f t="shared" si="28"/>
        <v>1.9974583200000002</v>
      </c>
      <c r="AT74" s="937">
        <f t="shared" si="17"/>
        <v>2.1634471063920002</v>
      </c>
      <c r="AU74" s="937">
        <f t="shared" si="17"/>
        <v>2.3432295609331755</v>
      </c>
      <c r="AV74" s="937">
        <f t="shared" si="17"/>
        <v>2.5379519374467221</v>
      </c>
      <c r="AW74" s="704">
        <f t="shared" si="29"/>
        <v>10.929686924771898</v>
      </c>
      <c r="AX74" s="812">
        <f t="shared" si="30"/>
        <v>37.559061597154283</v>
      </c>
      <c r="AY74" s="997">
        <v>0.96</v>
      </c>
      <c r="AZ74" s="924">
        <v>24.73</v>
      </c>
      <c r="BA74" s="924">
        <v>-3.16</v>
      </c>
      <c r="BB74" s="924">
        <v>3.39</v>
      </c>
      <c r="BC74" s="924">
        <v>4.41</v>
      </c>
      <c r="BE74" s="666">
        <v>1998</v>
      </c>
      <c r="BF74" s="948" t="e">
        <f>#VALUE!</f>
        <v>#VALUE!</v>
      </c>
      <c r="BG74" s="933">
        <v>7.3</v>
      </c>
    </row>
    <row r="75" spans="1:59" ht="11.25" customHeight="1" x14ac:dyDescent="0.2">
      <c r="A75" s="537" t="s">
        <v>575</v>
      </c>
      <c r="B75" s="927" t="s">
        <v>576</v>
      </c>
      <c r="C75" s="994" t="s">
        <v>131</v>
      </c>
      <c r="D75" s="994" t="s">
        <v>4366</v>
      </c>
      <c r="E75" s="794">
        <v>21</v>
      </c>
      <c r="F75" s="526">
        <v>161</v>
      </c>
      <c r="G75" s="526" t="s">
        <v>37</v>
      </c>
      <c r="H75" s="526" t="s">
        <v>115</v>
      </c>
      <c r="I75" s="926">
        <v>70.95</v>
      </c>
      <c r="J75" s="704">
        <f t="shared" si="18"/>
        <v>3.0162085976039466</v>
      </c>
      <c r="K75" s="935">
        <v>0.53500000000000003</v>
      </c>
      <c r="L75" s="641">
        <v>4</v>
      </c>
      <c r="M75" s="695">
        <f t="shared" si="19"/>
        <v>2.14</v>
      </c>
      <c r="N75" s="923" t="s">
        <v>357</v>
      </c>
      <c r="O75" s="798">
        <v>0.505</v>
      </c>
      <c r="P75" s="917">
        <v>43528</v>
      </c>
      <c r="Q75" s="917">
        <v>43553</v>
      </c>
      <c r="R75" s="695">
        <f t="shared" si="20"/>
        <v>5.9405940594059459</v>
      </c>
      <c r="S75" s="761">
        <f>IF(INDEX(Historical!$D$7:$D$1439,MATCH(B75,Historical!$B$7:$B$1446,0))=0,"n/a",(INDEX(Historical!$C$7:$C$1439,MATCH(B75,Historical!$B$7:$B$1446,0))/INDEX(Historical!$D$7:$D$1439,MATCH(B75,Historical!$B$7:$B$1446,0))-1)*100)</f>
        <v>6.315789473684208</v>
      </c>
      <c r="T75" s="761">
        <f>IF(INDEX(Historical!$F$7:$F$1432,MATCH(B75,Historical!$B$7:$B$1446,0))=0,"n/a",((INDEX(Historical!$C$7:$C$1439,MATCH(B75,Historical!$B$7:$B$1446,0))/INDEX(Historical!$F$7:$F$1432,MATCH(B75,Historical!$B$7:$B$1446,0)))^(1/3)-1)*100)</f>
        <v>6.5479175828152769</v>
      </c>
      <c r="U75" s="761">
        <f>IF(INDEX(Historical!$H$7:$H$1432,MATCH(B75,Historical!$B$7:$B$1446,0))=0,"n/a",((INDEX(Historical!$C$7:$C$1439,MATCH(B75,Historical!$B$7:$B$1446,0))/INDEX(Historical!$H$7:$H$1432,MATCH(B75,Historical!$B$7:$B$1446,0)))^(1/5)-1)*100)</f>
        <v>6.5630904255261191</v>
      </c>
      <c r="V75" s="761">
        <f>IF(INDEX(Historical!$O$7:$O$1432,MATCH(B75,Historical!$B$7:$B$1446,0))=0,"n/a",((INDEX(Historical!$C$7:$C$1439,MATCH(B75,Historical!$B$7:$B$1446,0))/INDEX(Historical!$O$7:$O$1432,MATCH(B75,Historical!$B$7:$B$1446,0)))^(1/10)-1)*100)</f>
        <v>9.3678669828320515</v>
      </c>
      <c r="W75" s="762">
        <f t="shared" si="21"/>
        <v>0.70059603083112898</v>
      </c>
      <c r="X75" s="763">
        <f t="shared" si="22"/>
        <v>1.1719804331296639</v>
      </c>
      <c r="Y75" s="711"/>
      <c r="Z75" s="704">
        <f t="shared" si="23"/>
        <v>65.644171779141118</v>
      </c>
      <c r="AA75" s="937">
        <f t="shared" si="24"/>
        <v>21.763803680981596</v>
      </c>
      <c r="AB75" s="641">
        <v>12</v>
      </c>
      <c r="AC75" s="918">
        <v>3.26</v>
      </c>
      <c r="AD75" s="918">
        <v>3.7</v>
      </c>
      <c r="AE75" s="918">
        <v>2.66</v>
      </c>
      <c r="AF75" s="918">
        <v>1.96</v>
      </c>
      <c r="AG75" s="918">
        <v>9.1</v>
      </c>
      <c r="AH75" s="920">
        <v>5.0999999999999996</v>
      </c>
      <c r="AI75" s="920">
        <v>6.18</v>
      </c>
      <c r="AJ75" s="918">
        <v>5.6000000000000005</v>
      </c>
      <c r="AK75" s="918">
        <v>5.88</v>
      </c>
      <c r="AL75" s="930">
        <v>22520</v>
      </c>
      <c r="AM75" s="924">
        <v>0.3</v>
      </c>
      <c r="AN75" s="918">
        <v>1.27</v>
      </c>
      <c r="AO75" s="804">
        <f t="shared" si="25"/>
        <v>-12.18450465785153</v>
      </c>
      <c r="AP75" s="805">
        <f t="shared" si="26"/>
        <v>9.5792990231300656</v>
      </c>
      <c r="AQ75" s="938">
        <f t="shared" si="27"/>
        <v>37.690563244341369</v>
      </c>
      <c r="AR75" s="704">
        <f>INDEX(Historical!$C$7:$C$1439,MATCH(B75,Historical!$B$7:$B$1446,0))*IF(AH75="n/a",1.03,IF(AH75&lt;0,1.01,IF(AH75&gt;10,1.1,(1+AH75/100))))</f>
        <v>2.1230199999999999</v>
      </c>
      <c r="AS75" s="937">
        <f t="shared" si="28"/>
        <v>2.2542226360000002</v>
      </c>
      <c r="AT75" s="937">
        <f t="shared" si="17"/>
        <v>2.3867709269968</v>
      </c>
      <c r="AU75" s="937">
        <f t="shared" si="17"/>
        <v>2.527113057504212</v>
      </c>
      <c r="AV75" s="937">
        <f t="shared" si="17"/>
        <v>2.6757073052854596</v>
      </c>
      <c r="AW75" s="704">
        <f t="shared" si="29"/>
        <v>11.966833925786471</v>
      </c>
      <c r="AX75" s="812">
        <f t="shared" si="30"/>
        <v>16.866573538811092</v>
      </c>
      <c r="AY75" s="997">
        <v>0.33</v>
      </c>
      <c r="AZ75" s="924">
        <v>34.479999999999997</v>
      </c>
      <c r="BA75" s="924">
        <v>-1.81</v>
      </c>
      <c r="BB75" s="924">
        <v>1.91</v>
      </c>
      <c r="BC75" s="924">
        <v>10.220000000000001</v>
      </c>
      <c r="BE75" s="666">
        <v>1999</v>
      </c>
      <c r="BF75" s="948" t="e">
        <f>#VALUE!</f>
        <v>#VALUE!</v>
      </c>
      <c r="BG75" s="933">
        <v>2.8000000000000003</v>
      </c>
    </row>
    <row r="76" spans="1:59" ht="11.25" customHeight="1" x14ac:dyDescent="0.2">
      <c r="A76" s="611" t="s">
        <v>4346</v>
      </c>
      <c r="B76" s="927" t="s">
        <v>4345</v>
      </c>
      <c r="C76" s="994" t="s">
        <v>179</v>
      </c>
      <c r="D76" s="994" t="s">
        <v>4374</v>
      </c>
      <c r="E76" s="794">
        <v>13</v>
      </c>
      <c r="F76" s="526">
        <v>284</v>
      </c>
      <c r="G76" s="526" t="s">
        <v>106</v>
      </c>
      <c r="H76" s="526" t="s">
        <v>106</v>
      </c>
      <c r="I76" s="926">
        <v>15.37</v>
      </c>
      <c r="J76" s="704">
        <f t="shared" si="18"/>
        <v>7.9375406636304486</v>
      </c>
      <c r="K76" s="929">
        <v>0.30499999999999999</v>
      </c>
      <c r="L76" s="641">
        <v>4</v>
      </c>
      <c r="M76" s="695">
        <f t="shared" si="19"/>
        <v>1.22</v>
      </c>
      <c r="N76" s="923" t="s">
        <v>1248</v>
      </c>
      <c r="O76" s="797">
        <v>0.29499999999999998</v>
      </c>
      <c r="P76" s="919">
        <v>43138</v>
      </c>
      <c r="Q76" s="919">
        <v>43151</v>
      </c>
      <c r="R76" s="695">
        <f t="shared" si="20"/>
        <v>3.3898305084745797</v>
      </c>
      <c r="S76" s="761">
        <f>IF(INDEX(Historical!$D$7:$D$1439,MATCH(B76,Historical!$B$7:$B$1446,0))=0,"n/a",(INDEX(Historical!$C$7:$C$1439,MATCH(B76,Historical!$B$7:$B$1446,0))/INDEX(Historical!$D$7:$D$1439,MATCH(B76,Historical!$B$7:$B$1446,0))-1)*100)</f>
        <v>6.0869565217391397</v>
      </c>
      <c r="T76" s="761">
        <f>IF(INDEX(Historical!$F$7:$F$1432,MATCH(B76,Historical!$B$7:$B$1446,0))=0,"n/a",((INDEX(Historical!$C$7:$C$1439,MATCH(B76,Historical!$B$7:$B$1446,0))/INDEX(Historical!$F$7:$F$1432,MATCH(B76,Historical!$B$7:$B$1446,0)))^(1/3)-1)*100)</f>
        <v>6.1499725766982261</v>
      </c>
      <c r="U76" s="761">
        <f>IF(INDEX(Historical!$H$7:$H$1432,MATCH(B76,Historical!$B$7:$B$1446,0))=0,"n/a",((INDEX(Historical!$C$7:$C$1439,MATCH(B76,Historical!$B$7:$B$1446,0))/INDEX(Historical!$H$7:$H$1432,MATCH(B76,Historical!$B$7:$B$1446,0)))^(1/5)-1)*100)</f>
        <v>13.354587529309182</v>
      </c>
      <c r="V76" s="761">
        <f>IF(INDEX(Historical!$O$7:$O$1432,MATCH(B76,Historical!$B$7:$B$1446,0))=0,"n/a",((INDEX(Historical!$C$7:$C$1439,MATCH(B76,Historical!$B$7:$B$1446,0))/INDEX(Historical!$O$7:$O$1432,MATCH(B76,Historical!$B$7:$B$1446,0)))^(1/10)-1)*100)</f>
        <v>9.6070580511149473</v>
      </c>
      <c r="W76" s="762">
        <f t="shared" si="21"/>
        <v>1.3900808612017614</v>
      </c>
      <c r="X76" s="763">
        <f t="shared" si="22"/>
        <v>0.23890138692860788</v>
      </c>
      <c r="Y76" s="718"/>
      <c r="Z76" s="704">
        <f t="shared" si="23"/>
        <v>87.769784172661886</v>
      </c>
      <c r="AA76" s="937">
        <f t="shared" si="24"/>
        <v>11.057553956834532</v>
      </c>
      <c r="AB76" s="641">
        <v>12</v>
      </c>
      <c r="AC76" s="918">
        <v>1.39</v>
      </c>
      <c r="AD76" s="918">
        <v>0.51</v>
      </c>
      <c r="AE76" s="918">
        <v>0.75</v>
      </c>
      <c r="AF76" s="918">
        <v>1.75</v>
      </c>
      <c r="AG76" s="921">
        <v>39.800000000000004</v>
      </c>
      <c r="AH76" s="920">
        <v>325.8</v>
      </c>
      <c r="AI76" s="920">
        <v>-5.0599999999999996</v>
      </c>
      <c r="AJ76" s="918">
        <v>55.900000000000006</v>
      </c>
      <c r="AK76" s="918">
        <v>21.48</v>
      </c>
      <c r="AL76" s="930">
        <v>40600</v>
      </c>
      <c r="AM76" s="924">
        <v>2.8000000000000003</v>
      </c>
      <c r="AN76" s="918">
        <v>2.2400000000000002</v>
      </c>
      <c r="AO76" s="804">
        <f t="shared" si="25"/>
        <v>10.234574236105097</v>
      </c>
      <c r="AP76" s="805">
        <f t="shared" si="26"/>
        <v>21.292128192939629</v>
      </c>
      <c r="AQ76" s="938">
        <f t="shared" si="27"/>
        <v>-7.2620911158514652</v>
      </c>
      <c r="AR76" s="704">
        <f>INDEX(Historical!$C$7:$C$1439,MATCH(B76,Historical!$B$7:$B$1446,0))*IF(AH76="n/a",1.03,IF(AH76&lt;0,1.01,IF(AH76&gt;10,1.1,(1+AH76/100))))</f>
        <v>1.3420000000000001</v>
      </c>
      <c r="AS76" s="937">
        <f t="shared" si="28"/>
        <v>1.3554200000000001</v>
      </c>
      <c r="AT76" s="937">
        <f t="shared" si="17"/>
        <v>1.4909620000000001</v>
      </c>
      <c r="AU76" s="937">
        <f t="shared" si="17"/>
        <v>1.6400582000000004</v>
      </c>
      <c r="AV76" s="937">
        <f t="shared" si="17"/>
        <v>1.8040640200000004</v>
      </c>
      <c r="AW76" s="704">
        <f t="shared" si="29"/>
        <v>7.6325042200000013</v>
      </c>
      <c r="AX76" s="812">
        <f t="shared" si="30"/>
        <v>49.658452960312303</v>
      </c>
      <c r="AY76" s="997">
        <v>1.74</v>
      </c>
      <c r="AZ76" s="924">
        <v>31.59</v>
      </c>
      <c r="BA76" s="924">
        <v>-19.91</v>
      </c>
      <c r="BB76" s="924">
        <v>2.98</v>
      </c>
      <c r="BC76" s="924">
        <v>-4.21</v>
      </c>
      <c r="BE76" s="666">
        <v>2006</v>
      </c>
      <c r="BF76" s="948" t="e">
        <f>#VALUE!</f>
        <v>#VALUE!</v>
      </c>
      <c r="BG76" s="933">
        <v>1.9</v>
      </c>
    </row>
    <row r="77" spans="1:59" ht="11.25" customHeight="1" x14ac:dyDescent="0.2">
      <c r="A77" s="537" t="s">
        <v>1141</v>
      </c>
      <c r="B77" s="927" t="s">
        <v>1142</v>
      </c>
      <c r="C77" s="994" t="s">
        <v>112</v>
      </c>
      <c r="D77" s="994" t="s">
        <v>4400</v>
      </c>
      <c r="E77" s="794">
        <v>10</v>
      </c>
      <c r="F77" s="526">
        <v>343</v>
      </c>
      <c r="G77" s="526" t="s">
        <v>115</v>
      </c>
      <c r="H77" s="526" t="s">
        <v>115</v>
      </c>
      <c r="I77" s="926">
        <v>80.56</v>
      </c>
      <c r="J77" s="704">
        <f t="shared" si="18"/>
        <v>3.5253227408142997</v>
      </c>
      <c r="K77" s="929">
        <v>0.71</v>
      </c>
      <c r="L77" s="641">
        <v>4</v>
      </c>
      <c r="M77" s="695">
        <f t="shared" si="19"/>
        <v>2.84</v>
      </c>
      <c r="N77" s="923" t="s">
        <v>598</v>
      </c>
      <c r="O77" s="797">
        <v>0.66</v>
      </c>
      <c r="P77" s="917">
        <v>43531</v>
      </c>
      <c r="Q77" s="917">
        <v>43546</v>
      </c>
      <c r="R77" s="695">
        <f t="shared" si="20"/>
        <v>7.5757575757575646</v>
      </c>
      <c r="S77" s="761">
        <f>IF(INDEX(Historical!$D$7:$D$1439,MATCH(B77,Historical!$B$7:$B$1446,0))=0,"n/a",(INDEX(Historical!$C$7:$C$1439,MATCH(B77,Historical!$B$7:$B$1446,0))/INDEX(Historical!$D$7:$D$1439,MATCH(B77,Historical!$B$7:$B$1446,0))-1)*100)</f>
        <v>10.000000000000009</v>
      </c>
      <c r="T77" s="761">
        <f>IF(INDEX(Historical!$F$7:$F$1432,MATCH(B77,Historical!$B$7:$B$1446,0))=0,"n/a",((INDEX(Historical!$C$7:$C$1439,MATCH(B77,Historical!$B$7:$B$1446,0))/INDEX(Historical!$F$7:$F$1432,MATCH(B77,Historical!$B$7:$B$1446,0)))^(1/3)-1)*100)</f>
        <v>6.2658569182611146</v>
      </c>
      <c r="U77" s="761">
        <f>IF(INDEX(Historical!$H$7:$H$1432,MATCH(B77,Historical!$B$7:$B$1446,0))=0,"n/a",((INDEX(Historical!$C$7:$C$1439,MATCH(B77,Historical!$B$7:$B$1446,0))/INDEX(Historical!$H$7:$H$1432,MATCH(B77,Historical!$B$7:$B$1446,0)))^(1/5)-1)*100)</f>
        <v>9.4608784223157549</v>
      </c>
      <c r="V77" s="761">
        <f>IF(INDEX(Historical!$O$7:$O$1432,MATCH(B77,Historical!$B$7:$B$1446,0))=0,"n/a",((INDEX(Historical!$C$7:$C$1439,MATCH(B77,Historical!$B$7:$B$1446,0))/INDEX(Historical!$O$7:$O$1432,MATCH(B77,Historical!$B$7:$B$1446,0)))^(1/10)-1)*100)</f>
        <v>10.194620275875476</v>
      </c>
      <c r="W77" s="762">
        <f t="shared" si="21"/>
        <v>0.92802656364788338</v>
      </c>
      <c r="X77" s="763">
        <f t="shared" si="22"/>
        <v>2.0129528558118626</v>
      </c>
      <c r="Y77" s="717" t="s">
        <v>286</v>
      </c>
      <c r="Z77" s="704">
        <f t="shared" si="23"/>
        <v>57.841140529531565</v>
      </c>
      <c r="AA77" s="937">
        <f t="shared" si="24"/>
        <v>16.40733197556008</v>
      </c>
      <c r="AB77" s="641">
        <v>12</v>
      </c>
      <c r="AC77" s="918">
        <v>4.91</v>
      </c>
      <c r="AD77" s="918">
        <v>2.1800000000000002</v>
      </c>
      <c r="AE77" s="918">
        <v>1.64</v>
      </c>
      <c r="AF77" s="918">
        <v>2.15</v>
      </c>
      <c r="AG77" s="918">
        <v>12.8</v>
      </c>
      <c r="AH77" s="918">
        <v>-24.9</v>
      </c>
      <c r="AI77" s="918">
        <v>6.47</v>
      </c>
      <c r="AJ77" s="918">
        <v>4.7</v>
      </c>
      <c r="AK77" s="918">
        <v>7.53</v>
      </c>
      <c r="AL77" s="930">
        <v>35470</v>
      </c>
      <c r="AM77" s="924">
        <v>0.2</v>
      </c>
      <c r="AN77" s="918">
        <v>0.47</v>
      </c>
      <c r="AO77" s="804">
        <f t="shared" si="25"/>
        <v>-3.4211308124300253</v>
      </c>
      <c r="AP77" s="805">
        <f t="shared" si="26"/>
        <v>12.986201163130055</v>
      </c>
      <c r="AQ77" s="938">
        <f t="shared" si="27"/>
        <v>25.212288618532732</v>
      </c>
      <c r="AR77" s="704">
        <f>INDEX(Historical!$C$7:$C$1439,MATCH(B77,Historical!$B$7:$B$1446,0))*IF(AH77="n/a",1.03,IF(AH77&lt;0,1.01,IF(AH77&gt;10,1.1,(1+AH77/100))))</f>
        <v>2.6664000000000003</v>
      </c>
      <c r="AS77" s="937">
        <f t="shared" si="28"/>
        <v>2.8389160800000002</v>
      </c>
      <c r="AT77" s="937">
        <f t="shared" si="17"/>
        <v>3.0526864608239999</v>
      </c>
      <c r="AU77" s="937">
        <f t="shared" si="17"/>
        <v>3.282553751324047</v>
      </c>
      <c r="AV77" s="937">
        <f t="shared" si="17"/>
        <v>3.5297300487987475</v>
      </c>
      <c r="AW77" s="704">
        <f t="shared" si="29"/>
        <v>15.370286340946793</v>
      </c>
      <c r="AX77" s="812">
        <f t="shared" si="30"/>
        <v>19.079302806537726</v>
      </c>
      <c r="AY77" s="997">
        <v>1.46</v>
      </c>
      <c r="AZ77" s="924">
        <v>24.98</v>
      </c>
      <c r="BA77" s="924">
        <v>-9.9500000000000011</v>
      </c>
      <c r="BB77" s="924">
        <v>3.8</v>
      </c>
      <c r="BC77" s="924">
        <v>3.82</v>
      </c>
      <c r="BE77" s="666">
        <v>2010</v>
      </c>
      <c r="BF77" s="948" t="e">
        <f>#VALUE!</f>
        <v>#VALUE!</v>
      </c>
      <c r="BG77" s="933">
        <v>6.7</v>
      </c>
    </row>
    <row r="78" spans="1:59" s="840" customFormat="1" ht="11.25" customHeight="1" x14ac:dyDescent="0.2">
      <c r="A78" s="819" t="s">
        <v>573</v>
      </c>
      <c r="B78" s="848" t="s">
        <v>574</v>
      </c>
      <c r="C78" s="994" t="s">
        <v>108</v>
      </c>
      <c r="D78" s="994" t="s">
        <v>4372</v>
      </c>
      <c r="E78" s="820">
        <v>12</v>
      </c>
      <c r="F78" s="526">
        <v>295</v>
      </c>
      <c r="G78" s="1151" t="s">
        <v>106</v>
      </c>
      <c r="H78" s="1151" t="s">
        <v>106</v>
      </c>
      <c r="I78" s="821">
        <v>91</v>
      </c>
      <c r="J78" s="822">
        <f t="shared" si="18"/>
        <v>2.197802197802198</v>
      </c>
      <c r="K78" s="823">
        <v>0.5</v>
      </c>
      <c r="L78" s="824">
        <v>4</v>
      </c>
      <c r="M78" s="825">
        <f t="shared" si="19"/>
        <v>2</v>
      </c>
      <c r="N78" s="826" t="s">
        <v>250</v>
      </c>
      <c r="O78" s="827">
        <v>0.4</v>
      </c>
      <c r="P78" s="844">
        <v>43244</v>
      </c>
      <c r="Q78" s="844">
        <v>43259</v>
      </c>
      <c r="R78" s="825">
        <f t="shared" si="20"/>
        <v>24.999999999999993</v>
      </c>
      <c r="S78" s="761">
        <f>IF(INDEX(Historical!$D$7:$D$1439,MATCH(B78,Historical!$B$7:$B$1446,0))=0,"n/a",(INDEX(Historical!$C$7:$C$1439,MATCH(B78,Historical!$B$7:$B$1446,0))/INDEX(Historical!$D$7:$D$1439,MATCH(B78,Historical!$B$7:$B$1446,0))-1)*100)</f>
        <v>33.802816901408448</v>
      </c>
      <c r="T78" s="761">
        <f>IF(INDEX(Historical!$F$7:$F$1432,MATCH(B78,Historical!$B$7:$B$1446,0))=0,"n/a",((INDEX(Historical!$C$7:$C$1439,MATCH(B78,Historical!$B$7:$B$1446,0))/INDEX(Historical!$F$7:$F$1432,MATCH(B78,Historical!$B$7:$B$1446,0)))^(1/3)-1)*100)</f>
        <v>18.218448001194499</v>
      </c>
      <c r="U78" s="761">
        <f>IF(INDEX(Historical!$H$7:$H$1432,MATCH(B78,Historical!$B$7:$B$1446,0))=0,"n/a",((INDEX(Historical!$C$7:$C$1439,MATCH(B78,Historical!$B$7:$B$1446,0))/INDEX(Historical!$H$7:$H$1432,MATCH(B78,Historical!$B$7:$B$1446,0)))^(1/5)-1)*100)</f>
        <v>15.862379029749496</v>
      </c>
      <c r="V78" s="761">
        <f>IF(INDEX(Historical!$O$7:$O$1432,MATCH(B78,Historical!$B$7:$B$1446,0))=0,"n/a",((INDEX(Historical!$C$7:$C$1439,MATCH(B78,Historical!$B$7:$B$1446,0))/INDEX(Historical!$O$7:$O$1432,MATCH(B78,Historical!$B$7:$B$1446,0)))^(1/10)-1)*100)</f>
        <v>14.749614804713417</v>
      </c>
      <c r="W78" s="829">
        <f t="shared" si="21"/>
        <v>1.0754436125803422</v>
      </c>
      <c r="X78" s="830">
        <f t="shared" si="22"/>
        <v>0.37948275190788272</v>
      </c>
      <c r="Y78" s="848"/>
      <c r="Z78" s="822">
        <f t="shared" si="23"/>
        <v>23.866348448687351</v>
      </c>
      <c r="AA78" s="832">
        <f t="shared" si="24"/>
        <v>10.859188544152744</v>
      </c>
      <c r="AB78" s="824">
        <v>12</v>
      </c>
      <c r="AC78" s="833">
        <v>8.3800000000000008</v>
      </c>
      <c r="AD78" s="833">
        <v>0.7</v>
      </c>
      <c r="AE78" s="833">
        <v>2.1800000000000002</v>
      </c>
      <c r="AF78" s="833">
        <v>4.8099999999999996</v>
      </c>
      <c r="AG78" s="833">
        <v>57.999999999999993</v>
      </c>
      <c r="AH78" s="833">
        <v>39.1</v>
      </c>
      <c r="AI78" s="833">
        <v>5.8500000000000005</v>
      </c>
      <c r="AJ78" s="833">
        <v>41.8</v>
      </c>
      <c r="AK78" s="833">
        <v>15.6</v>
      </c>
      <c r="AL78" s="834">
        <v>4550</v>
      </c>
      <c r="AM78" s="835">
        <v>3.2</v>
      </c>
      <c r="AN78" s="833">
        <v>0.26</v>
      </c>
      <c r="AO78" s="836">
        <f t="shared" si="25"/>
        <v>7.200992683398951</v>
      </c>
      <c r="AP78" s="837">
        <f t="shared" si="26"/>
        <v>18.060181227551695</v>
      </c>
      <c r="AQ78" s="838">
        <f t="shared" si="27"/>
        <v>52.363158126854124</v>
      </c>
      <c r="AR78" s="704">
        <f>INDEX(Historical!$C$7:$C$1439,MATCH(B78,Historical!$B$7:$B$1446,0))*IF(AH78="n/a",1.03,IF(AH78&lt;0,1.01,IF(AH78&gt;10,1.1,(1+AH78/100))))</f>
        <v>2.09</v>
      </c>
      <c r="AS78" s="832">
        <f t="shared" si="28"/>
        <v>2.2122649999999999</v>
      </c>
      <c r="AT78" s="832">
        <f t="shared" si="17"/>
        <v>2.4334915000000001</v>
      </c>
      <c r="AU78" s="832">
        <f t="shared" si="17"/>
        <v>2.6768406500000004</v>
      </c>
      <c r="AV78" s="832">
        <f t="shared" si="17"/>
        <v>2.9445247150000005</v>
      </c>
      <c r="AW78" s="822">
        <f t="shared" si="29"/>
        <v>12.357121865000002</v>
      </c>
      <c r="AX78" s="839">
        <f t="shared" si="30"/>
        <v>13.579254796703299</v>
      </c>
      <c r="AY78" s="998">
        <v>1.88</v>
      </c>
      <c r="AZ78" s="835">
        <v>41.370000000000005</v>
      </c>
      <c r="BA78" s="835">
        <v>-22.55</v>
      </c>
      <c r="BB78" s="835">
        <v>1.4000000000000001</v>
      </c>
      <c r="BC78" s="835">
        <v>-2.96</v>
      </c>
      <c r="BD78" s="964"/>
      <c r="BE78" s="666">
        <v>2007</v>
      </c>
      <c r="BF78" s="948" t="e">
        <f>#VALUE!</f>
        <v>#VALUE!</v>
      </c>
      <c r="BG78" s="895">
        <v>22</v>
      </c>
    </row>
    <row r="79" spans="1:59" ht="11.25" customHeight="1" x14ac:dyDescent="0.2">
      <c r="A79" s="630" t="s">
        <v>4299</v>
      </c>
      <c r="B79" s="927" t="s">
        <v>4298</v>
      </c>
      <c r="C79" s="994" t="s">
        <v>131</v>
      </c>
      <c r="D79" s="994" t="s">
        <v>4366</v>
      </c>
      <c r="E79" s="954">
        <v>14</v>
      </c>
      <c r="F79" s="526">
        <v>276</v>
      </c>
      <c r="G79" s="526" t="s">
        <v>106</v>
      </c>
      <c r="H79" s="526" t="s">
        <v>106</v>
      </c>
      <c r="I79" s="926">
        <v>58.05</v>
      </c>
      <c r="J79" s="704">
        <f t="shared" si="18"/>
        <v>3.2730404823428079</v>
      </c>
      <c r="K79" s="929">
        <v>0.47499999999999998</v>
      </c>
      <c r="L79" s="641">
        <v>4</v>
      </c>
      <c r="M79" s="695">
        <f t="shared" si="19"/>
        <v>1.9</v>
      </c>
      <c r="N79" s="685" t="s">
        <v>111</v>
      </c>
      <c r="O79" s="797">
        <v>0.46</v>
      </c>
      <c r="P79" s="917">
        <v>43432</v>
      </c>
      <c r="Q79" s="917">
        <v>43454</v>
      </c>
      <c r="R79" s="695">
        <f t="shared" si="20"/>
        <v>3.2608695652173822</v>
      </c>
      <c r="S79" s="761">
        <f>IF(INDEX(Historical!$D$7:$D$1439,MATCH(B79,Historical!$B$7:$B$1446,0))=0,"n/a",(INDEX(Historical!$C$7:$C$1439,MATCH(B79,Historical!$B$7:$B$1446,0))/INDEX(Historical!$D$7:$D$1439,MATCH(B79,Historical!$B$7:$B$1446,0))-1)*100)</f>
        <v>9.8101265822784889</v>
      </c>
      <c r="T79" s="761">
        <f>IF(INDEX(Historical!$F$7:$F$1432,MATCH(B79,Historical!$B$7:$B$1446,0))=0,"n/a",((INDEX(Historical!$C$7:$C$1439,MATCH(B79,Historical!$B$7:$B$1446,0))/INDEX(Historical!$F$7:$F$1432,MATCH(B79,Historical!$B$7:$B$1446,0)))^(1/3)-1)*100)</f>
        <v>6.6566193430683374</v>
      </c>
      <c r="U79" s="761">
        <f>IF(INDEX(Historical!$H$7:$H$1432,MATCH(B79,Historical!$B$7:$B$1446,0))=0,"n/a",((INDEX(Historical!$C$7:$C$1439,MATCH(B79,Historical!$B$7:$B$1446,0))/INDEX(Historical!$H$7:$H$1432,MATCH(B79,Historical!$B$7:$B$1446,0)))^(1/5)-1)*100)</f>
        <v>4.9910101337458768</v>
      </c>
      <c r="V79" s="761">
        <f>IF(INDEX(Historical!$O$7:$O$1432,MATCH(B79,Historical!$B$7:$B$1446,0))=0,"n/a",((INDEX(Historical!$C$7:$C$1439,MATCH(B79,Historical!$B$7:$B$1446,0))/INDEX(Historical!$O$7:$O$1432,MATCH(B79,Historical!$B$7:$B$1446,0)))^(1/10)-1)*100)</f>
        <v>4.2892304421540572</v>
      </c>
      <c r="W79" s="762">
        <f t="shared" si="21"/>
        <v>1.1636143595118627</v>
      </c>
      <c r="X79" s="763">
        <f t="shared" si="22"/>
        <v>2.6268474388136194</v>
      </c>
      <c r="Y79" s="928" t="s">
        <v>4300</v>
      </c>
      <c r="Z79" s="704">
        <f t="shared" si="23"/>
        <v>82.251082251082238</v>
      </c>
      <c r="AA79" s="937">
        <f t="shared" si="24"/>
        <v>25.129870129870127</v>
      </c>
      <c r="AB79" s="641">
        <v>12</v>
      </c>
      <c r="AC79" s="918">
        <v>2.31</v>
      </c>
      <c r="AD79" s="918">
        <v>4.03</v>
      </c>
      <c r="AE79" s="918">
        <v>3.56</v>
      </c>
      <c r="AF79" s="918">
        <v>1.52</v>
      </c>
      <c r="AG79" s="918">
        <v>6</v>
      </c>
      <c r="AH79" s="918">
        <v>10.299999999999999</v>
      </c>
      <c r="AI79" s="918">
        <v>9.44</v>
      </c>
      <c r="AJ79" s="918">
        <v>1.9</v>
      </c>
      <c r="AK79" s="918">
        <v>6.25</v>
      </c>
      <c r="AL79" s="930">
        <v>15200</v>
      </c>
      <c r="AM79" s="924">
        <v>0.2</v>
      </c>
      <c r="AN79" s="918">
        <v>0.85</v>
      </c>
      <c r="AO79" s="804">
        <f t="shared" si="25"/>
        <v>-16.865819513781442</v>
      </c>
      <c r="AP79" s="805">
        <f t="shared" si="26"/>
        <v>8.2640506160886851</v>
      </c>
      <c r="AQ79" s="938">
        <f t="shared" si="27"/>
        <v>30.294372006711701</v>
      </c>
      <c r="AR79" s="704">
        <f>INDEX(Historical!$C$7:$C$1439,MATCH(B79,Historical!$B$7:$B$1446,0))*IF(AH79="n/a",1.03,IF(AH79&lt;0,1.01,IF(AH79&gt;10,1.1,(1+AH79/100))))</f>
        <v>1.9085000000000003</v>
      </c>
      <c r="AS79" s="937">
        <f t="shared" si="28"/>
        <v>2.0886624000000005</v>
      </c>
      <c r="AT79" s="937">
        <f t="shared" si="17"/>
        <v>2.2192038000000007</v>
      </c>
      <c r="AU79" s="937">
        <f t="shared" si="17"/>
        <v>2.3579040375000009</v>
      </c>
      <c r="AV79" s="937">
        <f t="shared" si="17"/>
        <v>2.5052730398437508</v>
      </c>
      <c r="AW79" s="704">
        <f t="shared" si="29"/>
        <v>11.079543277343753</v>
      </c>
      <c r="AX79" s="812">
        <f t="shared" si="30"/>
        <v>19.086207196113271</v>
      </c>
      <c r="AY79" s="997">
        <v>0.27</v>
      </c>
      <c r="AZ79" s="924">
        <v>15.02</v>
      </c>
      <c r="BA79" s="924">
        <v>-4.99</v>
      </c>
      <c r="BB79" s="924">
        <v>1.77</v>
      </c>
      <c r="BC79" s="924">
        <v>2.11</v>
      </c>
      <c r="BE79" s="666">
        <v>2005</v>
      </c>
      <c r="BF79" s="948" t="e">
        <f>#VALUE!</f>
        <v>#VALUE!</v>
      </c>
      <c r="BG79" s="933">
        <v>2.4</v>
      </c>
    </row>
    <row r="80" spans="1:59" ht="11.25" customHeight="1" x14ac:dyDescent="0.2">
      <c r="A80" s="537" t="s">
        <v>577</v>
      </c>
      <c r="B80" s="927" t="s">
        <v>578</v>
      </c>
      <c r="C80" s="994" t="s">
        <v>112</v>
      </c>
      <c r="D80" s="994" t="s">
        <v>4392</v>
      </c>
      <c r="E80" s="794">
        <v>24</v>
      </c>
      <c r="F80" s="526">
        <v>137</v>
      </c>
      <c r="G80" s="526" t="s">
        <v>106</v>
      </c>
      <c r="H80" s="526" t="s">
        <v>106</v>
      </c>
      <c r="I80" s="918">
        <v>75.900000000000006</v>
      </c>
      <c r="J80" s="704">
        <f t="shared" si="18"/>
        <v>1.1857707509881421</v>
      </c>
      <c r="K80" s="935">
        <v>0.45</v>
      </c>
      <c r="L80" s="641">
        <v>2</v>
      </c>
      <c r="M80" s="695">
        <f t="shared" si="19"/>
        <v>0.9</v>
      </c>
      <c r="N80" s="923" t="s">
        <v>579</v>
      </c>
      <c r="O80" s="798">
        <v>0.42</v>
      </c>
      <c r="P80" s="660">
        <v>43251</v>
      </c>
      <c r="Q80" s="660">
        <v>43266</v>
      </c>
      <c r="R80" s="695">
        <f t="shared" si="20"/>
        <v>7.1428571428571495</v>
      </c>
      <c r="S80" s="761">
        <f>IF(INDEX(Historical!$D$7:$D$1439,MATCH(B80,Historical!$B$7:$B$1446,0))=0,"n/a",(INDEX(Historical!$C$7:$C$1439,MATCH(B80,Historical!$B$7:$B$1446,0))/INDEX(Historical!$D$7:$D$1439,MATCH(B80,Historical!$B$7:$B$1446,0))-1)*100)</f>
        <v>7.1428571428571397</v>
      </c>
      <c r="T80" s="761">
        <f>IF(INDEX(Historical!$F$7:$F$1432,MATCH(B80,Historical!$B$7:$B$1446,0))=0,"n/a",((INDEX(Historical!$C$7:$C$1439,MATCH(B80,Historical!$B$7:$B$1446,0))/INDEX(Historical!$F$7:$F$1432,MATCH(B80,Historical!$B$7:$B$1446,0)))^(1/3)-1)*100)</f>
        <v>7.7217345015941907</v>
      </c>
      <c r="U80" s="761">
        <f>IF(INDEX(Historical!$H$7:$H$1432,MATCH(B80,Historical!$B$7:$B$1446,0))=0,"n/a",((INDEX(Historical!$C$7:$C$1439,MATCH(B80,Historical!$B$7:$B$1446,0))/INDEX(Historical!$H$7:$H$1432,MATCH(B80,Historical!$B$7:$B$1446,0)))^(1/5)-1)*100)</f>
        <v>8.4471771197698544</v>
      </c>
      <c r="V80" s="761">
        <f>IF(INDEX(Historical!$O$7:$O$1432,MATCH(B80,Historical!$B$7:$B$1446,0))=0,"n/a",((INDEX(Historical!$C$7:$C$1439,MATCH(B80,Historical!$B$7:$B$1446,0))/INDEX(Historical!$O$7:$O$1432,MATCH(B80,Historical!$B$7:$B$1446,0)))^(1/10)-1)*100)</f>
        <v>10.894307469981591</v>
      </c>
      <c r="W80" s="762">
        <f t="shared" si="21"/>
        <v>0.77537531807738935</v>
      </c>
      <c r="X80" s="763">
        <f t="shared" si="22"/>
        <v>0.51823172513925486</v>
      </c>
      <c r="Y80" s="928"/>
      <c r="Z80" s="704">
        <f t="shared" si="23"/>
        <v>25.069637883008355</v>
      </c>
      <c r="AA80" s="937">
        <f t="shared" si="24"/>
        <v>21.14206128133705</v>
      </c>
      <c r="AB80" s="641">
        <v>12</v>
      </c>
      <c r="AC80" s="918">
        <v>3.59</v>
      </c>
      <c r="AD80" s="918">
        <v>2.1800000000000002</v>
      </c>
      <c r="AE80" s="918">
        <v>1.64</v>
      </c>
      <c r="AF80" s="918">
        <v>6.59</v>
      </c>
      <c r="AG80" s="918">
        <v>31.7</v>
      </c>
      <c r="AH80" s="918">
        <v>44.6</v>
      </c>
      <c r="AI80" s="918">
        <v>7.08</v>
      </c>
      <c r="AJ80" s="918">
        <v>16.3</v>
      </c>
      <c r="AK80" s="918">
        <v>9.7100000000000009</v>
      </c>
      <c r="AL80" s="930">
        <v>13340</v>
      </c>
      <c r="AM80" s="924">
        <v>0.1</v>
      </c>
      <c r="AN80" s="918">
        <v>0</v>
      </c>
      <c r="AO80" s="804">
        <f t="shared" si="25"/>
        <v>-11.509113410579053</v>
      </c>
      <c r="AP80" s="805">
        <f t="shared" si="26"/>
        <v>9.632947870757997</v>
      </c>
      <c r="AQ80" s="938">
        <f t="shared" si="27"/>
        <v>148.84281861270594</v>
      </c>
      <c r="AR80" s="704">
        <f>INDEX(Historical!$C$7:$C$1439,MATCH(B80,Historical!$B$7:$B$1446,0))*IF(AH80="n/a",1.03,IF(AH80&lt;0,1.01,IF(AH80&gt;10,1.1,(1+AH80/100))))</f>
        <v>0.9900000000000001</v>
      </c>
      <c r="AS80" s="937">
        <f t="shared" si="28"/>
        <v>1.060092</v>
      </c>
      <c r="AT80" s="937">
        <f t="shared" si="17"/>
        <v>1.1630269332000001</v>
      </c>
      <c r="AU80" s="937">
        <f t="shared" si="17"/>
        <v>1.27595684841372</v>
      </c>
      <c r="AV80" s="937">
        <f t="shared" si="17"/>
        <v>1.3998522583946922</v>
      </c>
      <c r="AW80" s="704">
        <f t="shared" si="29"/>
        <v>5.8889280400084134</v>
      </c>
      <c r="AX80" s="812">
        <f t="shared" si="30"/>
        <v>7.7587984716843392</v>
      </c>
      <c r="AY80" s="997">
        <v>0.8</v>
      </c>
      <c r="AZ80" s="924">
        <v>24.72</v>
      </c>
      <c r="BA80" s="924">
        <v>-2.8899999999999997</v>
      </c>
      <c r="BB80" s="924">
        <v>3.9</v>
      </c>
      <c r="BC80" s="924">
        <v>5.01</v>
      </c>
      <c r="BE80" s="666">
        <v>1995</v>
      </c>
      <c r="BF80" s="948" t="e">
        <f>#VALUE!</f>
        <v>#VALUE!</v>
      </c>
      <c r="BG80" s="933">
        <v>19</v>
      </c>
    </row>
    <row r="81" spans="1:59" ht="11.25" customHeight="1" x14ac:dyDescent="0.2">
      <c r="A81" s="537" t="s">
        <v>584</v>
      </c>
      <c r="B81" s="927" t="s">
        <v>585</v>
      </c>
      <c r="C81" s="994" t="s">
        <v>112</v>
      </c>
      <c r="D81" s="994" t="s">
        <v>4369</v>
      </c>
      <c r="E81" s="794">
        <v>20</v>
      </c>
      <c r="F81" s="526">
        <v>168</v>
      </c>
      <c r="G81" s="526" t="s">
        <v>106</v>
      </c>
      <c r="H81" s="526" t="s">
        <v>106</v>
      </c>
      <c r="I81" s="926">
        <v>64.31</v>
      </c>
      <c r="J81" s="704">
        <f t="shared" si="18"/>
        <v>2.6745451718239774</v>
      </c>
      <c r="K81" s="929">
        <v>0.43</v>
      </c>
      <c r="L81" s="641">
        <v>4</v>
      </c>
      <c r="M81" s="695">
        <f t="shared" si="19"/>
        <v>1.72</v>
      </c>
      <c r="N81" s="923" t="s">
        <v>470</v>
      </c>
      <c r="O81" s="797">
        <v>0.4</v>
      </c>
      <c r="P81" s="917">
        <v>43496</v>
      </c>
      <c r="Q81" s="917">
        <v>43523</v>
      </c>
      <c r="R81" s="695">
        <f t="shared" si="20"/>
        <v>7.4999999999999929</v>
      </c>
      <c r="S81" s="761">
        <f>IF(INDEX(Historical!$D$7:$D$1439,MATCH(B81,Historical!$B$7:$B$1446,0))=0,"n/a",(INDEX(Historical!$C$7:$C$1439,MATCH(B81,Historical!$B$7:$B$1446,0))/INDEX(Historical!$D$7:$D$1439,MATCH(B81,Historical!$B$7:$B$1446,0))-1)*100)</f>
        <v>20.3125</v>
      </c>
      <c r="T81" s="761">
        <f>IF(INDEX(Historical!$F$7:$F$1432,MATCH(B81,Historical!$B$7:$B$1446,0))=0,"n/a",((INDEX(Historical!$C$7:$C$1439,MATCH(B81,Historical!$B$7:$B$1446,0))/INDEX(Historical!$F$7:$F$1432,MATCH(B81,Historical!$B$7:$B$1446,0)))^(1/3)-1)*100)</f>
        <v>11.199004528465784</v>
      </c>
      <c r="U81" s="761">
        <f>IF(INDEX(Historical!$H$7:$H$1432,MATCH(B81,Historical!$B$7:$B$1446,0))=0,"n/a",((INDEX(Historical!$C$7:$C$1439,MATCH(B81,Historical!$B$7:$B$1446,0))/INDEX(Historical!$H$7:$H$1432,MATCH(B81,Historical!$B$7:$B$1446,0)))^(1/5)-1)*100)</f>
        <v>13.995090255865472</v>
      </c>
      <c r="V81" s="761">
        <f>IF(INDEX(Historical!$O$7:$O$1432,MATCH(B81,Historical!$B$7:$B$1446,0))=0,"n/a",((INDEX(Historical!$C$7:$C$1439,MATCH(B81,Historical!$B$7:$B$1446,0))/INDEX(Historical!$O$7:$O$1432,MATCH(B81,Historical!$B$7:$B$1446,0)))^(1/10)-1)*100)</f>
        <v>19.468864872916459</v>
      </c>
      <c r="W81" s="762">
        <f t="shared" si="21"/>
        <v>0.71884469624802483</v>
      </c>
      <c r="X81" s="763">
        <f t="shared" si="22"/>
        <v>1.2276394961285502</v>
      </c>
      <c r="Y81" s="718"/>
      <c r="Z81" s="704">
        <f t="shared" si="23"/>
        <v>66.666666666666657</v>
      </c>
      <c r="AA81" s="937">
        <f t="shared" si="24"/>
        <v>24.926356589147286</v>
      </c>
      <c r="AB81" s="641">
        <v>12</v>
      </c>
      <c r="AC81" s="918">
        <v>2.58</v>
      </c>
      <c r="AD81" s="918">
        <v>1.31</v>
      </c>
      <c r="AE81" s="918">
        <v>3.84</v>
      </c>
      <c r="AF81" s="918">
        <v>7.99</v>
      </c>
      <c r="AG81" s="918">
        <v>33.4</v>
      </c>
      <c r="AH81" s="918">
        <v>34.300000000000004</v>
      </c>
      <c r="AI81" s="918">
        <v>7.61</v>
      </c>
      <c r="AJ81" s="918">
        <v>11.4</v>
      </c>
      <c r="AK81" s="918">
        <v>19</v>
      </c>
      <c r="AL81" s="930">
        <v>19050</v>
      </c>
      <c r="AM81" s="924">
        <v>0.3</v>
      </c>
      <c r="AN81" s="918">
        <v>0.22</v>
      </c>
      <c r="AO81" s="804">
        <f t="shared" si="25"/>
        <v>-8.2567211614578362</v>
      </c>
      <c r="AP81" s="805">
        <f t="shared" si="26"/>
        <v>16.66963542768945</v>
      </c>
      <c r="AQ81" s="938">
        <f t="shared" si="27"/>
        <v>197.51682615146086</v>
      </c>
      <c r="AR81" s="704">
        <f>INDEX(Historical!$C$7:$C$1439,MATCH(B81,Historical!$B$7:$B$1446,0))*IF(AH81="n/a",1.03,IF(AH81&lt;0,1.01,IF(AH81&gt;10,1.1,(1+AH81/100))))</f>
        <v>1.6940000000000002</v>
      </c>
      <c r="AS81" s="937">
        <f t="shared" si="28"/>
        <v>1.8229134000000002</v>
      </c>
      <c r="AT81" s="937">
        <f t="shared" si="17"/>
        <v>2.0052047400000004</v>
      </c>
      <c r="AU81" s="937">
        <f t="shared" si="17"/>
        <v>2.2057252140000005</v>
      </c>
      <c r="AV81" s="937">
        <f t="shared" si="17"/>
        <v>2.4262977354000008</v>
      </c>
      <c r="AW81" s="704">
        <f t="shared" si="29"/>
        <v>10.154141089400001</v>
      </c>
      <c r="AX81" s="812">
        <f t="shared" si="30"/>
        <v>15.789365712019904</v>
      </c>
      <c r="AY81" s="997">
        <v>1.1499999999999999</v>
      </c>
      <c r="AZ81" s="924">
        <v>35.76</v>
      </c>
      <c r="BA81" s="924">
        <v>0.53</v>
      </c>
      <c r="BB81" s="924">
        <v>4.54</v>
      </c>
      <c r="BC81" s="924">
        <v>13.63</v>
      </c>
      <c r="BE81" s="666">
        <v>2000</v>
      </c>
      <c r="BF81" s="948" t="e">
        <f>#VALUE!</f>
        <v>#VALUE!</v>
      </c>
      <c r="BG81" s="933">
        <v>23.799999999999997</v>
      </c>
    </row>
    <row r="82" spans="1:59" ht="11.25" customHeight="1" x14ac:dyDescent="0.2">
      <c r="A82" s="537" t="s">
        <v>580</v>
      </c>
      <c r="B82" s="927" t="s">
        <v>581</v>
      </c>
      <c r="C82" s="994" t="s">
        <v>108</v>
      </c>
      <c r="D82" s="994" t="s">
        <v>4372</v>
      </c>
      <c r="E82" s="794">
        <v>20</v>
      </c>
      <c r="F82" s="526">
        <v>166</v>
      </c>
      <c r="G82" s="526" t="s">
        <v>106</v>
      </c>
      <c r="H82" s="526" t="s">
        <v>106</v>
      </c>
      <c r="I82" s="926">
        <v>248.27</v>
      </c>
      <c r="J82" s="704">
        <f t="shared" si="18"/>
        <v>1.0311354573649656</v>
      </c>
      <c r="K82" s="935">
        <v>0.64</v>
      </c>
      <c r="L82" s="641">
        <v>4</v>
      </c>
      <c r="M82" s="695">
        <f t="shared" si="19"/>
        <v>2.56</v>
      </c>
      <c r="N82" s="923" t="s">
        <v>327</v>
      </c>
      <c r="O82" s="798">
        <v>0.56000000000000005</v>
      </c>
      <c r="P82" s="660">
        <v>43250</v>
      </c>
      <c r="Q82" s="660">
        <v>43270</v>
      </c>
      <c r="R82" s="695">
        <f t="shared" si="20"/>
        <v>14.285714285714276</v>
      </c>
      <c r="S82" s="761">
        <f>IF(INDEX(Historical!$D$7:$D$1439,MATCH(B82,Historical!$B$7:$B$1446,0))=0,"n/a",(INDEX(Historical!$C$7:$C$1439,MATCH(B82,Historical!$B$7:$B$1446,0))/INDEX(Historical!$D$7:$D$1439,MATCH(B82,Historical!$B$7:$B$1446,0))-1)*100)</f>
        <v>13.761467889908241</v>
      </c>
      <c r="T82" s="761">
        <f>IF(INDEX(Historical!$F$7:$F$1432,MATCH(B82,Historical!$B$7:$B$1446,0))=0,"n/a",((INDEX(Historical!$C$7:$C$1439,MATCH(B82,Historical!$B$7:$B$1446,0))/INDEX(Historical!$F$7:$F$1432,MATCH(B82,Historical!$B$7:$B$1446,0)))^(1/3)-1)*100)</f>
        <v>13.19272714569264</v>
      </c>
      <c r="U82" s="761">
        <f>IF(INDEX(Historical!$H$7:$H$1432,MATCH(B82,Historical!$B$7:$B$1446,0))=0,"n/a",((INDEX(Historical!$C$7:$C$1439,MATCH(B82,Historical!$B$7:$B$1446,0))/INDEX(Historical!$H$7:$H$1432,MATCH(B82,Historical!$B$7:$B$1446,0)))^(1/5)-1)*100)</f>
        <v>12.767137012376306</v>
      </c>
      <c r="V82" s="761">
        <f>IF(INDEX(Historical!$O$7:$O$1432,MATCH(B82,Historical!$B$7:$B$1446,0))=0,"n/a",((INDEX(Historical!$C$7:$C$1439,MATCH(B82,Historical!$B$7:$B$1446,0))/INDEX(Historical!$O$7:$O$1432,MATCH(B82,Historical!$B$7:$B$1446,0)))^(1/10)-1)*100)</f>
        <v>14.153905529404565</v>
      </c>
      <c r="W82" s="762">
        <f t="shared" si="21"/>
        <v>0.90202220057585769</v>
      </c>
      <c r="X82" s="763">
        <f t="shared" si="22"/>
        <v>1.1821423159607689</v>
      </c>
      <c r="Y82" s="927"/>
      <c r="Z82" s="704">
        <f t="shared" si="23"/>
        <v>32.947232947232955</v>
      </c>
      <c r="AA82" s="937">
        <f t="shared" si="24"/>
        <v>31.952380952380956</v>
      </c>
      <c r="AB82" s="641">
        <v>8</v>
      </c>
      <c r="AC82" s="918">
        <v>7.77</v>
      </c>
      <c r="AD82" s="918">
        <v>2.72</v>
      </c>
      <c r="AE82" s="918">
        <v>7.11</v>
      </c>
      <c r="AF82" s="918">
        <v>17.48</v>
      </c>
      <c r="AG82" s="918">
        <v>50.8</v>
      </c>
      <c r="AH82" s="918">
        <v>14.099999999999998</v>
      </c>
      <c r="AI82" s="918">
        <v>9.91</v>
      </c>
      <c r="AJ82" s="918">
        <v>10.8</v>
      </c>
      <c r="AK82" s="918">
        <v>11.75</v>
      </c>
      <c r="AL82" s="930">
        <v>9760</v>
      </c>
      <c r="AM82" s="924">
        <v>1.7000000000000002</v>
      </c>
      <c r="AN82" s="918">
        <v>1.06</v>
      </c>
      <c r="AO82" s="804">
        <f t="shared" si="25"/>
        <v>-18.154108482639685</v>
      </c>
      <c r="AP82" s="805">
        <f t="shared" si="26"/>
        <v>13.798272469741272</v>
      </c>
      <c r="AQ82" s="938">
        <f t="shared" si="27"/>
        <v>398.23136929994422</v>
      </c>
      <c r="AR82" s="704">
        <f>INDEX(Historical!$C$7:$C$1439,MATCH(B82,Historical!$B$7:$B$1446,0))*IF(AH82="n/a",1.03,IF(AH82&lt;0,1.01,IF(AH82&gt;10,1.1,(1+AH82/100))))</f>
        <v>2.7280000000000002</v>
      </c>
      <c r="AS82" s="937">
        <f t="shared" si="28"/>
        <v>2.9983447999999999</v>
      </c>
      <c r="AT82" s="937">
        <f t="shared" si="17"/>
        <v>3.2981792800000003</v>
      </c>
      <c r="AU82" s="937">
        <f t="shared" si="17"/>
        <v>3.6279972080000005</v>
      </c>
      <c r="AV82" s="937">
        <f t="shared" si="17"/>
        <v>3.9907969288000009</v>
      </c>
      <c r="AW82" s="704">
        <f t="shared" si="29"/>
        <v>16.643318216800001</v>
      </c>
      <c r="AX82" s="812">
        <f t="shared" si="30"/>
        <v>6.7037170084182547</v>
      </c>
      <c r="AY82" s="997">
        <v>1.1000000000000001</v>
      </c>
      <c r="AZ82" s="924">
        <v>34.58</v>
      </c>
      <c r="BA82" s="924">
        <v>0.61</v>
      </c>
      <c r="BB82" s="924">
        <v>9.1800000000000015</v>
      </c>
      <c r="BC82" s="924">
        <v>13.23</v>
      </c>
      <c r="BE82" s="666">
        <v>1999</v>
      </c>
      <c r="BF82" s="948" t="e">
        <f>#VALUE!</f>
        <v>#VALUE!</v>
      </c>
      <c r="BG82" s="933">
        <v>19.8</v>
      </c>
    </row>
    <row r="83" spans="1:59" ht="11.25" customHeight="1" x14ac:dyDescent="0.2">
      <c r="A83" s="537" t="s">
        <v>586</v>
      </c>
      <c r="B83" s="927" t="s">
        <v>587</v>
      </c>
      <c r="C83" s="994" t="s">
        <v>112</v>
      </c>
      <c r="D83" s="994" t="s">
        <v>4392</v>
      </c>
      <c r="E83" s="794">
        <v>17</v>
      </c>
      <c r="F83" s="526">
        <v>188</v>
      </c>
      <c r="G83" s="526" t="s">
        <v>115</v>
      </c>
      <c r="H83" s="526" t="s">
        <v>115</v>
      </c>
      <c r="I83" s="926">
        <v>181.41</v>
      </c>
      <c r="J83" s="704">
        <f t="shared" si="18"/>
        <v>1.4332175734524006</v>
      </c>
      <c r="K83" s="929">
        <v>0.65</v>
      </c>
      <c r="L83" s="641">
        <v>4</v>
      </c>
      <c r="M83" s="695">
        <f t="shared" si="19"/>
        <v>2.6</v>
      </c>
      <c r="N83" s="923" t="s">
        <v>588</v>
      </c>
      <c r="O83" s="797">
        <v>0.5</v>
      </c>
      <c r="P83" s="917">
        <v>43273</v>
      </c>
      <c r="Q83" s="917">
        <v>43290</v>
      </c>
      <c r="R83" s="695">
        <f t="shared" si="20"/>
        <v>30.000000000000004</v>
      </c>
      <c r="S83" s="761">
        <f>IF(INDEX(Historical!$D$7:$D$1439,MATCH(B83,Historical!$B$7:$B$1446,0))=0,"n/a",(INDEX(Historical!$C$7:$C$1439,MATCH(B83,Historical!$B$7:$B$1446,0))/INDEX(Historical!$D$7:$D$1439,MATCH(B83,Historical!$B$7:$B$1446,0))-1)*100)</f>
        <v>27.777777777777768</v>
      </c>
      <c r="T83" s="761">
        <f>IF(INDEX(Historical!$F$7:$F$1432,MATCH(B83,Historical!$B$7:$B$1446,0))=0,"n/a",((INDEX(Historical!$C$7:$C$1439,MATCH(B83,Historical!$B$7:$B$1446,0))/INDEX(Historical!$F$7:$F$1432,MATCH(B83,Historical!$B$7:$B$1446,0)))^(1/3)-1)*100)</f>
        <v>36.71886432341158</v>
      </c>
      <c r="U83" s="761">
        <f>IF(INDEX(Historical!$H$7:$H$1432,MATCH(B83,Historical!$B$7:$B$1446,0))=0,"n/a",((INDEX(Historical!$C$7:$C$1439,MATCH(B83,Historical!$B$7:$B$1446,0))/INDEX(Historical!$H$7:$H$1432,MATCH(B83,Historical!$B$7:$B$1446,0)))^(1/5)-1)*100)</f>
        <v>31.722501143559857</v>
      </c>
      <c r="V83" s="761">
        <f>IF(INDEX(Historical!$O$7:$O$1432,MATCH(B83,Historical!$B$7:$B$1446,0))=0,"n/a",((INDEX(Historical!$C$7:$C$1439,MATCH(B83,Historical!$B$7:$B$1446,0))/INDEX(Historical!$O$7:$O$1432,MATCH(B83,Historical!$B$7:$B$1446,0)))^(1/10)-1)*100)</f>
        <v>18.256749658914686</v>
      </c>
      <c r="W83" s="762">
        <f t="shared" si="21"/>
        <v>1.7375766078968995</v>
      </c>
      <c r="X83" s="763">
        <f t="shared" si="22"/>
        <v>6.6088544049083033</v>
      </c>
      <c r="Y83" s="927"/>
      <c r="Z83" s="704">
        <f t="shared" si="23"/>
        <v>22.907488986784141</v>
      </c>
      <c r="AA83" s="937">
        <f t="shared" si="24"/>
        <v>15.983259911894274</v>
      </c>
      <c r="AB83" s="641">
        <v>5</v>
      </c>
      <c r="AC83" s="918">
        <v>11.35</v>
      </c>
      <c r="AD83" s="918">
        <v>1.82</v>
      </c>
      <c r="AE83" s="918">
        <v>0.71</v>
      </c>
      <c r="AF83" s="918">
        <v>2.38</v>
      </c>
      <c r="AG83" s="918" t="s">
        <v>137</v>
      </c>
      <c r="AH83" s="918">
        <v>-2.2999999999999998</v>
      </c>
      <c r="AI83" s="918">
        <v>8.9</v>
      </c>
      <c r="AJ83" s="918">
        <v>4.8</v>
      </c>
      <c r="AK83" s="918">
        <v>8.7999999999999989</v>
      </c>
      <c r="AL83" s="930">
        <v>48630</v>
      </c>
      <c r="AM83" s="924">
        <v>5.7</v>
      </c>
      <c r="AN83" s="918">
        <v>0.93</v>
      </c>
      <c r="AO83" s="804">
        <f t="shared" si="25"/>
        <v>17.172458805117984</v>
      </c>
      <c r="AP83" s="805">
        <f t="shared" si="26"/>
        <v>33.155718717012256</v>
      </c>
      <c r="AQ83" s="938">
        <f t="shared" si="27"/>
        <v>30.025909538246133</v>
      </c>
      <c r="AR83" s="704">
        <f>INDEX(Historical!$C$7:$C$1439,MATCH(B83,Historical!$B$7:$B$1446,0))*IF(AH83="n/a",1.03,IF(AH83&lt;0,1.01,IF(AH83&gt;10,1.1,(1+AH83/100))))</f>
        <v>2.323</v>
      </c>
      <c r="AS83" s="937">
        <f t="shared" si="28"/>
        <v>2.529747</v>
      </c>
      <c r="AT83" s="937">
        <f t="shared" si="17"/>
        <v>2.7523647360000001</v>
      </c>
      <c r="AU83" s="937">
        <f t="shared" si="17"/>
        <v>2.9945728327680001</v>
      </c>
      <c r="AV83" s="937">
        <f t="shared" si="17"/>
        <v>3.2580952420515845</v>
      </c>
      <c r="AW83" s="704">
        <f t="shared" si="29"/>
        <v>13.857779810819585</v>
      </c>
      <c r="AX83" s="812">
        <f t="shared" si="30"/>
        <v>7.6389282899617355</v>
      </c>
      <c r="AY83" s="997">
        <v>1.62</v>
      </c>
      <c r="AZ83" s="924">
        <v>20.18</v>
      </c>
      <c r="BA83" s="924">
        <v>-31.97</v>
      </c>
      <c r="BB83" s="924">
        <v>1.6</v>
      </c>
      <c r="BC83" s="924">
        <v>-14.940000000000001</v>
      </c>
      <c r="BE83" s="666">
        <v>2002</v>
      </c>
      <c r="BF83" s="948" t="e">
        <f>#VALUE!</f>
        <v>#VALUE!</v>
      </c>
      <c r="BG83" s="933" t="s">
        <v>137</v>
      </c>
    </row>
    <row r="84" spans="1:59" ht="11.25" customHeight="1" x14ac:dyDescent="0.2">
      <c r="A84" s="932" t="s">
        <v>589</v>
      </c>
      <c r="B84" s="927" t="s">
        <v>590</v>
      </c>
      <c r="C84" s="994" t="s">
        <v>108</v>
      </c>
      <c r="D84" s="994" t="s">
        <v>4376</v>
      </c>
      <c r="E84" s="794">
        <v>12</v>
      </c>
      <c r="F84" s="526">
        <v>302</v>
      </c>
      <c r="G84" s="526" t="s">
        <v>106</v>
      </c>
      <c r="H84" s="526" t="s">
        <v>106</v>
      </c>
      <c r="I84" s="926">
        <v>40.5</v>
      </c>
      <c r="J84" s="704">
        <f t="shared" si="18"/>
        <v>2.8641975308641974</v>
      </c>
      <c r="K84" s="929">
        <v>0.28999999999999998</v>
      </c>
      <c r="L84" s="641">
        <v>4</v>
      </c>
      <c r="M84" s="695">
        <f t="shared" si="19"/>
        <v>1.1599999999999999</v>
      </c>
      <c r="N84" s="923" t="s">
        <v>241</v>
      </c>
      <c r="O84" s="797">
        <v>0.28000000000000003</v>
      </c>
      <c r="P84" s="917">
        <v>43552</v>
      </c>
      <c r="Q84" s="917">
        <v>43570</v>
      </c>
      <c r="R84" s="695">
        <f t="shared" si="20"/>
        <v>3.5714285714285547</v>
      </c>
      <c r="S84" s="761">
        <f>IF(INDEX(Historical!$D$7:$D$1439,MATCH(B84,Historical!$B$7:$B$1446,0))=0,"n/a",(INDEX(Historical!$C$7:$C$1439,MATCH(B84,Historical!$B$7:$B$1446,0))/INDEX(Historical!$D$7:$D$1439,MATCH(B84,Historical!$B$7:$B$1446,0))-1)*100)</f>
        <v>36.567164179104481</v>
      </c>
      <c r="T84" s="761">
        <f>IF(INDEX(Historical!$F$7:$F$1432,MATCH(B84,Historical!$B$7:$B$1446,0))=0,"n/a",((INDEX(Historical!$C$7:$C$1439,MATCH(B84,Historical!$B$7:$B$1446,0))/INDEX(Historical!$F$7:$F$1432,MATCH(B84,Historical!$B$7:$B$1446,0)))^(1/3)-1)*100)</f>
        <v>16.079378984500803</v>
      </c>
      <c r="U84" s="761">
        <f>IF(INDEX(Historical!$H$7:$H$1432,MATCH(B84,Historical!$B$7:$B$1446,0))=0,"n/a",((INDEX(Historical!$C$7:$C$1439,MATCH(B84,Historical!$B$7:$B$1446,0))/INDEX(Historical!$H$7:$H$1432,MATCH(B84,Historical!$B$7:$B$1446,0)))^(1/5)-1)*100)</f>
        <v>18.294567206553204</v>
      </c>
      <c r="V84" s="761">
        <f>IF(INDEX(Historical!$O$7:$O$1432,MATCH(B84,Historical!$B$7:$B$1446,0))=0,"n/a",((INDEX(Historical!$C$7:$C$1439,MATCH(B84,Historical!$B$7:$B$1446,0))/INDEX(Historical!$O$7:$O$1432,MATCH(B84,Historical!$B$7:$B$1446,0)))^(1/10)-1)*100)</f>
        <v>12.671949998921338</v>
      </c>
      <c r="W84" s="762">
        <f t="shared" si="21"/>
        <v>1.4437057602113703</v>
      </c>
      <c r="X84" s="763" t="str">
        <f t="shared" si="22"/>
        <v>n/a</v>
      </c>
      <c r="Y84" s="730"/>
      <c r="Z84" s="704" t="str">
        <f t="shared" si="23"/>
        <v>n/a</v>
      </c>
      <c r="AA84" s="937" t="str">
        <f t="shared" si="24"/>
        <v>n/a</v>
      </c>
      <c r="AB84" s="641">
        <v>12</v>
      </c>
      <c r="AC84" s="918" t="s">
        <v>137</v>
      </c>
      <c r="AD84" s="918" t="s">
        <v>137</v>
      </c>
      <c r="AE84" s="918" t="s">
        <v>137</v>
      </c>
      <c r="AF84" s="918" t="s">
        <v>137</v>
      </c>
      <c r="AG84" s="918" t="s">
        <v>137</v>
      </c>
      <c r="AH84" s="918" t="s">
        <v>137</v>
      </c>
      <c r="AI84" s="918" t="s">
        <v>137</v>
      </c>
      <c r="AJ84" s="918" t="s">
        <v>137</v>
      </c>
      <c r="AK84" s="918" t="s">
        <v>137</v>
      </c>
      <c r="AL84" s="930" t="s">
        <v>137</v>
      </c>
      <c r="AM84" s="924" t="s">
        <v>137</v>
      </c>
      <c r="AN84" s="918" t="s">
        <v>137</v>
      </c>
      <c r="AO84" s="804" t="str">
        <f t="shared" si="25"/>
        <v>n/a</v>
      </c>
      <c r="AP84" s="805">
        <f t="shared" si="26"/>
        <v>21.1587647374174</v>
      </c>
      <c r="AQ84" s="938" t="str">
        <f t="shared" si="27"/>
        <v>n/a</v>
      </c>
      <c r="AR84" s="704">
        <f>INDEX(Historical!$C$7:$C$1439,MATCH(B84,Historical!$B$7:$B$1446,0))*IF(AH84="n/a",1.03,IF(AH84&lt;0,1.01,IF(AH84&gt;10,1.1,(1+AH84/100))))</f>
        <v>0.94245000000000001</v>
      </c>
      <c r="AS84" s="937">
        <f t="shared" si="28"/>
        <v>0.97072350000000007</v>
      </c>
      <c r="AT84" s="937">
        <f t="shared" si="17"/>
        <v>0.99984520500000007</v>
      </c>
      <c r="AU84" s="937">
        <f t="shared" si="17"/>
        <v>1.0298405611500001</v>
      </c>
      <c r="AV84" s="937">
        <f t="shared" si="17"/>
        <v>1.0607357779845001</v>
      </c>
      <c r="AW84" s="704">
        <f t="shared" si="29"/>
        <v>5.0035950441345003</v>
      </c>
      <c r="AX84" s="812">
        <f t="shared" si="30"/>
        <v>12.354555664529631</v>
      </c>
      <c r="AY84" s="997" t="s">
        <v>137</v>
      </c>
      <c r="AZ84" s="924" t="s">
        <v>137</v>
      </c>
      <c r="BA84" s="924" t="s">
        <v>137</v>
      </c>
      <c r="BB84" s="924" t="s">
        <v>137</v>
      </c>
      <c r="BC84" s="924" t="s">
        <v>137</v>
      </c>
      <c r="BD84" s="963" t="s">
        <v>4301</v>
      </c>
      <c r="BE84" s="666">
        <v>2008</v>
      </c>
      <c r="BF84" s="948" t="e">
        <f>#VALUE!</f>
        <v>#VALUE!</v>
      </c>
      <c r="BG84" s="933" t="s">
        <v>137</v>
      </c>
    </row>
    <row r="85" spans="1:59" ht="11.25" customHeight="1" x14ac:dyDescent="0.2">
      <c r="A85" s="537" t="s">
        <v>1210</v>
      </c>
      <c r="B85" s="927" t="s">
        <v>1211</v>
      </c>
      <c r="C85" s="994" t="s">
        <v>108</v>
      </c>
      <c r="D85" s="994" t="s">
        <v>4376</v>
      </c>
      <c r="E85" s="794">
        <v>10</v>
      </c>
      <c r="F85" s="526">
        <v>333</v>
      </c>
      <c r="G85" s="526" t="s">
        <v>106</v>
      </c>
      <c r="H85" s="526" t="s">
        <v>106</v>
      </c>
      <c r="I85" s="926">
        <v>39.82</v>
      </c>
      <c r="J85" s="704">
        <f t="shared" si="18"/>
        <v>3.1140130587644399</v>
      </c>
      <c r="K85" s="929">
        <v>0.31</v>
      </c>
      <c r="L85" s="641">
        <v>4</v>
      </c>
      <c r="M85" s="695">
        <f t="shared" si="19"/>
        <v>1.24</v>
      </c>
      <c r="N85" s="923" t="s">
        <v>443</v>
      </c>
      <c r="O85" s="797">
        <v>0.28000000000000003</v>
      </c>
      <c r="P85" s="917">
        <v>43504</v>
      </c>
      <c r="Q85" s="917">
        <v>43517</v>
      </c>
      <c r="R85" s="695">
        <f t="shared" si="20"/>
        <v>10.714285714285703</v>
      </c>
      <c r="S85" s="761">
        <f>IF(INDEX(Historical!$D$7:$D$1439,MATCH(B85,Historical!$B$7:$B$1446,0))=0,"n/a",(INDEX(Historical!$C$7:$C$1439,MATCH(B85,Historical!$B$7:$B$1446,0))/INDEX(Historical!$D$7:$D$1439,MATCH(B85,Historical!$B$7:$B$1446,0))-1)*100)</f>
        <v>16.666666666666675</v>
      </c>
      <c r="T85" s="761">
        <f>IF(INDEX(Historical!$F$7:$F$1432,MATCH(B85,Historical!$B$7:$B$1446,0))=0,"n/a",((INDEX(Historical!$C$7:$C$1439,MATCH(B85,Historical!$B$7:$B$1446,0))/INDEX(Historical!$F$7:$F$1432,MATCH(B85,Historical!$B$7:$B$1446,0)))^(1/3)-1)*100)</f>
        <v>11.868894208139679</v>
      </c>
      <c r="U85" s="761">
        <f>IF(INDEX(Historical!$H$7:$H$1432,MATCH(B85,Historical!$B$7:$B$1446,0))=0,"n/a",((INDEX(Historical!$C$7:$C$1439,MATCH(B85,Historical!$B$7:$B$1446,0))/INDEX(Historical!$H$7:$H$1432,MATCH(B85,Historical!$B$7:$B$1446,0)))^(1/5)-1)*100)</f>
        <v>15.708390490417855</v>
      </c>
      <c r="V85" s="761" t="str">
        <f>IF(INDEX(Historical!$O$7:$O$1432,MATCH(B85,Historical!$B$7:$B$1446,0))=0,"n/a",((INDEX(Historical!$C$7:$C$1439,MATCH(B85,Historical!$B$7:$B$1446,0))/INDEX(Historical!$O$7:$O$1432,MATCH(B85,Historical!$B$7:$B$1446,0)))^(1/10)-1)*100)</f>
        <v>n/a</v>
      </c>
      <c r="W85" s="762" t="str">
        <f t="shared" si="21"/>
        <v>n/a</v>
      </c>
      <c r="X85" s="763">
        <f t="shared" si="22"/>
        <v>2.2124493648475854</v>
      </c>
      <c r="Y85" s="718"/>
      <c r="Z85" s="704">
        <f t="shared" si="23"/>
        <v>45.090909090909093</v>
      </c>
      <c r="AA85" s="937">
        <f t="shared" si="24"/>
        <v>14.48</v>
      </c>
      <c r="AB85" s="641">
        <v>12</v>
      </c>
      <c r="AC85" s="918">
        <v>2.75</v>
      </c>
      <c r="AD85" s="918">
        <v>1.81</v>
      </c>
      <c r="AE85" s="918">
        <v>5.38</v>
      </c>
      <c r="AF85" s="918">
        <v>1.42</v>
      </c>
      <c r="AG85" s="918">
        <v>10.299999999999999</v>
      </c>
      <c r="AH85" s="918">
        <v>36.9</v>
      </c>
      <c r="AI85" s="918">
        <v>6.63</v>
      </c>
      <c r="AJ85" s="918">
        <v>7.1</v>
      </c>
      <c r="AK85" s="918">
        <v>8</v>
      </c>
      <c r="AL85" s="930">
        <v>2550</v>
      </c>
      <c r="AM85" s="924">
        <v>0.3</v>
      </c>
      <c r="AN85" s="918">
        <v>0.06</v>
      </c>
      <c r="AO85" s="804">
        <f t="shared" si="25"/>
        <v>4.3424035491822934</v>
      </c>
      <c r="AP85" s="805">
        <f t="shared" si="26"/>
        <v>18.822403549182294</v>
      </c>
      <c r="AQ85" s="938">
        <f t="shared" si="27"/>
        <v>-4.404556129024173</v>
      </c>
      <c r="AR85" s="704">
        <f>INDEX(Historical!$C$7:$C$1439,MATCH(B85,Historical!$B$7:$B$1446,0))*IF(AH85="n/a",1.03,IF(AH85&lt;0,1.01,IF(AH85&gt;10,1.1,(1+AH85/100))))</f>
        <v>1.2320000000000002</v>
      </c>
      <c r="AS85" s="937">
        <f t="shared" si="28"/>
        <v>1.3136816000000002</v>
      </c>
      <c r="AT85" s="937">
        <f t="shared" si="17"/>
        <v>1.4187761280000004</v>
      </c>
      <c r="AU85" s="937">
        <f t="shared" si="17"/>
        <v>1.5322782182400005</v>
      </c>
      <c r="AV85" s="937">
        <f t="shared" si="17"/>
        <v>1.6548604756992007</v>
      </c>
      <c r="AW85" s="704">
        <f t="shared" si="29"/>
        <v>7.1515964219392014</v>
      </c>
      <c r="AX85" s="812">
        <f t="shared" si="30"/>
        <v>17.959810200751384</v>
      </c>
      <c r="AY85" s="997">
        <v>1.1200000000000001</v>
      </c>
      <c r="AZ85" s="924">
        <v>15.049999999999999</v>
      </c>
      <c r="BA85" s="924">
        <v>-15.370000000000001</v>
      </c>
      <c r="BB85" s="924">
        <v>-1.54</v>
      </c>
      <c r="BC85" s="924">
        <v>-5.48</v>
      </c>
      <c r="BE85" s="666">
        <v>2010</v>
      </c>
      <c r="BF85" s="948" t="e">
        <f>#VALUE!</f>
        <v>#VALUE!</v>
      </c>
      <c r="BG85" s="933">
        <v>1.3</v>
      </c>
    </row>
    <row r="86" spans="1:59" ht="11.25" customHeight="1" x14ac:dyDescent="0.2">
      <c r="A86" s="537" t="s">
        <v>591</v>
      </c>
      <c r="B86" s="927" t="s">
        <v>592</v>
      </c>
      <c r="C86" s="994" t="s">
        <v>108</v>
      </c>
      <c r="D86" s="994" t="s">
        <v>4376</v>
      </c>
      <c r="E86" s="794">
        <v>23</v>
      </c>
      <c r="F86" s="526">
        <v>147</v>
      </c>
      <c r="G86" s="526" t="s">
        <v>37</v>
      </c>
      <c r="H86" s="526" t="s">
        <v>37</v>
      </c>
      <c r="I86" s="918">
        <v>21.93</v>
      </c>
      <c r="J86" s="704">
        <f t="shared" si="18"/>
        <v>3.1007751937984498</v>
      </c>
      <c r="K86" s="935">
        <v>0.17</v>
      </c>
      <c r="L86" s="641">
        <v>4</v>
      </c>
      <c r="M86" s="695">
        <f t="shared" si="19"/>
        <v>0.68</v>
      </c>
      <c r="N86" s="923" t="s">
        <v>460</v>
      </c>
      <c r="O86" s="798">
        <v>0.15</v>
      </c>
      <c r="P86" s="917">
        <v>43382</v>
      </c>
      <c r="Q86" s="917">
        <v>43392</v>
      </c>
      <c r="R86" s="695">
        <f t="shared" si="20"/>
        <v>13.333333333333346</v>
      </c>
      <c r="S86" s="761">
        <f>IF(INDEX(Historical!$D$7:$D$1439,MATCH(B86,Historical!$B$7:$B$1446,0))=0,"n/a",(INDEX(Historical!$C$7:$C$1439,MATCH(B86,Historical!$B$7:$B$1446,0))/INDEX(Historical!$D$7:$D$1439,MATCH(B86,Historical!$B$7:$B$1446,0))-1)*100)</f>
        <v>8.7719298245613864</v>
      </c>
      <c r="T86" s="761">
        <f>IF(INDEX(Historical!$F$7:$F$1432,MATCH(B86,Historical!$B$7:$B$1446,0))=0,"n/a",((INDEX(Historical!$C$7:$C$1439,MATCH(B86,Historical!$B$7:$B$1446,0))/INDEX(Historical!$F$7:$F$1432,MATCH(B86,Historical!$B$7:$B$1446,0)))^(1/3)-1)*100)</f>
        <v>6.4953735209395624</v>
      </c>
      <c r="U86" s="761">
        <f>IF(INDEX(Historical!$H$7:$H$1432,MATCH(B86,Historical!$B$7:$B$1446,0))=0,"n/a",((INDEX(Historical!$C$7:$C$1439,MATCH(B86,Historical!$B$7:$B$1446,0))/INDEX(Historical!$H$7:$H$1432,MATCH(B86,Historical!$B$7:$B$1446,0)))^(1/5)-1)*100)</f>
        <v>6.672031681206736</v>
      </c>
      <c r="V86" s="761">
        <f>IF(INDEX(Historical!$O$7:$O$1432,MATCH(B86,Historical!$B$7:$B$1446,0))=0,"n/a",((INDEX(Historical!$C$7:$C$1439,MATCH(B86,Historical!$B$7:$B$1446,0))/INDEX(Historical!$O$7:$O$1432,MATCH(B86,Historical!$B$7:$B$1446,0)))^(1/10)-1)*100)</f>
        <v>8.2737966788736905</v>
      </c>
      <c r="W86" s="762">
        <f t="shared" si="21"/>
        <v>0.80640508102442243</v>
      </c>
      <c r="X86" s="763">
        <f t="shared" si="22"/>
        <v>0.70231912433755117</v>
      </c>
      <c r="Y86" s="715"/>
      <c r="Z86" s="704">
        <f t="shared" si="23"/>
        <v>41.717791411042946</v>
      </c>
      <c r="AA86" s="937">
        <f t="shared" si="24"/>
        <v>13.45398773006135</v>
      </c>
      <c r="AB86" s="641">
        <v>12</v>
      </c>
      <c r="AC86" s="918">
        <v>1.63</v>
      </c>
      <c r="AD86" s="918">
        <v>1.92</v>
      </c>
      <c r="AE86" s="918">
        <v>4.1500000000000004</v>
      </c>
      <c r="AF86" s="918">
        <v>1.44</v>
      </c>
      <c r="AG86" s="918">
        <v>11</v>
      </c>
      <c r="AH86" s="918">
        <v>11</v>
      </c>
      <c r="AI86" s="918">
        <v>1.0900000000000001</v>
      </c>
      <c r="AJ86" s="918">
        <v>9.5</v>
      </c>
      <c r="AK86" s="918">
        <v>7.0000000000000009</v>
      </c>
      <c r="AL86" s="930">
        <v>573.47</v>
      </c>
      <c r="AM86" s="924">
        <v>3.4000000000000004</v>
      </c>
      <c r="AN86" s="918">
        <v>0.93</v>
      </c>
      <c r="AO86" s="804">
        <f t="shared" si="25"/>
        <v>-3.681180855056164</v>
      </c>
      <c r="AP86" s="805">
        <f t="shared" si="26"/>
        <v>9.7728068750051857</v>
      </c>
      <c r="AQ86" s="938">
        <f t="shared" si="27"/>
        <v>-7.2069391212938649</v>
      </c>
      <c r="AR86" s="704">
        <f>INDEX(Historical!$C$7:$C$1439,MATCH(B86,Historical!$B$7:$B$1446,0))*IF(AH86="n/a",1.03,IF(AH86&lt;0,1.01,IF(AH86&gt;10,1.1,(1+AH86/100))))</f>
        <v>0.68200000000000005</v>
      </c>
      <c r="AS86" s="937">
        <f t="shared" si="28"/>
        <v>0.68943379999999999</v>
      </c>
      <c r="AT86" s="937">
        <f t="shared" si="17"/>
        <v>0.73769416600000004</v>
      </c>
      <c r="AU86" s="937">
        <f t="shared" si="17"/>
        <v>0.7893327576200001</v>
      </c>
      <c r="AV86" s="937">
        <f t="shared" si="17"/>
        <v>0.8445860506534002</v>
      </c>
      <c r="AW86" s="704">
        <f t="shared" si="29"/>
        <v>3.7430467742734002</v>
      </c>
      <c r="AX86" s="812">
        <f t="shared" si="30"/>
        <v>17.068156745432741</v>
      </c>
      <c r="AY86" s="997">
        <v>0.68</v>
      </c>
      <c r="AZ86" s="924">
        <v>25.1</v>
      </c>
      <c r="BA86" s="924">
        <v>-23.05</v>
      </c>
      <c r="BB86" s="924">
        <v>-0.57000000000000006</v>
      </c>
      <c r="BC86" s="924">
        <v>-0.48</v>
      </c>
      <c r="BE86" s="666">
        <v>1997</v>
      </c>
      <c r="BF86" s="948" t="e">
        <f>#VALUE!</f>
        <v>#VALUE!</v>
      </c>
      <c r="BG86" s="933">
        <v>1</v>
      </c>
    </row>
    <row r="87" spans="1:59" ht="11.25" customHeight="1" x14ac:dyDescent="0.2">
      <c r="A87" s="611" t="s">
        <v>596</v>
      </c>
      <c r="B87" s="927" t="s">
        <v>597</v>
      </c>
      <c r="C87" s="994" t="s">
        <v>128</v>
      </c>
      <c r="D87" s="994" t="s">
        <v>4364</v>
      </c>
      <c r="E87" s="794">
        <v>17</v>
      </c>
      <c r="F87" s="526">
        <v>185</v>
      </c>
      <c r="G87" s="526" t="s">
        <v>37</v>
      </c>
      <c r="H87" s="526" t="s">
        <v>115</v>
      </c>
      <c r="I87" s="926">
        <v>21.32</v>
      </c>
      <c r="J87" s="704">
        <f t="shared" si="18"/>
        <v>3.3771106941838651</v>
      </c>
      <c r="K87" s="929">
        <v>0.18</v>
      </c>
      <c r="L87" s="641">
        <v>4</v>
      </c>
      <c r="M87" s="695">
        <f t="shared" si="19"/>
        <v>0.72</v>
      </c>
      <c r="N87" s="923" t="s">
        <v>598</v>
      </c>
      <c r="O87" s="797">
        <v>0.17</v>
      </c>
      <c r="P87" s="917">
        <v>43257</v>
      </c>
      <c r="Q87" s="917">
        <v>43272</v>
      </c>
      <c r="R87" s="695">
        <f t="shared" si="20"/>
        <v>5.8823529411764595</v>
      </c>
      <c r="S87" s="761">
        <f>IF(INDEX(Historical!$D$7:$D$1439,MATCH(B87,Historical!$B$7:$B$1446,0))=0,"n/a",(INDEX(Historical!$C$7:$C$1439,MATCH(B87,Historical!$B$7:$B$1446,0))/INDEX(Historical!$D$7:$D$1439,MATCH(B87,Historical!$B$7:$B$1446,0))-1)*100)</f>
        <v>5.9701492537313383</v>
      </c>
      <c r="T87" s="761">
        <f>IF(INDEX(Historical!$F$7:$F$1432,MATCH(B87,Historical!$B$7:$B$1446,0))=0,"n/a",((INDEX(Historical!$C$7:$C$1439,MATCH(B87,Historical!$B$7:$B$1446,0))/INDEX(Historical!$F$7:$F$1432,MATCH(B87,Historical!$B$7:$B$1446,0)))^(1/3)-1)*100)</f>
        <v>7.7533615540578138</v>
      </c>
      <c r="U87" s="761">
        <f>IF(INDEX(Historical!$H$7:$H$1432,MATCH(B87,Historical!$B$7:$B$1446,0))=0,"n/a",((INDEX(Historical!$C$7:$C$1439,MATCH(B87,Historical!$B$7:$B$1446,0))/INDEX(Historical!$H$7:$H$1432,MATCH(B87,Historical!$B$7:$B$1446,0)))^(1/5)-1)*100)</f>
        <v>9.8354357003431758</v>
      </c>
      <c r="V87" s="761">
        <f>IF(INDEX(Historical!$O$7:$O$1432,MATCH(B87,Historical!$B$7:$B$1446,0))=0,"n/a",((INDEX(Historical!$C$7:$C$1439,MATCH(B87,Historical!$B$7:$B$1446,0))/INDEX(Historical!$O$7:$O$1432,MATCH(B87,Historical!$B$7:$B$1446,0)))^(1/10)-1)*100)</f>
        <v>10.758560376435412</v>
      </c>
      <c r="W87" s="762">
        <f t="shared" si="21"/>
        <v>0.91419626383152841</v>
      </c>
      <c r="X87" s="763" t="str">
        <f t="shared" si="22"/>
        <v>n/a</v>
      </c>
      <c r="Y87" s="928"/>
      <c r="Z87" s="704">
        <f t="shared" si="23"/>
        <v>100</v>
      </c>
      <c r="AA87" s="937">
        <f t="shared" si="24"/>
        <v>29.611111111111114</v>
      </c>
      <c r="AB87" s="641">
        <v>12</v>
      </c>
      <c r="AC87" s="918">
        <v>0.72</v>
      </c>
      <c r="AD87" s="918">
        <v>5.7</v>
      </c>
      <c r="AE87" s="918">
        <v>1.1299999999999999</v>
      </c>
      <c r="AF87" s="918">
        <v>3.58</v>
      </c>
      <c r="AG87" s="920">
        <v>12.3</v>
      </c>
      <c r="AH87" s="918">
        <v>47.8</v>
      </c>
      <c r="AI87" s="918">
        <v>6.49</v>
      </c>
      <c r="AJ87" s="918">
        <v>-8</v>
      </c>
      <c r="AK87" s="918">
        <v>5.2200000000000006</v>
      </c>
      <c r="AL87" s="930">
        <v>4450</v>
      </c>
      <c r="AM87" s="924">
        <v>3.8</v>
      </c>
      <c r="AN87" s="918">
        <v>0.8</v>
      </c>
      <c r="AO87" s="804">
        <f t="shared" si="25"/>
        <v>-16.398564716584072</v>
      </c>
      <c r="AP87" s="805">
        <f t="shared" si="26"/>
        <v>13.212546394527042</v>
      </c>
      <c r="AQ87" s="938">
        <f t="shared" si="27"/>
        <v>117.05890422010926</v>
      </c>
      <c r="AR87" s="704">
        <f>INDEX(Historical!$C$7:$C$1439,MATCH(B87,Historical!$B$7:$B$1446,0))*IF(AH87="n/a",1.03,IF(AH87&lt;0,1.01,IF(AH87&gt;10,1.1,(1+AH87/100))))</f>
        <v>0.78100000000000003</v>
      </c>
      <c r="AS87" s="937">
        <f t="shared" si="28"/>
        <v>0.83168690000000001</v>
      </c>
      <c r="AT87" s="937">
        <f t="shared" ref="AT87:AV106" si="32">IF($AK87="n/a",1.03*AS87,IF($AK87&lt;0,1.01*AS87,IF($AK87&gt;10,1.1*AS87,(1+$AK87/100)*AS87)))</f>
        <v>0.87510095618000006</v>
      </c>
      <c r="AU87" s="937">
        <f t="shared" si="32"/>
        <v>0.92078122609259605</v>
      </c>
      <c r="AV87" s="937">
        <f t="shared" si="32"/>
        <v>0.96884600609462956</v>
      </c>
      <c r="AW87" s="704">
        <f t="shared" si="29"/>
        <v>4.3774150883672256</v>
      </c>
      <c r="AX87" s="812">
        <f t="shared" si="30"/>
        <v>20.531965705287174</v>
      </c>
      <c r="AY87" s="997">
        <v>0.5</v>
      </c>
      <c r="AZ87" s="924">
        <v>19.91</v>
      </c>
      <c r="BA87" s="924">
        <v>-6.5500000000000007</v>
      </c>
      <c r="BB87" s="924">
        <v>5.3199999999999994</v>
      </c>
      <c r="BC87" s="924">
        <v>7.41</v>
      </c>
      <c r="BE87" s="666">
        <v>2002</v>
      </c>
      <c r="BF87" s="948" t="e">
        <f>#VALUE!</f>
        <v>#VALUE!</v>
      </c>
      <c r="BG87" s="933">
        <v>5.8000000000000007</v>
      </c>
    </row>
    <row r="88" spans="1:59" ht="11.25" customHeight="1" x14ac:dyDescent="0.2">
      <c r="A88" s="611" t="s">
        <v>582</v>
      </c>
      <c r="B88" s="927" t="s">
        <v>583</v>
      </c>
      <c r="C88" s="994" t="s">
        <v>108</v>
      </c>
      <c r="D88" s="994" t="s">
        <v>4376</v>
      </c>
      <c r="E88" s="794">
        <v>15</v>
      </c>
      <c r="F88" s="526">
        <v>252</v>
      </c>
      <c r="G88" s="526" t="s">
        <v>106</v>
      </c>
      <c r="H88" s="526" t="s">
        <v>106</v>
      </c>
      <c r="I88" s="926">
        <v>30.1</v>
      </c>
      <c r="J88" s="704">
        <f t="shared" si="18"/>
        <v>1.9933554817275747</v>
      </c>
      <c r="K88" s="929">
        <v>0.15</v>
      </c>
      <c r="L88" s="641">
        <v>4</v>
      </c>
      <c r="M88" s="695">
        <f t="shared" si="19"/>
        <v>0.6</v>
      </c>
      <c r="N88" s="923" t="s">
        <v>460</v>
      </c>
      <c r="O88" s="797">
        <v>0.14000000000000001</v>
      </c>
      <c r="P88" s="917">
        <v>43462</v>
      </c>
      <c r="Q88" s="917">
        <v>43485</v>
      </c>
      <c r="R88" s="695">
        <f t="shared" si="20"/>
        <v>7.1428571428571281</v>
      </c>
      <c r="S88" s="761">
        <f>IF(INDEX(Historical!$D$7:$D$1439,MATCH(B88,Historical!$B$7:$B$1446,0))=0,"n/a",(INDEX(Historical!$C$7:$C$1439,MATCH(B88,Historical!$B$7:$B$1446,0))/INDEX(Historical!$D$7:$D$1439,MATCH(B88,Historical!$B$7:$B$1446,0))-1)*100)</f>
        <v>11.340206185567014</v>
      </c>
      <c r="T88" s="761">
        <f>IF(INDEX(Historical!$F$7:$F$1432,MATCH(B88,Historical!$B$7:$B$1446,0))=0,"n/a",((INDEX(Historical!$C$7:$C$1439,MATCH(B88,Historical!$B$7:$B$1446,0))/INDEX(Historical!$F$7:$F$1432,MATCH(B88,Historical!$B$7:$B$1446,0)))^(1/3)-1)*100)</f>
        <v>7.888486678770068</v>
      </c>
      <c r="U88" s="761">
        <f>IF(INDEX(Historical!$H$7:$H$1432,MATCH(B88,Historical!$B$7:$B$1446,0))=0,"n/a",((INDEX(Historical!$C$7:$C$1439,MATCH(B88,Historical!$B$7:$B$1446,0))/INDEX(Historical!$H$7:$H$1432,MATCH(B88,Historical!$B$7:$B$1446,0)))^(1/5)-1)*100)</f>
        <v>6.1858758794934632</v>
      </c>
      <c r="V88" s="761">
        <f>IF(INDEX(Historical!$O$7:$O$1432,MATCH(B88,Historical!$B$7:$B$1446,0))=0,"n/a",((INDEX(Historical!$C$7:$C$1439,MATCH(B88,Historical!$B$7:$B$1446,0))/INDEX(Historical!$O$7:$O$1432,MATCH(B88,Historical!$B$7:$B$1446,0)))^(1/10)-1)*100)</f>
        <v>5.0480468452381411</v>
      </c>
      <c r="W88" s="762">
        <f t="shared" si="21"/>
        <v>1.2253998564471811</v>
      </c>
      <c r="X88" s="763">
        <f t="shared" si="22"/>
        <v>0.22494094107248955</v>
      </c>
      <c r="Y88" s="928"/>
      <c r="Z88" s="704">
        <f t="shared" si="23"/>
        <v>37.267080745341616</v>
      </c>
      <c r="AA88" s="937">
        <f t="shared" si="24"/>
        <v>18.695652173913043</v>
      </c>
      <c r="AB88" s="641">
        <v>12</v>
      </c>
      <c r="AC88" s="918">
        <v>1.61</v>
      </c>
      <c r="AD88" s="918" t="s">
        <v>137</v>
      </c>
      <c r="AE88" s="918">
        <v>7.25</v>
      </c>
      <c r="AF88" s="918">
        <v>1.93</v>
      </c>
      <c r="AG88" s="918">
        <v>10.7</v>
      </c>
      <c r="AH88" s="918">
        <v>17.299999999999997</v>
      </c>
      <c r="AI88" s="918">
        <v>9.379999999999999</v>
      </c>
      <c r="AJ88" s="918">
        <v>27.500000000000004</v>
      </c>
      <c r="AK88" s="918" t="s">
        <v>137</v>
      </c>
      <c r="AL88" s="930">
        <v>336.52</v>
      </c>
      <c r="AM88" s="924">
        <v>2.2999999999999998</v>
      </c>
      <c r="AN88" s="918">
        <v>0</v>
      </c>
      <c r="AO88" s="804">
        <f t="shared" si="25"/>
        <v>-10.516420812692004</v>
      </c>
      <c r="AP88" s="805">
        <f t="shared" si="26"/>
        <v>8.1792313612210386</v>
      </c>
      <c r="AQ88" s="938">
        <f t="shared" si="27"/>
        <v>26.636151930818762</v>
      </c>
      <c r="AR88" s="704">
        <f>INDEX(Historical!$C$7:$C$1439,MATCH(B88,Historical!$B$7:$B$1446,0))*IF(AH88="n/a",1.03,IF(AH88&lt;0,1.01,IF(AH88&gt;10,1.1,(1+AH88/100))))</f>
        <v>0.59400000000000008</v>
      </c>
      <c r="AS88" s="937">
        <f t="shared" si="28"/>
        <v>0.64971719999999999</v>
      </c>
      <c r="AT88" s="937">
        <f t="shared" si="32"/>
        <v>0.66920871599999998</v>
      </c>
      <c r="AU88" s="937">
        <f t="shared" si="32"/>
        <v>0.68928497747999995</v>
      </c>
      <c r="AV88" s="937">
        <f t="shared" si="32"/>
        <v>0.7099635268044</v>
      </c>
      <c r="AW88" s="704">
        <f t="shared" si="29"/>
        <v>3.3121744202843999</v>
      </c>
      <c r="AX88" s="812">
        <f t="shared" si="30"/>
        <v>11.003901728519601</v>
      </c>
      <c r="AY88" s="997">
        <v>0.14000000000000001</v>
      </c>
      <c r="AZ88" s="924">
        <v>12.82</v>
      </c>
      <c r="BA88" s="924">
        <v>-39.79</v>
      </c>
      <c r="BB88" s="924">
        <v>-0.01</v>
      </c>
      <c r="BC88" s="924">
        <v>-23.419999999999998</v>
      </c>
      <c r="BE88" s="666">
        <v>2005</v>
      </c>
      <c r="BF88" s="948" t="e">
        <f>#VALUE!</f>
        <v>#VALUE!</v>
      </c>
      <c r="BG88" s="933">
        <v>1.3</v>
      </c>
    </row>
    <row r="89" spans="1:59" ht="11.25" customHeight="1" x14ac:dyDescent="0.2">
      <c r="A89" s="611" t="s">
        <v>1231</v>
      </c>
      <c r="B89" s="927" t="s">
        <v>1232</v>
      </c>
      <c r="C89" s="994" t="s">
        <v>123</v>
      </c>
      <c r="D89" s="994" t="s">
        <v>4393</v>
      </c>
      <c r="E89" s="794">
        <v>11</v>
      </c>
      <c r="F89" s="526">
        <v>308</v>
      </c>
      <c r="G89" s="526" t="s">
        <v>106</v>
      </c>
      <c r="H89" s="526" t="s">
        <v>106</v>
      </c>
      <c r="I89" s="926">
        <v>75.05</v>
      </c>
      <c r="J89" s="704">
        <f t="shared" si="18"/>
        <v>1.2791472351765489</v>
      </c>
      <c r="K89" s="929">
        <v>0.24</v>
      </c>
      <c r="L89" s="641">
        <v>4</v>
      </c>
      <c r="M89" s="695">
        <f t="shared" si="19"/>
        <v>0.96</v>
      </c>
      <c r="N89" s="923" t="s">
        <v>152</v>
      </c>
      <c r="O89" s="797">
        <v>0.23</v>
      </c>
      <c r="P89" s="917">
        <v>43264</v>
      </c>
      <c r="Q89" s="917">
        <v>43279</v>
      </c>
      <c r="R89" s="695">
        <f t="shared" si="20"/>
        <v>4.3478260869565135</v>
      </c>
      <c r="S89" s="761">
        <f>IF(INDEX(Historical!$D$7:$D$1439,MATCH(B89,Historical!$B$7:$B$1446,0))=0,"n/a",(INDEX(Historical!$C$7:$C$1439,MATCH(B89,Historical!$B$7:$B$1446,0))/INDEX(Historical!$D$7:$D$1439,MATCH(B89,Historical!$B$7:$B$1446,0))-1)*100)</f>
        <v>4.39560439560438</v>
      </c>
      <c r="T89" s="761">
        <f>IF(INDEX(Historical!$F$7:$F$1432,MATCH(B89,Historical!$B$7:$B$1446,0))=0,"n/a",((INDEX(Historical!$C$7:$C$1439,MATCH(B89,Historical!$B$7:$B$1446,0))/INDEX(Historical!$F$7:$F$1432,MATCH(B89,Historical!$B$7:$B$1446,0)))^(1/3)-1)*100)</f>
        <v>4.604051127515274</v>
      </c>
      <c r="U89" s="761">
        <f>IF(INDEX(Historical!$H$7:$H$1432,MATCH(B89,Historical!$B$7:$B$1446,0))=0,"n/a",((INDEX(Historical!$C$7:$C$1439,MATCH(B89,Historical!$B$7:$B$1446,0))/INDEX(Historical!$H$7:$H$1432,MATCH(B89,Historical!$B$7:$B$1446,0)))^(1/5)-1)*100)</f>
        <v>5.7007872172952334</v>
      </c>
      <c r="V89" s="761" t="str">
        <f>IF(INDEX(Historical!$O$7:$O$1432,MATCH(B89,Historical!$B$7:$B$1446,0))=0,"n/a",((INDEX(Historical!$C$7:$C$1439,MATCH(B89,Historical!$B$7:$B$1446,0))/INDEX(Historical!$O$7:$O$1432,MATCH(B89,Historical!$B$7:$B$1446,0)))^(1/10)-1)*100)</f>
        <v>n/a</v>
      </c>
      <c r="W89" s="762" t="str">
        <f t="shared" si="21"/>
        <v>n/a</v>
      </c>
      <c r="X89" s="763" t="str">
        <f t="shared" si="22"/>
        <v>n/a</v>
      </c>
      <c r="Y89" s="927" t="s">
        <v>1233</v>
      </c>
      <c r="Z89" s="704">
        <f t="shared" si="23"/>
        <v>128</v>
      </c>
      <c r="AA89" s="937">
        <f t="shared" si="24"/>
        <v>100.06666666666666</v>
      </c>
      <c r="AB89" s="641">
        <v>12</v>
      </c>
      <c r="AC89" s="918">
        <v>0.75</v>
      </c>
      <c r="AD89" s="918">
        <v>13.1</v>
      </c>
      <c r="AE89" s="918">
        <v>21.49</v>
      </c>
      <c r="AF89" s="918">
        <v>3.02</v>
      </c>
      <c r="AG89" s="918" t="s">
        <v>137</v>
      </c>
      <c r="AH89" s="918">
        <v>14.899999999999999</v>
      </c>
      <c r="AI89" s="918">
        <v>6.5</v>
      </c>
      <c r="AJ89" s="918">
        <v>-2.8899999999999997</v>
      </c>
      <c r="AK89" s="918">
        <v>7.6700000000000008</v>
      </c>
      <c r="AL89" s="930">
        <v>13990</v>
      </c>
      <c r="AM89" s="924">
        <v>2.02</v>
      </c>
      <c r="AN89" s="918" t="s">
        <v>137</v>
      </c>
      <c r="AO89" s="804">
        <f t="shared" si="25"/>
        <v>-93.086732214194882</v>
      </c>
      <c r="AP89" s="805">
        <f t="shared" si="26"/>
        <v>6.9799344524717828</v>
      </c>
      <c r="AQ89" s="938">
        <f t="shared" si="27"/>
        <v>266.48561186450917</v>
      </c>
      <c r="AR89" s="704">
        <f>INDEX(Historical!$C$7:$C$1439,MATCH(B89,Historical!$B$7:$B$1446,0))*IF(AH89="n/a",1.03,IF(AH89&lt;0,1.01,IF(AH89&gt;10,1.1,(1+AH89/100))))</f>
        <v>1.0449999999999999</v>
      </c>
      <c r="AS89" s="937">
        <f t="shared" si="28"/>
        <v>1.1129249999999999</v>
      </c>
      <c r="AT89" s="937">
        <f t="shared" si="32"/>
        <v>1.1982863474999998</v>
      </c>
      <c r="AU89" s="937">
        <f t="shared" si="32"/>
        <v>1.2901949103532497</v>
      </c>
      <c r="AV89" s="937">
        <f t="shared" si="32"/>
        <v>1.3891528599773439</v>
      </c>
      <c r="AW89" s="704">
        <f t="shared" si="29"/>
        <v>6.0355591178305925</v>
      </c>
      <c r="AX89" s="812">
        <f t="shared" si="30"/>
        <v>8.04205078991418</v>
      </c>
      <c r="AY89" s="997" t="s">
        <v>137</v>
      </c>
      <c r="AZ89" s="924">
        <v>28.82</v>
      </c>
      <c r="BA89" s="924">
        <v>-4.78</v>
      </c>
      <c r="BB89" s="924">
        <v>-0.06</v>
      </c>
      <c r="BC89" s="924">
        <v>7.5600000000000005</v>
      </c>
      <c r="BE89" s="666">
        <v>2008</v>
      </c>
      <c r="BF89" s="948" t="e">
        <f>#VALUE!</f>
        <v>#VALUE!</v>
      </c>
      <c r="BG89" s="933" t="s">
        <v>137</v>
      </c>
    </row>
    <row r="90" spans="1:59" ht="11.25" customHeight="1" x14ac:dyDescent="0.2">
      <c r="A90" s="537" t="s">
        <v>604</v>
      </c>
      <c r="B90" s="927" t="s">
        <v>605</v>
      </c>
      <c r="C90" s="994" t="s">
        <v>112</v>
      </c>
      <c r="D90" s="994" t="s">
        <v>213</v>
      </c>
      <c r="E90" s="794">
        <v>22</v>
      </c>
      <c r="F90" s="526">
        <v>153</v>
      </c>
      <c r="G90" s="526" t="s">
        <v>37</v>
      </c>
      <c r="H90" s="526" t="s">
        <v>37</v>
      </c>
      <c r="I90" s="926">
        <v>49.52</v>
      </c>
      <c r="J90" s="704">
        <f t="shared" si="18"/>
        <v>1.2924071082390953</v>
      </c>
      <c r="K90" s="935">
        <v>0.16</v>
      </c>
      <c r="L90" s="641">
        <v>4</v>
      </c>
      <c r="M90" s="695">
        <f t="shared" si="19"/>
        <v>0.64</v>
      </c>
      <c r="N90" s="923" t="s">
        <v>567</v>
      </c>
      <c r="O90" s="798">
        <v>0.13250000000000001</v>
      </c>
      <c r="P90" s="917">
        <v>43483</v>
      </c>
      <c r="Q90" s="917">
        <v>43502</v>
      </c>
      <c r="R90" s="695">
        <f t="shared" si="20"/>
        <v>20.75471698113207</v>
      </c>
      <c r="S90" s="761">
        <f>IF(INDEX(Historical!$D$7:$D$1439,MATCH(B90,Historical!$B$7:$B$1446,0))=0,"n/a",(INDEX(Historical!$C$7:$C$1439,MATCH(B90,Historical!$B$7:$B$1446,0))/INDEX(Historical!$D$7:$D$1439,MATCH(B90,Historical!$B$7:$B$1446,0))-1)*100)</f>
        <v>10.000000000000009</v>
      </c>
      <c r="T90" s="761">
        <f>IF(INDEX(Historical!$F$7:$F$1432,MATCH(B90,Historical!$B$7:$B$1446,0))=0,"n/a",((INDEX(Historical!$C$7:$C$1439,MATCH(B90,Historical!$B$7:$B$1446,0))/INDEX(Historical!$F$7:$F$1432,MATCH(B90,Historical!$B$7:$B$1446,0)))^(1/3)-1)*100)</f>
        <v>9.6961310486523686</v>
      </c>
      <c r="U90" s="761">
        <f>IF(INDEX(Historical!$H$7:$H$1432,MATCH(B90,Historical!$B$7:$B$1446,0))=0,"n/a",((INDEX(Historical!$C$7:$C$1439,MATCH(B90,Historical!$B$7:$B$1446,0))/INDEX(Historical!$H$7:$H$1432,MATCH(B90,Historical!$B$7:$B$1446,0)))^(1/5)-1)*100)</f>
        <v>9.6354580632308728</v>
      </c>
      <c r="V90" s="761">
        <f>IF(INDEX(Historical!$O$7:$O$1432,MATCH(B90,Historical!$B$7:$B$1446,0))=0,"n/a",((INDEX(Historical!$C$7:$C$1439,MATCH(B90,Historical!$B$7:$B$1446,0))/INDEX(Historical!$O$7:$O$1432,MATCH(B90,Historical!$B$7:$B$1446,0)))^(1/10)-1)*100)</f>
        <v>7.9076776107973368</v>
      </c>
      <c r="W90" s="762">
        <f t="shared" si="21"/>
        <v>1.2184940430644748</v>
      </c>
      <c r="X90" s="763">
        <f t="shared" si="22"/>
        <v>0.24393564717040184</v>
      </c>
      <c r="Y90" s="712"/>
      <c r="Z90" s="704">
        <f t="shared" si="23"/>
        <v>32.487309644670056</v>
      </c>
      <c r="AA90" s="937">
        <f t="shared" si="24"/>
        <v>25.137055837563455</v>
      </c>
      <c r="AB90" s="641">
        <v>12</v>
      </c>
      <c r="AC90" s="918">
        <v>1.97</v>
      </c>
      <c r="AD90" s="918">
        <v>3.36</v>
      </c>
      <c r="AE90" s="918">
        <v>5.0999999999999996</v>
      </c>
      <c r="AF90" s="918">
        <v>10.93</v>
      </c>
      <c r="AG90" s="918">
        <v>45.7</v>
      </c>
      <c r="AH90" s="918">
        <v>19.2</v>
      </c>
      <c r="AI90" s="918">
        <v>7.7700000000000005</v>
      </c>
      <c r="AJ90" s="918">
        <v>39.5</v>
      </c>
      <c r="AK90" s="918">
        <v>7.5</v>
      </c>
      <c r="AL90" s="930">
        <v>8430</v>
      </c>
      <c r="AM90" s="924">
        <v>0.70000000000000007</v>
      </c>
      <c r="AN90" s="918">
        <v>0.37</v>
      </c>
      <c r="AO90" s="804">
        <f t="shared" si="25"/>
        <v>-14.209190666093487</v>
      </c>
      <c r="AP90" s="805">
        <f t="shared" si="26"/>
        <v>10.927865171469968</v>
      </c>
      <c r="AQ90" s="938">
        <f t="shared" si="27"/>
        <v>249.44274387440771</v>
      </c>
      <c r="AR90" s="704">
        <f>INDEX(Historical!$C$7:$C$1439,MATCH(B90,Historical!$B$7:$B$1446,0))*IF(AH90="n/a",1.03,IF(AH90&lt;0,1.01,IF(AH90&gt;10,1.1,(1+AH90/100))))</f>
        <v>0.58080000000000009</v>
      </c>
      <c r="AS90" s="937">
        <f t="shared" si="28"/>
        <v>0.62592816000000018</v>
      </c>
      <c r="AT90" s="937">
        <f t="shared" si="32"/>
        <v>0.67287277200000017</v>
      </c>
      <c r="AU90" s="937">
        <f t="shared" si="32"/>
        <v>0.72333822990000018</v>
      </c>
      <c r="AV90" s="937">
        <f t="shared" si="32"/>
        <v>0.77758859714250017</v>
      </c>
      <c r="AW90" s="704">
        <f t="shared" si="29"/>
        <v>3.3805277590425011</v>
      </c>
      <c r="AX90" s="812">
        <f t="shared" si="30"/>
        <v>6.8265907896657927</v>
      </c>
      <c r="AY90" s="997">
        <v>0.97</v>
      </c>
      <c r="AZ90" s="924">
        <v>32.550000000000004</v>
      </c>
      <c r="BA90" s="924">
        <v>0.79</v>
      </c>
      <c r="BB90" s="924">
        <v>7.9600000000000009</v>
      </c>
      <c r="BC90" s="924">
        <v>10.96</v>
      </c>
      <c r="BE90" s="666">
        <v>1998</v>
      </c>
      <c r="BF90" s="948" t="e">
        <f>#VALUE!</f>
        <v>#VALUE!</v>
      </c>
      <c r="BG90" s="933">
        <v>23</v>
      </c>
    </row>
    <row r="91" spans="1:59" ht="11.25" customHeight="1" x14ac:dyDescent="0.2">
      <c r="A91" s="611" t="s">
        <v>602</v>
      </c>
      <c r="B91" s="927" t="s">
        <v>603</v>
      </c>
      <c r="C91" s="994" t="s">
        <v>128</v>
      </c>
      <c r="D91" s="994" t="s">
        <v>4364</v>
      </c>
      <c r="E91" s="795">
        <v>15</v>
      </c>
      <c r="F91" s="526">
        <v>237</v>
      </c>
      <c r="G91" s="526" t="s">
        <v>37</v>
      </c>
      <c r="H91" s="526" t="s">
        <v>37</v>
      </c>
      <c r="I91" s="926">
        <v>51.75</v>
      </c>
      <c r="J91" s="704">
        <f t="shared" si="18"/>
        <v>3.78743961352657</v>
      </c>
      <c r="K91" s="929">
        <v>0.49</v>
      </c>
      <c r="L91" s="641">
        <v>4</v>
      </c>
      <c r="M91" s="695">
        <f t="shared" si="19"/>
        <v>1.96</v>
      </c>
      <c r="N91" s="923" t="s">
        <v>140</v>
      </c>
      <c r="O91" s="797">
        <v>0.48</v>
      </c>
      <c r="P91" s="919">
        <v>42922</v>
      </c>
      <c r="Q91" s="919">
        <v>42948</v>
      </c>
      <c r="R91" s="695">
        <f t="shared" si="20"/>
        <v>2.0833333333333353</v>
      </c>
      <c r="S91" s="761">
        <f>IF(INDEX(Historical!$D$7:$D$1439,MATCH(B91,Historical!$B$7:$B$1446,0))=0,"n/a",(INDEX(Historical!$C$7:$C$1439,MATCH(B91,Historical!$B$7:$B$1446,0))/INDEX(Historical!$D$7:$D$1439,MATCH(B91,Historical!$B$7:$B$1446,0))-1)*100)</f>
        <v>1.0309278350515427</v>
      </c>
      <c r="T91" s="761">
        <f>IF(INDEX(Historical!$F$7:$F$1432,MATCH(B91,Historical!$B$7:$B$1446,0))=0,"n/a",((INDEX(Historical!$C$7:$C$1439,MATCH(B91,Historical!$B$7:$B$1446,0))/INDEX(Historical!$F$7:$F$1432,MATCH(B91,Historical!$B$7:$B$1446,0)))^(1/3)-1)*100)</f>
        <v>4.2485419231414134</v>
      </c>
      <c r="U91" s="761">
        <f>IF(INDEX(Historical!$H$7:$H$1432,MATCH(B91,Historical!$B$7:$B$1446,0))=0,"n/a",((INDEX(Historical!$C$7:$C$1439,MATCH(B91,Historical!$B$7:$B$1446,0))/INDEX(Historical!$H$7:$H$1432,MATCH(B91,Historical!$B$7:$B$1446,0)))^(1/5)-1)*100)</f>
        <v>6.6580269300007711</v>
      </c>
      <c r="V91" s="761">
        <f>IF(INDEX(Historical!$O$7:$O$1432,MATCH(B91,Historical!$B$7:$B$1446,0))=0,"n/a",((INDEX(Historical!$C$7:$C$1439,MATCH(B91,Historical!$B$7:$B$1446,0))/INDEX(Historical!$O$7:$O$1432,MATCH(B91,Historical!$B$7:$B$1446,0)))^(1/10)-1)*100)</f>
        <v>9.0385863261510444</v>
      </c>
      <c r="W91" s="762">
        <f t="shared" si="21"/>
        <v>0.73662259669272845</v>
      </c>
      <c r="X91" s="763" t="str">
        <f t="shared" si="22"/>
        <v>n/a</v>
      </c>
      <c r="Y91" s="729" t="s">
        <v>4437</v>
      </c>
      <c r="Z91" s="704">
        <f t="shared" si="23"/>
        <v>78.08764940239044</v>
      </c>
      <c r="AA91" s="937">
        <f t="shared" si="24"/>
        <v>20.617529880478088</v>
      </c>
      <c r="AB91" s="641">
        <v>5</v>
      </c>
      <c r="AC91" s="918">
        <v>2.5099999999999998</v>
      </c>
      <c r="AD91" s="918">
        <v>3.85</v>
      </c>
      <c r="AE91" s="918">
        <v>1.87</v>
      </c>
      <c r="AF91" s="918">
        <v>4.4800000000000004</v>
      </c>
      <c r="AG91" s="918">
        <v>23.7</v>
      </c>
      <c r="AH91" s="918">
        <v>-1</v>
      </c>
      <c r="AI91" s="918">
        <v>5.0999999999999996</v>
      </c>
      <c r="AJ91" s="918">
        <v>-0.3</v>
      </c>
      <c r="AK91" s="918">
        <v>5.36</v>
      </c>
      <c r="AL91" s="930">
        <v>31070</v>
      </c>
      <c r="AM91" s="924">
        <v>0.2</v>
      </c>
      <c r="AN91" s="918">
        <v>2.17</v>
      </c>
      <c r="AO91" s="804">
        <f t="shared" si="25"/>
        <v>-10.172063336950746</v>
      </c>
      <c r="AP91" s="805">
        <f t="shared" si="26"/>
        <v>10.445466543527342</v>
      </c>
      <c r="AQ91" s="938">
        <f t="shared" si="27"/>
        <v>102.61242022315726</v>
      </c>
      <c r="AR91" s="704">
        <f>INDEX(Historical!$C$7:$C$1439,MATCH(B91,Historical!$B$7:$B$1446,0))*IF(AH91="n/a",1.03,IF(AH91&lt;0,1.01,IF(AH91&gt;10,1.1,(1+AH91/100))))</f>
        <v>1.9796</v>
      </c>
      <c r="AS91" s="937">
        <f t="shared" si="28"/>
        <v>2.0805596</v>
      </c>
      <c r="AT91" s="937">
        <f t="shared" si="32"/>
        <v>2.1920775945600002</v>
      </c>
      <c r="AU91" s="937">
        <f t="shared" si="32"/>
        <v>2.3095729536284164</v>
      </c>
      <c r="AV91" s="937">
        <f t="shared" si="32"/>
        <v>2.4333660639428998</v>
      </c>
      <c r="AW91" s="704">
        <f t="shared" si="29"/>
        <v>10.995176212131318</v>
      </c>
      <c r="AX91" s="812">
        <f t="shared" si="30"/>
        <v>21.246717318128148</v>
      </c>
      <c r="AY91" s="997">
        <v>0.77</v>
      </c>
      <c r="AZ91" s="924">
        <v>42.089999999999996</v>
      </c>
      <c r="BA91" s="924">
        <v>-0.35000000000000003</v>
      </c>
      <c r="BB91" s="924">
        <v>12.27</v>
      </c>
      <c r="BC91" s="924">
        <v>16.88</v>
      </c>
      <c r="BE91" s="666">
        <v>2005</v>
      </c>
      <c r="BF91" s="948" t="e">
        <f>#VALUE!</f>
        <v>#VALUE!</v>
      </c>
      <c r="BG91" s="933">
        <v>5</v>
      </c>
    </row>
    <row r="92" spans="1:59" ht="11.25" customHeight="1" x14ac:dyDescent="0.2">
      <c r="A92" s="611" t="s">
        <v>611</v>
      </c>
      <c r="B92" s="927" t="s">
        <v>612</v>
      </c>
      <c r="C92" s="994" t="s">
        <v>247</v>
      </c>
      <c r="D92" s="994" t="s">
        <v>4383</v>
      </c>
      <c r="E92" s="794">
        <v>16</v>
      </c>
      <c r="F92" s="526">
        <v>236</v>
      </c>
      <c r="G92" s="526" t="s">
        <v>115</v>
      </c>
      <c r="H92" s="526" t="s">
        <v>115</v>
      </c>
      <c r="I92" s="926">
        <v>85.02</v>
      </c>
      <c r="J92" s="704">
        <f t="shared" si="18"/>
        <v>3.1992472359444841</v>
      </c>
      <c r="K92" s="929">
        <v>0.68</v>
      </c>
      <c r="L92" s="641">
        <v>4</v>
      </c>
      <c r="M92" s="695">
        <f t="shared" si="19"/>
        <v>2.72</v>
      </c>
      <c r="N92" s="923" t="s">
        <v>107</v>
      </c>
      <c r="O92" s="797">
        <v>0.63</v>
      </c>
      <c r="P92" s="917">
        <v>43585</v>
      </c>
      <c r="Q92" s="917">
        <v>43600</v>
      </c>
      <c r="R92" s="695">
        <f t="shared" si="20"/>
        <v>7.936507936507943</v>
      </c>
      <c r="S92" s="761">
        <f>IF(INDEX(Historical!$D$7:$D$1439,MATCH(B92,Historical!$B$7:$B$1446,0))=0,"n/a",(INDEX(Historical!$C$7:$C$1439,MATCH(B92,Historical!$B$7:$B$1446,0))/INDEX(Historical!$D$7:$D$1439,MATCH(B92,Historical!$B$7:$B$1446,0))-1)*100)</f>
        <v>10.810810810810811</v>
      </c>
      <c r="T92" s="761">
        <f>IF(INDEX(Historical!$F$7:$F$1432,MATCH(B92,Historical!$B$7:$B$1446,0))=0,"n/a",((INDEX(Historical!$C$7:$C$1439,MATCH(B92,Historical!$B$7:$B$1446,0))/INDEX(Historical!$F$7:$F$1432,MATCH(B92,Historical!$B$7:$B$1446,0)))^(1/3)-1)*100)</f>
        <v>10.769155346682258</v>
      </c>
      <c r="U92" s="761">
        <f>IF(INDEX(Historical!$H$7:$H$1432,MATCH(B92,Historical!$B$7:$B$1446,0))=0,"n/a",((INDEX(Historical!$C$7:$C$1439,MATCH(B92,Historical!$B$7:$B$1446,0))/INDEX(Historical!$H$7:$H$1432,MATCH(B92,Historical!$B$7:$B$1446,0)))^(1/5)-1)*100)</f>
        <v>9.5373176577513874</v>
      </c>
      <c r="V92" s="761">
        <f>IF(INDEX(Historical!$O$7:$O$1432,MATCH(B92,Historical!$B$7:$B$1446,0))=0,"n/a",((INDEX(Historical!$C$7:$C$1439,MATCH(B92,Historical!$B$7:$B$1446,0))/INDEX(Historical!$O$7:$O$1432,MATCH(B92,Historical!$B$7:$B$1446,0)))^(1/10)-1)*100)</f>
        <v>12.463644065402768</v>
      </c>
      <c r="W92" s="762">
        <f t="shared" si="21"/>
        <v>0.76521100953336518</v>
      </c>
      <c r="X92" s="763" t="str">
        <f t="shared" si="22"/>
        <v>n/a</v>
      </c>
      <c r="Y92" s="712"/>
      <c r="Z92" s="704">
        <f t="shared" si="23"/>
        <v>133.33333333333334</v>
      </c>
      <c r="AA92" s="937">
        <f t="shared" si="24"/>
        <v>41.67647058823529</v>
      </c>
      <c r="AB92" s="641">
        <v>12</v>
      </c>
      <c r="AC92" s="918">
        <v>2.04</v>
      </c>
      <c r="AD92" s="918">
        <v>3.86</v>
      </c>
      <c r="AE92" s="918">
        <v>2.38</v>
      </c>
      <c r="AF92" s="918">
        <v>6.13</v>
      </c>
      <c r="AG92" s="918">
        <v>12.6</v>
      </c>
      <c r="AH92" s="918">
        <v>-63.3</v>
      </c>
      <c r="AI92" s="918">
        <v>14.549999999999999</v>
      </c>
      <c r="AJ92" s="918">
        <v>-1.0999999999999999</v>
      </c>
      <c r="AK92" s="918">
        <v>10.8</v>
      </c>
      <c r="AL92" s="930">
        <v>10890</v>
      </c>
      <c r="AM92" s="924">
        <v>0.4</v>
      </c>
      <c r="AN92" s="918">
        <v>0.97</v>
      </c>
      <c r="AO92" s="804">
        <f t="shared" si="25"/>
        <v>-28.939905694539419</v>
      </c>
      <c r="AP92" s="805">
        <f t="shared" si="26"/>
        <v>12.736564893695871</v>
      </c>
      <c r="AQ92" s="938">
        <f t="shared" si="27"/>
        <v>236.96472924947193</v>
      </c>
      <c r="AR92" s="704">
        <f>INDEX(Historical!$C$7:$C$1439,MATCH(B92,Historical!$B$7:$B$1446,0))*IF(AH92="n/a",1.03,IF(AH92&lt;0,1.01,IF(AH92&gt;10,1.1,(1+AH92/100))))</f>
        <v>2.4845999999999999</v>
      </c>
      <c r="AS92" s="937">
        <f t="shared" si="28"/>
        <v>2.73306</v>
      </c>
      <c r="AT92" s="937">
        <f t="shared" si="32"/>
        <v>3.0063660000000003</v>
      </c>
      <c r="AU92" s="937">
        <f t="shared" si="32"/>
        <v>3.3070026000000006</v>
      </c>
      <c r="AV92" s="937">
        <f t="shared" si="32"/>
        <v>3.637702860000001</v>
      </c>
      <c r="AW92" s="704">
        <f t="shared" si="29"/>
        <v>15.168731460000002</v>
      </c>
      <c r="AX92" s="812">
        <f t="shared" si="30"/>
        <v>17.841368454481302</v>
      </c>
      <c r="AY92" s="997">
        <v>0.9</v>
      </c>
      <c r="AZ92" s="924">
        <v>10.65</v>
      </c>
      <c r="BA92" s="924">
        <v>-22.43</v>
      </c>
      <c r="BB92" s="924">
        <v>-3.1199999999999997</v>
      </c>
      <c r="BC92" s="924">
        <v>-8.94</v>
      </c>
      <c r="BE92" s="666">
        <v>2004</v>
      </c>
      <c r="BF92" s="948" t="e">
        <f>#VALUE!</f>
        <v>#VALUE!</v>
      </c>
      <c r="BG92" s="933">
        <v>4.3</v>
      </c>
    </row>
    <row r="93" spans="1:59" ht="11.25" customHeight="1" x14ac:dyDescent="0.2">
      <c r="A93" s="611" t="s">
        <v>619</v>
      </c>
      <c r="B93" s="927" t="s">
        <v>620</v>
      </c>
      <c r="C93" s="994" t="s">
        <v>112</v>
      </c>
      <c r="D93" s="994" t="s">
        <v>4359</v>
      </c>
      <c r="E93" s="794">
        <v>17</v>
      </c>
      <c r="F93" s="526">
        <v>202</v>
      </c>
      <c r="G93" s="526" t="s">
        <v>37</v>
      </c>
      <c r="H93" s="526" t="s">
        <v>106</v>
      </c>
      <c r="I93" s="926">
        <v>32.99</v>
      </c>
      <c r="J93" s="704">
        <f t="shared" si="18"/>
        <v>2.3795089421036675</v>
      </c>
      <c r="K93" s="929">
        <v>0.19625000000000001</v>
      </c>
      <c r="L93" s="641">
        <v>4</v>
      </c>
      <c r="M93" s="695">
        <f t="shared" si="19"/>
        <v>0.78500000000000003</v>
      </c>
      <c r="N93" s="923" t="s">
        <v>152</v>
      </c>
      <c r="O93" s="797">
        <v>0.19500000000000001</v>
      </c>
      <c r="P93" s="917">
        <v>43510</v>
      </c>
      <c r="Q93" s="917">
        <v>43546</v>
      </c>
      <c r="R93" s="695">
        <f t="shared" si="20"/>
        <v>0.64102564102564163</v>
      </c>
      <c r="S93" s="761">
        <f>IF(INDEX(Historical!$D$7:$D$1439,MATCH(B93,Historical!$B$7:$B$1446,0))=0,"n/a",(INDEX(Historical!$C$7:$C$1439,MATCH(B93,Historical!$B$7:$B$1446,0))/INDEX(Historical!$D$7:$D$1439,MATCH(B93,Historical!$B$7:$B$1446,0))-1)*100)</f>
        <v>2.6578073089700949</v>
      </c>
      <c r="T93" s="761">
        <f>IF(INDEX(Historical!$F$7:$F$1432,MATCH(B93,Historical!$B$7:$B$1446,0))=0,"n/a",((INDEX(Historical!$C$7:$C$1439,MATCH(B93,Historical!$B$7:$B$1446,0))/INDEX(Historical!$F$7:$F$1432,MATCH(B93,Historical!$B$7:$B$1446,0)))^(1/3)-1)*100)</f>
        <v>2.7076957882373964</v>
      </c>
      <c r="U93" s="761">
        <f>IF(INDEX(Historical!$H$7:$H$1432,MATCH(B93,Historical!$B$7:$B$1446,0))=0,"n/a",((INDEX(Historical!$C$7:$C$1439,MATCH(B93,Historical!$B$7:$B$1446,0))/INDEX(Historical!$H$7:$H$1432,MATCH(B93,Historical!$B$7:$B$1446,0)))^(1/5)-1)*100)</f>
        <v>2.8113921485983351</v>
      </c>
      <c r="V93" s="761">
        <f>IF(INDEX(Historical!$O$7:$O$1432,MATCH(B93,Historical!$B$7:$B$1446,0))=0,"n/a",((INDEX(Historical!$C$7:$C$1439,MATCH(B93,Historical!$B$7:$B$1446,0))/INDEX(Historical!$O$7:$O$1432,MATCH(B93,Historical!$B$7:$B$1446,0)))^(1/10)-1)*100)</f>
        <v>7.1656989825312323</v>
      </c>
      <c r="W93" s="762">
        <f t="shared" si="21"/>
        <v>0.39234025256322319</v>
      </c>
      <c r="X93" s="763">
        <f t="shared" si="22"/>
        <v>0.26274692977554537</v>
      </c>
      <c r="Y93" s="928"/>
      <c r="Z93" s="704">
        <f t="shared" si="23"/>
        <v>70.089285714285708</v>
      </c>
      <c r="AA93" s="937">
        <f t="shared" si="24"/>
        <v>29.455357142857142</v>
      </c>
      <c r="AB93" s="641">
        <v>12</v>
      </c>
      <c r="AC93" s="918">
        <v>1.1200000000000001</v>
      </c>
      <c r="AD93" s="918">
        <v>3.27</v>
      </c>
      <c r="AE93" s="918">
        <v>1.22</v>
      </c>
      <c r="AF93" s="918">
        <v>5.54</v>
      </c>
      <c r="AG93" s="918">
        <v>20.100000000000001</v>
      </c>
      <c r="AH93" s="918">
        <v>-10.199999999999999</v>
      </c>
      <c r="AI93" s="918">
        <v>14.96</v>
      </c>
      <c r="AJ93" s="918">
        <v>10.7</v>
      </c>
      <c r="AK93" s="918">
        <v>9.02</v>
      </c>
      <c r="AL93" s="930">
        <v>2450</v>
      </c>
      <c r="AM93" s="924">
        <v>0.2</v>
      </c>
      <c r="AN93" s="918">
        <v>7.0000000000000007E-2</v>
      </c>
      <c r="AO93" s="804">
        <f t="shared" si="25"/>
        <v>-24.26445605215514</v>
      </c>
      <c r="AP93" s="805">
        <f t="shared" si="26"/>
        <v>5.1909010907020026</v>
      </c>
      <c r="AQ93" s="938">
        <f t="shared" si="27"/>
        <v>169.30583900211843</v>
      </c>
      <c r="AR93" s="704">
        <f>INDEX(Historical!$C$7:$C$1439,MATCH(B93,Historical!$B$7:$B$1446,0))*IF(AH93="n/a",1.03,IF(AH93&lt;0,1.01,IF(AH93&gt;10,1.1,(1+AH93/100))))</f>
        <v>0.78022499999999995</v>
      </c>
      <c r="AS93" s="937">
        <f t="shared" si="28"/>
        <v>0.85824750000000005</v>
      </c>
      <c r="AT93" s="937">
        <f t="shared" si="32"/>
        <v>0.93566142450000012</v>
      </c>
      <c r="AU93" s="937">
        <f t="shared" si="32"/>
        <v>1.0200580849899001</v>
      </c>
      <c r="AV93" s="937">
        <f t="shared" si="32"/>
        <v>1.1120673242559891</v>
      </c>
      <c r="AW93" s="704">
        <f t="shared" si="29"/>
        <v>4.7062593337458889</v>
      </c>
      <c r="AX93" s="812">
        <f t="shared" si="30"/>
        <v>14.265714864340371</v>
      </c>
      <c r="AY93" s="997">
        <v>0.8</v>
      </c>
      <c r="AZ93" s="924">
        <v>10.89</v>
      </c>
      <c r="BA93" s="924">
        <v>-32.300000000000004</v>
      </c>
      <c r="BB93" s="924">
        <v>-12.75</v>
      </c>
      <c r="BC93" s="924">
        <v>-19.32</v>
      </c>
      <c r="BE93" s="666">
        <v>2003</v>
      </c>
      <c r="BF93" s="948" t="e">
        <f>#VALUE!</f>
        <v>#VALUE!</v>
      </c>
      <c r="BG93" s="933">
        <v>12.3</v>
      </c>
    </row>
    <row r="94" spans="1:59" ht="11.25" customHeight="1" x14ac:dyDescent="0.2">
      <c r="A94" s="537" t="s">
        <v>1299</v>
      </c>
      <c r="B94" s="927" t="s">
        <v>1300</v>
      </c>
      <c r="C94" s="994" t="s">
        <v>247</v>
      </c>
      <c r="D94" s="994" t="s">
        <v>4354</v>
      </c>
      <c r="E94" s="794">
        <v>10</v>
      </c>
      <c r="F94" s="526">
        <v>345</v>
      </c>
      <c r="G94" s="526" t="s">
        <v>115</v>
      </c>
      <c r="H94" s="526" t="s">
        <v>115</v>
      </c>
      <c r="I94" s="926">
        <v>191.89</v>
      </c>
      <c r="J94" s="704">
        <f t="shared" si="18"/>
        <v>2.8349575277502743</v>
      </c>
      <c r="K94" s="929">
        <v>1.36</v>
      </c>
      <c r="L94" s="641">
        <v>4</v>
      </c>
      <c r="M94" s="695">
        <f t="shared" si="19"/>
        <v>5.44</v>
      </c>
      <c r="N94" s="923" t="s">
        <v>610</v>
      </c>
      <c r="O94" s="797">
        <v>1.03</v>
      </c>
      <c r="P94" s="917">
        <v>43537</v>
      </c>
      <c r="Q94" s="917">
        <v>43552</v>
      </c>
      <c r="R94" s="695">
        <f t="shared" si="20"/>
        <v>32.038834951456316</v>
      </c>
      <c r="S94" s="761">
        <f>IF(INDEX(Historical!$D$7:$D$1439,MATCH(B94,Historical!$B$7:$B$1446,0))=0,"n/a",(INDEX(Historical!$C$7:$C$1439,MATCH(B94,Historical!$B$7:$B$1446,0))/INDEX(Historical!$D$7:$D$1439,MATCH(B94,Historical!$B$7:$B$1446,0))-1)*100)</f>
        <v>15.730337078651679</v>
      </c>
      <c r="T94" s="761">
        <f>IF(INDEX(Historical!$F$7:$F$1432,MATCH(B94,Historical!$B$7:$B$1446,0))=0,"n/a",((INDEX(Historical!$C$7:$C$1439,MATCH(B94,Historical!$B$7:$B$1446,0))/INDEX(Historical!$F$7:$F$1432,MATCH(B94,Historical!$B$7:$B$1446,0)))^(1/3)-1)*100)</f>
        <v>20.409773010338284</v>
      </c>
      <c r="U94" s="761">
        <f>IF(INDEX(Historical!$H$7:$H$1432,MATCH(B94,Historical!$B$7:$B$1446,0))=0,"n/a",((INDEX(Historical!$C$7:$C$1439,MATCH(B94,Historical!$B$7:$B$1446,0))/INDEX(Historical!$H$7:$H$1432,MATCH(B94,Historical!$B$7:$B$1446,0)))^(1/5)-1)*100)</f>
        <v>21.437976918839396</v>
      </c>
      <c r="V94" s="761">
        <f>IF(INDEX(Historical!$O$7:$O$1432,MATCH(B94,Historical!$B$7:$B$1446,0))=0,"n/a",((INDEX(Historical!$C$7:$C$1439,MATCH(B94,Historical!$B$7:$B$1446,0))/INDEX(Historical!$O$7:$O$1432,MATCH(B94,Historical!$B$7:$B$1446,0)))^(1/10)-1)*100)</f>
        <v>16.430153669199843</v>
      </c>
      <c r="W94" s="762">
        <f t="shared" si="21"/>
        <v>1.3047946690253589</v>
      </c>
      <c r="X94" s="763">
        <f t="shared" si="22"/>
        <v>1.0457549716507022</v>
      </c>
      <c r="Y94" s="718"/>
      <c r="Z94" s="704">
        <f t="shared" si="23"/>
        <v>56.490134994807896</v>
      </c>
      <c r="AA94" s="937">
        <f t="shared" si="24"/>
        <v>19.926272066458978</v>
      </c>
      <c r="AB94" s="641">
        <v>1</v>
      </c>
      <c r="AC94" s="918">
        <v>9.6300000000000008</v>
      </c>
      <c r="AD94" s="918">
        <v>1.78</v>
      </c>
      <c r="AE94" s="918">
        <v>2.02</v>
      </c>
      <c r="AF94" s="920">
        <v>165.42</v>
      </c>
      <c r="AG94" s="920">
        <v>609.19999999999993</v>
      </c>
      <c r="AH94" s="918">
        <v>18.3</v>
      </c>
      <c r="AI94" s="918">
        <v>9.26</v>
      </c>
      <c r="AJ94" s="918">
        <v>20.5</v>
      </c>
      <c r="AK94" s="918">
        <v>11.19</v>
      </c>
      <c r="AL94" s="930">
        <v>218150</v>
      </c>
      <c r="AM94" s="924">
        <v>0.1</v>
      </c>
      <c r="AN94" s="920">
        <v>19.53</v>
      </c>
      <c r="AO94" s="804">
        <f t="shared" si="25"/>
        <v>4.3466623801306916</v>
      </c>
      <c r="AP94" s="805">
        <f t="shared" si="26"/>
        <v>24.272934446589669</v>
      </c>
      <c r="AQ94" s="938">
        <f t="shared" si="27"/>
        <v>1110.3633844123276</v>
      </c>
      <c r="AR94" s="704">
        <f>INDEX(Historical!$C$7:$C$1439,MATCH(B94,Historical!$B$7:$B$1446,0))*IF(AH94="n/a",1.03,IF(AH94&lt;0,1.01,IF(AH94&gt;10,1.1,(1+AH94/100))))</f>
        <v>4.5320000000000009</v>
      </c>
      <c r="AS94" s="937">
        <f t="shared" si="28"/>
        <v>4.9516632000000014</v>
      </c>
      <c r="AT94" s="937">
        <f t="shared" si="32"/>
        <v>5.4468295200000023</v>
      </c>
      <c r="AU94" s="937">
        <f t="shared" si="32"/>
        <v>5.9915124720000028</v>
      </c>
      <c r="AV94" s="937">
        <f t="shared" si="32"/>
        <v>6.5906637192000037</v>
      </c>
      <c r="AW94" s="704">
        <f t="shared" si="29"/>
        <v>27.512668911200009</v>
      </c>
      <c r="AX94" s="812">
        <f t="shared" si="30"/>
        <v>14.3377293820418</v>
      </c>
      <c r="AY94" s="997">
        <v>1.08</v>
      </c>
      <c r="AZ94" s="924">
        <v>21.38</v>
      </c>
      <c r="BA94" s="924">
        <v>-10.93</v>
      </c>
      <c r="BB94" s="924">
        <v>3.9</v>
      </c>
      <c r="BC94" s="924">
        <v>1.6500000000000001</v>
      </c>
      <c r="BE94" s="666">
        <v>2010</v>
      </c>
      <c r="BF94" s="948" t="e">
        <f>#VALUE!</f>
        <v>#VALUE!</v>
      </c>
      <c r="BG94" s="933">
        <v>21.6</v>
      </c>
    </row>
    <row r="95" spans="1:59" ht="11.25" customHeight="1" x14ac:dyDescent="0.2">
      <c r="A95" s="537" t="s">
        <v>616</v>
      </c>
      <c r="B95" s="927" t="s">
        <v>617</v>
      </c>
      <c r="C95" s="994" t="s">
        <v>108</v>
      </c>
      <c r="D95" s="994" t="s">
        <v>4376</v>
      </c>
      <c r="E95" s="794">
        <v>17</v>
      </c>
      <c r="F95" s="526">
        <v>189</v>
      </c>
      <c r="G95" s="526" t="s">
        <v>106</v>
      </c>
      <c r="H95" s="526" t="s">
        <v>106</v>
      </c>
      <c r="I95" s="926">
        <v>115.91</v>
      </c>
      <c r="J95" s="704">
        <f t="shared" si="18"/>
        <v>0.47191786731084467</v>
      </c>
      <c r="K95" s="929">
        <v>0.54700000000000004</v>
      </c>
      <c r="L95" s="641">
        <v>1</v>
      </c>
      <c r="M95" s="695">
        <f t="shared" si="19"/>
        <v>0.54700000000000004</v>
      </c>
      <c r="N95" s="923" t="s">
        <v>618</v>
      </c>
      <c r="O95" s="797">
        <v>0.49399999999999999</v>
      </c>
      <c r="P95" s="917">
        <v>43252</v>
      </c>
      <c r="Q95" s="917">
        <v>43292</v>
      </c>
      <c r="R95" s="695">
        <f t="shared" si="20"/>
        <v>10.728744939271264</v>
      </c>
      <c r="S95" s="761">
        <f>IF(INDEX(Historical!$D$7:$D$1439,MATCH(B95,Historical!$B$7:$B$1446,0))=0,"n/a",(INDEX(Historical!$C$7:$C$1439,MATCH(B95,Historical!$B$7:$B$1446,0))/INDEX(Historical!$D$7:$D$1439,MATCH(B95,Historical!$B$7:$B$1446,0))-1)*100)</f>
        <v>10.953346855983792</v>
      </c>
      <c r="T95" s="761">
        <f>IF(INDEX(Historical!$F$7:$F$1432,MATCH(B95,Historical!$B$7:$B$1446,0))=0,"n/a",((INDEX(Historical!$C$7:$C$1439,MATCH(B95,Historical!$B$7:$B$1446,0))/INDEX(Historical!$F$7:$F$1432,MATCH(B95,Historical!$B$7:$B$1446,0)))^(1/3)-1)*100)</f>
        <v>13.509038896498815</v>
      </c>
      <c r="U95" s="761">
        <f>IF(INDEX(Historical!$H$7:$H$1432,MATCH(B95,Historical!$B$7:$B$1446,0))=0,"n/a",((INDEX(Historical!$C$7:$C$1439,MATCH(B95,Historical!$B$7:$B$1446,0))/INDEX(Historical!$H$7:$H$1432,MATCH(B95,Historical!$B$7:$B$1446,0)))^(1/5)-1)*100)</f>
        <v>12.251351440996583</v>
      </c>
      <c r="V95" s="761">
        <f>IF(INDEX(Historical!$O$7:$O$1432,MATCH(B95,Historical!$B$7:$B$1446,0))=0,"n/a",((INDEX(Historical!$C$7:$C$1439,MATCH(B95,Historical!$B$7:$B$1446,0))/INDEX(Historical!$O$7:$O$1432,MATCH(B95,Historical!$B$7:$B$1446,0)))^(1/10)-1)*100)</f>
        <v>16.558701752861982</v>
      </c>
      <c r="W95" s="762">
        <f t="shared" si="21"/>
        <v>0.7398739118469283</v>
      </c>
      <c r="X95" s="763">
        <f t="shared" si="22"/>
        <v>0.57249305799049455</v>
      </c>
      <c r="Y95" s="928" t="s">
        <v>4195</v>
      </c>
      <c r="Z95" s="704">
        <f t="shared" si="23"/>
        <v>18.355704697986578</v>
      </c>
      <c r="AA95" s="937">
        <f t="shared" si="24"/>
        <v>38.895973154362416</v>
      </c>
      <c r="AB95" s="641">
        <v>3</v>
      </c>
      <c r="AC95" s="918">
        <v>2.98</v>
      </c>
      <c r="AD95" s="918">
        <v>1.69</v>
      </c>
      <c r="AE95" s="918">
        <v>7.64</v>
      </c>
      <c r="AF95" s="918">
        <v>5.85</v>
      </c>
      <c r="AG95" s="918" t="s">
        <v>137</v>
      </c>
      <c r="AH95" s="918">
        <v>25.2</v>
      </c>
      <c r="AI95" s="918">
        <v>25.46</v>
      </c>
      <c r="AJ95" s="918">
        <v>21.4</v>
      </c>
      <c r="AK95" s="918">
        <v>23</v>
      </c>
      <c r="AL95" s="930">
        <v>93620</v>
      </c>
      <c r="AM95" s="924" t="s">
        <v>137</v>
      </c>
      <c r="AN95" s="918">
        <v>0.79</v>
      </c>
      <c r="AO95" s="804">
        <f t="shared" si="25"/>
        <v>-26.172703846054986</v>
      </c>
      <c r="AP95" s="805">
        <f t="shared" si="26"/>
        <v>12.723269308307428</v>
      </c>
      <c r="AQ95" s="938">
        <f t="shared" si="27"/>
        <v>218.00869516625215</v>
      </c>
      <c r="AR95" s="704">
        <f>INDEX(Historical!$C$7:$C$1439,MATCH(B95,Historical!$B$7:$B$1446,0))*IF(AH95="n/a",1.03,IF(AH95&lt;0,1.01,IF(AH95&gt;10,1.1,(1+AH95/100))))</f>
        <v>0.60170000000000012</v>
      </c>
      <c r="AS95" s="937">
        <f t="shared" si="28"/>
        <v>0.66187000000000018</v>
      </c>
      <c r="AT95" s="937">
        <f t="shared" si="32"/>
        <v>0.72805700000000029</v>
      </c>
      <c r="AU95" s="937">
        <f t="shared" si="32"/>
        <v>0.80086270000000037</v>
      </c>
      <c r="AV95" s="937">
        <f t="shared" si="32"/>
        <v>0.8809489700000005</v>
      </c>
      <c r="AW95" s="704">
        <f t="shared" si="29"/>
        <v>3.6734386700000012</v>
      </c>
      <c r="AX95" s="812">
        <f t="shared" si="30"/>
        <v>3.169216348891382</v>
      </c>
      <c r="AY95" s="997">
        <v>0.61</v>
      </c>
      <c r="AZ95" s="924">
        <v>35.68</v>
      </c>
      <c r="BA95" s="924">
        <v>0.66</v>
      </c>
      <c r="BB95" s="924">
        <v>11.78</v>
      </c>
      <c r="BC95" s="924">
        <v>15.6</v>
      </c>
      <c r="BE95" s="666">
        <v>2002</v>
      </c>
      <c r="BF95" s="948" t="e">
        <f>#VALUE!</f>
        <v>#VALUE!</v>
      </c>
      <c r="BG95" s="933" t="s">
        <v>137</v>
      </c>
    </row>
    <row r="96" spans="1:59" s="840" customFormat="1" ht="11.25" customHeight="1" x14ac:dyDescent="0.2">
      <c r="A96" s="819" t="s">
        <v>4215</v>
      </c>
      <c r="B96" s="848" t="s">
        <v>4216</v>
      </c>
      <c r="C96" s="994" t="s">
        <v>112</v>
      </c>
      <c r="D96" s="994" t="s">
        <v>4382</v>
      </c>
      <c r="E96" s="820">
        <v>12</v>
      </c>
      <c r="F96" s="526">
        <v>299</v>
      </c>
      <c r="G96" s="1151" t="s">
        <v>106</v>
      </c>
      <c r="H96" s="1151" t="s">
        <v>106</v>
      </c>
      <c r="I96" s="821">
        <v>94.87</v>
      </c>
      <c r="J96" s="822">
        <f t="shared" si="18"/>
        <v>0.14757035943923263</v>
      </c>
      <c r="K96" s="823">
        <v>7.0000000000000007E-2</v>
      </c>
      <c r="L96" s="824">
        <v>2</v>
      </c>
      <c r="M96" s="825">
        <f t="shared" si="19"/>
        <v>0.14000000000000001</v>
      </c>
      <c r="N96" s="826" t="s">
        <v>231</v>
      </c>
      <c r="O96" s="827">
        <v>0.06</v>
      </c>
      <c r="P96" s="828">
        <v>43467</v>
      </c>
      <c r="Q96" s="828">
        <v>43482</v>
      </c>
      <c r="R96" s="825">
        <f t="shared" si="20"/>
        <v>16.666666666666682</v>
      </c>
      <c r="S96" s="761">
        <f>IF(INDEX(Historical!$D$7:$D$1439,MATCH(B96,Historical!$B$7:$B$1446,0))=0,"n/a",(INDEX(Historical!$C$7:$C$1439,MATCH(B96,Historical!$B$7:$B$1446,0))/INDEX(Historical!$D$7:$D$1439,MATCH(B96,Historical!$B$7:$B$1446,0))-1)*100)</f>
        <v>7.7081192189105918</v>
      </c>
      <c r="T96" s="761">
        <f>IF(INDEX(Historical!$F$7:$F$1432,MATCH(B96,Historical!$B$7:$B$1446,0))=0,"n/a",((INDEX(Historical!$C$7:$C$1439,MATCH(B96,Historical!$B$7:$B$1446,0))/INDEX(Historical!$F$7:$F$1432,MATCH(B96,Historical!$B$7:$B$1446,0)))^(1/3)-1)*100)</f>
        <v>13.540138619438501</v>
      </c>
      <c r="U96" s="761">
        <f>IF(INDEX(Historical!$H$7:$H$1432,MATCH(B96,Historical!$B$7:$B$1446,0))=0,"n/a",((INDEX(Historical!$C$7:$C$1439,MATCH(B96,Historical!$B$7:$B$1446,0))/INDEX(Historical!$H$7:$H$1432,MATCH(B96,Historical!$B$7:$B$1446,0)))^(1/5)-1)*100)</f>
        <v>14.479260333706744</v>
      </c>
      <c r="V96" s="761">
        <f>IF(INDEX(Historical!$O$7:$O$1432,MATCH(B96,Historical!$B$7:$B$1446,0))=0,"n/a",((INDEX(Historical!$C$7:$C$1439,MATCH(B96,Historical!$B$7:$B$1446,0))/INDEX(Historical!$O$7:$O$1432,MATCH(B96,Historical!$B$7:$B$1446,0)))^(1/10)-1)*100)</f>
        <v>17.439501414029014</v>
      </c>
      <c r="W96" s="829">
        <f t="shared" si="21"/>
        <v>0.8302565532096613</v>
      </c>
      <c r="X96" s="830">
        <f t="shared" si="22"/>
        <v>0.79556375459927164</v>
      </c>
      <c r="Y96" s="995"/>
      <c r="Z96" s="822">
        <f t="shared" si="23"/>
        <v>7.0000000000000009</v>
      </c>
      <c r="AA96" s="832">
        <f t="shared" si="24"/>
        <v>47.435000000000002</v>
      </c>
      <c r="AB96" s="824">
        <v>10</v>
      </c>
      <c r="AC96" s="833">
        <v>2</v>
      </c>
      <c r="AD96" s="833">
        <v>3.14</v>
      </c>
      <c r="AE96" s="833">
        <v>6.52</v>
      </c>
      <c r="AF96" s="833">
        <v>8.4700000000000006</v>
      </c>
      <c r="AG96" s="833">
        <v>19.900000000000002</v>
      </c>
      <c r="AH96" s="833">
        <v>31.8</v>
      </c>
      <c r="AI96" s="833">
        <v>9.76</v>
      </c>
      <c r="AJ96" s="833">
        <v>18.2</v>
      </c>
      <c r="AK96" s="833">
        <v>15.14</v>
      </c>
      <c r="AL96" s="834">
        <v>11990</v>
      </c>
      <c r="AM96" s="835">
        <v>5.8000000000000007</v>
      </c>
      <c r="AN96" s="833">
        <v>0.41</v>
      </c>
      <c r="AO96" s="836">
        <f t="shared" si="25"/>
        <v>-32.808169306854026</v>
      </c>
      <c r="AP96" s="837">
        <f t="shared" si="26"/>
        <v>14.626830693145976</v>
      </c>
      <c r="AQ96" s="838">
        <f t="shared" si="27"/>
        <v>322.57120373047456</v>
      </c>
      <c r="AR96" s="704">
        <f>INDEX(Historical!$C$7:$C$1439,MATCH(B96,Historical!$B$7:$B$1446,0))*IF(AH96="n/a",1.03,IF(AH96&lt;0,1.01,IF(AH96&gt;10,1.1,(1+AH96/100))))</f>
        <v>0.11528000000000001</v>
      </c>
      <c r="AS96" s="832">
        <f t="shared" si="28"/>
        <v>0.126531328</v>
      </c>
      <c r="AT96" s="832">
        <f t="shared" si="32"/>
        <v>0.13918446080000002</v>
      </c>
      <c r="AU96" s="832">
        <f t="shared" si="32"/>
        <v>0.15310290688000003</v>
      </c>
      <c r="AV96" s="832">
        <f t="shared" si="32"/>
        <v>0.16841319756800005</v>
      </c>
      <c r="AW96" s="822">
        <f t="shared" si="29"/>
        <v>0.70251189324800012</v>
      </c>
      <c r="AX96" s="839">
        <f t="shared" si="30"/>
        <v>0.74049951854959428</v>
      </c>
      <c r="AY96" s="998">
        <v>0.82</v>
      </c>
      <c r="AZ96" s="835">
        <v>41.04</v>
      </c>
      <c r="BA96" s="835">
        <v>-0.13999999999999999</v>
      </c>
      <c r="BB96" s="835">
        <v>6.4600000000000009</v>
      </c>
      <c r="BC96" s="835">
        <v>13.719999999999999</v>
      </c>
      <c r="BD96" s="964"/>
      <c r="BE96" s="666">
        <v>2008</v>
      </c>
      <c r="BF96" s="948" t="e">
        <f>#VALUE!</f>
        <v>#VALUE!</v>
      </c>
      <c r="BG96" s="895">
        <v>10.199999999999999</v>
      </c>
    </row>
    <row r="97" spans="1:59" ht="11.25" customHeight="1" x14ac:dyDescent="0.2">
      <c r="A97" s="611" t="s">
        <v>626</v>
      </c>
      <c r="B97" s="927" t="s">
        <v>627</v>
      </c>
      <c r="C97" s="994" t="s">
        <v>179</v>
      </c>
      <c r="D97" s="994" t="s">
        <v>4374</v>
      </c>
      <c r="E97" s="794">
        <v>15</v>
      </c>
      <c r="F97" s="526">
        <v>253</v>
      </c>
      <c r="G97" s="526" t="s">
        <v>106</v>
      </c>
      <c r="H97" s="526" t="s">
        <v>106</v>
      </c>
      <c r="I97" s="926">
        <v>26.99</v>
      </c>
      <c r="J97" s="704">
        <f t="shared" si="18"/>
        <v>9.8925527973323462</v>
      </c>
      <c r="K97" s="929">
        <v>0.66749999999999998</v>
      </c>
      <c r="L97" s="641">
        <v>4</v>
      </c>
      <c r="M97" s="695">
        <f t="shared" si="19"/>
        <v>2.67</v>
      </c>
      <c r="N97" s="923" t="s">
        <v>698</v>
      </c>
      <c r="O97" s="797">
        <v>0.66500000000000004</v>
      </c>
      <c r="P97" s="917">
        <v>43497</v>
      </c>
      <c r="Q97" s="917">
        <v>43510</v>
      </c>
      <c r="R97" s="695">
        <f t="shared" si="20"/>
        <v>0.37593984962405208</v>
      </c>
      <c r="S97" s="761">
        <f>IF(INDEX(Historical!$D$7:$D$1439,MATCH(B97,Historical!$B$7:$B$1446,0))=0,"n/a",(INDEX(Historical!$C$7:$C$1439,MATCH(B97,Historical!$B$7:$B$1446,0))/INDEX(Historical!$D$7:$D$1439,MATCH(B97,Historical!$B$7:$B$1446,0))-1)*100)</f>
        <v>4.9900199600798389</v>
      </c>
      <c r="T97" s="761">
        <f>IF(INDEX(Historical!$F$7:$F$1432,MATCH(B97,Historical!$B$7:$B$1446,0))=0,"n/a",((INDEX(Historical!$C$7:$C$1439,MATCH(B97,Historical!$B$7:$B$1446,0))/INDEX(Historical!$F$7:$F$1432,MATCH(B97,Historical!$B$7:$B$1446,0)))^(1/3)-1)*100)</f>
        <v>6.6593372510931337</v>
      </c>
      <c r="U97" s="761">
        <f>IF(INDEX(Historical!$H$7:$H$1432,MATCH(B97,Historical!$B$7:$B$1446,0))=0,"n/a",((INDEX(Historical!$C$7:$C$1439,MATCH(B97,Historical!$B$7:$B$1446,0))/INDEX(Historical!$H$7:$H$1432,MATCH(B97,Historical!$B$7:$B$1446,0)))^(1/5)-1)*100)</f>
        <v>6.4400335891258154</v>
      </c>
      <c r="V97" s="761">
        <f>IF(INDEX(Historical!$O$7:$O$1432,MATCH(B97,Historical!$B$7:$B$1446,0))=0,"n/a",((INDEX(Historical!$C$7:$C$1439,MATCH(B97,Historical!$B$7:$B$1446,0))/INDEX(Historical!$O$7:$O$1432,MATCH(B97,Historical!$B$7:$B$1446,0)))^(1/10)-1)*100)</f>
        <v>5.9179101809656132</v>
      </c>
      <c r="W97" s="762">
        <f t="shared" si="21"/>
        <v>1.0882276668949051</v>
      </c>
      <c r="X97" s="763">
        <f t="shared" si="22"/>
        <v>0.46666910066129097</v>
      </c>
      <c r="Y97" s="928"/>
      <c r="Z97" s="704">
        <f t="shared" si="23"/>
        <v>157.05882352941177</v>
      </c>
      <c r="AA97" s="937">
        <f t="shared" si="24"/>
        <v>15.876470588235293</v>
      </c>
      <c r="AB97" s="641">
        <v>12</v>
      </c>
      <c r="AC97" s="918">
        <v>1.7</v>
      </c>
      <c r="AD97" s="918" t="s">
        <v>137</v>
      </c>
      <c r="AE97" s="918">
        <v>5.7</v>
      </c>
      <c r="AF97" s="918">
        <v>6.66</v>
      </c>
      <c r="AG97" s="918">
        <v>39</v>
      </c>
      <c r="AH97" s="918">
        <v>-25.2</v>
      </c>
      <c r="AI97" s="918">
        <v>4.5</v>
      </c>
      <c r="AJ97" s="918">
        <v>13.8</v>
      </c>
      <c r="AK97" s="918">
        <v>-5.19</v>
      </c>
      <c r="AL97" s="930">
        <v>2890</v>
      </c>
      <c r="AM97" s="924">
        <v>0.1</v>
      </c>
      <c r="AN97" s="918">
        <v>3.32</v>
      </c>
      <c r="AO97" s="804">
        <f t="shared" si="25"/>
        <v>0.45611579822286785</v>
      </c>
      <c r="AP97" s="805">
        <f t="shared" si="26"/>
        <v>16.332586386458161</v>
      </c>
      <c r="AQ97" s="938">
        <f t="shared" si="27"/>
        <v>116.7818095255607</v>
      </c>
      <c r="AR97" s="704">
        <f>INDEX(Historical!$C$7:$C$1439,MATCH(B97,Historical!$B$7:$B$1446,0))*IF(AH97="n/a",1.03,IF(AH97&lt;0,1.01,IF(AH97&gt;10,1.1,(1+AH97/100))))</f>
        <v>2.6562999999999999</v>
      </c>
      <c r="AS97" s="937">
        <f t="shared" si="28"/>
        <v>2.7758334999999996</v>
      </c>
      <c r="AT97" s="937">
        <f t="shared" si="32"/>
        <v>2.8035918349999998</v>
      </c>
      <c r="AU97" s="937">
        <f t="shared" si="32"/>
        <v>2.8316277533499998</v>
      </c>
      <c r="AV97" s="937">
        <f t="shared" si="32"/>
        <v>2.8599440308834998</v>
      </c>
      <c r="AW97" s="704">
        <f t="shared" si="29"/>
        <v>13.927297119233497</v>
      </c>
      <c r="AX97" s="812">
        <f t="shared" si="30"/>
        <v>51.601693661480176</v>
      </c>
      <c r="AY97" s="997">
        <v>0.81</v>
      </c>
      <c r="AZ97" s="924">
        <v>0.41000000000000003</v>
      </c>
      <c r="BA97" s="924">
        <v>-20.62</v>
      </c>
      <c r="BB97" s="924">
        <v>-6.9599999999999991</v>
      </c>
      <c r="BC97" s="924">
        <v>-9.08</v>
      </c>
      <c r="BE97" s="666">
        <v>2005</v>
      </c>
      <c r="BF97" s="948" t="e">
        <f>#VALUE!</f>
        <v>#VALUE!</v>
      </c>
      <c r="BG97" s="933">
        <v>8.5</v>
      </c>
    </row>
    <row r="98" spans="1:59" ht="11.25" customHeight="1" x14ac:dyDescent="0.2">
      <c r="A98" s="611" t="s">
        <v>621</v>
      </c>
      <c r="B98" s="927" t="s">
        <v>622</v>
      </c>
      <c r="C98" s="994" t="s">
        <v>112</v>
      </c>
      <c r="D98" s="994" t="s">
        <v>213</v>
      </c>
      <c r="E98" s="794">
        <v>12</v>
      </c>
      <c r="F98" s="526">
        <v>298</v>
      </c>
      <c r="G98" s="526" t="s">
        <v>106</v>
      </c>
      <c r="H98" s="526" t="s">
        <v>106</v>
      </c>
      <c r="I98" s="926">
        <v>41.53</v>
      </c>
      <c r="J98" s="704">
        <f t="shared" si="18"/>
        <v>2.0226342403082107</v>
      </c>
      <c r="K98" s="929">
        <v>0.21</v>
      </c>
      <c r="L98" s="641">
        <v>4</v>
      </c>
      <c r="M98" s="695">
        <f t="shared" si="19"/>
        <v>0.84</v>
      </c>
      <c r="N98" s="923" t="s">
        <v>152</v>
      </c>
      <c r="O98" s="797">
        <v>0.20749999999999999</v>
      </c>
      <c r="P98" s="917">
        <v>43448</v>
      </c>
      <c r="Q98" s="917">
        <v>43465</v>
      </c>
      <c r="R98" s="695">
        <f t="shared" si="20"/>
        <v>1.2048192771084349</v>
      </c>
      <c r="S98" s="761">
        <f>IF(INDEX(Historical!$D$7:$D$1439,MATCH(B98,Historical!$B$7:$B$1446,0))=0,"n/a",(INDEX(Historical!$C$7:$C$1439,MATCH(B98,Historical!$B$7:$B$1446,0))/INDEX(Historical!$D$7:$D$1439,MATCH(B98,Historical!$B$7:$B$1446,0))-1)*100)</f>
        <v>1.0334346504559111</v>
      </c>
      <c r="T98" s="761">
        <f>IF(INDEX(Historical!$F$7:$F$1432,MATCH(B98,Historical!$B$7:$B$1446,0))=0,"n/a",((INDEX(Historical!$C$7:$C$1439,MATCH(B98,Historical!$B$7:$B$1446,0))/INDEX(Historical!$F$7:$F$1432,MATCH(B98,Historical!$B$7:$B$1446,0)))^(1/3)-1)*100)</f>
        <v>1.1700568967477176</v>
      </c>
      <c r="U98" s="761">
        <f>IF(INDEX(Historical!$H$7:$H$1432,MATCH(B98,Historical!$B$7:$B$1446,0))=0,"n/a",((INDEX(Historical!$C$7:$C$1439,MATCH(B98,Historical!$B$7:$B$1446,0))/INDEX(Historical!$H$7:$H$1432,MATCH(B98,Historical!$B$7:$B$1446,0)))^(1/5)-1)*100)</f>
        <v>1.2099791786264635</v>
      </c>
      <c r="V98" s="761">
        <f>IF(INDEX(Historical!$O$7:$O$1432,MATCH(B98,Historical!$B$7:$B$1446,0))=0,"n/a",((INDEX(Historical!$C$7:$C$1439,MATCH(B98,Historical!$B$7:$B$1446,0))/INDEX(Historical!$O$7:$O$1432,MATCH(B98,Historical!$B$7:$B$1446,0)))^(1/10)-1)*100)</f>
        <v>4.213464378001186</v>
      </c>
      <c r="W98" s="762">
        <f t="shared" si="21"/>
        <v>0.28716967086368539</v>
      </c>
      <c r="X98" s="763">
        <f t="shared" si="22"/>
        <v>0.18905924666038493</v>
      </c>
      <c r="Y98" s="928" t="s">
        <v>153</v>
      </c>
      <c r="Z98" s="704">
        <f t="shared" si="23"/>
        <v>49.411764705882355</v>
      </c>
      <c r="AA98" s="937">
        <f t="shared" si="24"/>
        <v>24.429411764705883</v>
      </c>
      <c r="AB98" s="641">
        <v>9</v>
      </c>
      <c r="AC98" s="918">
        <v>1.7</v>
      </c>
      <c r="AD98" s="918">
        <v>1.95</v>
      </c>
      <c r="AE98" s="918">
        <v>1.56</v>
      </c>
      <c r="AF98" s="918">
        <v>3.56</v>
      </c>
      <c r="AG98" s="918">
        <v>12.1</v>
      </c>
      <c r="AH98" s="918">
        <v>-30.4</v>
      </c>
      <c r="AI98" s="918">
        <v>10.63</v>
      </c>
      <c r="AJ98" s="918">
        <v>6.4</v>
      </c>
      <c r="AK98" s="918">
        <v>12.5</v>
      </c>
      <c r="AL98" s="930">
        <v>2780</v>
      </c>
      <c r="AM98" s="924">
        <v>0.4</v>
      </c>
      <c r="AN98" s="918">
        <v>0.5</v>
      </c>
      <c r="AO98" s="804">
        <f t="shared" si="25"/>
        <v>-21.196798345771207</v>
      </c>
      <c r="AP98" s="805">
        <f t="shared" si="26"/>
        <v>3.2326134189346742</v>
      </c>
      <c r="AQ98" s="938">
        <f t="shared" si="27"/>
        <v>96.603047204092547</v>
      </c>
      <c r="AR98" s="704">
        <f>INDEX(Historical!$C$7:$C$1439,MATCH(B98,Historical!$B$7:$B$1446,0))*IF(AH98="n/a",1.03,IF(AH98&lt;0,1.01,IF(AH98&gt;10,1.1,(1+AH98/100))))</f>
        <v>0.83931</v>
      </c>
      <c r="AS98" s="937">
        <f t="shared" si="28"/>
        <v>0.92324100000000009</v>
      </c>
      <c r="AT98" s="937">
        <f t="shared" si="32"/>
        <v>1.0155651000000001</v>
      </c>
      <c r="AU98" s="937">
        <f t="shared" si="32"/>
        <v>1.1171216100000003</v>
      </c>
      <c r="AV98" s="937">
        <f t="shared" si="32"/>
        <v>1.2288337710000004</v>
      </c>
      <c r="AW98" s="704">
        <f t="shared" si="29"/>
        <v>5.1240714810000005</v>
      </c>
      <c r="AX98" s="812">
        <f t="shared" si="30"/>
        <v>12.338240984830245</v>
      </c>
      <c r="AY98" s="997">
        <v>1.28</v>
      </c>
      <c r="AZ98" s="924">
        <v>14.680000000000001</v>
      </c>
      <c r="BA98" s="924">
        <v>-22.24</v>
      </c>
      <c r="BB98" s="924">
        <v>-3.16</v>
      </c>
      <c r="BC98" s="924">
        <v>-10.41</v>
      </c>
      <c r="BE98" s="666">
        <v>2008</v>
      </c>
      <c r="BF98" s="948" t="e">
        <f>#VALUE!</f>
        <v>#VALUE!</v>
      </c>
      <c r="BG98" s="933">
        <v>4.5</v>
      </c>
    </row>
    <row r="99" spans="1:59" ht="11.25" customHeight="1" x14ac:dyDescent="0.2">
      <c r="A99" s="537" t="s">
        <v>623</v>
      </c>
      <c r="B99" s="927" t="s">
        <v>624</v>
      </c>
      <c r="C99" s="994" t="s">
        <v>108</v>
      </c>
      <c r="D99" s="994" t="s">
        <v>4368</v>
      </c>
      <c r="E99" s="794">
        <v>12</v>
      </c>
      <c r="F99" s="526">
        <v>303</v>
      </c>
      <c r="G99" s="526" t="s">
        <v>106</v>
      </c>
      <c r="H99" s="526" t="s">
        <v>106</v>
      </c>
      <c r="I99" s="918">
        <v>172.01</v>
      </c>
      <c r="J99" s="704">
        <f t="shared" si="18"/>
        <v>0.88366955409569214</v>
      </c>
      <c r="K99" s="935">
        <v>0.38</v>
      </c>
      <c r="L99" s="641">
        <v>4</v>
      </c>
      <c r="M99" s="695">
        <f t="shared" si="19"/>
        <v>1.52</v>
      </c>
      <c r="N99" s="923" t="s">
        <v>625</v>
      </c>
      <c r="O99" s="798">
        <v>0.37</v>
      </c>
      <c r="P99" s="917">
        <v>43560</v>
      </c>
      <c r="Q99" s="917">
        <v>43572</v>
      </c>
      <c r="R99" s="695">
        <f t="shared" si="20"/>
        <v>2.7027027027027053</v>
      </c>
      <c r="S99" s="761">
        <f>IF(INDEX(Historical!$D$7:$D$1439,MATCH(B99,Historical!$B$7:$B$1446,0))=0,"n/a",(INDEX(Historical!$C$7:$C$1439,MATCH(B99,Historical!$B$7:$B$1446,0))/INDEX(Historical!$D$7:$D$1439,MATCH(B99,Historical!$B$7:$B$1446,0))-1)*100)</f>
        <v>6.9230769230769207</v>
      </c>
      <c r="T99" s="761">
        <f>IF(INDEX(Historical!$F$7:$F$1432,MATCH(B99,Historical!$B$7:$B$1446,0))=0,"n/a",((INDEX(Historical!$C$7:$C$1439,MATCH(B99,Historical!$B$7:$B$1446,0))/INDEX(Historical!$F$7:$F$1432,MATCH(B99,Historical!$B$7:$B$1446,0)))^(1/3)-1)*100)</f>
        <v>6.832481505512833</v>
      </c>
      <c r="U99" s="761">
        <f>IF(INDEX(Historical!$H$7:$H$1432,MATCH(B99,Historical!$B$7:$B$1446,0))=0,"n/a",((INDEX(Historical!$C$7:$C$1439,MATCH(B99,Historical!$B$7:$B$1446,0))/INDEX(Historical!$H$7:$H$1432,MATCH(B99,Historical!$B$7:$B$1446,0)))^(1/5)-1)*100)</f>
        <v>5.7706322148565414</v>
      </c>
      <c r="V99" s="761">
        <f>IF(INDEX(Historical!$O$7:$O$1432,MATCH(B99,Historical!$B$7:$B$1446,0))=0,"n/a",((INDEX(Historical!$C$7:$C$1439,MATCH(B99,Historical!$B$7:$B$1446,0))/INDEX(Historical!$O$7:$O$1432,MATCH(B99,Historical!$B$7:$B$1446,0)))^(1/10)-1)*100)</f>
        <v>5.548721748643537</v>
      </c>
      <c r="W99" s="762">
        <f t="shared" si="21"/>
        <v>1.0399930788144591</v>
      </c>
      <c r="X99" s="763">
        <f t="shared" si="22"/>
        <v>0.41816175469974937</v>
      </c>
      <c r="Y99" s="717"/>
      <c r="Z99" s="704">
        <f t="shared" si="23"/>
        <v>10.935251798561151</v>
      </c>
      <c r="AA99" s="937">
        <f t="shared" si="24"/>
        <v>12.374820143884891</v>
      </c>
      <c r="AB99" s="641">
        <v>12</v>
      </c>
      <c r="AC99" s="918">
        <v>13.9</v>
      </c>
      <c r="AD99" s="918" t="s">
        <v>137</v>
      </c>
      <c r="AE99" s="918">
        <v>4.04</v>
      </c>
      <c r="AF99" s="918">
        <v>1.75</v>
      </c>
      <c r="AG99" s="918">
        <v>15.2</v>
      </c>
      <c r="AH99" s="918">
        <v>9.4</v>
      </c>
      <c r="AI99" s="918" t="s">
        <v>137</v>
      </c>
      <c r="AJ99" s="918">
        <v>13.8</v>
      </c>
      <c r="AK99" s="918" t="s">
        <v>137</v>
      </c>
      <c r="AL99" s="930">
        <v>380.14</v>
      </c>
      <c r="AM99" s="924">
        <v>2.9000000000000004</v>
      </c>
      <c r="AN99" s="918">
        <v>0</v>
      </c>
      <c r="AO99" s="804">
        <f t="shared" si="25"/>
        <v>-5.7205183749326576</v>
      </c>
      <c r="AP99" s="805">
        <f t="shared" si="26"/>
        <v>6.6543017689522337</v>
      </c>
      <c r="AQ99" s="938">
        <f t="shared" si="27"/>
        <v>-1.8936285865669644</v>
      </c>
      <c r="AR99" s="704">
        <f>INDEX(Historical!$C$7:$C$1439,MATCH(B99,Historical!$B$7:$B$1446,0))*IF(AH99="n/a",1.03,IF(AH99&lt;0,1.01,IF(AH99&gt;10,1.1,(1+AH99/100))))</f>
        <v>1.5206599999999999</v>
      </c>
      <c r="AS99" s="937">
        <f t="shared" si="28"/>
        <v>1.5662798</v>
      </c>
      <c r="AT99" s="937">
        <f t="shared" si="32"/>
        <v>1.613268194</v>
      </c>
      <c r="AU99" s="937">
        <f t="shared" si="32"/>
        <v>1.6616662398199999</v>
      </c>
      <c r="AV99" s="937">
        <f t="shared" si="32"/>
        <v>1.7115162270146</v>
      </c>
      <c r="AW99" s="704">
        <f t="shared" si="29"/>
        <v>8.0733904608345988</v>
      </c>
      <c r="AX99" s="812">
        <f t="shared" si="30"/>
        <v>4.6935587819513982</v>
      </c>
      <c r="AY99" s="997">
        <v>0.76</v>
      </c>
      <c r="AZ99" s="924">
        <v>4.25</v>
      </c>
      <c r="BA99" s="924">
        <v>-25.019999999999996</v>
      </c>
      <c r="BB99" s="924">
        <v>-7.28</v>
      </c>
      <c r="BC99" s="924">
        <v>-16.619999999999997</v>
      </c>
      <c r="BE99" s="666">
        <v>2008</v>
      </c>
      <c r="BF99" s="948" t="e">
        <f>#VALUE!</f>
        <v>#VALUE!</v>
      </c>
      <c r="BG99" s="933">
        <v>1.3</v>
      </c>
    </row>
    <row r="100" spans="1:59" ht="11.25" customHeight="1" x14ac:dyDescent="0.2">
      <c r="A100" s="537" t="s">
        <v>1305</v>
      </c>
      <c r="B100" s="927" t="s">
        <v>1306</v>
      </c>
      <c r="C100" s="994" t="s">
        <v>108</v>
      </c>
      <c r="D100" s="994" t="s">
        <v>118</v>
      </c>
      <c r="E100" s="794">
        <v>10</v>
      </c>
      <c r="F100" s="526">
        <v>349</v>
      </c>
      <c r="G100" s="526" t="s">
        <v>115</v>
      </c>
      <c r="H100" s="526" t="s">
        <v>115</v>
      </c>
      <c r="I100" s="926">
        <v>35.21</v>
      </c>
      <c r="J100" s="704">
        <f t="shared" si="18"/>
        <v>3.2661175802328879</v>
      </c>
      <c r="K100" s="929">
        <v>0.28749999999999998</v>
      </c>
      <c r="L100" s="641">
        <v>4</v>
      </c>
      <c r="M100" s="695">
        <f t="shared" si="19"/>
        <v>1.1499999999999999</v>
      </c>
      <c r="N100" s="923" t="s">
        <v>320</v>
      </c>
      <c r="O100" s="797">
        <v>0.28499999999999998</v>
      </c>
      <c r="P100" s="917">
        <v>43539</v>
      </c>
      <c r="Q100" s="917">
        <v>43553</v>
      </c>
      <c r="R100" s="695">
        <f t="shared" si="20"/>
        <v>0.87719298245614119</v>
      </c>
      <c r="S100" s="761">
        <f>IF(INDEX(Historical!$D$7:$D$1439,MATCH(B100,Historical!$B$7:$B$1446,0))=0,"n/a",(INDEX(Historical!$C$7:$C$1439,MATCH(B100,Historical!$B$7:$B$1446,0))/INDEX(Historical!$D$7:$D$1439,MATCH(B100,Historical!$B$7:$B$1446,0))-1)*100)</f>
        <v>3.6363636363636154</v>
      </c>
      <c r="T100" s="761">
        <f>IF(INDEX(Historical!$F$7:$F$1432,MATCH(B100,Historical!$B$7:$B$1446,0))=0,"n/a",((INDEX(Historical!$C$7:$C$1439,MATCH(B100,Historical!$B$7:$B$1446,0))/INDEX(Historical!$F$7:$F$1432,MATCH(B100,Historical!$B$7:$B$1446,0)))^(1/3)-1)*100)</f>
        <v>4.4643926822318658</v>
      </c>
      <c r="U100" s="761">
        <f>IF(INDEX(Historical!$H$7:$H$1432,MATCH(B100,Historical!$B$7:$B$1446,0))=0,"n/a",((INDEX(Historical!$C$7:$C$1439,MATCH(B100,Historical!$B$7:$B$1446,0))/INDEX(Historical!$H$7:$H$1432,MATCH(B100,Historical!$B$7:$B$1446,0)))^(1/5)-1)*100)</f>
        <v>7.8852443962371455</v>
      </c>
      <c r="V100" s="761">
        <f>IF(INDEX(Historical!$O$7:$O$1432,MATCH(B100,Historical!$B$7:$B$1446,0))=0,"n/a",((INDEX(Historical!$C$7:$C$1439,MATCH(B100,Historical!$B$7:$B$1446,0))/INDEX(Historical!$O$7:$O$1432,MATCH(B100,Historical!$B$7:$B$1446,0)))^(1/10)-1)*100)</f>
        <v>11.98626258280877</v>
      </c>
      <c r="W100" s="762">
        <f t="shared" si="21"/>
        <v>0.65785680413396863</v>
      </c>
      <c r="X100" s="763" t="str">
        <f t="shared" si="22"/>
        <v>n/a</v>
      </c>
      <c r="Y100" s="718"/>
      <c r="Z100" s="704">
        <f t="shared" si="23"/>
        <v>261.36363636363632</v>
      </c>
      <c r="AA100" s="937">
        <f t="shared" si="24"/>
        <v>80.02272727272728</v>
      </c>
      <c r="AB100" s="641">
        <v>12</v>
      </c>
      <c r="AC100" s="918">
        <v>0.44</v>
      </c>
      <c r="AD100" s="918">
        <v>6.34</v>
      </c>
      <c r="AE100" s="918">
        <v>1.25</v>
      </c>
      <c r="AF100" s="918">
        <v>1.1299999999999999</v>
      </c>
      <c r="AG100" s="918">
        <v>1.4000000000000001</v>
      </c>
      <c r="AH100" s="918">
        <v>-74.2</v>
      </c>
      <c r="AI100" s="918">
        <v>20.21</v>
      </c>
      <c r="AJ100" s="918">
        <v>-30.3</v>
      </c>
      <c r="AK100" s="918">
        <v>12.7</v>
      </c>
      <c r="AL100" s="930">
        <v>1490</v>
      </c>
      <c r="AM100" s="924">
        <v>1.2</v>
      </c>
      <c r="AN100" s="918">
        <v>0.23</v>
      </c>
      <c r="AO100" s="804">
        <f t="shared" si="25"/>
        <v>-68.871365296257252</v>
      </c>
      <c r="AP100" s="805">
        <f t="shared" si="26"/>
        <v>11.151361976470033</v>
      </c>
      <c r="AQ100" s="938">
        <f t="shared" si="27"/>
        <v>100.47242184198781</v>
      </c>
      <c r="AR100" s="704">
        <f>INDEX(Historical!$C$7:$C$1439,MATCH(B100,Historical!$B$7:$B$1446,0))*IF(AH100="n/a",1.03,IF(AH100&lt;0,1.01,IF(AH100&gt;10,1.1,(1+AH100/100))))</f>
        <v>1.1514</v>
      </c>
      <c r="AS100" s="937">
        <f t="shared" si="28"/>
        <v>1.26654</v>
      </c>
      <c r="AT100" s="937">
        <f t="shared" si="32"/>
        <v>1.393194</v>
      </c>
      <c r="AU100" s="937">
        <f t="shared" si="32"/>
        <v>1.5325134000000002</v>
      </c>
      <c r="AV100" s="937">
        <f t="shared" si="32"/>
        <v>1.6857647400000004</v>
      </c>
      <c r="AW100" s="704">
        <f t="shared" si="29"/>
        <v>7.0294121400000007</v>
      </c>
      <c r="AX100" s="812">
        <f t="shared" si="30"/>
        <v>19.964249190570861</v>
      </c>
      <c r="AY100" s="997">
        <v>0.81</v>
      </c>
      <c r="AZ100" s="924">
        <v>2.41</v>
      </c>
      <c r="BA100" s="924">
        <v>-25.869999999999997</v>
      </c>
      <c r="BB100" s="924">
        <v>-9.44</v>
      </c>
      <c r="BC100" s="924">
        <v>-15.299999999999999</v>
      </c>
      <c r="BE100" s="666">
        <v>2010</v>
      </c>
      <c r="BF100" s="948" t="e">
        <f>#VALUE!</f>
        <v>#VALUE!</v>
      </c>
      <c r="BG100" s="933">
        <v>0.2</v>
      </c>
    </row>
    <row r="101" spans="1:59" ht="11.25" customHeight="1" x14ac:dyDescent="0.2">
      <c r="A101" s="537" t="s">
        <v>628</v>
      </c>
      <c r="B101" s="927" t="s">
        <v>629</v>
      </c>
      <c r="C101" s="994" t="s">
        <v>108</v>
      </c>
      <c r="D101" s="994" t="s">
        <v>4376</v>
      </c>
      <c r="E101" s="794">
        <v>14</v>
      </c>
      <c r="F101" s="526">
        <v>274</v>
      </c>
      <c r="G101" s="526" t="s">
        <v>106</v>
      </c>
      <c r="H101" s="526" t="s">
        <v>106</v>
      </c>
      <c r="I101" s="926">
        <v>106</v>
      </c>
      <c r="J101" s="704">
        <f t="shared" si="18"/>
        <v>1.6603773584905661</v>
      </c>
      <c r="K101" s="929">
        <v>0.44</v>
      </c>
      <c r="L101" s="641">
        <v>4</v>
      </c>
      <c r="M101" s="695">
        <f t="shared" si="19"/>
        <v>1.76</v>
      </c>
      <c r="N101" s="923" t="s">
        <v>520</v>
      </c>
      <c r="O101" s="797">
        <v>0.41</v>
      </c>
      <c r="P101" s="917">
        <v>43418</v>
      </c>
      <c r="Q101" s="917">
        <v>43434</v>
      </c>
      <c r="R101" s="695">
        <f t="shared" si="20"/>
        <v>7.3170731707317138</v>
      </c>
      <c r="S101" s="761">
        <f>IF(INDEX(Historical!$D$7:$D$1439,MATCH(B101,Historical!$B$7:$B$1446,0))=0,"n/a",(INDEX(Historical!$C$7:$C$1439,MATCH(B101,Historical!$B$7:$B$1446,0))/INDEX(Historical!$D$7:$D$1439,MATCH(B101,Historical!$B$7:$B$1446,0))-1)*100)</f>
        <v>34.136546184738961</v>
      </c>
      <c r="T101" s="761">
        <f>IF(INDEX(Historical!$F$7:$F$1432,MATCH(B101,Historical!$B$7:$B$1446,0))=0,"n/a",((INDEX(Historical!$C$7:$C$1439,MATCH(B101,Historical!$B$7:$B$1446,0))/INDEX(Historical!$F$7:$F$1432,MATCH(B101,Historical!$B$7:$B$1446,0)))^(1/3)-1)*100)</f>
        <v>15.637201230263354</v>
      </c>
      <c r="U101" s="761">
        <f>IF(INDEX(Historical!$H$7:$H$1432,MATCH(B101,Historical!$B$7:$B$1446,0))=0,"n/a",((INDEX(Historical!$C$7:$C$1439,MATCH(B101,Historical!$B$7:$B$1446,0))/INDEX(Historical!$H$7:$H$1432,MATCH(B101,Historical!$B$7:$B$1446,0)))^(1/5)-1)*100)</f>
        <v>10.80090157890703</v>
      </c>
      <c r="V101" s="761">
        <f>IF(INDEX(Historical!$O$7:$O$1432,MATCH(B101,Historical!$B$7:$B$1446,0))=0,"n/a",((INDEX(Historical!$C$7:$C$1439,MATCH(B101,Historical!$B$7:$B$1446,0))/INDEX(Historical!$O$7:$O$1432,MATCH(B101,Historical!$B$7:$B$1446,0)))^(1/10)-1)*100)</f>
        <v>12.447706718009165</v>
      </c>
      <c r="W101" s="762">
        <f t="shared" si="21"/>
        <v>0.86770212566789029</v>
      </c>
      <c r="X101" s="763" t="str">
        <f t="shared" si="22"/>
        <v>n/a</v>
      </c>
      <c r="Y101" s="719"/>
      <c r="Z101" s="704" t="str">
        <f t="shared" si="23"/>
        <v>n/a</v>
      </c>
      <c r="AA101" s="937" t="str">
        <f t="shared" si="24"/>
        <v>n/a</v>
      </c>
      <c r="AB101" s="641">
        <v>12</v>
      </c>
      <c r="AC101" s="918" t="s">
        <v>137</v>
      </c>
      <c r="AD101" s="918" t="s">
        <v>137</v>
      </c>
      <c r="AE101" s="918" t="s">
        <v>137</v>
      </c>
      <c r="AF101" s="918" t="s">
        <v>137</v>
      </c>
      <c r="AG101" s="918" t="s">
        <v>137</v>
      </c>
      <c r="AH101" s="918" t="s">
        <v>137</v>
      </c>
      <c r="AI101" s="918" t="s">
        <v>137</v>
      </c>
      <c r="AJ101" s="918" t="s">
        <v>137</v>
      </c>
      <c r="AK101" s="918" t="s">
        <v>137</v>
      </c>
      <c r="AL101" s="930" t="s">
        <v>137</v>
      </c>
      <c r="AM101" s="924" t="s">
        <v>137</v>
      </c>
      <c r="AN101" s="918" t="s">
        <v>137</v>
      </c>
      <c r="AO101" s="804" t="str">
        <f t="shared" si="25"/>
        <v>n/a</v>
      </c>
      <c r="AP101" s="805">
        <f t="shared" si="26"/>
        <v>12.461278937397596</v>
      </c>
      <c r="AQ101" s="938" t="str">
        <f t="shared" si="27"/>
        <v>n/a</v>
      </c>
      <c r="AR101" s="704">
        <f>INDEX(Historical!$C$7:$C$1439,MATCH(B101,Historical!$B$7:$B$1446,0))*IF(AH101="n/a",1.03,IF(AH101&lt;0,1.01,IF(AH101&gt;10,1.1,(1+AH101/100))))</f>
        <v>1.7201</v>
      </c>
      <c r="AS101" s="937">
        <f t="shared" si="28"/>
        <v>1.771703</v>
      </c>
      <c r="AT101" s="937">
        <f t="shared" si="32"/>
        <v>1.8248540900000001</v>
      </c>
      <c r="AU101" s="937">
        <f t="shared" si="32"/>
        <v>1.8795997127000001</v>
      </c>
      <c r="AV101" s="937">
        <f t="shared" si="32"/>
        <v>1.9359877040810003</v>
      </c>
      <c r="AW101" s="704">
        <f t="shared" si="29"/>
        <v>9.1322445067809994</v>
      </c>
      <c r="AX101" s="812">
        <f t="shared" si="30"/>
        <v>8.6153250063971694</v>
      </c>
      <c r="AY101" s="997" t="s">
        <v>137</v>
      </c>
      <c r="AZ101" s="924" t="s">
        <v>137</v>
      </c>
      <c r="BA101" s="924" t="s">
        <v>137</v>
      </c>
      <c r="BB101" s="924" t="s">
        <v>137</v>
      </c>
      <c r="BC101" s="924" t="s">
        <v>137</v>
      </c>
      <c r="BD101" s="963" t="s">
        <v>4301</v>
      </c>
      <c r="BE101" s="666">
        <v>2005</v>
      </c>
      <c r="BF101" s="948" t="e">
        <f>#VALUE!</f>
        <v>#VALUE!</v>
      </c>
      <c r="BG101" s="933" t="s">
        <v>137</v>
      </c>
    </row>
    <row r="102" spans="1:59" ht="11.25" customHeight="1" x14ac:dyDescent="0.2">
      <c r="A102" s="611" t="s">
        <v>608</v>
      </c>
      <c r="B102" s="927" t="s">
        <v>609</v>
      </c>
      <c r="C102" s="994" t="s">
        <v>112</v>
      </c>
      <c r="D102" s="994" t="s">
        <v>4382</v>
      </c>
      <c r="E102" s="794">
        <v>17</v>
      </c>
      <c r="F102" s="526">
        <v>192</v>
      </c>
      <c r="G102" s="526" t="s">
        <v>37</v>
      </c>
      <c r="H102" s="526" t="s">
        <v>37</v>
      </c>
      <c r="I102" s="926">
        <v>159.71</v>
      </c>
      <c r="J102" s="704">
        <f t="shared" si="18"/>
        <v>1.7156095422954105</v>
      </c>
      <c r="K102" s="929">
        <v>0.68500000000000005</v>
      </c>
      <c r="L102" s="641">
        <v>4</v>
      </c>
      <c r="M102" s="695">
        <f t="shared" si="19"/>
        <v>2.74</v>
      </c>
      <c r="N102" s="923" t="s">
        <v>610</v>
      </c>
      <c r="O102" s="797">
        <v>0.56999999999999995</v>
      </c>
      <c r="P102" s="660">
        <v>43349</v>
      </c>
      <c r="Q102" s="660">
        <v>43364</v>
      </c>
      <c r="R102" s="695">
        <f t="shared" si="20"/>
        <v>20.175438596491247</v>
      </c>
      <c r="S102" s="761">
        <f>IF(INDEX(Historical!$D$7:$D$1439,MATCH(B102,Historical!$B$7:$B$1446,0))=0,"n/a",(INDEX(Historical!$C$7:$C$1439,MATCH(B102,Historical!$B$7:$B$1446,0))/INDEX(Historical!$D$7:$D$1439,MATCH(B102,Historical!$B$7:$B$1446,0))-1)*100)</f>
        <v>14.090909090909065</v>
      </c>
      <c r="T102" s="761">
        <f>IF(INDEX(Historical!$F$7:$F$1432,MATCH(B102,Historical!$B$7:$B$1446,0))=0,"n/a",((INDEX(Historical!$C$7:$C$1439,MATCH(B102,Historical!$B$7:$B$1446,0))/INDEX(Historical!$F$7:$F$1432,MATCH(B102,Historical!$B$7:$B$1446,0)))^(1/3)-1)*100)</f>
        <v>8.9659134497745754</v>
      </c>
      <c r="U102" s="761">
        <f>IF(INDEX(Historical!$H$7:$H$1432,MATCH(B102,Historical!$B$7:$B$1446,0))=0,"n/a",((INDEX(Historical!$C$7:$C$1439,MATCH(B102,Historical!$B$7:$B$1446,0))/INDEX(Historical!$H$7:$H$1432,MATCH(B102,Historical!$B$7:$B$1446,0)))^(1/5)-1)*100)</f>
        <v>9.6991662752555552</v>
      </c>
      <c r="V102" s="761">
        <f>IF(INDEX(Historical!$O$7:$O$1432,MATCH(B102,Historical!$B$7:$B$1446,0))=0,"n/a",((INDEX(Historical!$C$7:$C$1439,MATCH(B102,Historical!$B$7:$B$1446,0))/INDEX(Historical!$O$7:$O$1432,MATCH(B102,Historical!$B$7:$B$1446,0)))^(1/10)-1)*100)</f>
        <v>13.620728143755834</v>
      </c>
      <c r="W102" s="762">
        <f t="shared" si="21"/>
        <v>0.71208867638269069</v>
      </c>
      <c r="X102" s="763">
        <f t="shared" si="22"/>
        <v>1.4695706477659931</v>
      </c>
      <c r="Y102" s="928"/>
      <c r="Z102" s="704">
        <f t="shared" si="23"/>
        <v>41.141141141141141</v>
      </c>
      <c r="AA102" s="937">
        <f t="shared" si="24"/>
        <v>23.98048048048048</v>
      </c>
      <c r="AB102" s="641">
        <v>6</v>
      </c>
      <c r="AC102" s="918">
        <v>6.66</v>
      </c>
      <c r="AD102" s="918">
        <v>1.37</v>
      </c>
      <c r="AE102" s="918">
        <v>2.98</v>
      </c>
      <c r="AF102" s="918">
        <v>5.51</v>
      </c>
      <c r="AG102" s="918">
        <v>26.3</v>
      </c>
      <c r="AH102" s="918">
        <v>12.2</v>
      </c>
      <c r="AI102" s="918">
        <v>13.4</v>
      </c>
      <c r="AJ102" s="918">
        <v>6.6000000000000005</v>
      </c>
      <c r="AK102" s="918">
        <v>17.52</v>
      </c>
      <c r="AL102" s="930">
        <v>19180</v>
      </c>
      <c r="AM102" s="924">
        <v>0.38</v>
      </c>
      <c r="AN102" s="918">
        <v>1.1200000000000001</v>
      </c>
      <c r="AO102" s="804">
        <f t="shared" si="25"/>
        <v>-12.565704662929514</v>
      </c>
      <c r="AP102" s="805">
        <f t="shared" si="26"/>
        <v>11.414775817550966</v>
      </c>
      <c r="AQ102" s="938">
        <f t="shared" si="27"/>
        <v>142.33351439465721</v>
      </c>
      <c r="AR102" s="704">
        <f>INDEX(Historical!$C$7:$C$1439,MATCH(B102,Historical!$B$7:$B$1446,0))*IF(AH102="n/a",1.03,IF(AH102&lt;0,1.01,IF(AH102&gt;10,1.1,(1+AH102/100))))</f>
        <v>2.7610000000000001</v>
      </c>
      <c r="AS102" s="937">
        <f t="shared" si="28"/>
        <v>3.0371000000000006</v>
      </c>
      <c r="AT102" s="937">
        <f t="shared" si="32"/>
        <v>3.3408100000000007</v>
      </c>
      <c r="AU102" s="937">
        <f t="shared" si="32"/>
        <v>3.674891000000001</v>
      </c>
      <c r="AV102" s="937">
        <f t="shared" si="32"/>
        <v>4.0423801000000017</v>
      </c>
      <c r="AW102" s="704">
        <f t="shared" si="29"/>
        <v>16.856181100000004</v>
      </c>
      <c r="AX102" s="812">
        <f t="shared" si="30"/>
        <v>10.554242752488888</v>
      </c>
      <c r="AY102" s="997">
        <v>1.23</v>
      </c>
      <c r="AZ102" s="924">
        <v>29.59</v>
      </c>
      <c r="BA102" s="924">
        <v>-9</v>
      </c>
      <c r="BB102" s="924">
        <v>1.23</v>
      </c>
      <c r="BC102" s="924">
        <v>3.61</v>
      </c>
      <c r="BE102" s="666">
        <v>2002</v>
      </c>
      <c r="BF102" s="948" t="e">
        <f>#VALUE!</f>
        <v>#VALUE!</v>
      </c>
      <c r="BG102" s="933">
        <v>8.6999999999999993</v>
      </c>
    </row>
    <row r="103" spans="1:59" ht="11.25" customHeight="1" x14ac:dyDescent="0.2">
      <c r="A103" s="611" t="s">
        <v>630</v>
      </c>
      <c r="B103" s="928" t="s">
        <v>631</v>
      </c>
      <c r="C103" s="994" t="s">
        <v>112</v>
      </c>
      <c r="D103" s="994" t="s">
        <v>4400</v>
      </c>
      <c r="E103" s="794">
        <v>11</v>
      </c>
      <c r="F103" s="526">
        <v>313</v>
      </c>
      <c r="G103" s="526" t="s">
        <v>37</v>
      </c>
      <c r="H103" s="526" t="s">
        <v>37</v>
      </c>
      <c r="I103" s="926">
        <v>117.98</v>
      </c>
      <c r="J103" s="704">
        <f t="shared" si="18"/>
        <v>2.8479403288692997</v>
      </c>
      <c r="K103" s="929">
        <v>0.84</v>
      </c>
      <c r="L103" s="641">
        <v>4</v>
      </c>
      <c r="M103" s="695">
        <f t="shared" si="19"/>
        <v>3.36</v>
      </c>
      <c r="N103" s="923" t="s">
        <v>149</v>
      </c>
      <c r="O103" s="797">
        <v>0.77</v>
      </c>
      <c r="P103" s="917">
        <v>43433</v>
      </c>
      <c r="Q103" s="917">
        <v>43448</v>
      </c>
      <c r="R103" s="695">
        <f t="shared" si="20"/>
        <v>9.0909090909090846</v>
      </c>
      <c r="S103" s="761">
        <f>IF(INDEX(Historical!$D$7:$D$1439,MATCH(B103,Historical!$B$7:$B$1446,0))=0,"n/a",(INDEX(Historical!$C$7:$C$1439,MATCH(B103,Historical!$B$7:$B$1446,0))/INDEX(Historical!$D$7:$D$1439,MATCH(B103,Historical!$B$7:$B$1446,0))-1)*100)</f>
        <v>9.7560975609756184</v>
      </c>
      <c r="T103" s="761">
        <f>IF(INDEX(Historical!$F$7:$F$1432,MATCH(B103,Historical!$B$7:$B$1446,0))=0,"n/a",((INDEX(Historical!$C$7:$C$1439,MATCH(B103,Historical!$B$7:$B$1446,0))/INDEX(Historical!$F$7:$F$1432,MATCH(B103,Historical!$B$7:$B$1446,0)))^(1/3)-1)*100)</f>
        <v>12.035118663929101</v>
      </c>
      <c r="U103" s="761">
        <f>IF(INDEX(Historical!$H$7:$H$1432,MATCH(B103,Historical!$B$7:$B$1446,0))=0,"n/a",((INDEX(Historical!$C$7:$C$1439,MATCH(B103,Historical!$B$7:$B$1446,0))/INDEX(Historical!$H$7:$H$1432,MATCH(B103,Historical!$B$7:$B$1446,0)))^(1/5)-1)*100)</f>
        <v>11.231492620246829</v>
      </c>
      <c r="V103" s="761">
        <f>IF(INDEX(Historical!$O$7:$O$1432,MATCH(B103,Historical!$B$7:$B$1446,0))=0,"n/a",((INDEX(Historical!$C$7:$C$1439,MATCH(B103,Historical!$B$7:$B$1446,0))/INDEX(Historical!$O$7:$O$1432,MATCH(B103,Historical!$B$7:$B$1446,0)))^(1/10)-1)*100)</f>
        <v>8.7619948433992789</v>
      </c>
      <c r="W103" s="762">
        <f t="shared" si="21"/>
        <v>1.2818419573378215</v>
      </c>
      <c r="X103" s="763">
        <f t="shared" si="22"/>
        <v>3.4034826121960084</v>
      </c>
      <c r="Y103" s="928"/>
      <c r="Z103" s="704">
        <f t="shared" si="23"/>
        <v>52.255054432348366</v>
      </c>
      <c r="AA103" s="937">
        <f t="shared" si="24"/>
        <v>18.348367029548992</v>
      </c>
      <c r="AB103" s="641">
        <v>12</v>
      </c>
      <c r="AC103" s="918">
        <v>6.43</v>
      </c>
      <c r="AD103" s="918">
        <v>1.83</v>
      </c>
      <c r="AE103" s="918">
        <v>1.5</v>
      </c>
      <c r="AF103" s="918">
        <v>3.6</v>
      </c>
      <c r="AG103" s="918">
        <v>20.9</v>
      </c>
      <c r="AH103" s="918">
        <v>18.5</v>
      </c>
      <c r="AI103" s="918">
        <v>7.39</v>
      </c>
      <c r="AJ103" s="918">
        <v>3.3000000000000003</v>
      </c>
      <c r="AK103" s="918">
        <v>10</v>
      </c>
      <c r="AL103" s="930">
        <v>6700</v>
      </c>
      <c r="AM103" s="924">
        <v>0.5</v>
      </c>
      <c r="AN103" s="918">
        <v>1.01</v>
      </c>
      <c r="AO103" s="804">
        <f t="shared" si="25"/>
        <v>-4.2689340804328637</v>
      </c>
      <c r="AP103" s="805">
        <f t="shared" si="26"/>
        <v>14.079432949116129</v>
      </c>
      <c r="AQ103" s="938">
        <f t="shared" si="27"/>
        <v>71.339975625299971</v>
      </c>
      <c r="AR103" s="704">
        <f>INDEX(Historical!$C$7:$C$1439,MATCH(B103,Historical!$B$7:$B$1446,0))*IF(AH103="n/a",1.03,IF(AH103&lt;0,1.01,IF(AH103&gt;10,1.1,(1+AH103/100))))</f>
        <v>3.4650000000000003</v>
      </c>
      <c r="AS103" s="937">
        <f t="shared" si="28"/>
        <v>3.7210635000000005</v>
      </c>
      <c r="AT103" s="937">
        <f t="shared" si="32"/>
        <v>4.0931698500000007</v>
      </c>
      <c r="AU103" s="937">
        <f t="shared" si="32"/>
        <v>4.5024868350000009</v>
      </c>
      <c r="AV103" s="937">
        <f t="shared" si="32"/>
        <v>4.9527355185000017</v>
      </c>
      <c r="AW103" s="704">
        <f t="shared" si="29"/>
        <v>20.734455703500004</v>
      </c>
      <c r="AX103" s="812">
        <f t="shared" si="30"/>
        <v>17.574551367604681</v>
      </c>
      <c r="AY103" s="997">
        <v>1.42</v>
      </c>
      <c r="AZ103" s="924">
        <v>28.410000000000004</v>
      </c>
      <c r="BA103" s="924">
        <v>-14.299999999999999</v>
      </c>
      <c r="BB103" s="924">
        <v>2.3800000000000003</v>
      </c>
      <c r="BC103" s="924">
        <v>2.78</v>
      </c>
      <c r="BE103" s="666">
        <v>2009</v>
      </c>
      <c r="BF103" s="948" t="e">
        <f>#VALUE!</f>
        <v>#VALUE!</v>
      </c>
      <c r="BG103" s="933">
        <v>7.1999999999999993</v>
      </c>
    </row>
    <row r="104" spans="1:59" ht="11.25" customHeight="1" x14ac:dyDescent="0.2">
      <c r="A104" s="611" t="s">
        <v>613</v>
      </c>
      <c r="B104" s="927" t="s">
        <v>614</v>
      </c>
      <c r="C104" s="994" t="s">
        <v>123</v>
      </c>
      <c r="D104" s="994" t="s">
        <v>4208</v>
      </c>
      <c r="E104" s="794">
        <v>15</v>
      </c>
      <c r="F104" s="526">
        <v>255</v>
      </c>
      <c r="G104" s="526" t="s">
        <v>37</v>
      </c>
      <c r="H104" s="526" t="s">
        <v>37</v>
      </c>
      <c r="I104" s="926">
        <v>36.83</v>
      </c>
      <c r="J104" s="704">
        <f t="shared" si="18"/>
        <v>2.4979636166168886</v>
      </c>
      <c r="K104" s="929">
        <v>0.23</v>
      </c>
      <c r="L104" s="641">
        <v>4</v>
      </c>
      <c r="M104" s="695">
        <f t="shared" si="19"/>
        <v>0.92</v>
      </c>
      <c r="N104" s="923" t="s">
        <v>210</v>
      </c>
      <c r="O104" s="801">
        <v>0.22500000000000001</v>
      </c>
      <c r="P104" s="917">
        <v>43517</v>
      </c>
      <c r="Q104" s="917">
        <v>43532</v>
      </c>
      <c r="R104" s="695">
        <f t="shared" si="20"/>
        <v>2.2222222222222241</v>
      </c>
      <c r="S104" s="761">
        <f>IF(INDEX(Historical!$D$7:$D$1439,MATCH(B104,Historical!$B$7:$B$1446,0))=0,"n/a",(INDEX(Historical!$C$7:$C$1439,MATCH(B104,Historical!$B$7:$B$1446,0))/INDEX(Historical!$D$7:$D$1439,MATCH(B104,Historical!$B$7:$B$1446,0))-1)*100)</f>
        <v>3.488372093023262</v>
      </c>
      <c r="T104" s="761">
        <f>IF(INDEX(Historical!$F$7:$F$1432,MATCH(B104,Historical!$B$7:$B$1446,0))=0,"n/a",((INDEX(Historical!$C$7:$C$1439,MATCH(B104,Historical!$B$7:$B$1446,0))/INDEX(Historical!$F$7:$F$1432,MATCH(B104,Historical!$B$7:$B$1446,0)))^(1/3)-1)*100)</f>
        <v>4.4957116445886403</v>
      </c>
      <c r="U104" s="761">
        <f>IF(INDEX(Historical!$H$7:$H$1432,MATCH(B104,Historical!$B$7:$B$1446,0))=0,"n/a",((INDEX(Historical!$C$7:$C$1439,MATCH(B104,Historical!$B$7:$B$1446,0))/INDEX(Historical!$H$7:$H$1432,MATCH(B104,Historical!$B$7:$B$1446,0)))^(1/5)-1)*100)</f>
        <v>4.9200269147087194</v>
      </c>
      <c r="V104" s="761">
        <f>IF(INDEX(Historical!$O$7:$O$1432,MATCH(B104,Historical!$B$7:$B$1446,0))=0,"n/a",((INDEX(Historical!$C$7:$C$1439,MATCH(B104,Historical!$B$7:$B$1446,0))/INDEX(Historical!$O$7:$O$1432,MATCH(B104,Historical!$B$7:$B$1446,0)))^(1/10)-1)*100)</f>
        <v>5.9356169611174403</v>
      </c>
      <c r="W104" s="762">
        <f t="shared" si="21"/>
        <v>0.82889899178778448</v>
      </c>
      <c r="X104" s="763" t="str">
        <f t="shared" si="22"/>
        <v>n/a</v>
      </c>
      <c r="Y104" s="928" t="s">
        <v>4241</v>
      </c>
      <c r="Z104" s="704" t="str">
        <f t="shared" si="23"/>
        <v>n/a</v>
      </c>
      <c r="AA104" s="937" t="str">
        <f t="shared" si="24"/>
        <v>n/a</v>
      </c>
      <c r="AB104" s="641">
        <v>3</v>
      </c>
      <c r="AC104" s="918">
        <v>-1.65</v>
      </c>
      <c r="AD104" s="918" t="s">
        <v>137</v>
      </c>
      <c r="AE104" s="918">
        <v>0.76</v>
      </c>
      <c r="AF104" s="918">
        <v>1.81</v>
      </c>
      <c r="AG104" s="918">
        <v>-7.9</v>
      </c>
      <c r="AH104" s="918">
        <v>-202.2</v>
      </c>
      <c r="AI104" s="918" t="s">
        <v>137</v>
      </c>
      <c r="AJ104" s="918">
        <v>-27.3</v>
      </c>
      <c r="AK104" s="918" t="s">
        <v>137</v>
      </c>
      <c r="AL104" s="930">
        <v>420.97</v>
      </c>
      <c r="AM104" s="924">
        <v>0.1</v>
      </c>
      <c r="AN104" s="918">
        <v>0.42</v>
      </c>
      <c r="AO104" s="804" t="str">
        <f t="shared" si="25"/>
        <v>n/a</v>
      </c>
      <c r="AP104" s="805">
        <f t="shared" si="26"/>
        <v>7.417990531325608</v>
      </c>
      <c r="AQ104" s="938" t="str">
        <f t="shared" si="27"/>
        <v>n/a</v>
      </c>
      <c r="AR104" s="704">
        <f>INDEX(Historical!$C$7:$C$1439,MATCH(B104,Historical!$B$7:$B$1446,0))*IF(AH104="n/a",1.03,IF(AH104&lt;0,1.01,IF(AH104&gt;10,1.1,(1+AH104/100))))</f>
        <v>0.89890000000000003</v>
      </c>
      <c r="AS104" s="937">
        <f t="shared" si="28"/>
        <v>0.92586700000000011</v>
      </c>
      <c r="AT104" s="937">
        <f t="shared" si="32"/>
        <v>0.95364301000000018</v>
      </c>
      <c r="AU104" s="937">
        <f t="shared" si="32"/>
        <v>0.98225230030000021</v>
      </c>
      <c r="AV104" s="937">
        <f t="shared" si="32"/>
        <v>1.0117198693090002</v>
      </c>
      <c r="AW104" s="704">
        <f t="shared" si="29"/>
        <v>4.772382179609</v>
      </c>
      <c r="AX104" s="812">
        <f t="shared" si="30"/>
        <v>12.957866357884877</v>
      </c>
      <c r="AY104" s="997">
        <v>0.83</v>
      </c>
      <c r="AZ104" s="924">
        <v>20.560000000000002</v>
      </c>
      <c r="BA104" s="924">
        <v>-16.36</v>
      </c>
      <c r="BB104" s="924">
        <v>-9.31</v>
      </c>
      <c r="BC104" s="924">
        <v>-6.8000000000000007</v>
      </c>
      <c r="BE104" s="666">
        <v>2005</v>
      </c>
      <c r="BF104" s="948" t="e">
        <f>#VALUE!</f>
        <v>#VALUE!</v>
      </c>
      <c r="BG104" s="933">
        <v>-4.3</v>
      </c>
    </row>
    <row r="105" spans="1:59" ht="11.25" customHeight="1" x14ac:dyDescent="0.2">
      <c r="A105" s="537" t="s">
        <v>634</v>
      </c>
      <c r="B105" s="927" t="s">
        <v>635</v>
      </c>
      <c r="C105" s="994" t="s">
        <v>4227</v>
      </c>
      <c r="D105" s="994" t="s">
        <v>4362</v>
      </c>
      <c r="E105" s="794">
        <v>23</v>
      </c>
      <c r="F105" s="526">
        <v>144</v>
      </c>
      <c r="G105" s="526" t="s">
        <v>115</v>
      </c>
      <c r="H105" s="526" t="s">
        <v>115</v>
      </c>
      <c r="I105" s="918">
        <v>141.1</v>
      </c>
      <c r="J105" s="704">
        <f t="shared" si="18"/>
        <v>4.4507441530829199</v>
      </c>
      <c r="K105" s="935">
        <v>1.57</v>
      </c>
      <c r="L105" s="641">
        <v>4</v>
      </c>
      <c r="M105" s="695">
        <f t="shared" si="19"/>
        <v>6.28</v>
      </c>
      <c r="N105" s="923" t="s">
        <v>228</v>
      </c>
      <c r="O105" s="798">
        <v>1.5</v>
      </c>
      <c r="P105" s="660">
        <v>43229</v>
      </c>
      <c r="Q105" s="660">
        <v>43260</v>
      </c>
      <c r="R105" s="695">
        <f t="shared" si="20"/>
        <v>4.6666666666666714</v>
      </c>
      <c r="S105" s="761">
        <f>IF(INDEX(Historical!$D$7:$D$1439,MATCH(B105,Historical!$B$7:$B$1446,0))=0,"n/a",(INDEX(Historical!$C$7:$C$1439,MATCH(B105,Historical!$B$7:$B$1446,0))/INDEX(Historical!$D$7:$D$1439,MATCH(B105,Historical!$B$7:$B$1446,0))-1)*100)</f>
        <v>5.2542372881355881</v>
      </c>
      <c r="T105" s="761">
        <f>IF(INDEX(Historical!$F$7:$F$1432,MATCH(B105,Historical!$B$7:$B$1446,0))=0,"n/a",((INDEX(Historical!$C$7:$C$1439,MATCH(B105,Historical!$B$7:$B$1446,0))/INDEX(Historical!$F$7:$F$1432,MATCH(B105,Historical!$B$7:$B$1446,0)))^(1/3)-1)*100)</f>
        <v>7.4914361304784016</v>
      </c>
      <c r="U105" s="761">
        <f>IF(INDEX(Historical!$H$7:$H$1432,MATCH(B105,Historical!$B$7:$B$1446,0))=0,"n/a",((INDEX(Historical!$C$7:$C$1439,MATCH(B105,Historical!$B$7:$B$1446,0))/INDEX(Historical!$H$7:$H$1432,MATCH(B105,Historical!$B$7:$B$1446,0)))^(1/5)-1)*100)</f>
        <v>10.911856607956283</v>
      </c>
      <c r="V105" s="761">
        <f>IF(INDEX(Historical!$O$7:$O$1432,MATCH(B105,Historical!$B$7:$B$1446,0))=0,"n/a",((INDEX(Historical!$C$7:$C$1439,MATCH(B105,Historical!$B$7:$B$1446,0))/INDEX(Historical!$O$7:$O$1432,MATCH(B105,Historical!$B$7:$B$1446,0)))^(1/10)-1)*100)</f>
        <v>12.572885948905977</v>
      </c>
      <c r="W105" s="762">
        <f t="shared" si="21"/>
        <v>0.86788798151038438</v>
      </c>
      <c r="X105" s="763" t="str">
        <f t="shared" si="22"/>
        <v>n/a</v>
      </c>
      <c r="Y105" s="927"/>
      <c r="Z105" s="704">
        <f t="shared" si="23"/>
        <v>53.355989804587942</v>
      </c>
      <c r="AA105" s="937">
        <f t="shared" si="24"/>
        <v>11.988105352591333</v>
      </c>
      <c r="AB105" s="641">
        <v>12</v>
      </c>
      <c r="AC105" s="918">
        <v>11.77</v>
      </c>
      <c r="AD105" s="918">
        <v>12.49</v>
      </c>
      <c r="AE105" s="918">
        <v>1.6</v>
      </c>
      <c r="AF105" s="918">
        <v>7.57</v>
      </c>
      <c r="AG105" s="920">
        <v>47.699999999999996</v>
      </c>
      <c r="AH105" s="918">
        <v>-2</v>
      </c>
      <c r="AI105" s="918">
        <v>1.8499999999999999</v>
      </c>
      <c r="AJ105" s="918">
        <v>-5.2</v>
      </c>
      <c r="AK105" s="918">
        <v>0.96</v>
      </c>
      <c r="AL105" s="930">
        <v>127350</v>
      </c>
      <c r="AM105" s="924">
        <v>0.1</v>
      </c>
      <c r="AN105" s="918">
        <v>2.73</v>
      </c>
      <c r="AO105" s="804">
        <f t="shared" si="25"/>
        <v>3.3744954084478707</v>
      </c>
      <c r="AP105" s="805">
        <f t="shared" si="26"/>
        <v>15.362600761039204</v>
      </c>
      <c r="AQ105" s="938">
        <f t="shared" si="27"/>
        <v>100.83155741302367</v>
      </c>
      <c r="AR105" s="704">
        <f>INDEX(Historical!$C$7:$C$1439,MATCH(B105,Historical!$B$7:$B$1446,0))*IF(AH105="n/a",1.03,IF(AH105&lt;0,1.01,IF(AH105&gt;10,1.1,(1+AH105/100))))</f>
        <v>6.2721</v>
      </c>
      <c r="AS105" s="937">
        <f t="shared" si="28"/>
        <v>6.38813385</v>
      </c>
      <c r="AT105" s="937">
        <f t="shared" si="32"/>
        <v>6.4494599349600001</v>
      </c>
      <c r="AU105" s="937">
        <f t="shared" si="32"/>
        <v>6.5113747503356167</v>
      </c>
      <c r="AV105" s="937">
        <f t="shared" si="32"/>
        <v>6.5738839479388389</v>
      </c>
      <c r="AW105" s="704">
        <f t="shared" si="29"/>
        <v>32.194952483234459</v>
      </c>
      <c r="AX105" s="812">
        <f t="shared" si="30"/>
        <v>22.817117280818184</v>
      </c>
      <c r="AY105" s="997">
        <v>1.23</v>
      </c>
      <c r="AZ105" s="924">
        <v>33.19</v>
      </c>
      <c r="BA105" s="924">
        <v>-12.9</v>
      </c>
      <c r="BB105" s="924">
        <v>3.71</v>
      </c>
      <c r="BC105" s="924">
        <v>4.12</v>
      </c>
      <c r="BE105" s="666">
        <v>1996</v>
      </c>
      <c r="BF105" s="948" t="e">
        <f>#VALUE!</f>
        <v>#VALUE!</v>
      </c>
      <c r="BG105" s="933">
        <v>7.1</v>
      </c>
    </row>
    <row r="106" spans="1:59" s="840" customFormat="1" ht="11.25" customHeight="1" x14ac:dyDescent="0.2">
      <c r="A106" s="699" t="s">
        <v>1342</v>
      </c>
      <c r="B106" s="848" t="s">
        <v>1343</v>
      </c>
      <c r="C106" s="994" t="s">
        <v>108</v>
      </c>
      <c r="D106" s="994" t="s">
        <v>4376</v>
      </c>
      <c r="E106" s="820">
        <v>10</v>
      </c>
      <c r="F106" s="526">
        <v>356</v>
      </c>
      <c r="G106" s="1151" t="s">
        <v>106</v>
      </c>
      <c r="H106" s="1151" t="s">
        <v>106</v>
      </c>
      <c r="I106" s="821">
        <v>38.03</v>
      </c>
      <c r="J106" s="822">
        <f t="shared" si="18"/>
        <v>2.6295030239284771</v>
      </c>
      <c r="K106" s="823">
        <v>0.5</v>
      </c>
      <c r="L106" s="824">
        <v>2</v>
      </c>
      <c r="M106" s="825">
        <f t="shared" si="19"/>
        <v>1</v>
      </c>
      <c r="N106" s="826" t="s">
        <v>615</v>
      </c>
      <c r="O106" s="827">
        <v>0.42</v>
      </c>
      <c r="P106" s="828">
        <v>43553</v>
      </c>
      <c r="Q106" s="828">
        <v>43570</v>
      </c>
      <c r="R106" s="825">
        <f t="shared" si="20"/>
        <v>19.047619047619051</v>
      </c>
      <c r="S106" s="761">
        <f>IF(INDEX(Historical!$D$7:$D$1439,MATCH(B106,Historical!$B$7:$B$1446,0))=0,"n/a",(INDEX(Historical!$C$7:$C$1439,MATCH(B106,Historical!$B$7:$B$1446,0))/INDEX(Historical!$D$7:$D$1439,MATCH(B106,Historical!$B$7:$B$1446,0))-1)*100)</f>
        <v>13.636363636363624</v>
      </c>
      <c r="T106" s="761">
        <f>IF(INDEX(Historical!$F$7:$F$1432,MATCH(B106,Historical!$B$7:$B$1446,0))=0,"n/a",((INDEX(Historical!$C$7:$C$1439,MATCH(B106,Historical!$B$7:$B$1446,0))/INDEX(Historical!$F$7:$F$1432,MATCH(B106,Historical!$B$7:$B$1446,0)))^(1/3)-1)*100)</f>
        <v>8.9459499237564799</v>
      </c>
      <c r="U106" s="761">
        <f>IF(INDEX(Historical!$H$7:$H$1432,MATCH(B106,Historical!$B$7:$B$1446,0))=0,"n/a",((INDEX(Historical!$C$7:$C$1439,MATCH(B106,Historical!$B$7:$B$1446,0))/INDEX(Historical!$H$7:$H$1432,MATCH(B106,Historical!$B$7:$B$1446,0)))^(1/5)-1)*100)</f>
        <v>11.768278437733448</v>
      </c>
      <c r="V106" s="761">
        <f>IF(INDEX(Historical!$O$7:$O$1432,MATCH(B106,Historical!$B$7:$B$1446,0))=0,"n/a",((INDEX(Historical!$C$7:$C$1439,MATCH(B106,Historical!$B$7:$B$1446,0))/INDEX(Historical!$O$7:$O$1432,MATCH(B106,Historical!$B$7:$B$1446,0)))^(1/10)-1)*100)</f>
        <v>1.2865393282954551</v>
      </c>
      <c r="W106" s="829">
        <f t="shared" si="21"/>
        <v>9.1472356724028963</v>
      </c>
      <c r="X106" s="830">
        <f t="shared" si="22"/>
        <v>1.0323051261169691</v>
      </c>
      <c r="Y106" s="841"/>
      <c r="Z106" s="822">
        <f t="shared" si="23"/>
        <v>31.05590062111801</v>
      </c>
      <c r="AA106" s="832">
        <f t="shared" si="24"/>
        <v>11.81055900621118</v>
      </c>
      <c r="AB106" s="824">
        <v>12</v>
      </c>
      <c r="AC106" s="833">
        <v>3.22</v>
      </c>
      <c r="AD106" s="833">
        <v>1.18</v>
      </c>
      <c r="AE106" s="833">
        <v>5.64</v>
      </c>
      <c r="AF106" s="833">
        <v>1.3</v>
      </c>
      <c r="AG106" s="833">
        <v>11.5</v>
      </c>
      <c r="AH106" s="833">
        <v>39.300000000000004</v>
      </c>
      <c r="AI106" s="833" t="s">
        <v>137</v>
      </c>
      <c r="AJ106" s="833">
        <v>11.4</v>
      </c>
      <c r="AK106" s="833">
        <v>10</v>
      </c>
      <c r="AL106" s="834">
        <v>2630</v>
      </c>
      <c r="AM106" s="835">
        <v>6.7</v>
      </c>
      <c r="AN106" s="833">
        <v>0.08</v>
      </c>
      <c r="AO106" s="836">
        <f t="shared" si="25"/>
        <v>2.5872224554507444</v>
      </c>
      <c r="AP106" s="837">
        <f t="shared" si="26"/>
        <v>14.397781461661925</v>
      </c>
      <c r="AQ106" s="838">
        <f t="shared" si="27"/>
        <v>-17.393229472869386</v>
      </c>
      <c r="AR106" s="704">
        <f>INDEX(Historical!$C$7:$C$1439,MATCH(B106,Historical!$B$7:$B$1446,0))*IF(AH106="n/a",1.03,IF(AH106&lt;0,1.01,IF(AH106&gt;10,1.1,(1+AH106/100))))</f>
        <v>0.82500000000000007</v>
      </c>
      <c r="AS106" s="832">
        <f t="shared" si="28"/>
        <v>0.84975000000000012</v>
      </c>
      <c r="AT106" s="832">
        <f t="shared" si="32"/>
        <v>0.93472500000000025</v>
      </c>
      <c r="AU106" s="832">
        <f t="shared" si="32"/>
        <v>1.0281975000000003</v>
      </c>
      <c r="AV106" s="832">
        <f t="shared" si="32"/>
        <v>1.1310172500000004</v>
      </c>
      <c r="AW106" s="822">
        <f t="shared" si="29"/>
        <v>4.7686897500000009</v>
      </c>
      <c r="AX106" s="839">
        <f t="shared" si="30"/>
        <v>12.539284117801738</v>
      </c>
      <c r="AY106" s="998">
        <v>1.36</v>
      </c>
      <c r="AZ106" s="835">
        <v>16.8</v>
      </c>
      <c r="BA106" s="835">
        <v>-20.69</v>
      </c>
      <c r="BB106" s="835">
        <v>-1</v>
      </c>
      <c r="BC106" s="835">
        <v>-7.0499999999999989</v>
      </c>
      <c r="BD106" s="964"/>
      <c r="BE106" s="666">
        <v>2010</v>
      </c>
      <c r="BF106" s="948" t="e">
        <f>#VALUE!</f>
        <v>#VALUE!</v>
      </c>
      <c r="BG106" s="895">
        <v>1.7999999999999998</v>
      </c>
    </row>
    <row r="107" spans="1:59" ht="11.25" customHeight="1" x14ac:dyDescent="0.2">
      <c r="A107" s="611" t="s">
        <v>636</v>
      </c>
      <c r="B107" s="927" t="s">
        <v>637</v>
      </c>
      <c r="C107" s="994" t="s">
        <v>123</v>
      </c>
      <c r="D107" s="994" t="s">
        <v>4208</v>
      </c>
      <c r="E107" s="794">
        <v>16</v>
      </c>
      <c r="F107" s="526">
        <v>215</v>
      </c>
      <c r="G107" s="526" t="s">
        <v>37</v>
      </c>
      <c r="H107" s="526" t="s">
        <v>37</v>
      </c>
      <c r="I107" s="926">
        <v>128.79</v>
      </c>
      <c r="J107" s="704">
        <f t="shared" si="18"/>
        <v>2.2672567745943009</v>
      </c>
      <c r="K107" s="929">
        <v>0.73</v>
      </c>
      <c r="L107" s="641">
        <v>4</v>
      </c>
      <c r="M107" s="695">
        <f t="shared" si="19"/>
        <v>2.92</v>
      </c>
      <c r="N107" s="923" t="s">
        <v>588</v>
      </c>
      <c r="O107" s="797">
        <v>0.69</v>
      </c>
      <c r="P107" s="917">
        <v>43364</v>
      </c>
      <c r="Q107" s="917">
        <v>43378</v>
      </c>
      <c r="R107" s="695">
        <f t="shared" si="20"/>
        <v>5.7971014492753676</v>
      </c>
      <c r="S107" s="761">
        <f>IF(INDEX(Historical!$D$7:$D$1439,MATCH(B107,Historical!$B$7:$B$1446,0))=0,"n/a",(INDEX(Historical!$C$7:$C$1439,MATCH(B107,Historical!$B$7:$B$1446,0))/INDEX(Historical!$D$7:$D$1439,MATCH(B107,Historical!$B$7:$B$1446,0))-1)*100)</f>
        <v>7.2796934865900331</v>
      </c>
      <c r="T107" s="761">
        <f>IF(INDEX(Historical!$F$7:$F$1432,MATCH(B107,Historical!$B$7:$B$1446,0))=0,"n/a",((INDEX(Historical!$C$7:$C$1439,MATCH(B107,Historical!$B$7:$B$1446,0))/INDEX(Historical!$F$7:$F$1432,MATCH(B107,Historical!$B$7:$B$1446,0)))^(1/3)-1)*100)</f>
        <v>12.433898207203997</v>
      </c>
      <c r="U107" s="761">
        <f>IF(INDEX(Historical!$H$7:$H$1432,MATCH(B107,Historical!$B$7:$B$1446,0))=0,"n/a",((INDEX(Historical!$C$7:$C$1439,MATCH(B107,Historical!$B$7:$B$1446,0))/INDEX(Historical!$H$7:$H$1432,MATCH(B107,Historical!$B$7:$B$1446,0)))^(1/5)-1)*100)</f>
        <v>14.706435356463965</v>
      </c>
      <c r="V107" s="761">
        <f>IF(INDEX(Historical!$O$7:$O$1432,MATCH(B107,Historical!$B$7:$B$1446,0))=0,"n/a",((INDEX(Historical!$C$7:$C$1439,MATCH(B107,Historical!$B$7:$B$1446,0))/INDEX(Historical!$O$7:$O$1432,MATCH(B107,Historical!$B$7:$B$1446,0)))^(1/10)-1)*100)</f>
        <v>11.53290595998957</v>
      </c>
      <c r="W107" s="762">
        <f t="shared" si="21"/>
        <v>1.2751717049878091</v>
      </c>
      <c r="X107" s="763" t="str">
        <f t="shared" si="22"/>
        <v>n/a</v>
      </c>
      <c r="Y107" s="715"/>
      <c r="Z107" s="704">
        <f t="shared" si="23"/>
        <v>65.324384787472027</v>
      </c>
      <c r="AA107" s="937">
        <f t="shared" si="24"/>
        <v>28.812080536912752</v>
      </c>
      <c r="AB107" s="641">
        <v>12</v>
      </c>
      <c r="AC107" s="918">
        <v>4.47</v>
      </c>
      <c r="AD107" s="918">
        <v>3.94</v>
      </c>
      <c r="AE107" s="918">
        <v>3.5</v>
      </c>
      <c r="AF107" s="918">
        <v>2.37</v>
      </c>
      <c r="AG107" s="918">
        <v>10</v>
      </c>
      <c r="AH107" s="918">
        <v>-22.3</v>
      </c>
      <c r="AI107" s="918">
        <v>11.020000000000001</v>
      </c>
      <c r="AJ107" s="918">
        <v>-0.2</v>
      </c>
      <c r="AK107" s="918">
        <v>7.3</v>
      </c>
      <c r="AL107" s="930">
        <v>13930</v>
      </c>
      <c r="AM107" s="924">
        <v>19.2</v>
      </c>
      <c r="AN107" s="918">
        <v>0.75</v>
      </c>
      <c r="AO107" s="804">
        <f t="shared" si="25"/>
        <v>-11.838388405854488</v>
      </c>
      <c r="AP107" s="805">
        <f t="shared" si="26"/>
        <v>16.973692131058264</v>
      </c>
      <c r="AQ107" s="938">
        <f t="shared" si="27"/>
        <v>74.208854058037971</v>
      </c>
      <c r="AR107" s="704">
        <f>INDEX(Historical!$C$7:$C$1439,MATCH(B107,Historical!$B$7:$B$1446,0))*IF(AH107="n/a",1.03,IF(AH107&lt;0,1.01,IF(AH107&gt;10,1.1,(1+AH107/100))))</f>
        <v>2.8279999999999998</v>
      </c>
      <c r="AS107" s="937">
        <f t="shared" si="28"/>
        <v>3.1108000000000002</v>
      </c>
      <c r="AT107" s="937">
        <f t="shared" ref="AT107:AV126" si="33">IF($AK107="n/a",1.03*AS107,IF($AK107&lt;0,1.01*AS107,IF($AK107&gt;10,1.1*AS107,(1+$AK107/100)*AS107)))</f>
        <v>3.3378884000000002</v>
      </c>
      <c r="AU107" s="937">
        <f t="shared" si="33"/>
        <v>3.5815542532000002</v>
      </c>
      <c r="AV107" s="937">
        <f t="shared" si="33"/>
        <v>3.8430077136835998</v>
      </c>
      <c r="AW107" s="704">
        <f t="shared" si="29"/>
        <v>16.701250366883603</v>
      </c>
      <c r="AX107" s="812">
        <f t="shared" si="30"/>
        <v>12.967816109079589</v>
      </c>
      <c r="AY107" s="997">
        <v>0.77</v>
      </c>
      <c r="AZ107" s="924">
        <v>5.7</v>
      </c>
      <c r="BA107" s="924">
        <v>-14.469999999999999</v>
      </c>
      <c r="BB107" s="924">
        <v>-2.54</v>
      </c>
      <c r="BC107" s="924">
        <v>-3.55</v>
      </c>
      <c r="BE107" s="666">
        <v>2003</v>
      </c>
      <c r="BF107" s="948" t="e">
        <f>#VALUE!</f>
        <v>#VALUE!</v>
      </c>
      <c r="BG107" s="933">
        <v>4.3</v>
      </c>
    </row>
    <row r="108" spans="1:59" ht="11.25" customHeight="1" x14ac:dyDescent="0.2">
      <c r="A108" s="630" t="s">
        <v>1336</v>
      </c>
      <c r="B108" s="927" t="s">
        <v>1337</v>
      </c>
      <c r="C108" s="994" t="s">
        <v>128</v>
      </c>
      <c r="D108" s="994" t="s">
        <v>193</v>
      </c>
      <c r="E108" s="794">
        <v>10</v>
      </c>
      <c r="F108" s="526">
        <v>327</v>
      </c>
      <c r="G108" s="526" t="s">
        <v>106</v>
      </c>
      <c r="H108" s="526" t="s">
        <v>106</v>
      </c>
      <c r="I108" s="926">
        <v>75.87</v>
      </c>
      <c r="J108" s="704">
        <f t="shared" si="18"/>
        <v>1.4498484249373931</v>
      </c>
      <c r="K108" s="929">
        <v>0.27500000000000002</v>
      </c>
      <c r="L108" s="641">
        <v>4</v>
      </c>
      <c r="M108" s="695">
        <f t="shared" si="19"/>
        <v>1.1000000000000001</v>
      </c>
      <c r="N108" s="923" t="s">
        <v>493</v>
      </c>
      <c r="O108" s="797">
        <v>0.21</v>
      </c>
      <c r="P108" s="917">
        <v>43462</v>
      </c>
      <c r="Q108" s="917">
        <v>43480</v>
      </c>
      <c r="R108" s="695">
        <f t="shared" si="20"/>
        <v>30.95238095238097</v>
      </c>
      <c r="S108" s="761">
        <f>IF(INDEX(Historical!$D$7:$D$1439,MATCH(B108,Historical!$B$7:$B$1446,0))=0,"n/a",(INDEX(Historical!$C$7:$C$1439,MATCH(B108,Historical!$B$7:$B$1446,0))/INDEX(Historical!$D$7:$D$1439,MATCH(B108,Historical!$B$7:$B$1446,0))-1)*100)</f>
        <v>23.529411764705866</v>
      </c>
      <c r="T108" s="761">
        <f>IF(INDEX(Historical!$F$7:$F$1432,MATCH(B108,Historical!$B$7:$B$1446,0))=0,"n/a",((INDEX(Historical!$C$7:$C$1439,MATCH(B108,Historical!$B$7:$B$1446,0))/INDEX(Historical!$F$7:$F$1432,MATCH(B108,Historical!$B$7:$B$1446,0)))^(1/3)-1)*100)</f>
        <v>18.096321418390836</v>
      </c>
      <c r="U108" s="761">
        <f>IF(INDEX(Historical!$H$7:$H$1432,MATCH(B108,Historical!$B$7:$B$1446,0))=0,"n/a",((INDEX(Historical!$C$7:$C$1439,MATCH(B108,Historical!$B$7:$B$1446,0))/INDEX(Historical!$H$7:$H$1432,MATCH(B108,Historical!$B$7:$B$1446,0)))^(1/5)-1)*100)</f>
        <v>13.80604263098537</v>
      </c>
      <c r="V108" s="761">
        <f>IF(INDEX(Historical!$O$7:$O$1432,MATCH(B108,Historical!$B$7:$B$1446,0))=0,"n/a",((INDEX(Historical!$C$7:$C$1439,MATCH(B108,Historical!$B$7:$B$1446,0))/INDEX(Historical!$O$7:$O$1432,MATCH(B108,Historical!$B$7:$B$1446,0)))^(1/10)-1)*100)</f>
        <v>20.220216606602072</v>
      </c>
      <c r="W108" s="762">
        <f t="shared" si="21"/>
        <v>0.68278411154495644</v>
      </c>
      <c r="X108" s="763">
        <f t="shared" si="22"/>
        <v>2.2632856772107166</v>
      </c>
      <c r="Y108" s="715"/>
      <c r="Z108" s="704">
        <f t="shared" si="23"/>
        <v>64.327485380116968</v>
      </c>
      <c r="AA108" s="937">
        <f t="shared" si="24"/>
        <v>44.368421052631582</v>
      </c>
      <c r="AB108" s="641">
        <v>12</v>
      </c>
      <c r="AC108" s="918">
        <v>1.71</v>
      </c>
      <c r="AD108" s="918">
        <v>3.7</v>
      </c>
      <c r="AE108" s="918">
        <v>3.61</v>
      </c>
      <c r="AF108" s="918">
        <v>5.31</v>
      </c>
      <c r="AG108" s="918">
        <v>12</v>
      </c>
      <c r="AH108" s="918">
        <v>25.1</v>
      </c>
      <c r="AI108" s="918">
        <v>14.92</v>
      </c>
      <c r="AJ108" s="918">
        <v>6.1</v>
      </c>
      <c r="AK108" s="918">
        <v>12</v>
      </c>
      <c r="AL108" s="930">
        <v>2440</v>
      </c>
      <c r="AM108" s="924">
        <v>0.4</v>
      </c>
      <c r="AN108" s="918">
        <v>0.1</v>
      </c>
      <c r="AO108" s="804">
        <f t="shared" si="25"/>
        <v>-29.112529996708819</v>
      </c>
      <c r="AP108" s="805">
        <f t="shared" si="26"/>
        <v>15.255891055922763</v>
      </c>
      <c r="AQ108" s="938">
        <f t="shared" si="27"/>
        <v>223.58843255624964</v>
      </c>
      <c r="AR108" s="704">
        <f>INDEX(Historical!$C$7:$C$1439,MATCH(B108,Historical!$B$7:$B$1446,0))*IF(AH108="n/a",1.03,IF(AH108&lt;0,1.01,IF(AH108&gt;10,1.1,(1+AH108/100))))</f>
        <v>0.92400000000000004</v>
      </c>
      <c r="AS108" s="937">
        <f t="shared" si="28"/>
        <v>1.0164000000000002</v>
      </c>
      <c r="AT108" s="937">
        <f t="shared" si="33"/>
        <v>1.1180400000000004</v>
      </c>
      <c r="AU108" s="937">
        <f t="shared" si="33"/>
        <v>1.2298440000000006</v>
      </c>
      <c r="AV108" s="937">
        <f t="shared" si="33"/>
        <v>1.3528284000000008</v>
      </c>
      <c r="AW108" s="704">
        <f t="shared" si="29"/>
        <v>5.6411124000000026</v>
      </c>
      <c r="AX108" s="812">
        <f t="shared" si="30"/>
        <v>7.4352344800316352</v>
      </c>
      <c r="AY108" s="997">
        <v>0.95</v>
      </c>
      <c r="AZ108" s="924">
        <v>67.67</v>
      </c>
      <c r="BA108" s="924">
        <v>-6.32</v>
      </c>
      <c r="BB108" s="924">
        <v>6.08</v>
      </c>
      <c r="BC108" s="924">
        <v>20.419999999999998</v>
      </c>
      <c r="BE108" s="666">
        <v>2010</v>
      </c>
      <c r="BF108" s="948" t="e">
        <f>#VALUE!</f>
        <v>#VALUE!</v>
      </c>
      <c r="BG108" s="933">
        <v>6.8000000000000007</v>
      </c>
    </row>
    <row r="109" spans="1:59" ht="11.25" customHeight="1" x14ac:dyDescent="0.2">
      <c r="A109" s="537" t="s">
        <v>641</v>
      </c>
      <c r="B109" s="927" t="s">
        <v>642</v>
      </c>
      <c r="C109" s="994" t="s">
        <v>108</v>
      </c>
      <c r="D109" s="994" t="s">
        <v>4376</v>
      </c>
      <c r="E109" s="795">
        <v>13</v>
      </c>
      <c r="F109" s="526">
        <v>283</v>
      </c>
      <c r="G109" s="526" t="s">
        <v>106</v>
      </c>
      <c r="H109" s="526" t="s">
        <v>106</v>
      </c>
      <c r="I109" s="926">
        <v>23.75</v>
      </c>
      <c r="J109" s="704">
        <f t="shared" si="18"/>
        <v>4.3789473684210529</v>
      </c>
      <c r="K109" s="929">
        <v>0.26</v>
      </c>
      <c r="L109" s="641">
        <v>4</v>
      </c>
      <c r="M109" s="695">
        <f t="shared" si="19"/>
        <v>1.04</v>
      </c>
      <c r="N109" s="923" t="s">
        <v>152</v>
      </c>
      <c r="O109" s="797">
        <v>0.25</v>
      </c>
      <c r="P109" s="919">
        <v>43004</v>
      </c>
      <c r="Q109" s="919">
        <v>43007</v>
      </c>
      <c r="R109" s="695">
        <f t="shared" si="20"/>
        <v>4.0000000000000036</v>
      </c>
      <c r="S109" s="761">
        <f>IF(INDEX(Historical!$D$7:$D$1439,MATCH(B109,Historical!$B$7:$B$1446,0))=0,"n/a",(INDEX(Historical!$C$7:$C$1439,MATCH(B109,Historical!$B$7:$B$1446,0))/INDEX(Historical!$D$7:$D$1439,MATCH(B109,Historical!$B$7:$B$1446,0))-1)*100)</f>
        <v>1.9607843137254832</v>
      </c>
      <c r="T109" s="761">
        <f>IF(INDEX(Historical!$F$7:$F$1432,MATCH(B109,Historical!$B$7:$B$1446,0))=0,"n/a",((INDEX(Historical!$C$7:$C$1439,MATCH(B109,Historical!$B$7:$B$1446,0))/INDEX(Historical!$F$7:$F$1432,MATCH(B109,Historical!$B$7:$B$1446,0)))^(1/3)-1)*100)</f>
        <v>3.4272939158597637</v>
      </c>
      <c r="U109" s="761">
        <f>IF(INDEX(Historical!$H$7:$H$1432,MATCH(B109,Historical!$B$7:$B$1446,0))=0,"n/a",((INDEX(Historical!$C$7:$C$1439,MATCH(B109,Historical!$B$7:$B$1446,0))/INDEX(Historical!$H$7:$H$1432,MATCH(B109,Historical!$B$7:$B$1446,0)))^(1/5)-1)*100)</f>
        <v>4.3640227150435917</v>
      </c>
      <c r="V109" s="761">
        <f>IF(INDEX(Historical!$O$7:$O$1432,MATCH(B109,Historical!$B$7:$B$1446,0))=0,"n/a",((INDEX(Historical!$C$7:$C$1439,MATCH(B109,Historical!$B$7:$B$1446,0))/INDEX(Historical!$O$7:$O$1432,MATCH(B109,Historical!$B$7:$B$1446,0)))^(1/10)-1)*100)</f>
        <v>8.0386652698788641</v>
      </c>
      <c r="W109" s="762">
        <f t="shared" si="21"/>
        <v>0.54287901890824142</v>
      </c>
      <c r="X109" s="763" t="str">
        <f t="shared" si="22"/>
        <v>n/a</v>
      </c>
      <c r="Y109" s="729" t="s">
        <v>4435</v>
      </c>
      <c r="Z109" s="704" t="str">
        <f t="shared" si="23"/>
        <v>n/a</v>
      </c>
      <c r="AA109" s="937" t="str">
        <f t="shared" si="24"/>
        <v>n/a</v>
      </c>
      <c r="AB109" s="641">
        <v>12</v>
      </c>
      <c r="AC109" s="918" t="s">
        <v>137</v>
      </c>
      <c r="AD109" s="918" t="s">
        <v>137</v>
      </c>
      <c r="AE109" s="918" t="s">
        <v>137</v>
      </c>
      <c r="AF109" s="918" t="s">
        <v>137</v>
      </c>
      <c r="AG109" s="918" t="s">
        <v>137</v>
      </c>
      <c r="AH109" s="918" t="s">
        <v>137</v>
      </c>
      <c r="AI109" s="918" t="s">
        <v>137</v>
      </c>
      <c r="AJ109" s="918" t="s">
        <v>137</v>
      </c>
      <c r="AK109" s="918" t="s">
        <v>137</v>
      </c>
      <c r="AL109" s="930" t="s">
        <v>137</v>
      </c>
      <c r="AM109" s="924" t="s">
        <v>137</v>
      </c>
      <c r="AN109" s="918" t="s">
        <v>137</v>
      </c>
      <c r="AO109" s="804" t="str">
        <f t="shared" si="25"/>
        <v>n/a</v>
      </c>
      <c r="AP109" s="805">
        <f t="shared" si="26"/>
        <v>8.7429700834646447</v>
      </c>
      <c r="AQ109" s="938" t="str">
        <f t="shared" si="27"/>
        <v>n/a</v>
      </c>
      <c r="AR109" s="704">
        <f>INDEX(Historical!$C$7:$C$1439,MATCH(B109,Historical!$B$7:$B$1446,0))*IF(AH109="n/a",1.03,IF(AH109&lt;0,1.01,IF(AH109&gt;10,1.1,(1+AH109/100))))</f>
        <v>1.0712000000000002</v>
      </c>
      <c r="AS109" s="937">
        <f t="shared" si="28"/>
        <v>1.1033360000000001</v>
      </c>
      <c r="AT109" s="937">
        <f t="shared" si="33"/>
        <v>1.1364360800000002</v>
      </c>
      <c r="AU109" s="937">
        <f t="shared" si="33"/>
        <v>1.1705291624000003</v>
      </c>
      <c r="AV109" s="937">
        <f t="shared" si="33"/>
        <v>1.2056450372720002</v>
      </c>
      <c r="AW109" s="704">
        <f t="shared" si="29"/>
        <v>5.6871462796720005</v>
      </c>
      <c r="AX109" s="812">
        <f t="shared" si="30"/>
        <v>23.94587907230316</v>
      </c>
      <c r="AY109" s="997" t="s">
        <v>137</v>
      </c>
      <c r="AZ109" s="924" t="s">
        <v>137</v>
      </c>
      <c r="BA109" s="924" t="s">
        <v>137</v>
      </c>
      <c r="BB109" s="924" t="s">
        <v>137</v>
      </c>
      <c r="BC109" s="924" t="s">
        <v>137</v>
      </c>
      <c r="BD109" s="963" t="s">
        <v>4301</v>
      </c>
      <c r="BE109" s="666">
        <v>2007</v>
      </c>
      <c r="BF109" s="948" t="e">
        <f>#VALUE!</f>
        <v>#VALUE!</v>
      </c>
      <c r="BG109" s="933" t="s">
        <v>137</v>
      </c>
    </row>
    <row r="110" spans="1:59" ht="11.25" customHeight="1" x14ac:dyDescent="0.2">
      <c r="A110" s="611" t="s">
        <v>638</v>
      </c>
      <c r="B110" s="927" t="s">
        <v>639</v>
      </c>
      <c r="C110" s="994" t="s">
        <v>247</v>
      </c>
      <c r="D110" s="994" t="s">
        <v>4390</v>
      </c>
      <c r="E110" s="794">
        <v>13</v>
      </c>
      <c r="F110" s="526">
        <v>285</v>
      </c>
      <c r="G110" s="526" t="s">
        <v>106</v>
      </c>
      <c r="H110" s="526" t="s">
        <v>106</v>
      </c>
      <c r="I110" s="926">
        <v>43.63</v>
      </c>
      <c r="J110" s="704">
        <f t="shared" si="18"/>
        <v>1.0772404308961723</v>
      </c>
      <c r="K110" s="929">
        <v>0.47</v>
      </c>
      <c r="L110" s="641">
        <v>1</v>
      </c>
      <c r="M110" s="695">
        <f t="shared" si="19"/>
        <v>0.47</v>
      </c>
      <c r="N110" s="923" t="s">
        <v>640</v>
      </c>
      <c r="O110" s="797">
        <v>0.43</v>
      </c>
      <c r="P110" s="660">
        <v>43250</v>
      </c>
      <c r="Q110" s="660">
        <v>43280</v>
      </c>
      <c r="R110" s="695">
        <f t="shared" si="20"/>
        <v>9.302325581395344</v>
      </c>
      <c r="S110" s="761">
        <f>IF(INDEX(Historical!$D$7:$D$1439,MATCH(B110,Historical!$B$7:$B$1446,0))=0,"n/a",(INDEX(Historical!$C$7:$C$1439,MATCH(B110,Historical!$B$7:$B$1446,0))/INDEX(Historical!$D$7:$D$1439,MATCH(B110,Historical!$B$7:$B$1446,0))-1)*100)</f>
        <v>9.302325581395344</v>
      </c>
      <c r="T110" s="761">
        <f>IF(INDEX(Historical!$F$7:$F$1432,MATCH(B110,Historical!$B$7:$B$1446,0))=0,"n/a",((INDEX(Historical!$C$7:$C$1439,MATCH(B110,Historical!$B$7:$B$1446,0))/INDEX(Historical!$F$7:$F$1432,MATCH(B110,Historical!$B$7:$B$1446,0)))^(1/3)-1)*100)</f>
        <v>21.817075763371019</v>
      </c>
      <c r="U110" s="761">
        <f>IF(INDEX(Historical!$H$7:$H$1432,MATCH(B110,Historical!$B$7:$B$1446,0))=0,"n/a",((INDEX(Historical!$C$7:$C$1439,MATCH(B110,Historical!$B$7:$B$1446,0))/INDEX(Historical!$H$7:$H$1432,MATCH(B110,Historical!$B$7:$B$1446,0)))^(1/5)-1)*100)</f>
        <v>16.395190493396548</v>
      </c>
      <c r="V110" s="761">
        <f>IF(INDEX(Historical!$O$7:$O$1432,MATCH(B110,Historical!$B$7:$B$1446,0))=0,"n/a",((INDEX(Historical!$C$7:$C$1439,MATCH(B110,Historical!$B$7:$B$1446,0))/INDEX(Historical!$O$7:$O$1432,MATCH(B110,Historical!$B$7:$B$1446,0)))^(1/10)-1)*100)</f>
        <v>14.628249734011224</v>
      </c>
      <c r="W110" s="762">
        <f t="shared" si="21"/>
        <v>1.120789622238751</v>
      </c>
      <c r="X110" s="763">
        <f t="shared" si="22"/>
        <v>1.2327210897290637</v>
      </c>
      <c r="Y110" s="928"/>
      <c r="Z110" s="704">
        <f t="shared" si="23"/>
        <v>25.824175824175821</v>
      </c>
      <c r="AA110" s="937">
        <f t="shared" si="24"/>
        <v>23.972527472527474</v>
      </c>
      <c r="AB110" s="641">
        <v>11</v>
      </c>
      <c r="AC110" s="918">
        <v>1.82</v>
      </c>
      <c r="AD110" s="918">
        <v>2.89</v>
      </c>
      <c r="AE110" s="918">
        <v>2.82</v>
      </c>
      <c r="AF110" s="918">
        <v>1.17</v>
      </c>
      <c r="AG110" s="918">
        <v>13.8</v>
      </c>
      <c r="AH110" s="918">
        <v>-26.700000000000003</v>
      </c>
      <c r="AI110" s="918">
        <v>6.09</v>
      </c>
      <c r="AJ110" s="918">
        <v>13.3</v>
      </c>
      <c r="AK110" s="918">
        <v>8.3000000000000007</v>
      </c>
      <c r="AL110" s="930">
        <v>1910</v>
      </c>
      <c r="AM110" s="924">
        <v>0.5</v>
      </c>
      <c r="AN110" s="918">
        <v>0.16</v>
      </c>
      <c r="AO110" s="804">
        <f t="shared" si="25"/>
        <v>-6.5000965482347546</v>
      </c>
      <c r="AP110" s="805">
        <f t="shared" si="26"/>
        <v>17.47243092429272</v>
      </c>
      <c r="AQ110" s="938">
        <f t="shared" si="27"/>
        <v>11.649963214119708</v>
      </c>
      <c r="AR110" s="704">
        <f>INDEX(Historical!$C$7:$C$1439,MATCH(B110,Historical!$B$7:$B$1446,0))*IF(AH110="n/a",1.03,IF(AH110&lt;0,1.01,IF(AH110&gt;10,1.1,(1+AH110/100))))</f>
        <v>0.47469999999999996</v>
      </c>
      <c r="AS110" s="937">
        <f t="shared" si="28"/>
        <v>0.50360922999999991</v>
      </c>
      <c r="AT110" s="937">
        <f t="shared" si="33"/>
        <v>0.54540879608999993</v>
      </c>
      <c r="AU110" s="937">
        <f t="shared" si="33"/>
        <v>0.59067772616546987</v>
      </c>
      <c r="AV110" s="937">
        <f t="shared" si="33"/>
        <v>0.63970397743720386</v>
      </c>
      <c r="AW110" s="704">
        <f t="shared" si="29"/>
        <v>2.7540997296926735</v>
      </c>
      <c r="AX110" s="812">
        <f t="shared" si="30"/>
        <v>6.3123991054152491</v>
      </c>
      <c r="AY110" s="997">
        <v>0.85</v>
      </c>
      <c r="AZ110" s="924">
        <v>24.23</v>
      </c>
      <c r="BA110" s="924">
        <v>-12.65</v>
      </c>
      <c r="BB110" s="924">
        <v>0.22999999999999998</v>
      </c>
      <c r="BC110" s="924">
        <v>1.92</v>
      </c>
      <c r="BE110" s="666">
        <v>2006</v>
      </c>
      <c r="BF110" s="948" t="e">
        <f>#VALUE!</f>
        <v>#VALUE!</v>
      </c>
      <c r="BG110" s="933">
        <v>9.8000000000000007</v>
      </c>
    </row>
    <row r="111" spans="1:59" ht="11.25" customHeight="1" x14ac:dyDescent="0.2">
      <c r="A111" s="611" t="s">
        <v>647</v>
      </c>
      <c r="B111" s="927" t="s">
        <v>648</v>
      </c>
      <c r="C111" s="994" t="s">
        <v>112</v>
      </c>
      <c r="D111" s="994" t="s">
        <v>4394</v>
      </c>
      <c r="E111" s="794">
        <v>16</v>
      </c>
      <c r="F111" s="526">
        <v>226</v>
      </c>
      <c r="G111" s="526" t="s">
        <v>106</v>
      </c>
      <c r="H111" s="526" t="s">
        <v>106</v>
      </c>
      <c r="I111" s="926">
        <v>101.29</v>
      </c>
      <c r="J111" s="704">
        <f t="shared" si="18"/>
        <v>1.0267548622766314</v>
      </c>
      <c r="K111" s="929">
        <v>0.26</v>
      </c>
      <c r="L111" s="641">
        <v>4</v>
      </c>
      <c r="M111" s="695">
        <f t="shared" si="19"/>
        <v>1.04</v>
      </c>
      <c r="N111" s="923" t="s">
        <v>435</v>
      </c>
      <c r="O111" s="797">
        <v>0.24</v>
      </c>
      <c r="P111" s="917">
        <v>43503</v>
      </c>
      <c r="Q111" s="917">
        <v>43518</v>
      </c>
      <c r="R111" s="695">
        <f t="shared" si="20"/>
        <v>8.333333333333341</v>
      </c>
      <c r="S111" s="761">
        <f>IF(INDEX(Historical!$D$7:$D$1439,MATCH(B111,Historical!$B$7:$B$1446,0))=0,"n/a",(INDEX(Historical!$C$7:$C$1439,MATCH(B111,Historical!$B$7:$B$1446,0))/INDEX(Historical!$D$7:$D$1439,MATCH(B111,Historical!$B$7:$B$1446,0))-1)*100)</f>
        <v>4.3478260869565188</v>
      </c>
      <c r="T111" s="761">
        <f>IF(INDEX(Historical!$F$7:$F$1432,MATCH(B111,Historical!$B$7:$B$1446,0))=0,"n/a",((INDEX(Historical!$C$7:$C$1439,MATCH(B111,Historical!$B$7:$B$1446,0))/INDEX(Historical!$F$7:$F$1432,MATCH(B111,Historical!$B$7:$B$1446,0)))^(1/3)-1)*100)</f>
        <v>4.5515917149420382</v>
      </c>
      <c r="U111" s="761">
        <f>IF(INDEX(Historical!$H$7:$H$1432,MATCH(B111,Historical!$B$7:$B$1446,0))=0,"n/a",((INDEX(Historical!$C$7:$C$1439,MATCH(B111,Historical!$B$7:$B$1446,0))/INDEX(Historical!$H$7:$H$1432,MATCH(B111,Historical!$B$7:$B$1446,0)))^(1/5)-1)*100)</f>
        <v>9.8560543306117854</v>
      </c>
      <c r="V111" s="761">
        <f>IF(INDEX(Historical!$O$7:$O$1432,MATCH(B111,Historical!$B$7:$B$1446,0))=0,"n/a",((INDEX(Historical!$C$7:$C$1439,MATCH(B111,Historical!$B$7:$B$1446,0))/INDEX(Historical!$O$7:$O$1432,MATCH(B111,Historical!$B$7:$B$1446,0)))^(1/10)-1)*100)</f>
        <v>9.1493425617896982</v>
      </c>
      <c r="W111" s="762">
        <f t="shared" si="21"/>
        <v>1.0772418088020357</v>
      </c>
      <c r="X111" s="763">
        <f t="shared" si="22"/>
        <v>1.071310253327368</v>
      </c>
      <c r="Y111" s="715"/>
      <c r="Z111" s="704">
        <f t="shared" si="23"/>
        <v>23.318385650224215</v>
      </c>
      <c r="AA111" s="937">
        <f t="shared" si="24"/>
        <v>22.710762331838566</v>
      </c>
      <c r="AB111" s="641">
        <v>12</v>
      </c>
      <c r="AC111" s="918">
        <v>4.46</v>
      </c>
      <c r="AD111" s="918">
        <v>1.6</v>
      </c>
      <c r="AE111" s="918">
        <v>1.31</v>
      </c>
      <c r="AF111" s="918">
        <v>5.26</v>
      </c>
      <c r="AG111" s="918">
        <v>24</v>
      </c>
      <c r="AH111" s="918">
        <v>-50.2</v>
      </c>
      <c r="AI111" s="918">
        <v>11.15</v>
      </c>
      <c r="AJ111" s="918">
        <v>9.1999999999999993</v>
      </c>
      <c r="AK111" s="918">
        <v>14.21</v>
      </c>
      <c r="AL111" s="930">
        <v>11300</v>
      </c>
      <c r="AM111" s="924">
        <v>2.7</v>
      </c>
      <c r="AN111" s="918">
        <v>0.55000000000000004</v>
      </c>
      <c r="AO111" s="804">
        <f t="shared" si="25"/>
        <v>-11.82795313895015</v>
      </c>
      <c r="AP111" s="805">
        <f t="shared" si="26"/>
        <v>10.882809192888416</v>
      </c>
      <c r="AQ111" s="938">
        <f t="shared" si="27"/>
        <v>130.41856586604479</v>
      </c>
      <c r="AR111" s="704">
        <f>INDEX(Historical!$C$7:$C$1439,MATCH(B111,Historical!$B$7:$B$1446,0))*IF(AH111="n/a",1.03,IF(AH111&lt;0,1.01,IF(AH111&gt;10,1.1,(1+AH111/100))))</f>
        <v>0.96960000000000002</v>
      </c>
      <c r="AS111" s="937">
        <f t="shared" si="28"/>
        <v>1.0665600000000002</v>
      </c>
      <c r="AT111" s="937">
        <f t="shared" si="33"/>
        <v>1.1732160000000003</v>
      </c>
      <c r="AU111" s="937">
        <f t="shared" si="33"/>
        <v>1.2905376000000004</v>
      </c>
      <c r="AV111" s="937">
        <f t="shared" si="33"/>
        <v>1.4195913600000005</v>
      </c>
      <c r="AW111" s="704">
        <f t="shared" si="29"/>
        <v>5.9195049600000011</v>
      </c>
      <c r="AX111" s="812">
        <f t="shared" si="30"/>
        <v>5.8441158653371517</v>
      </c>
      <c r="AY111" s="997">
        <v>1.1100000000000001</v>
      </c>
      <c r="AZ111" s="924">
        <v>14.610000000000001</v>
      </c>
      <c r="BA111" s="924">
        <v>-23.11</v>
      </c>
      <c r="BB111" s="924">
        <v>-3.8899999999999997</v>
      </c>
      <c r="BC111" s="924">
        <v>-9.32</v>
      </c>
      <c r="BE111" s="666">
        <v>2004</v>
      </c>
      <c r="BF111" s="948" t="e">
        <f>#VALUE!</f>
        <v>#VALUE!</v>
      </c>
      <c r="BG111" s="933">
        <v>10.4</v>
      </c>
    </row>
    <row r="112" spans="1:59" ht="11.25" customHeight="1" x14ac:dyDescent="0.2">
      <c r="A112" s="611" t="s">
        <v>645</v>
      </c>
      <c r="B112" s="927" t="s">
        <v>646</v>
      </c>
      <c r="C112" s="994" t="s">
        <v>128</v>
      </c>
      <c r="D112" s="994" t="s">
        <v>4364</v>
      </c>
      <c r="E112" s="794">
        <v>15</v>
      </c>
      <c r="F112" s="526">
        <v>251</v>
      </c>
      <c r="G112" s="526" t="s">
        <v>106</v>
      </c>
      <c r="H112" s="526" t="s">
        <v>106</v>
      </c>
      <c r="I112" s="926">
        <v>158.84</v>
      </c>
      <c r="J112" s="704">
        <f t="shared" si="18"/>
        <v>1.2591286829513977</v>
      </c>
      <c r="K112" s="929">
        <v>0.5</v>
      </c>
      <c r="L112" s="641">
        <v>4</v>
      </c>
      <c r="M112" s="695">
        <f t="shared" si="19"/>
        <v>2</v>
      </c>
      <c r="N112" s="923" t="s">
        <v>266</v>
      </c>
      <c r="O112" s="797">
        <v>0.45</v>
      </c>
      <c r="P112" s="917">
        <v>43451</v>
      </c>
      <c r="Q112" s="917">
        <v>43469</v>
      </c>
      <c r="R112" s="695">
        <f t="shared" si="20"/>
        <v>11.111111111111107</v>
      </c>
      <c r="S112" s="761">
        <f>IF(INDEX(Historical!$D$7:$D$1439,MATCH(B112,Historical!$B$7:$B$1446,0))=0,"n/a",(INDEX(Historical!$C$7:$C$1439,MATCH(B112,Historical!$B$7:$B$1446,0))/INDEX(Historical!$D$7:$D$1439,MATCH(B112,Historical!$B$7:$B$1446,0))-1)*100)</f>
        <v>7.1428571428571397</v>
      </c>
      <c r="T112" s="761">
        <f>IF(INDEX(Historical!$F$7:$F$1432,MATCH(B112,Historical!$B$7:$B$1446,0))=0,"n/a",((INDEX(Historical!$C$7:$C$1439,MATCH(B112,Historical!$B$7:$B$1446,0))/INDEX(Historical!$F$7:$F$1432,MATCH(B112,Historical!$B$7:$B$1446,0)))^(1/3)-1)*100)</f>
        <v>7.7217345015941907</v>
      </c>
      <c r="U112" s="761">
        <f>IF(INDEX(Historical!$H$7:$H$1432,MATCH(B112,Historical!$B$7:$B$1446,0))=0,"n/a",((INDEX(Historical!$C$7:$C$1439,MATCH(B112,Historical!$B$7:$B$1446,0))/INDEX(Historical!$H$7:$H$1432,MATCH(B112,Historical!$B$7:$B$1446,0)))^(1/5)-1)*100)</f>
        <v>22.975474292468157</v>
      </c>
      <c r="V112" s="761">
        <f>IF(INDEX(Historical!$O$7:$O$1432,MATCH(B112,Historical!$B$7:$B$1446,0))=0,"n/a",((INDEX(Historical!$C$7:$C$1439,MATCH(B112,Historical!$B$7:$B$1446,0))/INDEX(Historical!$O$7:$O$1432,MATCH(B112,Historical!$B$7:$B$1446,0)))^(1/10)-1)*100)</f>
        <v>17.140501260826912</v>
      </c>
      <c r="W112" s="762">
        <f t="shared" si="21"/>
        <v>1.3404202095872513</v>
      </c>
      <c r="X112" s="763">
        <f t="shared" si="22"/>
        <v>7.1798357163962985</v>
      </c>
      <c r="Y112" s="720"/>
      <c r="Z112" s="704">
        <f t="shared" si="23"/>
        <v>48.899755501222501</v>
      </c>
      <c r="AA112" s="937">
        <f t="shared" si="24"/>
        <v>38.836185819070906</v>
      </c>
      <c r="AB112" s="641">
        <v>9</v>
      </c>
      <c r="AC112" s="918">
        <v>4.09</v>
      </c>
      <c r="AD112" s="918">
        <v>6.47</v>
      </c>
      <c r="AE112" s="918">
        <v>2.63</v>
      </c>
      <c r="AF112" s="918">
        <v>3.88</v>
      </c>
      <c r="AG112" s="918">
        <v>11.4</v>
      </c>
      <c r="AH112" s="918">
        <v>-5.3</v>
      </c>
      <c r="AI112" s="918">
        <v>7.33</v>
      </c>
      <c r="AJ112" s="918">
        <v>3.2</v>
      </c>
      <c r="AK112" s="918">
        <v>6</v>
      </c>
      <c r="AL112" s="930">
        <v>3010</v>
      </c>
      <c r="AM112" s="924">
        <v>20.200000000000003</v>
      </c>
      <c r="AN112" s="918">
        <v>0</v>
      </c>
      <c r="AO112" s="804">
        <f t="shared" si="25"/>
        <v>-14.60158284365135</v>
      </c>
      <c r="AP112" s="805">
        <f t="shared" si="26"/>
        <v>24.234602975419556</v>
      </c>
      <c r="AQ112" s="938">
        <f t="shared" si="27"/>
        <v>158.78725795353401</v>
      </c>
      <c r="AR112" s="704">
        <f>INDEX(Historical!$C$7:$C$1439,MATCH(B112,Historical!$B$7:$B$1446,0))*IF(AH112="n/a",1.03,IF(AH112&lt;0,1.01,IF(AH112&gt;10,1.1,(1+AH112/100))))</f>
        <v>1.8180000000000001</v>
      </c>
      <c r="AS112" s="937">
        <f t="shared" si="28"/>
        <v>1.9512593999999999</v>
      </c>
      <c r="AT112" s="937">
        <f t="shared" si="33"/>
        <v>2.0683349639999999</v>
      </c>
      <c r="AU112" s="937">
        <f t="shared" si="33"/>
        <v>2.1924350618399999</v>
      </c>
      <c r="AV112" s="937">
        <f t="shared" si="33"/>
        <v>2.3239811655503999</v>
      </c>
      <c r="AW112" s="704">
        <f t="shared" si="29"/>
        <v>10.3540105913904</v>
      </c>
      <c r="AX112" s="812">
        <f t="shared" si="30"/>
        <v>6.5185158596011084</v>
      </c>
      <c r="AY112" s="997">
        <v>0.5</v>
      </c>
      <c r="AZ112" s="924">
        <v>26.08</v>
      </c>
      <c r="BA112" s="924">
        <v>-2.46</v>
      </c>
      <c r="BB112" s="924">
        <v>3.38</v>
      </c>
      <c r="BC112" s="924">
        <v>5.13</v>
      </c>
      <c r="BE112" s="666">
        <v>2005</v>
      </c>
      <c r="BF112" s="948" t="e">
        <f>#VALUE!</f>
        <v>#VALUE!</v>
      </c>
      <c r="BG112" s="933">
        <v>9.3000000000000007</v>
      </c>
    </row>
    <row r="113" spans="1:59" ht="11.25" customHeight="1" x14ac:dyDescent="0.2">
      <c r="A113" s="611" t="s">
        <v>653</v>
      </c>
      <c r="B113" s="927" t="s">
        <v>654</v>
      </c>
      <c r="C113" s="994" t="s">
        <v>128</v>
      </c>
      <c r="D113" s="994" t="s">
        <v>4364</v>
      </c>
      <c r="E113" s="794">
        <v>15</v>
      </c>
      <c r="F113" s="526">
        <v>246</v>
      </c>
      <c r="G113" s="526" t="s">
        <v>37</v>
      </c>
      <c r="H113" s="526" t="s">
        <v>37</v>
      </c>
      <c r="I113" s="926">
        <v>57.38</v>
      </c>
      <c r="J113" s="704">
        <f t="shared" si="18"/>
        <v>3.9037992331822937</v>
      </c>
      <c r="K113" s="929">
        <v>0.56000000000000005</v>
      </c>
      <c r="L113" s="641">
        <v>4</v>
      </c>
      <c r="M113" s="695">
        <f t="shared" si="19"/>
        <v>2.2400000000000002</v>
      </c>
      <c r="N113" s="923" t="s">
        <v>149</v>
      </c>
      <c r="O113" s="797">
        <v>0.54</v>
      </c>
      <c r="P113" s="917">
        <v>43343</v>
      </c>
      <c r="Q113" s="917">
        <v>43360</v>
      </c>
      <c r="R113" s="695">
        <f t="shared" si="20"/>
        <v>3.7037037037037068</v>
      </c>
      <c r="S113" s="761">
        <f>IF(INDEX(Historical!$D$7:$D$1439,MATCH(B113,Historical!$B$7:$B$1446,0))=0,"n/a",(INDEX(Historical!$C$7:$C$1439,MATCH(B113,Historical!$B$7:$B$1446,0))/INDEX(Historical!$D$7:$D$1439,MATCH(B113,Historical!$B$7:$B$1446,0))-1)*100)</f>
        <v>3.7735849056603765</v>
      </c>
      <c r="T113" s="761">
        <f>IF(INDEX(Historical!$F$7:$F$1432,MATCH(B113,Historical!$B$7:$B$1446,0))=0,"n/a",((INDEX(Historical!$C$7:$C$1439,MATCH(B113,Historical!$B$7:$B$1446,0))/INDEX(Historical!$F$7:$F$1432,MATCH(B113,Historical!$B$7:$B$1446,0)))^(1/3)-1)*100)</f>
        <v>3.5744168651286268</v>
      </c>
      <c r="U113" s="761">
        <f>IF(INDEX(Historical!$H$7:$H$1432,MATCH(B113,Historical!$B$7:$B$1446,0))=0,"n/a",((INDEX(Historical!$C$7:$C$1439,MATCH(B113,Historical!$B$7:$B$1446,0))/INDEX(Historical!$H$7:$H$1432,MATCH(B113,Historical!$B$7:$B$1446,0)))^(1/5)-1)*100)</f>
        <v>4.0950396969256841</v>
      </c>
      <c r="V113" s="761">
        <f>IF(INDEX(Historical!$O$7:$O$1432,MATCH(B113,Historical!$B$7:$B$1446,0))=0,"n/a",((INDEX(Historical!$C$7:$C$1439,MATCH(B113,Historical!$B$7:$B$1446,0))/INDEX(Historical!$O$7:$O$1432,MATCH(B113,Historical!$B$7:$B$1446,0)))^(1/10)-1)*100)</f>
        <v>5.4017770031711043</v>
      </c>
      <c r="W113" s="762">
        <f t="shared" si="21"/>
        <v>0.75809121600571405</v>
      </c>
      <c r="X113" s="763" t="str">
        <f t="shared" si="22"/>
        <v>n/a</v>
      </c>
      <c r="Y113" s="723"/>
      <c r="Z113" s="704">
        <f t="shared" si="23"/>
        <v>58.792650918635182</v>
      </c>
      <c r="AA113" s="937">
        <f t="shared" si="24"/>
        <v>15.060367454068242</v>
      </c>
      <c r="AB113" s="641">
        <v>12</v>
      </c>
      <c r="AC113" s="918">
        <v>3.81</v>
      </c>
      <c r="AD113" s="918">
        <v>5.73</v>
      </c>
      <c r="AE113" s="918">
        <v>1.45</v>
      </c>
      <c r="AF113" s="918">
        <v>7.72</v>
      </c>
      <c r="AG113" s="918">
        <v>48.5</v>
      </c>
      <c r="AH113" s="918">
        <v>5.6000000000000005</v>
      </c>
      <c r="AI113" s="918">
        <v>6.93</v>
      </c>
      <c r="AJ113" s="918">
        <v>-5.0999999999999996</v>
      </c>
      <c r="AK113" s="918">
        <v>2.63</v>
      </c>
      <c r="AL113" s="930">
        <v>19630</v>
      </c>
      <c r="AM113" s="924">
        <v>18.899999999999999</v>
      </c>
      <c r="AN113" s="918">
        <v>3.42</v>
      </c>
      <c r="AO113" s="804">
        <f t="shared" si="25"/>
        <v>-7.0615285239602645</v>
      </c>
      <c r="AP113" s="805">
        <f t="shared" si="26"/>
        <v>7.9988389301079774</v>
      </c>
      <c r="AQ113" s="938">
        <f t="shared" si="27"/>
        <v>127.31870602541645</v>
      </c>
      <c r="AR113" s="704">
        <f>INDEX(Historical!$C$7:$C$1439,MATCH(B113,Historical!$B$7:$B$1446,0))*IF(AH113="n/a",1.03,IF(AH113&lt;0,1.01,IF(AH113&gt;10,1.1,(1+AH113/100))))</f>
        <v>2.3232000000000004</v>
      </c>
      <c r="AS113" s="937">
        <f t="shared" si="28"/>
        <v>2.4841977600000003</v>
      </c>
      <c r="AT113" s="937">
        <f t="shared" si="33"/>
        <v>2.5495321610880004</v>
      </c>
      <c r="AU113" s="937">
        <f t="shared" si="33"/>
        <v>2.6165848569246148</v>
      </c>
      <c r="AV113" s="937">
        <f t="shared" si="33"/>
        <v>2.6854010386617322</v>
      </c>
      <c r="AW113" s="704">
        <f t="shared" si="29"/>
        <v>12.658915816674348</v>
      </c>
      <c r="AX113" s="812">
        <f t="shared" si="30"/>
        <v>22.061547258059164</v>
      </c>
      <c r="AY113" s="997">
        <v>0.53</v>
      </c>
      <c r="AZ113" s="924">
        <v>7.9799999999999995</v>
      </c>
      <c r="BA113" s="924">
        <v>-23.47</v>
      </c>
      <c r="BB113" s="924">
        <v>1.3</v>
      </c>
      <c r="BC113" s="924">
        <v>-11.219999999999999</v>
      </c>
      <c r="BE113" s="666">
        <v>2004</v>
      </c>
      <c r="BF113" s="948" t="e">
        <f>#VALUE!</f>
        <v>#VALUE!</v>
      </c>
      <c r="BG113" s="933">
        <v>7.6</v>
      </c>
    </row>
    <row r="114" spans="1:59" ht="11.25" customHeight="1" x14ac:dyDescent="0.2">
      <c r="A114" s="611" t="s">
        <v>655</v>
      </c>
      <c r="B114" s="927" t="s">
        <v>656</v>
      </c>
      <c r="C114" s="994" t="s">
        <v>128</v>
      </c>
      <c r="D114" s="994" t="s">
        <v>4373</v>
      </c>
      <c r="E114" s="794">
        <v>13</v>
      </c>
      <c r="F114" s="526">
        <v>287</v>
      </c>
      <c r="G114" s="526" t="s">
        <v>106</v>
      </c>
      <c r="H114" s="526" t="s">
        <v>106</v>
      </c>
      <c r="I114" s="926">
        <v>24.6</v>
      </c>
      <c r="J114" s="704">
        <f t="shared" si="18"/>
        <v>2.2764227642276422</v>
      </c>
      <c r="K114" s="929">
        <v>0.14000000000000001</v>
      </c>
      <c r="L114" s="641">
        <v>4</v>
      </c>
      <c r="M114" s="695">
        <f t="shared" si="19"/>
        <v>0.56000000000000005</v>
      </c>
      <c r="N114" s="923" t="s">
        <v>119</v>
      </c>
      <c r="O114" s="797">
        <v>0.125</v>
      </c>
      <c r="P114" s="917">
        <v>43326</v>
      </c>
      <c r="Q114" s="917">
        <v>43344</v>
      </c>
      <c r="R114" s="695">
        <f t="shared" si="20"/>
        <v>12.000000000000011</v>
      </c>
      <c r="S114" s="761">
        <f>IF(INDEX(Historical!$D$7:$D$1439,MATCH(B114,Historical!$B$7:$B$1446,0))=0,"n/a",(INDEX(Historical!$C$7:$C$1439,MATCH(B114,Historical!$B$7:$B$1446,0))/INDEX(Historical!$D$7:$D$1439,MATCH(B114,Historical!$B$7:$B$1446,0))-1)*100)</f>
        <v>8.163265306122458</v>
      </c>
      <c r="T114" s="761">
        <f>IF(INDEX(Historical!$F$7:$F$1432,MATCH(B114,Historical!$B$7:$B$1446,0))=0,"n/a",((INDEX(Historical!$C$7:$C$1439,MATCH(B114,Historical!$B$7:$B$1446,0))/INDEX(Historical!$F$7:$F$1432,MATCH(B114,Historical!$B$7:$B$1446,0)))^(1/3)-1)*100)</f>
        <v>10.295956506668368</v>
      </c>
      <c r="U114" s="761">
        <f>IF(INDEX(Historical!$H$7:$H$1432,MATCH(B114,Historical!$B$7:$B$1446,0))=0,"n/a",((INDEX(Historical!$C$7:$C$1439,MATCH(B114,Historical!$B$7:$B$1446,0))/INDEX(Historical!$H$7:$H$1432,MATCH(B114,Historical!$B$7:$B$1446,0)))^(1/5)-1)*100)</f>
        <v>11.502896690310127</v>
      </c>
      <c r="V114" s="761">
        <f>IF(INDEX(Historical!$O$7:$O$1432,MATCH(B114,Historical!$B$7:$B$1446,0))=0,"n/a",((INDEX(Historical!$C$7:$C$1439,MATCH(B114,Historical!$B$7:$B$1446,0))/INDEX(Historical!$O$7:$O$1432,MATCH(B114,Historical!$B$7:$B$1446,0)))^(1/10)-1)*100)</f>
        <v>11.879026051002327</v>
      </c>
      <c r="W114" s="762">
        <f t="shared" si="21"/>
        <v>0.96833668357344305</v>
      </c>
      <c r="X114" s="763" t="str">
        <f t="shared" si="22"/>
        <v>n/a</v>
      </c>
      <c r="Y114" s="718"/>
      <c r="Z114" s="704">
        <f t="shared" si="23"/>
        <v>16.716417910447763</v>
      </c>
      <c r="AA114" s="937">
        <f t="shared" si="24"/>
        <v>7.3432835820895521</v>
      </c>
      <c r="AB114" s="641">
        <v>1</v>
      </c>
      <c r="AC114" s="918">
        <v>3.35</v>
      </c>
      <c r="AD114" s="918">
        <v>1.21</v>
      </c>
      <c r="AE114" s="918">
        <v>0.16</v>
      </c>
      <c r="AF114" s="918">
        <v>2.56</v>
      </c>
      <c r="AG114" s="918">
        <v>51.800000000000004</v>
      </c>
      <c r="AH114" s="918">
        <v>-47.599999999999994</v>
      </c>
      <c r="AI114" s="918">
        <v>7.6</v>
      </c>
      <c r="AJ114" s="918">
        <v>-5</v>
      </c>
      <c r="AK114" s="918">
        <v>6.0600000000000005</v>
      </c>
      <c r="AL114" s="930">
        <v>19610</v>
      </c>
      <c r="AM114" s="924">
        <v>0.8</v>
      </c>
      <c r="AN114" s="918">
        <v>1.96</v>
      </c>
      <c r="AO114" s="804">
        <f t="shared" si="25"/>
        <v>6.4360358724482181</v>
      </c>
      <c r="AP114" s="805">
        <f t="shared" si="26"/>
        <v>13.77931945453777</v>
      </c>
      <c r="AQ114" s="938">
        <f t="shared" si="27"/>
        <v>-8.5941748266452507</v>
      </c>
      <c r="AR114" s="704">
        <f>INDEX(Historical!$C$7:$C$1439,MATCH(B114,Historical!$B$7:$B$1446,0))*IF(AH114="n/a",1.03,IF(AH114&lt;0,1.01,IF(AH114&gt;10,1.1,(1+AH114/100))))</f>
        <v>0.5353</v>
      </c>
      <c r="AS114" s="937">
        <f t="shared" si="28"/>
        <v>0.57598280000000002</v>
      </c>
      <c r="AT114" s="937">
        <f t="shared" si="33"/>
        <v>0.61088735768000002</v>
      </c>
      <c r="AU114" s="937">
        <f t="shared" si="33"/>
        <v>0.64790713155540802</v>
      </c>
      <c r="AV114" s="937">
        <f t="shared" si="33"/>
        <v>0.68717030372766574</v>
      </c>
      <c r="AW114" s="704">
        <f t="shared" si="29"/>
        <v>3.057247592963074</v>
      </c>
      <c r="AX114" s="812">
        <f t="shared" si="30"/>
        <v>12.427835743752333</v>
      </c>
      <c r="AY114" s="997">
        <v>0.6</v>
      </c>
      <c r="AZ114" s="924">
        <v>6.29</v>
      </c>
      <c r="BA114" s="924">
        <v>-24.86</v>
      </c>
      <c r="BB114" s="924">
        <v>-9.9500000000000011</v>
      </c>
      <c r="BC114" s="924">
        <v>-14.19</v>
      </c>
      <c r="BE114" s="666">
        <v>2006</v>
      </c>
      <c r="BF114" s="948" t="e">
        <f>#VALUE!</f>
        <v>#VALUE!</v>
      </c>
      <c r="BG114" s="933">
        <v>10.100000000000001</v>
      </c>
    </row>
    <row r="115" spans="1:59" s="840" customFormat="1" ht="11.25" customHeight="1" x14ac:dyDescent="0.2">
      <c r="A115" s="819" t="s">
        <v>751</v>
      </c>
      <c r="B115" s="848" t="s">
        <v>752</v>
      </c>
      <c r="C115" s="994" t="s">
        <v>123</v>
      </c>
      <c r="D115" s="994" t="s">
        <v>4208</v>
      </c>
      <c r="E115" s="820">
        <v>11</v>
      </c>
      <c r="F115" s="526">
        <v>310</v>
      </c>
      <c r="G115" s="1151" t="s">
        <v>37</v>
      </c>
      <c r="H115" s="1151" t="s">
        <v>37</v>
      </c>
      <c r="I115" s="821">
        <v>200.33</v>
      </c>
      <c r="J115" s="822">
        <f t="shared" si="18"/>
        <v>0.73878101133130336</v>
      </c>
      <c r="K115" s="823">
        <v>0.37</v>
      </c>
      <c r="L115" s="824">
        <v>4</v>
      </c>
      <c r="M115" s="825">
        <f t="shared" si="19"/>
        <v>1.48</v>
      </c>
      <c r="N115" s="826" t="s">
        <v>161</v>
      </c>
      <c r="O115" s="827">
        <v>0.35499999999999998</v>
      </c>
      <c r="P115" s="828">
        <v>43297</v>
      </c>
      <c r="Q115" s="828">
        <v>43312</v>
      </c>
      <c r="R115" s="825">
        <f t="shared" si="20"/>
        <v>4.2253521126760605</v>
      </c>
      <c r="S115" s="761">
        <f>IF(INDEX(Historical!$D$7:$D$1439,MATCH(B115,Historical!$B$7:$B$1446,0))=0,"n/a",(INDEX(Historical!$C$7:$C$1439,MATCH(B115,Historical!$B$7:$B$1446,0))/INDEX(Historical!$D$7:$D$1439,MATCH(B115,Historical!$B$7:$B$1446,0))-1)*100)</f>
        <v>3.5714285714285809</v>
      </c>
      <c r="T115" s="761">
        <f>IF(INDEX(Historical!$F$7:$F$1432,MATCH(B115,Historical!$B$7:$B$1446,0))=0,"n/a",((INDEX(Historical!$C$7:$C$1439,MATCH(B115,Historical!$B$7:$B$1446,0))/INDEX(Historical!$F$7:$F$1432,MATCH(B115,Historical!$B$7:$B$1446,0)))^(1/3)-1)*100)</f>
        <v>5.3534525175642056</v>
      </c>
      <c r="U115" s="761">
        <f>IF(INDEX(Historical!$H$7:$H$1432,MATCH(B115,Historical!$B$7:$B$1446,0))=0,"n/a",((INDEX(Historical!$C$7:$C$1439,MATCH(B115,Historical!$B$7:$B$1446,0))/INDEX(Historical!$H$7:$H$1432,MATCH(B115,Historical!$B$7:$B$1446,0)))^(1/5)-1)*100)</f>
        <v>7.9310896244752405</v>
      </c>
      <c r="V115" s="761">
        <f>IF(INDEX(Historical!$O$7:$O$1432,MATCH(B115,Historical!$B$7:$B$1446,0))=0,"n/a",((INDEX(Historical!$C$7:$C$1439,MATCH(B115,Historical!$B$7:$B$1446,0))/INDEX(Historical!$O$7:$O$1432,MATCH(B115,Historical!$B$7:$B$1446,0)))^(1/10)-1)*100)</f>
        <v>4.8267067853141166</v>
      </c>
      <c r="W115" s="829">
        <f t="shared" si="21"/>
        <v>1.6431678942268904</v>
      </c>
      <c r="X115" s="830">
        <f t="shared" si="22"/>
        <v>2.3326734189633056</v>
      </c>
      <c r="Y115" s="848"/>
      <c r="Z115" s="822">
        <f t="shared" si="23"/>
        <v>29.306930693069305</v>
      </c>
      <c r="AA115" s="832">
        <f t="shared" si="24"/>
        <v>39.669306930693075</v>
      </c>
      <c r="AB115" s="824">
        <v>12</v>
      </c>
      <c r="AC115" s="833">
        <v>5.05</v>
      </c>
      <c r="AD115" s="833">
        <v>3.11</v>
      </c>
      <c r="AE115" s="833">
        <v>3.22</v>
      </c>
      <c r="AF115" s="833">
        <v>6.12</v>
      </c>
      <c r="AG115" s="833">
        <v>13.900000000000002</v>
      </c>
      <c r="AH115" s="833">
        <v>171.2</v>
      </c>
      <c r="AI115" s="833">
        <v>19.37</v>
      </c>
      <c r="AJ115" s="833">
        <v>3.4000000000000004</v>
      </c>
      <c r="AK115" s="833">
        <v>12.75</v>
      </c>
      <c r="AL115" s="834">
        <v>2790</v>
      </c>
      <c r="AM115" s="835">
        <v>1.3</v>
      </c>
      <c r="AN115" s="833">
        <v>0.08</v>
      </c>
      <c r="AO115" s="836">
        <f t="shared" si="25"/>
        <v>-30.999436294886532</v>
      </c>
      <c r="AP115" s="837">
        <f t="shared" si="26"/>
        <v>8.6698706358065429</v>
      </c>
      <c r="AQ115" s="838">
        <f t="shared" si="27"/>
        <v>228.48213779669231</v>
      </c>
      <c r="AR115" s="704">
        <f>INDEX(Historical!$C$7:$C$1439,MATCH(B115,Historical!$B$7:$B$1446,0))*IF(AH115="n/a",1.03,IF(AH115&lt;0,1.01,IF(AH115&gt;10,1.1,(1+AH115/100))))</f>
        <v>1.595</v>
      </c>
      <c r="AS115" s="832">
        <f t="shared" si="28"/>
        <v>1.7545000000000002</v>
      </c>
      <c r="AT115" s="832">
        <f t="shared" si="33"/>
        <v>1.9299500000000003</v>
      </c>
      <c r="AU115" s="832">
        <f t="shared" si="33"/>
        <v>2.1229450000000005</v>
      </c>
      <c r="AV115" s="832">
        <f t="shared" si="33"/>
        <v>2.3352395000000006</v>
      </c>
      <c r="AW115" s="822">
        <f t="shared" si="29"/>
        <v>9.7376345000000022</v>
      </c>
      <c r="AX115" s="839">
        <f t="shared" si="30"/>
        <v>4.8607969350571567</v>
      </c>
      <c r="AY115" s="998">
        <v>1.38</v>
      </c>
      <c r="AZ115" s="835">
        <v>45.22</v>
      </c>
      <c r="BA115" s="835">
        <v>-7.75</v>
      </c>
      <c r="BB115" s="835">
        <v>-0.70000000000000007</v>
      </c>
      <c r="BC115" s="835">
        <v>7.48</v>
      </c>
      <c r="BD115" s="964"/>
      <c r="BE115" s="666">
        <v>2008</v>
      </c>
      <c r="BF115" s="948" t="e">
        <f>#VALUE!</f>
        <v>#VALUE!</v>
      </c>
      <c r="BG115" s="895">
        <v>8.1</v>
      </c>
    </row>
    <row r="116" spans="1:59" ht="11.25" customHeight="1" x14ac:dyDescent="0.2">
      <c r="A116" s="537" t="s">
        <v>659</v>
      </c>
      <c r="B116" s="927" t="s">
        <v>660</v>
      </c>
      <c r="C116" s="994" t="s">
        <v>108</v>
      </c>
      <c r="D116" s="994" t="s">
        <v>4376</v>
      </c>
      <c r="E116" s="794">
        <v>17</v>
      </c>
      <c r="F116" s="526">
        <v>183</v>
      </c>
      <c r="G116" s="526" t="s">
        <v>106</v>
      </c>
      <c r="H116" s="526" t="s">
        <v>106</v>
      </c>
      <c r="I116" s="926">
        <v>22.81</v>
      </c>
      <c r="J116" s="704">
        <f t="shared" si="18"/>
        <v>3.5072336694432273</v>
      </c>
      <c r="K116" s="929">
        <v>0.2</v>
      </c>
      <c r="L116" s="641">
        <v>4</v>
      </c>
      <c r="M116" s="695">
        <f t="shared" si="19"/>
        <v>0.8</v>
      </c>
      <c r="N116" s="923" t="s">
        <v>429</v>
      </c>
      <c r="O116" s="799">
        <v>0.19047619047619047</v>
      </c>
      <c r="P116" s="919">
        <v>43151</v>
      </c>
      <c r="Q116" s="919">
        <v>43166</v>
      </c>
      <c r="R116" s="695">
        <f t="shared" si="20"/>
        <v>5.0000000000000115</v>
      </c>
      <c r="S116" s="761">
        <f>IF(INDEX(Historical!$D$7:$D$1439,MATCH(B116,Historical!$B$7:$B$1446,0))=0,"n/a",(INDEX(Historical!$C$7:$C$1439,MATCH(B116,Historical!$B$7:$B$1446,0))/INDEX(Historical!$D$7:$D$1439,MATCH(B116,Historical!$B$7:$B$1446,0))-1)*100)</f>
        <v>10.250000000000025</v>
      </c>
      <c r="T116" s="761">
        <f>IF(INDEX(Historical!$F$7:$F$1432,MATCH(B116,Historical!$B$7:$B$1446,0))=0,"n/a",((INDEX(Historical!$C$7:$C$1439,MATCH(B116,Historical!$B$7:$B$1446,0))/INDEX(Historical!$F$7:$F$1432,MATCH(B116,Historical!$B$7:$B$1446,0)))^(1/3)-1)*100)</f>
        <v>6.8107006600656161</v>
      </c>
      <c r="U116" s="761">
        <f>IF(INDEX(Historical!$H$7:$H$1432,MATCH(B116,Historical!$B$7:$B$1446,0))=0,"n/a",((INDEX(Historical!$C$7:$C$1439,MATCH(B116,Historical!$B$7:$B$1446,0))/INDEX(Historical!$H$7:$H$1432,MATCH(B116,Historical!$B$7:$B$1446,0)))^(1/5)-1)*100)</f>
        <v>6.0829823955957485</v>
      </c>
      <c r="V116" s="761">
        <f>IF(INDEX(Historical!$O$7:$O$1432,MATCH(B116,Historical!$B$7:$B$1446,0))=0,"n/a",((INDEX(Historical!$C$7:$C$1439,MATCH(B116,Historical!$B$7:$B$1446,0))/INDEX(Historical!$O$7:$O$1432,MATCH(B116,Historical!$B$7:$B$1446,0)))^(1/10)-1)*100)</f>
        <v>5.5400321148199261</v>
      </c>
      <c r="W116" s="762">
        <f t="shared" si="21"/>
        <v>1.0980048977195271</v>
      </c>
      <c r="X116" s="763">
        <f t="shared" si="22"/>
        <v>0.38993476894844542</v>
      </c>
      <c r="Y116" s="724" t="s">
        <v>440</v>
      </c>
      <c r="Z116" s="704">
        <f t="shared" si="23"/>
        <v>33.333333333333336</v>
      </c>
      <c r="AA116" s="937">
        <f t="shared" si="24"/>
        <v>9.5041666666666664</v>
      </c>
      <c r="AB116" s="641">
        <v>12</v>
      </c>
      <c r="AC116" s="918">
        <v>2.4</v>
      </c>
      <c r="AD116" s="918" t="s">
        <v>137</v>
      </c>
      <c r="AE116" s="918">
        <v>3</v>
      </c>
      <c r="AF116" s="918">
        <v>1.08</v>
      </c>
      <c r="AG116" s="918">
        <v>11.899999999999999</v>
      </c>
      <c r="AH116" s="918">
        <v>160.30000000000001</v>
      </c>
      <c r="AI116" s="918" t="s">
        <v>137</v>
      </c>
      <c r="AJ116" s="918">
        <v>15.6</v>
      </c>
      <c r="AK116" s="918" t="s">
        <v>137</v>
      </c>
      <c r="AL116" s="930">
        <v>99.45</v>
      </c>
      <c r="AM116" s="924">
        <v>6</v>
      </c>
      <c r="AN116" s="918">
        <v>0.4</v>
      </c>
      <c r="AO116" s="804">
        <f t="shared" si="25"/>
        <v>8.6049398372310293E-2</v>
      </c>
      <c r="AP116" s="805">
        <f t="shared" si="26"/>
        <v>9.5902160650389767</v>
      </c>
      <c r="AQ116" s="938">
        <f t="shared" si="27"/>
        <v>-32.457420836926865</v>
      </c>
      <c r="AR116" s="704">
        <f>INDEX(Historical!$C$7:$C$1439,MATCH(B116,Historical!$B$7:$B$1446,0))*IF(AH116="n/a",1.03,IF(AH116&lt;0,1.01,IF(AH116&gt;10,1.1,(1+AH116/100))))</f>
        <v>0.88000000000000012</v>
      </c>
      <c r="AS116" s="937">
        <f t="shared" si="28"/>
        <v>0.90640000000000009</v>
      </c>
      <c r="AT116" s="937">
        <f t="shared" si="33"/>
        <v>0.93359200000000009</v>
      </c>
      <c r="AU116" s="937">
        <f t="shared" si="33"/>
        <v>0.96159976000000014</v>
      </c>
      <c r="AV116" s="937">
        <f t="shared" si="33"/>
        <v>0.99044775280000019</v>
      </c>
      <c r="AW116" s="704">
        <f t="shared" si="29"/>
        <v>4.6720395128000014</v>
      </c>
      <c r="AX116" s="812">
        <f t="shared" si="30"/>
        <v>20.482417855326617</v>
      </c>
      <c r="AY116" s="997">
        <v>0.45</v>
      </c>
      <c r="AZ116" s="924">
        <v>8.6199999999999992</v>
      </c>
      <c r="BA116" s="924">
        <v>-18.759999999999998</v>
      </c>
      <c r="BB116" s="924">
        <v>-3.37</v>
      </c>
      <c r="BC116" s="924">
        <v>-10.870000000000001</v>
      </c>
      <c r="BE116" s="666">
        <v>2002</v>
      </c>
      <c r="BF116" s="948" t="e">
        <f>#VALUE!</f>
        <v>#VALUE!</v>
      </c>
      <c r="BG116" s="933">
        <v>1.0999999999999999</v>
      </c>
    </row>
    <row r="117" spans="1:59" ht="11.25" customHeight="1" x14ac:dyDescent="0.2">
      <c r="A117" s="611" t="s">
        <v>663</v>
      </c>
      <c r="B117" s="927" t="s">
        <v>664</v>
      </c>
      <c r="C117" s="994" t="s">
        <v>108</v>
      </c>
      <c r="D117" s="994" t="s">
        <v>4372</v>
      </c>
      <c r="E117" s="794">
        <v>11</v>
      </c>
      <c r="F117" s="526">
        <v>306</v>
      </c>
      <c r="G117" s="526" t="s">
        <v>106</v>
      </c>
      <c r="H117" s="526" t="s">
        <v>106</v>
      </c>
      <c r="I117" s="926">
        <v>36.14</v>
      </c>
      <c r="J117" s="704">
        <f t="shared" si="18"/>
        <v>4.8699501936912002</v>
      </c>
      <c r="K117" s="929">
        <v>0.44</v>
      </c>
      <c r="L117" s="641">
        <v>4</v>
      </c>
      <c r="M117" s="695">
        <f t="shared" si="19"/>
        <v>1.76</v>
      </c>
      <c r="N117" s="923" t="s">
        <v>238</v>
      </c>
      <c r="O117" s="797">
        <v>0.41</v>
      </c>
      <c r="P117" s="660">
        <v>43224</v>
      </c>
      <c r="Q117" s="660">
        <v>43238</v>
      </c>
      <c r="R117" s="695">
        <f t="shared" si="20"/>
        <v>7.3170731707317138</v>
      </c>
      <c r="S117" s="761">
        <f>IF(INDEX(Historical!$D$7:$D$1439,MATCH(B117,Historical!$B$7:$B$1446,0))=0,"n/a",(INDEX(Historical!$C$7:$C$1439,MATCH(B117,Historical!$B$7:$B$1446,0))/INDEX(Historical!$D$7:$D$1439,MATCH(B117,Historical!$B$7:$B$1446,0))-1)*100)</f>
        <v>7.453416149068337</v>
      </c>
      <c r="T117" s="761">
        <f>IF(INDEX(Historical!$F$7:$F$1432,MATCH(B117,Historical!$B$7:$B$1446,0))=0,"n/a",((INDEX(Historical!$C$7:$C$1439,MATCH(B117,Historical!$B$7:$B$1446,0))/INDEX(Historical!$F$7:$F$1432,MATCH(B117,Historical!$B$7:$B$1446,0)))^(1/3)-1)*100)</f>
        <v>8.6185776739880815</v>
      </c>
      <c r="U117" s="761">
        <f>IF(INDEX(Historical!$H$7:$H$1432,MATCH(B117,Historical!$B$7:$B$1446,0))=0,"n/a",((INDEX(Historical!$C$7:$C$1439,MATCH(B117,Historical!$B$7:$B$1446,0))/INDEX(Historical!$H$7:$H$1432,MATCH(B117,Historical!$B$7:$B$1446,0)))^(1/5)-1)*100)</f>
        <v>12.736487517594664</v>
      </c>
      <c r="V117" s="761">
        <f>IF(INDEX(Historical!$O$7:$O$1432,MATCH(B117,Historical!$B$7:$B$1446,0))=0,"n/a",((INDEX(Historical!$C$7:$C$1439,MATCH(B117,Historical!$B$7:$B$1446,0))/INDEX(Historical!$O$7:$O$1432,MATCH(B117,Historical!$B$7:$B$1446,0)))^(1/10)-1)*100)</f>
        <v>15.770687190628752</v>
      </c>
      <c r="W117" s="762">
        <f t="shared" si="21"/>
        <v>0.80760510709786515</v>
      </c>
      <c r="X117" s="763">
        <f t="shared" si="22"/>
        <v>0.4631450006398059</v>
      </c>
      <c r="Y117" s="928" t="s">
        <v>477</v>
      </c>
      <c r="Z117" s="704">
        <f t="shared" si="23"/>
        <v>43.349753694581281</v>
      </c>
      <c r="AA117" s="937">
        <f t="shared" si="24"/>
        <v>8.9014778325123167</v>
      </c>
      <c r="AB117" s="641">
        <v>12</v>
      </c>
      <c r="AC117" s="918">
        <v>4.0599999999999996</v>
      </c>
      <c r="AD117" s="918">
        <v>2.12</v>
      </c>
      <c r="AE117" s="918">
        <v>1.69</v>
      </c>
      <c r="AF117" s="918">
        <v>4.59</v>
      </c>
      <c r="AG117" s="920">
        <v>52.2</v>
      </c>
      <c r="AH117" s="918">
        <v>-20.200000000000003</v>
      </c>
      <c r="AI117" s="918">
        <v>9.89</v>
      </c>
      <c r="AJ117" s="918">
        <v>27.500000000000004</v>
      </c>
      <c r="AK117" s="918">
        <v>4.2</v>
      </c>
      <c r="AL117" s="930">
        <v>4870</v>
      </c>
      <c r="AM117" s="924">
        <v>2.1999999999999997</v>
      </c>
      <c r="AN117" s="918">
        <v>1.56</v>
      </c>
      <c r="AO117" s="804">
        <f t="shared" si="25"/>
        <v>8.7049598787735469</v>
      </c>
      <c r="AP117" s="805">
        <f t="shared" si="26"/>
        <v>17.606437711285864</v>
      </c>
      <c r="AQ117" s="938">
        <f t="shared" si="27"/>
        <v>34.755388680101106</v>
      </c>
      <c r="AR117" s="704">
        <f>INDEX(Historical!$C$7:$C$1439,MATCH(B117,Historical!$B$7:$B$1446,0))*IF(AH117="n/a",1.03,IF(AH117&lt;0,1.01,IF(AH117&gt;10,1.1,(1+AH117/100))))</f>
        <v>1.7473000000000001</v>
      </c>
      <c r="AS117" s="937">
        <f t="shared" si="28"/>
        <v>1.9201079700000001</v>
      </c>
      <c r="AT117" s="937">
        <f t="shared" si="33"/>
        <v>2.0007525047400003</v>
      </c>
      <c r="AU117" s="937">
        <f t="shared" si="33"/>
        <v>2.0847841099390805</v>
      </c>
      <c r="AV117" s="937">
        <f t="shared" si="33"/>
        <v>2.1723450425565218</v>
      </c>
      <c r="AW117" s="704">
        <f t="shared" si="29"/>
        <v>9.9252896272356033</v>
      </c>
      <c r="AX117" s="812">
        <f t="shared" si="30"/>
        <v>27.463446671930281</v>
      </c>
      <c r="AY117" s="997">
        <v>1.56</v>
      </c>
      <c r="AZ117" s="924">
        <v>9.17</v>
      </c>
      <c r="BA117" s="924">
        <v>-34.96</v>
      </c>
      <c r="BB117" s="924">
        <v>-3.52</v>
      </c>
      <c r="BC117" s="924">
        <v>-15.22</v>
      </c>
      <c r="BE117" s="666">
        <v>2008</v>
      </c>
      <c r="BF117" s="948" t="e">
        <f>#VALUE!</f>
        <v>#VALUE!</v>
      </c>
      <c r="BG117" s="933">
        <v>11.1</v>
      </c>
    </row>
    <row r="118" spans="1:59" ht="11.25" customHeight="1" x14ac:dyDescent="0.2">
      <c r="A118" s="537" t="s">
        <v>665</v>
      </c>
      <c r="B118" s="927" t="s">
        <v>666</v>
      </c>
      <c r="C118" s="994" t="s">
        <v>112</v>
      </c>
      <c r="D118" s="994" t="s">
        <v>213</v>
      </c>
      <c r="E118" s="794">
        <v>24</v>
      </c>
      <c r="F118" s="526">
        <v>140</v>
      </c>
      <c r="G118" s="526" t="s">
        <v>37</v>
      </c>
      <c r="H118" s="526" t="s">
        <v>37</v>
      </c>
      <c r="I118" s="918">
        <v>83.87</v>
      </c>
      <c r="J118" s="704">
        <f t="shared" si="18"/>
        <v>2.2415643257422198</v>
      </c>
      <c r="K118" s="935">
        <v>0.47</v>
      </c>
      <c r="L118" s="641">
        <v>4</v>
      </c>
      <c r="M118" s="695">
        <f t="shared" si="19"/>
        <v>1.88</v>
      </c>
      <c r="N118" s="923" t="s">
        <v>467</v>
      </c>
      <c r="O118" s="798">
        <v>0.39</v>
      </c>
      <c r="P118" s="917">
        <v>43462</v>
      </c>
      <c r="Q118" s="917">
        <v>43480</v>
      </c>
      <c r="R118" s="695">
        <f t="shared" si="20"/>
        <v>20.5128205128205</v>
      </c>
      <c r="S118" s="761">
        <f>IF(INDEX(Historical!$D$7:$D$1439,MATCH(B118,Historical!$B$7:$B$1446,0))=0,"n/a",(INDEX(Historical!$C$7:$C$1439,MATCH(B118,Historical!$B$7:$B$1446,0))/INDEX(Historical!$D$7:$D$1439,MATCH(B118,Historical!$B$7:$B$1446,0))-1)*100)</f>
        <v>11.428571428571432</v>
      </c>
      <c r="T118" s="761">
        <f>IF(INDEX(Historical!$F$7:$F$1432,MATCH(B118,Historical!$B$7:$B$1446,0))=0,"n/a",((INDEX(Historical!$C$7:$C$1439,MATCH(B118,Historical!$B$7:$B$1446,0))/INDEX(Historical!$F$7:$F$1432,MATCH(B118,Historical!$B$7:$B$1446,0)))^(1/3)-1)*100)</f>
        <v>10.37961367337601</v>
      </c>
      <c r="U118" s="761">
        <f>IF(INDEX(Historical!$H$7:$H$1432,MATCH(B118,Historical!$B$7:$B$1446,0))=0,"n/a",((INDEX(Historical!$C$7:$C$1439,MATCH(B118,Historical!$B$7:$B$1446,0))/INDEX(Historical!$H$7:$H$1432,MATCH(B118,Historical!$B$7:$B$1446,0)))^(1/5)-1)*100)</f>
        <v>14.289655141156077</v>
      </c>
      <c r="V118" s="761">
        <f>IF(INDEX(Historical!$O$7:$O$1432,MATCH(B118,Historical!$B$7:$B$1446,0))=0,"n/a",((INDEX(Historical!$C$7:$C$1439,MATCH(B118,Historical!$B$7:$B$1446,0))/INDEX(Historical!$O$7:$O$1432,MATCH(B118,Historical!$B$7:$B$1446,0)))^(1/10)-1)*100)</f>
        <v>12.050928441551644</v>
      </c>
      <c r="W118" s="762">
        <f t="shared" si="21"/>
        <v>1.1857721345257761</v>
      </c>
      <c r="X118" s="763">
        <f t="shared" si="22"/>
        <v>3.3231756142223436</v>
      </c>
      <c r="Y118" s="715"/>
      <c r="Z118" s="704">
        <f t="shared" si="23"/>
        <v>42.824601366742598</v>
      </c>
      <c r="AA118" s="937">
        <f t="shared" si="24"/>
        <v>19.10478359908884</v>
      </c>
      <c r="AB118" s="641">
        <v>12</v>
      </c>
      <c r="AC118" s="918">
        <v>4.3899999999999997</v>
      </c>
      <c r="AD118" s="918">
        <v>1.95</v>
      </c>
      <c r="AE118" s="918">
        <v>1.83</v>
      </c>
      <c r="AF118" s="918">
        <v>6.03</v>
      </c>
      <c r="AG118" s="918">
        <v>30.7</v>
      </c>
      <c r="AH118" s="918">
        <v>5.7</v>
      </c>
      <c r="AI118" s="918">
        <v>10.26</v>
      </c>
      <c r="AJ118" s="918">
        <v>4.3</v>
      </c>
      <c r="AK118" s="918">
        <v>9.8000000000000007</v>
      </c>
      <c r="AL118" s="930">
        <v>5530</v>
      </c>
      <c r="AM118" s="924">
        <v>1.3</v>
      </c>
      <c r="AN118" s="918">
        <v>0.79</v>
      </c>
      <c r="AO118" s="804">
        <f t="shared" si="25"/>
        <v>-2.573564132190544</v>
      </c>
      <c r="AP118" s="805">
        <f t="shared" si="26"/>
        <v>16.531219466898296</v>
      </c>
      <c r="AQ118" s="938">
        <f t="shared" si="27"/>
        <v>126.27598203423646</v>
      </c>
      <c r="AR118" s="704">
        <f>INDEX(Historical!$C$7:$C$1439,MATCH(B118,Historical!$B$7:$B$1446,0))*IF(AH118="n/a",1.03,IF(AH118&lt;0,1.01,IF(AH118&gt;10,1.1,(1+AH118/100))))</f>
        <v>1.6489199999999999</v>
      </c>
      <c r="AS118" s="937">
        <f t="shared" si="28"/>
        <v>1.813812</v>
      </c>
      <c r="AT118" s="937">
        <f t="shared" si="33"/>
        <v>1.9915655760000002</v>
      </c>
      <c r="AU118" s="937">
        <f t="shared" si="33"/>
        <v>2.1867390024480002</v>
      </c>
      <c r="AV118" s="937">
        <f t="shared" si="33"/>
        <v>2.4010394246879043</v>
      </c>
      <c r="AW118" s="704">
        <f t="shared" si="29"/>
        <v>10.042076003135904</v>
      </c>
      <c r="AX118" s="812">
        <f t="shared" si="30"/>
        <v>11.973382619692266</v>
      </c>
      <c r="AY118" s="997">
        <v>1.2</v>
      </c>
      <c r="AZ118" s="924">
        <v>16.04</v>
      </c>
      <c r="BA118" s="924">
        <v>-14.360000000000001</v>
      </c>
      <c r="BB118" s="924">
        <v>-2.2399999999999998</v>
      </c>
      <c r="BC118" s="924">
        <v>-3.65</v>
      </c>
      <c r="BE118" s="666">
        <v>1996</v>
      </c>
      <c r="BF118" s="948" t="e">
        <f>#VALUE!</f>
        <v>#VALUE!</v>
      </c>
      <c r="BG118" s="933">
        <v>11.799999999999999</v>
      </c>
    </row>
    <row r="119" spans="1:59" ht="11.25" customHeight="1" x14ac:dyDescent="0.2">
      <c r="A119" s="611" t="s">
        <v>657</v>
      </c>
      <c r="B119" s="927" t="s">
        <v>658</v>
      </c>
      <c r="C119" s="994" t="s">
        <v>112</v>
      </c>
      <c r="D119" s="994" t="s">
        <v>4382</v>
      </c>
      <c r="E119" s="794">
        <v>16</v>
      </c>
      <c r="F119" s="526">
        <v>230</v>
      </c>
      <c r="G119" s="526" t="s">
        <v>106</v>
      </c>
      <c r="H119" s="526" t="s">
        <v>106</v>
      </c>
      <c r="I119" s="926">
        <v>206.37</v>
      </c>
      <c r="J119" s="704">
        <f t="shared" si="18"/>
        <v>1.6475262877356203</v>
      </c>
      <c r="K119" s="929">
        <v>0.85</v>
      </c>
      <c r="L119" s="641">
        <v>4</v>
      </c>
      <c r="M119" s="695">
        <f t="shared" si="19"/>
        <v>3.4</v>
      </c>
      <c r="N119" s="923" t="s">
        <v>149</v>
      </c>
      <c r="O119" s="797">
        <v>0.8</v>
      </c>
      <c r="P119" s="917">
        <v>43524</v>
      </c>
      <c r="Q119" s="917">
        <v>43539</v>
      </c>
      <c r="R119" s="695">
        <f t="shared" si="20"/>
        <v>6.249999999999992</v>
      </c>
      <c r="S119" s="761">
        <f>IF(INDEX(Historical!$D$7:$D$1439,MATCH(B119,Historical!$B$7:$B$1446,0))=0,"n/a",(INDEX(Historical!$C$7:$C$1439,MATCH(B119,Historical!$B$7:$B$1446,0))/INDEX(Historical!$D$7:$D$1439,MATCH(B119,Historical!$B$7:$B$1446,0))-1)*100)</f>
        <v>6.6666666666666652</v>
      </c>
      <c r="T119" s="761">
        <f>IF(INDEX(Historical!$F$7:$F$1432,MATCH(B119,Historical!$B$7:$B$1446,0))=0,"n/a",((INDEX(Historical!$C$7:$C$1439,MATCH(B119,Historical!$B$7:$B$1446,0))/INDEX(Historical!$F$7:$F$1432,MATCH(B119,Historical!$B$7:$B$1446,0)))^(1/3)-1)*100)</f>
        <v>7.1664579674248774</v>
      </c>
      <c r="U119" s="761">
        <f>IF(INDEX(Historical!$H$7:$H$1432,MATCH(B119,Historical!$B$7:$B$1446,0))=0,"n/a",((INDEX(Historical!$C$7:$C$1439,MATCH(B119,Historical!$B$7:$B$1446,0))/INDEX(Historical!$H$7:$H$1432,MATCH(B119,Historical!$B$7:$B$1446,0)))^(1/5)-1)*100)</f>
        <v>7.7818067712725814</v>
      </c>
      <c r="V119" s="761">
        <f>IF(INDEX(Historical!$O$7:$O$1432,MATCH(B119,Historical!$B$7:$B$1446,0))=0,"n/a",((INDEX(Historical!$C$7:$C$1439,MATCH(B119,Historical!$B$7:$B$1446,0))/INDEX(Historical!$O$7:$O$1432,MATCH(B119,Historical!$B$7:$B$1446,0)))^(1/10)-1)*100)</f>
        <v>10.754327159301692</v>
      </c>
      <c r="W119" s="762">
        <f t="shared" si="21"/>
        <v>0.72359773475385658</v>
      </c>
      <c r="X119" s="763">
        <f t="shared" si="22"/>
        <v>1.4682654285419965</v>
      </c>
      <c r="Y119" s="927"/>
      <c r="Z119" s="704">
        <f t="shared" si="23"/>
        <v>33.830845771144276</v>
      </c>
      <c r="AA119" s="937">
        <f t="shared" si="24"/>
        <v>20.534328358208953</v>
      </c>
      <c r="AB119" s="641">
        <v>12</v>
      </c>
      <c r="AC119" s="918">
        <v>10.050000000000001</v>
      </c>
      <c r="AD119" s="918">
        <v>2.15</v>
      </c>
      <c r="AE119" s="918">
        <v>1.63</v>
      </c>
      <c r="AF119" s="918">
        <v>2.79</v>
      </c>
      <c r="AG119" s="918">
        <v>18.099999999999998</v>
      </c>
      <c r="AH119" s="918">
        <v>18.7</v>
      </c>
      <c r="AI119" s="918">
        <v>11.28</v>
      </c>
      <c r="AJ119" s="918">
        <v>5.3</v>
      </c>
      <c r="AK119" s="918">
        <v>9.5699999999999985</v>
      </c>
      <c r="AL119" s="930">
        <v>16650</v>
      </c>
      <c r="AM119" s="924">
        <v>0.5</v>
      </c>
      <c r="AN119" s="918">
        <v>0</v>
      </c>
      <c r="AO119" s="804">
        <f t="shared" si="25"/>
        <v>-11.104995299200752</v>
      </c>
      <c r="AP119" s="805">
        <f t="shared" si="26"/>
        <v>9.4293330590082007</v>
      </c>
      <c r="AQ119" s="938">
        <f t="shared" si="27"/>
        <v>59.569944426195455</v>
      </c>
      <c r="AR119" s="704">
        <f>INDEX(Historical!$C$7:$C$1439,MATCH(B119,Historical!$B$7:$B$1446,0))*IF(AH119="n/a",1.03,IF(AH119&lt;0,1.01,IF(AH119&gt;10,1.1,(1+AH119/100))))</f>
        <v>3.5200000000000005</v>
      </c>
      <c r="AS119" s="937">
        <f t="shared" si="28"/>
        <v>3.8720000000000008</v>
      </c>
      <c r="AT119" s="937">
        <f t="shared" si="33"/>
        <v>4.2425504000000007</v>
      </c>
      <c r="AU119" s="937">
        <f t="shared" si="33"/>
        <v>4.6485624732800002</v>
      </c>
      <c r="AV119" s="937">
        <f t="shared" si="33"/>
        <v>5.0934299019728959</v>
      </c>
      <c r="AW119" s="704">
        <f t="shared" si="29"/>
        <v>21.376542775252901</v>
      </c>
      <c r="AX119" s="812">
        <f t="shared" si="30"/>
        <v>10.358357695039444</v>
      </c>
      <c r="AY119" s="997">
        <v>1.26</v>
      </c>
      <c r="AZ119" s="924">
        <v>29.99</v>
      </c>
      <c r="BA119" s="924">
        <v>-7.76</v>
      </c>
      <c r="BB119" s="924">
        <v>1.66</v>
      </c>
      <c r="BC119" s="924">
        <v>3.55</v>
      </c>
      <c r="BE119" s="666">
        <v>2004</v>
      </c>
      <c r="BF119" s="948" t="e">
        <f>#VALUE!</f>
        <v>#VALUE!</v>
      </c>
      <c r="BG119" s="933">
        <v>7.6</v>
      </c>
    </row>
    <row r="120" spans="1:59" ht="11.25" customHeight="1" x14ac:dyDescent="0.2">
      <c r="A120" s="537" t="s">
        <v>1419</v>
      </c>
      <c r="B120" s="927" t="s">
        <v>1420</v>
      </c>
      <c r="C120" s="994" t="s">
        <v>128</v>
      </c>
      <c r="D120" s="994" t="s">
        <v>4364</v>
      </c>
      <c r="E120" s="794">
        <v>11</v>
      </c>
      <c r="F120" s="526">
        <v>314</v>
      </c>
      <c r="G120" s="526" t="s">
        <v>106</v>
      </c>
      <c r="H120" s="526" t="s">
        <v>106</v>
      </c>
      <c r="I120" s="926">
        <v>23.53</v>
      </c>
      <c r="J120" s="704">
        <f t="shared" si="18"/>
        <v>1.274968125796855</v>
      </c>
      <c r="K120" s="929">
        <v>7.4999999999999997E-2</v>
      </c>
      <c r="L120" s="641">
        <v>4</v>
      </c>
      <c r="M120" s="695">
        <f t="shared" si="19"/>
        <v>0.3</v>
      </c>
      <c r="N120" s="923" t="s">
        <v>572</v>
      </c>
      <c r="O120" s="797">
        <v>6.25E-2</v>
      </c>
      <c r="P120" s="917">
        <v>43462</v>
      </c>
      <c r="Q120" s="917">
        <v>43480</v>
      </c>
      <c r="R120" s="695">
        <f t="shared" si="20"/>
        <v>19.999999999999996</v>
      </c>
      <c r="S120" s="761">
        <f>IF(INDEX(Historical!$D$7:$D$1439,MATCH(B120,Historical!$B$7:$B$1446,0))=0,"n/a",(INDEX(Historical!$C$7:$C$1439,MATCH(B120,Historical!$B$7:$B$1446,0))/INDEX(Historical!$D$7:$D$1439,MATCH(B120,Historical!$B$7:$B$1446,0))-1)*100)</f>
        <v>13.636363636363647</v>
      </c>
      <c r="T120" s="761">
        <f>IF(INDEX(Historical!$F$7:$F$1432,MATCH(B120,Historical!$B$7:$B$1446,0))=0,"n/a",((INDEX(Historical!$C$7:$C$1439,MATCH(B120,Historical!$B$7:$B$1446,0))/INDEX(Historical!$F$7:$F$1432,MATCH(B120,Historical!$B$7:$B$1446,0)))^(1/3)-1)*100)</f>
        <v>11.57215834702825</v>
      </c>
      <c r="U120" s="761">
        <f>IF(INDEX(Historical!$H$7:$H$1432,MATCH(B120,Historical!$B$7:$B$1446,0))=0,"n/a",((INDEX(Historical!$C$7:$C$1439,MATCH(B120,Historical!$B$7:$B$1446,0))/INDEX(Historical!$H$7:$H$1432,MATCH(B120,Historical!$B$7:$B$1446,0)))^(1/5)-1)*100)</f>
        <v>10.756634324829006</v>
      </c>
      <c r="V120" s="761" t="str">
        <f>IF(INDEX(Historical!$O$7:$O$1432,MATCH(B120,Historical!$B$7:$B$1446,0))=0,"n/a",((INDEX(Historical!$C$7:$C$1439,MATCH(B120,Historical!$B$7:$B$1446,0))/INDEX(Historical!$O$7:$O$1432,MATCH(B120,Historical!$B$7:$B$1446,0)))^(1/10)-1)*100)</f>
        <v>n/a</v>
      </c>
      <c r="W120" s="762" t="str">
        <f t="shared" si="21"/>
        <v>n/a</v>
      </c>
      <c r="X120" s="763">
        <f t="shared" si="22"/>
        <v>1.0976157474315311</v>
      </c>
      <c r="Y120" s="715"/>
      <c r="Z120" s="704">
        <f t="shared" si="23"/>
        <v>68.181818181818173</v>
      </c>
      <c r="AA120" s="937">
        <f t="shared" si="24"/>
        <v>53.477272727272727</v>
      </c>
      <c r="AB120" s="641">
        <v>10</v>
      </c>
      <c r="AC120" s="918">
        <v>0.44</v>
      </c>
      <c r="AD120" s="918">
        <v>3.61</v>
      </c>
      <c r="AE120" s="918">
        <v>3.02</v>
      </c>
      <c r="AF120" s="918">
        <v>1.92</v>
      </c>
      <c r="AG120" s="918">
        <v>3.1</v>
      </c>
      <c r="AH120" s="918">
        <v>37.4</v>
      </c>
      <c r="AI120" s="918">
        <v>53.949999999999996</v>
      </c>
      <c r="AJ120" s="918">
        <v>9.8000000000000007</v>
      </c>
      <c r="AK120" s="918">
        <v>15</v>
      </c>
      <c r="AL120" s="930">
        <v>421.66</v>
      </c>
      <c r="AM120" s="924">
        <v>11.3</v>
      </c>
      <c r="AN120" s="918">
        <v>0.45</v>
      </c>
      <c r="AO120" s="804">
        <f t="shared" si="25"/>
        <v>-41.445670276646865</v>
      </c>
      <c r="AP120" s="805">
        <f t="shared" si="26"/>
        <v>12.031602450625861</v>
      </c>
      <c r="AQ120" s="938">
        <f t="shared" si="27"/>
        <v>113.62101814648153</v>
      </c>
      <c r="AR120" s="704">
        <f>INDEX(Historical!$C$7:$C$1439,MATCH(B120,Historical!$B$7:$B$1446,0))*IF(AH120="n/a",1.03,IF(AH120&lt;0,1.01,IF(AH120&gt;10,1.1,(1+AH120/100))))</f>
        <v>0.27500000000000002</v>
      </c>
      <c r="AS120" s="937">
        <f t="shared" si="28"/>
        <v>0.30250000000000005</v>
      </c>
      <c r="AT120" s="937">
        <f t="shared" si="33"/>
        <v>0.3327500000000001</v>
      </c>
      <c r="AU120" s="937">
        <f t="shared" si="33"/>
        <v>0.36602500000000016</v>
      </c>
      <c r="AV120" s="937">
        <f t="shared" si="33"/>
        <v>0.40262750000000019</v>
      </c>
      <c r="AW120" s="704">
        <f t="shared" si="29"/>
        <v>1.6789025000000006</v>
      </c>
      <c r="AX120" s="812">
        <f t="shared" si="30"/>
        <v>7.1351572460688502</v>
      </c>
      <c r="AY120" s="997">
        <v>0.99</v>
      </c>
      <c r="AZ120" s="924">
        <v>30.220000000000002</v>
      </c>
      <c r="BA120" s="924">
        <v>-29.59</v>
      </c>
      <c r="BB120" s="924">
        <v>2.74</v>
      </c>
      <c r="BC120" s="924">
        <v>-5.0200000000000005</v>
      </c>
      <c r="BE120" s="666">
        <v>2009</v>
      </c>
      <c r="BF120" s="948" t="e">
        <f>#VALUE!</f>
        <v>#VALUE!</v>
      </c>
      <c r="BG120" s="933">
        <v>1.6</v>
      </c>
    </row>
    <row r="121" spans="1:59" ht="11.25" customHeight="1" x14ac:dyDescent="0.2">
      <c r="A121" s="611" t="s">
        <v>669</v>
      </c>
      <c r="B121" s="927" t="s">
        <v>670</v>
      </c>
      <c r="C121" s="994" t="s">
        <v>112</v>
      </c>
      <c r="D121" s="994" t="s">
        <v>4382</v>
      </c>
      <c r="E121" s="794">
        <v>16</v>
      </c>
      <c r="F121" s="526">
        <v>218</v>
      </c>
      <c r="G121" s="526" t="s">
        <v>115</v>
      </c>
      <c r="H121" s="526" t="s">
        <v>115</v>
      </c>
      <c r="I121" s="926">
        <v>300.16000000000003</v>
      </c>
      <c r="J121" s="704">
        <f t="shared" si="18"/>
        <v>2.931769722814499</v>
      </c>
      <c r="K121" s="929">
        <v>2.2000000000000002</v>
      </c>
      <c r="L121" s="641">
        <v>4</v>
      </c>
      <c r="M121" s="695">
        <f t="shared" si="19"/>
        <v>8.8000000000000007</v>
      </c>
      <c r="N121" s="923" t="s">
        <v>152</v>
      </c>
      <c r="O121" s="797">
        <v>2</v>
      </c>
      <c r="P121" s="917">
        <v>43434</v>
      </c>
      <c r="Q121" s="917">
        <v>43462</v>
      </c>
      <c r="R121" s="695">
        <f t="shared" si="20"/>
        <v>10.000000000000009</v>
      </c>
      <c r="S121" s="761">
        <f>IF(INDEX(Historical!$D$7:$D$1439,MATCH(B121,Historical!$B$7:$B$1446,0))=0,"n/a",(INDEX(Historical!$C$7:$C$1439,MATCH(B121,Historical!$B$7:$B$1446,0))/INDEX(Historical!$D$7:$D$1439,MATCH(B121,Historical!$B$7:$B$1446,0))-1)*100)</f>
        <v>9.9195710455763919</v>
      </c>
      <c r="T121" s="761">
        <f>IF(INDEX(Historical!$F$7:$F$1432,MATCH(B121,Historical!$B$7:$B$1446,0))=0,"n/a",((INDEX(Historical!$C$7:$C$1439,MATCH(B121,Historical!$B$7:$B$1446,0))/INDEX(Historical!$F$7:$F$1432,MATCH(B121,Historical!$B$7:$B$1446,0)))^(1/3)-1)*100)</f>
        <v>10.064241629820891</v>
      </c>
      <c r="U121" s="761">
        <f>IF(INDEX(Historical!$H$7:$H$1432,MATCH(B121,Historical!$B$7:$B$1446,0))=0,"n/a",((INDEX(Historical!$C$7:$C$1439,MATCH(B121,Historical!$B$7:$B$1446,0))/INDEX(Historical!$H$7:$H$1432,MATCH(B121,Historical!$B$7:$B$1446,0)))^(1/5)-1)*100)</f>
        <v>11.397948036276562</v>
      </c>
      <c r="V121" s="761">
        <f>IF(INDEX(Historical!$O$7:$O$1432,MATCH(B121,Historical!$B$7:$B$1446,0))=0,"n/a",((INDEX(Historical!$C$7:$C$1439,MATCH(B121,Historical!$B$7:$B$1446,0))/INDEX(Historical!$O$7:$O$1432,MATCH(B121,Historical!$B$7:$B$1446,0)))^(1/10)-1)*100)</f>
        <v>16.181311931182574</v>
      </c>
      <c r="W121" s="762">
        <f t="shared" si="21"/>
        <v>0.70438961221134866</v>
      </c>
      <c r="X121" s="763">
        <f t="shared" si="22"/>
        <v>0.80836510895578462</v>
      </c>
      <c r="Y121" s="927"/>
      <c r="Z121" s="704">
        <f t="shared" si="23"/>
        <v>50.458715596330272</v>
      </c>
      <c r="AA121" s="937">
        <f t="shared" si="24"/>
        <v>17.211009174311926</v>
      </c>
      <c r="AB121" s="641">
        <v>12</v>
      </c>
      <c r="AC121" s="918">
        <v>17.440000000000001</v>
      </c>
      <c r="AD121" s="918">
        <v>1.43</v>
      </c>
      <c r="AE121" s="918">
        <v>1.61</v>
      </c>
      <c r="AF121" s="920">
        <v>61.01</v>
      </c>
      <c r="AG121" s="920">
        <v>785.1</v>
      </c>
      <c r="AH121" s="918">
        <v>34.300000000000004</v>
      </c>
      <c r="AI121" s="918">
        <v>22.89</v>
      </c>
      <c r="AJ121" s="918">
        <v>14.099999999999998</v>
      </c>
      <c r="AK121" s="918">
        <v>12.01</v>
      </c>
      <c r="AL121" s="930">
        <v>86330</v>
      </c>
      <c r="AM121" s="924">
        <v>0.1</v>
      </c>
      <c r="AN121" s="918">
        <v>10.119999999999999</v>
      </c>
      <c r="AO121" s="804">
        <f t="shared" si="25"/>
        <v>-2.8812914152208648</v>
      </c>
      <c r="AP121" s="805">
        <f t="shared" si="26"/>
        <v>14.329717759091061</v>
      </c>
      <c r="AQ121" s="938">
        <f t="shared" si="27"/>
        <v>583.14425667880084</v>
      </c>
      <c r="AR121" s="704">
        <f>INDEX(Historical!$C$7:$C$1439,MATCH(B121,Historical!$B$7:$B$1446,0))*IF(AH121="n/a",1.03,IF(AH121&lt;0,1.01,IF(AH121&gt;10,1.1,(1+AH121/100))))</f>
        <v>9.02</v>
      </c>
      <c r="AS121" s="937">
        <f t="shared" si="28"/>
        <v>9.9220000000000006</v>
      </c>
      <c r="AT121" s="937">
        <f t="shared" si="33"/>
        <v>10.914200000000001</v>
      </c>
      <c r="AU121" s="937">
        <f t="shared" si="33"/>
        <v>12.005620000000002</v>
      </c>
      <c r="AV121" s="937">
        <f t="shared" si="33"/>
        <v>13.206182000000004</v>
      </c>
      <c r="AW121" s="704">
        <f t="shared" si="29"/>
        <v>55.068002000000007</v>
      </c>
      <c r="AX121" s="812">
        <f t="shared" si="30"/>
        <v>18.346216018123666</v>
      </c>
      <c r="AY121" s="997">
        <v>0.98</v>
      </c>
      <c r="AZ121" s="924">
        <v>24.45</v>
      </c>
      <c r="BA121" s="924">
        <v>-17.080000000000002</v>
      </c>
      <c r="BB121" s="924">
        <v>0.83</v>
      </c>
      <c r="BC121" s="924">
        <v>-2.04</v>
      </c>
      <c r="BE121" s="666">
        <v>2003</v>
      </c>
      <c r="BF121" s="948" t="e">
        <f>#VALUE!</f>
        <v>#VALUE!</v>
      </c>
      <c r="BG121" s="933">
        <v>11.1</v>
      </c>
    </row>
    <row r="122" spans="1:59" ht="11.25" customHeight="1" x14ac:dyDescent="0.2">
      <c r="A122" s="611" t="s">
        <v>667</v>
      </c>
      <c r="B122" s="927" t="s">
        <v>668</v>
      </c>
      <c r="C122" s="994" t="s">
        <v>112</v>
      </c>
      <c r="D122" s="994" t="s">
        <v>213</v>
      </c>
      <c r="E122" s="794">
        <v>16</v>
      </c>
      <c r="F122" s="526">
        <v>212</v>
      </c>
      <c r="G122" s="526" t="s">
        <v>106</v>
      </c>
      <c r="H122" s="526" t="s">
        <v>106</v>
      </c>
      <c r="I122" s="926">
        <v>96.79</v>
      </c>
      <c r="J122" s="704">
        <f t="shared" si="18"/>
        <v>1.2811240830664323</v>
      </c>
      <c r="K122" s="929">
        <v>0.31</v>
      </c>
      <c r="L122" s="641">
        <v>4</v>
      </c>
      <c r="M122" s="695">
        <f t="shared" si="19"/>
        <v>1.24</v>
      </c>
      <c r="N122" s="923" t="s">
        <v>210</v>
      </c>
      <c r="O122" s="797">
        <v>0.3</v>
      </c>
      <c r="P122" s="917">
        <v>43328</v>
      </c>
      <c r="Q122" s="917">
        <v>43343</v>
      </c>
      <c r="R122" s="695">
        <f t="shared" si="20"/>
        <v>3.3333333333333366</v>
      </c>
      <c r="S122" s="761">
        <f>IF(INDEX(Historical!$D$7:$D$1439,MATCH(B122,Historical!$B$7:$B$1446,0))=0,"n/a",(INDEX(Historical!$C$7:$C$1439,MATCH(B122,Historical!$B$7:$B$1446,0))/INDEX(Historical!$D$7:$D$1439,MATCH(B122,Historical!$B$7:$B$1446,0))-1)*100)</f>
        <v>3.3898305084745894</v>
      </c>
      <c r="T122" s="761">
        <f>IF(INDEX(Historical!$F$7:$F$1432,MATCH(B122,Historical!$B$7:$B$1446,0))=0,"n/a",((INDEX(Historical!$C$7:$C$1439,MATCH(B122,Historical!$B$7:$B$1446,0))/INDEX(Historical!$F$7:$F$1432,MATCH(B122,Historical!$B$7:$B$1446,0)))^(1/3)-1)*100)</f>
        <v>3.5116064089332433</v>
      </c>
      <c r="U122" s="761">
        <f>IF(INDEX(Historical!$H$7:$H$1432,MATCH(B122,Historical!$B$7:$B$1446,0))=0,"n/a",((INDEX(Historical!$C$7:$C$1439,MATCH(B122,Historical!$B$7:$B$1446,0))/INDEX(Historical!$H$7:$H$1432,MATCH(B122,Historical!$B$7:$B$1446,0)))^(1/5)-1)*100)</f>
        <v>20.014231947553228</v>
      </c>
      <c r="V122" s="761">
        <f>IF(INDEX(Historical!$O$7:$O$1432,MATCH(B122,Historical!$B$7:$B$1446,0))=0,"n/a",((INDEX(Historical!$C$7:$C$1439,MATCH(B122,Historical!$B$7:$B$1446,0))/INDEX(Historical!$O$7:$O$1432,MATCH(B122,Historical!$B$7:$B$1446,0)))^(1/10)-1)*100)</f>
        <v>15.450597069952444</v>
      </c>
      <c r="W122" s="762">
        <f t="shared" si="21"/>
        <v>1.2953694835829948</v>
      </c>
      <c r="X122" s="763" t="str">
        <f t="shared" si="22"/>
        <v>n/a</v>
      </c>
      <c r="Y122" s="928"/>
      <c r="Z122" s="704">
        <f t="shared" si="23"/>
        <v>64.248704663212436</v>
      </c>
      <c r="AA122" s="937">
        <f t="shared" si="24"/>
        <v>50.150259067357517</v>
      </c>
      <c r="AB122" s="641">
        <v>8</v>
      </c>
      <c r="AC122" s="918">
        <v>1.93</v>
      </c>
      <c r="AD122" s="918">
        <v>2.19</v>
      </c>
      <c r="AE122" s="918">
        <v>2.0299999999999998</v>
      </c>
      <c r="AF122" s="918">
        <v>3.77</v>
      </c>
      <c r="AG122" s="918">
        <v>6.6000000000000005</v>
      </c>
      <c r="AH122" s="918">
        <v>-2.4</v>
      </c>
      <c r="AI122" s="918">
        <v>35.17</v>
      </c>
      <c r="AJ122" s="918">
        <v>-17.299999999999997</v>
      </c>
      <c r="AK122" s="918">
        <v>22.900000000000002</v>
      </c>
      <c r="AL122" s="930">
        <v>1090</v>
      </c>
      <c r="AM122" s="924">
        <v>1.2</v>
      </c>
      <c r="AN122" s="918">
        <v>0.42</v>
      </c>
      <c r="AO122" s="804">
        <f t="shared" si="25"/>
        <v>-28.854903036737856</v>
      </c>
      <c r="AP122" s="805">
        <f t="shared" si="26"/>
        <v>21.295356030619661</v>
      </c>
      <c r="AQ122" s="938">
        <f t="shared" si="27"/>
        <v>189.87850074274445</v>
      </c>
      <c r="AR122" s="704">
        <f>INDEX(Historical!$C$7:$C$1439,MATCH(B122,Historical!$B$7:$B$1446,0))*IF(AH122="n/a",1.03,IF(AH122&lt;0,1.01,IF(AH122&gt;10,1.1,(1+AH122/100))))</f>
        <v>1.2322</v>
      </c>
      <c r="AS122" s="937">
        <f t="shared" si="28"/>
        <v>1.3554200000000001</v>
      </c>
      <c r="AT122" s="937">
        <f t="shared" si="33"/>
        <v>1.4909620000000001</v>
      </c>
      <c r="AU122" s="937">
        <f t="shared" si="33"/>
        <v>1.6400582000000004</v>
      </c>
      <c r="AV122" s="937">
        <f t="shared" si="33"/>
        <v>1.8040640200000004</v>
      </c>
      <c r="AW122" s="704">
        <f t="shared" si="29"/>
        <v>7.5227042200000014</v>
      </c>
      <c r="AX122" s="812">
        <f t="shared" si="30"/>
        <v>7.7721915693770027</v>
      </c>
      <c r="AY122" s="997">
        <v>0.32</v>
      </c>
      <c r="AZ122" s="924">
        <v>15.83</v>
      </c>
      <c r="BA122" s="924">
        <v>-11.61</v>
      </c>
      <c r="BB122" s="924">
        <v>6.419999999999999</v>
      </c>
      <c r="BC122" s="924">
        <v>2.56</v>
      </c>
      <c r="BE122" s="666">
        <v>2003</v>
      </c>
      <c r="BF122" s="948" t="e">
        <f>#VALUE!</f>
        <v>#VALUE!</v>
      </c>
      <c r="BG122" s="933">
        <v>3.5999999999999996</v>
      </c>
    </row>
    <row r="123" spans="1:59" ht="11.25" customHeight="1" x14ac:dyDescent="0.2">
      <c r="A123" s="611" t="s">
        <v>407</v>
      </c>
      <c r="B123" s="927" t="s">
        <v>408</v>
      </c>
      <c r="C123" s="994" t="s">
        <v>131</v>
      </c>
      <c r="D123" s="994" t="s">
        <v>4366</v>
      </c>
      <c r="E123" s="794">
        <v>16</v>
      </c>
      <c r="F123" s="526">
        <v>225</v>
      </c>
      <c r="G123" s="526" t="s">
        <v>37</v>
      </c>
      <c r="H123" s="526" t="s">
        <v>37</v>
      </c>
      <c r="I123" s="926">
        <v>47.13</v>
      </c>
      <c r="J123" s="704">
        <f t="shared" si="18"/>
        <v>3.0129429238277101</v>
      </c>
      <c r="K123" s="929">
        <v>0.35499999999999998</v>
      </c>
      <c r="L123" s="641">
        <v>4</v>
      </c>
      <c r="M123" s="695">
        <f t="shared" si="19"/>
        <v>1.42</v>
      </c>
      <c r="N123" s="923" t="s">
        <v>107</v>
      </c>
      <c r="O123" s="797">
        <v>0.33500000000000002</v>
      </c>
      <c r="P123" s="917">
        <v>43495</v>
      </c>
      <c r="Q123" s="917">
        <v>43511</v>
      </c>
      <c r="R123" s="695">
        <f t="shared" si="20"/>
        <v>5.9701492537313312</v>
      </c>
      <c r="S123" s="761">
        <f>IF(INDEX(Historical!$D$7:$D$1439,MATCH(B123,Historical!$B$7:$B$1446,0))=0,"n/a",(INDEX(Historical!$C$7:$C$1439,MATCH(B123,Historical!$B$7:$B$1446,0))/INDEX(Historical!$D$7:$D$1439,MATCH(B123,Historical!$B$7:$B$1446,0))-1)*100)</f>
        <v>6.3492063492063489</v>
      </c>
      <c r="T123" s="761">
        <f>IF(INDEX(Historical!$F$7:$F$1432,MATCH(B123,Historical!$B$7:$B$1446,0))=0,"n/a",((INDEX(Historical!$C$7:$C$1439,MATCH(B123,Historical!$B$7:$B$1446,0))/INDEX(Historical!$F$7:$F$1432,MATCH(B123,Historical!$B$7:$B$1446,0)))^(1/3)-1)*100)</f>
        <v>6.799865166668817</v>
      </c>
      <c r="U123" s="761">
        <f>IF(INDEX(Historical!$H$7:$H$1432,MATCH(B123,Historical!$B$7:$B$1446,0))=0,"n/a",((INDEX(Historical!$C$7:$C$1439,MATCH(B123,Historical!$B$7:$B$1446,0))/INDEX(Historical!$H$7:$H$1432,MATCH(B123,Historical!$B$7:$B$1446,0)))^(1/5)-1)*100)</f>
        <v>7.3483538217864242</v>
      </c>
      <c r="V123" s="761">
        <f>IF(INDEX(Historical!$O$7:$O$1432,MATCH(B123,Historical!$B$7:$B$1446,0))=0,"n/a",((INDEX(Historical!$C$7:$C$1439,MATCH(B123,Historical!$B$7:$B$1446,0))/INDEX(Historical!$O$7:$O$1432,MATCH(B123,Historical!$B$7:$B$1446,0)))^(1/10)-1)*100)</f>
        <v>6.7089080581391292</v>
      </c>
      <c r="W123" s="762">
        <f t="shared" si="21"/>
        <v>1.0953129418537091</v>
      </c>
      <c r="X123" s="763">
        <f t="shared" si="22"/>
        <v>1.289184881015162</v>
      </c>
      <c r="Y123" s="715"/>
      <c r="Z123" s="704">
        <f t="shared" si="23"/>
        <v>65.437788018433167</v>
      </c>
      <c r="AA123" s="937">
        <f t="shared" si="24"/>
        <v>21.718894009216591</v>
      </c>
      <c r="AB123" s="641">
        <v>12</v>
      </c>
      <c r="AC123" s="918">
        <v>2.17</v>
      </c>
      <c r="AD123" s="918">
        <v>3</v>
      </c>
      <c r="AE123" s="918">
        <v>3.14</v>
      </c>
      <c r="AF123" s="918">
        <v>2.42</v>
      </c>
      <c r="AG123" s="918">
        <v>11.5</v>
      </c>
      <c r="AH123" s="918">
        <v>13.8</v>
      </c>
      <c r="AI123" s="918">
        <v>6.97</v>
      </c>
      <c r="AJ123" s="918">
        <v>5.7</v>
      </c>
      <c r="AK123" s="918">
        <v>7.2499999999999991</v>
      </c>
      <c r="AL123" s="930">
        <v>11110</v>
      </c>
      <c r="AM123" s="924">
        <v>0.2</v>
      </c>
      <c r="AN123" s="918">
        <v>1.3</v>
      </c>
      <c r="AO123" s="804">
        <f t="shared" si="25"/>
        <v>-11.357597263602457</v>
      </c>
      <c r="AP123" s="805">
        <f t="shared" si="26"/>
        <v>10.361296745614133</v>
      </c>
      <c r="AQ123" s="938">
        <f t="shared" si="27"/>
        <v>52.839383380512174</v>
      </c>
      <c r="AR123" s="704">
        <f>INDEX(Historical!$C$7:$C$1439,MATCH(B123,Historical!$B$7:$B$1446,0))*IF(AH123="n/a",1.03,IF(AH123&lt;0,1.01,IF(AH123&gt;10,1.1,(1+AH123/100))))</f>
        <v>1.4740000000000002</v>
      </c>
      <c r="AS123" s="937">
        <f t="shared" si="28"/>
        <v>1.5767378000000003</v>
      </c>
      <c r="AT123" s="937">
        <f t="shared" si="33"/>
        <v>1.6910512905000004</v>
      </c>
      <c r="AU123" s="937">
        <f t="shared" si="33"/>
        <v>1.8136525090612503</v>
      </c>
      <c r="AV123" s="937">
        <f t="shared" si="33"/>
        <v>1.9451423159681909</v>
      </c>
      <c r="AW123" s="704">
        <f t="shared" si="29"/>
        <v>8.5005839155294431</v>
      </c>
      <c r="AX123" s="812">
        <f t="shared" si="30"/>
        <v>18.036460673731046</v>
      </c>
      <c r="AY123" s="997">
        <v>0.32</v>
      </c>
      <c r="AZ123" s="924">
        <v>23.31</v>
      </c>
      <c r="BA123" s="924">
        <v>-1.63</v>
      </c>
      <c r="BB123" s="924">
        <v>3.94</v>
      </c>
      <c r="BC123" s="924">
        <v>7.93</v>
      </c>
      <c r="BE123" s="666">
        <v>2004</v>
      </c>
      <c r="BF123" s="948" t="e">
        <f>#VALUE!</f>
        <v>#VALUE!</v>
      </c>
      <c r="BG123" s="933">
        <v>3.4000000000000004</v>
      </c>
    </row>
    <row r="124" spans="1:59" ht="11.25" customHeight="1" x14ac:dyDescent="0.2">
      <c r="A124" s="611" t="s">
        <v>661</v>
      </c>
      <c r="B124" s="927" t="s">
        <v>662</v>
      </c>
      <c r="C124" s="994" t="s">
        <v>112</v>
      </c>
      <c r="D124" s="994" t="s">
        <v>4394</v>
      </c>
      <c r="E124" s="794">
        <v>14</v>
      </c>
      <c r="F124" s="526">
        <v>268</v>
      </c>
      <c r="G124" s="526" t="s">
        <v>106</v>
      </c>
      <c r="H124" s="526" t="s">
        <v>106</v>
      </c>
      <c r="I124" s="926">
        <v>109.39</v>
      </c>
      <c r="J124" s="704">
        <f t="shared" si="18"/>
        <v>0.60334582685803095</v>
      </c>
      <c r="K124" s="929">
        <v>0.16500000000000001</v>
      </c>
      <c r="L124" s="641">
        <v>4</v>
      </c>
      <c r="M124" s="695">
        <f t="shared" si="19"/>
        <v>0.66</v>
      </c>
      <c r="N124" s="923" t="s">
        <v>595</v>
      </c>
      <c r="O124" s="797">
        <v>0.15</v>
      </c>
      <c r="P124" s="917">
        <v>43322</v>
      </c>
      <c r="Q124" s="917">
        <v>43343</v>
      </c>
      <c r="R124" s="695">
        <f t="shared" si="20"/>
        <v>10.000000000000009</v>
      </c>
      <c r="S124" s="761">
        <f>IF(INDEX(Historical!$D$7:$D$1439,MATCH(B124,Historical!$B$7:$B$1446,0))=0,"n/a",(INDEX(Historical!$C$7:$C$1439,MATCH(B124,Historical!$B$7:$B$1446,0))/INDEX(Historical!$D$7:$D$1439,MATCH(B124,Historical!$B$7:$B$1446,0))-1)*100)</f>
        <v>65.789473684210535</v>
      </c>
      <c r="T124" s="761">
        <f>IF(INDEX(Historical!$F$7:$F$1432,MATCH(B124,Historical!$B$7:$B$1446,0))=0,"n/a",((INDEX(Historical!$C$7:$C$1439,MATCH(B124,Historical!$B$7:$B$1446,0))/INDEX(Historical!$F$7:$F$1432,MATCH(B124,Historical!$B$7:$B$1446,0)))^(1/3)-1)*100)</f>
        <v>28.057916498749425</v>
      </c>
      <c r="U124" s="761">
        <f>IF(INDEX(Historical!$H$7:$H$1432,MATCH(B124,Historical!$B$7:$B$1446,0))=0,"n/a",((INDEX(Historical!$C$7:$C$1439,MATCH(B124,Historical!$B$7:$B$1446,0))/INDEX(Historical!$H$7:$H$1432,MATCH(B124,Historical!$B$7:$B$1446,0)))^(1/5)-1)*100)</f>
        <v>20.304011267322686</v>
      </c>
      <c r="V124" s="761">
        <f>IF(INDEX(Historical!$O$7:$O$1432,MATCH(B124,Historical!$B$7:$B$1446,0))=0,"n/a",((INDEX(Historical!$C$7:$C$1439,MATCH(B124,Historical!$B$7:$B$1446,0))/INDEX(Historical!$O$7:$O$1432,MATCH(B124,Historical!$B$7:$B$1446,0)))^(1/10)-1)*100)</f>
        <v>15.053778275661367</v>
      </c>
      <c r="W124" s="762">
        <f t="shared" si="21"/>
        <v>1.3487651336109943</v>
      </c>
      <c r="X124" s="763">
        <f t="shared" si="22"/>
        <v>1.2085720992453979</v>
      </c>
      <c r="Y124" s="719"/>
      <c r="Z124" s="704">
        <f t="shared" si="23"/>
        <v>12.915851272015654</v>
      </c>
      <c r="AA124" s="937">
        <f t="shared" si="24"/>
        <v>21.407045009784735</v>
      </c>
      <c r="AB124" s="641">
        <v>12</v>
      </c>
      <c r="AC124" s="918">
        <v>5.1100000000000003</v>
      </c>
      <c r="AD124" s="918">
        <v>1.08</v>
      </c>
      <c r="AE124" s="918">
        <v>0.98</v>
      </c>
      <c r="AF124" s="918">
        <v>6.45</v>
      </c>
      <c r="AG124" s="918">
        <v>36.799999999999997</v>
      </c>
      <c r="AH124" s="918">
        <v>36.6</v>
      </c>
      <c r="AI124" s="918">
        <v>4.79</v>
      </c>
      <c r="AJ124" s="918">
        <v>16.8</v>
      </c>
      <c r="AK124" s="918">
        <v>19.869999999999997</v>
      </c>
      <c r="AL124" s="930">
        <v>4510</v>
      </c>
      <c r="AM124" s="924">
        <v>0.8</v>
      </c>
      <c r="AN124" s="918">
        <v>0.27</v>
      </c>
      <c r="AO124" s="804">
        <f t="shared" si="25"/>
        <v>-0.49968791560401726</v>
      </c>
      <c r="AP124" s="805">
        <f t="shared" si="26"/>
        <v>20.907357094180718</v>
      </c>
      <c r="AQ124" s="938">
        <f t="shared" si="27"/>
        <v>147.72335852999996</v>
      </c>
      <c r="AR124" s="704">
        <f>INDEX(Historical!$C$7:$C$1439,MATCH(B124,Historical!$B$7:$B$1446,0))*IF(AH124="n/a",1.03,IF(AH124&lt;0,1.01,IF(AH124&gt;10,1.1,(1+AH124/100))))</f>
        <v>0.69300000000000006</v>
      </c>
      <c r="AS124" s="937">
        <f t="shared" si="28"/>
        <v>0.72619470000000008</v>
      </c>
      <c r="AT124" s="937">
        <f t="shared" si="33"/>
        <v>0.7988141700000001</v>
      </c>
      <c r="AU124" s="937">
        <f t="shared" si="33"/>
        <v>0.87869558700000017</v>
      </c>
      <c r="AV124" s="937">
        <f t="shared" si="33"/>
        <v>0.96656514570000029</v>
      </c>
      <c r="AW124" s="704">
        <f t="shared" si="29"/>
        <v>4.063269602700001</v>
      </c>
      <c r="AX124" s="812">
        <f t="shared" si="30"/>
        <v>3.7144799366486887</v>
      </c>
      <c r="AY124" s="997">
        <v>1.19</v>
      </c>
      <c r="AZ124" s="924">
        <v>21.23</v>
      </c>
      <c r="BA124" s="924">
        <v>-15</v>
      </c>
      <c r="BB124" s="924">
        <v>2.73</v>
      </c>
      <c r="BC124" s="924">
        <v>0.86</v>
      </c>
      <c r="BE124" s="666">
        <v>2005</v>
      </c>
      <c r="BF124" s="948" t="e">
        <f>#VALUE!</f>
        <v>#VALUE!</v>
      </c>
      <c r="BG124" s="933">
        <v>18.899999999999999</v>
      </c>
    </row>
    <row r="125" spans="1:59" ht="11.25" customHeight="1" x14ac:dyDescent="0.2">
      <c r="A125" s="537" t="s">
        <v>671</v>
      </c>
      <c r="B125" s="927" t="s">
        <v>672</v>
      </c>
      <c r="C125" s="994" t="s">
        <v>108</v>
      </c>
      <c r="D125" s="994" t="s">
        <v>4376</v>
      </c>
      <c r="E125" s="794">
        <v>19</v>
      </c>
      <c r="F125" s="526">
        <v>171</v>
      </c>
      <c r="G125" s="526" t="s">
        <v>106</v>
      </c>
      <c r="H125" s="526" t="s">
        <v>106</v>
      </c>
      <c r="I125" s="926">
        <v>41</v>
      </c>
      <c r="J125" s="704">
        <f t="shared" si="18"/>
        <v>2.9268292682926829</v>
      </c>
      <c r="K125" s="929">
        <v>0.3</v>
      </c>
      <c r="L125" s="641">
        <v>4</v>
      </c>
      <c r="M125" s="695">
        <f t="shared" si="19"/>
        <v>1.2</v>
      </c>
      <c r="N125" s="923" t="s">
        <v>493</v>
      </c>
      <c r="O125" s="797">
        <v>0.27</v>
      </c>
      <c r="P125" s="917">
        <v>43370</v>
      </c>
      <c r="Q125" s="917">
        <v>43388</v>
      </c>
      <c r="R125" s="695">
        <f t="shared" si="20"/>
        <v>11.1111111111111</v>
      </c>
      <c r="S125" s="761">
        <f>IF(INDEX(Historical!$D$7:$D$1439,MATCH(B125,Historical!$B$7:$B$1446,0))=0,"n/a",(INDEX(Historical!$C$7:$C$1439,MATCH(B125,Historical!$B$7:$B$1446,0))/INDEX(Historical!$D$7:$D$1439,MATCH(B125,Historical!$B$7:$B$1446,0))-1)*100)</f>
        <v>7.7669902912621325</v>
      </c>
      <c r="T125" s="761">
        <f>IF(INDEX(Historical!$F$7:$F$1432,MATCH(B125,Historical!$B$7:$B$1446,0))=0,"n/a",((INDEX(Historical!$C$7:$C$1439,MATCH(B125,Historical!$B$7:$B$1446,0))/INDEX(Historical!$F$7:$F$1432,MATCH(B125,Historical!$B$7:$B$1446,0)))^(1/3)-1)*100)</f>
        <v>12.965046268916458</v>
      </c>
      <c r="U125" s="761">
        <f>IF(INDEX(Historical!$H$7:$H$1432,MATCH(B125,Historical!$B$7:$B$1446,0))=0,"n/a",((INDEX(Historical!$C$7:$C$1439,MATCH(B125,Historical!$B$7:$B$1446,0))/INDEX(Historical!$H$7:$H$1432,MATCH(B125,Historical!$B$7:$B$1446,0)))^(1/5)-1)*100)</f>
        <v>13.730973168918537</v>
      </c>
      <c r="V125" s="761">
        <f>IF(INDEX(Historical!$O$7:$O$1432,MATCH(B125,Historical!$B$7:$B$1446,0))=0,"n/a",((INDEX(Historical!$C$7:$C$1439,MATCH(B125,Historical!$B$7:$B$1446,0))/INDEX(Historical!$O$7:$O$1432,MATCH(B125,Historical!$B$7:$B$1446,0)))^(1/10)-1)*100)</f>
        <v>11.413675244823395</v>
      </c>
      <c r="W125" s="762">
        <f t="shared" si="21"/>
        <v>1.2030281985766276</v>
      </c>
      <c r="X125" s="763" t="str">
        <f t="shared" si="22"/>
        <v>n/a</v>
      </c>
      <c r="Y125" s="927"/>
      <c r="Z125" s="704" t="str">
        <f t="shared" si="23"/>
        <v>n/a</v>
      </c>
      <c r="AA125" s="937" t="str">
        <f t="shared" si="24"/>
        <v>n/a</v>
      </c>
      <c r="AB125" s="641">
        <v>12</v>
      </c>
      <c r="AC125" s="918" t="s">
        <v>137</v>
      </c>
      <c r="AD125" s="918" t="s">
        <v>137</v>
      </c>
      <c r="AE125" s="918" t="s">
        <v>137</v>
      </c>
      <c r="AF125" s="918" t="s">
        <v>137</v>
      </c>
      <c r="AG125" s="918" t="s">
        <v>137</v>
      </c>
      <c r="AH125" s="918" t="s">
        <v>137</v>
      </c>
      <c r="AI125" s="918" t="s">
        <v>137</v>
      </c>
      <c r="AJ125" s="918" t="s">
        <v>137</v>
      </c>
      <c r="AK125" s="918" t="s">
        <v>137</v>
      </c>
      <c r="AL125" s="930" t="s">
        <v>137</v>
      </c>
      <c r="AM125" s="924" t="s">
        <v>137</v>
      </c>
      <c r="AN125" s="918" t="s">
        <v>137</v>
      </c>
      <c r="AO125" s="804" t="str">
        <f t="shared" si="25"/>
        <v>n/a</v>
      </c>
      <c r="AP125" s="805">
        <f t="shared" si="26"/>
        <v>16.65780243721122</v>
      </c>
      <c r="AQ125" s="938" t="str">
        <f t="shared" si="27"/>
        <v>n/a</v>
      </c>
      <c r="AR125" s="704">
        <f>INDEX(Historical!$C$7:$C$1439,MATCH(B125,Historical!$B$7:$B$1446,0))*IF(AH125="n/a",1.03,IF(AH125&lt;0,1.01,IF(AH125&gt;10,1.1,(1+AH125/100))))</f>
        <v>1.1433000000000002</v>
      </c>
      <c r="AS125" s="937">
        <f t="shared" si="28"/>
        <v>1.1775990000000003</v>
      </c>
      <c r="AT125" s="937">
        <f t="shared" si="33"/>
        <v>1.2129269700000003</v>
      </c>
      <c r="AU125" s="937">
        <f t="shared" si="33"/>
        <v>1.2493147791000003</v>
      </c>
      <c r="AV125" s="937">
        <f t="shared" si="33"/>
        <v>1.2867942224730005</v>
      </c>
      <c r="AW125" s="704">
        <f t="shared" si="29"/>
        <v>6.0699349715730015</v>
      </c>
      <c r="AX125" s="812">
        <f t="shared" si="30"/>
        <v>14.80471944286098</v>
      </c>
      <c r="AY125" s="997" t="s">
        <v>137</v>
      </c>
      <c r="AZ125" s="924" t="s">
        <v>137</v>
      </c>
      <c r="BA125" s="924" t="s">
        <v>137</v>
      </c>
      <c r="BB125" s="924" t="s">
        <v>137</v>
      </c>
      <c r="BC125" s="924" t="s">
        <v>137</v>
      </c>
      <c r="BD125" s="963" t="s">
        <v>4301</v>
      </c>
      <c r="BE125" s="666">
        <v>2001</v>
      </c>
      <c r="BF125" s="948" t="e">
        <f>#VALUE!</f>
        <v>#VALUE!</v>
      </c>
      <c r="BG125" s="933" t="s">
        <v>137</v>
      </c>
    </row>
    <row r="126" spans="1:59" ht="11.25" customHeight="1" x14ac:dyDescent="0.2">
      <c r="A126" s="537" t="s">
        <v>675</v>
      </c>
      <c r="B126" s="927" t="s">
        <v>676</v>
      </c>
      <c r="C126" s="994" t="s">
        <v>112</v>
      </c>
      <c r="D126" s="994" t="s">
        <v>4359</v>
      </c>
      <c r="E126" s="794">
        <v>24</v>
      </c>
      <c r="F126" s="526">
        <v>139</v>
      </c>
      <c r="G126" s="526" t="s">
        <v>106</v>
      </c>
      <c r="H126" s="526" t="s">
        <v>106</v>
      </c>
      <c r="I126" s="918">
        <v>36.950000000000003</v>
      </c>
      <c r="J126" s="704">
        <f t="shared" si="18"/>
        <v>2.1650879566982408</v>
      </c>
      <c r="K126" s="935">
        <v>0.2</v>
      </c>
      <c r="L126" s="641">
        <v>4</v>
      </c>
      <c r="M126" s="695">
        <f t="shared" si="19"/>
        <v>0.8</v>
      </c>
      <c r="N126" s="923" t="s">
        <v>143</v>
      </c>
      <c r="O126" s="798">
        <v>0.19</v>
      </c>
      <c r="P126" s="917">
        <v>43427</v>
      </c>
      <c r="Q126" s="917">
        <v>43444</v>
      </c>
      <c r="R126" s="695">
        <f t="shared" si="20"/>
        <v>5.2631578947368469</v>
      </c>
      <c r="S126" s="761">
        <f>IF(INDEX(Historical!$D$7:$D$1439,MATCH(B126,Historical!$B$7:$B$1446,0))=0,"n/a",(INDEX(Historical!$C$7:$C$1439,MATCH(B126,Historical!$B$7:$B$1446,0))/INDEX(Historical!$D$7:$D$1439,MATCH(B126,Historical!$B$7:$B$1446,0))-1)*100)</f>
        <v>10.000000000000009</v>
      </c>
      <c r="T126" s="761">
        <f>IF(INDEX(Historical!$F$7:$F$1432,MATCH(B126,Historical!$B$7:$B$1446,0))=0,"n/a",((INDEX(Historical!$C$7:$C$1439,MATCH(B126,Historical!$B$7:$B$1446,0))/INDEX(Historical!$F$7:$F$1432,MATCH(B126,Historical!$B$7:$B$1446,0)))^(1/3)-1)*100)</f>
        <v>12.555223611563671</v>
      </c>
      <c r="U126" s="761">
        <f>IF(INDEX(Historical!$H$7:$H$1432,MATCH(B126,Historical!$B$7:$B$1446,0))=0,"n/a",((INDEX(Historical!$C$7:$C$1439,MATCH(B126,Historical!$B$7:$B$1446,0))/INDEX(Historical!$H$7:$H$1432,MATCH(B126,Historical!$B$7:$B$1446,0)))^(1/5)-1)*100)</f>
        <v>13.433510763534517</v>
      </c>
      <c r="V126" s="761">
        <f>IF(INDEX(Historical!$O$7:$O$1432,MATCH(B126,Historical!$B$7:$B$1446,0))=0,"n/a",((INDEX(Historical!$C$7:$C$1439,MATCH(B126,Historical!$B$7:$B$1446,0))/INDEX(Historical!$O$7:$O$1432,MATCH(B126,Historical!$B$7:$B$1446,0)))^(1/10)-1)*100)</f>
        <v>12.132747661084519</v>
      </c>
      <c r="W126" s="762">
        <f t="shared" si="21"/>
        <v>1.1072109252401385</v>
      </c>
      <c r="X126" s="763">
        <f t="shared" si="22"/>
        <v>2.8581937794754291</v>
      </c>
      <c r="Y126" s="927"/>
      <c r="Z126" s="704">
        <f t="shared" si="23"/>
        <v>35.874439461883412</v>
      </c>
      <c r="AA126" s="937">
        <f t="shared" si="24"/>
        <v>16.569506726457401</v>
      </c>
      <c r="AB126" s="641">
        <v>9</v>
      </c>
      <c r="AC126" s="918">
        <v>2.23</v>
      </c>
      <c r="AD126" s="918" t="s">
        <v>137</v>
      </c>
      <c r="AE126" s="918">
        <v>0.77</v>
      </c>
      <c r="AF126" s="918">
        <v>1.39</v>
      </c>
      <c r="AG126" s="918">
        <v>8.9</v>
      </c>
      <c r="AH126" s="918">
        <v>7.5</v>
      </c>
      <c r="AI126" s="918">
        <v>8.06</v>
      </c>
      <c r="AJ126" s="918">
        <v>4.7</v>
      </c>
      <c r="AK126" s="918">
        <v>-10</v>
      </c>
      <c r="AL126" s="930">
        <v>1230</v>
      </c>
      <c r="AM126" s="924">
        <v>2.5</v>
      </c>
      <c r="AN126" s="918">
        <v>1.17</v>
      </c>
      <c r="AO126" s="804">
        <f t="shared" si="25"/>
        <v>-0.97090800622464357</v>
      </c>
      <c r="AP126" s="805">
        <f t="shared" si="26"/>
        <v>15.598598720232758</v>
      </c>
      <c r="AQ126" s="938">
        <f t="shared" si="27"/>
        <v>1.1744683422887814</v>
      </c>
      <c r="AR126" s="704">
        <f>INDEX(Historical!$C$7:$C$1439,MATCH(B126,Historical!$B$7:$B$1446,0))*IF(AH126="n/a",1.03,IF(AH126&lt;0,1.01,IF(AH126&gt;10,1.1,(1+AH126/100))))</f>
        <v>0.82774999999999999</v>
      </c>
      <c r="AS126" s="937">
        <f t="shared" si="28"/>
        <v>0.89446665000000003</v>
      </c>
      <c r="AT126" s="937">
        <f t="shared" si="33"/>
        <v>0.90341131650000006</v>
      </c>
      <c r="AU126" s="937">
        <f t="shared" si="33"/>
        <v>0.91244542966500009</v>
      </c>
      <c r="AV126" s="937">
        <f t="shared" si="33"/>
        <v>0.92156988396165007</v>
      </c>
      <c r="AW126" s="704">
        <f t="shared" si="29"/>
        <v>4.4596432801266506</v>
      </c>
      <c r="AX126" s="812">
        <f t="shared" si="30"/>
        <v>12.069399946215562</v>
      </c>
      <c r="AY126" s="997">
        <v>1.07</v>
      </c>
      <c r="AZ126" s="924">
        <v>4.08</v>
      </c>
      <c r="BA126" s="924">
        <v>-39.67</v>
      </c>
      <c r="BB126" s="924">
        <v>-8.5299999999999994</v>
      </c>
      <c r="BC126" s="924">
        <v>-20.880000000000003</v>
      </c>
      <c r="BE126" s="666">
        <v>1996</v>
      </c>
      <c r="BF126" s="948" t="e">
        <f>#VALUE!</f>
        <v>#VALUE!</v>
      </c>
      <c r="BG126" s="933">
        <v>3.1</v>
      </c>
    </row>
    <row r="127" spans="1:59" ht="11.25" customHeight="1" x14ac:dyDescent="0.2">
      <c r="A127" s="611" t="s">
        <v>683</v>
      </c>
      <c r="B127" s="927" t="s">
        <v>684</v>
      </c>
      <c r="C127" s="994" t="s">
        <v>4227</v>
      </c>
      <c r="D127" s="994" t="s">
        <v>4363</v>
      </c>
      <c r="E127" s="794">
        <v>18</v>
      </c>
      <c r="F127" s="526">
        <v>180</v>
      </c>
      <c r="G127" s="526" t="s">
        <v>106</v>
      </c>
      <c r="H127" s="526" t="s">
        <v>106</v>
      </c>
      <c r="I127" s="926">
        <v>82.96</v>
      </c>
      <c r="J127" s="704">
        <f t="shared" si="18"/>
        <v>1.7598842815814852</v>
      </c>
      <c r="K127" s="929">
        <v>0.36499999999999999</v>
      </c>
      <c r="L127" s="641">
        <v>4</v>
      </c>
      <c r="M127" s="695">
        <f t="shared" si="19"/>
        <v>1.46</v>
      </c>
      <c r="N127" s="923" t="s">
        <v>798</v>
      </c>
      <c r="O127" s="797">
        <v>0.36449999999999999</v>
      </c>
      <c r="P127" s="917">
        <v>43516</v>
      </c>
      <c r="Q127" s="917">
        <v>43531</v>
      </c>
      <c r="R127" s="695">
        <f t="shared" si="20"/>
        <v>0.13717421124828544</v>
      </c>
      <c r="S127" s="761">
        <f>IF(INDEX(Historical!$D$7:$D$1439,MATCH(B127,Historical!$B$7:$B$1446,0))=0,"n/a",(INDEX(Historical!$C$7:$C$1439,MATCH(B127,Historical!$B$7:$B$1446,0))/INDEX(Historical!$D$7:$D$1439,MATCH(B127,Historical!$B$7:$B$1446,0))-1)*100)</f>
        <v>0.55286800276435066</v>
      </c>
      <c r="T127" s="761">
        <f>IF(INDEX(Historical!$F$7:$F$1432,MATCH(B127,Historical!$B$7:$B$1446,0))=0,"n/a",((INDEX(Historical!$C$7:$C$1439,MATCH(B127,Historical!$B$7:$B$1446,0))/INDEX(Historical!$F$7:$F$1432,MATCH(B127,Historical!$B$7:$B$1446,0)))^(1/3)-1)*100)</f>
        <v>0.53254072000277208</v>
      </c>
      <c r="U127" s="761">
        <f>IF(INDEX(Historical!$H$7:$H$1432,MATCH(B127,Historical!$B$7:$B$1446,0))=0,"n/a",((INDEX(Historical!$C$7:$C$1439,MATCH(B127,Historical!$B$7:$B$1446,0))/INDEX(Historical!$H$7:$H$1432,MATCH(B127,Historical!$B$7:$B$1446,0)))^(1/5)-1)*100)</f>
        <v>0.55908446688530677</v>
      </c>
      <c r="V127" s="761">
        <f>IF(INDEX(Historical!$O$7:$O$1432,MATCH(B127,Historical!$B$7:$B$1446,0))=0,"n/a",((INDEX(Historical!$C$7:$C$1439,MATCH(B127,Historical!$B$7:$B$1446,0))/INDEX(Historical!$O$7:$O$1432,MATCH(B127,Historical!$B$7:$B$1446,0)))^(1/10)-1)*100)</f>
        <v>0.92510433393966363</v>
      </c>
      <c r="W127" s="762">
        <f t="shared" si="21"/>
        <v>0.60434747344051565</v>
      </c>
      <c r="X127" s="763">
        <f t="shared" si="22"/>
        <v>1.4712749128560704E-2</v>
      </c>
      <c r="Y127" s="928"/>
      <c r="Z127" s="704">
        <f t="shared" si="23"/>
        <v>155.31914893617022</v>
      </c>
      <c r="AA127" s="937">
        <f t="shared" si="24"/>
        <v>88.255319148936167</v>
      </c>
      <c r="AB127" s="641">
        <v>3</v>
      </c>
      <c r="AC127" s="918">
        <v>0.94</v>
      </c>
      <c r="AD127" s="918">
        <v>7.24</v>
      </c>
      <c r="AE127" s="918">
        <v>4</v>
      </c>
      <c r="AF127" s="918">
        <v>3.81</v>
      </c>
      <c r="AG127" s="918">
        <v>7.0000000000000009</v>
      </c>
      <c r="AH127" s="918">
        <v>327.09999999999997</v>
      </c>
      <c r="AI127" s="918">
        <v>4.0199999999999996</v>
      </c>
      <c r="AJ127" s="918">
        <v>38</v>
      </c>
      <c r="AK127" s="918">
        <v>12.13</v>
      </c>
      <c r="AL127" s="930">
        <v>20110</v>
      </c>
      <c r="AM127" s="924">
        <v>7.2499999999999991</v>
      </c>
      <c r="AN127" s="918">
        <v>2.04</v>
      </c>
      <c r="AO127" s="804">
        <f t="shared" si="25"/>
        <v>-85.936350400469379</v>
      </c>
      <c r="AP127" s="805">
        <f t="shared" si="26"/>
        <v>2.318968748466792</v>
      </c>
      <c r="AQ127" s="938">
        <f t="shared" si="27"/>
        <v>286.5820401400785</v>
      </c>
      <c r="AR127" s="704">
        <f>INDEX(Historical!$C$7:$C$1439,MATCH(B127,Historical!$B$7:$B$1446,0))*IF(AH127="n/a",1.03,IF(AH127&lt;0,1.01,IF(AH127&gt;10,1.1,(1+AH127/100))))</f>
        <v>1.6005000000000003</v>
      </c>
      <c r="AS127" s="937">
        <f t="shared" si="28"/>
        <v>1.6648401000000004</v>
      </c>
      <c r="AT127" s="937">
        <f t="shared" ref="AT127:AV146" si="34">IF($AK127="n/a",1.03*AS127,IF($AK127&lt;0,1.01*AS127,IF($AK127&gt;10,1.1*AS127,(1+$AK127/100)*AS127)))</f>
        <v>1.8313241100000006</v>
      </c>
      <c r="AU127" s="937">
        <f t="shared" si="34"/>
        <v>2.0144565210000009</v>
      </c>
      <c r="AV127" s="937">
        <f t="shared" si="34"/>
        <v>2.2159021731000013</v>
      </c>
      <c r="AW127" s="704">
        <f t="shared" si="29"/>
        <v>9.3270229041000032</v>
      </c>
      <c r="AX127" s="812">
        <f t="shared" si="30"/>
        <v>11.242795207449378</v>
      </c>
      <c r="AY127" s="997">
        <v>1.21</v>
      </c>
      <c r="AZ127" s="924">
        <v>36.67</v>
      </c>
      <c r="BA127" s="924">
        <v>-20.380000000000003</v>
      </c>
      <c r="BB127" s="924">
        <v>-2.2399999999999998</v>
      </c>
      <c r="BC127" s="924">
        <v>1.46</v>
      </c>
      <c r="BE127" s="666">
        <v>2002</v>
      </c>
      <c r="BF127" s="948" t="e">
        <f>#VALUE!</f>
        <v>#VALUE!</v>
      </c>
      <c r="BG127" s="933">
        <v>2</v>
      </c>
    </row>
    <row r="128" spans="1:59" s="573" customFormat="1" ht="11.25" customHeight="1" x14ac:dyDescent="0.2">
      <c r="A128" s="611" t="s">
        <v>679</v>
      </c>
      <c r="B128" s="927" t="s">
        <v>680</v>
      </c>
      <c r="C128" s="994" t="s">
        <v>154</v>
      </c>
      <c r="D128" s="994" t="s">
        <v>4358</v>
      </c>
      <c r="E128" s="794">
        <v>11</v>
      </c>
      <c r="F128" s="526">
        <v>311</v>
      </c>
      <c r="G128" s="526" t="s">
        <v>115</v>
      </c>
      <c r="H128" s="526" t="s">
        <v>115</v>
      </c>
      <c r="I128" s="926">
        <v>117.06</v>
      </c>
      <c r="J128" s="704">
        <f t="shared" si="18"/>
        <v>1.3326499231163504</v>
      </c>
      <c r="K128" s="929">
        <v>0.39</v>
      </c>
      <c r="L128" s="641">
        <v>4</v>
      </c>
      <c r="M128" s="695">
        <f t="shared" si="19"/>
        <v>1.56</v>
      </c>
      <c r="N128" s="923" t="s">
        <v>164</v>
      </c>
      <c r="O128" s="797">
        <v>0.34</v>
      </c>
      <c r="P128" s="917">
        <v>43343</v>
      </c>
      <c r="Q128" s="917">
        <v>43374</v>
      </c>
      <c r="R128" s="695">
        <f t="shared" si="20"/>
        <v>14.705882352941172</v>
      </c>
      <c r="S128" s="761">
        <f>IF(INDEX(Historical!$D$7:$D$1439,MATCH(B128,Historical!$B$7:$B$1446,0))=0,"n/a",(INDEX(Historical!$C$7:$C$1439,MATCH(B128,Historical!$B$7:$B$1446,0))/INDEX(Historical!$D$7:$D$1439,MATCH(B128,Historical!$B$7:$B$1446,0))-1)*100)</f>
        <v>19.491525423728785</v>
      </c>
      <c r="T128" s="761">
        <f>IF(INDEX(Historical!$F$7:$F$1432,MATCH(B128,Historical!$B$7:$B$1446,0))=0,"n/a",((INDEX(Historical!$C$7:$C$1439,MATCH(B128,Historical!$B$7:$B$1446,0))/INDEX(Historical!$F$7:$F$1432,MATCH(B128,Historical!$B$7:$B$1446,0)))^(1/3)-1)*100)</f>
        <v>10.678158464107224</v>
      </c>
      <c r="U128" s="761">
        <f>IF(INDEX(Historical!$H$7:$H$1432,MATCH(B128,Historical!$B$7:$B$1446,0))=0,"n/a",((INDEX(Historical!$C$7:$C$1439,MATCH(B128,Historical!$B$7:$B$1446,0))/INDEX(Historical!$H$7:$H$1432,MATCH(B128,Historical!$B$7:$B$1446,0)))^(1/5)-1)*100)</f>
        <v>9.8872457196067742</v>
      </c>
      <c r="V128" s="761">
        <f>IF(INDEX(Historical!$O$7:$O$1432,MATCH(B128,Historical!$B$7:$B$1446,0))=0,"n/a",((INDEX(Historical!$C$7:$C$1439,MATCH(B128,Historical!$B$7:$B$1446,0))/INDEX(Historical!$O$7:$O$1432,MATCH(B128,Historical!$B$7:$B$1446,0)))^(1/10)-1)*100)</f>
        <v>12.87479699002767</v>
      </c>
      <c r="W128" s="762">
        <f t="shared" si="21"/>
        <v>0.76795352402566497</v>
      </c>
      <c r="X128" s="763" t="str">
        <f t="shared" si="22"/>
        <v>n/a</v>
      </c>
      <c r="Y128" s="718"/>
      <c r="Z128" s="704" t="str">
        <f t="shared" si="23"/>
        <v>n/a</v>
      </c>
      <c r="AA128" s="937" t="str">
        <f t="shared" si="24"/>
        <v>n/a</v>
      </c>
      <c r="AB128" s="641">
        <v>3</v>
      </c>
      <c r="AC128" s="918">
        <v>-1.63</v>
      </c>
      <c r="AD128" s="918" t="s">
        <v>137</v>
      </c>
      <c r="AE128" s="918">
        <v>0.11</v>
      </c>
      <c r="AF128" s="918">
        <v>2.4700000000000002</v>
      </c>
      <c r="AG128" s="918">
        <v>-3.4000000000000004</v>
      </c>
      <c r="AH128" s="918">
        <v>-116.5</v>
      </c>
      <c r="AI128" s="918">
        <v>5.01</v>
      </c>
      <c r="AJ128" s="918">
        <v>-21.8</v>
      </c>
      <c r="AK128" s="918">
        <v>6.03</v>
      </c>
      <c r="AL128" s="930">
        <v>23150</v>
      </c>
      <c r="AM128" s="924">
        <v>0.28999999999999998</v>
      </c>
      <c r="AN128" s="918">
        <v>1.07</v>
      </c>
      <c r="AO128" s="804" t="str">
        <f t="shared" si="25"/>
        <v>n/a</v>
      </c>
      <c r="AP128" s="805">
        <f t="shared" si="26"/>
        <v>11.219895642723124</v>
      </c>
      <c r="AQ128" s="938" t="str">
        <f t="shared" si="27"/>
        <v>n/a</v>
      </c>
      <c r="AR128" s="704">
        <f>INDEX(Historical!$C$7:$C$1439,MATCH(B128,Historical!$B$7:$B$1446,0))*IF(AH128="n/a",1.03,IF(AH128&lt;0,1.01,IF(AH128&gt;10,1.1,(1+AH128/100))))</f>
        <v>1.4240999999999999</v>
      </c>
      <c r="AS128" s="937">
        <f t="shared" si="28"/>
        <v>1.4954474099999999</v>
      </c>
      <c r="AT128" s="937">
        <f t="shared" si="34"/>
        <v>1.585622888823</v>
      </c>
      <c r="AU128" s="937">
        <f t="shared" si="34"/>
        <v>1.681235949019027</v>
      </c>
      <c r="AV128" s="937">
        <f t="shared" si="34"/>
        <v>1.7826144767448744</v>
      </c>
      <c r="AW128" s="704">
        <f t="shared" si="29"/>
        <v>7.9690207245869011</v>
      </c>
      <c r="AX128" s="812">
        <f t="shared" si="30"/>
        <v>6.8076377281623968</v>
      </c>
      <c r="AY128" s="997">
        <v>1.23</v>
      </c>
      <c r="AZ128" s="924">
        <v>10.32</v>
      </c>
      <c r="BA128" s="924">
        <v>-27.22</v>
      </c>
      <c r="BB128" s="924">
        <v>-6.0699999999999994</v>
      </c>
      <c r="BC128" s="924">
        <v>-8.2600000000000016</v>
      </c>
      <c r="BD128" s="963"/>
      <c r="BE128" s="666">
        <v>2008</v>
      </c>
      <c r="BF128" s="948" t="e">
        <f>#VALUE!</f>
        <v>#VALUE!</v>
      </c>
      <c r="BG128" s="933">
        <v>-0.5</v>
      </c>
    </row>
    <row r="129" spans="1:59" ht="11.25" customHeight="1" x14ac:dyDescent="0.2">
      <c r="A129" s="537" t="s">
        <v>1488</v>
      </c>
      <c r="B129" s="927" t="s">
        <v>1489</v>
      </c>
      <c r="C129" s="994" t="s">
        <v>108</v>
      </c>
      <c r="D129" s="994" t="s">
        <v>4372</v>
      </c>
      <c r="E129" s="794">
        <v>10</v>
      </c>
      <c r="F129" s="526">
        <v>341</v>
      </c>
      <c r="G129" s="526" t="s">
        <v>106</v>
      </c>
      <c r="H129" s="526" t="s">
        <v>106</v>
      </c>
      <c r="I129" s="926">
        <v>181.09</v>
      </c>
      <c r="J129" s="704">
        <f t="shared" si="18"/>
        <v>1.1044232149759787</v>
      </c>
      <c r="K129" s="929">
        <v>0.5</v>
      </c>
      <c r="L129" s="641">
        <v>4</v>
      </c>
      <c r="M129" s="695">
        <f t="shared" si="19"/>
        <v>2</v>
      </c>
      <c r="N129" s="923" t="s">
        <v>111</v>
      </c>
      <c r="O129" s="797">
        <v>0.44</v>
      </c>
      <c r="P129" s="917">
        <v>43518</v>
      </c>
      <c r="Q129" s="917">
        <v>43542</v>
      </c>
      <c r="R129" s="695">
        <f t="shared" si="20"/>
        <v>13.636363636363635</v>
      </c>
      <c r="S129" s="761">
        <f>IF(INDEX(Historical!$D$7:$D$1439,MATCH(B129,Historical!$B$7:$B$1446,0))=0,"n/a",(INDEX(Historical!$C$7:$C$1439,MATCH(B129,Historical!$B$7:$B$1446,0))/INDEX(Historical!$D$7:$D$1439,MATCH(B129,Historical!$B$7:$B$1446,0))-1)*100)</f>
        <v>15.789473684210531</v>
      </c>
      <c r="T129" s="761">
        <f>IF(INDEX(Historical!$F$7:$F$1432,MATCH(B129,Historical!$B$7:$B$1446,0))=0,"n/a",((INDEX(Historical!$C$7:$C$1439,MATCH(B129,Historical!$B$7:$B$1446,0))/INDEX(Historical!$F$7:$F$1432,MATCH(B129,Historical!$B$7:$B$1446,0)))^(1/3)-1)*100)</f>
        <v>8.9744250818549531</v>
      </c>
      <c r="U129" s="761">
        <f>IF(INDEX(Historical!$H$7:$H$1432,MATCH(B129,Historical!$B$7:$B$1446,0))=0,"n/a",((INDEX(Historical!$C$7:$C$1439,MATCH(B129,Historical!$B$7:$B$1446,0))/INDEX(Historical!$H$7:$H$1432,MATCH(B129,Historical!$B$7:$B$1446,0)))^(1/5)-1)*100)</f>
        <v>14.354703364926591</v>
      </c>
      <c r="V129" s="761">
        <f>IF(INDEX(Historical!$O$7:$O$1432,MATCH(B129,Historical!$B$7:$B$1446,0))=0,"n/a",((INDEX(Historical!$C$7:$C$1439,MATCH(B129,Historical!$B$7:$B$1446,0))/INDEX(Historical!$O$7:$O$1432,MATCH(B129,Historical!$B$7:$B$1446,0)))^(1/10)-1)*100)</f>
        <v>15.969895987933814</v>
      </c>
      <c r="W129" s="762">
        <f t="shared" si="21"/>
        <v>0.89886016638883592</v>
      </c>
      <c r="X129" s="763">
        <f t="shared" si="22"/>
        <v>1.1670490540590723</v>
      </c>
      <c r="Y129" s="715"/>
      <c r="Z129" s="704">
        <f t="shared" si="23"/>
        <v>31.104199066874028</v>
      </c>
      <c r="AA129" s="937">
        <f t="shared" si="24"/>
        <v>28.163297045101089</v>
      </c>
      <c r="AB129" s="641">
        <v>12</v>
      </c>
      <c r="AC129" s="918">
        <v>6.43</v>
      </c>
      <c r="AD129" s="918">
        <v>2.0699999999999998</v>
      </c>
      <c r="AE129" s="918">
        <v>7.87</v>
      </c>
      <c r="AF129" s="918">
        <v>75.45</v>
      </c>
      <c r="AG129" s="921">
        <v>402.09999999999997</v>
      </c>
      <c r="AH129" s="918">
        <v>0.2</v>
      </c>
      <c r="AI129" s="918">
        <v>11.3</v>
      </c>
      <c r="AJ129" s="918">
        <v>12.3</v>
      </c>
      <c r="AK129" s="918">
        <v>13.600000000000001</v>
      </c>
      <c r="AL129" s="930">
        <v>34980</v>
      </c>
      <c r="AM129" s="925">
        <v>0.4</v>
      </c>
      <c r="AN129" s="918">
        <v>12.34</v>
      </c>
      <c r="AO129" s="804">
        <f t="shared" si="25"/>
        <v>-12.704170465198519</v>
      </c>
      <c r="AP129" s="805">
        <f t="shared" si="26"/>
        <v>15.45912657990257</v>
      </c>
      <c r="AQ129" s="938">
        <f t="shared" si="27"/>
        <v>871.80719671087877</v>
      </c>
      <c r="AR129" s="704">
        <f>INDEX(Historical!$C$7:$C$1439,MATCH(B129,Historical!$B$7:$B$1446,0))*IF(AH129="n/a",1.03,IF(AH129&lt;0,1.01,IF(AH129&gt;10,1.1,(1+AH129/100))))</f>
        <v>1.76352</v>
      </c>
      <c r="AS129" s="937">
        <f t="shared" si="28"/>
        <v>1.939872</v>
      </c>
      <c r="AT129" s="937">
        <f t="shared" si="34"/>
        <v>2.1338592000000003</v>
      </c>
      <c r="AU129" s="937">
        <f t="shared" si="34"/>
        <v>2.3472451200000006</v>
      </c>
      <c r="AV129" s="937">
        <f t="shared" si="34"/>
        <v>2.5819696320000007</v>
      </c>
      <c r="AW129" s="704">
        <f t="shared" si="29"/>
        <v>10.766465952000001</v>
      </c>
      <c r="AX129" s="812">
        <f t="shared" si="30"/>
        <v>5.9453674703186268</v>
      </c>
      <c r="AY129" s="997">
        <v>1.28</v>
      </c>
      <c r="AZ129" s="924">
        <v>40.1</v>
      </c>
      <c r="BA129" s="924">
        <v>-3.66</v>
      </c>
      <c r="BB129" s="924">
        <v>7.9799999999999995</v>
      </c>
      <c r="BC129" s="924">
        <v>10.26</v>
      </c>
      <c r="BE129" s="666">
        <v>2010</v>
      </c>
      <c r="BF129" s="948" t="e">
        <f>#VALUE!</f>
        <v>#VALUE!</v>
      </c>
      <c r="BG129" s="933">
        <v>14.7</v>
      </c>
    </row>
    <row r="130" spans="1:59" ht="11.25" customHeight="1" x14ac:dyDescent="0.2">
      <c r="A130" s="537" t="s">
        <v>1456</v>
      </c>
      <c r="B130" s="927" t="s">
        <v>1457</v>
      </c>
      <c r="C130" s="994" t="s">
        <v>108</v>
      </c>
      <c r="D130" s="994" t="s">
        <v>4372</v>
      </c>
      <c r="E130" s="794">
        <v>11</v>
      </c>
      <c r="F130" s="526">
        <v>315</v>
      </c>
      <c r="G130" s="526" t="s">
        <v>106</v>
      </c>
      <c r="H130" s="526" t="s">
        <v>106</v>
      </c>
      <c r="I130" s="926">
        <v>246.08</v>
      </c>
      <c r="J130" s="704">
        <f t="shared" si="18"/>
        <v>0.82899869960988293</v>
      </c>
      <c r="K130" s="929">
        <v>0.51</v>
      </c>
      <c r="L130" s="641">
        <v>4</v>
      </c>
      <c r="M130" s="695">
        <f t="shared" si="19"/>
        <v>2.04</v>
      </c>
      <c r="N130" s="923" t="s">
        <v>517</v>
      </c>
      <c r="O130" s="797">
        <v>0.42</v>
      </c>
      <c r="P130" s="917">
        <v>43508</v>
      </c>
      <c r="Q130" s="917">
        <v>43523</v>
      </c>
      <c r="R130" s="695">
        <f t="shared" si="20"/>
        <v>21.428571428571434</v>
      </c>
      <c r="S130" s="761">
        <f>IF(INDEX(Historical!$D$7:$D$1439,MATCH(B130,Historical!$B$7:$B$1446,0))=0,"n/a",(INDEX(Historical!$C$7:$C$1439,MATCH(B130,Historical!$B$7:$B$1446,0))/INDEX(Historical!$D$7:$D$1439,MATCH(B130,Historical!$B$7:$B$1446,0))-1)*100)</f>
        <v>27.27272727272727</v>
      </c>
      <c r="T130" s="761">
        <f>IF(INDEX(Historical!$F$7:$F$1432,MATCH(B130,Historical!$B$7:$B$1446,0))=0,"n/a",((INDEX(Historical!$C$7:$C$1439,MATCH(B130,Historical!$B$7:$B$1446,0))/INDEX(Historical!$F$7:$F$1432,MATCH(B130,Historical!$B$7:$B$1446,0)))^(1/3)-1)*100)</f>
        <v>28.057916498749425</v>
      </c>
      <c r="U130" s="761">
        <f>IF(INDEX(Historical!$H$7:$H$1432,MATCH(B130,Historical!$B$7:$B$1446,0))=0,"n/a",((INDEX(Historical!$C$7:$C$1439,MATCH(B130,Historical!$B$7:$B$1446,0))/INDEX(Historical!$H$7:$H$1432,MATCH(B130,Historical!$B$7:$B$1446,0)))^(1/5)-1)*100)</f>
        <v>26.433216777748171</v>
      </c>
      <c r="V130" s="761" t="str">
        <f>IF(INDEX(Historical!$O$7:$O$1432,MATCH(B130,Historical!$B$7:$B$1446,0))=0,"n/a",((INDEX(Historical!$C$7:$C$1439,MATCH(B130,Historical!$B$7:$B$1446,0))/INDEX(Historical!$O$7:$O$1432,MATCH(B130,Historical!$B$7:$B$1446,0)))^(1/10)-1)*100)</f>
        <v>n/a</v>
      </c>
      <c r="W130" s="762" t="str">
        <f t="shared" si="21"/>
        <v>n/a</v>
      </c>
      <c r="X130" s="763">
        <f t="shared" si="22"/>
        <v>1.3021289053077916</v>
      </c>
      <c r="Y130" s="927"/>
      <c r="Z130" s="704">
        <f t="shared" si="23"/>
        <v>44.736842105263165</v>
      </c>
      <c r="AA130" s="937">
        <f t="shared" si="24"/>
        <v>53.96491228070176</v>
      </c>
      <c r="AB130" s="641">
        <v>12</v>
      </c>
      <c r="AC130" s="918">
        <v>4.5599999999999996</v>
      </c>
      <c r="AD130" s="918">
        <v>4.0599999999999996</v>
      </c>
      <c r="AE130" s="918">
        <v>21.44</v>
      </c>
      <c r="AF130" s="918">
        <v>14.97</v>
      </c>
      <c r="AG130" s="918">
        <v>30.3</v>
      </c>
      <c r="AH130" s="918">
        <v>8.4</v>
      </c>
      <c r="AI130" s="918">
        <v>14.530000000000001</v>
      </c>
      <c r="AJ130" s="918">
        <v>20.3</v>
      </c>
      <c r="AK130" s="918">
        <v>13.3</v>
      </c>
      <c r="AL130" s="930">
        <v>9340</v>
      </c>
      <c r="AM130" s="924">
        <v>3.4000000000000004</v>
      </c>
      <c r="AN130" s="918">
        <v>0</v>
      </c>
      <c r="AO130" s="804">
        <f t="shared" si="25"/>
        <v>-26.702696803343706</v>
      </c>
      <c r="AP130" s="805">
        <f t="shared" si="26"/>
        <v>27.262215477358055</v>
      </c>
      <c r="AQ130" s="938">
        <f t="shared" si="27"/>
        <v>499.20493131115194</v>
      </c>
      <c r="AR130" s="704">
        <f>INDEX(Historical!$C$7:$C$1439,MATCH(B130,Historical!$B$7:$B$1446,0))*IF(AH130="n/a",1.03,IF(AH130&lt;0,1.01,IF(AH130&gt;10,1.1,(1+AH130/100))))</f>
        <v>1.8211200000000001</v>
      </c>
      <c r="AS130" s="937">
        <f t="shared" si="28"/>
        <v>2.0032320000000001</v>
      </c>
      <c r="AT130" s="937">
        <f t="shared" si="34"/>
        <v>2.2035552000000003</v>
      </c>
      <c r="AU130" s="937">
        <f t="shared" si="34"/>
        <v>2.4239107200000003</v>
      </c>
      <c r="AV130" s="937">
        <f t="shared" si="34"/>
        <v>2.6663017920000005</v>
      </c>
      <c r="AW130" s="704">
        <f t="shared" si="29"/>
        <v>11.118119712</v>
      </c>
      <c r="AX130" s="812">
        <f t="shared" si="30"/>
        <v>4.5180915604681404</v>
      </c>
      <c r="AY130" s="997">
        <v>0.18</v>
      </c>
      <c r="AZ130" s="924">
        <v>42.99</v>
      </c>
      <c r="BA130" s="924">
        <v>-1.54</v>
      </c>
      <c r="BB130" s="924">
        <v>7.46</v>
      </c>
      <c r="BC130" s="924">
        <v>18.16</v>
      </c>
      <c r="BE130" s="666">
        <v>2009</v>
      </c>
      <c r="BF130" s="948" t="e">
        <f>#VALUE!</f>
        <v>#VALUE!</v>
      </c>
      <c r="BG130" s="933">
        <v>27.1</v>
      </c>
    </row>
    <row r="131" spans="1:59" ht="11.25" customHeight="1" x14ac:dyDescent="0.2">
      <c r="A131" s="537" t="s">
        <v>673</v>
      </c>
      <c r="B131" s="927" t="s">
        <v>674</v>
      </c>
      <c r="C131" s="994" t="s">
        <v>179</v>
      </c>
      <c r="D131" s="994" t="s">
        <v>4374</v>
      </c>
      <c r="E131" s="794">
        <v>19</v>
      </c>
      <c r="F131" s="526">
        <v>174</v>
      </c>
      <c r="G131" s="526" t="s">
        <v>106</v>
      </c>
      <c r="H131" s="526" t="s">
        <v>106</v>
      </c>
      <c r="I131" s="926">
        <v>60.63</v>
      </c>
      <c r="J131" s="704">
        <f t="shared" si="18"/>
        <v>6.5809005442850079</v>
      </c>
      <c r="K131" s="935">
        <v>0.99750000000000005</v>
      </c>
      <c r="L131" s="641">
        <v>4</v>
      </c>
      <c r="M131" s="695">
        <f t="shared" si="19"/>
        <v>3.99</v>
      </c>
      <c r="N131" s="923" t="s">
        <v>107</v>
      </c>
      <c r="O131" s="798">
        <v>0.97750000000000004</v>
      </c>
      <c r="P131" s="917">
        <v>43502</v>
      </c>
      <c r="Q131" s="917">
        <v>43510</v>
      </c>
      <c r="R131" s="695">
        <f t="shared" si="20"/>
        <v>2.0460358056266004</v>
      </c>
      <c r="S131" s="761">
        <f>IF(INDEX(Historical!$D$7:$D$1439,MATCH(B131,Historical!$B$7:$B$1446,0))=0,"n/a",(INDEX(Historical!$C$7:$C$1439,MATCH(B131,Historical!$B$7:$B$1446,0))/INDEX(Historical!$D$7:$D$1439,MATCH(B131,Historical!$B$7:$B$1446,0))-1)*100)</f>
        <v>7.6650106458481249</v>
      </c>
      <c r="T131" s="761">
        <f>IF(INDEX(Historical!$F$7:$F$1432,MATCH(B131,Historical!$B$7:$B$1446,0))=0,"n/a",((INDEX(Historical!$C$7:$C$1439,MATCH(B131,Historical!$B$7:$B$1446,0))/INDEX(Historical!$F$7:$F$1432,MATCH(B131,Historical!$B$7:$B$1446,0)))^(1/3)-1)*100)</f>
        <v>9.1680811549087693</v>
      </c>
      <c r="U131" s="761">
        <f>IF(INDEX(Historical!$H$7:$H$1432,MATCH(B131,Historical!$B$7:$B$1446,0))=0,"n/a",((INDEX(Historical!$C$7:$C$1439,MATCH(B131,Historical!$B$7:$B$1446,0))/INDEX(Historical!$H$7:$H$1432,MATCH(B131,Historical!$B$7:$B$1446,0)))^(1/5)-1)*100)</f>
        <v>12.575717597746516</v>
      </c>
      <c r="V131" s="761">
        <f>IF(INDEX(Historical!$O$7:$O$1432,MATCH(B131,Historical!$B$7:$B$1446,0))=0,"n/a",((INDEX(Historical!$C$7:$C$1439,MATCH(B131,Historical!$B$7:$B$1446,0))/INDEX(Historical!$O$7:$O$1432,MATCH(B131,Historical!$B$7:$B$1446,0)))^(1/10)-1)*100)</f>
        <v>10.791577584678326</v>
      </c>
      <c r="W131" s="762">
        <f t="shared" si="21"/>
        <v>1.1653270802223836</v>
      </c>
      <c r="X131" s="763">
        <f t="shared" si="22"/>
        <v>0.70255405574002894</v>
      </c>
      <c r="Y131" s="928"/>
      <c r="Z131" s="704">
        <f t="shared" si="23"/>
        <v>68.321917808219183</v>
      </c>
      <c r="AA131" s="937">
        <f t="shared" si="24"/>
        <v>10.381849315068493</v>
      </c>
      <c r="AB131" s="641">
        <v>12</v>
      </c>
      <c r="AC131" s="918">
        <v>5.84</v>
      </c>
      <c r="AD131" s="918">
        <v>1.92</v>
      </c>
      <c r="AE131" s="918">
        <v>4.96</v>
      </c>
      <c r="AF131" s="918">
        <v>5.24</v>
      </c>
      <c r="AG131" s="918">
        <v>56.3</v>
      </c>
      <c r="AH131" s="918">
        <v>53.2</v>
      </c>
      <c r="AI131" s="918">
        <v>10.82</v>
      </c>
      <c r="AJ131" s="918">
        <v>17.899999999999999</v>
      </c>
      <c r="AK131" s="918">
        <v>5.42</v>
      </c>
      <c r="AL131" s="930">
        <v>14020</v>
      </c>
      <c r="AM131" s="924">
        <v>0.3</v>
      </c>
      <c r="AN131" s="918">
        <v>1.62</v>
      </c>
      <c r="AO131" s="804">
        <f t="shared" si="25"/>
        <v>8.7747688269630331</v>
      </c>
      <c r="AP131" s="805">
        <f t="shared" si="26"/>
        <v>19.156618142031526</v>
      </c>
      <c r="AQ131" s="938">
        <f t="shared" si="27"/>
        <v>55.493323059164609</v>
      </c>
      <c r="AR131" s="704">
        <f>INDEX(Historical!$C$7:$C$1439,MATCH(B131,Historical!$B$7:$B$1446,0))*IF(AH131="n/a",1.03,IF(AH131&lt;0,1.01,IF(AH131&gt;10,1.1,(1+AH131/100))))</f>
        <v>4.1717500000000003</v>
      </c>
      <c r="AS131" s="937">
        <f t="shared" si="28"/>
        <v>4.5889250000000006</v>
      </c>
      <c r="AT131" s="937">
        <f t="shared" si="34"/>
        <v>4.8376447350000005</v>
      </c>
      <c r="AU131" s="937">
        <f t="shared" si="34"/>
        <v>5.0998450796370003</v>
      </c>
      <c r="AV131" s="937">
        <f t="shared" si="34"/>
        <v>5.3762566829533256</v>
      </c>
      <c r="AW131" s="704">
        <f t="shared" si="29"/>
        <v>24.074421497590325</v>
      </c>
      <c r="AX131" s="812">
        <f t="shared" si="30"/>
        <v>39.707111162114998</v>
      </c>
      <c r="AY131" s="997">
        <v>0.83</v>
      </c>
      <c r="AZ131" s="924">
        <v>11.76</v>
      </c>
      <c r="BA131" s="924">
        <v>-16.830000000000002</v>
      </c>
      <c r="BB131" s="924">
        <v>0.33</v>
      </c>
      <c r="BC131" s="924">
        <v>-5.7</v>
      </c>
      <c r="BE131" s="666">
        <v>2001</v>
      </c>
      <c r="BF131" s="948" t="e">
        <f>#VALUE!</f>
        <v>#VALUE!</v>
      </c>
      <c r="BG131" s="933">
        <v>17.599999999999998</v>
      </c>
    </row>
    <row r="132" spans="1:59" s="840" customFormat="1" ht="11.25" customHeight="1" x14ac:dyDescent="0.2">
      <c r="A132" s="819" t="s">
        <v>4162</v>
      </c>
      <c r="B132" s="848" t="s">
        <v>689</v>
      </c>
      <c r="C132" s="994" t="s">
        <v>247</v>
      </c>
      <c r="D132" s="994" t="s">
        <v>4354</v>
      </c>
      <c r="E132" s="820">
        <v>14</v>
      </c>
      <c r="F132" s="526">
        <v>264</v>
      </c>
      <c r="G132" s="1151" t="s">
        <v>106</v>
      </c>
      <c r="H132" s="1151" t="s">
        <v>106</v>
      </c>
      <c r="I132" s="821">
        <v>86.52</v>
      </c>
      <c r="J132" s="822">
        <f t="shared" si="18"/>
        <v>0.92464170134073065</v>
      </c>
      <c r="K132" s="823">
        <v>0.2</v>
      </c>
      <c r="L132" s="824">
        <v>4</v>
      </c>
      <c r="M132" s="825">
        <f t="shared" si="19"/>
        <v>0.8</v>
      </c>
      <c r="N132" s="826" t="s">
        <v>111</v>
      </c>
      <c r="O132" s="827">
        <v>0.18</v>
      </c>
      <c r="P132" s="828">
        <v>43252</v>
      </c>
      <c r="Q132" s="828">
        <v>43265</v>
      </c>
      <c r="R132" s="825">
        <f t="shared" si="20"/>
        <v>11.111111111111121</v>
      </c>
      <c r="S132" s="761">
        <f>IF(INDEX(Historical!$D$7:$D$1439,MATCH(B132,Historical!$B$7:$B$1446,0))=0,"n/a",(INDEX(Historical!$C$7:$C$1439,MATCH(B132,Historical!$B$7:$B$1446,0))/INDEX(Historical!$D$7:$D$1439,MATCH(B132,Historical!$B$7:$B$1446,0))-1)*100)</f>
        <v>9.8591549295774517</v>
      </c>
      <c r="T132" s="761">
        <f>IF(INDEX(Historical!$F$7:$F$1432,MATCH(B132,Historical!$B$7:$B$1446,0))=0,"n/a",((INDEX(Historical!$C$7:$C$1439,MATCH(B132,Historical!$B$7:$B$1446,0))/INDEX(Historical!$F$7:$F$1432,MATCH(B132,Historical!$B$7:$B$1446,0)))^(1/3)-1)*100)</f>
        <v>10.37961367337601</v>
      </c>
      <c r="U132" s="761">
        <f>IF(INDEX(Historical!$H$7:$H$1432,MATCH(B132,Historical!$B$7:$B$1446,0))=0,"n/a",((INDEX(Historical!$C$7:$C$1439,MATCH(B132,Historical!$B$7:$B$1446,0))/INDEX(Historical!$H$7:$H$1432,MATCH(B132,Historical!$B$7:$B$1446,0)))^(1/5)-1)*100)</f>
        <v>12.648452347095173</v>
      </c>
      <c r="V132" s="761">
        <f>IF(INDEX(Historical!$O$7:$O$1432,MATCH(B132,Historical!$B$7:$B$1446,0))=0,"n/a",((INDEX(Historical!$C$7:$C$1439,MATCH(B132,Historical!$B$7:$B$1446,0))/INDEX(Historical!$O$7:$O$1432,MATCH(B132,Historical!$B$7:$B$1446,0)))^(1/10)-1)*100)</f>
        <v>17.164882683060824</v>
      </c>
      <c r="W132" s="829">
        <f t="shared" si="21"/>
        <v>0.73687962688945763</v>
      </c>
      <c r="X132" s="830">
        <f t="shared" si="22"/>
        <v>1.3455800369250184</v>
      </c>
      <c r="Y132" s="831"/>
      <c r="Z132" s="822">
        <f t="shared" si="23"/>
        <v>32.921810699588477</v>
      </c>
      <c r="AA132" s="832">
        <f t="shared" si="24"/>
        <v>35.604938271604937</v>
      </c>
      <c r="AB132" s="824">
        <v>3</v>
      </c>
      <c r="AC132" s="833">
        <v>2.4300000000000002</v>
      </c>
      <c r="AD132" s="833">
        <v>1.98</v>
      </c>
      <c r="AE132" s="833">
        <v>2.5099999999999998</v>
      </c>
      <c r="AF132" s="833">
        <v>4.17</v>
      </c>
      <c r="AG132" s="833">
        <v>12.2</v>
      </c>
      <c r="AH132" s="833">
        <v>11.600000000000001</v>
      </c>
      <c r="AI132" s="833">
        <v>10.96</v>
      </c>
      <c r="AJ132" s="833">
        <v>9.4</v>
      </c>
      <c r="AK132" s="833">
        <v>18</v>
      </c>
      <c r="AL132" s="834">
        <v>3010</v>
      </c>
      <c r="AM132" s="835">
        <v>2.2999999999999998</v>
      </c>
      <c r="AN132" s="833">
        <v>0.54</v>
      </c>
      <c r="AO132" s="836">
        <f t="shared" si="25"/>
        <v>-22.031844223169031</v>
      </c>
      <c r="AP132" s="837">
        <f t="shared" si="26"/>
        <v>13.573094048435904</v>
      </c>
      <c r="AQ132" s="838">
        <f t="shared" si="27"/>
        <v>156.88094310407919</v>
      </c>
      <c r="AR132" s="704">
        <f>INDEX(Historical!$C$7:$C$1439,MATCH(B132,Historical!$B$7:$B$1446,0))*IF(AH132="n/a",1.03,IF(AH132&lt;0,1.01,IF(AH132&gt;10,1.1,(1+AH132/100))))</f>
        <v>0.8580000000000001</v>
      </c>
      <c r="AS132" s="832">
        <f t="shared" si="28"/>
        <v>0.94380000000000019</v>
      </c>
      <c r="AT132" s="832">
        <f t="shared" si="34"/>
        <v>1.0381800000000003</v>
      </c>
      <c r="AU132" s="832">
        <f t="shared" si="34"/>
        <v>1.1419980000000005</v>
      </c>
      <c r="AV132" s="832">
        <f t="shared" si="34"/>
        <v>1.2561978000000007</v>
      </c>
      <c r="AW132" s="822">
        <f t="shared" si="29"/>
        <v>5.2381758000000023</v>
      </c>
      <c r="AX132" s="839">
        <f t="shared" si="30"/>
        <v>6.0542947295423053</v>
      </c>
      <c r="AY132" s="998">
        <v>0.79</v>
      </c>
      <c r="AZ132" s="835">
        <v>68.16</v>
      </c>
      <c r="BA132" s="835">
        <v>1.05</v>
      </c>
      <c r="BB132" s="835">
        <v>12.76</v>
      </c>
      <c r="BC132" s="835">
        <v>21.16</v>
      </c>
      <c r="BD132" s="964"/>
      <c r="BE132" s="666">
        <v>2005</v>
      </c>
      <c r="BF132" s="948" t="e">
        <f>#VALUE!</f>
        <v>#VALUE!</v>
      </c>
      <c r="BG132" s="895">
        <v>6.4</v>
      </c>
    </row>
    <row r="133" spans="1:59" ht="11.25" customHeight="1" x14ac:dyDescent="0.2">
      <c r="A133" s="611" t="s">
        <v>685</v>
      </c>
      <c r="B133" s="927" t="s">
        <v>686</v>
      </c>
      <c r="C133" s="994" t="s">
        <v>4227</v>
      </c>
      <c r="D133" s="994" t="s">
        <v>4406</v>
      </c>
      <c r="E133" s="794">
        <v>17</v>
      </c>
      <c r="F133" s="526">
        <v>193</v>
      </c>
      <c r="G133" s="526" t="s">
        <v>37</v>
      </c>
      <c r="H133" s="526" t="s">
        <v>115</v>
      </c>
      <c r="I133" s="926">
        <v>117.94</v>
      </c>
      <c r="J133" s="704">
        <f t="shared" si="18"/>
        <v>1.5601153128709515</v>
      </c>
      <c r="K133" s="929">
        <v>0.46</v>
      </c>
      <c r="L133" s="641">
        <v>4</v>
      </c>
      <c r="M133" s="695">
        <f t="shared" si="19"/>
        <v>1.84</v>
      </c>
      <c r="N133" s="923" t="s">
        <v>136</v>
      </c>
      <c r="O133" s="797">
        <v>0.42</v>
      </c>
      <c r="P133" s="917">
        <v>43418</v>
      </c>
      <c r="Q133" s="917">
        <v>43447</v>
      </c>
      <c r="R133" s="695">
        <f t="shared" si="20"/>
        <v>9.5238095238095326</v>
      </c>
      <c r="S133" s="761">
        <f>IF(INDEX(Historical!$D$7:$D$1439,MATCH(B133,Historical!$B$7:$B$1446,0))=0,"n/a",(INDEX(Historical!$C$7:$C$1439,MATCH(B133,Historical!$B$7:$B$1446,0))/INDEX(Historical!$D$7:$D$1439,MATCH(B133,Historical!$B$7:$B$1446,0))-1)*100)</f>
        <v>8.1761006289308149</v>
      </c>
      <c r="T133" s="761">
        <f>IF(INDEX(Historical!$F$7:$F$1432,MATCH(B133,Historical!$B$7:$B$1446,0))=0,"n/a",((INDEX(Historical!$C$7:$C$1439,MATCH(B133,Historical!$B$7:$B$1446,0))/INDEX(Historical!$F$7:$F$1432,MATCH(B133,Historical!$B$7:$B$1446,0)))^(1/3)-1)*100)</f>
        <v>10.064241629820891</v>
      </c>
      <c r="U133" s="761">
        <f>IF(INDEX(Historical!$H$7:$H$1432,MATCH(B133,Historical!$B$7:$B$1446,0))=0,"n/a",((INDEX(Historical!$C$7:$C$1439,MATCH(B133,Historical!$B$7:$B$1446,0))/INDEX(Historical!$H$7:$H$1432,MATCH(B133,Historical!$B$7:$B$1446,0)))^(1/5)-1)*100)</f>
        <v>12.137622091418399</v>
      </c>
      <c r="V133" s="761">
        <f>IF(INDEX(Historical!$O$7:$O$1432,MATCH(B133,Historical!$B$7:$B$1446,0))=0,"n/a",((INDEX(Historical!$C$7:$C$1439,MATCH(B133,Historical!$B$7:$B$1446,0))/INDEX(Historical!$O$7:$O$1432,MATCH(B133,Historical!$B$7:$B$1446,0)))^(1/10)-1)*100)</f>
        <v>14.097745081381818</v>
      </c>
      <c r="W133" s="762">
        <f t="shared" si="21"/>
        <v>0.86096194968427575</v>
      </c>
      <c r="X133" s="763">
        <f t="shared" si="22"/>
        <v>1.4279555401668704</v>
      </c>
      <c r="Y133" s="927" t="s">
        <v>153</v>
      </c>
      <c r="Z133" s="704">
        <f t="shared" si="23"/>
        <v>42.79069767441861</v>
      </c>
      <c r="AA133" s="937">
        <f t="shared" si="24"/>
        <v>27.427906976744186</v>
      </c>
      <c r="AB133" s="641">
        <v>6</v>
      </c>
      <c r="AC133" s="918">
        <v>4.3</v>
      </c>
      <c r="AD133" s="918">
        <v>1.96</v>
      </c>
      <c r="AE133" s="918">
        <v>7.85</v>
      </c>
      <c r="AF133" s="918">
        <v>9.84</v>
      </c>
      <c r="AG133" s="918">
        <v>39.5</v>
      </c>
      <c r="AH133" s="918">
        <v>19.3</v>
      </c>
      <c r="AI133" s="918">
        <v>12.6</v>
      </c>
      <c r="AJ133" s="918">
        <v>8.5</v>
      </c>
      <c r="AK133" s="918">
        <v>14.030000000000001</v>
      </c>
      <c r="AL133" s="930">
        <v>929370</v>
      </c>
      <c r="AM133" s="924">
        <v>0.1</v>
      </c>
      <c r="AN133" s="918">
        <v>0.85</v>
      </c>
      <c r="AO133" s="804">
        <f t="shared" si="25"/>
        <v>-13.730169572454836</v>
      </c>
      <c r="AP133" s="805">
        <f t="shared" si="26"/>
        <v>13.69773740428935</v>
      </c>
      <c r="AQ133" s="938">
        <f t="shared" si="27"/>
        <v>246.33997725495277</v>
      </c>
      <c r="AR133" s="704">
        <f>INDEX(Historical!$C$7:$C$1439,MATCH(B133,Historical!$B$7:$B$1446,0))*IF(AH133="n/a",1.03,IF(AH133&lt;0,1.01,IF(AH133&gt;10,1.1,(1+AH133/100))))</f>
        <v>1.8920000000000001</v>
      </c>
      <c r="AS133" s="937">
        <f t="shared" si="28"/>
        <v>2.0812000000000004</v>
      </c>
      <c r="AT133" s="937">
        <f t="shared" si="34"/>
        <v>2.2893200000000005</v>
      </c>
      <c r="AU133" s="937">
        <f t="shared" si="34"/>
        <v>2.5182520000000008</v>
      </c>
      <c r="AV133" s="937">
        <f t="shared" si="34"/>
        <v>2.7700772000000011</v>
      </c>
      <c r="AW133" s="704">
        <f t="shared" si="29"/>
        <v>11.550849200000002</v>
      </c>
      <c r="AX133" s="812">
        <f t="shared" si="30"/>
        <v>9.793835170425643</v>
      </c>
      <c r="AY133" s="997">
        <v>1.22</v>
      </c>
      <c r="AZ133" s="924">
        <v>34.770000000000003</v>
      </c>
      <c r="BA133" s="924">
        <v>-2.3800000000000003</v>
      </c>
      <c r="BB133" s="924">
        <v>6.94</v>
      </c>
      <c r="BC133" s="924">
        <v>9.629999999999999</v>
      </c>
      <c r="BE133" s="666">
        <v>2002</v>
      </c>
      <c r="BF133" s="948" t="e">
        <f>#VALUE!</f>
        <v>#VALUE!</v>
      </c>
      <c r="BG133" s="933">
        <v>13.100000000000001</v>
      </c>
    </row>
    <row r="134" spans="1:59" ht="11.25" customHeight="1" x14ac:dyDescent="0.2">
      <c r="A134" s="611" t="s">
        <v>690</v>
      </c>
      <c r="B134" s="927" t="s">
        <v>691</v>
      </c>
      <c r="C134" s="994" t="s">
        <v>112</v>
      </c>
      <c r="D134" s="994" t="s">
        <v>4369</v>
      </c>
      <c r="E134" s="794">
        <v>16</v>
      </c>
      <c r="F134" s="526">
        <v>217</v>
      </c>
      <c r="G134" s="526" t="s">
        <v>106</v>
      </c>
      <c r="H134" s="526" t="s">
        <v>106</v>
      </c>
      <c r="I134" s="926">
        <v>82.71</v>
      </c>
      <c r="J134" s="704">
        <f t="shared" si="18"/>
        <v>3.0467899891186074</v>
      </c>
      <c r="K134" s="929">
        <v>0.63</v>
      </c>
      <c r="L134" s="641">
        <v>4</v>
      </c>
      <c r="M134" s="695">
        <f t="shared" si="19"/>
        <v>2.52</v>
      </c>
      <c r="N134" s="923" t="s">
        <v>725</v>
      </c>
      <c r="O134" s="797">
        <v>0.57999999999999996</v>
      </c>
      <c r="P134" s="917">
        <v>43413</v>
      </c>
      <c r="Q134" s="917">
        <v>43431</v>
      </c>
      <c r="R134" s="695">
        <f t="shared" si="20"/>
        <v>8.6206896551724235</v>
      </c>
      <c r="S134" s="761">
        <f>IF(INDEX(Historical!$D$7:$D$1439,MATCH(B134,Historical!$B$7:$B$1446,0))=0,"n/a",(INDEX(Historical!$C$7:$C$1439,MATCH(B134,Historical!$B$7:$B$1446,0))/INDEX(Historical!$D$7:$D$1439,MATCH(B134,Historical!$B$7:$B$1446,0))-1)*100)</f>
        <v>29.508196721311485</v>
      </c>
      <c r="T134" s="761">
        <f>IF(INDEX(Historical!$F$7:$F$1432,MATCH(B134,Historical!$B$7:$B$1446,0))=0,"n/a",((INDEX(Historical!$C$7:$C$1439,MATCH(B134,Historical!$B$7:$B$1446,0))/INDEX(Historical!$F$7:$F$1432,MATCH(B134,Historical!$B$7:$B$1446,0)))^(1/3)-1)*100)</f>
        <v>13.288783635834456</v>
      </c>
      <c r="U134" s="761">
        <f>IF(INDEX(Historical!$H$7:$H$1432,MATCH(B134,Historical!$B$7:$B$1446,0))=0,"n/a",((INDEX(Historical!$C$7:$C$1439,MATCH(B134,Historical!$B$7:$B$1446,0))/INDEX(Historical!$H$7:$H$1432,MATCH(B134,Historical!$B$7:$B$1446,0)))^(1/5)-1)*100)</f>
        <v>14.016747231069825</v>
      </c>
      <c r="V134" s="761">
        <f>IF(INDEX(Historical!$O$7:$O$1432,MATCH(B134,Historical!$B$7:$B$1446,0))=0,"n/a",((INDEX(Historical!$C$7:$C$1439,MATCH(B134,Historical!$B$7:$B$1446,0))/INDEX(Historical!$O$7:$O$1432,MATCH(B134,Historical!$B$7:$B$1446,0)))^(1/10)-1)*100)</f>
        <v>12.04525655621287</v>
      </c>
      <c r="W134" s="762">
        <f t="shared" si="21"/>
        <v>1.1636736142278408</v>
      </c>
      <c r="X134" s="763">
        <f t="shared" si="22"/>
        <v>2.2248805128682263</v>
      </c>
      <c r="Y134" s="717"/>
      <c r="Z134" s="704">
        <f t="shared" si="23"/>
        <v>54.310344827586206</v>
      </c>
      <c r="AA134" s="937">
        <f t="shared" si="24"/>
        <v>17.825431034482758</v>
      </c>
      <c r="AB134" s="641">
        <v>8</v>
      </c>
      <c r="AC134" s="918">
        <v>4.6399999999999997</v>
      </c>
      <c r="AD134" s="918">
        <v>1.58</v>
      </c>
      <c r="AE134" s="918">
        <v>1.46</v>
      </c>
      <c r="AF134" s="918">
        <v>3.34</v>
      </c>
      <c r="AG134" s="918" t="s">
        <v>137</v>
      </c>
      <c r="AH134" s="918">
        <v>25.5</v>
      </c>
      <c r="AI134" s="918">
        <v>9.5200000000000014</v>
      </c>
      <c r="AJ134" s="918">
        <v>6.3</v>
      </c>
      <c r="AK134" s="918">
        <v>11.3</v>
      </c>
      <c r="AL134" s="930">
        <v>4760</v>
      </c>
      <c r="AM134" s="924">
        <v>0.8</v>
      </c>
      <c r="AN134" s="918">
        <v>0.38</v>
      </c>
      <c r="AO134" s="804">
        <f t="shared" si="25"/>
        <v>-0.76189381429432501</v>
      </c>
      <c r="AP134" s="805">
        <f t="shared" si="26"/>
        <v>17.063537220188433</v>
      </c>
      <c r="AQ134" s="938">
        <f t="shared" si="27"/>
        <v>62.667950343531146</v>
      </c>
      <c r="AR134" s="704">
        <f>INDEX(Historical!$C$7:$C$1439,MATCH(B134,Historical!$B$7:$B$1446,0))*IF(AH134="n/a",1.03,IF(AH134&lt;0,1.01,IF(AH134&gt;10,1.1,(1+AH134/100))))</f>
        <v>2.6070000000000002</v>
      </c>
      <c r="AS134" s="937">
        <f t="shared" si="28"/>
        <v>2.8551864</v>
      </c>
      <c r="AT134" s="937">
        <f t="shared" si="34"/>
        <v>3.1407050400000003</v>
      </c>
      <c r="AU134" s="937">
        <f t="shared" si="34"/>
        <v>3.4547755440000008</v>
      </c>
      <c r="AV134" s="937">
        <f t="shared" si="34"/>
        <v>3.8002530984000011</v>
      </c>
      <c r="AW134" s="704">
        <f t="shared" si="29"/>
        <v>15.857920082400002</v>
      </c>
      <c r="AX134" s="812">
        <f t="shared" si="30"/>
        <v>19.172917521944147</v>
      </c>
      <c r="AY134" s="997">
        <v>0.84</v>
      </c>
      <c r="AZ134" s="924">
        <v>12.870000000000001</v>
      </c>
      <c r="BA134" s="924">
        <v>-14.360000000000001</v>
      </c>
      <c r="BB134" s="924">
        <v>-0.69</v>
      </c>
      <c r="BC134" s="924">
        <v>-1.52</v>
      </c>
      <c r="BE134" s="666">
        <v>2003</v>
      </c>
      <c r="BF134" s="948" t="e">
        <f>#VALUE!</f>
        <v>#VALUE!</v>
      </c>
      <c r="BG134" s="933" t="s">
        <v>137</v>
      </c>
    </row>
    <row r="135" spans="1:59" ht="11.25" customHeight="1" x14ac:dyDescent="0.2">
      <c r="A135" s="611" t="s">
        <v>677</v>
      </c>
      <c r="B135" s="927" t="s">
        <v>678</v>
      </c>
      <c r="C135" s="994" t="s">
        <v>4227</v>
      </c>
      <c r="D135" s="994" t="s">
        <v>4363</v>
      </c>
      <c r="E135" s="794">
        <v>17</v>
      </c>
      <c r="F135" s="526">
        <v>190</v>
      </c>
      <c r="G135" s="526" t="s">
        <v>106</v>
      </c>
      <c r="H135" s="526" t="s">
        <v>106</v>
      </c>
      <c r="I135" s="926">
        <v>53.17</v>
      </c>
      <c r="J135" s="704">
        <f t="shared" ref="J135:J198" si="35">(M135/I135)*100</f>
        <v>3.4605980816249762</v>
      </c>
      <c r="K135" s="929">
        <v>0.46</v>
      </c>
      <c r="L135" s="641">
        <v>4</v>
      </c>
      <c r="M135" s="695">
        <f t="shared" ref="M135:M198" si="36">K135*L135</f>
        <v>1.84</v>
      </c>
      <c r="N135" s="923" t="s">
        <v>149</v>
      </c>
      <c r="O135" s="797">
        <v>0.42</v>
      </c>
      <c r="P135" s="917">
        <v>43341</v>
      </c>
      <c r="Q135" s="917">
        <v>43356</v>
      </c>
      <c r="R135" s="695">
        <f t="shared" ref="R135:R198" si="37">(K135-O135)/O135*100</f>
        <v>9.5238095238095326</v>
      </c>
      <c r="S135" s="761">
        <f>IF(INDEX(Historical!$D$7:$D$1439,MATCH(B135,Historical!$B$7:$B$1446,0))=0,"n/a",(INDEX(Historical!$C$7:$C$1439,MATCH(B135,Historical!$B$7:$B$1446,0))/INDEX(Historical!$D$7:$D$1439,MATCH(B135,Historical!$B$7:$B$1446,0))-1)*100)</f>
        <v>27.536231884057983</v>
      </c>
      <c r="T135" s="761">
        <f>IF(INDEX(Historical!$F$7:$F$1432,MATCH(B135,Historical!$B$7:$B$1446,0))=0,"n/a",((INDEX(Historical!$C$7:$C$1439,MATCH(B135,Historical!$B$7:$B$1446,0))/INDEX(Historical!$F$7:$F$1432,MATCH(B135,Historical!$B$7:$B$1446,0)))^(1/3)-1)*100)</f>
        <v>14.90834232364584</v>
      </c>
      <c r="U135" s="761">
        <f>IF(INDEX(Historical!$H$7:$H$1432,MATCH(B135,Historical!$B$7:$B$1446,0))=0,"n/a",((INDEX(Historical!$C$7:$C$1439,MATCH(B135,Historical!$B$7:$B$1446,0))/INDEX(Historical!$H$7:$H$1432,MATCH(B135,Historical!$B$7:$B$1446,0)))^(1/5)-1)*100)</f>
        <v>11.970220528043152</v>
      </c>
      <c r="V135" s="761">
        <f>IF(INDEX(Historical!$O$7:$O$1432,MATCH(B135,Historical!$B$7:$B$1446,0))=0,"n/a",((INDEX(Historical!$C$7:$C$1439,MATCH(B135,Historical!$B$7:$B$1446,0))/INDEX(Historical!$O$7:$O$1432,MATCH(B135,Historical!$B$7:$B$1446,0)))^(1/10)-1)*100)</f>
        <v>8.5478176819006269</v>
      </c>
      <c r="W135" s="762">
        <f t="shared" ref="W135:W198" si="38">IF(OR(U135&lt;=0,U135="n/a",V135&lt;=0,V135="n/a"),"n/a",U135/V135)</f>
        <v>1.4003832292058838</v>
      </c>
      <c r="X135" s="763">
        <f t="shared" ref="X135:X198" si="39">IF(OR(AJ135&lt;=0,AJ135="n/a",U135&lt;=0,U135="n/a"),"n/a",U135/AJ135)</f>
        <v>1.1187121988825377</v>
      </c>
      <c r="Y135" s="927"/>
      <c r="Z135" s="704">
        <f t="shared" ref="Z135:Z198" si="40">IF(OR(AC135&lt;0.01,AC135="n/a"),"n/a",M135/AC135*100)</f>
        <v>70.498084291187752</v>
      </c>
      <c r="AA135" s="937">
        <f t="shared" ref="AA135:AA198" si="41">IF(OR(AC135&lt;0.01,AC135="n/a"),"n/a",I135/AC135)</f>
        <v>20.371647509578544</v>
      </c>
      <c r="AB135" s="641">
        <v>6</v>
      </c>
      <c r="AC135" s="918">
        <v>2.61</v>
      </c>
      <c r="AD135" s="918">
        <v>1.53</v>
      </c>
      <c r="AE135" s="918">
        <v>5.93</v>
      </c>
      <c r="AF135" s="918">
        <v>8.3699999999999992</v>
      </c>
      <c r="AG135" s="918" t="s">
        <v>137</v>
      </c>
      <c r="AH135" s="918">
        <v>26.6</v>
      </c>
      <c r="AI135" s="918">
        <v>5.6899999999999995</v>
      </c>
      <c r="AJ135" s="918">
        <v>10.7</v>
      </c>
      <c r="AK135" s="918">
        <v>13.36</v>
      </c>
      <c r="AL135" s="930">
        <v>14820</v>
      </c>
      <c r="AM135" s="924">
        <v>0.2</v>
      </c>
      <c r="AN135" s="918">
        <v>0.56999999999999995</v>
      </c>
      <c r="AO135" s="804">
        <f t="shared" ref="AO135:AO198" si="42">IF(U135="n/a","n/a",IF(AA135&lt;0,"n/a",IF(AA135="n/a","n/a",J135+U135-AA135)))</f>
        <v>-4.9408288999104162</v>
      </c>
      <c r="AP135" s="805">
        <f t="shared" ref="AP135:AP198" si="43">IF(U135="n/a","n/a",J135+U135)</f>
        <v>15.430818609668128</v>
      </c>
      <c r="AQ135" s="938">
        <f t="shared" ref="AQ135:AQ198" si="44">IF(OR(AC135&lt;0.01,AF135="n/a"),"n/a",(I135/SQRT(22.5*AC135*(I135/AF135))-1)*100)</f>
        <v>175.2862668852774</v>
      </c>
      <c r="AR135" s="704">
        <f>INDEX(Historical!$C$7:$C$1439,MATCH(B135,Historical!$B$7:$B$1446,0))*IF(AH135="n/a",1.03,IF(AH135&lt;0,1.01,IF(AH135&gt;10,1.1,(1+AH135/100))))</f>
        <v>1.9360000000000002</v>
      </c>
      <c r="AS135" s="937">
        <f t="shared" ref="AS135:AS198" si="45">IF($AI135="n/a",1.03*AR135,IF($AI135&lt;0,1.01*AR135,IF($AI135&gt;10,1.1*AR135,(1+$AI135/100)*AR135)))</f>
        <v>2.0461583999999999</v>
      </c>
      <c r="AT135" s="937">
        <f t="shared" si="34"/>
        <v>2.2507742400000001</v>
      </c>
      <c r="AU135" s="937">
        <f t="shared" si="34"/>
        <v>2.4758516640000003</v>
      </c>
      <c r="AV135" s="937">
        <f t="shared" si="34"/>
        <v>2.7234368304000007</v>
      </c>
      <c r="AW135" s="704">
        <f t="shared" ref="AW135:AW198" si="46">SUM(AR135:AV135)</f>
        <v>11.432221134400002</v>
      </c>
      <c r="AX135" s="812">
        <f t="shared" ref="AX135:AX198" si="47">AW135/I135*100</f>
        <v>21.501262242618022</v>
      </c>
      <c r="AY135" s="997">
        <v>1.3</v>
      </c>
      <c r="AZ135" s="924">
        <v>14.000000000000002</v>
      </c>
      <c r="BA135" s="924">
        <v>-16.5</v>
      </c>
      <c r="BB135" s="924">
        <v>-2.2200000000000002</v>
      </c>
      <c r="BC135" s="924">
        <v>-4.66</v>
      </c>
      <c r="BE135" s="666">
        <v>2002</v>
      </c>
      <c r="BF135" s="948" t="e">
        <f t="shared" ref="BF135" si="48">#VALUE!</f>
        <v>#VALUE!</v>
      </c>
      <c r="BG135" s="933" t="s">
        <v>137</v>
      </c>
    </row>
    <row r="136" spans="1:59" ht="11.25" customHeight="1" x14ac:dyDescent="0.2">
      <c r="A136" s="537" t="s">
        <v>692</v>
      </c>
      <c r="B136" s="927" t="s">
        <v>693</v>
      </c>
      <c r="C136" s="994" t="s">
        <v>108</v>
      </c>
      <c r="D136" s="994" t="s">
        <v>4376</v>
      </c>
      <c r="E136" s="794">
        <v>17</v>
      </c>
      <c r="F136" s="526">
        <v>191</v>
      </c>
      <c r="G136" s="526" t="s">
        <v>37</v>
      </c>
      <c r="H136" s="526" t="s">
        <v>106</v>
      </c>
      <c r="I136" s="926">
        <v>33.75</v>
      </c>
      <c r="J136" s="704">
        <f t="shared" si="35"/>
        <v>3.911111111111111</v>
      </c>
      <c r="K136" s="935">
        <v>0.33</v>
      </c>
      <c r="L136" s="641">
        <v>4</v>
      </c>
      <c r="M136" s="695">
        <f t="shared" si="36"/>
        <v>1.32</v>
      </c>
      <c r="N136" s="923" t="s">
        <v>149</v>
      </c>
      <c r="O136" s="798">
        <v>0.32</v>
      </c>
      <c r="P136" s="917">
        <v>43347</v>
      </c>
      <c r="Q136" s="917">
        <v>43358</v>
      </c>
      <c r="R136" s="695">
        <f t="shared" si="37"/>
        <v>3.1250000000000027</v>
      </c>
      <c r="S136" s="761">
        <f>IF(INDEX(Historical!$D$7:$D$1439,MATCH(B136,Historical!$B$7:$B$1446,0))=0,"n/a",(INDEX(Historical!$C$7:$C$1439,MATCH(B136,Historical!$B$7:$B$1446,0))/INDEX(Historical!$D$7:$D$1439,MATCH(B136,Historical!$B$7:$B$1446,0))-1)*100)</f>
        <v>6.5573770491803351</v>
      </c>
      <c r="T136" s="761">
        <f>IF(INDEX(Historical!$F$7:$F$1432,MATCH(B136,Historical!$B$7:$B$1446,0))=0,"n/a",((INDEX(Historical!$C$7:$C$1439,MATCH(B136,Historical!$B$7:$B$1446,0))/INDEX(Historical!$F$7:$F$1432,MATCH(B136,Historical!$B$7:$B$1446,0)))^(1/3)-1)*100)</f>
        <v>9.1392883061105934</v>
      </c>
      <c r="U136" s="761">
        <f>IF(INDEX(Historical!$H$7:$H$1432,MATCH(B136,Historical!$B$7:$B$1446,0))=0,"n/a",((INDEX(Historical!$C$7:$C$1439,MATCH(B136,Historical!$B$7:$B$1446,0))/INDEX(Historical!$H$7:$H$1432,MATCH(B136,Historical!$B$7:$B$1446,0)))^(1/5)-1)*100)</f>
        <v>10.197228772148016</v>
      </c>
      <c r="V136" s="761">
        <f>IF(INDEX(Historical!$O$7:$O$1432,MATCH(B136,Historical!$B$7:$B$1446,0))=0,"n/a",((INDEX(Historical!$C$7:$C$1439,MATCH(B136,Historical!$B$7:$B$1446,0))/INDEX(Historical!$O$7:$O$1432,MATCH(B136,Historical!$B$7:$B$1446,0)))^(1/10)-1)*100)</f>
        <v>8.9828262537239301</v>
      </c>
      <c r="W136" s="762">
        <f t="shared" si="38"/>
        <v>1.1351915849335994</v>
      </c>
      <c r="X136" s="763" t="str">
        <f t="shared" si="39"/>
        <v>n/a</v>
      </c>
      <c r="Y136" s="928"/>
      <c r="Z136" s="704" t="str">
        <f t="shared" si="40"/>
        <v>n/a</v>
      </c>
      <c r="AA136" s="937" t="str">
        <f t="shared" si="41"/>
        <v>n/a</v>
      </c>
      <c r="AB136" s="641">
        <v>12</v>
      </c>
      <c r="AC136" s="918" t="s">
        <v>137</v>
      </c>
      <c r="AD136" s="918" t="s">
        <v>137</v>
      </c>
      <c r="AE136" s="918" t="s">
        <v>137</v>
      </c>
      <c r="AF136" s="918" t="s">
        <v>137</v>
      </c>
      <c r="AG136" s="918" t="s">
        <v>137</v>
      </c>
      <c r="AH136" s="918" t="s">
        <v>137</v>
      </c>
      <c r="AI136" s="918" t="s">
        <v>137</v>
      </c>
      <c r="AJ136" s="918" t="s">
        <v>137</v>
      </c>
      <c r="AK136" s="918" t="s">
        <v>137</v>
      </c>
      <c r="AL136" s="930" t="s">
        <v>137</v>
      </c>
      <c r="AM136" s="924" t="s">
        <v>137</v>
      </c>
      <c r="AN136" s="918" t="s">
        <v>137</v>
      </c>
      <c r="AO136" s="804" t="str">
        <f t="shared" si="42"/>
        <v>n/a</v>
      </c>
      <c r="AP136" s="805">
        <f t="shared" si="43"/>
        <v>14.108339883259127</v>
      </c>
      <c r="AQ136" s="938" t="str">
        <f t="shared" si="44"/>
        <v>n/a</v>
      </c>
      <c r="AR136" s="704">
        <f>INDEX(Historical!$C$7:$C$1439,MATCH(B136,Historical!$B$7:$B$1446,0))*IF(AH136="n/a",1.03,IF(AH136&lt;0,1.01,IF(AH136&gt;10,1.1,(1+AH136/100))))</f>
        <v>1.3390000000000002</v>
      </c>
      <c r="AS136" s="937">
        <f t="shared" si="45"/>
        <v>1.3791700000000002</v>
      </c>
      <c r="AT136" s="937">
        <f t="shared" si="34"/>
        <v>1.4205451000000002</v>
      </c>
      <c r="AU136" s="937">
        <f t="shared" si="34"/>
        <v>1.4631614530000003</v>
      </c>
      <c r="AV136" s="937">
        <f t="shared" si="34"/>
        <v>1.5070562965900003</v>
      </c>
      <c r="AW136" s="704">
        <f t="shared" si="46"/>
        <v>7.1089328495900013</v>
      </c>
      <c r="AX136" s="812">
        <f t="shared" si="47"/>
        <v>21.063504739525928</v>
      </c>
      <c r="AY136" s="997" t="s">
        <v>137</v>
      </c>
      <c r="AZ136" s="924" t="s">
        <v>137</v>
      </c>
      <c r="BA136" s="924" t="s">
        <v>137</v>
      </c>
      <c r="BB136" s="924" t="s">
        <v>137</v>
      </c>
      <c r="BC136" s="924" t="s">
        <v>137</v>
      </c>
      <c r="BD136" s="963" t="s">
        <v>4301</v>
      </c>
      <c r="BE136" s="666">
        <v>2002</v>
      </c>
      <c r="BF136" s="948" t="e">
        <f>#VALUE!</f>
        <v>#VALUE!</v>
      </c>
      <c r="BG136" s="933" t="s">
        <v>137</v>
      </c>
    </row>
    <row r="137" spans="1:59" ht="11.25" customHeight="1" x14ac:dyDescent="0.2">
      <c r="A137" s="611" t="s">
        <v>703</v>
      </c>
      <c r="B137" s="927" t="s">
        <v>704</v>
      </c>
      <c r="C137" s="994" t="s">
        <v>123</v>
      </c>
      <c r="D137" s="994" t="s">
        <v>4208</v>
      </c>
      <c r="E137" s="795">
        <v>13</v>
      </c>
      <c r="F137" s="526">
        <v>281</v>
      </c>
      <c r="G137" s="526" t="s">
        <v>106</v>
      </c>
      <c r="H137" s="526" t="s">
        <v>106</v>
      </c>
      <c r="I137" s="926">
        <v>433.56</v>
      </c>
      <c r="J137" s="704">
        <f t="shared" si="35"/>
        <v>1.6145400867238675</v>
      </c>
      <c r="K137" s="929">
        <v>1.75</v>
      </c>
      <c r="L137" s="641">
        <v>4</v>
      </c>
      <c r="M137" s="695">
        <f t="shared" si="36"/>
        <v>7</v>
      </c>
      <c r="N137" s="923" t="s">
        <v>190</v>
      </c>
      <c r="O137" s="797">
        <v>1.6</v>
      </c>
      <c r="P137" s="919">
        <v>42807</v>
      </c>
      <c r="Q137" s="919">
        <v>42828</v>
      </c>
      <c r="R137" s="695">
        <f t="shared" si="37"/>
        <v>9.3749999999999947</v>
      </c>
      <c r="S137" s="761">
        <f>IF(INDEX(Historical!$D$7:$D$1439,MATCH(B137,Historical!$B$7:$B$1446,0))=0,"n/a",(INDEX(Historical!$C$7:$C$1439,MATCH(B137,Historical!$B$7:$B$1446,0))/INDEX(Historical!$D$7:$D$1439,MATCH(B137,Historical!$B$7:$B$1446,0))-1)*100)</f>
        <v>2.1897810218978186</v>
      </c>
      <c r="T137" s="761">
        <f>IF(INDEX(Historical!$F$7:$F$1432,MATCH(B137,Historical!$B$7:$B$1446,0))=0,"n/a",((INDEX(Historical!$C$7:$C$1439,MATCH(B137,Historical!$B$7:$B$1446,0))/INDEX(Historical!$F$7:$F$1432,MATCH(B137,Historical!$B$7:$B$1446,0)))^(1/3)-1)*100)</f>
        <v>7.7217345015941907</v>
      </c>
      <c r="U137" s="761">
        <f>IF(INDEX(Historical!$H$7:$H$1432,MATCH(B137,Historical!$B$7:$B$1446,0))=0,"n/a",((INDEX(Historical!$C$7:$C$1439,MATCH(B137,Historical!$B$7:$B$1446,0))/INDEX(Historical!$H$7:$H$1432,MATCH(B137,Historical!$B$7:$B$1446,0)))^(1/5)-1)*100)</f>
        <v>15.200877980413008</v>
      </c>
      <c r="V137" s="761">
        <f>IF(INDEX(Historical!$O$7:$O$1432,MATCH(B137,Historical!$B$7:$B$1446,0))=0,"n/a",((INDEX(Historical!$C$7:$C$1439,MATCH(B137,Historical!$B$7:$B$1446,0))/INDEX(Historical!$O$7:$O$1432,MATCH(B137,Historical!$B$7:$B$1446,0)))^(1/10)-1)*100)</f>
        <v>24.222654472360073</v>
      </c>
      <c r="W137" s="762">
        <f t="shared" si="38"/>
        <v>0.62754798396510958</v>
      </c>
      <c r="X137" s="763">
        <f t="shared" si="39"/>
        <v>6.9094899910968222</v>
      </c>
      <c r="Y137" s="729" t="s">
        <v>4431</v>
      </c>
      <c r="Z137" s="704">
        <f t="shared" si="40"/>
        <v>35.282258064516128</v>
      </c>
      <c r="AA137" s="937">
        <f t="shared" si="41"/>
        <v>21.85282258064516</v>
      </c>
      <c r="AB137" s="641">
        <v>12</v>
      </c>
      <c r="AC137" s="918">
        <v>19.84</v>
      </c>
      <c r="AD137" s="918">
        <v>2.84</v>
      </c>
      <c r="AE137" s="918">
        <v>2.16</v>
      </c>
      <c r="AF137" s="918">
        <v>9.9499999999999993</v>
      </c>
      <c r="AG137" s="918">
        <v>41.4</v>
      </c>
      <c r="AH137" s="918">
        <v>8.3000000000000007</v>
      </c>
      <c r="AI137" s="918" t="s">
        <v>137</v>
      </c>
      <c r="AJ137" s="918">
        <v>2.1999999999999997</v>
      </c>
      <c r="AK137" s="918">
        <v>7.7</v>
      </c>
      <c r="AL137" s="930">
        <v>4950</v>
      </c>
      <c r="AM137" s="924">
        <v>1.3</v>
      </c>
      <c r="AN137" s="918">
        <v>1.57</v>
      </c>
      <c r="AO137" s="804">
        <f t="shared" si="42"/>
        <v>-5.0374045135082852</v>
      </c>
      <c r="AP137" s="805">
        <f t="shared" si="43"/>
        <v>16.815418067136875</v>
      </c>
      <c r="AQ137" s="938">
        <f t="shared" si="44"/>
        <v>210.86659137708671</v>
      </c>
      <c r="AR137" s="704">
        <f>INDEX(Historical!$C$7:$C$1439,MATCH(B137,Historical!$B$7:$B$1446,0))*IF(AH137="n/a",1.03,IF(AH137&lt;0,1.01,IF(AH137&gt;10,1.1,(1+AH137/100))))</f>
        <v>7.5809999999999995</v>
      </c>
      <c r="AS137" s="937">
        <f t="shared" si="45"/>
        <v>7.8084299999999995</v>
      </c>
      <c r="AT137" s="937">
        <f t="shared" si="34"/>
        <v>8.409679109999999</v>
      </c>
      <c r="AU137" s="937">
        <f t="shared" si="34"/>
        <v>9.0572244014699983</v>
      </c>
      <c r="AV137" s="937">
        <f t="shared" si="34"/>
        <v>9.7546306803831886</v>
      </c>
      <c r="AW137" s="704">
        <f t="shared" si="46"/>
        <v>42.610964191853185</v>
      </c>
      <c r="AX137" s="812">
        <f t="shared" si="47"/>
        <v>9.8281585459574643</v>
      </c>
      <c r="AY137" s="997">
        <v>0.51</v>
      </c>
      <c r="AZ137" s="924">
        <v>22.86</v>
      </c>
      <c r="BA137" s="924">
        <v>-4.1900000000000004</v>
      </c>
      <c r="BB137" s="924">
        <v>1.7399999999999998</v>
      </c>
      <c r="BC137" s="924">
        <v>6.99</v>
      </c>
      <c r="BE137" s="666">
        <v>2006</v>
      </c>
      <c r="BF137" s="948" t="e">
        <f>#VALUE!</f>
        <v>#VALUE!</v>
      </c>
      <c r="BG137" s="933">
        <v>13.200000000000001</v>
      </c>
    </row>
    <row r="138" spans="1:59" ht="11.25" customHeight="1" x14ac:dyDescent="0.2">
      <c r="A138" s="611" t="s">
        <v>699</v>
      </c>
      <c r="B138" s="927" t="s">
        <v>700</v>
      </c>
      <c r="C138" s="994" t="s">
        <v>154</v>
      </c>
      <c r="D138" s="994" t="s">
        <v>4358</v>
      </c>
      <c r="E138" s="794">
        <v>15</v>
      </c>
      <c r="F138" s="526">
        <v>244</v>
      </c>
      <c r="G138" s="526" t="s">
        <v>106</v>
      </c>
      <c r="H138" s="526" t="s">
        <v>106</v>
      </c>
      <c r="I138" s="926">
        <v>75.88</v>
      </c>
      <c r="J138" s="704">
        <f t="shared" si="35"/>
        <v>2.6357406431207169</v>
      </c>
      <c r="K138" s="929">
        <v>0.5</v>
      </c>
      <c r="L138" s="641">
        <v>4</v>
      </c>
      <c r="M138" s="695">
        <f t="shared" si="36"/>
        <v>2</v>
      </c>
      <c r="N138" s="923" t="s">
        <v>119</v>
      </c>
      <c r="O138" s="797">
        <v>0.48</v>
      </c>
      <c r="P138" s="917">
        <v>43279</v>
      </c>
      <c r="Q138" s="917">
        <v>43343</v>
      </c>
      <c r="R138" s="695">
        <f t="shared" si="37"/>
        <v>4.1666666666666705</v>
      </c>
      <c r="S138" s="761">
        <f>IF(INDEX(Historical!$D$7:$D$1439,MATCH(B138,Historical!$B$7:$B$1446,0))=0,"n/a",(INDEX(Historical!$C$7:$C$1439,MATCH(B138,Historical!$B$7:$B$1446,0))/INDEX(Historical!$D$7:$D$1439,MATCH(B138,Historical!$B$7:$B$1446,0))-1)*100)</f>
        <v>5.3763440860215006</v>
      </c>
      <c r="T138" s="761">
        <f>IF(INDEX(Historical!$F$7:$F$1432,MATCH(B138,Historical!$B$7:$B$1446,0))=0,"n/a",((INDEX(Historical!$C$7:$C$1439,MATCH(B138,Historical!$B$7:$B$1446,0))/INDEX(Historical!$F$7:$F$1432,MATCH(B138,Historical!$B$7:$B$1446,0)))^(1/3)-1)*100)</f>
        <v>9.8157887721507677</v>
      </c>
      <c r="U138" s="761">
        <f>IF(INDEX(Historical!$H$7:$H$1432,MATCH(B138,Historical!$B$7:$B$1446,0))=0,"n/a",((INDEX(Historical!$C$7:$C$1439,MATCH(B138,Historical!$B$7:$B$1446,0))/INDEX(Historical!$H$7:$H$1432,MATCH(B138,Historical!$B$7:$B$1446,0)))^(1/5)-1)*100)</f>
        <v>9.5889781040844788</v>
      </c>
      <c r="V138" s="761">
        <f>IF(INDEX(Historical!$O$7:$O$1432,MATCH(B138,Historical!$B$7:$B$1446,0))=0,"n/a",((INDEX(Historical!$C$7:$C$1439,MATCH(B138,Historical!$B$7:$B$1446,0))/INDEX(Historical!$O$7:$O$1432,MATCH(B138,Historical!$B$7:$B$1446,0)))^(1/10)-1)*100)</f>
        <v>8.093942270920774</v>
      </c>
      <c r="W138" s="762">
        <f t="shared" si="38"/>
        <v>1.1847104640880552</v>
      </c>
      <c r="X138" s="763">
        <f t="shared" si="39"/>
        <v>2.8202876776719052</v>
      </c>
      <c r="Y138" s="718"/>
      <c r="Z138" s="704">
        <f t="shared" si="40"/>
        <v>50.505050505050505</v>
      </c>
      <c r="AA138" s="937">
        <f t="shared" si="41"/>
        <v>19.161616161616159</v>
      </c>
      <c r="AB138" s="641">
        <v>12</v>
      </c>
      <c r="AC138" s="918">
        <v>3.96</v>
      </c>
      <c r="AD138" s="918" t="s">
        <v>137</v>
      </c>
      <c r="AE138" s="918">
        <v>1.19</v>
      </c>
      <c r="AF138" s="918">
        <v>1.58</v>
      </c>
      <c r="AG138" s="918">
        <v>8.3000000000000007</v>
      </c>
      <c r="AH138" s="918">
        <v>-6.7</v>
      </c>
      <c r="AI138" s="918" t="s">
        <v>137</v>
      </c>
      <c r="AJ138" s="918">
        <v>3.4000000000000004</v>
      </c>
      <c r="AK138" s="918" t="s">
        <v>137</v>
      </c>
      <c r="AL138" s="930">
        <v>1170</v>
      </c>
      <c r="AM138" s="924">
        <v>10</v>
      </c>
      <c r="AN138" s="918">
        <v>0.11</v>
      </c>
      <c r="AO138" s="804">
        <f t="shared" si="42"/>
        <v>-6.9368974144109643</v>
      </c>
      <c r="AP138" s="805">
        <f t="shared" si="43"/>
        <v>12.224718747205195</v>
      </c>
      <c r="AQ138" s="938">
        <f t="shared" si="44"/>
        <v>15.99876155536899</v>
      </c>
      <c r="AR138" s="704">
        <f>INDEX(Historical!$C$7:$C$1439,MATCH(B138,Historical!$B$7:$B$1446,0))*IF(AH138="n/a",1.03,IF(AH138&lt;0,1.01,IF(AH138&gt;10,1.1,(1+AH138/100))))</f>
        <v>1.9796</v>
      </c>
      <c r="AS138" s="937">
        <f t="shared" si="45"/>
        <v>2.0389880000000002</v>
      </c>
      <c r="AT138" s="937">
        <f t="shared" si="34"/>
        <v>2.1001576400000004</v>
      </c>
      <c r="AU138" s="937">
        <f t="shared" si="34"/>
        <v>2.1631623692000006</v>
      </c>
      <c r="AV138" s="937">
        <f t="shared" si="34"/>
        <v>2.2280572402760006</v>
      </c>
      <c r="AW138" s="704">
        <f t="shared" si="46"/>
        <v>10.509965249476</v>
      </c>
      <c r="AX138" s="812">
        <f t="shared" si="47"/>
        <v>13.850771282915131</v>
      </c>
      <c r="AY138" s="997">
        <v>0.36</v>
      </c>
      <c r="AZ138" s="924">
        <v>29.330000000000002</v>
      </c>
      <c r="BA138" s="924">
        <v>-12.31</v>
      </c>
      <c r="BB138" s="924">
        <v>-5</v>
      </c>
      <c r="BC138" s="924">
        <v>-1</v>
      </c>
      <c r="BE138" s="666">
        <v>2004</v>
      </c>
      <c r="BF138" s="948" t="e">
        <f>#VALUE!</f>
        <v>#VALUE!</v>
      </c>
      <c r="BG138" s="933">
        <v>5.5</v>
      </c>
    </row>
    <row r="139" spans="1:59" ht="11.25" customHeight="1" x14ac:dyDescent="0.2">
      <c r="A139" s="537" t="s">
        <v>696</v>
      </c>
      <c r="B139" s="927" t="s">
        <v>697</v>
      </c>
      <c r="C139" s="994" t="s">
        <v>4356</v>
      </c>
      <c r="D139" s="994" t="s">
        <v>4357</v>
      </c>
      <c r="E139" s="794">
        <v>17</v>
      </c>
      <c r="F139" s="526">
        <v>203</v>
      </c>
      <c r="G139" s="526" t="s">
        <v>115</v>
      </c>
      <c r="H139" s="526" t="s">
        <v>115</v>
      </c>
      <c r="I139" s="926">
        <v>78.55</v>
      </c>
      <c r="J139" s="704">
        <f t="shared" si="35"/>
        <v>5.3469127943984729</v>
      </c>
      <c r="K139" s="929">
        <v>1.05</v>
      </c>
      <c r="L139" s="641">
        <v>4</v>
      </c>
      <c r="M139" s="695">
        <f t="shared" si="36"/>
        <v>4.2</v>
      </c>
      <c r="N139" s="923" t="s">
        <v>698</v>
      </c>
      <c r="O139" s="797">
        <v>1</v>
      </c>
      <c r="P139" s="917">
        <v>43552</v>
      </c>
      <c r="Q139" s="917">
        <v>43595</v>
      </c>
      <c r="R139" s="695">
        <f t="shared" si="37"/>
        <v>5.0000000000000044</v>
      </c>
      <c r="S139" s="761">
        <f>IF(INDEX(Historical!$D$7:$D$1439,MATCH(B139,Historical!$B$7:$B$1446,0))=0,"n/a",(INDEX(Historical!$C$7:$C$1439,MATCH(B139,Historical!$B$7:$B$1446,0))/INDEX(Historical!$D$7:$D$1439,MATCH(B139,Historical!$B$7:$B$1446,0))-1)*100)</f>
        <v>5.3333333333333455</v>
      </c>
      <c r="T139" s="761">
        <f>IF(INDEX(Historical!$F$7:$F$1432,MATCH(B139,Historical!$B$7:$B$1446,0))=0,"n/a",((INDEX(Historical!$C$7:$C$1439,MATCH(B139,Historical!$B$7:$B$1446,0))/INDEX(Historical!$F$7:$F$1432,MATCH(B139,Historical!$B$7:$B$1446,0)))^(1/3)-1)*100)</f>
        <v>5.9626970955666714</v>
      </c>
      <c r="U139" s="761">
        <f>IF(INDEX(Historical!$H$7:$H$1432,MATCH(B139,Historical!$B$7:$B$1446,0))=0,"n/a",((INDEX(Historical!$C$7:$C$1439,MATCH(B139,Historical!$B$7:$B$1446,0))/INDEX(Historical!$H$7:$H$1432,MATCH(B139,Historical!$B$7:$B$1446,0)))^(1/5)-1)*100)</f>
        <v>6.8584342779267615</v>
      </c>
      <c r="V139" s="761">
        <f>IF(INDEX(Historical!$O$7:$O$1432,MATCH(B139,Historical!$B$7:$B$1446,0))=0,"n/a",((INDEX(Historical!$C$7:$C$1439,MATCH(B139,Historical!$B$7:$B$1446,0))/INDEX(Historical!$O$7:$O$1432,MATCH(B139,Historical!$B$7:$B$1446,0)))^(1/10)-1)*100)</f>
        <v>6.271268263592078</v>
      </c>
      <c r="W139" s="762">
        <f t="shared" si="38"/>
        <v>1.0936279536538858</v>
      </c>
      <c r="X139" s="763">
        <f t="shared" si="39"/>
        <v>1.1824886686080622</v>
      </c>
      <c r="Y139" s="928"/>
      <c r="Z139" s="704">
        <f t="shared" si="40"/>
        <v>114.44141689373298</v>
      </c>
      <c r="AA139" s="937">
        <f t="shared" si="41"/>
        <v>21.403269754768392</v>
      </c>
      <c r="AB139" s="641">
        <v>12</v>
      </c>
      <c r="AC139" s="918">
        <v>3.67</v>
      </c>
      <c r="AD139" s="918">
        <v>2.14</v>
      </c>
      <c r="AE139" s="918">
        <v>11.68</v>
      </c>
      <c r="AF139" s="918">
        <v>2.39</v>
      </c>
      <c r="AG139" s="918">
        <v>11.4</v>
      </c>
      <c r="AH139" s="918">
        <v>-5.3</v>
      </c>
      <c r="AI139" s="918">
        <v>1.0999999999999999</v>
      </c>
      <c r="AJ139" s="918">
        <v>5.8000000000000007</v>
      </c>
      <c r="AK139" s="918">
        <v>10</v>
      </c>
      <c r="AL139" s="930">
        <v>3440</v>
      </c>
      <c r="AM139" s="924">
        <v>0.6</v>
      </c>
      <c r="AN139" s="918">
        <v>0.92</v>
      </c>
      <c r="AO139" s="804">
        <f t="shared" si="42"/>
        <v>-9.1979226824431564</v>
      </c>
      <c r="AP139" s="805">
        <f t="shared" si="43"/>
        <v>12.205347072325235</v>
      </c>
      <c r="AQ139" s="938">
        <f t="shared" si="44"/>
        <v>50.781393950751628</v>
      </c>
      <c r="AR139" s="704">
        <f>INDEX(Historical!$C$7:$C$1439,MATCH(B139,Historical!$B$7:$B$1446,0))*IF(AH139="n/a",1.03,IF(AH139&lt;0,1.01,IF(AH139&gt;10,1.1,(1+AH139/100))))</f>
        <v>3.9895</v>
      </c>
      <c r="AS139" s="937">
        <f t="shared" si="45"/>
        <v>4.0333844999999995</v>
      </c>
      <c r="AT139" s="937">
        <f t="shared" si="34"/>
        <v>4.4367229500000001</v>
      </c>
      <c r="AU139" s="937">
        <f t="shared" si="34"/>
        <v>4.8803952450000008</v>
      </c>
      <c r="AV139" s="937">
        <f t="shared" si="34"/>
        <v>5.3684347695000012</v>
      </c>
      <c r="AW139" s="704">
        <f t="shared" si="46"/>
        <v>22.708437464500005</v>
      </c>
      <c r="AX139" s="812">
        <f t="shared" si="47"/>
        <v>28.909532099936353</v>
      </c>
      <c r="AY139" s="997">
        <v>0.56000000000000005</v>
      </c>
      <c r="AZ139" s="924">
        <v>20.66</v>
      </c>
      <c r="BA139" s="924">
        <v>-7.12</v>
      </c>
      <c r="BB139" s="924">
        <v>-1.7999999999999998</v>
      </c>
      <c r="BC139" s="924">
        <v>2.2200000000000002</v>
      </c>
      <c r="BE139" s="666">
        <v>2003</v>
      </c>
      <c r="BF139" s="948" t="e">
        <f>#VALUE!</f>
        <v>#VALUE!</v>
      </c>
      <c r="BG139" s="933">
        <v>5.8000000000000007</v>
      </c>
    </row>
    <row r="140" spans="1:59" ht="11.25" customHeight="1" x14ac:dyDescent="0.2">
      <c r="A140" s="537" t="s">
        <v>709</v>
      </c>
      <c r="B140" s="927" t="s">
        <v>710</v>
      </c>
      <c r="C140" s="994" t="s">
        <v>108</v>
      </c>
      <c r="D140" s="994" t="s">
        <v>4368</v>
      </c>
      <c r="E140" s="794">
        <v>24</v>
      </c>
      <c r="F140" s="526">
        <v>138</v>
      </c>
      <c r="G140" s="526" t="s">
        <v>106</v>
      </c>
      <c r="H140" s="526" t="s">
        <v>106</v>
      </c>
      <c r="I140" s="918">
        <v>36.950000000000003</v>
      </c>
      <c r="J140" s="704">
        <f t="shared" si="35"/>
        <v>2.7063599458728009</v>
      </c>
      <c r="K140" s="935">
        <v>0.25</v>
      </c>
      <c r="L140" s="641">
        <v>4</v>
      </c>
      <c r="M140" s="695">
        <f t="shared" si="36"/>
        <v>1</v>
      </c>
      <c r="N140" s="923" t="s">
        <v>711</v>
      </c>
      <c r="O140" s="798">
        <v>0.24</v>
      </c>
      <c r="P140" s="917">
        <v>43409</v>
      </c>
      <c r="Q140" s="917">
        <v>43424</v>
      </c>
      <c r="R140" s="695">
        <f t="shared" si="37"/>
        <v>4.1666666666666705</v>
      </c>
      <c r="S140" s="761">
        <f>IF(INDEX(Historical!$D$7:$D$1439,MATCH(B140,Historical!$B$7:$B$1446,0))=0,"n/a",(INDEX(Historical!$C$7:$C$1439,MATCH(B140,Historical!$B$7:$B$1446,0))/INDEX(Historical!$D$7:$D$1439,MATCH(B140,Historical!$B$7:$B$1446,0))-1)*100)</f>
        <v>7.7777777777777724</v>
      </c>
      <c r="T140" s="761">
        <f>IF(INDEX(Historical!$F$7:$F$1432,MATCH(B140,Historical!$B$7:$B$1446,0))=0,"n/a",((INDEX(Historical!$C$7:$C$1439,MATCH(B140,Historical!$B$7:$B$1446,0))/INDEX(Historical!$F$7:$F$1432,MATCH(B140,Historical!$B$7:$B$1446,0)))^(1/3)-1)*100)</f>
        <v>6.1929221960223879</v>
      </c>
      <c r="U140" s="761">
        <f>IF(INDEX(Historical!$H$7:$H$1432,MATCH(B140,Historical!$B$7:$B$1446,0))=0,"n/a",((INDEX(Historical!$C$7:$C$1439,MATCH(B140,Historical!$B$7:$B$1446,0))/INDEX(Historical!$H$7:$H$1432,MATCH(B140,Historical!$B$7:$B$1446,0)))^(1/5)-1)*100)</f>
        <v>4.8629472762032666</v>
      </c>
      <c r="V140" s="761">
        <f>IF(INDEX(Historical!$O$7:$O$1432,MATCH(B140,Historical!$B$7:$B$1446,0))=0,"n/a",((INDEX(Historical!$C$7:$C$1439,MATCH(B140,Historical!$B$7:$B$1446,0))/INDEX(Historical!$O$7:$O$1432,MATCH(B140,Historical!$B$7:$B$1446,0)))^(1/10)-1)*100)</f>
        <v>3.9256572754381214</v>
      </c>
      <c r="W140" s="762">
        <f t="shared" si="38"/>
        <v>1.238760017750286</v>
      </c>
      <c r="X140" s="763" t="str">
        <f t="shared" si="39"/>
        <v>n/a</v>
      </c>
      <c r="Y140" s="719"/>
      <c r="Z140" s="704" t="str">
        <f t="shared" si="40"/>
        <v>n/a</v>
      </c>
      <c r="AA140" s="937" t="str">
        <f t="shared" si="41"/>
        <v>n/a</v>
      </c>
      <c r="AB140" s="641">
        <v>12</v>
      </c>
      <c r="AC140" s="918" t="s">
        <v>137</v>
      </c>
      <c r="AD140" s="918" t="s">
        <v>137</v>
      </c>
      <c r="AE140" s="918" t="s">
        <v>137</v>
      </c>
      <c r="AF140" s="918" t="s">
        <v>137</v>
      </c>
      <c r="AG140" s="918" t="s">
        <v>137</v>
      </c>
      <c r="AH140" s="918" t="s">
        <v>137</v>
      </c>
      <c r="AI140" s="918" t="s">
        <v>137</v>
      </c>
      <c r="AJ140" s="918" t="s">
        <v>137</v>
      </c>
      <c r="AK140" s="918" t="s">
        <v>137</v>
      </c>
      <c r="AL140" s="930" t="s">
        <v>137</v>
      </c>
      <c r="AM140" s="924" t="s">
        <v>137</v>
      </c>
      <c r="AN140" s="918" t="s">
        <v>137</v>
      </c>
      <c r="AO140" s="804" t="str">
        <f t="shared" si="42"/>
        <v>n/a</v>
      </c>
      <c r="AP140" s="805">
        <f t="shared" si="43"/>
        <v>7.569307222076068</v>
      </c>
      <c r="AQ140" s="938" t="str">
        <f t="shared" si="44"/>
        <v>n/a</v>
      </c>
      <c r="AR140" s="704">
        <f>INDEX(Historical!$C$7:$C$1439,MATCH(B140,Historical!$B$7:$B$1446,0))*IF(AH140="n/a",1.03,IF(AH140&lt;0,1.01,IF(AH140&gt;10,1.1,(1+AH140/100))))</f>
        <v>0.99909999999999999</v>
      </c>
      <c r="AS140" s="937">
        <f t="shared" si="45"/>
        <v>1.0290729999999999</v>
      </c>
      <c r="AT140" s="937">
        <f t="shared" si="34"/>
        <v>1.0599451899999999</v>
      </c>
      <c r="AU140" s="937">
        <f t="shared" si="34"/>
        <v>1.0917435457</v>
      </c>
      <c r="AV140" s="937">
        <f t="shared" si="34"/>
        <v>1.124495852071</v>
      </c>
      <c r="AW140" s="704">
        <f t="shared" si="46"/>
        <v>5.3043575877709994</v>
      </c>
      <c r="AX140" s="812">
        <f t="shared" si="47"/>
        <v>14.355500914129903</v>
      </c>
      <c r="AY140" s="997" t="s">
        <v>137</v>
      </c>
      <c r="AZ140" s="924" t="s">
        <v>137</v>
      </c>
      <c r="BA140" s="924" t="s">
        <v>137</v>
      </c>
      <c r="BB140" s="924" t="s">
        <v>137</v>
      </c>
      <c r="BC140" s="924" t="s">
        <v>137</v>
      </c>
      <c r="BD140" s="963" t="s">
        <v>4301</v>
      </c>
      <c r="BE140" s="666">
        <v>1996</v>
      </c>
      <c r="BF140" s="948" t="e">
        <f>#VALUE!</f>
        <v>#VALUE!</v>
      </c>
      <c r="BG140" s="933" t="s">
        <v>137</v>
      </c>
    </row>
    <row r="141" spans="1:59" s="840" customFormat="1" ht="11.25" customHeight="1" x14ac:dyDescent="0.2">
      <c r="A141" s="699" t="s">
        <v>701</v>
      </c>
      <c r="B141" s="848" t="s">
        <v>702</v>
      </c>
      <c r="C141" s="994" t="s">
        <v>131</v>
      </c>
      <c r="D141" s="994" t="s">
        <v>4377</v>
      </c>
      <c r="E141" s="820">
        <v>23</v>
      </c>
      <c r="F141" s="526">
        <v>146</v>
      </c>
      <c r="G141" s="1151" t="s">
        <v>37</v>
      </c>
      <c r="H141" s="1151" t="s">
        <v>37</v>
      </c>
      <c r="I141" s="833">
        <v>49.79</v>
      </c>
      <c r="J141" s="822">
        <f t="shared" si="35"/>
        <v>2.3498694516971277</v>
      </c>
      <c r="K141" s="846">
        <v>0.29249999999999998</v>
      </c>
      <c r="L141" s="824">
        <v>4</v>
      </c>
      <c r="M141" s="825">
        <f t="shared" si="36"/>
        <v>1.17</v>
      </c>
      <c r="N141" s="826" t="s">
        <v>164</v>
      </c>
      <c r="O141" s="847">
        <v>0.27250000000000002</v>
      </c>
      <c r="P141" s="828">
        <v>43363</v>
      </c>
      <c r="Q141" s="828">
        <v>43374</v>
      </c>
      <c r="R141" s="825">
        <f t="shared" si="37"/>
        <v>7.339449541284389</v>
      </c>
      <c r="S141" s="761">
        <f>IF(INDEX(Historical!$D$7:$D$1439,MATCH(B141,Historical!$B$7:$B$1446,0))=0,"n/a",(INDEX(Historical!$C$7:$C$1439,MATCH(B141,Historical!$B$7:$B$1446,0))/INDEX(Historical!$D$7:$D$1439,MATCH(B141,Historical!$B$7:$B$1446,0))-1)*100)</f>
        <v>6.9879518072289093</v>
      </c>
      <c r="T141" s="761">
        <f>IF(INDEX(Historical!$F$7:$F$1432,MATCH(B141,Historical!$B$7:$B$1446,0))=0,"n/a",((INDEX(Historical!$C$7:$C$1439,MATCH(B141,Historical!$B$7:$B$1446,0))/INDEX(Historical!$F$7:$F$1432,MATCH(B141,Historical!$B$7:$B$1446,0)))^(1/3)-1)*100)</f>
        <v>6.6515802889484332</v>
      </c>
      <c r="U141" s="761">
        <f>IF(INDEX(Historical!$H$7:$H$1432,MATCH(B141,Historical!$B$7:$B$1446,0))=0,"n/a",((INDEX(Historical!$C$7:$C$1439,MATCH(B141,Historical!$B$7:$B$1446,0))/INDEX(Historical!$H$7:$H$1432,MATCH(B141,Historical!$B$7:$B$1446,0)))^(1/5)-1)*100)</f>
        <v>6.5044102740563714</v>
      </c>
      <c r="V141" s="761">
        <f>IF(INDEX(Historical!$O$7:$O$1432,MATCH(B141,Historical!$B$7:$B$1446,0))=0,"n/a",((INDEX(Historical!$C$7:$C$1439,MATCH(B141,Historical!$B$7:$B$1446,0))/INDEX(Historical!$O$7:$O$1432,MATCH(B141,Historical!$B$7:$B$1446,0)))^(1/10)-1)*100)</f>
        <v>7.3396490345766674</v>
      </c>
      <c r="W141" s="829">
        <f t="shared" si="38"/>
        <v>0.88620181202322701</v>
      </c>
      <c r="X141" s="830">
        <f t="shared" si="39"/>
        <v>1.22724722152007</v>
      </c>
      <c r="Y141" s="845"/>
      <c r="Z141" s="822">
        <f t="shared" si="40"/>
        <v>58.5</v>
      </c>
      <c r="AA141" s="832">
        <f t="shared" si="41"/>
        <v>24.895</v>
      </c>
      <c r="AB141" s="824">
        <v>9</v>
      </c>
      <c r="AC141" s="833">
        <v>2</v>
      </c>
      <c r="AD141" s="833">
        <v>4.1500000000000004</v>
      </c>
      <c r="AE141" s="833">
        <v>1.46</v>
      </c>
      <c r="AF141" s="833">
        <v>2.94</v>
      </c>
      <c r="AG141" s="833">
        <v>13.4</v>
      </c>
      <c r="AH141" s="833">
        <v>17.2</v>
      </c>
      <c r="AI141" s="833">
        <v>7.85</v>
      </c>
      <c r="AJ141" s="833">
        <v>5.3</v>
      </c>
      <c r="AK141" s="833">
        <v>6</v>
      </c>
      <c r="AL141" s="834">
        <v>4420</v>
      </c>
      <c r="AM141" s="835">
        <v>1.0999999999999999</v>
      </c>
      <c r="AN141" s="833">
        <v>1.1200000000000001</v>
      </c>
      <c r="AO141" s="836">
        <f t="shared" si="42"/>
        <v>-16.0407202742465</v>
      </c>
      <c r="AP141" s="837">
        <f t="shared" si="43"/>
        <v>8.8542797257535</v>
      </c>
      <c r="AQ141" s="838">
        <f t="shared" si="44"/>
        <v>80.359271085981803</v>
      </c>
      <c r="AR141" s="704">
        <f>INDEX(Historical!$C$7:$C$1439,MATCH(B141,Historical!$B$7:$B$1446,0))*IF(AH141="n/a",1.03,IF(AH141&lt;0,1.01,IF(AH141&gt;10,1.1,(1+AH141/100))))</f>
        <v>1.2210000000000003</v>
      </c>
      <c r="AS141" s="832">
        <f t="shared" si="45"/>
        <v>1.3168485000000003</v>
      </c>
      <c r="AT141" s="832">
        <f t="shared" si="34"/>
        <v>1.3958594100000004</v>
      </c>
      <c r="AU141" s="832">
        <f t="shared" si="34"/>
        <v>1.4796109746000004</v>
      </c>
      <c r="AV141" s="832">
        <f t="shared" si="34"/>
        <v>1.5683876330760005</v>
      </c>
      <c r="AW141" s="822">
        <f t="shared" si="46"/>
        <v>6.9817065176760025</v>
      </c>
      <c r="AX141" s="839">
        <f t="shared" si="47"/>
        <v>14.022306723591088</v>
      </c>
      <c r="AY141" s="998">
        <v>0.37</v>
      </c>
      <c r="AZ141" s="835">
        <v>27.18</v>
      </c>
      <c r="BA141" s="835">
        <v>-3.94</v>
      </c>
      <c r="BB141" s="835">
        <v>3.45</v>
      </c>
      <c r="BC141" s="835">
        <v>6.65</v>
      </c>
      <c r="BD141" s="964"/>
      <c r="BE141" s="666">
        <v>1996</v>
      </c>
      <c r="BF141" s="948" t="e">
        <f>#VALUE!</f>
        <v>#VALUE!</v>
      </c>
      <c r="BG141" s="895">
        <v>4.7</v>
      </c>
    </row>
    <row r="142" spans="1:59" ht="11.25" customHeight="1" x14ac:dyDescent="0.2">
      <c r="A142" s="611" t="s">
        <v>707</v>
      </c>
      <c r="B142" s="927" t="s">
        <v>708</v>
      </c>
      <c r="C142" s="994" t="s">
        <v>247</v>
      </c>
      <c r="D142" s="994" t="s">
        <v>4395</v>
      </c>
      <c r="E142" s="794">
        <v>17</v>
      </c>
      <c r="F142" s="526">
        <v>194</v>
      </c>
      <c r="G142" s="526" t="s">
        <v>115</v>
      </c>
      <c r="H142" s="526" t="s">
        <v>115</v>
      </c>
      <c r="I142" s="926">
        <v>84.21</v>
      </c>
      <c r="J142" s="704">
        <f t="shared" si="35"/>
        <v>1.0450065312908206</v>
      </c>
      <c r="K142" s="929">
        <v>0.22</v>
      </c>
      <c r="L142" s="641">
        <v>4</v>
      </c>
      <c r="M142" s="695">
        <f t="shared" si="36"/>
        <v>0.88</v>
      </c>
      <c r="N142" s="923" t="s">
        <v>164</v>
      </c>
      <c r="O142" s="797">
        <v>0.2</v>
      </c>
      <c r="P142" s="917">
        <v>43434</v>
      </c>
      <c r="Q142" s="917">
        <v>43467</v>
      </c>
      <c r="R142" s="695">
        <f t="shared" si="37"/>
        <v>9.9999999999999947</v>
      </c>
      <c r="S142" s="761">
        <f>IF(INDEX(Historical!$D$7:$D$1439,MATCH(B142,Historical!$B$7:$B$1446,0))=0,"n/a",(INDEX(Historical!$C$7:$C$1439,MATCH(B142,Historical!$B$7:$B$1446,0))/INDEX(Historical!$D$7:$D$1439,MATCH(B142,Historical!$B$7:$B$1446,0))-1)*100)</f>
        <v>11.111111111111116</v>
      </c>
      <c r="T142" s="761">
        <f>IF(INDEX(Historical!$F$7:$F$1432,MATCH(B142,Historical!$B$7:$B$1446,0))=0,"n/a",((INDEX(Historical!$C$7:$C$1439,MATCH(B142,Historical!$B$7:$B$1446,0))/INDEX(Historical!$F$7:$F$1432,MATCH(B142,Historical!$B$7:$B$1446,0)))^(1/3)-1)*100)</f>
        <v>12.624788044360603</v>
      </c>
      <c r="U142" s="761">
        <f>IF(INDEX(Historical!$H$7:$H$1432,MATCH(B142,Historical!$B$7:$B$1446,0))=0,"n/a",((INDEX(Historical!$C$7:$C$1439,MATCH(B142,Historical!$B$7:$B$1446,0))/INDEX(Historical!$H$7:$H$1432,MATCH(B142,Historical!$B$7:$B$1446,0)))^(1/5)-1)*100)</f>
        <v>13.754383035188301</v>
      </c>
      <c r="V142" s="761">
        <f>IF(INDEX(Historical!$O$7:$O$1432,MATCH(B142,Historical!$B$7:$B$1446,0))=0,"n/a",((INDEX(Historical!$C$7:$C$1439,MATCH(B142,Historical!$B$7:$B$1446,0))/INDEX(Historical!$O$7:$O$1432,MATCH(B142,Historical!$B$7:$B$1446,0)))^(1/10)-1)*100)</f>
        <v>13.032208304260662</v>
      </c>
      <c r="W142" s="762">
        <f t="shared" si="38"/>
        <v>1.055414609256325</v>
      </c>
      <c r="X142" s="763">
        <f t="shared" si="39"/>
        <v>1.1182425231860407</v>
      </c>
      <c r="Y142" s="715"/>
      <c r="Z142" s="704">
        <f t="shared" si="40"/>
        <v>34.24124513618677</v>
      </c>
      <c r="AA142" s="937">
        <f t="shared" si="41"/>
        <v>32.766536964980546</v>
      </c>
      <c r="AB142" s="641">
        <v>5</v>
      </c>
      <c r="AC142" s="918">
        <v>2.57</v>
      </c>
      <c r="AD142" s="918">
        <v>2.34</v>
      </c>
      <c r="AE142" s="918">
        <v>3.73</v>
      </c>
      <c r="AF142" s="918">
        <v>15.26</v>
      </c>
      <c r="AG142" s="918">
        <v>22.2</v>
      </c>
      <c r="AH142" s="918">
        <v>-4.5999999999999996</v>
      </c>
      <c r="AI142" s="918">
        <v>19.13</v>
      </c>
      <c r="AJ142" s="918">
        <v>12.3</v>
      </c>
      <c r="AK142" s="918">
        <v>14.030000000000001</v>
      </c>
      <c r="AL142" s="930">
        <v>141910</v>
      </c>
      <c r="AM142" s="924">
        <v>1.0999999999999999</v>
      </c>
      <c r="AN142" s="918">
        <v>0.4</v>
      </c>
      <c r="AO142" s="804">
        <f t="shared" si="42"/>
        <v>-17.967147398501425</v>
      </c>
      <c r="AP142" s="805">
        <f t="shared" si="43"/>
        <v>14.799389566479121</v>
      </c>
      <c r="AQ142" s="938">
        <f t="shared" si="44"/>
        <v>371.41270151445525</v>
      </c>
      <c r="AR142" s="704">
        <f>INDEX(Historical!$C$7:$C$1439,MATCH(B142,Historical!$B$7:$B$1446,0))*IF(AH142="n/a",1.03,IF(AH142&lt;0,1.01,IF(AH142&gt;10,1.1,(1+AH142/100))))</f>
        <v>0.80800000000000005</v>
      </c>
      <c r="AS142" s="937">
        <f t="shared" si="45"/>
        <v>0.88880000000000015</v>
      </c>
      <c r="AT142" s="937">
        <f t="shared" si="34"/>
        <v>0.97768000000000022</v>
      </c>
      <c r="AU142" s="937">
        <f t="shared" si="34"/>
        <v>1.0754480000000004</v>
      </c>
      <c r="AV142" s="937">
        <f t="shared" si="34"/>
        <v>1.1829928000000005</v>
      </c>
      <c r="AW142" s="704">
        <f t="shared" si="46"/>
        <v>4.9329208000000015</v>
      </c>
      <c r="AX142" s="812">
        <f t="shared" si="47"/>
        <v>5.8578800617503886</v>
      </c>
      <c r="AY142" s="997">
        <v>0.67</v>
      </c>
      <c r="AZ142" s="924">
        <v>33.22</v>
      </c>
      <c r="BA142" s="924">
        <v>-4.9399999999999995</v>
      </c>
      <c r="BB142" s="924">
        <v>0.44999999999999996</v>
      </c>
      <c r="BC142" s="924">
        <v>6.8599999999999994</v>
      </c>
      <c r="BE142" s="666">
        <v>2003</v>
      </c>
      <c r="BF142" s="948" t="e">
        <f>#VALUE!</f>
        <v>#VALUE!</v>
      </c>
      <c r="BG142" s="933">
        <v>9.1999999999999993</v>
      </c>
    </row>
    <row r="143" spans="1:59" ht="11.25" customHeight="1" x14ac:dyDescent="0.2">
      <c r="A143" s="537" t="s">
        <v>694</v>
      </c>
      <c r="B143" s="927" t="s">
        <v>695</v>
      </c>
      <c r="C143" s="994" t="s">
        <v>108</v>
      </c>
      <c r="D143" s="994" t="s">
        <v>4376</v>
      </c>
      <c r="E143" s="794">
        <v>19</v>
      </c>
      <c r="F143" s="526">
        <v>172</v>
      </c>
      <c r="G143" s="526" t="s">
        <v>106</v>
      </c>
      <c r="H143" s="526" t="s">
        <v>106</v>
      </c>
      <c r="I143" s="926">
        <v>42.85</v>
      </c>
      <c r="J143" s="704">
        <f t="shared" si="35"/>
        <v>2.9404900816802799</v>
      </c>
      <c r="K143" s="935">
        <v>0.63</v>
      </c>
      <c r="L143" s="641">
        <v>2</v>
      </c>
      <c r="M143" s="695">
        <f t="shared" si="36"/>
        <v>1.26</v>
      </c>
      <c r="N143" s="923" t="s">
        <v>579</v>
      </c>
      <c r="O143" s="798">
        <v>0.58499999999999996</v>
      </c>
      <c r="P143" s="917">
        <v>43427</v>
      </c>
      <c r="Q143" s="917">
        <v>43437</v>
      </c>
      <c r="R143" s="695">
        <f t="shared" si="37"/>
        <v>7.6923076923076996</v>
      </c>
      <c r="S143" s="761">
        <f>IF(INDEX(Historical!$D$7:$D$1439,MATCH(B143,Historical!$B$7:$B$1446,0))=0,"n/a",(INDEX(Historical!$C$7:$C$1439,MATCH(B143,Historical!$B$7:$B$1446,0))/INDEX(Historical!$D$7:$D$1439,MATCH(B143,Historical!$B$7:$B$1446,0))-1)*100)</f>
        <v>3.4188034188034289</v>
      </c>
      <c r="T143" s="761">
        <f>IF(INDEX(Historical!$F$7:$F$1432,MATCH(B143,Historical!$B$7:$B$1446,0))=0,"n/a",((INDEX(Historical!$C$7:$C$1439,MATCH(B143,Historical!$B$7:$B$1446,0))/INDEX(Historical!$F$7:$F$1432,MATCH(B143,Historical!$B$7:$B$1446,0)))^(1/3)-1)*100)</f>
        <v>2.0062635129698858</v>
      </c>
      <c r="U143" s="761">
        <f>IF(INDEX(Historical!$H$7:$H$1432,MATCH(B143,Historical!$B$7:$B$1446,0))=0,"n/a",((INDEX(Historical!$C$7:$C$1439,MATCH(B143,Historical!$B$7:$B$1446,0))/INDEX(Historical!$H$7:$H$1432,MATCH(B143,Historical!$B$7:$B$1446,0)))^(1/5)-1)*100)</f>
        <v>1.5578432959528765</v>
      </c>
      <c r="V143" s="761">
        <f>IF(INDEX(Historical!$O$7:$O$1432,MATCH(B143,Historical!$B$7:$B$1446,0))=0,"n/a",((INDEX(Historical!$C$7:$C$1439,MATCH(B143,Historical!$B$7:$B$1446,0))/INDEX(Historical!$O$7:$O$1432,MATCH(B143,Historical!$B$7:$B$1446,0)))^(1/10)-1)*100)</f>
        <v>4.2244323206472645</v>
      </c>
      <c r="W143" s="762">
        <f t="shared" si="38"/>
        <v>0.36876985538122786</v>
      </c>
      <c r="X143" s="763" t="str">
        <f t="shared" si="39"/>
        <v>n/a</v>
      </c>
      <c r="Y143" s="928"/>
      <c r="Z143" s="704">
        <f t="shared" si="40"/>
        <v>54.310344827586206</v>
      </c>
      <c r="AA143" s="937">
        <f t="shared" si="41"/>
        <v>18.469827586206897</v>
      </c>
      <c r="AB143" s="641">
        <v>12</v>
      </c>
      <c r="AC143" s="918">
        <v>2.3199999999999998</v>
      </c>
      <c r="AD143" s="918" t="s">
        <v>137</v>
      </c>
      <c r="AE143" s="918">
        <v>6.73</v>
      </c>
      <c r="AF143" s="918">
        <v>1.57</v>
      </c>
      <c r="AG143" s="918">
        <v>8.6</v>
      </c>
      <c r="AH143" s="918">
        <v>3.2</v>
      </c>
      <c r="AI143" s="918">
        <v>4.2</v>
      </c>
      <c r="AJ143" s="918">
        <v>-1.9</v>
      </c>
      <c r="AK143" s="918" t="s">
        <v>137</v>
      </c>
      <c r="AL143" s="930">
        <v>290.95</v>
      </c>
      <c r="AM143" s="924">
        <v>1.5</v>
      </c>
      <c r="AN143" s="918">
        <v>0</v>
      </c>
      <c r="AO143" s="804">
        <f t="shared" si="42"/>
        <v>-13.971494208573741</v>
      </c>
      <c r="AP143" s="805">
        <f t="shared" si="43"/>
        <v>4.4983333776331564</v>
      </c>
      <c r="AQ143" s="938">
        <f t="shared" si="44"/>
        <v>13.524601955004222</v>
      </c>
      <c r="AR143" s="704">
        <f>INDEX(Historical!$C$7:$C$1439,MATCH(B143,Historical!$B$7:$B$1446,0))*IF(AH143="n/a",1.03,IF(AH143&lt;0,1.01,IF(AH143&gt;10,1.1,(1+AH143/100))))</f>
        <v>1.2487200000000001</v>
      </c>
      <c r="AS143" s="937">
        <f t="shared" si="45"/>
        <v>1.3011662400000001</v>
      </c>
      <c r="AT143" s="937">
        <f t="shared" si="34"/>
        <v>1.3402012272000001</v>
      </c>
      <c r="AU143" s="937">
        <f t="shared" si="34"/>
        <v>1.3804072640160001</v>
      </c>
      <c r="AV143" s="937">
        <f t="shared" si="34"/>
        <v>1.4218194819364802</v>
      </c>
      <c r="AW143" s="704">
        <f t="shared" si="46"/>
        <v>6.6923142131524811</v>
      </c>
      <c r="AX143" s="812">
        <f t="shared" si="47"/>
        <v>15.618002831160982</v>
      </c>
      <c r="AY143" s="997">
        <v>0.44</v>
      </c>
      <c r="AZ143" s="924">
        <v>27.339999999999996</v>
      </c>
      <c r="BA143" s="924">
        <v>-13.87</v>
      </c>
      <c r="BB143" s="924">
        <v>10.220000000000001</v>
      </c>
      <c r="BC143" s="924">
        <v>-0.42</v>
      </c>
      <c r="BE143" s="666">
        <v>2001</v>
      </c>
      <c r="BF143" s="948" t="e">
        <f>#VALUE!</f>
        <v>#VALUE!</v>
      </c>
      <c r="BG143" s="933">
        <v>1.3</v>
      </c>
    </row>
    <row r="144" spans="1:59" ht="11.25" customHeight="1" x14ac:dyDescent="0.2">
      <c r="A144" s="611" t="s">
        <v>712</v>
      </c>
      <c r="B144" s="927" t="s">
        <v>713</v>
      </c>
      <c r="C144" s="994" t="s">
        <v>112</v>
      </c>
      <c r="D144" s="994" t="s">
        <v>4382</v>
      </c>
      <c r="E144" s="794">
        <v>15</v>
      </c>
      <c r="F144" s="526">
        <v>241</v>
      </c>
      <c r="G144" s="526" t="s">
        <v>37</v>
      </c>
      <c r="H144" s="526" t="s">
        <v>37</v>
      </c>
      <c r="I144" s="926">
        <v>269.60000000000002</v>
      </c>
      <c r="J144" s="704">
        <f t="shared" si="35"/>
        <v>1.7804154302670621</v>
      </c>
      <c r="K144" s="929">
        <v>1.2</v>
      </c>
      <c r="L144" s="641">
        <v>4</v>
      </c>
      <c r="M144" s="695">
        <f t="shared" si="36"/>
        <v>4.8</v>
      </c>
      <c r="N144" s="923" t="s">
        <v>714</v>
      </c>
      <c r="O144" s="797">
        <v>1.1000000000000001</v>
      </c>
      <c r="P144" s="917">
        <v>43252</v>
      </c>
      <c r="Q144" s="917">
        <v>43271</v>
      </c>
      <c r="R144" s="695">
        <f t="shared" si="37"/>
        <v>9.0909090909090793</v>
      </c>
      <c r="S144" s="761">
        <f>IF(INDEX(Historical!$D$7:$D$1439,MATCH(B144,Historical!$B$7:$B$1446,0))=0,"n/a",(INDEX(Historical!$C$7:$C$1439,MATCH(B144,Historical!$B$7:$B$1446,0))/INDEX(Historical!$D$7:$D$1439,MATCH(B144,Historical!$B$7:$B$1446,0))-1)*100)</f>
        <v>20.512820512820529</v>
      </c>
      <c r="T144" s="761">
        <f>IF(INDEX(Historical!$F$7:$F$1432,MATCH(B144,Historical!$B$7:$B$1446,0))=0,"n/a",((INDEX(Historical!$C$7:$C$1439,MATCH(B144,Historical!$B$7:$B$1446,0))/INDEX(Historical!$F$7:$F$1432,MATCH(B144,Historical!$B$7:$B$1446,0)))^(1/3)-1)*100)</f>
        <v>14.880254240805124</v>
      </c>
      <c r="U144" s="761">
        <f>IF(INDEX(Historical!$H$7:$H$1432,MATCH(B144,Historical!$B$7:$B$1446,0))=0,"n/a",((INDEX(Historical!$C$7:$C$1439,MATCH(B144,Historical!$B$7:$B$1446,0))/INDEX(Historical!$H$7:$H$1432,MATCH(B144,Historical!$B$7:$B$1446,0)))^(1/5)-1)*100)</f>
        <v>14.578776431254514</v>
      </c>
      <c r="V144" s="761">
        <f>IF(INDEX(Historical!$O$7:$O$1432,MATCH(B144,Historical!$B$7:$B$1446,0))=0,"n/a",((INDEX(Historical!$C$7:$C$1439,MATCH(B144,Historical!$B$7:$B$1446,0))/INDEX(Historical!$O$7:$O$1432,MATCH(B144,Historical!$B$7:$B$1446,0)))^(1/10)-1)*100)</f>
        <v>12.726754861394163</v>
      </c>
      <c r="W144" s="762">
        <f t="shared" si="38"/>
        <v>1.1455219016969005</v>
      </c>
      <c r="X144" s="763">
        <f t="shared" si="39"/>
        <v>0.87823954405147664</v>
      </c>
      <c r="Y144" s="927"/>
      <c r="Z144" s="704">
        <f t="shared" si="40"/>
        <v>26.666666666666668</v>
      </c>
      <c r="AA144" s="937">
        <f t="shared" si="41"/>
        <v>14.97777777777778</v>
      </c>
      <c r="AB144" s="641">
        <v>12</v>
      </c>
      <c r="AC144" s="918">
        <v>18</v>
      </c>
      <c r="AD144" s="918">
        <v>1.07</v>
      </c>
      <c r="AE144" s="918">
        <v>1.54</v>
      </c>
      <c r="AF144" s="918">
        <v>5.66</v>
      </c>
      <c r="AG144" s="918">
        <v>38.9</v>
      </c>
      <c r="AH144" s="918">
        <v>0.3</v>
      </c>
      <c r="AI144" s="918">
        <v>16.53</v>
      </c>
      <c r="AJ144" s="918">
        <v>16.600000000000001</v>
      </c>
      <c r="AK144" s="918">
        <v>13.930000000000001</v>
      </c>
      <c r="AL144" s="930">
        <v>46460</v>
      </c>
      <c r="AM144" s="924">
        <v>0.2</v>
      </c>
      <c r="AN144" s="918">
        <v>1.76</v>
      </c>
      <c r="AO144" s="804">
        <f t="shared" si="42"/>
        <v>1.3814140837437971</v>
      </c>
      <c r="AP144" s="805">
        <f t="shared" si="43"/>
        <v>16.359191861521577</v>
      </c>
      <c r="AQ144" s="938">
        <f t="shared" si="44"/>
        <v>94.106754387284084</v>
      </c>
      <c r="AR144" s="704">
        <f>INDEX(Historical!$C$7:$C$1439,MATCH(B144,Historical!$B$7:$B$1446,0))*IF(AH144="n/a",1.03,IF(AH144&lt;0,1.01,IF(AH144&gt;10,1.1,(1+AH144/100))))</f>
        <v>4.7140999999999993</v>
      </c>
      <c r="AS144" s="937">
        <f t="shared" si="45"/>
        <v>5.1855099999999998</v>
      </c>
      <c r="AT144" s="937">
        <f t="shared" si="34"/>
        <v>5.7040610000000003</v>
      </c>
      <c r="AU144" s="937">
        <f t="shared" si="34"/>
        <v>6.2744671000000007</v>
      </c>
      <c r="AV144" s="937">
        <f t="shared" si="34"/>
        <v>6.9019138100000017</v>
      </c>
      <c r="AW144" s="704">
        <f t="shared" si="46"/>
        <v>28.780051910000005</v>
      </c>
      <c r="AX144" s="812">
        <f t="shared" si="47"/>
        <v>10.6750934384273</v>
      </c>
      <c r="AY144" s="997">
        <v>0.86</v>
      </c>
      <c r="AZ144" s="924">
        <v>20.560000000000002</v>
      </c>
      <c r="BA144" s="924">
        <v>-25.290000000000003</v>
      </c>
      <c r="BB144" s="924">
        <v>-2.69</v>
      </c>
      <c r="BC144" s="924">
        <v>-6.0600000000000005</v>
      </c>
      <c r="BE144" s="666">
        <v>2004</v>
      </c>
      <c r="BF144" s="948" t="e">
        <f>#VALUE!</f>
        <v>#VALUE!</v>
      </c>
      <c r="BG144" s="933">
        <v>8.6999999999999993</v>
      </c>
    </row>
    <row r="145" spans="1:59" ht="11.25" customHeight="1" x14ac:dyDescent="0.2">
      <c r="A145" s="611" t="s">
        <v>1516</v>
      </c>
      <c r="B145" s="927" t="s">
        <v>1517</v>
      </c>
      <c r="C145" s="994" t="s">
        <v>108</v>
      </c>
      <c r="D145" s="994" t="s">
        <v>4376</v>
      </c>
      <c r="E145" s="794">
        <v>10</v>
      </c>
      <c r="F145" s="526">
        <v>344</v>
      </c>
      <c r="G145" s="526" t="s">
        <v>106</v>
      </c>
      <c r="H145" s="526" t="s">
        <v>106</v>
      </c>
      <c r="I145" s="926">
        <v>34.42</v>
      </c>
      <c r="J145" s="704">
        <f t="shared" si="35"/>
        <v>3.4863451481696686</v>
      </c>
      <c r="K145" s="929">
        <v>0.3</v>
      </c>
      <c r="L145" s="641">
        <v>4</v>
      </c>
      <c r="M145" s="695">
        <f t="shared" si="36"/>
        <v>1.2</v>
      </c>
      <c r="N145" s="923" t="s">
        <v>595</v>
      </c>
      <c r="O145" s="797">
        <v>0.27</v>
      </c>
      <c r="P145" s="917">
        <v>43537</v>
      </c>
      <c r="Q145" s="917">
        <v>43546</v>
      </c>
      <c r="R145" s="695">
        <f t="shared" si="37"/>
        <v>11.1111111111111</v>
      </c>
      <c r="S145" s="761">
        <f>IF(INDEX(Historical!$D$7:$D$1439,MATCH(B145,Historical!$B$7:$B$1446,0))=0,"n/a",(INDEX(Historical!$C$7:$C$1439,MATCH(B145,Historical!$B$7:$B$1446,0))/INDEX(Historical!$D$7:$D$1439,MATCH(B145,Historical!$B$7:$B$1446,0))-1)*100)</f>
        <v>18.604651162790709</v>
      </c>
      <c r="T145" s="761">
        <f>IF(INDEX(Historical!$F$7:$F$1432,MATCH(B145,Historical!$B$7:$B$1446,0))=0,"n/a",((INDEX(Historical!$C$7:$C$1439,MATCH(B145,Historical!$B$7:$B$1446,0))/INDEX(Historical!$F$7:$F$1432,MATCH(B145,Historical!$B$7:$B$1446,0)))^(1/3)-1)*100)</f>
        <v>11.290002117788411</v>
      </c>
      <c r="U145" s="761">
        <f>IF(INDEX(Historical!$H$7:$H$1432,MATCH(B145,Historical!$B$7:$B$1446,0))=0,"n/a",((INDEX(Historical!$C$7:$C$1439,MATCH(B145,Historical!$B$7:$B$1446,0))/INDEX(Historical!$H$7:$H$1432,MATCH(B145,Historical!$B$7:$B$1446,0)))^(1/5)-1)*100)</f>
        <v>9.7700948713745017</v>
      </c>
      <c r="V145" s="761">
        <f>IF(INDEX(Historical!$O$7:$O$1432,MATCH(B145,Historical!$B$7:$B$1446,0))=0,"n/a",((INDEX(Historical!$C$7:$C$1439,MATCH(B145,Historical!$B$7:$B$1446,0))/INDEX(Historical!$O$7:$O$1432,MATCH(B145,Historical!$B$7:$B$1446,0)))^(1/10)-1)*100)</f>
        <v>4.4493216110784273</v>
      </c>
      <c r="W145" s="762">
        <f t="shared" si="38"/>
        <v>2.1958616898018359</v>
      </c>
      <c r="X145" s="763">
        <f t="shared" si="39"/>
        <v>1.1494229260440589</v>
      </c>
      <c r="Y145" s="927"/>
      <c r="Z145" s="704">
        <f t="shared" si="40"/>
        <v>42.857142857142861</v>
      </c>
      <c r="AA145" s="937">
        <f t="shared" si="41"/>
        <v>12.292857142857144</v>
      </c>
      <c r="AB145" s="641">
        <v>12</v>
      </c>
      <c r="AC145" s="918">
        <v>2.8</v>
      </c>
      <c r="AD145" s="918" t="s">
        <v>137</v>
      </c>
      <c r="AE145" s="918">
        <v>3.89</v>
      </c>
      <c r="AF145" s="918">
        <v>1.1499999999999999</v>
      </c>
      <c r="AG145" s="918">
        <v>10</v>
      </c>
      <c r="AH145" s="918">
        <v>23.3</v>
      </c>
      <c r="AI145" s="918">
        <v>4.24</v>
      </c>
      <c r="AJ145" s="918">
        <v>8.5</v>
      </c>
      <c r="AK145" s="918" t="s">
        <v>137</v>
      </c>
      <c r="AL145" s="930">
        <v>249.54</v>
      </c>
      <c r="AM145" s="924">
        <v>0.8</v>
      </c>
      <c r="AN145" s="918">
        <v>0.05</v>
      </c>
      <c r="AO145" s="804">
        <f t="shared" si="42"/>
        <v>0.9635828766870258</v>
      </c>
      <c r="AP145" s="805">
        <f t="shared" si="43"/>
        <v>13.25644001954417</v>
      </c>
      <c r="AQ145" s="938">
        <f t="shared" si="44"/>
        <v>-20.734522817207022</v>
      </c>
      <c r="AR145" s="704">
        <f>INDEX(Historical!$C$7:$C$1439,MATCH(B145,Historical!$B$7:$B$1446,0))*IF(AH145="n/a",1.03,IF(AH145&lt;0,1.01,IF(AH145&gt;10,1.1,(1+AH145/100))))</f>
        <v>1.1220000000000001</v>
      </c>
      <c r="AS145" s="937">
        <f t="shared" si="45"/>
        <v>1.1695728000000001</v>
      </c>
      <c r="AT145" s="937">
        <f t="shared" si="34"/>
        <v>1.2046599840000001</v>
      </c>
      <c r="AU145" s="937">
        <f t="shared" si="34"/>
        <v>1.2407997835200002</v>
      </c>
      <c r="AV145" s="937">
        <f t="shared" si="34"/>
        <v>1.2780237770256002</v>
      </c>
      <c r="AW145" s="704">
        <f t="shared" si="46"/>
        <v>6.0150563445456005</v>
      </c>
      <c r="AX145" s="812">
        <f t="shared" si="47"/>
        <v>17.475468752311446</v>
      </c>
      <c r="AY145" s="997">
        <v>0.72</v>
      </c>
      <c r="AZ145" s="924">
        <v>16.05</v>
      </c>
      <c r="BA145" s="924">
        <v>-24.19</v>
      </c>
      <c r="BB145" s="924">
        <v>-5.0299999999999994</v>
      </c>
      <c r="BC145" s="924">
        <v>-10.56</v>
      </c>
      <c r="BE145" s="666">
        <v>2010</v>
      </c>
      <c r="BF145" s="948" t="e">
        <f>#VALUE!</f>
        <v>#VALUE!</v>
      </c>
      <c r="BG145" s="933">
        <v>1.3</v>
      </c>
    </row>
    <row r="146" spans="1:59" ht="12" customHeight="1" x14ac:dyDescent="0.2">
      <c r="A146" s="611" t="s">
        <v>719</v>
      </c>
      <c r="B146" s="927" t="s">
        <v>720</v>
      </c>
      <c r="C146" s="994" t="s">
        <v>128</v>
      </c>
      <c r="D146" s="994" t="s">
        <v>193</v>
      </c>
      <c r="E146" s="794">
        <v>19</v>
      </c>
      <c r="F146" s="526">
        <v>175</v>
      </c>
      <c r="G146" s="526" t="s">
        <v>106</v>
      </c>
      <c r="H146" s="526" t="s">
        <v>106</v>
      </c>
      <c r="I146" s="926">
        <v>47.86</v>
      </c>
      <c r="J146" s="704">
        <f t="shared" si="35"/>
        <v>3.0923526953614711</v>
      </c>
      <c r="K146" s="929">
        <v>0.37</v>
      </c>
      <c r="L146" s="641">
        <v>4</v>
      </c>
      <c r="M146" s="695">
        <f t="shared" si="36"/>
        <v>1.48</v>
      </c>
      <c r="N146" s="923" t="s">
        <v>136</v>
      </c>
      <c r="O146" s="797">
        <v>0.36499999999999999</v>
      </c>
      <c r="P146" s="917">
        <v>43518</v>
      </c>
      <c r="Q146" s="917">
        <v>43537</v>
      </c>
      <c r="R146" s="695">
        <f t="shared" si="37"/>
        <v>1.3698630136986314</v>
      </c>
      <c r="S146" s="761">
        <f>IF(INDEX(Historical!$D$7:$D$1439,MATCH(B146,Historical!$B$7:$B$1446,0))=0,"n/a",(INDEX(Historical!$C$7:$C$1439,MATCH(B146,Historical!$B$7:$B$1446,0))/INDEX(Historical!$D$7:$D$1439,MATCH(B146,Historical!$B$7:$B$1446,0))-1)*100)</f>
        <v>1.388888888888884</v>
      </c>
      <c r="T146" s="761">
        <f>IF(INDEX(Historical!$F$7:$F$1432,MATCH(B146,Historical!$B$7:$B$1446,0))=0,"n/a",((INDEX(Historical!$C$7:$C$1439,MATCH(B146,Historical!$B$7:$B$1446,0))/INDEX(Historical!$F$7:$F$1432,MATCH(B146,Historical!$B$7:$B$1446,0)))^(1/3)-1)*100)</f>
        <v>1.4086357131201765</v>
      </c>
      <c r="U146" s="761">
        <f>IF(INDEX(Historical!$H$7:$H$1432,MATCH(B146,Historical!$B$7:$B$1446,0))=0,"n/a",((INDEX(Historical!$C$7:$C$1439,MATCH(B146,Historical!$B$7:$B$1446,0))/INDEX(Historical!$H$7:$H$1432,MATCH(B146,Historical!$B$7:$B$1446,0)))^(1/5)-1)*100)</f>
        <v>4.0002353139918068</v>
      </c>
      <c r="V146" s="761">
        <f>IF(INDEX(Historical!$O$7:$O$1432,MATCH(B146,Historical!$B$7:$B$1446,0))=0,"n/a",((INDEX(Historical!$C$7:$C$1439,MATCH(B146,Historical!$B$7:$B$1446,0))/INDEX(Historical!$O$7:$O$1432,MATCH(B146,Historical!$B$7:$B$1446,0)))^(1/10)-1)*100)</f>
        <v>12.743111905242532</v>
      </c>
      <c r="W146" s="762">
        <f t="shared" si="38"/>
        <v>0.31391353569971436</v>
      </c>
      <c r="X146" s="763" t="str">
        <f t="shared" si="39"/>
        <v>n/a</v>
      </c>
      <c r="Y146" s="718"/>
      <c r="Z146" s="704">
        <f t="shared" si="40"/>
        <v>68.83720930232559</v>
      </c>
      <c r="AA146" s="937">
        <f t="shared" si="41"/>
        <v>22.260465116279072</v>
      </c>
      <c r="AB146" s="641">
        <v>12</v>
      </c>
      <c r="AC146" s="918">
        <v>2.15</v>
      </c>
      <c r="AD146" s="918">
        <v>1.96</v>
      </c>
      <c r="AE146" s="918">
        <v>1.04</v>
      </c>
      <c r="AF146" s="918">
        <v>3.39</v>
      </c>
      <c r="AG146" s="918">
        <v>15.2</v>
      </c>
      <c r="AH146" s="918">
        <v>-33.200000000000003</v>
      </c>
      <c r="AI146" s="918">
        <v>10.96</v>
      </c>
      <c r="AJ146" s="918">
        <v>-18.3</v>
      </c>
      <c r="AK146" s="918">
        <v>11.35</v>
      </c>
      <c r="AL146" s="930">
        <v>2790</v>
      </c>
      <c r="AM146" s="924">
        <v>0.8</v>
      </c>
      <c r="AN146" s="918">
        <v>0.55000000000000004</v>
      </c>
      <c r="AO146" s="804">
        <f t="shared" si="42"/>
        <v>-15.167877106925793</v>
      </c>
      <c r="AP146" s="805">
        <f t="shared" si="43"/>
        <v>7.0925880093532783</v>
      </c>
      <c r="AQ146" s="938">
        <f t="shared" si="44"/>
        <v>83.136836205045881</v>
      </c>
      <c r="AR146" s="704">
        <f>INDEX(Historical!$C$7:$C$1439,MATCH(B146,Historical!$B$7:$B$1446,0))*IF(AH146="n/a",1.03,IF(AH146&lt;0,1.01,IF(AH146&gt;10,1.1,(1+AH146/100))))</f>
        <v>1.4745999999999999</v>
      </c>
      <c r="AS146" s="937">
        <f t="shared" si="45"/>
        <v>1.6220600000000001</v>
      </c>
      <c r="AT146" s="937">
        <f t="shared" si="34"/>
        <v>1.7842660000000001</v>
      </c>
      <c r="AU146" s="937">
        <f t="shared" si="34"/>
        <v>1.9626926000000002</v>
      </c>
      <c r="AV146" s="937">
        <f t="shared" si="34"/>
        <v>2.1589618600000002</v>
      </c>
      <c r="AW146" s="704">
        <f t="shared" si="46"/>
        <v>9.0025804600000008</v>
      </c>
      <c r="AX146" s="812">
        <f t="shared" si="47"/>
        <v>18.810239155871294</v>
      </c>
      <c r="AY146" s="997">
        <v>0.67</v>
      </c>
      <c r="AZ146" s="924">
        <v>7.89</v>
      </c>
      <c r="BA146" s="924">
        <v>-46.03</v>
      </c>
      <c r="BB146" s="924">
        <v>-21.16</v>
      </c>
      <c r="BC146" s="924">
        <v>-31.819999999999997</v>
      </c>
      <c r="BE146" s="666">
        <v>2001</v>
      </c>
      <c r="BF146" s="948" t="e">
        <f>#VALUE!</f>
        <v>#VALUE!</v>
      </c>
      <c r="BG146" s="933">
        <v>7.0000000000000009</v>
      </c>
    </row>
    <row r="147" spans="1:59" ht="11.25" customHeight="1" x14ac:dyDescent="0.2">
      <c r="A147" s="537" t="s">
        <v>1518</v>
      </c>
      <c r="B147" s="927" t="s">
        <v>1519</v>
      </c>
      <c r="C147" s="994" t="s">
        <v>108</v>
      </c>
      <c r="D147" s="994" t="s">
        <v>4368</v>
      </c>
      <c r="E147" s="794">
        <v>10</v>
      </c>
      <c r="F147" s="526">
        <v>332</v>
      </c>
      <c r="G147" s="526" t="s">
        <v>37</v>
      </c>
      <c r="H147" s="526" t="s">
        <v>37</v>
      </c>
      <c r="I147" s="926">
        <v>16.97</v>
      </c>
      <c r="J147" s="704">
        <f t="shared" si="35"/>
        <v>4.2427813789039481</v>
      </c>
      <c r="K147" s="929">
        <v>0.18</v>
      </c>
      <c r="L147" s="641">
        <v>4</v>
      </c>
      <c r="M147" s="695">
        <f t="shared" si="36"/>
        <v>0.72</v>
      </c>
      <c r="N147" s="923" t="s">
        <v>107</v>
      </c>
      <c r="O147" s="797">
        <v>0.17</v>
      </c>
      <c r="P147" s="917">
        <v>43496</v>
      </c>
      <c r="Q147" s="917">
        <v>43510</v>
      </c>
      <c r="R147" s="695">
        <f t="shared" si="37"/>
        <v>5.8823529411764595</v>
      </c>
      <c r="S147" s="761">
        <f>IF(INDEX(Historical!$D$7:$D$1439,MATCH(B147,Historical!$B$7:$B$1446,0))=0,"n/a",(INDEX(Historical!$C$7:$C$1439,MATCH(B147,Historical!$B$7:$B$1446,0))/INDEX(Historical!$D$7:$D$1439,MATCH(B147,Historical!$B$7:$B$1446,0))-1)*100)</f>
        <v>6.25</v>
      </c>
      <c r="T147" s="761">
        <f>IF(INDEX(Historical!$F$7:$F$1432,MATCH(B147,Historical!$B$7:$B$1446,0))=0,"n/a",((INDEX(Historical!$C$7:$C$1439,MATCH(B147,Historical!$B$7:$B$1446,0))/INDEX(Historical!$F$7:$F$1432,MATCH(B147,Historical!$B$7:$B$1446,0)))^(1/3)-1)*100)</f>
        <v>6.6858844342181811</v>
      </c>
      <c r="U147" s="761">
        <f>IF(INDEX(Historical!$H$7:$H$1432,MATCH(B147,Historical!$B$7:$B$1446,0))=0,"n/a",((INDEX(Historical!$C$7:$C$1439,MATCH(B147,Historical!$B$7:$B$1446,0))/INDEX(Historical!$H$7:$H$1432,MATCH(B147,Historical!$B$7:$B$1446,0)))^(1/5)-1)*100)</f>
        <v>6.342724238285391</v>
      </c>
      <c r="V147" s="761">
        <f>IF(INDEX(Historical!$O$7:$O$1432,MATCH(B147,Historical!$B$7:$B$1446,0))=0,"n/a",((INDEX(Historical!$C$7:$C$1439,MATCH(B147,Historical!$B$7:$B$1446,0))/INDEX(Historical!$O$7:$O$1432,MATCH(B147,Historical!$B$7:$B$1446,0)))^(1/10)-1)*100)</f>
        <v>5.6865908080909522</v>
      </c>
      <c r="W147" s="762">
        <f t="shared" si="38"/>
        <v>1.1153825644111555</v>
      </c>
      <c r="X147" s="763">
        <f t="shared" si="39"/>
        <v>0.90610346261219865</v>
      </c>
      <c r="Y147" s="715"/>
      <c r="Z147" s="704">
        <f t="shared" si="40"/>
        <v>70.588235294117638</v>
      </c>
      <c r="AA147" s="937">
        <f t="shared" si="41"/>
        <v>16.637254901960784</v>
      </c>
      <c r="AB147" s="641">
        <v>12</v>
      </c>
      <c r="AC147" s="918">
        <v>1.02</v>
      </c>
      <c r="AD147" s="918">
        <v>2.38</v>
      </c>
      <c r="AE147" s="918">
        <v>4.78</v>
      </c>
      <c r="AF147" s="918">
        <v>1.38</v>
      </c>
      <c r="AG147" s="918">
        <v>8.5</v>
      </c>
      <c r="AH147" s="918">
        <v>14.299999999999999</v>
      </c>
      <c r="AI147" s="918">
        <v>1.3</v>
      </c>
      <c r="AJ147" s="918">
        <v>7.0000000000000009</v>
      </c>
      <c r="AK147" s="918">
        <v>7.0000000000000009</v>
      </c>
      <c r="AL147" s="930">
        <v>1800</v>
      </c>
      <c r="AM147" s="924">
        <v>0.3</v>
      </c>
      <c r="AN147" s="918">
        <v>0.27</v>
      </c>
      <c r="AO147" s="804">
        <f t="shared" si="42"/>
        <v>-6.0517492847714447</v>
      </c>
      <c r="AP147" s="805">
        <f t="shared" si="43"/>
        <v>10.585505617189339</v>
      </c>
      <c r="AQ147" s="938">
        <f t="shared" si="44"/>
        <v>1.0157562290949995</v>
      </c>
      <c r="AR147" s="704">
        <f>INDEX(Historical!$C$7:$C$1439,MATCH(B147,Historical!$B$7:$B$1446,0))*IF(AH147="n/a",1.03,IF(AH147&lt;0,1.01,IF(AH147&gt;10,1.1,(1+AH147/100))))</f>
        <v>0.74800000000000011</v>
      </c>
      <c r="AS147" s="937">
        <f t="shared" si="45"/>
        <v>0.75772400000000006</v>
      </c>
      <c r="AT147" s="937">
        <f t="shared" ref="AT147:AV166" si="49">IF($AK147="n/a",1.03*AS147,IF($AK147&lt;0,1.01*AS147,IF($AK147&gt;10,1.1*AS147,(1+$AK147/100)*AS147)))</f>
        <v>0.81076468000000013</v>
      </c>
      <c r="AU147" s="937">
        <f t="shared" si="49"/>
        <v>0.8675182076000002</v>
      </c>
      <c r="AV147" s="937">
        <f t="shared" si="49"/>
        <v>0.92824448213200028</v>
      </c>
      <c r="AW147" s="704">
        <f t="shared" si="46"/>
        <v>4.1122513697320011</v>
      </c>
      <c r="AX147" s="812">
        <f t="shared" si="47"/>
        <v>24.23247713454332</v>
      </c>
      <c r="AY147" s="997">
        <v>0.64</v>
      </c>
      <c r="AZ147" s="924">
        <v>9.48</v>
      </c>
      <c r="BA147" s="924">
        <v>-9.7799999999999994</v>
      </c>
      <c r="BB147" s="924">
        <v>-4.75</v>
      </c>
      <c r="BC147" s="924">
        <v>-3.35</v>
      </c>
      <c r="BE147" s="666">
        <v>2010</v>
      </c>
      <c r="BF147" s="948" t="e">
        <f>#VALUE!</f>
        <v>#VALUE!</v>
      </c>
      <c r="BG147" s="933">
        <v>1.0999999999999999</v>
      </c>
    </row>
    <row r="148" spans="1:59" ht="11.25" customHeight="1" x14ac:dyDescent="0.2">
      <c r="A148" s="611" t="s">
        <v>715</v>
      </c>
      <c r="B148" s="927" t="s">
        <v>716</v>
      </c>
      <c r="C148" s="994" t="s">
        <v>131</v>
      </c>
      <c r="D148" s="994" t="s">
        <v>4365</v>
      </c>
      <c r="E148" s="794">
        <v>15</v>
      </c>
      <c r="F148" s="526">
        <v>258</v>
      </c>
      <c r="G148" s="526" t="s">
        <v>37</v>
      </c>
      <c r="H148" s="526" t="s">
        <v>37</v>
      </c>
      <c r="I148" s="926">
        <v>70.41</v>
      </c>
      <c r="J148" s="704">
        <f t="shared" si="35"/>
        <v>3.2665814514983667</v>
      </c>
      <c r="K148" s="929">
        <v>0.57499999999999996</v>
      </c>
      <c r="L148" s="641">
        <v>4</v>
      </c>
      <c r="M148" s="695">
        <f t="shared" si="36"/>
        <v>2.2999999999999998</v>
      </c>
      <c r="N148" s="923" t="s">
        <v>320</v>
      </c>
      <c r="O148" s="797">
        <v>0.55000000000000004</v>
      </c>
      <c r="P148" s="917">
        <v>43538</v>
      </c>
      <c r="Q148" s="917">
        <v>43553</v>
      </c>
      <c r="R148" s="695">
        <f t="shared" si="37"/>
        <v>4.545454545454529</v>
      </c>
      <c r="S148" s="761">
        <f>IF(INDEX(Historical!$D$7:$D$1439,MATCH(B148,Historical!$B$7:$B$1446,0))=0,"n/a",(INDEX(Historical!$C$7:$C$1439,MATCH(B148,Historical!$B$7:$B$1446,0))/INDEX(Historical!$D$7:$D$1439,MATCH(B148,Historical!$B$7:$B$1446,0))-1)*100)</f>
        <v>4.7619047619047672</v>
      </c>
      <c r="T148" s="761">
        <f>IF(INDEX(Historical!$F$7:$F$1432,MATCH(B148,Historical!$B$7:$B$1446,0))=0,"n/a",((INDEX(Historical!$C$7:$C$1439,MATCH(B148,Historical!$B$7:$B$1446,0))/INDEX(Historical!$F$7:$F$1432,MATCH(B148,Historical!$B$7:$B$1446,0)))^(1/3)-1)*100)</f>
        <v>4.6422696369909477</v>
      </c>
      <c r="U148" s="761">
        <f>IF(INDEX(Historical!$H$7:$H$1432,MATCH(B148,Historical!$B$7:$B$1446,0))=0,"n/a",((INDEX(Historical!$C$7:$C$1439,MATCH(B148,Historical!$B$7:$B$1446,0))/INDEX(Historical!$H$7:$H$1432,MATCH(B148,Historical!$B$7:$B$1446,0)))^(1/5)-1)*100)</f>
        <v>7.6752325943092448</v>
      </c>
      <c r="V148" s="761">
        <f>IF(INDEX(Historical!$O$7:$O$1432,MATCH(B148,Historical!$B$7:$B$1446,0))=0,"n/a",((INDEX(Historical!$C$7:$C$1439,MATCH(B148,Historical!$B$7:$B$1446,0))/INDEX(Historical!$O$7:$O$1432,MATCH(B148,Historical!$B$7:$B$1446,0)))^(1/10)-1)*100)</f>
        <v>5.2409779148925528</v>
      </c>
      <c r="W148" s="762">
        <f t="shared" si="38"/>
        <v>1.4644657388270252</v>
      </c>
      <c r="X148" s="763">
        <f t="shared" si="39"/>
        <v>1.0371935938255736</v>
      </c>
      <c r="Y148" s="718"/>
      <c r="Z148" s="704">
        <f t="shared" si="40"/>
        <v>64.97175141242937</v>
      </c>
      <c r="AA148" s="937">
        <f t="shared" si="41"/>
        <v>19.889830508474574</v>
      </c>
      <c r="AB148" s="641">
        <v>12</v>
      </c>
      <c r="AC148" s="918">
        <v>3.54</v>
      </c>
      <c r="AD148" s="918">
        <v>7.26</v>
      </c>
      <c r="AE148" s="918">
        <v>2.97</v>
      </c>
      <c r="AF148" s="918">
        <v>1.82</v>
      </c>
      <c r="AG148" s="918">
        <v>10.4</v>
      </c>
      <c r="AH148" s="918">
        <v>5.4</v>
      </c>
      <c r="AI148" s="918">
        <v>2.87</v>
      </c>
      <c r="AJ148" s="918">
        <v>7.3999999999999995</v>
      </c>
      <c r="AK148" s="918">
        <v>2.74</v>
      </c>
      <c r="AL148" s="930">
        <v>3540</v>
      </c>
      <c r="AM148" s="924">
        <v>1.0999999999999999</v>
      </c>
      <c r="AN148" s="918">
        <v>1.0900000000000001</v>
      </c>
      <c r="AO148" s="804">
        <f t="shared" si="42"/>
        <v>-8.9480164626669634</v>
      </c>
      <c r="AP148" s="805">
        <f t="shared" si="43"/>
        <v>10.941814045807611</v>
      </c>
      <c r="AQ148" s="938">
        <f t="shared" si="44"/>
        <v>26.841093105461368</v>
      </c>
      <c r="AR148" s="704">
        <f>INDEX(Historical!$C$7:$C$1439,MATCH(B148,Historical!$B$7:$B$1446,0))*IF(AH148="n/a",1.03,IF(AH148&lt;0,1.01,IF(AH148&gt;10,1.1,(1+AH148/100))))</f>
        <v>2.3188000000000004</v>
      </c>
      <c r="AS148" s="937">
        <f t="shared" si="45"/>
        <v>2.3853495600000003</v>
      </c>
      <c r="AT148" s="937">
        <f t="shared" si="49"/>
        <v>2.4507081379440003</v>
      </c>
      <c r="AU148" s="937">
        <f t="shared" si="49"/>
        <v>2.5178575409236661</v>
      </c>
      <c r="AV148" s="937">
        <f t="shared" si="49"/>
        <v>2.5868468375449747</v>
      </c>
      <c r="AW148" s="704">
        <f t="shared" si="46"/>
        <v>12.259562076412642</v>
      </c>
      <c r="AX148" s="812">
        <f t="shared" si="47"/>
        <v>17.411677427087973</v>
      </c>
      <c r="AY148" s="997">
        <v>0.37</v>
      </c>
      <c r="AZ148" s="924">
        <v>36.64</v>
      </c>
      <c r="BA148" s="924">
        <v>-1.8900000000000001</v>
      </c>
      <c r="BB148" s="924">
        <v>5.55</v>
      </c>
      <c r="BC148" s="924">
        <v>14.35</v>
      </c>
      <c r="BE148" s="666">
        <v>2005</v>
      </c>
      <c r="BF148" s="948" t="e">
        <f>#VALUE!</f>
        <v>#VALUE!</v>
      </c>
      <c r="BG148" s="933">
        <v>3.5999999999999996</v>
      </c>
    </row>
    <row r="149" spans="1:59" ht="11.25" customHeight="1" x14ac:dyDescent="0.2">
      <c r="A149" s="537" t="s">
        <v>717</v>
      </c>
      <c r="B149" s="927" t="s">
        <v>718</v>
      </c>
      <c r="C149" s="994" t="s">
        <v>108</v>
      </c>
      <c r="D149" s="994" t="s">
        <v>4376</v>
      </c>
      <c r="E149" s="794">
        <v>21</v>
      </c>
      <c r="F149" s="526">
        <v>159</v>
      </c>
      <c r="G149" s="526" t="s">
        <v>37</v>
      </c>
      <c r="H149" s="526" t="s">
        <v>37</v>
      </c>
      <c r="I149" s="926">
        <v>30.84</v>
      </c>
      <c r="J149" s="704">
        <f t="shared" si="35"/>
        <v>3.1128404669260701</v>
      </c>
      <c r="K149" s="935">
        <v>0.24</v>
      </c>
      <c r="L149" s="641">
        <v>4</v>
      </c>
      <c r="M149" s="695">
        <f t="shared" si="36"/>
        <v>0.96</v>
      </c>
      <c r="N149" s="923" t="s">
        <v>140</v>
      </c>
      <c r="O149" s="798">
        <v>0.22</v>
      </c>
      <c r="P149" s="917">
        <v>43479</v>
      </c>
      <c r="Q149" s="917">
        <v>43497</v>
      </c>
      <c r="R149" s="695">
        <f t="shared" si="37"/>
        <v>9.0909090909090864</v>
      </c>
      <c r="S149" s="761">
        <f>IF(INDEX(Historical!$D$7:$D$1439,MATCH(B149,Historical!$B$7:$B$1446,0))=0,"n/a",(INDEX(Historical!$C$7:$C$1439,MATCH(B149,Historical!$B$7:$B$1446,0))/INDEX(Historical!$D$7:$D$1439,MATCH(B149,Historical!$B$7:$B$1446,0))-1)*100)</f>
        <v>1.5385396450305011</v>
      </c>
      <c r="T149" s="761">
        <f>IF(INDEX(Historical!$F$7:$F$1432,MATCH(B149,Historical!$B$7:$B$1446,0))=0,"n/a",((INDEX(Historical!$C$7:$C$1439,MATCH(B149,Historical!$B$7:$B$1446,0))/INDEX(Historical!$F$7:$F$1432,MATCH(B149,Historical!$B$7:$B$1446,0)))^(1/3)-1)*100)</f>
        <v>2.3818422453631971</v>
      </c>
      <c r="U149" s="761">
        <f>IF(INDEX(Historical!$H$7:$H$1432,MATCH(B149,Historical!$B$7:$B$1446,0))=0,"n/a",((INDEX(Historical!$C$7:$C$1439,MATCH(B149,Historical!$B$7:$B$1446,0))/INDEX(Historical!$H$7:$H$1432,MATCH(B149,Historical!$B$7:$B$1446,0)))^(1/5)-1)*100)</f>
        <v>2.9098437658536813</v>
      </c>
      <c r="V149" s="761">
        <f>IF(INDEX(Historical!$O$7:$O$1432,MATCH(B149,Historical!$B$7:$B$1446,0))=0,"n/a",((INDEX(Historical!$C$7:$C$1439,MATCH(B149,Historical!$B$7:$B$1446,0))/INDEX(Historical!$O$7:$O$1432,MATCH(B149,Historical!$B$7:$B$1446,0)))^(1/10)-1)*100)</f>
        <v>3.7998346359950252</v>
      </c>
      <c r="W149" s="762">
        <f t="shared" si="38"/>
        <v>0.76578168383680445</v>
      </c>
      <c r="X149" s="763">
        <f t="shared" si="39"/>
        <v>0.4217164878048813</v>
      </c>
      <c r="Y149" s="713"/>
      <c r="Z149" s="704">
        <f t="shared" si="40"/>
        <v>44.23963133640553</v>
      </c>
      <c r="AA149" s="937">
        <f t="shared" si="41"/>
        <v>14.211981566820278</v>
      </c>
      <c r="AB149" s="641">
        <v>12</v>
      </c>
      <c r="AC149" s="918">
        <v>2.17</v>
      </c>
      <c r="AD149" s="918" t="s">
        <v>137</v>
      </c>
      <c r="AE149" s="918">
        <v>4.6500000000000004</v>
      </c>
      <c r="AF149" s="918">
        <v>1.57</v>
      </c>
      <c r="AG149" s="918">
        <v>11.700000000000001</v>
      </c>
      <c r="AH149" s="918">
        <v>20.9</v>
      </c>
      <c r="AI149" s="918" t="s">
        <v>137</v>
      </c>
      <c r="AJ149" s="918">
        <v>6.9</v>
      </c>
      <c r="AK149" s="918" t="s">
        <v>137</v>
      </c>
      <c r="AL149" s="930">
        <v>197.68</v>
      </c>
      <c r="AM149" s="924">
        <v>4.3999999999999995</v>
      </c>
      <c r="AN149" s="918">
        <v>0</v>
      </c>
      <c r="AO149" s="804">
        <f t="shared" si="42"/>
        <v>-8.1892973340405266</v>
      </c>
      <c r="AP149" s="805">
        <f t="shared" si="43"/>
        <v>6.022684232779751</v>
      </c>
      <c r="AQ149" s="938">
        <f t="shared" si="44"/>
        <v>-0.41684421793716231</v>
      </c>
      <c r="AR149" s="704">
        <f>INDEX(Historical!$C$7:$C$1439,MATCH(B149,Historical!$B$7:$B$1446,0))*IF(AH149="n/a",1.03,IF(AH149&lt;0,1.01,IF(AH149&gt;10,1.1,(1+AH149/100))))</f>
        <v>0.96800000000000008</v>
      </c>
      <c r="AS149" s="937">
        <f t="shared" si="45"/>
        <v>0.99704000000000015</v>
      </c>
      <c r="AT149" s="937">
        <f t="shared" si="49"/>
        <v>1.0269512000000003</v>
      </c>
      <c r="AU149" s="937">
        <f t="shared" si="49"/>
        <v>1.0577597360000004</v>
      </c>
      <c r="AV149" s="937">
        <f t="shared" si="49"/>
        <v>1.0894925280800005</v>
      </c>
      <c r="AW149" s="704">
        <f t="shared" si="46"/>
        <v>5.1392434640800015</v>
      </c>
      <c r="AX149" s="812">
        <f t="shared" si="47"/>
        <v>16.664213567055778</v>
      </c>
      <c r="AY149" s="997">
        <v>0.23</v>
      </c>
      <c r="AZ149" s="924">
        <v>9.83</v>
      </c>
      <c r="BA149" s="924">
        <v>-24</v>
      </c>
      <c r="BB149" s="924">
        <v>1.69</v>
      </c>
      <c r="BC149" s="924">
        <v>-11.1</v>
      </c>
      <c r="BE149" s="666">
        <v>2000</v>
      </c>
      <c r="BF149" s="948" t="e">
        <f>#VALUE!</f>
        <v>#VALUE!</v>
      </c>
      <c r="BG149" s="933">
        <v>1.2</v>
      </c>
    </row>
    <row r="150" spans="1:59" ht="11.25" customHeight="1" x14ac:dyDescent="0.2">
      <c r="A150" s="611" t="s">
        <v>726</v>
      </c>
      <c r="B150" s="927" t="s">
        <v>727</v>
      </c>
      <c r="C150" s="994" t="s">
        <v>128</v>
      </c>
      <c r="D150" s="994" t="s">
        <v>4391</v>
      </c>
      <c r="E150" s="794">
        <v>16</v>
      </c>
      <c r="F150" s="526">
        <v>213</v>
      </c>
      <c r="G150" s="526" t="s">
        <v>106</v>
      </c>
      <c r="H150" s="526" t="s">
        <v>106</v>
      </c>
      <c r="I150" s="926">
        <v>31.14</v>
      </c>
      <c r="J150" s="704">
        <f t="shared" si="35"/>
        <v>3.0828516377649327</v>
      </c>
      <c r="K150" s="929">
        <v>0.24</v>
      </c>
      <c r="L150" s="641">
        <v>4</v>
      </c>
      <c r="M150" s="695">
        <f t="shared" si="36"/>
        <v>0.96</v>
      </c>
      <c r="N150" s="923" t="s">
        <v>119</v>
      </c>
      <c r="O150" s="797">
        <v>0.23</v>
      </c>
      <c r="P150" s="917">
        <v>43328</v>
      </c>
      <c r="Q150" s="917">
        <v>43343</v>
      </c>
      <c r="R150" s="695">
        <f t="shared" si="37"/>
        <v>4.3478260869565135</v>
      </c>
      <c r="S150" s="761">
        <f>IF(INDEX(Historical!$D$7:$D$1439,MATCH(B150,Historical!$B$7:$B$1446,0))=0,"n/a",(INDEX(Historical!$C$7:$C$1439,MATCH(B150,Historical!$B$7:$B$1446,0))/INDEX(Historical!$D$7:$D$1439,MATCH(B150,Historical!$B$7:$B$1446,0))-1)*100)</f>
        <v>4.4444444444444287</v>
      </c>
      <c r="T150" s="761">
        <f>IF(INDEX(Historical!$F$7:$F$1432,MATCH(B150,Historical!$B$7:$B$1446,0))=0,"n/a",((INDEX(Historical!$C$7:$C$1439,MATCH(B150,Historical!$B$7:$B$1446,0))/INDEX(Historical!$F$7:$F$1432,MATCH(B150,Historical!$B$7:$B$1446,0)))^(1/3)-1)*100)</f>
        <v>4.6577355357731998</v>
      </c>
      <c r="U150" s="761">
        <f>IF(INDEX(Historical!$H$7:$H$1432,MATCH(B150,Historical!$B$7:$B$1446,0))=0,"n/a",((INDEX(Historical!$C$7:$C$1439,MATCH(B150,Historical!$B$7:$B$1446,0))/INDEX(Historical!$H$7:$H$1432,MATCH(B150,Historical!$B$7:$B$1446,0)))^(1/5)-1)*100)</f>
        <v>4.9009030249425933</v>
      </c>
      <c r="V150" s="761">
        <f>IF(INDEX(Historical!$O$7:$O$1432,MATCH(B150,Historical!$B$7:$B$1446,0))=0,"n/a",((INDEX(Historical!$C$7:$C$1439,MATCH(B150,Historical!$B$7:$B$1446,0))/INDEX(Historical!$O$7:$O$1432,MATCH(B150,Historical!$B$7:$B$1446,0)))^(1/10)-1)*100)</f>
        <v>5.6996159590350093</v>
      </c>
      <c r="W150" s="762">
        <f t="shared" si="38"/>
        <v>0.85986548219511194</v>
      </c>
      <c r="X150" s="763" t="str">
        <f t="shared" si="39"/>
        <v>n/a</v>
      </c>
      <c r="Y150" s="719"/>
      <c r="Z150" s="704">
        <f t="shared" si="40"/>
        <v>84.955752212389385</v>
      </c>
      <c r="AA150" s="937">
        <f t="shared" si="41"/>
        <v>27.557522123893808</v>
      </c>
      <c r="AB150" s="641">
        <v>7</v>
      </c>
      <c r="AC150" s="918">
        <v>1.1299999999999999</v>
      </c>
      <c r="AD150" s="918" t="s">
        <v>137</v>
      </c>
      <c r="AE150" s="918">
        <v>0.93</v>
      </c>
      <c r="AF150" s="918">
        <v>1.69</v>
      </c>
      <c r="AG150" s="918">
        <v>7.0000000000000009</v>
      </c>
      <c r="AH150" s="918">
        <v>13.3</v>
      </c>
      <c r="AI150" s="918" t="s">
        <v>137</v>
      </c>
      <c r="AJ150" s="918">
        <v>-4.3</v>
      </c>
      <c r="AK150" s="918" t="s">
        <v>137</v>
      </c>
      <c r="AL150" s="930">
        <v>247.25</v>
      </c>
      <c r="AM150" s="924">
        <v>4.1000000000000005</v>
      </c>
      <c r="AN150" s="918">
        <v>0.05</v>
      </c>
      <c r="AO150" s="804">
        <f t="shared" si="42"/>
        <v>-19.573767461186282</v>
      </c>
      <c r="AP150" s="805">
        <f t="shared" si="43"/>
        <v>7.9837546627075255</v>
      </c>
      <c r="AQ150" s="938">
        <f t="shared" si="44"/>
        <v>43.870640027584869</v>
      </c>
      <c r="AR150" s="704">
        <f>INDEX(Historical!$C$7:$C$1439,MATCH(B150,Historical!$B$7:$B$1446,0))*IF(AH150="n/a",1.03,IF(AH150&lt;0,1.01,IF(AH150&gt;10,1.1,(1+AH150/100))))</f>
        <v>1.034</v>
      </c>
      <c r="AS150" s="937">
        <f t="shared" si="45"/>
        <v>1.0650200000000001</v>
      </c>
      <c r="AT150" s="937">
        <f t="shared" si="49"/>
        <v>1.0969706000000001</v>
      </c>
      <c r="AU150" s="937">
        <f t="shared" si="49"/>
        <v>1.1298797180000002</v>
      </c>
      <c r="AV150" s="937">
        <f t="shared" si="49"/>
        <v>1.1637761095400003</v>
      </c>
      <c r="AW150" s="704">
        <f t="shared" si="46"/>
        <v>5.4896464275400012</v>
      </c>
      <c r="AX150" s="812">
        <f t="shared" si="47"/>
        <v>17.628922374887608</v>
      </c>
      <c r="AY150" s="997">
        <v>0.96</v>
      </c>
      <c r="AZ150" s="924">
        <v>28.410000000000004</v>
      </c>
      <c r="BA150" s="924">
        <v>-33.36</v>
      </c>
      <c r="BB150" s="924">
        <v>8.92</v>
      </c>
      <c r="BC150" s="924">
        <v>-8.84</v>
      </c>
      <c r="BE150" s="666">
        <v>2003</v>
      </c>
      <c r="BF150" s="948" t="e">
        <f>#VALUE!</f>
        <v>#VALUE!</v>
      </c>
      <c r="BG150" s="933">
        <v>4.7</v>
      </c>
    </row>
    <row r="151" spans="1:59" s="840" customFormat="1" ht="11.25" customHeight="1" x14ac:dyDescent="0.2">
      <c r="A151" s="819" t="s">
        <v>723</v>
      </c>
      <c r="B151" s="848" t="s">
        <v>724</v>
      </c>
      <c r="C151" s="994" t="s">
        <v>131</v>
      </c>
      <c r="D151" s="994" t="s">
        <v>4366</v>
      </c>
      <c r="E151" s="820">
        <v>12</v>
      </c>
      <c r="F151" s="526">
        <v>297</v>
      </c>
      <c r="G151" s="1151" t="s">
        <v>37</v>
      </c>
      <c r="H151" s="1151" t="s">
        <v>37</v>
      </c>
      <c r="I151" s="821">
        <v>43.12</v>
      </c>
      <c r="J151" s="822">
        <f t="shared" si="35"/>
        <v>3.3858998144712431</v>
      </c>
      <c r="K151" s="823">
        <v>0.36499999999999999</v>
      </c>
      <c r="L151" s="824">
        <v>4</v>
      </c>
      <c r="M151" s="825">
        <f t="shared" si="36"/>
        <v>1.46</v>
      </c>
      <c r="N151" s="826" t="s">
        <v>725</v>
      </c>
      <c r="O151" s="827">
        <v>0.33250000000000002</v>
      </c>
      <c r="P151" s="828">
        <v>43382</v>
      </c>
      <c r="Q151" s="828">
        <v>43403</v>
      </c>
      <c r="R151" s="825">
        <f t="shared" si="37"/>
        <v>9.7744360902255547</v>
      </c>
      <c r="S151" s="761">
        <f>IF(INDEX(Historical!$D$7:$D$1439,MATCH(B151,Historical!$B$7:$B$1446,0))=0,"n/a",(INDEX(Historical!$C$7:$C$1439,MATCH(B151,Historical!$B$7:$B$1446,0))/INDEX(Historical!$D$7:$D$1439,MATCH(B151,Historical!$B$7:$B$1446,0))-1)*100)</f>
        <v>9.8790322580645231</v>
      </c>
      <c r="T151" s="761">
        <f>IF(INDEX(Historical!$F$7:$F$1432,MATCH(B151,Historical!$B$7:$B$1446,0))=0,"n/a",((INDEX(Historical!$C$7:$C$1439,MATCH(B151,Historical!$B$7:$B$1446,0))/INDEX(Historical!$F$7:$F$1432,MATCH(B151,Historical!$B$7:$B$1446,0)))^(1/3)-1)*100)</f>
        <v>9.9522738601315766</v>
      </c>
      <c r="U151" s="761">
        <f>IF(INDEX(Historical!$H$7:$H$1432,MATCH(B151,Historical!$B$7:$B$1446,0))=0,"n/a",((INDEX(Historical!$C$7:$C$1439,MATCH(B151,Historical!$B$7:$B$1446,0))/INDEX(Historical!$H$7:$H$1432,MATCH(B151,Historical!$B$7:$B$1446,0)))^(1/5)-1)*100)</f>
        <v>10.288443378735135</v>
      </c>
      <c r="V151" s="761">
        <f>IF(INDEX(Historical!$O$7:$O$1432,MATCH(B151,Historical!$B$7:$B$1446,0))=0,"n/a",((INDEX(Historical!$C$7:$C$1439,MATCH(B151,Historical!$B$7:$B$1446,0))/INDEX(Historical!$O$7:$O$1432,MATCH(B151,Historical!$B$7:$B$1446,0)))^(1/10)-1)*100)</f>
        <v>6.9633929631707225</v>
      </c>
      <c r="W151" s="829">
        <f t="shared" si="38"/>
        <v>1.4775043478302248</v>
      </c>
      <c r="X151" s="830">
        <f t="shared" si="39"/>
        <v>5.7158018770750756</v>
      </c>
      <c r="Y151" s="841"/>
      <c r="Z151" s="822">
        <f t="shared" si="40"/>
        <v>68.867924528301884</v>
      </c>
      <c r="AA151" s="832">
        <f t="shared" si="41"/>
        <v>20.339622641509433</v>
      </c>
      <c r="AB151" s="824">
        <v>12</v>
      </c>
      <c r="AC151" s="833">
        <v>2.12</v>
      </c>
      <c r="AD151" s="833" t="s">
        <v>137</v>
      </c>
      <c r="AE151" s="833">
        <v>3.79</v>
      </c>
      <c r="AF151" s="833">
        <v>2.15</v>
      </c>
      <c r="AG151" s="833">
        <v>10.8</v>
      </c>
      <c r="AH151" s="833">
        <v>13.5</v>
      </c>
      <c r="AI151" s="833">
        <v>7.89</v>
      </c>
      <c r="AJ151" s="833">
        <v>1.7999999999999998</v>
      </c>
      <c r="AK151" s="833">
        <v>-2.8000000000000003</v>
      </c>
      <c r="AL151" s="834">
        <v>8610</v>
      </c>
      <c r="AM151" s="835">
        <v>0.1</v>
      </c>
      <c r="AN151" s="833">
        <v>0.79</v>
      </c>
      <c r="AO151" s="836">
        <f t="shared" si="42"/>
        <v>-6.6652794483030551</v>
      </c>
      <c r="AP151" s="837">
        <f t="shared" si="43"/>
        <v>13.674343193206377</v>
      </c>
      <c r="AQ151" s="838">
        <f t="shared" si="44"/>
        <v>39.411762104199454</v>
      </c>
      <c r="AR151" s="704">
        <f>INDEX(Historical!$C$7:$C$1439,MATCH(B151,Historical!$B$7:$B$1446,0))*IF(AH151="n/a",1.03,IF(AH151&lt;0,1.01,IF(AH151&gt;10,1.1,(1+AH151/100))))</f>
        <v>1.4987500000000002</v>
      </c>
      <c r="AS151" s="832">
        <f t="shared" si="45"/>
        <v>1.6170013750000003</v>
      </c>
      <c r="AT151" s="832">
        <f t="shared" si="49"/>
        <v>1.6331713887500003</v>
      </c>
      <c r="AU151" s="832">
        <f t="shared" si="49"/>
        <v>1.6495031026375004</v>
      </c>
      <c r="AV151" s="832">
        <f t="shared" si="49"/>
        <v>1.6659981336638754</v>
      </c>
      <c r="AW151" s="822">
        <f t="shared" si="46"/>
        <v>8.0644240000513765</v>
      </c>
      <c r="AX151" s="839">
        <f t="shared" si="47"/>
        <v>18.702282003829723</v>
      </c>
      <c r="AY151" s="998">
        <v>0.54</v>
      </c>
      <c r="AZ151" s="835">
        <v>36.950000000000003</v>
      </c>
      <c r="BA151" s="835">
        <v>-1.46</v>
      </c>
      <c r="BB151" s="835">
        <v>3.16</v>
      </c>
      <c r="BC151" s="835">
        <v>12.31</v>
      </c>
      <c r="BD151" s="964"/>
      <c r="BE151" s="666">
        <v>2007</v>
      </c>
      <c r="BF151" s="948" t="e">
        <f>#VALUE!</f>
        <v>#VALUE!</v>
      </c>
      <c r="BG151" s="895">
        <v>4</v>
      </c>
    </row>
    <row r="152" spans="1:59" ht="11.25" customHeight="1" x14ac:dyDescent="0.2">
      <c r="A152" s="611" t="s">
        <v>728</v>
      </c>
      <c r="B152" s="927" t="s">
        <v>729</v>
      </c>
      <c r="C152" s="994" t="s">
        <v>4356</v>
      </c>
      <c r="D152" s="994" t="s">
        <v>4357</v>
      </c>
      <c r="E152" s="794">
        <v>16</v>
      </c>
      <c r="F152" s="526">
        <v>204</v>
      </c>
      <c r="G152" s="526" t="s">
        <v>37</v>
      </c>
      <c r="H152" s="526" t="s">
        <v>37</v>
      </c>
      <c r="I152" s="926">
        <v>38.15</v>
      </c>
      <c r="J152" s="704">
        <f t="shared" si="35"/>
        <v>6.9200524246395805</v>
      </c>
      <c r="K152" s="929">
        <v>0.66</v>
      </c>
      <c r="L152" s="641">
        <v>4</v>
      </c>
      <c r="M152" s="695">
        <f t="shared" si="36"/>
        <v>2.64</v>
      </c>
      <c r="N152" s="923" t="s">
        <v>107</v>
      </c>
      <c r="O152" s="797">
        <v>0.65</v>
      </c>
      <c r="P152" s="919">
        <v>43130</v>
      </c>
      <c r="Q152" s="919">
        <v>43146</v>
      </c>
      <c r="R152" s="695">
        <f t="shared" si="37"/>
        <v>1.5384615384615397</v>
      </c>
      <c r="S152" s="761">
        <f>IF(INDEX(Historical!$D$7:$D$1439,MATCH(B152,Historical!$B$7:$B$1446,0))=0,"n/a",(INDEX(Historical!$C$7:$C$1439,MATCH(B152,Historical!$B$7:$B$1446,0))/INDEX(Historical!$D$7:$D$1439,MATCH(B152,Historical!$B$7:$B$1446,0))-1)*100)</f>
        <v>3.937007874015741</v>
      </c>
      <c r="T152" s="761">
        <f>IF(INDEX(Historical!$F$7:$F$1432,MATCH(B152,Historical!$B$7:$B$1446,0))=0,"n/a",((INDEX(Historical!$C$7:$C$1439,MATCH(B152,Historical!$B$7:$B$1446,0))/INDEX(Historical!$F$7:$F$1432,MATCH(B152,Historical!$B$7:$B$1446,0)))^(1/3)-1)*100)</f>
        <v>6.5898401939383122</v>
      </c>
      <c r="U152" s="761">
        <f>IF(INDEX(Historical!$H$7:$H$1432,MATCH(B152,Historical!$B$7:$B$1446,0))=0,"n/a",((INDEX(Historical!$C$7:$C$1439,MATCH(B152,Historical!$B$7:$B$1446,0))/INDEX(Historical!$H$7:$H$1432,MATCH(B152,Historical!$B$7:$B$1446,0)))^(1/5)-1)*100)</f>
        <v>7.2551603577834634</v>
      </c>
      <c r="V152" s="761">
        <f>IF(INDEX(Historical!$O$7:$O$1432,MATCH(B152,Historical!$B$7:$B$1446,0))=0,"n/a",((INDEX(Historical!$C$7:$C$1439,MATCH(B152,Historical!$B$7:$B$1446,0))/INDEX(Historical!$O$7:$O$1432,MATCH(B152,Historical!$B$7:$B$1446,0)))^(1/10)-1)*100)</f>
        <v>8.2943244689550166</v>
      </c>
      <c r="W152" s="762">
        <f t="shared" si="38"/>
        <v>0.87471383413307979</v>
      </c>
      <c r="X152" s="763" t="str">
        <f t="shared" si="39"/>
        <v>n/a</v>
      </c>
      <c r="Y152" s="928"/>
      <c r="Z152" s="704">
        <f t="shared" si="40"/>
        <v>197.01492537313433</v>
      </c>
      <c r="AA152" s="937">
        <f t="shared" si="41"/>
        <v>28.470149253731339</v>
      </c>
      <c r="AB152" s="641">
        <v>12</v>
      </c>
      <c r="AC152" s="918">
        <v>1.34</v>
      </c>
      <c r="AD152" s="918">
        <v>1.8</v>
      </c>
      <c r="AE152" s="918">
        <v>8.8800000000000008</v>
      </c>
      <c r="AF152" s="918">
        <v>2.23</v>
      </c>
      <c r="AG152" s="918">
        <v>8.1</v>
      </c>
      <c r="AH152" s="918">
        <v>176.5</v>
      </c>
      <c r="AI152" s="918">
        <v>8.83</v>
      </c>
      <c r="AJ152" s="918">
        <v>-1.7000000000000002</v>
      </c>
      <c r="AK152" s="918">
        <v>15.8</v>
      </c>
      <c r="AL152" s="930">
        <v>7830</v>
      </c>
      <c r="AM152" s="924">
        <v>0.5</v>
      </c>
      <c r="AN152" s="918">
        <v>1.32</v>
      </c>
      <c r="AO152" s="804">
        <f t="shared" si="42"/>
        <v>-14.294936471308295</v>
      </c>
      <c r="AP152" s="805">
        <f t="shared" si="43"/>
        <v>14.175212782423044</v>
      </c>
      <c r="AQ152" s="938">
        <f t="shared" si="44"/>
        <v>67.97940725090335</v>
      </c>
      <c r="AR152" s="704">
        <f>INDEX(Historical!$C$7:$C$1439,MATCH(B152,Historical!$B$7:$B$1446,0))*IF(AH152="n/a",1.03,IF(AH152&lt;0,1.01,IF(AH152&gt;10,1.1,(1+AH152/100))))</f>
        <v>2.9040000000000004</v>
      </c>
      <c r="AS152" s="937">
        <f t="shared" si="45"/>
        <v>3.1604232000000003</v>
      </c>
      <c r="AT152" s="937">
        <f t="shared" si="49"/>
        <v>3.4764655200000005</v>
      </c>
      <c r="AU152" s="937">
        <f t="shared" si="49"/>
        <v>3.824112072000001</v>
      </c>
      <c r="AV152" s="937">
        <f t="shared" si="49"/>
        <v>4.2065232792000016</v>
      </c>
      <c r="AW152" s="704">
        <f t="shared" si="46"/>
        <v>17.571524071200006</v>
      </c>
      <c r="AX152" s="812">
        <f t="shared" si="47"/>
        <v>46.059040815727407</v>
      </c>
      <c r="AY152" s="997">
        <v>0.47</v>
      </c>
      <c r="AZ152" s="924">
        <v>51.739999999999995</v>
      </c>
      <c r="BA152" s="924">
        <v>-5.33</v>
      </c>
      <c r="BB152" s="924">
        <v>2.3199999999999998</v>
      </c>
      <c r="BC152" s="924">
        <v>11.35</v>
      </c>
      <c r="BE152" s="666">
        <v>2003</v>
      </c>
      <c r="BF152" s="948" t="e">
        <f>#VALUE!</f>
        <v>#VALUE!</v>
      </c>
      <c r="BG152" s="933">
        <v>3.3000000000000003</v>
      </c>
    </row>
    <row r="153" spans="1:59" ht="11.25" customHeight="1" x14ac:dyDescent="0.2">
      <c r="A153" s="611" t="s">
        <v>730</v>
      </c>
      <c r="B153" s="927" t="s">
        <v>731</v>
      </c>
      <c r="C153" s="994" t="s">
        <v>179</v>
      </c>
      <c r="D153" s="994" t="s">
        <v>4374</v>
      </c>
      <c r="E153" s="794">
        <v>17</v>
      </c>
      <c r="F153" s="526">
        <v>198</v>
      </c>
      <c r="G153" s="526" t="s">
        <v>37</v>
      </c>
      <c r="H153" s="526" t="s">
        <v>37</v>
      </c>
      <c r="I153" s="926">
        <v>69.84</v>
      </c>
      <c r="J153" s="704">
        <f t="shared" si="35"/>
        <v>4.925544100801833</v>
      </c>
      <c r="K153" s="929">
        <v>0.86</v>
      </c>
      <c r="L153" s="641">
        <v>4</v>
      </c>
      <c r="M153" s="695">
        <f t="shared" si="36"/>
        <v>3.44</v>
      </c>
      <c r="N153" s="923" t="s">
        <v>107</v>
      </c>
      <c r="O153" s="797">
        <v>0.85499999999999998</v>
      </c>
      <c r="P153" s="917">
        <v>43490</v>
      </c>
      <c r="Q153" s="917">
        <v>43510</v>
      </c>
      <c r="R153" s="695">
        <f t="shared" si="37"/>
        <v>0.58479532163742742</v>
      </c>
      <c r="S153" s="761">
        <f>IF(INDEX(Historical!$D$7:$D$1439,MATCH(B153,Historical!$B$7:$B$1446,0))=0,"n/a",(INDEX(Historical!$C$7:$C$1439,MATCH(B153,Historical!$B$7:$B$1446,0))/INDEX(Historical!$D$7:$D$1439,MATCH(B153,Historical!$B$7:$B$1446,0))-1)*100)</f>
        <v>19.301470588235304</v>
      </c>
      <c r="T153" s="761">
        <f>IF(INDEX(Historical!$F$7:$F$1432,MATCH(B153,Historical!$B$7:$B$1446,0))=0,"n/a",((INDEX(Historical!$C$7:$C$1439,MATCH(B153,Historical!$B$7:$B$1446,0))/INDEX(Historical!$F$7:$F$1432,MATCH(B153,Historical!$B$7:$B$1446,0)))^(1/3)-1)*100)</f>
        <v>10.120829938829123</v>
      </c>
      <c r="U153" s="761">
        <f>IF(INDEX(Historical!$H$7:$H$1432,MATCH(B153,Historical!$B$7:$B$1446,0))=0,"n/a",((INDEX(Historical!$C$7:$C$1439,MATCH(B153,Historical!$B$7:$B$1446,0))/INDEX(Historical!$H$7:$H$1432,MATCH(B153,Historical!$B$7:$B$1446,0)))^(1/5)-1)*100)</f>
        <v>20.217544136583896</v>
      </c>
      <c r="V153" s="761">
        <f>IF(INDEX(Historical!$O$7:$O$1432,MATCH(B153,Historical!$B$7:$B$1446,0))=0,"n/a",((INDEX(Historical!$C$7:$C$1439,MATCH(B153,Historical!$B$7:$B$1446,0))/INDEX(Historical!$O$7:$O$1432,MATCH(B153,Historical!$B$7:$B$1446,0)))^(1/10)-1)*100)</f>
        <v>16.896265558942723</v>
      </c>
      <c r="W153" s="762">
        <f t="shared" si="38"/>
        <v>1.1965687959895559</v>
      </c>
      <c r="X153" s="763">
        <f t="shared" si="39"/>
        <v>1.2715436563889242</v>
      </c>
      <c r="Y153" s="928"/>
      <c r="Z153" s="704">
        <f t="shared" si="40"/>
        <v>123.74100719424462</v>
      </c>
      <c r="AA153" s="937">
        <f t="shared" si="41"/>
        <v>25.122302158273385</v>
      </c>
      <c r="AB153" s="641">
        <v>12</v>
      </c>
      <c r="AC153" s="918">
        <v>2.78</v>
      </c>
      <c r="AD153" s="918">
        <v>1.79</v>
      </c>
      <c r="AE153" s="918">
        <v>2.31</v>
      </c>
      <c r="AF153" s="918">
        <v>4.37</v>
      </c>
      <c r="AG153" s="920">
        <v>17.299999999999997</v>
      </c>
      <c r="AH153" s="918">
        <v>57.599999999999994</v>
      </c>
      <c r="AI153" s="918">
        <v>24.98</v>
      </c>
      <c r="AJ153" s="918">
        <v>15.9</v>
      </c>
      <c r="AK153" s="918">
        <v>14.05</v>
      </c>
      <c r="AL153" s="930">
        <v>29100</v>
      </c>
      <c r="AM153" s="924">
        <v>0.6</v>
      </c>
      <c r="AN153" s="920">
        <v>1.43</v>
      </c>
      <c r="AO153" s="804">
        <f t="shared" si="42"/>
        <v>2.0786079112344424E-2</v>
      </c>
      <c r="AP153" s="805">
        <f t="shared" si="43"/>
        <v>25.143088237385729</v>
      </c>
      <c r="AQ153" s="938">
        <f t="shared" si="44"/>
        <v>120.89158771936033</v>
      </c>
      <c r="AR153" s="704">
        <f>INDEX(Historical!$C$7:$C$1439,MATCH(B153,Historical!$B$7:$B$1446,0))*IF(AH153="n/a",1.03,IF(AH153&lt;0,1.01,IF(AH153&gt;10,1.1,(1+AH153/100))))</f>
        <v>3.5695000000000006</v>
      </c>
      <c r="AS153" s="937">
        <f t="shared" si="45"/>
        <v>3.9264500000000009</v>
      </c>
      <c r="AT153" s="937">
        <f t="shared" si="49"/>
        <v>4.3190950000000017</v>
      </c>
      <c r="AU153" s="937">
        <f t="shared" si="49"/>
        <v>4.7510045000000023</v>
      </c>
      <c r="AV153" s="937">
        <f t="shared" si="49"/>
        <v>5.2261049500000025</v>
      </c>
      <c r="AW153" s="704">
        <f t="shared" si="46"/>
        <v>21.792154450000009</v>
      </c>
      <c r="AX153" s="812">
        <f t="shared" si="47"/>
        <v>31.202970289232539</v>
      </c>
      <c r="AY153" s="997">
        <v>1.22</v>
      </c>
      <c r="AZ153" s="924">
        <v>38.96</v>
      </c>
      <c r="BA153" s="924">
        <v>-2.9899999999999998</v>
      </c>
      <c r="BB153" s="924">
        <v>5.86</v>
      </c>
      <c r="BC153" s="924">
        <v>6.83</v>
      </c>
      <c r="BE153" s="666">
        <v>2003</v>
      </c>
      <c r="BF153" s="948" t="e">
        <f>#VALUE!</f>
        <v>#VALUE!</v>
      </c>
      <c r="BG153" s="933">
        <v>6.6000000000000005</v>
      </c>
    </row>
    <row r="154" spans="1:59" ht="11.25" customHeight="1" x14ac:dyDescent="0.2">
      <c r="A154" s="537" t="s">
        <v>1524</v>
      </c>
      <c r="B154" s="927" t="s">
        <v>1525</v>
      </c>
      <c r="C154" s="994" t="s">
        <v>4380</v>
      </c>
      <c r="D154" s="994" t="s">
        <v>523</v>
      </c>
      <c r="E154" s="794">
        <v>10</v>
      </c>
      <c r="F154" s="526">
        <v>355</v>
      </c>
      <c r="G154" s="526" t="s">
        <v>37</v>
      </c>
      <c r="H154" s="526" t="s">
        <v>37</v>
      </c>
      <c r="I154" s="926">
        <v>72.989999999999995</v>
      </c>
      <c r="J154" s="704">
        <f t="shared" si="35"/>
        <v>3.5621317988765591</v>
      </c>
      <c r="K154" s="929">
        <v>0.65</v>
      </c>
      <c r="L154" s="641">
        <v>4</v>
      </c>
      <c r="M154" s="695">
        <f t="shared" si="36"/>
        <v>2.6</v>
      </c>
      <c r="N154" s="923" t="s">
        <v>1526</v>
      </c>
      <c r="O154" s="797">
        <v>0.6</v>
      </c>
      <c r="P154" s="917">
        <v>43532</v>
      </c>
      <c r="Q154" s="917">
        <v>43564</v>
      </c>
      <c r="R154" s="695">
        <f t="shared" si="37"/>
        <v>8.333333333333341</v>
      </c>
      <c r="S154" s="761">
        <f>IF(INDEX(Historical!$D$7:$D$1439,MATCH(B154,Historical!$B$7:$B$1446,0))=0,"n/a",(INDEX(Historical!$C$7:$C$1439,MATCH(B154,Historical!$B$7:$B$1446,0))/INDEX(Historical!$D$7:$D$1439,MATCH(B154,Historical!$B$7:$B$1446,0))-1)*100)</f>
        <v>9.0909090909090828</v>
      </c>
      <c r="T154" s="761">
        <f>IF(INDEX(Historical!$F$7:$F$1432,MATCH(B154,Historical!$B$7:$B$1446,0))=0,"n/a",((INDEX(Historical!$C$7:$C$1439,MATCH(B154,Historical!$B$7:$B$1446,0))/INDEX(Historical!$F$7:$F$1432,MATCH(B154,Historical!$B$7:$B$1446,0)))^(1/3)-1)*100)</f>
        <v>6.2658569182611146</v>
      </c>
      <c r="U154" s="761">
        <f>IF(INDEX(Historical!$H$7:$H$1432,MATCH(B154,Historical!$B$7:$B$1446,0))=0,"n/a",((INDEX(Historical!$C$7:$C$1439,MATCH(B154,Historical!$B$7:$B$1446,0))/INDEX(Historical!$H$7:$H$1432,MATCH(B154,Historical!$B$7:$B$1446,0)))^(1/5)-1)*100)</f>
        <v>9.8560543306117623</v>
      </c>
      <c r="V154" s="761">
        <f>IF(INDEX(Historical!$O$7:$O$1432,MATCH(B154,Historical!$B$7:$B$1446,0))=0,"n/a",((INDEX(Historical!$C$7:$C$1439,MATCH(B154,Historical!$B$7:$B$1446,0))/INDEX(Historical!$O$7:$O$1432,MATCH(B154,Historical!$B$7:$B$1446,0)))^(1/10)-1)*100)</f>
        <v>14.869835499703509</v>
      </c>
      <c r="W154" s="762">
        <f t="shared" si="38"/>
        <v>0.66282201513313865</v>
      </c>
      <c r="X154" s="763">
        <f t="shared" si="39"/>
        <v>0.99556104349613761</v>
      </c>
      <c r="Y154" s="715"/>
      <c r="Z154" s="704">
        <f t="shared" si="40"/>
        <v>43.624161073825505</v>
      </c>
      <c r="AA154" s="937">
        <f t="shared" si="41"/>
        <v>12.246644295302012</v>
      </c>
      <c r="AB154" s="641">
        <v>12</v>
      </c>
      <c r="AC154" s="918">
        <v>5.96</v>
      </c>
      <c r="AD154" s="918">
        <v>5.0999999999999996</v>
      </c>
      <c r="AE154" s="918">
        <v>1.1000000000000001</v>
      </c>
      <c r="AF154" s="918">
        <v>6.44</v>
      </c>
      <c r="AG154" s="918">
        <v>53.7</v>
      </c>
      <c r="AH154" s="918">
        <v>16.7</v>
      </c>
      <c r="AI154" s="918">
        <v>5.76</v>
      </c>
      <c r="AJ154" s="918">
        <v>9.9</v>
      </c>
      <c r="AK154" s="918">
        <v>2.4</v>
      </c>
      <c r="AL154" s="930">
        <v>16760</v>
      </c>
      <c r="AM154" s="924">
        <v>0.3</v>
      </c>
      <c r="AN154" s="918">
        <v>1.92</v>
      </c>
      <c r="AO154" s="804">
        <f t="shared" si="42"/>
        <v>1.1715418341863089</v>
      </c>
      <c r="AP154" s="805">
        <f t="shared" si="43"/>
        <v>13.418186129488321</v>
      </c>
      <c r="AQ154" s="938">
        <f t="shared" si="44"/>
        <v>87.223442575080412</v>
      </c>
      <c r="AR154" s="704">
        <f>INDEX(Historical!$C$7:$C$1439,MATCH(B154,Historical!$B$7:$B$1446,0))*IF(AH154="n/a",1.03,IF(AH154&lt;0,1.01,IF(AH154&gt;10,1.1,(1+AH154/100))))</f>
        <v>2.64</v>
      </c>
      <c r="AS154" s="937">
        <f t="shared" si="45"/>
        <v>2.7920640000000003</v>
      </c>
      <c r="AT154" s="937">
        <f t="shared" si="49"/>
        <v>2.8590735360000004</v>
      </c>
      <c r="AU154" s="937">
        <f t="shared" si="49"/>
        <v>2.9276913008640006</v>
      </c>
      <c r="AV154" s="937">
        <f t="shared" si="49"/>
        <v>2.9979558920847369</v>
      </c>
      <c r="AW154" s="704">
        <f t="shared" si="46"/>
        <v>14.216784728948738</v>
      </c>
      <c r="AX154" s="812">
        <f t="shared" si="47"/>
        <v>19.477715754142679</v>
      </c>
      <c r="AY154" s="997">
        <v>0.7</v>
      </c>
      <c r="AZ154" s="924">
        <v>10.84</v>
      </c>
      <c r="BA154" s="924">
        <v>-7.31</v>
      </c>
      <c r="BB154" s="924">
        <v>-2.98</v>
      </c>
      <c r="BC154" s="924">
        <v>-0.38</v>
      </c>
      <c r="BE154" s="666">
        <v>2010</v>
      </c>
      <c r="BF154" s="948" t="e">
        <f>#VALUE!</f>
        <v>#VALUE!</v>
      </c>
      <c r="BG154" s="933">
        <v>5.7</v>
      </c>
    </row>
    <row r="155" spans="1:59" ht="11.25" customHeight="1" x14ac:dyDescent="0.2">
      <c r="A155" s="537" t="s">
        <v>1531</v>
      </c>
      <c r="B155" s="927" t="s">
        <v>1532</v>
      </c>
      <c r="C155" s="994" t="s">
        <v>4227</v>
      </c>
      <c r="D155" s="994" t="s">
        <v>4406</v>
      </c>
      <c r="E155" s="795">
        <v>11</v>
      </c>
      <c r="F155" s="526">
        <v>317</v>
      </c>
      <c r="G155" s="526" t="s">
        <v>106</v>
      </c>
      <c r="H155" s="526" t="s">
        <v>106</v>
      </c>
      <c r="I155" s="926">
        <v>53.71</v>
      </c>
      <c r="J155" s="704">
        <f t="shared" si="35"/>
        <v>1.7873766523924781</v>
      </c>
      <c r="K155" s="929">
        <v>0.24</v>
      </c>
      <c r="L155" s="641">
        <v>4</v>
      </c>
      <c r="M155" s="695">
        <f t="shared" si="36"/>
        <v>0.96</v>
      </c>
      <c r="N155" s="923" t="s">
        <v>285</v>
      </c>
      <c r="O155" s="797">
        <v>0.19</v>
      </c>
      <c r="P155" s="917">
        <v>43566</v>
      </c>
      <c r="Q155" s="917">
        <v>43580</v>
      </c>
      <c r="R155" s="695">
        <f t="shared" si="37"/>
        <v>26.315789473684205</v>
      </c>
      <c r="S155" s="761">
        <f>IF(INDEX(Historical!$D$7:$D$1439,MATCH(B155,Historical!$B$7:$B$1446,0))=0,"n/a",(INDEX(Historical!$C$7:$C$1439,MATCH(B155,Historical!$B$7:$B$1446,0))/INDEX(Historical!$D$7:$D$1439,MATCH(B155,Historical!$B$7:$B$1446,0))-1)*100)</f>
        <v>5.5555555555555358</v>
      </c>
      <c r="T155" s="761">
        <f>IF(INDEX(Historical!$F$7:$F$1432,MATCH(B155,Historical!$B$7:$B$1446,0))=0,"n/a",((INDEX(Historical!$C$7:$C$1439,MATCH(B155,Historical!$B$7:$B$1446,0))/INDEX(Historical!$F$7:$F$1432,MATCH(B155,Historical!$B$7:$B$1446,0)))^(1/3)-1)*100)</f>
        <v>10.064241629820891</v>
      </c>
      <c r="U155" s="761">
        <f>IF(INDEX(Historical!$H$7:$H$1432,MATCH(B155,Historical!$B$7:$B$1446,0))=0,"n/a",((INDEX(Historical!$C$7:$C$1439,MATCH(B155,Historical!$B$7:$B$1446,0))/INDEX(Historical!$H$7:$H$1432,MATCH(B155,Historical!$B$7:$B$1446,0)))^(1/5)-1)*100)</f>
        <v>12.593380967869239</v>
      </c>
      <c r="V155" s="761" t="str">
        <f>IF(INDEX(Historical!$O$7:$O$1432,MATCH(B155,Historical!$B$7:$B$1446,0))=0,"n/a",((INDEX(Historical!$C$7:$C$1439,MATCH(B155,Historical!$B$7:$B$1446,0))/INDEX(Historical!$O$7:$O$1432,MATCH(B155,Historical!$B$7:$B$1446,0)))^(1/10)-1)*100)</f>
        <v>n/a</v>
      </c>
      <c r="W155" s="762" t="str">
        <f t="shared" si="38"/>
        <v>n/a</v>
      </c>
      <c r="X155" s="763">
        <f t="shared" si="39"/>
        <v>5.247242069945516</v>
      </c>
      <c r="Y155" s="718" t="s">
        <v>4433</v>
      </c>
      <c r="Z155" s="704">
        <f t="shared" si="40"/>
        <v>35.820895522388057</v>
      </c>
      <c r="AA155" s="937">
        <f t="shared" si="41"/>
        <v>20.041044776119403</v>
      </c>
      <c r="AB155" s="641">
        <v>5</v>
      </c>
      <c r="AC155" s="918">
        <v>2.68</v>
      </c>
      <c r="AD155" s="918">
        <v>1.93</v>
      </c>
      <c r="AE155" s="918">
        <v>4.74</v>
      </c>
      <c r="AF155" s="918">
        <v>7.98</v>
      </c>
      <c r="AG155" s="918">
        <v>31</v>
      </c>
      <c r="AH155" s="918">
        <v>15</v>
      </c>
      <c r="AI155" s="918">
        <v>9.27</v>
      </c>
      <c r="AJ155" s="918">
        <v>2.4</v>
      </c>
      <c r="AK155" s="918">
        <v>10.4</v>
      </c>
      <c r="AL155" s="930">
        <v>187980</v>
      </c>
      <c r="AM155" s="924">
        <v>33.200000000000003</v>
      </c>
      <c r="AN155" s="918">
        <v>2.37</v>
      </c>
      <c r="AO155" s="804">
        <f t="shared" si="42"/>
        <v>-5.6602871558576862</v>
      </c>
      <c r="AP155" s="805">
        <f t="shared" si="43"/>
        <v>14.380757620261717</v>
      </c>
      <c r="AQ155" s="938">
        <f t="shared" si="44"/>
        <v>166.60627425594626</v>
      </c>
      <c r="AR155" s="704">
        <f>INDEX(Historical!$C$7:$C$1439,MATCH(B155,Historical!$B$7:$B$1446,0))*IF(AH155="n/a",1.03,IF(AH155&lt;0,1.01,IF(AH155&gt;10,1.1,(1+AH155/100))))</f>
        <v>0.83600000000000008</v>
      </c>
      <c r="AS155" s="937">
        <f t="shared" si="45"/>
        <v>0.91349720000000012</v>
      </c>
      <c r="AT155" s="937">
        <f t="shared" si="49"/>
        <v>1.0048469200000003</v>
      </c>
      <c r="AU155" s="937">
        <f t="shared" si="49"/>
        <v>1.1053316120000005</v>
      </c>
      <c r="AV155" s="937">
        <f t="shared" si="49"/>
        <v>1.2158647732000007</v>
      </c>
      <c r="AW155" s="704">
        <f t="shared" si="46"/>
        <v>5.075540505200002</v>
      </c>
      <c r="AX155" s="812">
        <f t="shared" si="47"/>
        <v>9.4498985388195891</v>
      </c>
      <c r="AY155" s="997">
        <v>1.08</v>
      </c>
      <c r="AZ155" s="924">
        <v>26.669999999999998</v>
      </c>
      <c r="BA155" s="924">
        <v>-1.22</v>
      </c>
      <c r="BB155" s="924">
        <v>4.0199999999999996</v>
      </c>
      <c r="BC155" s="924">
        <v>10</v>
      </c>
      <c r="BE155" s="666">
        <v>2010</v>
      </c>
      <c r="BF155" s="948" t="e">
        <f>#VALUE!</f>
        <v>#VALUE!</v>
      </c>
      <c r="BG155" s="933">
        <v>8.6999999999999993</v>
      </c>
    </row>
    <row r="156" spans="1:59" ht="11.25" customHeight="1" x14ac:dyDescent="0.2">
      <c r="A156" s="611" t="s">
        <v>721</v>
      </c>
      <c r="B156" s="927" t="s">
        <v>722</v>
      </c>
      <c r="C156" s="994" t="s">
        <v>179</v>
      </c>
      <c r="D156" s="994" t="s">
        <v>4374</v>
      </c>
      <c r="E156" s="794">
        <v>15</v>
      </c>
      <c r="F156" s="526">
        <v>247</v>
      </c>
      <c r="G156" s="526" t="s">
        <v>37</v>
      </c>
      <c r="H156" s="526" t="s">
        <v>37</v>
      </c>
      <c r="I156" s="926">
        <v>66.2</v>
      </c>
      <c r="J156" s="704">
        <f t="shared" si="35"/>
        <v>4.7129909365558911</v>
      </c>
      <c r="K156" s="929">
        <v>0.78</v>
      </c>
      <c r="L156" s="641">
        <v>4</v>
      </c>
      <c r="M156" s="695">
        <f t="shared" si="36"/>
        <v>3.12</v>
      </c>
      <c r="N156" s="923" t="s">
        <v>220</v>
      </c>
      <c r="O156" s="797">
        <v>0.77</v>
      </c>
      <c r="P156" s="917">
        <v>43350</v>
      </c>
      <c r="Q156" s="917">
        <v>43388</v>
      </c>
      <c r="R156" s="695">
        <f t="shared" si="37"/>
        <v>1.2987012987012998</v>
      </c>
      <c r="S156" s="761">
        <f>IF(INDEX(Historical!$D$7:$D$1439,MATCH(B156,Historical!$B$7:$B$1446,0))=0,"n/a",(INDEX(Historical!$C$7:$C$1439,MATCH(B156,Historical!$B$7:$B$1446,0))/INDEX(Historical!$D$7:$D$1439,MATCH(B156,Historical!$B$7:$B$1446,0))-1)*100)</f>
        <v>1.3114754098360493</v>
      </c>
      <c r="T156" s="761">
        <f>IF(INDEX(Historical!$F$7:$F$1432,MATCH(B156,Historical!$B$7:$B$1446,0))=0,"n/a",((INDEX(Historical!$C$7:$C$1439,MATCH(B156,Historical!$B$7:$B$1446,0))/INDEX(Historical!$F$7:$F$1432,MATCH(B156,Historical!$B$7:$B$1446,0)))^(1/3)-1)*100)</f>
        <v>1.6725500735793153</v>
      </c>
      <c r="U156" s="761">
        <f>IF(INDEX(Historical!$H$7:$H$1432,MATCH(B156,Historical!$B$7:$B$1446,0))=0,"n/a",((INDEX(Historical!$C$7:$C$1439,MATCH(B156,Historical!$B$7:$B$1446,0))/INDEX(Historical!$H$7:$H$1432,MATCH(B156,Historical!$B$7:$B$1446,0)))^(1/5)-1)*100)</f>
        <v>5.4109461407648718</v>
      </c>
      <c r="V156" s="761">
        <f>IF(INDEX(Historical!$O$7:$O$1432,MATCH(B156,Historical!$B$7:$B$1446,0))=0,"n/a",((INDEX(Historical!$C$7:$C$1439,MATCH(B156,Historical!$B$7:$B$1446,0))/INDEX(Historical!$O$7:$O$1432,MATCH(B156,Historical!$B$7:$B$1446,0)))^(1/10)-1)*100)</f>
        <v>10.219345911703549</v>
      </c>
      <c r="W156" s="762">
        <f t="shared" si="38"/>
        <v>0.52948067200348592</v>
      </c>
      <c r="X156" s="763" t="str">
        <f t="shared" si="39"/>
        <v>n/a</v>
      </c>
      <c r="Y156" s="928"/>
      <c r="Z156" s="704">
        <f t="shared" si="40"/>
        <v>58.208955223880601</v>
      </c>
      <c r="AA156" s="937">
        <f t="shared" si="41"/>
        <v>12.350746268656716</v>
      </c>
      <c r="AB156" s="641">
        <v>12</v>
      </c>
      <c r="AC156" s="918">
        <v>5.36</v>
      </c>
      <c r="AD156" s="918">
        <v>0.88</v>
      </c>
      <c r="AE156" s="918">
        <v>2.88</v>
      </c>
      <c r="AF156" s="918">
        <v>2.34</v>
      </c>
      <c r="AG156" s="918">
        <v>19.5</v>
      </c>
      <c r="AH156" s="920">
        <v>216.8</v>
      </c>
      <c r="AI156" s="920">
        <v>5.41</v>
      </c>
      <c r="AJ156" s="918">
        <v>-2.6</v>
      </c>
      <c r="AK156" s="918">
        <v>14.08</v>
      </c>
      <c r="AL156" s="930">
        <v>51140</v>
      </c>
      <c r="AM156" s="924">
        <v>0.1</v>
      </c>
      <c r="AN156" s="918">
        <v>0.48</v>
      </c>
      <c r="AO156" s="804">
        <f t="shared" si="42"/>
        <v>-2.2268091913359527</v>
      </c>
      <c r="AP156" s="805">
        <f t="shared" si="43"/>
        <v>10.123937077320763</v>
      </c>
      <c r="AQ156" s="938">
        <f t="shared" si="44"/>
        <v>13.334796595763066</v>
      </c>
      <c r="AR156" s="704">
        <f>INDEX(Historical!$C$7:$C$1439,MATCH(B156,Historical!$B$7:$B$1446,0))*IF(AH156="n/a",1.03,IF(AH156&lt;0,1.01,IF(AH156&gt;10,1.1,(1+AH156/100))))</f>
        <v>3.399</v>
      </c>
      <c r="AS156" s="937">
        <f t="shared" si="45"/>
        <v>3.5828859</v>
      </c>
      <c r="AT156" s="937">
        <f t="shared" si="49"/>
        <v>3.9411744900000003</v>
      </c>
      <c r="AU156" s="937">
        <f t="shared" si="49"/>
        <v>4.3352919390000011</v>
      </c>
      <c r="AV156" s="937">
        <f t="shared" si="49"/>
        <v>4.7688211329000012</v>
      </c>
      <c r="AW156" s="704">
        <f t="shared" si="46"/>
        <v>20.027173461900002</v>
      </c>
      <c r="AX156" s="812">
        <f t="shared" si="47"/>
        <v>30.252527888066467</v>
      </c>
      <c r="AY156" s="997">
        <v>0.87</v>
      </c>
      <c r="AZ156" s="924">
        <v>16.489999999999998</v>
      </c>
      <c r="BA156" s="924">
        <v>-24.490000000000002</v>
      </c>
      <c r="BB156" s="924">
        <v>6.9999999999999993E-2</v>
      </c>
      <c r="BC156" s="924">
        <v>-9.56</v>
      </c>
      <c r="BE156" s="666">
        <v>2004</v>
      </c>
      <c r="BF156" s="948" t="e">
        <f>#VALUE!</f>
        <v>#VALUE!</v>
      </c>
      <c r="BG156" s="933">
        <v>9.4</v>
      </c>
    </row>
    <row r="157" spans="1:59" ht="11.25" customHeight="1" x14ac:dyDescent="0.2">
      <c r="A157" s="537" t="s">
        <v>4422</v>
      </c>
      <c r="B157" s="927" t="s">
        <v>4219</v>
      </c>
      <c r="C157" s="994" t="s">
        <v>108</v>
      </c>
      <c r="D157" s="994" t="s">
        <v>4376</v>
      </c>
      <c r="E157" s="794">
        <v>23</v>
      </c>
      <c r="F157" s="526">
        <v>148</v>
      </c>
      <c r="G157" s="526" t="s">
        <v>106</v>
      </c>
      <c r="H157" s="526" t="s">
        <v>106</v>
      </c>
      <c r="I157" s="926">
        <v>28.98</v>
      </c>
      <c r="J157" s="704">
        <f t="shared" si="35"/>
        <v>3.0365769496204278</v>
      </c>
      <c r="K157" s="935">
        <v>0.22</v>
      </c>
      <c r="L157" s="641">
        <v>4</v>
      </c>
      <c r="M157" s="695">
        <f t="shared" si="36"/>
        <v>0.88</v>
      </c>
      <c r="N157" s="923" t="s">
        <v>460</v>
      </c>
      <c r="O157" s="798">
        <v>0.2</v>
      </c>
      <c r="P157" s="917">
        <v>43479</v>
      </c>
      <c r="Q157" s="917">
        <v>43487</v>
      </c>
      <c r="R157" s="695">
        <f t="shared" si="37"/>
        <v>9.9999999999999947</v>
      </c>
      <c r="S157" s="761">
        <f>IF(INDEX(Historical!$D$7:$D$1439,MATCH(B157,Historical!$B$7:$B$1446,0))=0,"n/a",(INDEX(Historical!$C$7:$C$1439,MATCH(B157,Historical!$B$7:$B$1446,0))/INDEX(Historical!$D$7:$D$1439,MATCH(B157,Historical!$B$7:$B$1446,0))-1)*100)</f>
        <v>11.971830985915499</v>
      </c>
      <c r="T157" s="761">
        <f>IF(INDEX(Historical!$F$7:$F$1432,MATCH(B157,Historical!$B$7:$B$1446,0))=0,"n/a",((INDEX(Historical!$C$7:$C$1439,MATCH(B157,Historical!$B$7:$B$1446,0))/INDEX(Historical!$F$7:$F$1432,MATCH(B157,Historical!$B$7:$B$1446,0)))^(1/3)-1)*100)</f>
        <v>13.066725033322268</v>
      </c>
      <c r="U157" s="761">
        <f>IF(INDEX(Historical!$H$7:$H$1432,MATCH(B157,Historical!$B$7:$B$1446,0))=0,"n/a",((INDEX(Historical!$C$7:$C$1439,MATCH(B157,Historical!$B$7:$B$1446,0))/INDEX(Historical!$H$7:$H$1432,MATCH(B157,Historical!$B$7:$B$1446,0)))^(1/5)-1)*100)</f>
        <v>17.169054553092657</v>
      </c>
      <c r="V157" s="761">
        <f>IF(INDEX(Historical!$O$7:$O$1432,MATCH(B157,Historical!$B$7:$B$1446,0))=0,"n/a",((INDEX(Historical!$C$7:$C$1439,MATCH(B157,Historical!$B$7:$B$1446,0))/INDEX(Historical!$O$7:$O$1432,MATCH(B157,Historical!$B$7:$B$1446,0)))^(1/10)-1)*100)</f>
        <v>20.322185454786457</v>
      </c>
      <c r="W157" s="762">
        <f t="shared" si="38"/>
        <v>0.84484292259270044</v>
      </c>
      <c r="X157" s="763">
        <f t="shared" si="39"/>
        <v>0.61982146401056515</v>
      </c>
      <c r="Y157" s="928" t="s">
        <v>4465</v>
      </c>
      <c r="Z157" s="704">
        <f t="shared" si="40"/>
        <v>27.160493827160494</v>
      </c>
      <c r="AA157" s="937">
        <f t="shared" si="41"/>
        <v>8.9444444444444446</v>
      </c>
      <c r="AB157" s="641">
        <v>12</v>
      </c>
      <c r="AC157" s="918">
        <v>3.24</v>
      </c>
      <c r="AD157" s="918">
        <v>0.75</v>
      </c>
      <c r="AE157" s="918">
        <v>3.57</v>
      </c>
      <c r="AF157" s="918">
        <v>1.02</v>
      </c>
      <c r="AG157" s="918">
        <v>13.200000000000001</v>
      </c>
      <c r="AH157" s="918">
        <v>45.4</v>
      </c>
      <c r="AI157" s="918">
        <v>2.4699999999999998</v>
      </c>
      <c r="AJ157" s="918">
        <v>27.700000000000003</v>
      </c>
      <c r="AK157" s="918">
        <v>12</v>
      </c>
      <c r="AL157" s="930">
        <v>3930</v>
      </c>
      <c r="AM157" s="924">
        <v>1.5</v>
      </c>
      <c r="AN157" s="918">
        <v>0.09</v>
      </c>
      <c r="AO157" s="804">
        <f t="shared" si="42"/>
        <v>11.261187058268641</v>
      </c>
      <c r="AP157" s="805">
        <f t="shared" si="43"/>
        <v>20.205631502713086</v>
      </c>
      <c r="AQ157" s="938">
        <f t="shared" si="44"/>
        <v>-36.322572171806321</v>
      </c>
      <c r="AR157" s="704">
        <f>INDEX(Historical!$C$7:$C$1439,MATCH(B157,Historical!$B$7:$B$1446,0))*IF(AH157="n/a",1.03,IF(AH157&lt;0,1.01,IF(AH157&gt;10,1.1,(1+AH157/100))))</f>
        <v>0.87450000000000017</v>
      </c>
      <c r="AS157" s="937">
        <f t="shared" si="45"/>
        <v>0.8961001500000001</v>
      </c>
      <c r="AT157" s="937">
        <f t="shared" si="49"/>
        <v>0.98571016500000019</v>
      </c>
      <c r="AU157" s="937">
        <f t="shared" si="49"/>
        <v>1.0842811815000002</v>
      </c>
      <c r="AV157" s="937">
        <f t="shared" si="49"/>
        <v>1.1927092996500004</v>
      </c>
      <c r="AW157" s="704">
        <f t="shared" si="46"/>
        <v>5.0333007961500007</v>
      </c>
      <c r="AX157" s="812">
        <f t="shared" si="47"/>
        <v>17.368187702380954</v>
      </c>
      <c r="AY157" s="997">
        <v>1.89</v>
      </c>
      <c r="AZ157" s="924">
        <v>37.869999999999997</v>
      </c>
      <c r="BA157" s="924">
        <v>-42.49</v>
      </c>
      <c r="BB157" s="924">
        <v>-7.3800000000000008</v>
      </c>
      <c r="BC157" s="924">
        <v>-14.899999999999999</v>
      </c>
      <c r="BE157" s="666">
        <v>1997</v>
      </c>
      <c r="BF157" s="948" t="e">
        <f>#VALUE!</f>
        <v>#VALUE!</v>
      </c>
      <c r="BG157" s="933">
        <v>2.1</v>
      </c>
    </row>
    <row r="158" spans="1:59" ht="11.25" customHeight="1" x14ac:dyDescent="0.2">
      <c r="A158" s="537" t="s">
        <v>745</v>
      </c>
      <c r="B158" s="927" t="s">
        <v>746</v>
      </c>
      <c r="C158" s="994" t="s">
        <v>108</v>
      </c>
      <c r="D158" s="994" t="s">
        <v>4376</v>
      </c>
      <c r="E158" s="794">
        <v>20</v>
      </c>
      <c r="F158" s="526">
        <v>165</v>
      </c>
      <c r="G158" s="526" t="s">
        <v>37</v>
      </c>
      <c r="H158" s="526" t="s">
        <v>37</v>
      </c>
      <c r="I158" s="926">
        <v>69.06</v>
      </c>
      <c r="J158" s="704">
        <f t="shared" si="35"/>
        <v>2.374746597161888</v>
      </c>
      <c r="K158" s="935">
        <v>0.41</v>
      </c>
      <c r="L158" s="641">
        <v>4</v>
      </c>
      <c r="M158" s="695">
        <f t="shared" si="36"/>
        <v>1.64</v>
      </c>
      <c r="N158" s="923" t="s">
        <v>164</v>
      </c>
      <c r="O158" s="798">
        <v>0.36</v>
      </c>
      <c r="P158" s="917">
        <v>43447</v>
      </c>
      <c r="Q158" s="917">
        <v>43102</v>
      </c>
      <c r="R158" s="695">
        <f t="shared" si="37"/>
        <v>13.888888888888888</v>
      </c>
      <c r="S158" s="761">
        <f>IF(INDEX(Historical!$D$7:$D$1439,MATCH(B158,Historical!$B$7:$B$1446,0))=0,"n/a",(INDEX(Historical!$C$7:$C$1439,MATCH(B158,Historical!$B$7:$B$1446,0))/INDEX(Historical!$D$7:$D$1439,MATCH(B158,Historical!$B$7:$B$1446,0))-1)*100)</f>
        <v>5.8823529411764497</v>
      </c>
      <c r="T158" s="761">
        <f>IF(INDEX(Historical!$F$7:$F$1432,MATCH(B158,Historical!$B$7:$B$1446,0))=0,"n/a",((INDEX(Historical!$C$7:$C$1439,MATCH(B158,Historical!$B$7:$B$1446,0))/INDEX(Historical!$F$7:$F$1432,MATCH(B158,Historical!$B$7:$B$1446,0)))^(1/3)-1)*100)</f>
        <v>9.7266191355609202</v>
      </c>
      <c r="U158" s="761">
        <f>IF(INDEX(Historical!$H$7:$H$1432,MATCH(B158,Historical!$B$7:$B$1446,0))=0,"n/a",((INDEX(Historical!$C$7:$C$1439,MATCH(B158,Historical!$B$7:$B$1446,0))/INDEX(Historical!$H$7:$H$1432,MATCH(B158,Historical!$B$7:$B$1446,0)))^(1/5)-1)*100)</f>
        <v>10.859472602645347</v>
      </c>
      <c r="V158" s="761">
        <f>IF(INDEX(Historical!$O$7:$O$1432,MATCH(B158,Historical!$B$7:$B$1446,0))=0,"n/a",((INDEX(Historical!$C$7:$C$1439,MATCH(B158,Historical!$B$7:$B$1446,0))/INDEX(Historical!$O$7:$O$1432,MATCH(B158,Historical!$B$7:$B$1446,0)))^(1/10)-1)*100)</f>
        <v>11.157622371784459</v>
      </c>
      <c r="W158" s="762">
        <f t="shared" si="38"/>
        <v>0.97327837784749938</v>
      </c>
      <c r="X158" s="763">
        <f t="shared" si="39"/>
        <v>2.3105260856692227</v>
      </c>
      <c r="Y158" s="712"/>
      <c r="Z158" s="704">
        <f t="shared" si="40"/>
        <v>35.574837310195221</v>
      </c>
      <c r="AA158" s="937">
        <f t="shared" si="41"/>
        <v>14.98047722342733</v>
      </c>
      <c r="AB158" s="641">
        <v>12</v>
      </c>
      <c r="AC158" s="918">
        <v>4.6100000000000003</v>
      </c>
      <c r="AD158" s="918">
        <v>1.64</v>
      </c>
      <c r="AE158" s="918">
        <v>6.92</v>
      </c>
      <c r="AF158" s="918">
        <v>1.19</v>
      </c>
      <c r="AG158" s="918">
        <v>8.1</v>
      </c>
      <c r="AH158" s="918">
        <v>17.100000000000001</v>
      </c>
      <c r="AI158" s="918">
        <v>5.1499999999999995</v>
      </c>
      <c r="AJ158" s="918">
        <v>4.7</v>
      </c>
      <c r="AK158" s="918">
        <v>9.120000000000001</v>
      </c>
      <c r="AL158" s="930">
        <v>5030</v>
      </c>
      <c r="AM158" s="924">
        <v>1.7000000000000002</v>
      </c>
      <c r="AN158" s="918">
        <v>0</v>
      </c>
      <c r="AO158" s="804">
        <f t="shared" si="42"/>
        <v>-1.7462580236200953</v>
      </c>
      <c r="AP158" s="805">
        <f t="shared" si="43"/>
        <v>13.234219199807235</v>
      </c>
      <c r="AQ158" s="938">
        <f t="shared" si="44"/>
        <v>-10.988720075915159</v>
      </c>
      <c r="AR158" s="704">
        <f>INDEX(Historical!$C$7:$C$1439,MATCH(B158,Historical!$B$7:$B$1446,0))*IF(AH158="n/a",1.03,IF(AH158&lt;0,1.01,IF(AH158&gt;10,1.1,(1+AH158/100))))</f>
        <v>1.5840000000000001</v>
      </c>
      <c r="AS158" s="937">
        <f t="shared" si="45"/>
        <v>1.6655760000000002</v>
      </c>
      <c r="AT158" s="937">
        <f t="shared" si="49"/>
        <v>1.8174765312000001</v>
      </c>
      <c r="AU158" s="937">
        <f t="shared" si="49"/>
        <v>1.9832303908454401</v>
      </c>
      <c r="AV158" s="937">
        <f t="shared" si="49"/>
        <v>2.1641010024905443</v>
      </c>
      <c r="AW158" s="704">
        <f t="shared" si="46"/>
        <v>9.2143839245359835</v>
      </c>
      <c r="AX158" s="812">
        <f t="shared" si="47"/>
        <v>13.342577359594532</v>
      </c>
      <c r="AY158" s="997">
        <v>1.38</v>
      </c>
      <c r="AZ158" s="924">
        <v>21.14</v>
      </c>
      <c r="BA158" s="924">
        <v>-10.220000000000001</v>
      </c>
      <c r="BB158" s="924">
        <v>-4.5900000000000007</v>
      </c>
      <c r="BC158" s="924">
        <v>-1.0699999999999998</v>
      </c>
      <c r="BE158" s="666">
        <v>2000</v>
      </c>
      <c r="BF158" s="948" t="e">
        <f>#VALUE!</f>
        <v>#VALUE!</v>
      </c>
      <c r="BG158" s="933">
        <v>1.4000000000000001</v>
      </c>
    </row>
    <row r="159" spans="1:59" ht="11.25" customHeight="1" x14ac:dyDescent="0.2">
      <c r="A159" s="537" t="s">
        <v>1559</v>
      </c>
      <c r="B159" s="927" t="s">
        <v>1560</v>
      </c>
      <c r="C159" s="994" t="s">
        <v>247</v>
      </c>
      <c r="D159" s="994" t="s">
        <v>4401</v>
      </c>
      <c r="E159" s="794">
        <v>10</v>
      </c>
      <c r="F159" s="526">
        <v>318</v>
      </c>
      <c r="G159" s="526" t="s">
        <v>106</v>
      </c>
      <c r="H159" s="526" t="s">
        <v>106</v>
      </c>
      <c r="I159" s="926">
        <v>22.78</v>
      </c>
      <c r="J159" s="704">
        <f t="shared" si="35"/>
        <v>4.7410008779631259</v>
      </c>
      <c r="K159" s="929">
        <v>0.27</v>
      </c>
      <c r="L159" s="641">
        <v>4</v>
      </c>
      <c r="M159" s="695">
        <f t="shared" si="36"/>
        <v>1.08</v>
      </c>
      <c r="N159" s="923" t="s">
        <v>975</v>
      </c>
      <c r="O159" s="797">
        <v>0.25</v>
      </c>
      <c r="P159" s="917">
        <v>43314</v>
      </c>
      <c r="Q159" s="917">
        <v>43322</v>
      </c>
      <c r="R159" s="695">
        <f t="shared" si="37"/>
        <v>8.0000000000000071</v>
      </c>
      <c r="S159" s="761">
        <f>IF(INDEX(Historical!$D$7:$D$1439,MATCH(B159,Historical!$B$7:$B$1446,0))=0,"n/a",(INDEX(Historical!$C$7:$C$1439,MATCH(B159,Historical!$B$7:$B$1446,0))/INDEX(Historical!$D$7:$D$1439,MATCH(B159,Historical!$B$7:$B$1446,0))-1)*100)</f>
        <v>31.645569620253156</v>
      </c>
      <c r="T159" s="761">
        <f>IF(INDEX(Historical!$F$7:$F$1432,MATCH(B159,Historical!$B$7:$B$1446,0))=0,"n/a",((INDEX(Historical!$C$7:$C$1439,MATCH(B159,Historical!$B$7:$B$1446,0))/INDEX(Historical!$F$7:$F$1432,MATCH(B159,Historical!$B$7:$B$1446,0)))^(1/3)-1)*100)</f>
        <v>13.568615187108213</v>
      </c>
      <c r="U159" s="761">
        <f>IF(INDEX(Historical!$H$7:$H$1432,MATCH(B159,Historical!$B$7:$B$1446,0))=0,"n/a",((INDEX(Historical!$C$7:$C$1439,MATCH(B159,Historical!$B$7:$B$1446,0))/INDEX(Historical!$H$7:$H$1432,MATCH(B159,Historical!$B$7:$B$1446,0)))^(1/5)-1)*100)</f>
        <v>10.197228772148016</v>
      </c>
      <c r="V159" s="761" t="str">
        <f>IF(INDEX(Historical!$O$7:$O$1432,MATCH(B159,Historical!$B$7:$B$1446,0))=0,"n/a",((INDEX(Historical!$C$7:$C$1439,MATCH(B159,Historical!$B$7:$B$1446,0))/INDEX(Historical!$O$7:$O$1432,MATCH(B159,Historical!$B$7:$B$1446,0)))^(1/10)-1)*100)</f>
        <v>n/a</v>
      </c>
      <c r="W159" s="762" t="str">
        <f t="shared" si="38"/>
        <v>n/a</v>
      </c>
      <c r="X159" s="763">
        <f t="shared" si="39"/>
        <v>0.69368903211891264</v>
      </c>
      <c r="Y159" s="718"/>
      <c r="Z159" s="704">
        <f t="shared" si="40"/>
        <v>53.731343283582099</v>
      </c>
      <c r="AA159" s="937">
        <f t="shared" si="41"/>
        <v>11.333333333333336</v>
      </c>
      <c r="AB159" s="641">
        <v>3</v>
      </c>
      <c r="AC159" s="918">
        <v>2.0099999999999998</v>
      </c>
      <c r="AD159" s="918">
        <v>1.53</v>
      </c>
      <c r="AE159" s="918">
        <v>1.63</v>
      </c>
      <c r="AF159" s="918">
        <v>3.51</v>
      </c>
      <c r="AG159" s="918">
        <v>32.9</v>
      </c>
      <c r="AH159" s="918">
        <v>45.7</v>
      </c>
      <c r="AI159" s="918">
        <v>-0.15</v>
      </c>
      <c r="AJ159" s="918">
        <v>14.7</v>
      </c>
      <c r="AK159" s="918">
        <v>7.39</v>
      </c>
      <c r="AL159" s="930">
        <v>466.08</v>
      </c>
      <c r="AM159" s="924">
        <v>3.84</v>
      </c>
      <c r="AN159" s="918">
        <v>0</v>
      </c>
      <c r="AO159" s="804">
        <f t="shared" si="42"/>
        <v>3.6048963167778059</v>
      </c>
      <c r="AP159" s="805">
        <f t="shared" si="43"/>
        <v>14.938229650111142</v>
      </c>
      <c r="AQ159" s="938">
        <f t="shared" si="44"/>
        <v>32.966161108757298</v>
      </c>
      <c r="AR159" s="704">
        <f>INDEX(Historical!$C$7:$C$1439,MATCH(B159,Historical!$B$7:$B$1446,0))*IF(AH159="n/a",1.03,IF(AH159&lt;0,1.01,IF(AH159&gt;10,1.1,(1+AH159/100))))</f>
        <v>1.1440000000000001</v>
      </c>
      <c r="AS159" s="937">
        <f t="shared" si="45"/>
        <v>1.1554400000000002</v>
      </c>
      <c r="AT159" s="937">
        <f t="shared" si="49"/>
        <v>1.2408270160000003</v>
      </c>
      <c r="AU159" s="937">
        <f t="shared" si="49"/>
        <v>1.3325241324824004</v>
      </c>
      <c r="AV159" s="937">
        <f t="shared" si="49"/>
        <v>1.4309976658728498</v>
      </c>
      <c r="AW159" s="704">
        <f t="shared" si="46"/>
        <v>6.3037888143552507</v>
      </c>
      <c r="AX159" s="812">
        <f t="shared" si="47"/>
        <v>27.672470651252194</v>
      </c>
      <c r="AY159" s="997">
        <v>0.45</v>
      </c>
      <c r="AZ159" s="924">
        <v>12.49</v>
      </c>
      <c r="BA159" s="924">
        <v>-51.359999999999992</v>
      </c>
      <c r="BB159" s="924">
        <v>1.6099999999999999</v>
      </c>
      <c r="BC159" s="924">
        <v>-24.22</v>
      </c>
      <c r="BE159" s="666">
        <v>2009</v>
      </c>
      <c r="BF159" s="948" t="e">
        <f>#VALUE!</f>
        <v>#VALUE!</v>
      </c>
      <c r="BG159" s="933">
        <v>27.900000000000002</v>
      </c>
    </row>
    <row r="160" spans="1:59" ht="11.25" customHeight="1" x14ac:dyDescent="0.2">
      <c r="A160" s="611" t="s">
        <v>1589</v>
      </c>
      <c r="B160" s="927" t="s">
        <v>1590</v>
      </c>
      <c r="C160" s="994" t="s">
        <v>108</v>
      </c>
      <c r="D160" s="994" t="s">
        <v>118</v>
      </c>
      <c r="E160" s="794">
        <v>10</v>
      </c>
      <c r="F160" s="526">
        <v>323</v>
      </c>
      <c r="G160" s="526" t="s">
        <v>106</v>
      </c>
      <c r="H160" s="526" t="s">
        <v>106</v>
      </c>
      <c r="I160" s="926">
        <v>50.19</v>
      </c>
      <c r="J160" s="704">
        <f t="shared" si="35"/>
        <v>4.3036461446503287</v>
      </c>
      <c r="K160" s="929">
        <v>0.54</v>
      </c>
      <c r="L160" s="641">
        <v>4</v>
      </c>
      <c r="M160" s="695">
        <f t="shared" si="36"/>
        <v>2.16</v>
      </c>
      <c r="N160" s="923" t="s">
        <v>152</v>
      </c>
      <c r="O160" s="797">
        <v>0.53</v>
      </c>
      <c r="P160" s="917">
        <v>43434</v>
      </c>
      <c r="Q160" s="917">
        <v>43462</v>
      </c>
      <c r="R160" s="695">
        <f t="shared" si="37"/>
        <v>1.8867924528301903</v>
      </c>
      <c r="S160" s="761">
        <f>IF(INDEX(Historical!$D$7:$D$1439,MATCH(B160,Historical!$B$7:$B$1446,0))=0,"n/a",(INDEX(Historical!$C$7:$C$1439,MATCH(B160,Historical!$B$7:$B$1446,0))/INDEX(Historical!$D$7:$D$1439,MATCH(B160,Historical!$B$7:$B$1446,0))-1)*100)</f>
        <v>12.299465240641716</v>
      </c>
      <c r="T160" s="761">
        <f>IF(INDEX(Historical!$F$7:$F$1432,MATCH(B160,Historical!$B$7:$B$1446,0))=0,"n/a",((INDEX(Historical!$C$7:$C$1439,MATCH(B160,Historical!$B$7:$B$1446,0))/INDEX(Historical!$F$7:$F$1432,MATCH(B160,Historical!$B$7:$B$1446,0)))^(1/3)-1)*100)</f>
        <v>11.868894208139679</v>
      </c>
      <c r="U160" s="761">
        <f>IF(INDEX(Historical!$H$7:$H$1432,MATCH(B160,Historical!$B$7:$B$1446,0))=0,"n/a",((INDEX(Historical!$C$7:$C$1439,MATCH(B160,Historical!$B$7:$B$1446,0))/INDEX(Historical!$H$7:$H$1432,MATCH(B160,Historical!$B$7:$B$1446,0)))^(1/5)-1)*100)</f>
        <v>16.465861577965679</v>
      </c>
      <c r="V160" s="761">
        <f>IF(INDEX(Historical!$O$7:$O$1432,MATCH(B160,Historical!$B$7:$B$1446,0))=0,"n/a",((INDEX(Historical!$C$7:$C$1439,MATCH(B160,Historical!$B$7:$B$1446,0))/INDEX(Historical!$O$7:$O$1432,MATCH(B160,Historical!$B$7:$B$1446,0)))^(1/10)-1)*100)</f>
        <v>16.654280155455027</v>
      </c>
      <c r="W160" s="762">
        <f t="shared" si="38"/>
        <v>0.98868647724605307</v>
      </c>
      <c r="X160" s="763">
        <f t="shared" si="39"/>
        <v>1.2965245336980851</v>
      </c>
      <c r="Y160" s="928"/>
      <c r="Z160" s="704">
        <f t="shared" si="40"/>
        <v>40.373831775700943</v>
      </c>
      <c r="AA160" s="937">
        <f t="shared" si="41"/>
        <v>9.3813084112149543</v>
      </c>
      <c r="AB160" s="641">
        <v>12</v>
      </c>
      <c r="AC160" s="918">
        <v>5.35</v>
      </c>
      <c r="AD160" s="918">
        <v>1.61</v>
      </c>
      <c r="AE160" s="918">
        <v>1.02</v>
      </c>
      <c r="AF160" s="918">
        <v>1.24</v>
      </c>
      <c r="AG160" s="918">
        <v>13.200000000000001</v>
      </c>
      <c r="AH160" s="918">
        <v>-8.4</v>
      </c>
      <c r="AI160" s="918">
        <v>10.67</v>
      </c>
      <c r="AJ160" s="918">
        <v>12.7</v>
      </c>
      <c r="AK160" s="918">
        <v>5.81</v>
      </c>
      <c r="AL160" s="930">
        <v>14530</v>
      </c>
      <c r="AM160" s="924">
        <v>0.4</v>
      </c>
      <c r="AN160" s="918">
        <v>0.28999999999999998</v>
      </c>
      <c r="AO160" s="804">
        <f t="shared" si="42"/>
        <v>11.388199311401054</v>
      </c>
      <c r="AP160" s="805">
        <f t="shared" si="43"/>
        <v>20.769507722616009</v>
      </c>
      <c r="AQ160" s="938">
        <f t="shared" si="44"/>
        <v>-28.096291457389455</v>
      </c>
      <c r="AR160" s="704">
        <f>INDEX(Historical!$C$7:$C$1439,MATCH(B160,Historical!$B$7:$B$1446,0))*IF(AH160="n/a",1.03,IF(AH160&lt;0,1.01,IF(AH160&gt;10,1.1,(1+AH160/100))))</f>
        <v>2.121</v>
      </c>
      <c r="AS160" s="937">
        <f t="shared" si="45"/>
        <v>2.3331000000000004</v>
      </c>
      <c r="AT160" s="937">
        <f t="shared" si="49"/>
        <v>2.4686531100000004</v>
      </c>
      <c r="AU160" s="937">
        <f t="shared" si="49"/>
        <v>2.6120818556910006</v>
      </c>
      <c r="AV160" s="937">
        <f t="shared" si="49"/>
        <v>2.7638438115066477</v>
      </c>
      <c r="AW160" s="704">
        <f t="shared" si="46"/>
        <v>12.298678777197649</v>
      </c>
      <c r="AX160" s="812">
        <f t="shared" si="47"/>
        <v>24.504241436934944</v>
      </c>
      <c r="AY160" s="997">
        <v>1.48</v>
      </c>
      <c r="AZ160" s="924">
        <v>24.169999999999998</v>
      </c>
      <c r="BA160" s="924">
        <v>-19.139999999999997</v>
      </c>
      <c r="BB160" s="924">
        <v>-0.32</v>
      </c>
      <c r="BC160" s="924">
        <v>-3.09</v>
      </c>
      <c r="BE160" s="666">
        <v>2009</v>
      </c>
      <c r="BF160" s="948" t="e">
        <f>#VALUE!</f>
        <v>#VALUE!</v>
      </c>
      <c r="BG160" s="933">
        <v>0.6</v>
      </c>
    </row>
    <row r="161" spans="1:59" s="840" customFormat="1" ht="11.25" customHeight="1" x14ac:dyDescent="0.2">
      <c r="A161" s="699" t="s">
        <v>739</v>
      </c>
      <c r="B161" s="848" t="s">
        <v>740</v>
      </c>
      <c r="C161" s="994" t="s">
        <v>247</v>
      </c>
      <c r="D161" s="994" t="s">
        <v>4383</v>
      </c>
      <c r="E161" s="820">
        <v>24</v>
      </c>
      <c r="F161" s="526">
        <v>141</v>
      </c>
      <c r="G161" s="1151" t="s">
        <v>37</v>
      </c>
      <c r="H161" s="1151" t="s">
        <v>37</v>
      </c>
      <c r="I161" s="833">
        <v>84.43</v>
      </c>
      <c r="J161" s="822">
        <f t="shared" si="35"/>
        <v>2.8899680208456706</v>
      </c>
      <c r="K161" s="846">
        <v>0.61</v>
      </c>
      <c r="L161" s="824">
        <v>4</v>
      </c>
      <c r="M161" s="825">
        <f t="shared" si="36"/>
        <v>2.44</v>
      </c>
      <c r="N161" s="826" t="s">
        <v>149</v>
      </c>
      <c r="O161" s="847">
        <v>0.6</v>
      </c>
      <c r="P161" s="828">
        <v>43524</v>
      </c>
      <c r="Q161" s="828">
        <v>43539</v>
      </c>
      <c r="R161" s="825">
        <f t="shared" si="37"/>
        <v>1.6666666666666683</v>
      </c>
      <c r="S161" s="761">
        <f>IF(INDEX(Historical!$D$7:$D$1439,MATCH(B161,Historical!$B$7:$B$1446,0))=0,"n/a",(INDEX(Historical!$C$7:$C$1439,MATCH(B161,Historical!$B$7:$B$1446,0))/INDEX(Historical!$D$7:$D$1439,MATCH(B161,Historical!$B$7:$B$1446,0))-1)*100)</f>
        <v>3.4482758620689724</v>
      </c>
      <c r="T161" s="761">
        <f>IF(INDEX(Historical!$F$7:$F$1432,MATCH(B161,Historical!$B$7:$B$1446,0))=0,"n/a",((INDEX(Historical!$C$7:$C$1439,MATCH(B161,Historical!$B$7:$B$1446,0))/INDEX(Historical!$F$7:$F$1432,MATCH(B161,Historical!$B$7:$B$1446,0)))^(1/3)-1)*100)</f>
        <v>4.2217737766512498</v>
      </c>
      <c r="U161" s="761">
        <f>IF(INDEX(Historical!$H$7:$H$1432,MATCH(B161,Historical!$B$7:$B$1446,0))=0,"n/a",((INDEX(Historical!$C$7:$C$1439,MATCH(B161,Historical!$B$7:$B$1446,0))/INDEX(Historical!$H$7:$H$1432,MATCH(B161,Historical!$B$7:$B$1446,0)))^(1/5)-1)*100)</f>
        <v>7.3940923785779322</v>
      </c>
      <c r="V161" s="761">
        <f>IF(INDEX(Historical!$O$7:$O$1432,MATCH(B161,Historical!$B$7:$B$1446,0))=0,"n/a",((INDEX(Historical!$C$7:$C$1439,MATCH(B161,Historical!$B$7:$B$1446,0))/INDEX(Historical!$O$7:$O$1432,MATCH(B161,Historical!$B$7:$B$1446,0)))^(1/10)-1)*100)</f>
        <v>12.186284523575219</v>
      </c>
      <c r="W161" s="829">
        <f t="shared" si="38"/>
        <v>0.60675527182001565</v>
      </c>
      <c r="X161" s="830" t="str">
        <f t="shared" si="39"/>
        <v>n/a</v>
      </c>
      <c r="Y161" s="845"/>
      <c r="Z161" s="822">
        <f t="shared" si="40"/>
        <v>46.387832699619771</v>
      </c>
      <c r="AA161" s="832">
        <f t="shared" si="41"/>
        <v>16.051330798479089</v>
      </c>
      <c r="AB161" s="824">
        <v>12</v>
      </c>
      <c r="AC161" s="833">
        <v>5.26</v>
      </c>
      <c r="AD161" s="833">
        <v>1.07</v>
      </c>
      <c r="AE161" s="833">
        <v>0.88</v>
      </c>
      <c r="AF161" s="833">
        <v>5.98</v>
      </c>
      <c r="AG161" s="833">
        <v>37.1</v>
      </c>
      <c r="AH161" s="833">
        <v>47.599999999999994</v>
      </c>
      <c r="AI161" s="833">
        <v>13.719999999999999</v>
      </c>
      <c r="AJ161" s="833">
        <v>-0.6</v>
      </c>
      <c r="AK161" s="833">
        <v>15</v>
      </c>
      <c r="AL161" s="834">
        <v>5350</v>
      </c>
      <c r="AM161" s="835">
        <v>1.0999999999999999</v>
      </c>
      <c r="AN161" s="833">
        <v>2.2599999999999998</v>
      </c>
      <c r="AO161" s="836">
        <f t="shared" si="42"/>
        <v>-5.7672703990554872</v>
      </c>
      <c r="AP161" s="837">
        <f t="shared" si="43"/>
        <v>10.284060399423602</v>
      </c>
      <c r="AQ161" s="838">
        <f t="shared" si="44"/>
        <v>106.54508055133572</v>
      </c>
      <c r="AR161" s="704">
        <f>INDEX(Historical!$C$7:$C$1439,MATCH(B161,Historical!$B$7:$B$1446,0))*IF(AH161="n/a",1.03,IF(AH161&lt;0,1.01,IF(AH161&gt;10,1.1,(1+AH161/100))))</f>
        <v>2.64</v>
      </c>
      <c r="AS161" s="832">
        <f t="shared" si="45"/>
        <v>2.9040000000000004</v>
      </c>
      <c r="AT161" s="832">
        <f t="shared" si="49"/>
        <v>3.1944000000000008</v>
      </c>
      <c r="AU161" s="832">
        <f t="shared" si="49"/>
        <v>3.513840000000001</v>
      </c>
      <c r="AV161" s="832">
        <f t="shared" si="49"/>
        <v>3.8652240000000013</v>
      </c>
      <c r="AW161" s="822">
        <f t="shared" si="46"/>
        <v>16.117464000000005</v>
      </c>
      <c r="AX161" s="839">
        <f t="shared" si="47"/>
        <v>19.089735875873508</v>
      </c>
      <c r="AY161" s="998">
        <v>1.0900000000000001</v>
      </c>
      <c r="AZ161" s="835">
        <v>20.150000000000002</v>
      </c>
      <c r="BA161" s="835">
        <v>-35.67</v>
      </c>
      <c r="BB161" s="835">
        <v>-1.44</v>
      </c>
      <c r="BC161" s="835">
        <v>-13.56</v>
      </c>
      <c r="BD161" s="964"/>
      <c r="BE161" s="666">
        <v>1996</v>
      </c>
      <c r="BF161" s="948" t="e">
        <f>#VALUE!</f>
        <v>#VALUE!</v>
      </c>
      <c r="BG161" s="895">
        <v>9.1</v>
      </c>
    </row>
    <row r="162" spans="1:59" ht="11.25" customHeight="1" x14ac:dyDescent="0.2">
      <c r="A162" s="537" t="s">
        <v>1129</v>
      </c>
      <c r="B162" s="927" t="s">
        <v>1130</v>
      </c>
      <c r="C162" s="994" t="s">
        <v>112</v>
      </c>
      <c r="D162" s="994" t="s">
        <v>213</v>
      </c>
      <c r="E162" s="794">
        <v>10</v>
      </c>
      <c r="F162" s="526">
        <v>351</v>
      </c>
      <c r="G162" s="526" t="s">
        <v>115</v>
      </c>
      <c r="H162" s="526" t="s">
        <v>115</v>
      </c>
      <c r="I162" s="926">
        <v>38.07</v>
      </c>
      <c r="J162" s="704">
        <f t="shared" si="35"/>
        <v>2.8631468347780404</v>
      </c>
      <c r="K162" s="929">
        <v>0.27250000000000002</v>
      </c>
      <c r="L162" s="641">
        <v>4</v>
      </c>
      <c r="M162" s="695">
        <f t="shared" si="36"/>
        <v>1.0900000000000001</v>
      </c>
      <c r="N162" s="923" t="s">
        <v>320</v>
      </c>
      <c r="O162" s="797">
        <v>0.26500000000000001</v>
      </c>
      <c r="P162" s="917">
        <v>43542</v>
      </c>
      <c r="Q162" s="917">
        <v>43553</v>
      </c>
      <c r="R162" s="695">
        <f t="shared" si="37"/>
        <v>2.8301886792452855</v>
      </c>
      <c r="S162" s="761">
        <f>IF(INDEX(Historical!$D$7:$D$1439,MATCH(B162,Historical!$B$7:$B$1446,0))=0,"n/a",(INDEX(Historical!$C$7:$C$1439,MATCH(B162,Historical!$B$7:$B$1446,0))/INDEX(Historical!$D$7:$D$1439,MATCH(B162,Historical!$B$7:$B$1446,0))-1)*100)</f>
        <v>10.416666666666675</v>
      </c>
      <c r="T162" s="761">
        <f>IF(INDEX(Historical!$F$7:$F$1432,MATCH(B162,Historical!$B$7:$B$1446,0))=0,"n/a",((INDEX(Historical!$C$7:$C$1439,MATCH(B162,Historical!$B$7:$B$1446,0))/INDEX(Historical!$F$7:$F$1432,MATCH(B162,Historical!$B$7:$B$1446,0)))^(1/3)-1)*100)</f>
        <v>5.9998586670435561</v>
      </c>
      <c r="U162" s="761">
        <f>IF(INDEX(Historical!$H$7:$H$1432,MATCH(B162,Historical!$B$7:$B$1446,0))=0,"n/a",((INDEX(Historical!$C$7:$C$1439,MATCH(B162,Historical!$B$7:$B$1446,0))/INDEX(Historical!$H$7:$H$1432,MATCH(B162,Historical!$B$7:$B$1446,0)))^(1/5)-1)*100)</f>
        <v>4.8875347432512095</v>
      </c>
      <c r="V162" s="761" t="str">
        <f>IF(INDEX(Historical!$O$7:$O$1432,MATCH(B162,Historical!$B$7:$B$1446,0))=0,"n/a",((INDEX(Historical!$C$7:$C$1439,MATCH(B162,Historical!$B$7:$B$1446,0))/INDEX(Historical!$O$7:$O$1432,MATCH(B162,Historical!$B$7:$B$1446,0)))^(1/10)-1)*100)</f>
        <v>n/a</v>
      </c>
      <c r="W162" s="762" t="str">
        <f t="shared" si="38"/>
        <v>n/a</v>
      </c>
      <c r="X162" s="763">
        <f t="shared" si="39"/>
        <v>0.1645634593687276</v>
      </c>
      <c r="Y162" s="715"/>
      <c r="Z162" s="704">
        <f t="shared" si="40"/>
        <v>57.068062827225141</v>
      </c>
      <c r="AA162" s="937">
        <f t="shared" si="41"/>
        <v>19.93193717277487</v>
      </c>
      <c r="AB162" s="641">
        <v>12</v>
      </c>
      <c r="AC162" s="918">
        <v>1.91</v>
      </c>
      <c r="AD162" s="918">
        <v>1.33</v>
      </c>
      <c r="AE162" s="918">
        <v>1.69</v>
      </c>
      <c r="AF162" s="918">
        <v>3.06</v>
      </c>
      <c r="AG162" s="918">
        <v>16.100000000000001</v>
      </c>
      <c r="AH162" s="918">
        <v>-44.1</v>
      </c>
      <c r="AI162" s="918">
        <v>9.85</v>
      </c>
      <c r="AJ162" s="918">
        <v>29.7</v>
      </c>
      <c r="AK162" s="918">
        <v>15</v>
      </c>
      <c r="AL162" s="930">
        <v>887.79</v>
      </c>
      <c r="AM162" s="924">
        <v>2.1999999999999997</v>
      </c>
      <c r="AN162" s="918">
        <v>0.97</v>
      </c>
      <c r="AO162" s="804">
        <f t="shared" si="42"/>
        <v>-12.18125559474562</v>
      </c>
      <c r="AP162" s="805">
        <f t="shared" si="43"/>
        <v>7.7506815780292495</v>
      </c>
      <c r="AQ162" s="938">
        <f t="shared" si="44"/>
        <v>64.643355635670346</v>
      </c>
      <c r="AR162" s="704">
        <f>INDEX(Historical!$C$7:$C$1439,MATCH(B162,Historical!$B$7:$B$1446,0))*IF(AH162="n/a",1.03,IF(AH162&lt;0,1.01,IF(AH162&gt;10,1.1,(1+AH162/100))))</f>
        <v>1.0706</v>
      </c>
      <c r="AS162" s="937">
        <f t="shared" si="45"/>
        <v>1.1760541</v>
      </c>
      <c r="AT162" s="937">
        <f t="shared" si="49"/>
        <v>1.2936595100000001</v>
      </c>
      <c r="AU162" s="937">
        <f t="shared" si="49"/>
        <v>1.4230254610000002</v>
      </c>
      <c r="AV162" s="937">
        <f t="shared" si="49"/>
        <v>1.5653280071000002</v>
      </c>
      <c r="AW162" s="704">
        <f t="shared" si="46"/>
        <v>6.5286670780999998</v>
      </c>
      <c r="AX162" s="812">
        <f t="shared" si="47"/>
        <v>17.149112366955606</v>
      </c>
      <c r="AY162" s="997">
        <v>0.73</v>
      </c>
      <c r="AZ162" s="924">
        <v>13.51</v>
      </c>
      <c r="BA162" s="924">
        <v>-23.09</v>
      </c>
      <c r="BB162" s="924">
        <v>1.37</v>
      </c>
      <c r="BC162" s="924">
        <v>-8.2900000000000009</v>
      </c>
      <c r="BE162" s="666">
        <v>2010</v>
      </c>
      <c r="BF162" s="948" t="e">
        <f>#VALUE!</f>
        <v>#VALUE!</v>
      </c>
      <c r="BG162" s="933">
        <v>6.4</v>
      </c>
    </row>
    <row r="163" spans="1:59" ht="11.25" customHeight="1" x14ac:dyDescent="0.2">
      <c r="A163" s="537" t="s">
        <v>737</v>
      </c>
      <c r="B163" s="927" t="s">
        <v>738</v>
      </c>
      <c r="C163" s="994" t="s">
        <v>128</v>
      </c>
      <c r="D163" s="994" t="s">
        <v>126</v>
      </c>
      <c r="E163" s="794">
        <v>11</v>
      </c>
      <c r="F163" s="526">
        <v>309</v>
      </c>
      <c r="G163" s="526" t="s">
        <v>115</v>
      </c>
      <c r="H163" s="526" t="s">
        <v>115</v>
      </c>
      <c r="I163" s="926">
        <v>88.39</v>
      </c>
      <c r="J163" s="704">
        <f t="shared" si="35"/>
        <v>5.1589546328770215</v>
      </c>
      <c r="K163" s="929">
        <v>1.1399999999999999</v>
      </c>
      <c r="L163" s="641">
        <v>4</v>
      </c>
      <c r="M163" s="695">
        <f t="shared" si="36"/>
        <v>4.5599999999999996</v>
      </c>
      <c r="N163" s="923" t="s">
        <v>111</v>
      </c>
      <c r="O163" s="797">
        <v>1.07</v>
      </c>
      <c r="P163" s="917">
        <v>43272</v>
      </c>
      <c r="Q163" s="917">
        <v>43292</v>
      </c>
      <c r="R163" s="695">
        <f t="shared" si="37"/>
        <v>6.5420560747663394</v>
      </c>
      <c r="S163" s="761">
        <f>IF(INDEX(Historical!$D$7:$D$1439,MATCH(B163,Historical!$B$7:$B$1446,0))=0,"n/a",(INDEX(Historical!$C$7:$C$1439,MATCH(B163,Historical!$B$7:$B$1446,0))/INDEX(Historical!$D$7:$D$1439,MATCH(B163,Historical!$B$7:$B$1446,0))-1)*100)</f>
        <v>5.4892601431980825</v>
      </c>
      <c r="T163" s="761">
        <f>IF(INDEX(Historical!$F$7:$F$1432,MATCH(B163,Historical!$B$7:$B$1446,0))=0,"n/a",((INDEX(Historical!$C$7:$C$1439,MATCH(B163,Historical!$B$7:$B$1446,0))/INDEX(Historical!$F$7:$F$1432,MATCH(B163,Historical!$B$7:$B$1446,0)))^(1/3)-1)*100)</f>
        <v>3.2124464049385182</v>
      </c>
      <c r="U163" s="761">
        <f>IF(INDEX(Historical!$H$7:$H$1432,MATCH(B163,Historical!$B$7:$B$1446,0))=0,"n/a",((INDEX(Historical!$C$7:$C$1439,MATCH(B163,Historical!$B$7:$B$1446,0))/INDEX(Historical!$H$7:$H$1432,MATCH(B163,Historical!$B$7:$B$1446,0)))^(1/5)-1)*100)</f>
        <v>4.8381547806508607</v>
      </c>
      <c r="V163" s="761">
        <f>IF(INDEX(Historical!$O$7:$O$1432,MATCH(B163,Historical!$B$7:$B$1446,0))=0,"n/a",((INDEX(Historical!$C$7:$C$1439,MATCH(B163,Historical!$B$7:$B$1446,0))/INDEX(Historical!$O$7:$O$1432,MATCH(B163,Historical!$B$7:$B$1446,0)))^(1/10)-1)*100)</f>
        <v>16.022502063149791</v>
      </c>
      <c r="W163" s="762">
        <f t="shared" si="38"/>
        <v>0.30196000359882308</v>
      </c>
      <c r="X163" s="763" t="str">
        <f t="shared" si="39"/>
        <v>n/a</v>
      </c>
      <c r="Y163" s="927"/>
      <c r="Z163" s="704">
        <f t="shared" si="40"/>
        <v>89.411764705882348</v>
      </c>
      <c r="AA163" s="937">
        <f t="shared" si="41"/>
        <v>17.331372549019608</v>
      </c>
      <c r="AB163" s="641">
        <v>12</v>
      </c>
      <c r="AC163" s="918">
        <v>5.0999999999999996</v>
      </c>
      <c r="AD163" s="918">
        <v>2.6</v>
      </c>
      <c r="AE163" s="918">
        <v>4.68</v>
      </c>
      <c r="AF163" s="918" t="s">
        <v>137</v>
      </c>
      <c r="AG163" s="918">
        <v>-65.2</v>
      </c>
      <c r="AH163" s="918">
        <v>3.9</v>
      </c>
      <c r="AI163" s="918">
        <v>8.5</v>
      </c>
      <c r="AJ163" s="918">
        <v>-0.6</v>
      </c>
      <c r="AK163" s="918">
        <v>6.660000000000001</v>
      </c>
      <c r="AL163" s="930">
        <v>138520</v>
      </c>
      <c r="AM163" s="924">
        <v>0.2</v>
      </c>
      <c r="AN163" s="918" t="s">
        <v>137</v>
      </c>
      <c r="AO163" s="804">
        <f t="shared" si="42"/>
        <v>-7.3342631354917263</v>
      </c>
      <c r="AP163" s="805">
        <f t="shared" si="43"/>
        <v>9.9971094135278822</v>
      </c>
      <c r="AQ163" s="938" t="str">
        <f t="shared" si="44"/>
        <v>n/a</v>
      </c>
      <c r="AR163" s="704">
        <f>INDEX(Historical!$C$7:$C$1439,MATCH(B163,Historical!$B$7:$B$1446,0))*IF(AH163="n/a",1.03,IF(AH163&lt;0,1.01,IF(AH163&gt;10,1.1,(1+AH163/100))))</f>
        <v>4.5923799999999995</v>
      </c>
      <c r="AS163" s="937">
        <f t="shared" si="45"/>
        <v>4.9827322999999994</v>
      </c>
      <c r="AT163" s="937">
        <f t="shared" si="49"/>
        <v>5.314582271179999</v>
      </c>
      <c r="AU163" s="937">
        <f t="shared" si="49"/>
        <v>5.6685334504405871</v>
      </c>
      <c r="AV163" s="937">
        <f t="shared" si="49"/>
        <v>6.0460577782399305</v>
      </c>
      <c r="AW163" s="704">
        <f t="shared" si="46"/>
        <v>26.604285799860516</v>
      </c>
      <c r="AX163" s="812">
        <f t="shared" si="47"/>
        <v>30.09875076350324</v>
      </c>
      <c r="AY163" s="997">
        <v>1.01</v>
      </c>
      <c r="AZ163" s="924">
        <v>36.68</v>
      </c>
      <c r="BA163" s="924">
        <v>-14.64</v>
      </c>
      <c r="BB163" s="924">
        <v>6.74</v>
      </c>
      <c r="BC163" s="924">
        <v>7.89</v>
      </c>
      <c r="BE163" s="666">
        <v>2008</v>
      </c>
      <c r="BF163" s="948" t="e">
        <f>#VALUE!</f>
        <v>#VALUE!</v>
      </c>
      <c r="BG163" s="933">
        <v>19.400000000000002</v>
      </c>
    </row>
    <row r="164" spans="1:59" ht="11.25" customHeight="1" x14ac:dyDescent="0.2">
      <c r="A164" s="611" t="s">
        <v>1573</v>
      </c>
      <c r="B164" s="927" t="s">
        <v>1574</v>
      </c>
      <c r="C164" s="994" t="s">
        <v>108</v>
      </c>
      <c r="D164" s="994" t="s">
        <v>4376</v>
      </c>
      <c r="E164" s="794">
        <v>10</v>
      </c>
      <c r="F164" s="526">
        <v>352</v>
      </c>
      <c r="G164" s="526" t="s">
        <v>106</v>
      </c>
      <c r="H164" s="526" t="s">
        <v>106</v>
      </c>
      <c r="I164" s="926">
        <v>28.5</v>
      </c>
      <c r="J164" s="704">
        <f t="shared" si="35"/>
        <v>3.0877192982456143</v>
      </c>
      <c r="K164" s="929">
        <v>0.22</v>
      </c>
      <c r="L164" s="641">
        <v>4</v>
      </c>
      <c r="M164" s="695">
        <f t="shared" si="36"/>
        <v>0.88</v>
      </c>
      <c r="N164" s="923" t="s">
        <v>320</v>
      </c>
      <c r="O164" s="797">
        <v>0.21</v>
      </c>
      <c r="P164" s="917">
        <v>43542</v>
      </c>
      <c r="Q164" s="917">
        <v>43553</v>
      </c>
      <c r="R164" s="695">
        <f t="shared" si="37"/>
        <v>4.7619047619047663</v>
      </c>
      <c r="S164" s="761">
        <f>IF(INDEX(Historical!$D$7:$D$1439,MATCH(B164,Historical!$B$7:$B$1446,0))=0,"n/a",(INDEX(Historical!$C$7:$C$1439,MATCH(B164,Historical!$B$7:$B$1446,0))/INDEX(Historical!$D$7:$D$1439,MATCH(B164,Historical!$B$7:$B$1446,0))-1)*100)</f>
        <v>4.9999999999999822</v>
      </c>
      <c r="T164" s="761">
        <f>IF(INDEX(Historical!$F$7:$F$1432,MATCH(B164,Historical!$B$7:$B$1446,0))=0,"n/a",((INDEX(Historical!$C$7:$C$1439,MATCH(B164,Historical!$B$7:$B$1446,0))/INDEX(Historical!$F$7:$F$1432,MATCH(B164,Historical!$B$7:$B$1446,0)))^(1/3)-1)*100)</f>
        <v>5.2726599609396629</v>
      </c>
      <c r="U164" s="761">
        <f>IF(INDEX(Historical!$H$7:$H$1432,MATCH(B164,Historical!$B$7:$B$1446,0))=0,"n/a",((INDEX(Historical!$C$7:$C$1439,MATCH(B164,Historical!$B$7:$B$1446,0))/INDEX(Historical!$H$7:$H$1432,MATCH(B164,Historical!$B$7:$B$1446,0)))^(1/5)-1)*100)</f>
        <v>4.6263070955007146</v>
      </c>
      <c r="V164" s="761">
        <f>IF(INDEX(Historical!$O$7:$O$1432,MATCH(B164,Historical!$B$7:$B$1446,0))=0,"n/a",((INDEX(Historical!$C$7:$C$1439,MATCH(B164,Historical!$B$7:$B$1446,0))/INDEX(Historical!$O$7:$O$1432,MATCH(B164,Historical!$B$7:$B$1446,0)))^(1/10)-1)*100)</f>
        <v>3.9538176114951584</v>
      </c>
      <c r="W164" s="762">
        <f t="shared" si="38"/>
        <v>1.1700861167825216</v>
      </c>
      <c r="X164" s="763" t="str">
        <f t="shared" si="39"/>
        <v>n/a</v>
      </c>
      <c r="Y164" s="725"/>
      <c r="Z164" s="704" t="str">
        <f t="shared" si="40"/>
        <v>n/a</v>
      </c>
      <c r="AA164" s="937" t="str">
        <f t="shared" si="41"/>
        <v>n/a</v>
      </c>
      <c r="AB164" s="641">
        <v>12</v>
      </c>
      <c r="AC164" s="918" t="s">
        <v>137</v>
      </c>
      <c r="AD164" s="918" t="s">
        <v>137</v>
      </c>
      <c r="AE164" s="918" t="s">
        <v>137</v>
      </c>
      <c r="AF164" s="918" t="s">
        <v>137</v>
      </c>
      <c r="AG164" s="918" t="s">
        <v>137</v>
      </c>
      <c r="AH164" s="918" t="s">
        <v>137</v>
      </c>
      <c r="AI164" s="918" t="s">
        <v>137</v>
      </c>
      <c r="AJ164" s="918" t="s">
        <v>137</v>
      </c>
      <c r="AK164" s="918" t="s">
        <v>137</v>
      </c>
      <c r="AL164" s="930" t="s">
        <v>137</v>
      </c>
      <c r="AM164" s="924" t="s">
        <v>137</v>
      </c>
      <c r="AN164" s="918" t="s">
        <v>137</v>
      </c>
      <c r="AO164" s="804" t="str">
        <f t="shared" si="42"/>
        <v>n/a</v>
      </c>
      <c r="AP164" s="805">
        <f t="shared" si="43"/>
        <v>7.7140263937463285</v>
      </c>
      <c r="AQ164" s="938" t="str">
        <f t="shared" si="44"/>
        <v>n/a</v>
      </c>
      <c r="AR164" s="704">
        <f>INDEX(Historical!$C$7:$C$1439,MATCH(B164,Historical!$B$7:$B$1446,0))*IF(AH164="n/a",1.03,IF(AH164&lt;0,1.01,IF(AH164&gt;10,1.1,(1+AH164/100))))</f>
        <v>0.86519999999999997</v>
      </c>
      <c r="AS164" s="937">
        <f t="shared" si="45"/>
        <v>0.89115599999999995</v>
      </c>
      <c r="AT164" s="937">
        <f t="shared" si="49"/>
        <v>0.91789067999999996</v>
      </c>
      <c r="AU164" s="937">
        <f t="shared" si="49"/>
        <v>0.94542740039999995</v>
      </c>
      <c r="AV164" s="937">
        <f t="shared" si="49"/>
        <v>0.97379022241199997</v>
      </c>
      <c r="AW164" s="704">
        <f t="shared" si="46"/>
        <v>4.5934643028119995</v>
      </c>
      <c r="AX164" s="812">
        <f t="shared" si="47"/>
        <v>16.117418606357891</v>
      </c>
      <c r="AY164" s="997" t="s">
        <v>137</v>
      </c>
      <c r="AZ164" s="924" t="s">
        <v>137</v>
      </c>
      <c r="BA164" s="924" t="s">
        <v>137</v>
      </c>
      <c r="BB164" s="924" t="s">
        <v>137</v>
      </c>
      <c r="BC164" s="924" t="s">
        <v>137</v>
      </c>
      <c r="BD164" s="963" t="s">
        <v>4301</v>
      </c>
      <c r="BE164" s="666">
        <v>2010</v>
      </c>
      <c r="BF164" s="948" t="e">
        <f>#VALUE!</f>
        <v>#VALUE!</v>
      </c>
      <c r="BG164" s="933" t="s">
        <v>137</v>
      </c>
    </row>
    <row r="165" spans="1:59" ht="11.25" customHeight="1" x14ac:dyDescent="0.2">
      <c r="A165" s="611" t="s">
        <v>741</v>
      </c>
      <c r="B165" s="927" t="s">
        <v>742</v>
      </c>
      <c r="C165" s="994" t="s">
        <v>131</v>
      </c>
      <c r="D165" s="994" t="s">
        <v>4366</v>
      </c>
      <c r="E165" s="794">
        <v>13</v>
      </c>
      <c r="F165" s="526">
        <v>286</v>
      </c>
      <c r="G165" s="526" t="s">
        <v>106</v>
      </c>
      <c r="H165" s="526" t="s">
        <v>106</v>
      </c>
      <c r="I165" s="926">
        <v>51.84</v>
      </c>
      <c r="J165" s="704">
        <f t="shared" si="35"/>
        <v>2.7970679012345676</v>
      </c>
      <c r="K165" s="929">
        <v>0.36249999999999999</v>
      </c>
      <c r="L165" s="641">
        <v>4</v>
      </c>
      <c r="M165" s="695">
        <f t="shared" si="36"/>
        <v>1.45</v>
      </c>
      <c r="N165" s="923" t="s">
        <v>220</v>
      </c>
      <c r="O165" s="797">
        <v>0.34</v>
      </c>
      <c r="P165" s="917">
        <v>43273</v>
      </c>
      <c r="Q165" s="917">
        <v>43297</v>
      </c>
      <c r="R165" s="695">
        <f t="shared" si="37"/>
        <v>6.6176470588235183</v>
      </c>
      <c r="S165" s="761">
        <f>IF(INDEX(Historical!$D$7:$D$1439,MATCH(B165,Historical!$B$7:$B$1446,0))=0,"n/a",(INDEX(Historical!$C$7:$C$1439,MATCH(B165,Historical!$B$7:$B$1446,0))/INDEX(Historical!$D$7:$D$1439,MATCH(B165,Historical!$B$7:$B$1446,0))-1)*100)</f>
        <v>6.4393939393939448</v>
      </c>
      <c r="T165" s="761">
        <f>IF(INDEX(Historical!$F$7:$F$1432,MATCH(B165,Historical!$B$7:$B$1446,0))=0,"n/a",((INDEX(Historical!$C$7:$C$1439,MATCH(B165,Historical!$B$7:$B$1446,0))/INDEX(Historical!$F$7:$F$1432,MATCH(B165,Historical!$B$7:$B$1446,0)))^(1/3)-1)*100)</f>
        <v>6.5956408753060192</v>
      </c>
      <c r="U165" s="761">
        <f>IF(INDEX(Historical!$H$7:$H$1432,MATCH(B165,Historical!$B$7:$B$1446,0))=0,"n/a",((INDEX(Historical!$C$7:$C$1439,MATCH(B165,Historical!$B$7:$B$1446,0))/INDEX(Historical!$H$7:$H$1432,MATCH(B165,Historical!$B$7:$B$1446,0)))^(1/5)-1)*100)</f>
        <v>5.2082908223901825</v>
      </c>
      <c r="V165" s="761">
        <f>IF(INDEX(Historical!$O$7:$O$1432,MATCH(B165,Historical!$B$7:$B$1446,0))=0,"n/a",((INDEX(Historical!$C$7:$C$1439,MATCH(B165,Historical!$B$7:$B$1446,0))/INDEX(Historical!$O$7:$O$1432,MATCH(B165,Historical!$B$7:$B$1446,0)))^(1/10)-1)*100)</f>
        <v>3.8820494608564404</v>
      </c>
      <c r="W165" s="762">
        <f t="shared" si="38"/>
        <v>1.3416343286984171</v>
      </c>
      <c r="X165" s="763">
        <f t="shared" si="39"/>
        <v>0.44138057816865955</v>
      </c>
      <c r="Y165" s="927"/>
      <c r="Z165" s="704">
        <f t="shared" si="40"/>
        <v>61.181434599156113</v>
      </c>
      <c r="AA165" s="937">
        <f t="shared" si="41"/>
        <v>21.873417721518987</v>
      </c>
      <c r="AB165" s="641">
        <v>12</v>
      </c>
      <c r="AC165" s="918">
        <v>2.37</v>
      </c>
      <c r="AD165" s="918">
        <v>4.46</v>
      </c>
      <c r="AE165" s="918">
        <v>2.3199999999999998</v>
      </c>
      <c r="AF165" s="918">
        <v>1.85</v>
      </c>
      <c r="AG165" s="918">
        <v>8.6</v>
      </c>
      <c r="AH165" s="918">
        <v>3.6999999999999997</v>
      </c>
      <c r="AI165" s="918">
        <v>5</v>
      </c>
      <c r="AJ165" s="918">
        <v>11.799999999999999</v>
      </c>
      <c r="AK165" s="918">
        <v>4.9000000000000004</v>
      </c>
      <c r="AL165" s="930">
        <v>4620</v>
      </c>
      <c r="AM165" s="924">
        <v>0.2</v>
      </c>
      <c r="AN165" s="918">
        <v>0.99</v>
      </c>
      <c r="AO165" s="804">
        <f t="shared" si="42"/>
        <v>-13.868058997894236</v>
      </c>
      <c r="AP165" s="805">
        <f t="shared" si="43"/>
        <v>8.0053587236247505</v>
      </c>
      <c r="AQ165" s="938">
        <f t="shared" si="44"/>
        <v>34.107457386165805</v>
      </c>
      <c r="AR165" s="704">
        <f>INDEX(Historical!$C$7:$C$1439,MATCH(B165,Historical!$B$7:$B$1446,0))*IF(AH165="n/a",1.03,IF(AH165&lt;0,1.01,IF(AH165&gt;10,1.1,(1+AH165/100))))</f>
        <v>1.456985</v>
      </c>
      <c r="AS165" s="937">
        <f t="shared" si="45"/>
        <v>1.52983425</v>
      </c>
      <c r="AT165" s="937">
        <f t="shared" si="49"/>
        <v>1.6047961282499998</v>
      </c>
      <c r="AU165" s="937">
        <f t="shared" si="49"/>
        <v>1.6834311385342497</v>
      </c>
      <c r="AV165" s="937">
        <f t="shared" si="49"/>
        <v>1.765919264322428</v>
      </c>
      <c r="AW165" s="704">
        <f t="shared" si="46"/>
        <v>8.0409657811066761</v>
      </c>
      <c r="AX165" s="812">
        <f t="shared" si="47"/>
        <v>15.51112226293726</v>
      </c>
      <c r="AY165" s="997">
        <v>0.28999999999999998</v>
      </c>
      <c r="AZ165" s="924">
        <v>32.31</v>
      </c>
      <c r="BA165" s="924">
        <v>-1.44</v>
      </c>
      <c r="BB165" s="924">
        <v>4.7</v>
      </c>
      <c r="BC165" s="924">
        <v>11.129999999999999</v>
      </c>
      <c r="BE165" s="666">
        <v>2006</v>
      </c>
      <c r="BF165" s="948" t="e">
        <f>#VALUE!</f>
        <v>#VALUE!</v>
      </c>
      <c r="BG165" s="933">
        <v>2.7</v>
      </c>
    </row>
    <row r="166" spans="1:59" ht="11.25" customHeight="1" x14ac:dyDescent="0.2">
      <c r="A166" s="611" t="s">
        <v>743</v>
      </c>
      <c r="B166" s="927" t="s">
        <v>744</v>
      </c>
      <c r="C166" s="994" t="s">
        <v>131</v>
      </c>
      <c r="D166" s="994" t="s">
        <v>4366</v>
      </c>
      <c r="E166" s="794">
        <v>18</v>
      </c>
      <c r="F166" s="526">
        <v>182</v>
      </c>
      <c r="G166" s="526" t="s">
        <v>37</v>
      </c>
      <c r="H166" s="526" t="s">
        <v>37</v>
      </c>
      <c r="I166" s="926">
        <v>31.74</v>
      </c>
      <c r="J166" s="704">
        <f t="shared" si="35"/>
        <v>5.1984877126654059</v>
      </c>
      <c r="K166" s="929">
        <v>0.41249999999999998</v>
      </c>
      <c r="L166" s="641">
        <v>4</v>
      </c>
      <c r="M166" s="695">
        <f t="shared" si="36"/>
        <v>1.65</v>
      </c>
      <c r="N166" s="923" t="s">
        <v>164</v>
      </c>
      <c r="O166" s="797">
        <v>0.41</v>
      </c>
      <c r="P166" s="917">
        <v>43531</v>
      </c>
      <c r="Q166" s="917">
        <v>43556</v>
      </c>
      <c r="R166" s="695">
        <f t="shared" si="37"/>
        <v>0.60975609756097615</v>
      </c>
      <c r="S166" s="761">
        <f>IF(INDEX(Historical!$D$7:$D$1439,MATCH(B166,Historical!$B$7:$B$1446,0))=0,"n/a",(INDEX(Historical!$C$7:$C$1439,MATCH(B166,Historical!$B$7:$B$1446,0))/INDEX(Historical!$D$7:$D$1439,MATCH(B166,Historical!$B$7:$B$1446,0))-1)*100)</f>
        <v>3.833865814696491</v>
      </c>
      <c r="T166" s="761">
        <f>IF(INDEX(Historical!$F$7:$F$1432,MATCH(B166,Historical!$B$7:$B$1446,0))=0,"n/a",((INDEX(Historical!$C$7:$C$1439,MATCH(B166,Historical!$B$7:$B$1446,0))/INDEX(Historical!$F$7:$F$1432,MATCH(B166,Historical!$B$7:$B$1446,0)))^(1/3)-1)*100)</f>
        <v>2.818372270192615</v>
      </c>
      <c r="U166" s="761">
        <f>IF(INDEX(Historical!$H$7:$H$1432,MATCH(B166,Historical!$B$7:$B$1446,0))=0,"n/a",((INDEX(Historical!$C$7:$C$1439,MATCH(B166,Historical!$B$7:$B$1446,0))/INDEX(Historical!$H$7:$H$1432,MATCH(B166,Historical!$B$7:$B$1446,0)))^(1/5)-1)*100)</f>
        <v>3.5208440573418098</v>
      </c>
      <c r="V166" s="761">
        <f>IF(INDEX(Historical!$O$7:$O$1432,MATCH(B166,Historical!$B$7:$B$1446,0))=0,"n/a",((INDEX(Historical!$C$7:$C$1439,MATCH(B166,Historical!$B$7:$B$1446,0))/INDEX(Historical!$O$7:$O$1432,MATCH(B166,Historical!$B$7:$B$1446,0)))^(1/10)-1)*100)</f>
        <v>2.6741776967489139</v>
      </c>
      <c r="W166" s="762">
        <f t="shared" si="38"/>
        <v>1.3166081153179223</v>
      </c>
      <c r="X166" s="763">
        <f t="shared" si="39"/>
        <v>0.78240979052040216</v>
      </c>
      <c r="Y166" s="928"/>
      <c r="Z166" s="704">
        <f t="shared" si="40"/>
        <v>63.953488372093013</v>
      </c>
      <c r="AA166" s="937">
        <f t="shared" si="41"/>
        <v>12.302325581395348</v>
      </c>
      <c r="AB166" s="641">
        <v>12</v>
      </c>
      <c r="AC166" s="918">
        <v>2.58</v>
      </c>
      <c r="AD166" s="918">
        <v>3.43</v>
      </c>
      <c r="AE166" s="920">
        <v>2.95</v>
      </c>
      <c r="AF166" s="918">
        <v>1.96</v>
      </c>
      <c r="AG166" s="918">
        <v>15.9</v>
      </c>
      <c r="AH166" s="918">
        <v>22.3</v>
      </c>
      <c r="AI166" s="918">
        <v>4.4799999999999995</v>
      </c>
      <c r="AJ166" s="918">
        <v>4.5</v>
      </c>
      <c r="AK166" s="918">
        <v>3.5900000000000003</v>
      </c>
      <c r="AL166" s="930">
        <v>22960</v>
      </c>
      <c r="AM166" s="924">
        <v>0.21</v>
      </c>
      <c r="AN166" s="918">
        <v>1.89</v>
      </c>
      <c r="AO166" s="804">
        <f t="shared" si="42"/>
        <v>-3.5829938113881319</v>
      </c>
      <c r="AP166" s="805">
        <f t="shared" si="43"/>
        <v>8.7193317700072157</v>
      </c>
      <c r="AQ166" s="938">
        <f t="shared" si="44"/>
        <v>3.5214591592484634</v>
      </c>
      <c r="AR166" s="704">
        <f>INDEX(Historical!$C$7:$C$1439,MATCH(B166,Historical!$B$7:$B$1446,0))*IF(AH166="n/a",1.03,IF(AH166&lt;0,1.01,IF(AH166&gt;10,1.1,(1+AH166/100))))</f>
        <v>1.7875000000000001</v>
      </c>
      <c r="AS166" s="937">
        <f t="shared" si="45"/>
        <v>1.86758</v>
      </c>
      <c r="AT166" s="937">
        <f t="shared" si="49"/>
        <v>1.9346261220000001</v>
      </c>
      <c r="AU166" s="937">
        <f t="shared" si="49"/>
        <v>2.0040791997798002</v>
      </c>
      <c r="AV166" s="937">
        <f t="shared" si="49"/>
        <v>2.0760256430518953</v>
      </c>
      <c r="AW166" s="704">
        <f t="shared" si="46"/>
        <v>9.6698109648316954</v>
      </c>
      <c r="AX166" s="812">
        <f t="shared" si="47"/>
        <v>30.465693020893813</v>
      </c>
      <c r="AY166" s="997">
        <v>0.59</v>
      </c>
      <c r="AZ166" s="924">
        <v>25.45</v>
      </c>
      <c r="BA166" s="924">
        <v>-3.4799999999999995</v>
      </c>
      <c r="BB166" s="924">
        <v>0.8</v>
      </c>
      <c r="BC166" s="924">
        <v>5.6800000000000006</v>
      </c>
      <c r="BE166" s="666">
        <v>2002</v>
      </c>
      <c r="BF166" s="948" t="e">
        <f>#VALUE!</f>
        <v>#VALUE!</v>
      </c>
      <c r="BG166" s="933">
        <v>4.3</v>
      </c>
    </row>
    <row r="167" spans="1:59" ht="11.25" customHeight="1" x14ac:dyDescent="0.2">
      <c r="A167" s="611" t="s">
        <v>734</v>
      </c>
      <c r="B167" s="927" t="s">
        <v>735</v>
      </c>
      <c r="C167" s="994" t="s">
        <v>154</v>
      </c>
      <c r="D167" s="994" t="s">
        <v>4386</v>
      </c>
      <c r="E167" s="794">
        <v>16</v>
      </c>
      <c r="F167" s="526">
        <v>205</v>
      </c>
      <c r="G167" s="526" t="s">
        <v>106</v>
      </c>
      <c r="H167" s="526" t="s">
        <v>106</v>
      </c>
      <c r="I167" s="926">
        <v>48.16</v>
      </c>
      <c r="J167" s="704">
        <f t="shared" si="35"/>
        <v>1.5780730897009969</v>
      </c>
      <c r="K167" s="929">
        <v>0.19</v>
      </c>
      <c r="L167" s="641">
        <v>4</v>
      </c>
      <c r="M167" s="695">
        <f t="shared" si="36"/>
        <v>0.76</v>
      </c>
      <c r="N167" s="923" t="s">
        <v>327</v>
      </c>
      <c r="O167" s="797">
        <v>0.16</v>
      </c>
      <c r="P167" s="919">
        <v>43160</v>
      </c>
      <c r="Q167" s="919">
        <v>43179</v>
      </c>
      <c r="R167" s="695">
        <f t="shared" si="37"/>
        <v>18.75</v>
      </c>
      <c r="S167" s="761">
        <f>IF(INDEX(Historical!$D$7:$D$1439,MATCH(B167,Historical!$B$7:$B$1446,0))=0,"n/a",(INDEX(Historical!$C$7:$C$1439,MATCH(B167,Historical!$B$7:$B$1446,0))/INDEX(Historical!$D$7:$D$1439,MATCH(B167,Historical!$B$7:$B$1446,0))-1)*100)</f>
        <v>18.75</v>
      </c>
      <c r="T167" s="761">
        <f>IF(INDEX(Historical!$F$7:$F$1432,MATCH(B167,Historical!$B$7:$B$1446,0))=0,"n/a",((INDEX(Historical!$C$7:$C$1439,MATCH(B167,Historical!$B$7:$B$1446,0))/INDEX(Historical!$F$7:$F$1432,MATCH(B167,Historical!$B$7:$B$1446,0)))^(1/3)-1)*100)</f>
        <v>14.977941578896626</v>
      </c>
      <c r="U167" s="761">
        <f>IF(INDEX(Historical!$H$7:$H$1432,MATCH(B167,Historical!$B$7:$B$1446,0))=0,"n/a",((INDEX(Historical!$C$7:$C$1439,MATCH(B167,Historical!$B$7:$B$1446,0))/INDEX(Historical!$H$7:$H$1432,MATCH(B167,Historical!$B$7:$B$1446,0)))^(1/5)-1)*100)</f>
        <v>16.118714233316211</v>
      </c>
      <c r="V167" s="761">
        <f>IF(INDEX(Historical!$O$7:$O$1432,MATCH(B167,Historical!$B$7:$B$1446,0))=0,"n/a",((INDEX(Historical!$C$7:$C$1439,MATCH(B167,Historical!$B$7:$B$1446,0))/INDEX(Historical!$O$7:$O$1432,MATCH(B167,Historical!$B$7:$B$1446,0)))^(1/10)-1)*100)</f>
        <v>14.00029446326867</v>
      </c>
      <c r="W167" s="762">
        <f t="shared" si="38"/>
        <v>1.1513125152906927</v>
      </c>
      <c r="X167" s="763" t="str">
        <f t="shared" si="39"/>
        <v>n/a</v>
      </c>
      <c r="Y167" s="928" t="s">
        <v>736</v>
      </c>
      <c r="Z167" s="704">
        <f t="shared" si="40"/>
        <v>80.851063829787236</v>
      </c>
      <c r="AA167" s="937">
        <f t="shared" si="41"/>
        <v>51.234042553191486</v>
      </c>
      <c r="AB167" s="641">
        <v>6</v>
      </c>
      <c r="AC167" s="918">
        <v>0.94</v>
      </c>
      <c r="AD167" s="918">
        <v>51.29</v>
      </c>
      <c r="AE167" s="918">
        <v>1.42</v>
      </c>
      <c r="AF167" s="918">
        <v>1.1499999999999999</v>
      </c>
      <c r="AG167" s="918">
        <v>2.1999999999999997</v>
      </c>
      <c r="AH167" s="918">
        <v>0.3</v>
      </c>
      <c r="AI167" s="918">
        <v>7.93</v>
      </c>
      <c r="AJ167" s="918">
        <v>-11.799999999999999</v>
      </c>
      <c r="AK167" s="918">
        <v>1</v>
      </c>
      <c r="AL167" s="930">
        <v>6730</v>
      </c>
      <c r="AM167" s="924">
        <v>0.1</v>
      </c>
      <c r="AN167" s="918">
        <v>0.56999999999999995</v>
      </c>
      <c r="AO167" s="804">
        <f t="shared" si="42"/>
        <v>-33.537255230174281</v>
      </c>
      <c r="AP167" s="805">
        <f t="shared" si="43"/>
        <v>17.696787323017208</v>
      </c>
      <c r="AQ167" s="938">
        <f t="shared" si="44"/>
        <v>61.821779795167387</v>
      </c>
      <c r="AR167" s="704">
        <f>INDEX(Historical!$C$7:$C$1439,MATCH(B167,Historical!$B$7:$B$1446,0))*IF(AH167="n/a",1.03,IF(AH167&lt;0,1.01,IF(AH167&gt;10,1.1,(1+AH167/100))))</f>
        <v>0.76227999999999996</v>
      </c>
      <c r="AS167" s="937">
        <f t="shared" si="45"/>
        <v>0.82272880399999992</v>
      </c>
      <c r="AT167" s="937">
        <f t="shared" ref="AT167:AV186" si="50">IF($AK167="n/a",1.03*AS167,IF($AK167&lt;0,1.01*AS167,IF($AK167&gt;10,1.1*AS167,(1+$AK167/100)*AS167)))</f>
        <v>0.83095609203999998</v>
      </c>
      <c r="AU167" s="937">
        <f t="shared" si="50"/>
        <v>0.83926565296040001</v>
      </c>
      <c r="AV167" s="937">
        <f t="shared" si="50"/>
        <v>0.84765830949000398</v>
      </c>
      <c r="AW167" s="704">
        <f t="shared" si="46"/>
        <v>4.1028888584904042</v>
      </c>
      <c r="AX167" s="812">
        <f t="shared" si="47"/>
        <v>8.5192874968654575</v>
      </c>
      <c r="AY167" s="997">
        <v>1.31</v>
      </c>
      <c r="AZ167" s="924">
        <v>32.75</v>
      </c>
      <c r="BA167" s="924">
        <v>-43.3</v>
      </c>
      <c r="BB167" s="924">
        <v>1.58</v>
      </c>
      <c r="BC167" s="924">
        <v>-23.44</v>
      </c>
      <c r="BE167" s="666">
        <v>2003</v>
      </c>
      <c r="BF167" s="948" t="e">
        <f>#VALUE!</f>
        <v>#VALUE!</v>
      </c>
      <c r="BG167" s="933">
        <v>1.2</v>
      </c>
    </row>
    <row r="168" spans="1:59" ht="11.25" customHeight="1" x14ac:dyDescent="0.2">
      <c r="A168" s="537" t="s">
        <v>1587</v>
      </c>
      <c r="B168" s="927" t="s">
        <v>1588</v>
      </c>
      <c r="C168" s="994" t="s">
        <v>108</v>
      </c>
      <c r="D168" s="994" t="s">
        <v>118</v>
      </c>
      <c r="E168" s="794">
        <v>10</v>
      </c>
      <c r="F168" s="526">
        <v>339</v>
      </c>
      <c r="G168" s="526" t="s">
        <v>106</v>
      </c>
      <c r="H168" s="526" t="s">
        <v>106</v>
      </c>
      <c r="I168" s="926">
        <v>122.15</v>
      </c>
      <c r="J168" s="704">
        <f t="shared" si="35"/>
        <v>1.1133851821530905</v>
      </c>
      <c r="K168" s="929">
        <v>0.34</v>
      </c>
      <c r="L168" s="641">
        <v>4</v>
      </c>
      <c r="M168" s="695">
        <f t="shared" si="36"/>
        <v>1.36</v>
      </c>
      <c r="N168" s="923" t="s">
        <v>595</v>
      </c>
      <c r="O168" s="797">
        <v>0.25</v>
      </c>
      <c r="P168" s="917">
        <v>43515</v>
      </c>
      <c r="Q168" s="917">
        <v>43539</v>
      </c>
      <c r="R168" s="695">
        <f t="shared" si="37"/>
        <v>36.000000000000007</v>
      </c>
      <c r="S168" s="761">
        <f>IF(INDEX(Historical!$D$7:$D$1439,MATCH(B168,Historical!$B$7:$B$1446,0))=0,"n/a",(INDEX(Historical!$C$7:$C$1439,MATCH(B168,Historical!$B$7:$B$1446,0))/INDEX(Historical!$D$7:$D$1439,MATCH(B168,Historical!$B$7:$B$1446,0))-1)*100)</f>
        <v>28.205128205128194</v>
      </c>
      <c r="T168" s="761">
        <f>IF(INDEX(Historical!$F$7:$F$1432,MATCH(B168,Historical!$B$7:$B$1446,0))=0,"n/a",((INDEX(Historical!$C$7:$C$1439,MATCH(B168,Historical!$B$7:$B$1446,0))/INDEX(Historical!$F$7:$F$1432,MATCH(B168,Historical!$B$7:$B$1446,0)))^(1/3)-1)*100)</f>
        <v>16.039720840319482</v>
      </c>
      <c r="U168" s="761">
        <f>IF(INDEX(Historical!$H$7:$H$1432,MATCH(B168,Historical!$B$7:$B$1446,0))=0,"n/a",((INDEX(Historical!$C$7:$C$1439,MATCH(B168,Historical!$B$7:$B$1446,0))/INDEX(Historical!$H$7:$H$1432,MATCH(B168,Historical!$B$7:$B$1446,0)))^(1/5)-1)*100)</f>
        <v>17.844539784792257</v>
      </c>
      <c r="V168" s="761" t="str">
        <f>IF(INDEX(Historical!$O$7:$O$1432,MATCH(B168,Historical!$B$7:$B$1446,0))=0,"n/a",((INDEX(Historical!$C$7:$C$1439,MATCH(B168,Historical!$B$7:$B$1446,0))/INDEX(Historical!$O$7:$O$1432,MATCH(B168,Historical!$B$7:$B$1446,0)))^(1/10)-1)*100)</f>
        <v>n/a</v>
      </c>
      <c r="W168" s="762" t="str">
        <f t="shared" si="38"/>
        <v>n/a</v>
      </c>
      <c r="X168" s="763">
        <f t="shared" si="39"/>
        <v>0.83385699928935786</v>
      </c>
      <c r="Y168" s="928"/>
      <c r="Z168" s="704">
        <f t="shared" si="40"/>
        <v>18.579234972677597</v>
      </c>
      <c r="AA168" s="937">
        <f t="shared" si="41"/>
        <v>16.687158469945356</v>
      </c>
      <c r="AB168" s="641">
        <v>12</v>
      </c>
      <c r="AC168" s="918">
        <v>7.32</v>
      </c>
      <c r="AD168" s="918">
        <v>0.94</v>
      </c>
      <c r="AE168" s="918">
        <v>2.85</v>
      </c>
      <c r="AF168" s="918">
        <v>3.61</v>
      </c>
      <c r="AG168" s="918">
        <v>22.5</v>
      </c>
      <c r="AH168" s="918">
        <v>31.3</v>
      </c>
      <c r="AI168" s="918">
        <v>11.83</v>
      </c>
      <c r="AJ168" s="918">
        <v>21.4</v>
      </c>
      <c r="AK168" s="918">
        <v>17.68</v>
      </c>
      <c r="AL168" s="930">
        <v>5420</v>
      </c>
      <c r="AM168" s="924">
        <v>0.70000000000000007</v>
      </c>
      <c r="AN168" s="918">
        <v>0.92</v>
      </c>
      <c r="AO168" s="804">
        <f t="shared" si="42"/>
        <v>2.2707664969999932</v>
      </c>
      <c r="AP168" s="805">
        <f t="shared" si="43"/>
        <v>18.957924966945349</v>
      </c>
      <c r="AQ168" s="938">
        <f t="shared" si="44"/>
        <v>63.626460881692012</v>
      </c>
      <c r="AR168" s="704">
        <f>INDEX(Historical!$C$7:$C$1439,MATCH(B168,Historical!$B$7:$B$1446,0))*IF(AH168="n/a",1.03,IF(AH168&lt;0,1.01,IF(AH168&gt;10,1.1,(1+AH168/100))))</f>
        <v>1.1000000000000001</v>
      </c>
      <c r="AS168" s="937">
        <f t="shared" si="45"/>
        <v>1.2100000000000002</v>
      </c>
      <c r="AT168" s="937">
        <f t="shared" si="50"/>
        <v>1.3310000000000004</v>
      </c>
      <c r="AU168" s="937">
        <f t="shared" si="50"/>
        <v>1.4641000000000006</v>
      </c>
      <c r="AV168" s="937">
        <f t="shared" si="50"/>
        <v>1.6105100000000008</v>
      </c>
      <c r="AW168" s="704">
        <f t="shared" si="46"/>
        <v>6.7156100000000025</v>
      </c>
      <c r="AX168" s="812">
        <f t="shared" si="47"/>
        <v>5.4978387228817045</v>
      </c>
      <c r="AY168" s="997">
        <v>1.39</v>
      </c>
      <c r="AZ168" s="924">
        <v>35.65</v>
      </c>
      <c r="BA168" s="924">
        <v>-5.45</v>
      </c>
      <c r="BB168" s="924">
        <v>3.47</v>
      </c>
      <c r="BC168" s="924">
        <v>7.9699999999999989</v>
      </c>
      <c r="BE168" s="666">
        <v>2010</v>
      </c>
      <c r="BF168" s="948" t="e">
        <f>#VALUE!</f>
        <v>#VALUE!</v>
      </c>
      <c r="BG168" s="933">
        <v>2.6</v>
      </c>
    </row>
    <row r="169" spans="1:59" ht="11.25" customHeight="1" x14ac:dyDescent="0.2">
      <c r="A169" s="537" t="s">
        <v>1595</v>
      </c>
      <c r="B169" s="927" t="s">
        <v>1596</v>
      </c>
      <c r="C169" s="994" t="s">
        <v>108</v>
      </c>
      <c r="D169" s="994" t="s">
        <v>118</v>
      </c>
      <c r="E169" s="794">
        <v>11</v>
      </c>
      <c r="F169" s="526">
        <v>316</v>
      </c>
      <c r="G169" s="526" t="s">
        <v>106</v>
      </c>
      <c r="H169" s="526" t="s">
        <v>106</v>
      </c>
      <c r="I169" s="926">
        <v>91.88</v>
      </c>
      <c r="J169" s="704">
        <f t="shared" si="35"/>
        <v>4.3535045711797995</v>
      </c>
      <c r="K169" s="929">
        <v>1</v>
      </c>
      <c r="L169" s="641">
        <v>4</v>
      </c>
      <c r="M169" s="695">
        <f t="shared" si="36"/>
        <v>4</v>
      </c>
      <c r="N169" s="923" t="s">
        <v>149</v>
      </c>
      <c r="O169" s="797">
        <v>0.9</v>
      </c>
      <c r="P169" s="917">
        <v>43515</v>
      </c>
      <c r="Q169" s="917">
        <v>43538</v>
      </c>
      <c r="R169" s="695">
        <f t="shared" si="37"/>
        <v>11.111111111111107</v>
      </c>
      <c r="S169" s="761">
        <f>IF(INDEX(Historical!$D$7:$D$1439,MATCH(B169,Historical!$B$7:$B$1446,0))=0,"n/a",(INDEX(Historical!$C$7:$C$1439,MATCH(B169,Historical!$B$7:$B$1446,0))/INDEX(Historical!$D$7:$D$1439,MATCH(B169,Historical!$B$7:$B$1446,0))-1)*100)</f>
        <v>19.999999999999996</v>
      </c>
      <c r="T169" s="761">
        <f>IF(INDEX(Historical!$F$7:$F$1432,MATCH(B169,Historical!$B$7:$B$1446,0))=0,"n/a",((INDEX(Historical!$C$7:$C$1439,MATCH(B169,Historical!$B$7:$B$1446,0))/INDEX(Historical!$F$7:$F$1432,MATCH(B169,Historical!$B$7:$B$1446,0)))^(1/3)-1)*100)</f>
        <v>13.842447691670268</v>
      </c>
      <c r="U169" s="761">
        <f>IF(INDEX(Historical!$H$7:$H$1432,MATCH(B169,Historical!$B$7:$B$1446,0))=0,"n/a",((INDEX(Historical!$C$7:$C$1439,MATCH(B169,Historical!$B$7:$B$1446,0))/INDEX(Historical!$H$7:$H$1432,MATCH(B169,Historical!$B$7:$B$1446,0)))^(1/5)-1)*100)</f>
        <v>15.784727941305498</v>
      </c>
      <c r="V169" s="761">
        <f>IF(INDEX(Historical!$O$7:$O$1432,MATCH(B169,Historical!$B$7:$B$1446,0))=0,"n/a",((INDEX(Historical!$C$7:$C$1439,MATCH(B169,Historical!$B$7:$B$1446,0))/INDEX(Historical!$O$7:$O$1432,MATCH(B169,Historical!$B$7:$B$1446,0)))^(1/10)-1)*100)</f>
        <v>20.029349024006905</v>
      </c>
      <c r="W169" s="762">
        <f t="shared" si="38"/>
        <v>0.78807992822862782</v>
      </c>
      <c r="X169" s="763">
        <f t="shared" si="39"/>
        <v>0.30181124170756207</v>
      </c>
      <c r="Y169" s="718"/>
      <c r="Z169" s="704">
        <f t="shared" si="40"/>
        <v>43.811610076670313</v>
      </c>
      <c r="AA169" s="937">
        <f t="shared" si="41"/>
        <v>10.063526834611171</v>
      </c>
      <c r="AB169" s="641">
        <v>12</v>
      </c>
      <c r="AC169" s="918">
        <v>9.1300000000000008</v>
      </c>
      <c r="AD169" s="918">
        <v>1.24</v>
      </c>
      <c r="AE169" s="918">
        <v>0.62</v>
      </c>
      <c r="AF169" s="918">
        <v>0.78</v>
      </c>
      <c r="AG169" s="918">
        <v>8.2000000000000011</v>
      </c>
      <c r="AH169" s="920">
        <v>-18.8</v>
      </c>
      <c r="AI169" s="920">
        <v>8.0500000000000007</v>
      </c>
      <c r="AJ169" s="918">
        <v>52.300000000000004</v>
      </c>
      <c r="AK169" s="918">
        <v>8.1</v>
      </c>
      <c r="AL169" s="930">
        <v>39370</v>
      </c>
      <c r="AM169" s="924">
        <v>0.2</v>
      </c>
      <c r="AN169" s="918">
        <v>0.43</v>
      </c>
      <c r="AO169" s="804">
        <f t="shared" si="42"/>
        <v>10.074705677874125</v>
      </c>
      <c r="AP169" s="805">
        <f t="shared" si="43"/>
        <v>20.138232512485295</v>
      </c>
      <c r="AQ169" s="938">
        <f t="shared" si="44"/>
        <v>-40.934872363930289</v>
      </c>
      <c r="AR169" s="704">
        <f>INDEX(Historical!$C$7:$C$1439,MATCH(B169,Historical!$B$7:$B$1446,0))*IF(AH169="n/a",1.03,IF(AH169&lt;0,1.01,IF(AH169&gt;10,1.1,(1+AH169/100))))</f>
        <v>3.6360000000000001</v>
      </c>
      <c r="AS169" s="937">
        <f t="shared" si="45"/>
        <v>3.9286980000000002</v>
      </c>
      <c r="AT169" s="937">
        <f t="shared" si="50"/>
        <v>4.2469225379999997</v>
      </c>
      <c r="AU169" s="937">
        <f t="shared" si="50"/>
        <v>4.5909232635779995</v>
      </c>
      <c r="AV169" s="937">
        <f t="shared" si="50"/>
        <v>4.962788047927817</v>
      </c>
      <c r="AW169" s="704">
        <f t="shared" si="46"/>
        <v>21.365331849505814</v>
      </c>
      <c r="AX169" s="812">
        <f t="shared" si="47"/>
        <v>23.253517467899236</v>
      </c>
      <c r="AY169" s="997">
        <v>1.42</v>
      </c>
      <c r="AZ169" s="924">
        <v>21.52</v>
      </c>
      <c r="BA169" s="924">
        <v>-15.64</v>
      </c>
      <c r="BB169" s="924">
        <v>-1.69</v>
      </c>
      <c r="BC169" s="924">
        <v>-2.76</v>
      </c>
      <c r="BE169" s="666">
        <v>2009</v>
      </c>
      <c r="BF169" s="948" t="e">
        <f>#VALUE!</f>
        <v>#VALUE!</v>
      </c>
      <c r="BG169" s="933">
        <v>0.5</v>
      </c>
    </row>
    <row r="170" spans="1:59" s="840" customFormat="1" ht="11.25" customHeight="1" x14ac:dyDescent="0.2">
      <c r="A170" s="819" t="s">
        <v>753</v>
      </c>
      <c r="B170" s="848" t="s">
        <v>754</v>
      </c>
      <c r="C170" s="994" t="s">
        <v>4227</v>
      </c>
      <c r="D170" s="994" t="s">
        <v>4363</v>
      </c>
      <c r="E170" s="820">
        <v>16</v>
      </c>
      <c r="F170" s="526">
        <v>209</v>
      </c>
      <c r="G170" s="1151" t="s">
        <v>37</v>
      </c>
      <c r="H170" s="1151" t="s">
        <v>115</v>
      </c>
      <c r="I170" s="821">
        <v>57.03</v>
      </c>
      <c r="J170" s="822">
        <f t="shared" si="35"/>
        <v>4.3485884622128701</v>
      </c>
      <c r="K170" s="823">
        <v>0.62</v>
      </c>
      <c r="L170" s="824">
        <v>4</v>
      </c>
      <c r="M170" s="825">
        <f t="shared" si="36"/>
        <v>2.48</v>
      </c>
      <c r="N170" s="826" t="s">
        <v>327</v>
      </c>
      <c r="O170" s="827">
        <v>0.56999999999999995</v>
      </c>
      <c r="P170" s="844">
        <v>43249</v>
      </c>
      <c r="Q170" s="844">
        <v>43271</v>
      </c>
      <c r="R170" s="825">
        <f t="shared" si="37"/>
        <v>8.771929824561413</v>
      </c>
      <c r="S170" s="761">
        <f>IF(INDEX(Historical!$D$7:$D$1439,MATCH(B170,Historical!$B$7:$B$1446,0))=0,"n/a",(INDEX(Historical!$C$7:$C$1439,MATCH(B170,Historical!$B$7:$B$1446,0))/INDEX(Historical!$D$7:$D$1439,MATCH(B170,Historical!$B$7:$B$1446,0))-1)*100)</f>
        <v>8.4821428571428612</v>
      </c>
      <c r="T170" s="761">
        <f>IF(INDEX(Historical!$F$7:$F$1432,MATCH(B170,Historical!$B$7:$B$1446,0))=0,"n/a",((INDEX(Historical!$C$7:$C$1439,MATCH(B170,Historical!$B$7:$B$1446,0))/INDEX(Historical!$F$7:$F$1432,MATCH(B170,Historical!$B$7:$B$1446,0)))^(1/3)-1)*100)</f>
        <v>9.319535187362149</v>
      </c>
      <c r="U170" s="761">
        <f>IF(INDEX(Historical!$H$7:$H$1432,MATCH(B170,Historical!$B$7:$B$1446,0))=0,"n/a",((INDEX(Historical!$C$7:$C$1439,MATCH(B170,Historical!$B$7:$B$1446,0))/INDEX(Historical!$H$7:$H$1432,MATCH(B170,Historical!$B$7:$B$1446,0)))^(1/5)-1)*100)</f>
        <v>13.326789159551655</v>
      </c>
      <c r="V170" s="761">
        <f>IF(INDEX(Historical!$O$7:$O$1432,MATCH(B170,Historical!$B$7:$B$1446,0))=0,"n/a",((INDEX(Historical!$C$7:$C$1439,MATCH(B170,Historical!$B$7:$B$1446,0))/INDEX(Historical!$O$7:$O$1432,MATCH(B170,Historical!$B$7:$B$1446,0)))^(1/10)-1)*100)</f>
        <v>14.636114721090433</v>
      </c>
      <c r="W170" s="829">
        <f t="shared" si="38"/>
        <v>0.91054145266762232</v>
      </c>
      <c r="X170" s="830" t="str">
        <f t="shared" si="39"/>
        <v>n/a</v>
      </c>
      <c r="Y170" s="1025"/>
      <c r="Z170" s="822">
        <f t="shared" si="40"/>
        <v>164.23841059602648</v>
      </c>
      <c r="AA170" s="832">
        <f t="shared" si="41"/>
        <v>37.768211920529801</v>
      </c>
      <c r="AB170" s="824">
        <v>9</v>
      </c>
      <c r="AC170" s="833">
        <v>1.51</v>
      </c>
      <c r="AD170" s="833">
        <v>2.64</v>
      </c>
      <c r="AE170" s="833">
        <v>3.26</v>
      </c>
      <c r="AF170" s="833">
        <v>19.14</v>
      </c>
      <c r="AG170" s="833">
        <v>16.8</v>
      </c>
      <c r="AH170" s="833">
        <v>-282.8</v>
      </c>
      <c r="AI170" s="833">
        <v>12.740000000000002</v>
      </c>
      <c r="AJ170" s="833">
        <v>-22.6</v>
      </c>
      <c r="AK170" s="833">
        <v>14.360000000000001</v>
      </c>
      <c r="AL170" s="834">
        <v>70180</v>
      </c>
      <c r="AM170" s="835">
        <v>0.09</v>
      </c>
      <c r="AN170" s="833">
        <v>4.53</v>
      </c>
      <c r="AO170" s="836">
        <f t="shared" si="42"/>
        <v>-20.092834298765275</v>
      </c>
      <c r="AP170" s="837">
        <f t="shared" si="43"/>
        <v>17.675377621764525</v>
      </c>
      <c r="AQ170" s="838">
        <f t="shared" si="44"/>
        <v>466.81706873026815</v>
      </c>
      <c r="AR170" s="704">
        <f>INDEX(Historical!$C$7:$C$1439,MATCH(B170,Historical!$B$7:$B$1446,0))*IF(AH170="n/a",1.03,IF(AH170&lt;0,1.01,IF(AH170&gt;10,1.1,(1+AH170/100))))</f>
        <v>2.4543000000000004</v>
      </c>
      <c r="AS170" s="832">
        <f t="shared" si="45"/>
        <v>2.6997300000000006</v>
      </c>
      <c r="AT170" s="832">
        <f t="shared" si="50"/>
        <v>2.9697030000000009</v>
      </c>
      <c r="AU170" s="832">
        <f t="shared" si="50"/>
        <v>3.2666733000000012</v>
      </c>
      <c r="AV170" s="832">
        <f t="shared" si="50"/>
        <v>3.5933406300000015</v>
      </c>
      <c r="AW170" s="822">
        <f t="shared" si="46"/>
        <v>14.983746930000004</v>
      </c>
      <c r="AX170" s="839">
        <f t="shared" si="47"/>
        <v>26.273447185691751</v>
      </c>
      <c r="AY170" s="998">
        <v>1.25</v>
      </c>
      <c r="AZ170" s="835">
        <v>17.440000000000001</v>
      </c>
      <c r="BA170" s="835">
        <v>-25.45</v>
      </c>
      <c r="BB170" s="835">
        <v>6.81</v>
      </c>
      <c r="BC170" s="835">
        <v>-5.1100000000000003</v>
      </c>
      <c r="BD170" s="964"/>
      <c r="BE170" s="666">
        <v>2003</v>
      </c>
      <c r="BF170" s="948" t="e">
        <f>#VALUE!</f>
        <v>#VALUE!</v>
      </c>
      <c r="BG170" s="895">
        <v>4.5</v>
      </c>
    </row>
    <row r="171" spans="1:59" ht="11.25" customHeight="1" x14ac:dyDescent="0.2">
      <c r="A171" s="611" t="s">
        <v>749</v>
      </c>
      <c r="B171" s="927" t="s">
        <v>750</v>
      </c>
      <c r="C171" s="994" t="s">
        <v>108</v>
      </c>
      <c r="D171" s="994" t="s">
        <v>4368</v>
      </c>
      <c r="E171" s="794">
        <v>11</v>
      </c>
      <c r="F171" s="526">
        <v>305</v>
      </c>
      <c r="G171" s="526" t="s">
        <v>106</v>
      </c>
      <c r="H171" s="526" t="s">
        <v>106</v>
      </c>
      <c r="I171" s="926">
        <v>12.5</v>
      </c>
      <c r="J171" s="704">
        <f t="shared" si="35"/>
        <v>2.2400000000000002</v>
      </c>
      <c r="K171" s="929">
        <v>7.0000000000000007E-2</v>
      </c>
      <c r="L171" s="641">
        <v>4</v>
      </c>
      <c r="M171" s="695">
        <f t="shared" si="36"/>
        <v>0.28000000000000003</v>
      </c>
      <c r="N171" s="923" t="s">
        <v>567</v>
      </c>
      <c r="O171" s="797">
        <v>0.05</v>
      </c>
      <c r="P171" s="660">
        <v>43210</v>
      </c>
      <c r="Q171" s="660">
        <v>43227</v>
      </c>
      <c r="R171" s="695">
        <f t="shared" si="37"/>
        <v>40.000000000000007</v>
      </c>
      <c r="S171" s="761">
        <f>IF(INDEX(Historical!$D$7:$D$1439,MATCH(B171,Historical!$B$7:$B$1446,0))=0,"n/a",(INDEX(Historical!$C$7:$C$1439,MATCH(B171,Historical!$B$7:$B$1446,0))/INDEX(Historical!$D$7:$D$1439,MATCH(B171,Historical!$B$7:$B$1446,0))-1)*100)</f>
        <v>36.842105263157876</v>
      </c>
      <c r="T171" s="761">
        <f>IF(INDEX(Historical!$F$7:$F$1432,MATCH(B171,Historical!$B$7:$B$1446,0))=0,"n/a",((INDEX(Historical!$C$7:$C$1439,MATCH(B171,Historical!$B$7:$B$1446,0))/INDEX(Historical!$F$7:$F$1432,MATCH(B171,Historical!$B$7:$B$1446,0)))^(1/3)-1)*100)</f>
        <v>23.508852616895837</v>
      </c>
      <c r="U171" s="761">
        <f>IF(INDEX(Historical!$H$7:$H$1432,MATCH(B171,Historical!$B$7:$B$1446,0))=0,"n/a",((INDEX(Historical!$C$7:$C$1439,MATCH(B171,Historical!$B$7:$B$1446,0))/INDEX(Historical!$H$7:$H$1432,MATCH(B171,Historical!$B$7:$B$1446,0)))^(1/5)-1)*100)</f>
        <v>22.306615529984054</v>
      </c>
      <c r="V171" s="761">
        <f>IF(INDEX(Historical!$O$7:$O$1432,MATCH(B171,Historical!$B$7:$B$1446,0))=0,"n/a",((INDEX(Historical!$C$7:$C$1439,MATCH(B171,Historical!$B$7:$B$1446,0))/INDEX(Historical!$O$7:$O$1432,MATCH(B171,Historical!$B$7:$B$1446,0)))^(1/10)-1)*100)</f>
        <v>21.365208974215811</v>
      </c>
      <c r="W171" s="762">
        <f t="shared" si="38"/>
        <v>1.0440625952643086</v>
      </c>
      <c r="X171" s="763" t="str">
        <f t="shared" si="39"/>
        <v>n/a</v>
      </c>
      <c r="Y171" s="928"/>
      <c r="Z171" s="704" t="str">
        <f t="shared" si="40"/>
        <v>n/a</v>
      </c>
      <c r="AA171" s="937" t="str">
        <f t="shared" si="41"/>
        <v>n/a</v>
      </c>
      <c r="AB171" s="641">
        <v>12</v>
      </c>
      <c r="AC171" s="918" t="s">
        <v>137</v>
      </c>
      <c r="AD171" s="918" t="s">
        <v>137</v>
      </c>
      <c r="AE171" s="918" t="s">
        <v>137</v>
      </c>
      <c r="AF171" s="918" t="s">
        <v>137</v>
      </c>
      <c r="AG171" s="918" t="s">
        <v>137</v>
      </c>
      <c r="AH171" s="918" t="s">
        <v>137</v>
      </c>
      <c r="AI171" s="918" t="s">
        <v>137</v>
      </c>
      <c r="AJ171" s="918" t="s">
        <v>137</v>
      </c>
      <c r="AK171" s="918" t="s">
        <v>137</v>
      </c>
      <c r="AL171" s="930" t="s">
        <v>137</v>
      </c>
      <c r="AM171" s="924" t="s">
        <v>137</v>
      </c>
      <c r="AN171" s="918" t="s">
        <v>137</v>
      </c>
      <c r="AO171" s="804" t="str">
        <f t="shared" si="42"/>
        <v>n/a</v>
      </c>
      <c r="AP171" s="805">
        <f t="shared" si="43"/>
        <v>24.546615529984052</v>
      </c>
      <c r="AQ171" s="938" t="str">
        <f t="shared" si="44"/>
        <v>n/a</v>
      </c>
      <c r="AR171" s="704">
        <f>INDEX(Historical!$C$7:$C$1439,MATCH(B171,Historical!$B$7:$B$1446,0))*IF(AH171="n/a",1.03,IF(AH171&lt;0,1.01,IF(AH171&gt;10,1.1,(1+AH171/100))))</f>
        <v>0.26780000000000004</v>
      </c>
      <c r="AS171" s="937">
        <f t="shared" si="45"/>
        <v>0.27583400000000002</v>
      </c>
      <c r="AT171" s="937">
        <f t="shared" si="50"/>
        <v>0.28410902000000005</v>
      </c>
      <c r="AU171" s="937">
        <f t="shared" si="50"/>
        <v>0.29263229060000007</v>
      </c>
      <c r="AV171" s="937">
        <f t="shared" si="50"/>
        <v>0.30141125931800006</v>
      </c>
      <c r="AW171" s="704">
        <f t="shared" si="46"/>
        <v>1.4217865699180001</v>
      </c>
      <c r="AX171" s="812">
        <f t="shared" si="47"/>
        <v>11.374292559344001</v>
      </c>
      <c r="AY171" s="997" t="s">
        <v>137</v>
      </c>
      <c r="AZ171" s="924" t="s">
        <v>137</v>
      </c>
      <c r="BA171" s="924" t="s">
        <v>137</v>
      </c>
      <c r="BB171" s="924" t="s">
        <v>137</v>
      </c>
      <c r="BC171" s="924" t="s">
        <v>137</v>
      </c>
      <c r="BD171" s="963" t="s">
        <v>4301</v>
      </c>
      <c r="BE171" s="666">
        <v>2008</v>
      </c>
      <c r="BF171" s="948" t="e">
        <f>#VALUE!</f>
        <v>#VALUE!</v>
      </c>
      <c r="BG171" s="933" t="s">
        <v>137</v>
      </c>
    </row>
    <row r="172" spans="1:59" ht="11.25" customHeight="1" x14ac:dyDescent="0.2">
      <c r="A172" s="611" t="s">
        <v>784</v>
      </c>
      <c r="B172" s="927" t="s">
        <v>785</v>
      </c>
      <c r="C172" s="994" t="s">
        <v>112</v>
      </c>
      <c r="D172" s="994" t="s">
        <v>4394</v>
      </c>
      <c r="E172" s="794">
        <v>14</v>
      </c>
      <c r="F172" s="526">
        <v>270</v>
      </c>
      <c r="G172" s="526" t="s">
        <v>115</v>
      </c>
      <c r="H172" s="526" t="s">
        <v>115</v>
      </c>
      <c r="I172" s="926">
        <v>61.99</v>
      </c>
      <c r="J172" s="704">
        <f t="shared" si="35"/>
        <v>3.4844329730601711</v>
      </c>
      <c r="K172" s="929">
        <v>0.54</v>
      </c>
      <c r="L172" s="641">
        <v>4</v>
      </c>
      <c r="M172" s="695">
        <f t="shared" si="36"/>
        <v>2.16</v>
      </c>
      <c r="N172" s="923" t="s">
        <v>595</v>
      </c>
      <c r="O172" s="797">
        <v>0.52</v>
      </c>
      <c r="P172" s="917">
        <v>43329</v>
      </c>
      <c r="Q172" s="917">
        <v>43364</v>
      </c>
      <c r="R172" s="695">
        <f t="shared" si="37"/>
        <v>3.8461538461538494</v>
      </c>
      <c r="S172" s="761">
        <f>IF(INDEX(Historical!$D$7:$D$1439,MATCH(B172,Historical!$B$7:$B$1446,0))=0,"n/a",(INDEX(Historical!$C$7:$C$1439,MATCH(B172,Historical!$B$7:$B$1446,0))/INDEX(Historical!$D$7:$D$1439,MATCH(B172,Historical!$B$7:$B$1446,0))-1)*100)</f>
        <v>17.777777777777782</v>
      </c>
      <c r="T172" s="761">
        <f>IF(INDEX(Historical!$F$7:$F$1432,MATCH(B172,Historical!$B$7:$B$1446,0))=0,"n/a",((INDEX(Historical!$C$7:$C$1439,MATCH(B172,Historical!$B$7:$B$1446,0))/INDEX(Historical!$F$7:$F$1432,MATCH(B172,Historical!$B$7:$B$1446,0)))^(1/3)-1)*100)</f>
        <v>10.765306656385331</v>
      </c>
      <c r="U172" s="761">
        <f>IF(INDEX(Historical!$H$7:$H$1432,MATCH(B172,Historical!$B$7:$B$1446,0))=0,"n/a",((INDEX(Historical!$C$7:$C$1439,MATCH(B172,Historical!$B$7:$B$1446,0))/INDEX(Historical!$H$7:$H$1432,MATCH(B172,Historical!$B$7:$B$1446,0)))^(1/5)-1)*100)</f>
        <v>10.275364441874446</v>
      </c>
      <c r="V172" s="761">
        <f>IF(INDEX(Historical!$O$7:$O$1432,MATCH(B172,Historical!$B$7:$B$1446,0))=0,"n/a",((INDEX(Historical!$C$7:$C$1439,MATCH(B172,Historical!$B$7:$B$1446,0))/INDEX(Historical!$O$7:$O$1432,MATCH(B172,Historical!$B$7:$B$1446,0)))^(1/10)-1)*100)</f>
        <v>8.7063223523018873</v>
      </c>
      <c r="W172" s="762">
        <f t="shared" si="38"/>
        <v>1.1802186992487953</v>
      </c>
      <c r="X172" s="763">
        <f t="shared" si="39"/>
        <v>3.6697730149551591</v>
      </c>
      <c r="Y172" s="927"/>
      <c r="Z172" s="704">
        <f t="shared" si="40"/>
        <v>40.677966101694921</v>
      </c>
      <c r="AA172" s="937">
        <f t="shared" si="41"/>
        <v>11.674199623352166</v>
      </c>
      <c r="AB172" s="641">
        <v>12</v>
      </c>
      <c r="AC172" s="918">
        <v>5.31</v>
      </c>
      <c r="AD172" s="918">
        <v>0.8</v>
      </c>
      <c r="AE172" s="918">
        <v>0.4</v>
      </c>
      <c r="AF172" s="918">
        <v>1.1200000000000001</v>
      </c>
      <c r="AG172" s="918">
        <v>9.4</v>
      </c>
      <c r="AH172" s="918">
        <v>30</v>
      </c>
      <c r="AI172" s="918">
        <v>9.67</v>
      </c>
      <c r="AJ172" s="918">
        <v>2.8000000000000003</v>
      </c>
      <c r="AK172" s="918">
        <v>14.610000000000001</v>
      </c>
      <c r="AL172" s="930">
        <v>3390</v>
      </c>
      <c r="AM172" s="924">
        <v>0.89999999999999991</v>
      </c>
      <c r="AN172" s="918">
        <v>2.2799999999999998</v>
      </c>
      <c r="AO172" s="804">
        <f t="shared" si="42"/>
        <v>2.0855977915824511</v>
      </c>
      <c r="AP172" s="805">
        <f t="shared" si="43"/>
        <v>13.759797414934617</v>
      </c>
      <c r="AQ172" s="938">
        <f t="shared" si="44"/>
        <v>-23.76905388330529</v>
      </c>
      <c r="AR172" s="704">
        <f>INDEX(Historical!$C$7:$C$1439,MATCH(B172,Historical!$B$7:$B$1446,0))*IF(AH172="n/a",1.03,IF(AH172&lt;0,1.01,IF(AH172&gt;10,1.1,(1+AH172/100))))</f>
        <v>2.3320000000000003</v>
      </c>
      <c r="AS172" s="937">
        <f t="shared" si="45"/>
        <v>2.5575044000000005</v>
      </c>
      <c r="AT172" s="937">
        <f t="shared" si="50"/>
        <v>2.8132548400000008</v>
      </c>
      <c r="AU172" s="937">
        <f t="shared" si="50"/>
        <v>3.0945803240000012</v>
      </c>
      <c r="AV172" s="937">
        <f t="shared" si="50"/>
        <v>3.4040383564000014</v>
      </c>
      <c r="AW172" s="704">
        <f t="shared" si="46"/>
        <v>14.201377920400004</v>
      </c>
      <c r="AX172" s="812">
        <f t="shared" si="47"/>
        <v>22.909143281819656</v>
      </c>
      <c r="AY172" s="997">
        <v>1.7</v>
      </c>
      <c r="AZ172" s="924">
        <v>38.369999999999997</v>
      </c>
      <c r="BA172" s="924">
        <v>-22.46</v>
      </c>
      <c r="BB172" s="924">
        <v>3.9899999999999998</v>
      </c>
      <c r="BC172" s="924">
        <v>-4.1000000000000005</v>
      </c>
      <c r="BE172" s="666">
        <v>2005</v>
      </c>
      <c r="BF172" s="948" t="e">
        <f>#VALUE!</f>
        <v>#VALUE!</v>
      </c>
      <c r="BG172" s="933">
        <v>2.1999999999999997</v>
      </c>
    </row>
    <row r="173" spans="1:59" ht="11.25" customHeight="1" x14ac:dyDescent="0.2">
      <c r="A173" s="611" t="s">
        <v>772</v>
      </c>
      <c r="B173" s="927" t="s">
        <v>773</v>
      </c>
      <c r="C173" s="994" t="s">
        <v>112</v>
      </c>
      <c r="D173" s="994" t="s">
        <v>4359</v>
      </c>
      <c r="E173" s="794">
        <v>18</v>
      </c>
      <c r="F173" s="526">
        <v>178</v>
      </c>
      <c r="G173" s="526" t="s">
        <v>106</v>
      </c>
      <c r="H173" s="526" t="s">
        <v>106</v>
      </c>
      <c r="I173" s="926">
        <v>34</v>
      </c>
      <c r="J173" s="704">
        <f t="shared" si="35"/>
        <v>2.1176470588235294</v>
      </c>
      <c r="K173" s="929">
        <v>0.18</v>
      </c>
      <c r="L173" s="641">
        <v>4</v>
      </c>
      <c r="M173" s="695">
        <f t="shared" si="36"/>
        <v>0.72</v>
      </c>
      <c r="N173" s="923" t="s">
        <v>598</v>
      </c>
      <c r="O173" s="797">
        <v>0.17</v>
      </c>
      <c r="P173" s="917">
        <v>43340</v>
      </c>
      <c r="Q173" s="917">
        <v>43362</v>
      </c>
      <c r="R173" s="695">
        <f t="shared" si="37"/>
        <v>5.8823529411764595</v>
      </c>
      <c r="S173" s="761">
        <f>IF(INDEX(Historical!$D$7:$D$1439,MATCH(B173,Historical!$B$7:$B$1446,0))=0,"n/a",(INDEX(Historical!$C$7:$C$1439,MATCH(B173,Historical!$B$7:$B$1446,0))/INDEX(Historical!$D$7:$D$1439,MATCH(B173,Historical!$B$7:$B$1446,0))-1)*100)</f>
        <v>2.9411764705882248</v>
      </c>
      <c r="T173" s="761">
        <f>IF(INDEX(Historical!$F$7:$F$1432,MATCH(B173,Historical!$B$7:$B$1446,0))=0,"n/a",((INDEX(Historical!$C$7:$C$1439,MATCH(B173,Historical!$B$7:$B$1446,0))/INDEX(Historical!$F$7:$F$1432,MATCH(B173,Historical!$B$7:$B$1446,0)))^(1/3)-1)*100)</f>
        <v>5.2726599609396629</v>
      </c>
      <c r="U173" s="761">
        <f>IF(INDEX(Historical!$H$7:$H$1432,MATCH(B173,Historical!$B$7:$B$1446,0))=0,"n/a",((INDEX(Historical!$C$7:$C$1439,MATCH(B173,Historical!$B$7:$B$1446,0))/INDEX(Historical!$H$7:$H$1432,MATCH(B173,Historical!$B$7:$B$1446,0)))^(1/5)-1)*100)</f>
        <v>6.7483896919149133</v>
      </c>
      <c r="V173" s="761">
        <f>IF(INDEX(Historical!$O$7:$O$1432,MATCH(B173,Historical!$B$7:$B$1446,0))=0,"n/a",((INDEX(Historical!$C$7:$C$1439,MATCH(B173,Historical!$B$7:$B$1446,0))/INDEX(Historical!$O$7:$O$1432,MATCH(B173,Historical!$B$7:$B$1446,0)))^(1/10)-1)*100)</f>
        <v>7.4884777101442701</v>
      </c>
      <c r="W173" s="762">
        <f t="shared" si="38"/>
        <v>0.90116976415289374</v>
      </c>
      <c r="X173" s="763">
        <f t="shared" si="39"/>
        <v>1.3772223861050843</v>
      </c>
      <c r="Y173" s="708" t="s">
        <v>4242</v>
      </c>
      <c r="Z173" s="704">
        <f t="shared" si="40"/>
        <v>64.864864864864856</v>
      </c>
      <c r="AA173" s="937">
        <f t="shared" si="41"/>
        <v>30.630630630630627</v>
      </c>
      <c r="AB173" s="641">
        <v>12</v>
      </c>
      <c r="AC173" s="918">
        <v>1.1100000000000001</v>
      </c>
      <c r="AD173" s="918">
        <v>1.21</v>
      </c>
      <c r="AE173" s="918">
        <v>3.21</v>
      </c>
      <c r="AF173" s="918">
        <v>4.46</v>
      </c>
      <c r="AG173" s="918">
        <v>15.299999999999999</v>
      </c>
      <c r="AH173" s="918">
        <v>60</v>
      </c>
      <c r="AI173" s="918">
        <v>18.459999999999997</v>
      </c>
      <c r="AJ173" s="918">
        <v>4.9000000000000004</v>
      </c>
      <c r="AK173" s="918">
        <v>25.3</v>
      </c>
      <c r="AL173" s="930">
        <v>3750</v>
      </c>
      <c r="AM173" s="924">
        <v>14.299999999999999</v>
      </c>
      <c r="AN173" s="918">
        <v>0.88</v>
      </c>
      <c r="AO173" s="804">
        <f t="shared" si="42"/>
        <v>-21.764593879892182</v>
      </c>
      <c r="AP173" s="805">
        <f t="shared" si="43"/>
        <v>8.8660367507384432</v>
      </c>
      <c r="AQ173" s="938">
        <f t="shared" si="44"/>
        <v>146.40762308970216</v>
      </c>
      <c r="AR173" s="704">
        <f>INDEX(Historical!$C$7:$C$1439,MATCH(B173,Historical!$B$7:$B$1446,0))*IF(AH173="n/a",1.03,IF(AH173&lt;0,1.01,IF(AH173&gt;10,1.1,(1+AH173/100))))</f>
        <v>0.77</v>
      </c>
      <c r="AS173" s="937">
        <f t="shared" si="45"/>
        <v>0.84700000000000009</v>
      </c>
      <c r="AT173" s="937">
        <f t="shared" si="50"/>
        <v>0.93170000000000019</v>
      </c>
      <c r="AU173" s="937">
        <f t="shared" si="50"/>
        <v>1.0248700000000004</v>
      </c>
      <c r="AV173" s="937">
        <f t="shared" si="50"/>
        <v>1.1273570000000006</v>
      </c>
      <c r="AW173" s="704">
        <f t="shared" si="46"/>
        <v>4.700927000000001</v>
      </c>
      <c r="AX173" s="812">
        <f t="shared" si="47"/>
        <v>13.826255882352944</v>
      </c>
      <c r="AY173" s="997">
        <v>0.78</v>
      </c>
      <c r="AZ173" s="924">
        <v>10.530000000000001</v>
      </c>
      <c r="BA173" s="924">
        <v>-12.3</v>
      </c>
      <c r="BB173" s="924">
        <v>-4.01</v>
      </c>
      <c r="BC173" s="924">
        <v>-2.54</v>
      </c>
      <c r="BE173" s="666">
        <v>2001</v>
      </c>
      <c r="BF173" s="948" t="e">
        <f>#VALUE!</f>
        <v>#VALUE!</v>
      </c>
      <c r="BG173" s="933">
        <v>5.7</v>
      </c>
    </row>
    <row r="174" spans="1:59" ht="11.25" customHeight="1" x14ac:dyDescent="0.2">
      <c r="A174" s="611" t="s">
        <v>760</v>
      </c>
      <c r="B174" s="927" t="s">
        <v>761</v>
      </c>
      <c r="C174" s="994" t="s">
        <v>112</v>
      </c>
      <c r="D174" s="994" t="s">
        <v>4400</v>
      </c>
      <c r="E174" s="794">
        <v>14</v>
      </c>
      <c r="F174" s="526">
        <v>266</v>
      </c>
      <c r="G174" s="526" t="s">
        <v>106</v>
      </c>
      <c r="H174" s="526" t="s">
        <v>106</v>
      </c>
      <c r="I174" s="926">
        <v>81.87</v>
      </c>
      <c r="J174" s="704">
        <f t="shared" si="35"/>
        <v>1.3680224746549408</v>
      </c>
      <c r="K174" s="929">
        <v>0.28000000000000003</v>
      </c>
      <c r="L174" s="641">
        <v>4</v>
      </c>
      <c r="M174" s="695">
        <f t="shared" si="36"/>
        <v>1.1200000000000001</v>
      </c>
      <c r="N174" s="923" t="s">
        <v>241</v>
      </c>
      <c r="O174" s="797">
        <v>0.26</v>
      </c>
      <c r="P174" s="917">
        <v>43279</v>
      </c>
      <c r="Q174" s="917">
        <v>43294</v>
      </c>
      <c r="R174" s="695">
        <f t="shared" si="37"/>
        <v>7.6923076923076987</v>
      </c>
      <c r="S174" s="761">
        <f>IF(INDEX(Historical!$D$7:$D$1439,MATCH(B174,Historical!$B$7:$B$1446,0))=0,"n/a",(INDEX(Historical!$C$7:$C$1439,MATCH(B174,Historical!$B$7:$B$1446,0))/INDEX(Historical!$D$7:$D$1439,MATCH(B174,Historical!$B$7:$B$1446,0))-1)*100)</f>
        <v>8.0000000000000071</v>
      </c>
      <c r="T174" s="761">
        <f>IF(INDEX(Historical!$F$7:$F$1432,MATCH(B174,Historical!$B$7:$B$1446,0))=0,"n/a",((INDEX(Historical!$C$7:$C$1439,MATCH(B174,Historical!$B$7:$B$1446,0))/INDEX(Historical!$F$7:$F$1432,MATCH(B174,Historical!$B$7:$B$1446,0)))^(1/3)-1)*100)</f>
        <v>6.2658569182611146</v>
      </c>
      <c r="U174" s="761">
        <f>IF(INDEX(Historical!$H$7:$H$1432,MATCH(B174,Historical!$B$7:$B$1446,0))=0,"n/a",((INDEX(Historical!$C$7:$C$1439,MATCH(B174,Historical!$B$7:$B$1446,0))/INDEX(Historical!$H$7:$H$1432,MATCH(B174,Historical!$B$7:$B$1446,0)))^(1/5)-1)*100)</f>
        <v>6.7249181879538877</v>
      </c>
      <c r="V174" s="761">
        <f>IF(INDEX(Historical!$O$7:$O$1432,MATCH(B174,Historical!$B$7:$B$1446,0))=0,"n/a",((INDEX(Historical!$C$7:$C$1439,MATCH(B174,Historical!$B$7:$B$1446,0))/INDEX(Historical!$O$7:$O$1432,MATCH(B174,Historical!$B$7:$B$1446,0)))^(1/10)-1)*100)</f>
        <v>5.7068683258444386</v>
      </c>
      <c r="W174" s="762">
        <f t="shared" si="38"/>
        <v>1.1783902841246665</v>
      </c>
      <c r="X174" s="763">
        <f t="shared" si="39"/>
        <v>0.54233211193176512</v>
      </c>
      <c r="Y174" s="927"/>
      <c r="Z174" s="704">
        <f t="shared" si="40"/>
        <v>23.678646934460886</v>
      </c>
      <c r="AA174" s="937">
        <f t="shared" si="41"/>
        <v>17.308668076109935</v>
      </c>
      <c r="AB174" s="641">
        <v>12</v>
      </c>
      <c r="AC174" s="918">
        <v>4.7300000000000004</v>
      </c>
      <c r="AD174" s="918">
        <v>1.36</v>
      </c>
      <c r="AE174" s="918">
        <v>1</v>
      </c>
      <c r="AF174" s="918">
        <v>1.52</v>
      </c>
      <c r="AG174" s="918">
        <v>9.9</v>
      </c>
      <c r="AH174" s="918">
        <v>0.5</v>
      </c>
      <c r="AI174" s="918">
        <v>9.07</v>
      </c>
      <c r="AJ174" s="918">
        <v>12.4</v>
      </c>
      <c r="AK174" s="918">
        <v>12.7</v>
      </c>
      <c r="AL174" s="930">
        <v>3630</v>
      </c>
      <c r="AM174" s="924">
        <v>0.6</v>
      </c>
      <c r="AN174" s="918">
        <v>0.56999999999999995</v>
      </c>
      <c r="AO174" s="804">
        <f t="shared" si="42"/>
        <v>-9.2157274135011065</v>
      </c>
      <c r="AP174" s="805">
        <f t="shared" si="43"/>
        <v>8.0929406626088287</v>
      </c>
      <c r="AQ174" s="938">
        <f t="shared" si="44"/>
        <v>8.1340227591813807</v>
      </c>
      <c r="AR174" s="704">
        <f>INDEX(Historical!$C$7:$C$1439,MATCH(B174,Historical!$B$7:$B$1446,0))*IF(AH174="n/a",1.03,IF(AH174&lt;0,1.01,IF(AH174&gt;10,1.1,(1+AH174/100))))</f>
        <v>1.0853999999999999</v>
      </c>
      <c r="AS174" s="937">
        <f t="shared" si="45"/>
        <v>1.18384578</v>
      </c>
      <c r="AT174" s="937">
        <f t="shared" si="50"/>
        <v>1.3022303580000001</v>
      </c>
      <c r="AU174" s="937">
        <f t="shared" si="50"/>
        <v>1.4324533938000001</v>
      </c>
      <c r="AV174" s="937">
        <f t="shared" si="50"/>
        <v>1.5756987331800003</v>
      </c>
      <c r="AW174" s="704">
        <f t="shared" si="46"/>
        <v>6.5796282649800002</v>
      </c>
      <c r="AX174" s="812">
        <f t="shared" si="47"/>
        <v>8.0366779833638695</v>
      </c>
      <c r="AY174" s="997">
        <v>1.56</v>
      </c>
      <c r="AZ174" s="924">
        <v>23.98</v>
      </c>
      <c r="BA174" s="924">
        <v>-5.63</v>
      </c>
      <c r="BB174" s="924">
        <v>1.8599999999999999</v>
      </c>
      <c r="BC174" s="924">
        <v>3.2199999999999998</v>
      </c>
      <c r="BE174" s="666">
        <v>2005</v>
      </c>
      <c r="BF174" s="948" t="e">
        <f>#VALUE!</f>
        <v>#VALUE!</v>
      </c>
      <c r="BG174" s="933">
        <v>5</v>
      </c>
    </row>
    <row r="175" spans="1:59" ht="11.25" customHeight="1" x14ac:dyDescent="0.2">
      <c r="A175" s="537" t="s">
        <v>765</v>
      </c>
      <c r="B175" s="927" t="s">
        <v>766</v>
      </c>
      <c r="C175" s="994" t="s">
        <v>108</v>
      </c>
      <c r="D175" s="994" t="s">
        <v>4376</v>
      </c>
      <c r="E175" s="794">
        <v>21</v>
      </c>
      <c r="F175" s="526">
        <v>163</v>
      </c>
      <c r="G175" s="526" t="s">
        <v>37</v>
      </c>
      <c r="H175" s="526" t="s">
        <v>115</v>
      </c>
      <c r="I175" s="926">
        <v>44.72</v>
      </c>
      <c r="J175" s="704">
        <f t="shared" si="35"/>
        <v>2.3613595706618966</v>
      </c>
      <c r="K175" s="935">
        <v>0.26400000000000001</v>
      </c>
      <c r="L175" s="641">
        <v>4</v>
      </c>
      <c r="M175" s="695">
        <f t="shared" si="36"/>
        <v>1.056</v>
      </c>
      <c r="N175" s="923" t="s">
        <v>460</v>
      </c>
      <c r="O175" s="798">
        <v>0.24199999999999999</v>
      </c>
      <c r="P175" s="917">
        <v>43538</v>
      </c>
      <c r="Q175" s="917">
        <v>43574</v>
      </c>
      <c r="R175" s="695">
        <f t="shared" si="37"/>
        <v>9.0909090909090988</v>
      </c>
      <c r="S175" s="761">
        <f>IF(INDEX(Historical!$D$7:$D$1439,MATCH(B175,Historical!$B$7:$B$1446,0))=0,"n/a",(INDEX(Historical!$C$7:$C$1439,MATCH(B175,Historical!$B$7:$B$1446,0))/INDEX(Historical!$D$7:$D$1439,MATCH(B175,Historical!$B$7:$B$1446,0))-1)*100)</f>
        <v>10.256410256410241</v>
      </c>
      <c r="T175" s="761">
        <f>IF(INDEX(Historical!$F$7:$F$1432,MATCH(B175,Historical!$B$7:$B$1446,0))=0,"n/a",((INDEX(Historical!$C$7:$C$1439,MATCH(B175,Historical!$B$7:$B$1446,0))/INDEX(Historical!$F$7:$F$1432,MATCH(B175,Historical!$B$7:$B$1446,0)))^(1/3)-1)*100)</f>
        <v>7.1026304014222053</v>
      </c>
      <c r="U175" s="761">
        <f>IF(INDEX(Historical!$H$7:$H$1432,MATCH(B175,Historical!$B$7:$B$1446,0))=0,"n/a",((INDEX(Historical!$C$7:$C$1439,MATCH(B175,Historical!$B$7:$B$1446,0))/INDEX(Historical!$H$7:$H$1432,MATCH(B175,Historical!$B$7:$B$1446,0)))^(1/5)-1)*100)</f>
        <v>6.7631434549900948</v>
      </c>
      <c r="V175" s="761">
        <f>IF(INDEX(Historical!$O$7:$O$1432,MATCH(B175,Historical!$B$7:$B$1446,0))=0,"n/a",((INDEX(Historical!$C$7:$C$1439,MATCH(B175,Historical!$B$7:$B$1446,0))/INDEX(Historical!$O$7:$O$1432,MATCH(B175,Historical!$B$7:$B$1446,0)))^(1/10)-1)*100)</f>
        <v>7.1773462536293131</v>
      </c>
      <c r="W175" s="762">
        <f t="shared" si="38"/>
        <v>0.94229025826505564</v>
      </c>
      <c r="X175" s="763">
        <f t="shared" si="39"/>
        <v>0.27161218694739336</v>
      </c>
      <c r="Y175" s="725"/>
      <c r="Z175" s="704">
        <f t="shared" si="40"/>
        <v>28.617886178861792</v>
      </c>
      <c r="AA175" s="937">
        <f t="shared" si="41"/>
        <v>12.119241192411923</v>
      </c>
      <c r="AB175" s="641">
        <v>12</v>
      </c>
      <c r="AC175" s="918">
        <v>3.69</v>
      </c>
      <c r="AD175" s="918">
        <v>1.21</v>
      </c>
      <c r="AE175" s="918">
        <v>3.89</v>
      </c>
      <c r="AF175" s="918">
        <v>1.36</v>
      </c>
      <c r="AG175" s="918">
        <v>11.600000000000001</v>
      </c>
      <c r="AH175" s="918">
        <v>49.4</v>
      </c>
      <c r="AI175" s="918">
        <v>6.23</v>
      </c>
      <c r="AJ175" s="918">
        <v>24.9</v>
      </c>
      <c r="AK175" s="918">
        <v>10</v>
      </c>
      <c r="AL175" s="930">
        <v>997.26</v>
      </c>
      <c r="AM175" s="924">
        <v>2.6</v>
      </c>
      <c r="AN175" s="918">
        <v>0.06</v>
      </c>
      <c r="AO175" s="804">
        <f t="shared" si="42"/>
        <v>-2.994738166759932</v>
      </c>
      <c r="AP175" s="805">
        <f t="shared" si="43"/>
        <v>9.1245030256519915</v>
      </c>
      <c r="AQ175" s="938">
        <f t="shared" si="44"/>
        <v>-14.411402572330623</v>
      </c>
      <c r="AR175" s="704">
        <f>INDEX(Historical!$C$7:$C$1439,MATCH(B175,Historical!$B$7:$B$1446,0))*IF(AH175="n/a",1.03,IF(AH175&lt;0,1.01,IF(AH175&gt;10,1.1,(1+AH175/100))))</f>
        <v>1.0406</v>
      </c>
      <c r="AS175" s="937">
        <f t="shared" si="45"/>
        <v>1.1054293799999999</v>
      </c>
      <c r="AT175" s="937">
        <f t="shared" si="50"/>
        <v>1.2159723179999999</v>
      </c>
      <c r="AU175" s="937">
        <f t="shared" si="50"/>
        <v>1.3375695498</v>
      </c>
      <c r="AV175" s="937">
        <f t="shared" si="50"/>
        <v>1.4713265047800002</v>
      </c>
      <c r="AW175" s="704">
        <f t="shared" si="46"/>
        <v>6.1708977525800002</v>
      </c>
      <c r="AX175" s="812">
        <f t="shared" si="47"/>
        <v>13.798966351923077</v>
      </c>
      <c r="AY175" s="997">
        <v>0.55000000000000004</v>
      </c>
      <c r="AZ175" s="924">
        <v>27.150000000000002</v>
      </c>
      <c r="BA175" s="924">
        <v>-11.790000000000001</v>
      </c>
      <c r="BB175" s="924">
        <v>4.6399999999999997</v>
      </c>
      <c r="BC175" s="924">
        <v>0.18</v>
      </c>
      <c r="BE175" s="666">
        <v>1999</v>
      </c>
      <c r="BF175" s="948" t="e">
        <f>#VALUE!</f>
        <v>#VALUE!</v>
      </c>
      <c r="BG175" s="933">
        <v>1.5</v>
      </c>
    </row>
    <row r="176" spans="1:59" ht="11.25" customHeight="1" x14ac:dyDescent="0.2">
      <c r="A176" s="537" t="s">
        <v>1610</v>
      </c>
      <c r="B176" s="927" t="s">
        <v>1611</v>
      </c>
      <c r="C176" s="994" t="s">
        <v>108</v>
      </c>
      <c r="D176" s="994" t="s">
        <v>118</v>
      </c>
      <c r="E176" s="794">
        <v>10</v>
      </c>
      <c r="F176" s="526">
        <v>320</v>
      </c>
      <c r="G176" s="526" t="s">
        <v>106</v>
      </c>
      <c r="H176" s="526" t="s">
        <v>106</v>
      </c>
      <c r="I176" s="926">
        <v>141.97999999999999</v>
      </c>
      <c r="J176" s="704">
        <f t="shared" si="35"/>
        <v>1.6903789266093816</v>
      </c>
      <c r="K176" s="929">
        <v>0.6</v>
      </c>
      <c r="L176" s="641">
        <v>4</v>
      </c>
      <c r="M176" s="695">
        <f t="shared" si="36"/>
        <v>2.4</v>
      </c>
      <c r="N176" s="923" t="s">
        <v>805</v>
      </c>
      <c r="O176" s="797">
        <v>0.5</v>
      </c>
      <c r="P176" s="917">
        <v>43318</v>
      </c>
      <c r="Q176" s="917">
        <v>43340</v>
      </c>
      <c r="R176" s="695">
        <f t="shared" si="37"/>
        <v>19.999999999999996</v>
      </c>
      <c r="S176" s="761">
        <f>IF(INDEX(Historical!$D$7:$D$1439,MATCH(B176,Historical!$B$7:$B$1446,0))=0,"n/a",(INDEX(Historical!$C$7:$C$1439,MATCH(B176,Historical!$B$7:$B$1446,0))/INDEX(Historical!$D$7:$D$1439,MATCH(B176,Historical!$B$7:$B$1446,0))-1)*100)</f>
        <v>20.879120879120894</v>
      </c>
      <c r="T176" s="761">
        <f>IF(INDEX(Historical!$F$7:$F$1432,MATCH(B176,Historical!$B$7:$B$1446,0))=0,"n/a",((INDEX(Historical!$C$7:$C$1439,MATCH(B176,Historical!$B$7:$B$1446,0))/INDEX(Historical!$F$7:$F$1432,MATCH(B176,Historical!$B$7:$B$1446,0)))^(1/3)-1)*100)</f>
        <v>16.260329205681458</v>
      </c>
      <c r="U176" s="761">
        <f>IF(INDEX(Historical!$H$7:$H$1432,MATCH(B176,Historical!$B$7:$B$1446,0))=0,"n/a",((INDEX(Historical!$C$7:$C$1439,MATCH(B176,Historical!$B$7:$B$1446,0))/INDEX(Historical!$H$7:$H$1432,MATCH(B176,Historical!$B$7:$B$1446,0)))^(1/5)-1)*100)</f>
        <v>15.292162467409565</v>
      </c>
      <c r="V176" s="761">
        <f>IF(INDEX(Historical!$O$7:$O$1432,MATCH(B176,Historical!$B$7:$B$1446,0))=0,"n/a",((INDEX(Historical!$C$7:$C$1439,MATCH(B176,Historical!$B$7:$B$1446,0))/INDEX(Historical!$O$7:$O$1432,MATCH(B176,Historical!$B$7:$B$1446,0)))^(1/10)-1)*100)</f>
        <v>37.663249629231728</v>
      </c>
      <c r="W176" s="762">
        <f t="shared" si="38"/>
        <v>0.40602344773619314</v>
      </c>
      <c r="X176" s="763">
        <f t="shared" si="39"/>
        <v>1.3070224331119284</v>
      </c>
      <c r="Y176" s="928"/>
      <c r="Z176" s="704">
        <f t="shared" si="40"/>
        <v>23.833167825223434</v>
      </c>
      <c r="AA176" s="937">
        <f t="shared" si="41"/>
        <v>14.09930486593843</v>
      </c>
      <c r="AB176" s="641">
        <v>12</v>
      </c>
      <c r="AC176" s="918">
        <v>10.07</v>
      </c>
      <c r="AD176" s="918">
        <v>1.38</v>
      </c>
      <c r="AE176" s="918">
        <v>0.71</v>
      </c>
      <c r="AF176" s="918">
        <v>1.06</v>
      </c>
      <c r="AG176" s="918">
        <v>8.3000000000000007</v>
      </c>
      <c r="AH176" s="918">
        <v>-16.3</v>
      </c>
      <c r="AI176" s="918">
        <v>8.1199999999999992</v>
      </c>
      <c r="AJ176" s="918">
        <v>11.700000000000001</v>
      </c>
      <c r="AK176" s="918">
        <v>10.220000000000001</v>
      </c>
      <c r="AL176" s="930">
        <v>9120</v>
      </c>
      <c r="AM176" s="924">
        <v>0.2</v>
      </c>
      <c r="AN176" s="918">
        <v>0.41</v>
      </c>
      <c r="AO176" s="804">
        <f t="shared" si="42"/>
        <v>2.8832365280805146</v>
      </c>
      <c r="AP176" s="805">
        <f t="shared" si="43"/>
        <v>16.982541394018945</v>
      </c>
      <c r="AQ176" s="938">
        <f t="shared" si="44"/>
        <v>-18.499452877379106</v>
      </c>
      <c r="AR176" s="704">
        <f>INDEX(Historical!$C$7:$C$1439,MATCH(B176,Historical!$B$7:$B$1446,0))*IF(AH176="n/a",1.03,IF(AH176&lt;0,1.01,IF(AH176&gt;10,1.1,(1+AH176/100))))</f>
        <v>2.2220000000000004</v>
      </c>
      <c r="AS176" s="937">
        <f t="shared" si="45"/>
        <v>2.4024264000000004</v>
      </c>
      <c r="AT176" s="937">
        <f t="shared" si="50"/>
        <v>2.6426690400000008</v>
      </c>
      <c r="AU176" s="937">
        <f t="shared" si="50"/>
        <v>2.9069359440000011</v>
      </c>
      <c r="AV176" s="937">
        <f t="shared" si="50"/>
        <v>3.1976295384000015</v>
      </c>
      <c r="AW176" s="704">
        <f t="shared" si="46"/>
        <v>13.371660922400004</v>
      </c>
      <c r="AX176" s="812">
        <f t="shared" si="47"/>
        <v>9.4179890987463057</v>
      </c>
      <c r="AY176" s="997">
        <v>0.65</v>
      </c>
      <c r="AZ176" s="924">
        <v>11.06</v>
      </c>
      <c r="BA176" s="924">
        <v>-11.23</v>
      </c>
      <c r="BB176" s="924">
        <v>-1.5599999999999998</v>
      </c>
      <c r="BC176" s="924">
        <v>-0.12</v>
      </c>
      <c r="BE176" s="666">
        <v>2009</v>
      </c>
      <c r="BF176" s="948" t="e">
        <f>#VALUE!</f>
        <v>#VALUE!</v>
      </c>
      <c r="BG176" s="933">
        <v>1.2</v>
      </c>
    </row>
    <row r="177" spans="1:59" ht="11.25" customHeight="1" x14ac:dyDescent="0.2">
      <c r="A177" s="611" t="s">
        <v>770</v>
      </c>
      <c r="B177" s="927" t="s">
        <v>771</v>
      </c>
      <c r="C177" s="994" t="s">
        <v>131</v>
      </c>
      <c r="D177" s="994" t="s">
        <v>4377</v>
      </c>
      <c r="E177" s="794">
        <v>16</v>
      </c>
      <c r="F177" s="526">
        <v>224</v>
      </c>
      <c r="G177" s="526" t="s">
        <v>37</v>
      </c>
      <c r="H177" s="526" t="s">
        <v>37</v>
      </c>
      <c r="I177" s="926">
        <v>26.51</v>
      </c>
      <c r="J177" s="704">
        <f t="shared" si="35"/>
        <v>2.4896265560165975</v>
      </c>
      <c r="K177" s="929">
        <v>0.16500000000000001</v>
      </c>
      <c r="L177" s="641">
        <v>4</v>
      </c>
      <c r="M177" s="695">
        <f t="shared" si="36"/>
        <v>0.66</v>
      </c>
      <c r="N177" s="923" t="s">
        <v>140</v>
      </c>
      <c r="O177" s="797">
        <v>0.155</v>
      </c>
      <c r="P177" s="917">
        <v>43479</v>
      </c>
      <c r="Q177" s="917">
        <v>43497</v>
      </c>
      <c r="R177" s="695">
        <f t="shared" si="37"/>
        <v>6.4516129032258114</v>
      </c>
      <c r="S177" s="761">
        <f>IF(INDEX(Historical!$D$7:$D$1439,MATCH(B177,Historical!$B$7:$B$1446,0))=0,"n/a",(INDEX(Historical!$C$7:$C$1439,MATCH(B177,Historical!$B$7:$B$1446,0))/INDEX(Historical!$D$7:$D$1439,MATCH(B177,Historical!$B$7:$B$1446,0))-1)*100)</f>
        <v>6.8965517241379448</v>
      </c>
      <c r="T177" s="761">
        <f>IF(INDEX(Historical!$F$7:$F$1432,MATCH(B177,Historical!$B$7:$B$1446,0))=0,"n/a",((INDEX(Historical!$C$7:$C$1439,MATCH(B177,Historical!$B$7:$B$1446,0))/INDEX(Historical!$F$7:$F$1432,MATCH(B177,Historical!$B$7:$B$1446,0)))^(1/3)-1)*100)</f>
        <v>6.4953735209395624</v>
      </c>
      <c r="U177" s="761">
        <f>IF(INDEX(Historical!$H$7:$H$1432,MATCH(B177,Historical!$B$7:$B$1446,0))=0,"n/a",((INDEX(Historical!$C$7:$C$1439,MATCH(B177,Historical!$B$7:$B$1446,0))/INDEX(Historical!$H$7:$H$1432,MATCH(B177,Historical!$B$7:$B$1446,0)))^(1/5)-1)*100)</f>
        <v>5.2519353814266312</v>
      </c>
      <c r="V177" s="761">
        <f>IF(INDEX(Historical!$O$7:$O$1432,MATCH(B177,Historical!$B$7:$B$1446,0))=0,"n/a",((INDEX(Historical!$C$7:$C$1439,MATCH(B177,Historical!$B$7:$B$1446,0))/INDEX(Historical!$O$7:$O$1432,MATCH(B177,Historical!$B$7:$B$1446,0)))^(1/10)-1)*100)</f>
        <v>4.0543625739051459</v>
      </c>
      <c r="W177" s="762">
        <f t="shared" si="38"/>
        <v>1.2953788137324846</v>
      </c>
      <c r="X177" s="763">
        <f t="shared" si="39"/>
        <v>0.55283530330806641</v>
      </c>
      <c r="Y177" s="722"/>
      <c r="Z177" s="704">
        <f t="shared" si="40"/>
        <v>66.666666666666671</v>
      </c>
      <c r="AA177" s="937">
        <f t="shared" si="41"/>
        <v>26.777777777777779</v>
      </c>
      <c r="AB177" s="641">
        <v>9</v>
      </c>
      <c r="AC177" s="918">
        <v>0.99</v>
      </c>
      <c r="AD177" s="918" t="s">
        <v>137</v>
      </c>
      <c r="AE177" s="918">
        <v>3.2</v>
      </c>
      <c r="AF177" s="918">
        <v>2.62</v>
      </c>
      <c r="AG177" s="918">
        <v>9.6</v>
      </c>
      <c r="AH177" s="918">
        <v>10.6</v>
      </c>
      <c r="AI177" s="918">
        <v>7.35</v>
      </c>
      <c r="AJ177" s="918">
        <v>9.5</v>
      </c>
      <c r="AK177" s="918" t="s">
        <v>137</v>
      </c>
      <c r="AL177" s="930">
        <v>217.38</v>
      </c>
      <c r="AM177" s="924">
        <v>3.4000000000000004</v>
      </c>
      <c r="AN177" s="918">
        <v>0</v>
      </c>
      <c r="AO177" s="804">
        <f t="shared" si="42"/>
        <v>-19.036215840334549</v>
      </c>
      <c r="AP177" s="805">
        <f t="shared" si="43"/>
        <v>7.7415619374432287</v>
      </c>
      <c r="AQ177" s="938">
        <f t="shared" si="44"/>
        <v>76.582090167438082</v>
      </c>
      <c r="AR177" s="704">
        <f>INDEX(Historical!$C$7:$C$1439,MATCH(B177,Historical!$B$7:$B$1446,0))*IF(AH177="n/a",1.03,IF(AH177&lt;0,1.01,IF(AH177&gt;10,1.1,(1+AH177/100))))</f>
        <v>0.68200000000000005</v>
      </c>
      <c r="AS177" s="937">
        <f t="shared" si="45"/>
        <v>0.73212699999999997</v>
      </c>
      <c r="AT177" s="937">
        <f t="shared" si="50"/>
        <v>0.75409081</v>
      </c>
      <c r="AU177" s="937">
        <f t="shared" si="50"/>
        <v>0.77671353430000001</v>
      </c>
      <c r="AV177" s="937">
        <f t="shared" si="50"/>
        <v>0.800014940329</v>
      </c>
      <c r="AW177" s="704">
        <f t="shared" si="46"/>
        <v>3.7449462846290005</v>
      </c>
      <c r="AX177" s="812">
        <f t="shared" si="47"/>
        <v>14.126542001618258</v>
      </c>
      <c r="AY177" s="997">
        <v>-0.37</v>
      </c>
      <c r="AZ177" s="924">
        <v>12.280000000000001</v>
      </c>
      <c r="BA177" s="924">
        <v>-15.379999999999999</v>
      </c>
      <c r="BB177" s="924">
        <v>-5.3</v>
      </c>
      <c r="BC177" s="924">
        <v>-5.54</v>
      </c>
      <c r="BE177" s="666">
        <v>2004</v>
      </c>
      <c r="BF177" s="948" t="e">
        <f>#VALUE!</f>
        <v>#VALUE!</v>
      </c>
      <c r="BG177" s="933">
        <v>3.5999999999999996</v>
      </c>
    </row>
    <row r="178" spans="1:59" ht="11.25" customHeight="1" x14ac:dyDescent="0.2">
      <c r="A178" s="611" t="s">
        <v>782</v>
      </c>
      <c r="B178" s="927" t="s">
        <v>783</v>
      </c>
      <c r="C178" s="994" t="s">
        <v>123</v>
      </c>
      <c r="D178" s="994" t="s">
        <v>4393</v>
      </c>
      <c r="E178" s="794">
        <v>18</v>
      </c>
      <c r="F178" s="526">
        <v>179</v>
      </c>
      <c r="G178" s="526" t="s">
        <v>106</v>
      </c>
      <c r="H178" s="526" t="s">
        <v>106</v>
      </c>
      <c r="I178" s="926">
        <v>90.93</v>
      </c>
      <c r="J178" s="704">
        <f t="shared" si="35"/>
        <v>1.1657318816672166</v>
      </c>
      <c r="K178" s="929">
        <v>0.26500000000000001</v>
      </c>
      <c r="L178" s="641">
        <v>4</v>
      </c>
      <c r="M178" s="695">
        <f t="shared" si="36"/>
        <v>1.06</v>
      </c>
      <c r="N178" s="923" t="s">
        <v>426</v>
      </c>
      <c r="O178" s="797">
        <v>0.25</v>
      </c>
      <c r="P178" s="917">
        <v>43468</v>
      </c>
      <c r="Q178" s="917">
        <v>43483</v>
      </c>
      <c r="R178" s="695">
        <f t="shared" si="37"/>
        <v>6.0000000000000053</v>
      </c>
      <c r="S178" s="761">
        <f>IF(INDEX(Historical!$D$7:$D$1439,MATCH(B178,Historical!$B$7:$B$1446,0))=0,"n/a",(INDEX(Historical!$C$7:$C$1439,MATCH(B178,Historical!$B$7:$B$1446,0))/INDEX(Historical!$D$7:$D$1439,MATCH(B178,Historical!$B$7:$B$1446,0))-1)*100)</f>
        <v>4.1666666666666741</v>
      </c>
      <c r="T178" s="761">
        <f>IF(INDEX(Historical!$F$7:$F$1432,MATCH(B178,Historical!$B$7:$B$1446,0))=0,"n/a",((INDEX(Historical!$C$7:$C$1439,MATCH(B178,Historical!$B$7:$B$1446,0))/INDEX(Historical!$F$7:$F$1432,MATCH(B178,Historical!$B$7:$B$1446,0)))^(1/3)-1)*100)</f>
        <v>4.3532011211615984</v>
      </c>
      <c r="U178" s="761">
        <f>IF(INDEX(Historical!$H$7:$H$1432,MATCH(B178,Historical!$B$7:$B$1446,0))=0,"n/a",((INDEX(Historical!$C$7:$C$1439,MATCH(B178,Historical!$B$7:$B$1446,0))/INDEX(Historical!$H$7:$H$1432,MATCH(B178,Historical!$B$7:$B$1446,0)))^(1/5)-1)*100)</f>
        <v>4.5639552591273169</v>
      </c>
      <c r="V178" s="761">
        <f>IF(INDEX(Historical!$O$7:$O$1432,MATCH(B178,Historical!$B$7:$B$1446,0))=0,"n/a",((INDEX(Historical!$C$7:$C$1439,MATCH(B178,Historical!$B$7:$B$1446,0))/INDEX(Historical!$O$7:$O$1432,MATCH(B178,Historical!$B$7:$B$1446,0)))^(1/10)-1)*100)</f>
        <v>13.575379559642652</v>
      </c>
      <c r="W178" s="762">
        <f t="shared" si="38"/>
        <v>0.33619356564402791</v>
      </c>
      <c r="X178" s="763" t="str">
        <f t="shared" si="39"/>
        <v>n/a</v>
      </c>
      <c r="Y178" s="715"/>
      <c r="Z178" s="704" t="str">
        <f t="shared" si="40"/>
        <v>n/a</v>
      </c>
      <c r="AA178" s="937" t="str">
        <f t="shared" si="41"/>
        <v>n/a</v>
      </c>
      <c r="AB178" s="641">
        <v>6</v>
      </c>
      <c r="AC178" s="918">
        <v>-1.29</v>
      </c>
      <c r="AD178" s="918" t="s">
        <v>137</v>
      </c>
      <c r="AE178" s="918">
        <v>13.89</v>
      </c>
      <c r="AF178" s="918">
        <v>2.82</v>
      </c>
      <c r="AG178" s="918">
        <v>-4.2</v>
      </c>
      <c r="AH178" s="920">
        <v>-181.20000000000002</v>
      </c>
      <c r="AI178" s="920">
        <v>37.409999999999997</v>
      </c>
      <c r="AJ178" s="918">
        <v>-25.900000000000002</v>
      </c>
      <c r="AK178" s="918">
        <v>34.300000000000004</v>
      </c>
      <c r="AL178" s="930">
        <v>5970</v>
      </c>
      <c r="AM178" s="924">
        <v>0.67999999999999994</v>
      </c>
      <c r="AN178" s="918">
        <v>0.17</v>
      </c>
      <c r="AO178" s="804" t="str">
        <f t="shared" si="42"/>
        <v>n/a</v>
      </c>
      <c r="AP178" s="805">
        <f t="shared" si="43"/>
        <v>5.7296871407945336</v>
      </c>
      <c r="AQ178" s="938" t="str">
        <f t="shared" si="44"/>
        <v>n/a</v>
      </c>
      <c r="AR178" s="704">
        <f>INDEX(Historical!$C$7:$C$1439,MATCH(B178,Historical!$B$7:$B$1446,0))*IF(AH178="n/a",1.03,IF(AH178&lt;0,1.01,IF(AH178&gt;10,1.1,(1+AH178/100))))</f>
        <v>1.01</v>
      </c>
      <c r="AS178" s="937">
        <f t="shared" si="45"/>
        <v>1.1110000000000002</v>
      </c>
      <c r="AT178" s="937">
        <f t="shared" si="50"/>
        <v>1.2221000000000004</v>
      </c>
      <c r="AU178" s="937">
        <f t="shared" si="50"/>
        <v>1.3443100000000006</v>
      </c>
      <c r="AV178" s="937">
        <f t="shared" si="50"/>
        <v>1.4787410000000007</v>
      </c>
      <c r="AW178" s="704">
        <f t="shared" si="46"/>
        <v>6.1661510000000028</v>
      </c>
      <c r="AX178" s="812">
        <f t="shared" si="47"/>
        <v>6.781206422522823</v>
      </c>
      <c r="AY178" s="997">
        <v>0.15</v>
      </c>
      <c r="AZ178" s="924">
        <v>29.599999999999998</v>
      </c>
      <c r="BA178" s="924">
        <v>-7.71</v>
      </c>
      <c r="BB178" s="924">
        <v>3.4000000000000004</v>
      </c>
      <c r="BC178" s="924">
        <v>9.81</v>
      </c>
      <c r="BE178" s="666">
        <v>2002</v>
      </c>
      <c r="BF178" s="948" t="e">
        <f>#VALUE!</f>
        <v>#VALUE!</v>
      </c>
      <c r="BG178" s="933">
        <v>-3.3000000000000003</v>
      </c>
    </row>
    <row r="179" spans="1:59" ht="11.25" customHeight="1" x14ac:dyDescent="0.2">
      <c r="A179" s="611" t="s">
        <v>774</v>
      </c>
      <c r="B179" s="927" t="s">
        <v>775</v>
      </c>
      <c r="C179" s="994" t="s">
        <v>112</v>
      </c>
      <c r="D179" s="994" t="s">
        <v>4399</v>
      </c>
      <c r="E179" s="794">
        <v>16</v>
      </c>
      <c r="F179" s="526">
        <v>229</v>
      </c>
      <c r="G179" s="526" t="s">
        <v>106</v>
      </c>
      <c r="H179" s="526" t="s">
        <v>106</v>
      </c>
      <c r="I179" s="926">
        <v>65.16</v>
      </c>
      <c r="J179" s="704">
        <f t="shared" si="35"/>
        <v>1.9030079803560467</v>
      </c>
      <c r="K179" s="929">
        <v>0.31</v>
      </c>
      <c r="L179" s="641">
        <v>4</v>
      </c>
      <c r="M179" s="695">
        <f t="shared" si="36"/>
        <v>1.24</v>
      </c>
      <c r="N179" s="923" t="s">
        <v>149</v>
      </c>
      <c r="O179" s="797">
        <v>0.28000000000000003</v>
      </c>
      <c r="P179" s="917">
        <v>43518</v>
      </c>
      <c r="Q179" s="917">
        <v>43539</v>
      </c>
      <c r="R179" s="695">
        <f t="shared" si="37"/>
        <v>10.714285714285703</v>
      </c>
      <c r="S179" s="761">
        <f>IF(INDEX(Historical!$D$7:$D$1439,MATCH(B179,Historical!$B$7:$B$1446,0))=0,"n/a",(INDEX(Historical!$C$7:$C$1439,MATCH(B179,Historical!$B$7:$B$1446,0))/INDEX(Historical!$D$7:$D$1439,MATCH(B179,Historical!$B$7:$B$1446,0))-1)*100)</f>
        <v>16.666666666666675</v>
      </c>
      <c r="T179" s="761">
        <f>IF(INDEX(Historical!$F$7:$F$1432,MATCH(B179,Historical!$B$7:$B$1446,0))=0,"n/a",((INDEX(Historical!$C$7:$C$1439,MATCH(B179,Historical!$B$7:$B$1446,0))/INDEX(Historical!$F$7:$F$1432,MATCH(B179,Historical!$B$7:$B$1446,0)))^(1/3)-1)*100)</f>
        <v>11.868894208139679</v>
      </c>
      <c r="U179" s="761">
        <f>IF(INDEX(Historical!$H$7:$H$1432,MATCH(B179,Historical!$B$7:$B$1446,0))=0,"n/a",((INDEX(Historical!$C$7:$C$1439,MATCH(B179,Historical!$B$7:$B$1446,0))/INDEX(Historical!$H$7:$H$1432,MATCH(B179,Historical!$B$7:$B$1446,0)))^(1/5)-1)*100)</f>
        <v>11.842691472014465</v>
      </c>
      <c r="V179" s="761">
        <f>IF(INDEX(Historical!$O$7:$O$1432,MATCH(B179,Historical!$B$7:$B$1446,0))=0,"n/a",((INDEX(Historical!$C$7:$C$1439,MATCH(B179,Historical!$B$7:$B$1446,0))/INDEX(Historical!$O$7:$O$1432,MATCH(B179,Historical!$B$7:$B$1446,0)))^(1/10)-1)*100)</f>
        <v>9.7934759492371626</v>
      </c>
      <c r="W179" s="762">
        <f t="shared" si="38"/>
        <v>1.2092429218593139</v>
      </c>
      <c r="X179" s="763">
        <f t="shared" si="39"/>
        <v>0.8167373428975494</v>
      </c>
      <c r="Y179" s="927"/>
      <c r="Z179" s="704">
        <f t="shared" si="40"/>
        <v>34.34903047091413</v>
      </c>
      <c r="AA179" s="937">
        <f t="shared" si="41"/>
        <v>18.049861495844876</v>
      </c>
      <c r="AB179" s="641">
        <v>12</v>
      </c>
      <c r="AC179" s="918">
        <v>3.61</v>
      </c>
      <c r="AD179" s="918">
        <v>2.54</v>
      </c>
      <c r="AE179" s="918">
        <v>1.39</v>
      </c>
      <c r="AF179" s="918">
        <v>7.27</v>
      </c>
      <c r="AG179" s="918">
        <v>39.4</v>
      </c>
      <c r="AH179" s="918">
        <v>35.4</v>
      </c>
      <c r="AI179" s="918">
        <v>7.21</v>
      </c>
      <c r="AJ179" s="918">
        <v>14.499999999999998</v>
      </c>
      <c r="AK179" s="918">
        <v>7.1</v>
      </c>
      <c r="AL179" s="930">
        <v>8080</v>
      </c>
      <c r="AM179" s="924">
        <v>2.5</v>
      </c>
      <c r="AN179" s="918">
        <v>0</v>
      </c>
      <c r="AO179" s="804">
        <f t="shared" si="42"/>
        <v>-4.3041620434743635</v>
      </c>
      <c r="AP179" s="805">
        <f t="shared" si="43"/>
        <v>13.745699452370513</v>
      </c>
      <c r="AQ179" s="938">
        <f t="shared" si="44"/>
        <v>141.49763566801434</v>
      </c>
      <c r="AR179" s="704">
        <f>INDEX(Historical!$C$7:$C$1439,MATCH(B179,Historical!$B$7:$B$1446,0))*IF(AH179="n/a",1.03,IF(AH179&lt;0,1.01,IF(AH179&gt;10,1.1,(1+AH179/100))))</f>
        <v>1.2320000000000002</v>
      </c>
      <c r="AS179" s="937">
        <f t="shared" si="45"/>
        <v>1.3208272000000003</v>
      </c>
      <c r="AT179" s="937">
        <f t="shared" si="50"/>
        <v>1.4146059312000003</v>
      </c>
      <c r="AU179" s="937">
        <f t="shared" si="50"/>
        <v>1.5150429523152003</v>
      </c>
      <c r="AV179" s="937">
        <f t="shared" si="50"/>
        <v>1.6226110019295794</v>
      </c>
      <c r="AW179" s="704">
        <f t="shared" si="46"/>
        <v>7.1050870854447803</v>
      </c>
      <c r="AX179" s="812">
        <f t="shared" si="47"/>
        <v>10.904062439295243</v>
      </c>
      <c r="AY179" s="997">
        <v>1.31</v>
      </c>
      <c r="AZ179" s="924">
        <v>23.43</v>
      </c>
      <c r="BA179" s="924">
        <v>-18.459999999999997</v>
      </c>
      <c r="BB179" s="924">
        <v>0.74</v>
      </c>
      <c r="BC179" s="924">
        <v>-1.6099999999999999</v>
      </c>
      <c r="BE179" s="666">
        <v>2004</v>
      </c>
      <c r="BF179" s="948" t="e">
        <f>#VALUE!</f>
        <v>#VALUE!</v>
      </c>
      <c r="BG179" s="933">
        <v>22.400000000000002</v>
      </c>
    </row>
    <row r="180" spans="1:59" ht="11.25" customHeight="1" x14ac:dyDescent="0.2">
      <c r="A180" s="537" t="s">
        <v>762</v>
      </c>
      <c r="B180" s="927" t="s">
        <v>763</v>
      </c>
      <c r="C180" s="994" t="s">
        <v>108</v>
      </c>
      <c r="D180" s="994" t="s">
        <v>118</v>
      </c>
      <c r="E180" s="794">
        <v>24</v>
      </c>
      <c r="F180" s="526">
        <v>143</v>
      </c>
      <c r="G180" s="526" t="s">
        <v>106</v>
      </c>
      <c r="H180" s="526" t="s">
        <v>106</v>
      </c>
      <c r="I180" s="918">
        <v>143.5</v>
      </c>
      <c r="J180" s="704">
        <f t="shared" si="35"/>
        <v>0.94773519163763065</v>
      </c>
      <c r="K180" s="935">
        <v>0.34</v>
      </c>
      <c r="L180" s="641">
        <v>4</v>
      </c>
      <c r="M180" s="695">
        <f t="shared" si="36"/>
        <v>1.36</v>
      </c>
      <c r="N180" s="923" t="s">
        <v>152</v>
      </c>
      <c r="O180" s="798">
        <v>0.33</v>
      </c>
      <c r="P180" s="917">
        <v>43538</v>
      </c>
      <c r="Q180" s="917">
        <v>43553</v>
      </c>
      <c r="R180" s="695">
        <f t="shared" si="37"/>
        <v>3.0303030303030329</v>
      </c>
      <c r="S180" s="761">
        <f>IF(INDEX(Historical!$D$7:$D$1439,MATCH(B180,Historical!$B$7:$B$1446,0))=0,"n/a",(INDEX(Historical!$C$7:$C$1439,MATCH(B180,Historical!$B$7:$B$1446,0))/INDEX(Historical!$D$7:$D$1439,MATCH(B180,Historical!$B$7:$B$1446,0))-1)*100)</f>
        <v>3.125</v>
      </c>
      <c r="T180" s="761">
        <f>IF(INDEX(Historical!$F$7:$F$1432,MATCH(B180,Historical!$B$7:$B$1446,0))=0,"n/a",((INDEX(Historical!$C$7:$C$1439,MATCH(B180,Historical!$B$7:$B$1446,0))/INDEX(Historical!$F$7:$F$1432,MATCH(B180,Historical!$B$7:$B$1446,0)))^(1/3)-1)*100)</f>
        <v>3.228011545636722</v>
      </c>
      <c r="U180" s="761">
        <f>IF(INDEX(Historical!$H$7:$H$1432,MATCH(B180,Historical!$B$7:$B$1446,0))=0,"n/a",((INDEX(Historical!$C$7:$C$1439,MATCH(B180,Historical!$B$7:$B$1446,0))/INDEX(Historical!$H$7:$H$1432,MATCH(B180,Historical!$B$7:$B$1446,0)))^(1/5)-1)*100)</f>
        <v>3.3406482938779236</v>
      </c>
      <c r="V180" s="761">
        <f>IF(INDEX(Historical!$O$7:$O$1432,MATCH(B180,Historical!$B$7:$B$1446,0))=0,"n/a",((INDEX(Historical!$C$7:$C$1439,MATCH(B180,Historical!$B$7:$B$1446,0))/INDEX(Historical!$O$7:$O$1432,MATCH(B180,Historical!$B$7:$B$1446,0)))^(1/10)-1)*100)</f>
        <v>3.6760900871232183</v>
      </c>
      <c r="W180" s="762">
        <f t="shared" si="38"/>
        <v>0.90875038823985954</v>
      </c>
      <c r="X180" s="763" t="str">
        <f t="shared" si="39"/>
        <v>n/a</v>
      </c>
      <c r="Y180" s="928" t="s">
        <v>764</v>
      </c>
      <c r="Z180" s="704">
        <f t="shared" si="40"/>
        <v>27.474747474747474</v>
      </c>
      <c r="AA180" s="937">
        <f t="shared" si="41"/>
        <v>28.98989898989899</v>
      </c>
      <c r="AB180" s="641">
        <v>12</v>
      </c>
      <c r="AC180" s="918">
        <v>4.95</v>
      </c>
      <c r="AD180" s="918">
        <v>1.47</v>
      </c>
      <c r="AE180" s="918">
        <v>2.94</v>
      </c>
      <c r="AF180" s="918">
        <v>1.31</v>
      </c>
      <c r="AG180" s="918">
        <v>4.5999999999999996</v>
      </c>
      <c r="AH180" s="920">
        <v>194.4</v>
      </c>
      <c r="AI180" s="920">
        <v>11.12</v>
      </c>
      <c r="AJ180" s="918">
        <v>-19.8</v>
      </c>
      <c r="AK180" s="918">
        <v>19.77</v>
      </c>
      <c r="AL180" s="930">
        <v>6080</v>
      </c>
      <c r="AM180" s="924">
        <v>1.9</v>
      </c>
      <c r="AN180" s="918">
        <v>0.23</v>
      </c>
      <c r="AO180" s="804">
        <f t="shared" si="42"/>
        <v>-24.701515504383437</v>
      </c>
      <c r="AP180" s="805">
        <f t="shared" si="43"/>
        <v>4.2883834855155545</v>
      </c>
      <c r="AQ180" s="938">
        <f t="shared" si="44"/>
        <v>29.917525422464642</v>
      </c>
      <c r="AR180" s="704">
        <f>INDEX(Historical!$C$7:$C$1439,MATCH(B180,Historical!$B$7:$B$1446,0))*IF(AH180="n/a",1.03,IF(AH180&lt;0,1.01,IF(AH180&gt;10,1.1,(1+AH180/100))))</f>
        <v>1.4520000000000002</v>
      </c>
      <c r="AS180" s="937">
        <f t="shared" si="45"/>
        <v>1.5972000000000004</v>
      </c>
      <c r="AT180" s="937">
        <f t="shared" si="50"/>
        <v>1.7569200000000005</v>
      </c>
      <c r="AU180" s="937">
        <f t="shared" si="50"/>
        <v>1.9326120000000007</v>
      </c>
      <c r="AV180" s="937">
        <f t="shared" si="50"/>
        <v>2.1258732000000009</v>
      </c>
      <c r="AW180" s="704">
        <f t="shared" si="46"/>
        <v>8.8646052000000033</v>
      </c>
      <c r="AX180" s="812">
        <f t="shared" si="47"/>
        <v>6.1774252264808389</v>
      </c>
      <c r="AY180" s="997">
        <v>0.5</v>
      </c>
      <c r="AZ180" s="924">
        <v>22.28</v>
      </c>
      <c r="BA180" s="924">
        <v>-3.02</v>
      </c>
      <c r="BB180" s="924">
        <v>1.28</v>
      </c>
      <c r="BC180" s="924">
        <v>8.43</v>
      </c>
      <c r="BE180" s="666">
        <v>1996</v>
      </c>
      <c r="BF180" s="948" t="e">
        <f>#VALUE!</f>
        <v>#VALUE!</v>
      </c>
      <c r="BG180" s="933">
        <v>1.0999999999999999</v>
      </c>
    </row>
    <row r="181" spans="1:59" ht="11.25" customHeight="1" x14ac:dyDescent="0.2">
      <c r="A181" s="537" t="s">
        <v>1618</v>
      </c>
      <c r="B181" s="927" t="s">
        <v>1619</v>
      </c>
      <c r="C181" s="994" t="s">
        <v>4356</v>
      </c>
      <c r="D181" s="994" t="s">
        <v>4357</v>
      </c>
      <c r="E181" s="794">
        <v>10</v>
      </c>
      <c r="F181" s="526">
        <v>346</v>
      </c>
      <c r="G181" s="526" t="s">
        <v>106</v>
      </c>
      <c r="H181" s="526" t="s">
        <v>106</v>
      </c>
      <c r="I181" s="926">
        <v>17.34</v>
      </c>
      <c r="J181" s="704">
        <f t="shared" si="35"/>
        <v>4.544405997693195</v>
      </c>
      <c r="K181" s="929">
        <v>0.19700000000000001</v>
      </c>
      <c r="L181" s="641">
        <v>4</v>
      </c>
      <c r="M181" s="695">
        <f t="shared" si="36"/>
        <v>0.78800000000000003</v>
      </c>
      <c r="N181" s="923" t="s">
        <v>152</v>
      </c>
      <c r="O181" s="797">
        <v>0.19500000000000001</v>
      </c>
      <c r="P181" s="917">
        <v>43537</v>
      </c>
      <c r="Q181" s="917">
        <v>43552</v>
      </c>
      <c r="R181" s="695">
        <f t="shared" si="37"/>
        <v>1.0256410256410264</v>
      </c>
      <c r="S181" s="761">
        <f>IF(INDEX(Historical!$D$7:$D$1439,MATCH(B181,Historical!$B$7:$B$1446,0))=0,"n/a",(INDEX(Historical!$C$7:$C$1439,MATCH(B181,Historical!$B$7:$B$1446,0))/INDEX(Historical!$D$7:$D$1439,MATCH(B181,Historical!$B$7:$B$1446,0))-1)*100)</f>
        <v>4.0000000000000036</v>
      </c>
      <c r="T181" s="761">
        <f>IF(INDEX(Historical!$F$7:$F$1432,MATCH(B181,Historical!$B$7:$B$1446,0))=0,"n/a",((INDEX(Historical!$C$7:$C$1439,MATCH(B181,Historical!$B$7:$B$1446,0))/INDEX(Historical!$F$7:$F$1432,MATCH(B181,Historical!$B$7:$B$1446,0)))^(1/3)-1)*100)</f>
        <v>4.6795619671746724</v>
      </c>
      <c r="U181" s="761">
        <f>IF(INDEX(Historical!$H$7:$H$1432,MATCH(B181,Historical!$B$7:$B$1446,0))=0,"n/a",((INDEX(Historical!$C$7:$C$1439,MATCH(B181,Historical!$B$7:$B$1446,0))/INDEX(Historical!$H$7:$H$1432,MATCH(B181,Historical!$B$7:$B$1446,0)))^(1/5)-1)*100)</f>
        <v>5.387395206178347</v>
      </c>
      <c r="V181" s="761" t="str">
        <f>IF(INDEX(Historical!$O$7:$O$1432,MATCH(B181,Historical!$B$7:$B$1446,0))=0,"n/a",((INDEX(Historical!$C$7:$C$1439,MATCH(B181,Historical!$B$7:$B$1446,0))/INDEX(Historical!$O$7:$O$1432,MATCH(B181,Historical!$B$7:$B$1446,0)))^(1/10)-1)*100)</f>
        <v>n/a</v>
      </c>
      <c r="W181" s="762" t="str">
        <f t="shared" si="38"/>
        <v>n/a</v>
      </c>
      <c r="X181" s="763" t="str">
        <f t="shared" si="39"/>
        <v>n/a</v>
      </c>
      <c r="Y181" s="715"/>
      <c r="Z181" s="704">
        <f t="shared" si="40"/>
        <v>231.76470588235293</v>
      </c>
      <c r="AA181" s="937">
        <f t="shared" si="41"/>
        <v>50.999999999999993</v>
      </c>
      <c r="AB181" s="641">
        <v>12</v>
      </c>
      <c r="AC181" s="918">
        <v>0.34</v>
      </c>
      <c r="AD181" s="918">
        <v>6.38</v>
      </c>
      <c r="AE181" s="918">
        <v>6.75</v>
      </c>
      <c r="AF181" s="918">
        <v>1.66</v>
      </c>
      <c r="AG181" s="918">
        <v>3.5000000000000004</v>
      </c>
      <c r="AH181" s="918">
        <v>8.4</v>
      </c>
      <c r="AI181" s="918">
        <v>10.86</v>
      </c>
      <c r="AJ181" s="918">
        <v>-7.0000000000000009</v>
      </c>
      <c r="AK181" s="918">
        <v>8</v>
      </c>
      <c r="AL181" s="930">
        <v>2000</v>
      </c>
      <c r="AM181" s="924">
        <v>2.1</v>
      </c>
      <c r="AN181" s="918">
        <v>1.25</v>
      </c>
      <c r="AO181" s="804">
        <f t="shared" si="42"/>
        <v>-41.068198796128449</v>
      </c>
      <c r="AP181" s="805">
        <f t="shared" si="43"/>
        <v>9.931801203871542</v>
      </c>
      <c r="AQ181" s="938">
        <f t="shared" si="44"/>
        <v>93.975943525651303</v>
      </c>
      <c r="AR181" s="704">
        <f>INDEX(Historical!$C$7:$C$1439,MATCH(B181,Historical!$B$7:$B$1446,0))*IF(AH181="n/a",1.03,IF(AH181&lt;0,1.01,IF(AH181&gt;10,1.1,(1+AH181/100))))</f>
        <v>0.84552000000000005</v>
      </c>
      <c r="AS181" s="937">
        <f t="shared" si="45"/>
        <v>0.93007200000000012</v>
      </c>
      <c r="AT181" s="937">
        <f t="shared" si="50"/>
        <v>1.0044777600000001</v>
      </c>
      <c r="AU181" s="937">
        <f t="shared" si="50"/>
        <v>1.0848359808000001</v>
      </c>
      <c r="AV181" s="937">
        <f t="shared" si="50"/>
        <v>1.1716228592640001</v>
      </c>
      <c r="AW181" s="704">
        <f t="shared" si="46"/>
        <v>5.0365286000640008</v>
      </c>
      <c r="AX181" s="812">
        <f t="shared" si="47"/>
        <v>29.045724337162639</v>
      </c>
      <c r="AY181" s="997">
        <v>0.76</v>
      </c>
      <c r="AZ181" s="924">
        <v>12.31</v>
      </c>
      <c r="BA181" s="924">
        <v>-12.42</v>
      </c>
      <c r="BB181" s="924">
        <v>0.67</v>
      </c>
      <c r="BC181" s="924">
        <v>-3.73</v>
      </c>
      <c r="BE181" s="666">
        <v>2010</v>
      </c>
      <c r="BF181" s="948" t="e">
        <f>#VALUE!</f>
        <v>#VALUE!</v>
      </c>
      <c r="BG181" s="933">
        <v>1.4000000000000001</v>
      </c>
    </row>
    <row r="182" spans="1:59" ht="11.25" customHeight="1" x14ac:dyDescent="0.2">
      <c r="A182" s="611" t="s">
        <v>776</v>
      </c>
      <c r="B182" s="927" t="s">
        <v>777</v>
      </c>
      <c r="C182" s="994" t="s">
        <v>112</v>
      </c>
      <c r="D182" s="994" t="s">
        <v>4359</v>
      </c>
      <c r="E182" s="794">
        <v>17</v>
      </c>
      <c r="F182" s="526">
        <v>199</v>
      </c>
      <c r="G182" s="526" t="s">
        <v>37</v>
      </c>
      <c r="H182" s="526" t="s">
        <v>106</v>
      </c>
      <c r="I182" s="926">
        <v>41.62</v>
      </c>
      <c r="J182" s="704">
        <f t="shared" si="35"/>
        <v>1.0091302258529553</v>
      </c>
      <c r="K182" s="936">
        <v>0.105</v>
      </c>
      <c r="L182" s="641">
        <v>4</v>
      </c>
      <c r="M182" s="695">
        <f t="shared" si="36"/>
        <v>0.42</v>
      </c>
      <c r="N182" s="923" t="s">
        <v>228</v>
      </c>
      <c r="O182" s="801">
        <v>9.3299999999999994E-2</v>
      </c>
      <c r="P182" s="917">
        <v>43504</v>
      </c>
      <c r="Q182" s="917">
        <v>43535</v>
      </c>
      <c r="R182" s="695">
        <f t="shared" si="37"/>
        <v>12.540192926045018</v>
      </c>
      <c r="S182" s="761">
        <f>IF(INDEX(Historical!$D$7:$D$1439,MATCH(B182,Historical!$B$7:$B$1446,0))=0,"n/a",(INDEX(Historical!$C$7:$C$1439,MATCH(B182,Historical!$B$7:$B$1446,0))/INDEX(Historical!$D$7:$D$1439,MATCH(B182,Historical!$B$7:$B$1446,0))-1)*100)</f>
        <v>21.739130434782595</v>
      </c>
      <c r="T182" s="761">
        <f>IF(INDEX(Historical!$F$7:$F$1432,MATCH(B182,Historical!$B$7:$B$1446,0))=0,"n/a",((INDEX(Historical!$C$7:$C$1439,MATCH(B182,Historical!$B$7:$B$1446,0))/INDEX(Historical!$F$7:$F$1432,MATCH(B182,Historical!$B$7:$B$1446,0)))^(1/3)-1)*100)</f>
        <v>20.507113208761506</v>
      </c>
      <c r="U182" s="761">
        <f>IF(INDEX(Historical!$H$7:$H$1432,MATCH(B182,Historical!$B$7:$B$1446,0))=0,"n/a",((INDEX(Historical!$C$7:$C$1439,MATCH(B182,Historical!$B$7:$B$1446,0))/INDEX(Historical!$H$7:$H$1432,MATCH(B182,Historical!$B$7:$B$1446,0)))^(1/5)-1)*100)</f>
        <v>18.466445254224407</v>
      </c>
      <c r="V182" s="761">
        <f>IF(INDEX(Historical!$O$7:$O$1432,MATCH(B182,Historical!$B$7:$B$1446,0))=0,"n/a",((INDEX(Historical!$C$7:$C$1439,MATCH(B182,Historical!$B$7:$B$1446,0))/INDEX(Historical!$O$7:$O$1432,MATCH(B182,Historical!$B$7:$B$1446,0)))^(1/10)-1)*100)</f>
        <v>17.461894308801895</v>
      </c>
      <c r="W182" s="762">
        <f t="shared" si="38"/>
        <v>1.0575281769353142</v>
      </c>
      <c r="X182" s="763">
        <f t="shared" si="39"/>
        <v>1.347915711987183</v>
      </c>
      <c r="Y182" s="1004" t="s">
        <v>4429</v>
      </c>
      <c r="Z182" s="704">
        <f t="shared" si="40"/>
        <v>59.154929577464785</v>
      </c>
      <c r="AA182" s="937">
        <f t="shared" si="41"/>
        <v>58.619718309859152</v>
      </c>
      <c r="AB182" s="641">
        <v>12</v>
      </c>
      <c r="AC182" s="918">
        <v>0.71</v>
      </c>
      <c r="AD182" s="918">
        <v>7.13</v>
      </c>
      <c r="AE182" s="918">
        <v>7.62</v>
      </c>
      <c r="AF182" s="918">
        <v>19.18</v>
      </c>
      <c r="AG182" s="918">
        <v>33</v>
      </c>
      <c r="AH182" s="918">
        <v>22</v>
      </c>
      <c r="AI182" s="918">
        <v>11.49</v>
      </c>
      <c r="AJ182" s="918">
        <v>13.700000000000001</v>
      </c>
      <c r="AK182" s="918">
        <v>8.2000000000000011</v>
      </c>
      <c r="AL182" s="930">
        <v>13870</v>
      </c>
      <c r="AM182" s="924">
        <v>3.3000000000000003</v>
      </c>
      <c r="AN182" s="918">
        <v>0</v>
      </c>
      <c r="AO182" s="804">
        <f t="shared" si="42"/>
        <v>-39.144142829781785</v>
      </c>
      <c r="AP182" s="805">
        <f t="shared" si="43"/>
        <v>19.475575480077364</v>
      </c>
      <c r="AQ182" s="938">
        <f t="shared" si="44"/>
        <v>606.89499367400902</v>
      </c>
      <c r="AR182" s="704">
        <f>INDEX(Historical!$C$7:$C$1439,MATCH(B182,Historical!$B$7:$B$1446,0))*IF(AH182="n/a",1.03,IF(AH182&lt;0,1.01,IF(AH182&gt;10,1.1,(1+AH182/100))))</f>
        <v>0.41066666666666674</v>
      </c>
      <c r="AS182" s="937">
        <f t="shared" si="45"/>
        <v>0.45173333333333343</v>
      </c>
      <c r="AT182" s="937">
        <f t="shared" si="50"/>
        <v>0.48877546666666682</v>
      </c>
      <c r="AU182" s="937">
        <f t="shared" si="50"/>
        <v>0.52885505493333351</v>
      </c>
      <c r="AV182" s="937">
        <f t="shared" si="50"/>
        <v>0.57222116943786694</v>
      </c>
      <c r="AW182" s="704">
        <f t="shared" si="46"/>
        <v>2.4522516910378673</v>
      </c>
      <c r="AX182" s="812">
        <f t="shared" si="47"/>
        <v>5.8920031019650825</v>
      </c>
      <c r="AY182" s="997">
        <v>0.47</v>
      </c>
      <c r="AZ182" s="924">
        <v>30.03</v>
      </c>
      <c r="BA182" s="924">
        <v>-3.09</v>
      </c>
      <c r="BB182" s="924">
        <v>5.94</v>
      </c>
      <c r="BC182" s="924">
        <v>8.15</v>
      </c>
      <c r="BE182" s="666">
        <v>2003</v>
      </c>
      <c r="BF182" s="948" t="e">
        <f>#VALUE!</f>
        <v>#VALUE!</v>
      </c>
      <c r="BG182" s="933">
        <v>21.2</v>
      </c>
    </row>
    <row r="183" spans="1:59" ht="11.25" customHeight="1" x14ac:dyDescent="0.2">
      <c r="A183" s="611" t="s">
        <v>767</v>
      </c>
      <c r="B183" s="927" t="s">
        <v>768</v>
      </c>
      <c r="C183" s="994" t="s">
        <v>112</v>
      </c>
      <c r="D183" s="994" t="s">
        <v>4359</v>
      </c>
      <c r="E183" s="794">
        <v>16</v>
      </c>
      <c r="F183" s="526">
        <v>216</v>
      </c>
      <c r="G183" s="526" t="s">
        <v>106</v>
      </c>
      <c r="H183" s="526" t="s">
        <v>106</v>
      </c>
      <c r="I183" s="926">
        <v>80.38</v>
      </c>
      <c r="J183" s="704">
        <f t="shared" si="35"/>
        <v>1.8661358546902214</v>
      </c>
      <c r="K183" s="929">
        <v>0.375</v>
      </c>
      <c r="L183" s="641">
        <v>4</v>
      </c>
      <c r="M183" s="695">
        <f t="shared" si="36"/>
        <v>1.5</v>
      </c>
      <c r="N183" s="923" t="s">
        <v>220</v>
      </c>
      <c r="O183" s="797">
        <v>0.34499999999999997</v>
      </c>
      <c r="P183" s="917">
        <v>43371</v>
      </c>
      <c r="Q183" s="917">
        <v>43388</v>
      </c>
      <c r="R183" s="695">
        <f t="shared" si="37"/>
        <v>8.6956521739130519</v>
      </c>
      <c r="S183" s="761">
        <f>IF(INDEX(Historical!$D$7:$D$1439,MATCH(B183,Historical!$B$7:$B$1446,0))=0,"n/a",(INDEX(Historical!$C$7:$C$1439,MATCH(B183,Historical!$B$7:$B$1446,0))/INDEX(Historical!$D$7:$D$1439,MATCH(B183,Historical!$B$7:$B$1446,0))-1)*100)</f>
        <v>8.045977011494255</v>
      </c>
      <c r="T183" s="761">
        <f>IF(INDEX(Historical!$F$7:$F$1432,MATCH(B183,Historical!$B$7:$B$1446,0))=0,"n/a",((INDEX(Historical!$C$7:$C$1439,MATCH(B183,Historical!$B$7:$B$1446,0))/INDEX(Historical!$F$7:$F$1432,MATCH(B183,Historical!$B$7:$B$1446,0)))^(1/3)-1)*100)</f>
        <v>7.3424294788273059</v>
      </c>
      <c r="U183" s="761">
        <f>IF(INDEX(Historical!$H$7:$H$1432,MATCH(B183,Historical!$B$7:$B$1446,0))=0,"n/a",((INDEX(Historical!$C$7:$C$1439,MATCH(B183,Historical!$B$7:$B$1446,0))/INDEX(Historical!$H$7:$H$1432,MATCH(B183,Historical!$B$7:$B$1446,0)))^(1/5)-1)*100)</f>
        <v>7.8793596395122067</v>
      </c>
      <c r="V183" s="761">
        <f>IF(INDEX(Historical!$O$7:$O$1432,MATCH(B183,Historical!$B$7:$B$1446,0))=0,"n/a",((INDEX(Historical!$C$7:$C$1439,MATCH(B183,Historical!$B$7:$B$1446,0))/INDEX(Historical!$O$7:$O$1432,MATCH(B183,Historical!$B$7:$B$1446,0)))^(1/10)-1)*100)</f>
        <v>7.2536565379585749</v>
      </c>
      <c r="W183" s="762">
        <f t="shared" si="38"/>
        <v>1.0862603706529681</v>
      </c>
      <c r="X183" s="763">
        <f t="shared" si="39"/>
        <v>0.5510041705952593</v>
      </c>
      <c r="Y183" s="927"/>
      <c r="Z183" s="704">
        <f t="shared" si="40"/>
        <v>47.468354430379748</v>
      </c>
      <c r="AA183" s="937">
        <f t="shared" si="41"/>
        <v>25.436708860759492</v>
      </c>
      <c r="AB183" s="641">
        <v>12</v>
      </c>
      <c r="AC183" s="918">
        <v>3.16</v>
      </c>
      <c r="AD183" s="918">
        <v>2.13</v>
      </c>
      <c r="AE183" s="918">
        <v>2.59</v>
      </c>
      <c r="AF183" s="918">
        <v>3.29</v>
      </c>
      <c r="AG183" s="918">
        <v>13.100000000000001</v>
      </c>
      <c r="AH183" s="918">
        <v>31.5</v>
      </c>
      <c r="AI183" s="918">
        <v>10.07</v>
      </c>
      <c r="AJ183" s="918">
        <v>14.299999999999999</v>
      </c>
      <c r="AK183" s="918">
        <v>11.93</v>
      </c>
      <c r="AL183" s="930">
        <v>26000</v>
      </c>
      <c r="AM183" s="924">
        <v>0.2</v>
      </c>
      <c r="AN183" s="918">
        <v>1.05</v>
      </c>
      <c r="AO183" s="804">
        <f t="shared" si="42"/>
        <v>-15.691213366557063</v>
      </c>
      <c r="AP183" s="805">
        <f t="shared" si="43"/>
        <v>9.7454954942024283</v>
      </c>
      <c r="AQ183" s="938">
        <f t="shared" si="44"/>
        <v>92.857773907093062</v>
      </c>
      <c r="AR183" s="704">
        <f>INDEX(Historical!$C$7:$C$1439,MATCH(B183,Historical!$B$7:$B$1446,0))*IF(AH183="n/a",1.03,IF(AH183&lt;0,1.01,IF(AH183&gt;10,1.1,(1+AH183/100))))</f>
        <v>1.5509999999999999</v>
      </c>
      <c r="AS183" s="937">
        <f t="shared" si="45"/>
        <v>1.7061000000000002</v>
      </c>
      <c r="AT183" s="937">
        <f t="shared" si="50"/>
        <v>1.8767100000000003</v>
      </c>
      <c r="AU183" s="937">
        <f t="shared" si="50"/>
        <v>2.0643810000000005</v>
      </c>
      <c r="AV183" s="937">
        <f t="shared" si="50"/>
        <v>2.2708191000000006</v>
      </c>
      <c r="AW183" s="704">
        <f t="shared" si="46"/>
        <v>9.469010100000002</v>
      </c>
      <c r="AX183" s="812">
        <f t="shared" si="47"/>
        <v>11.780306170689229</v>
      </c>
      <c r="AY183" s="997">
        <v>0.59</v>
      </c>
      <c r="AZ183" s="924">
        <v>25.34</v>
      </c>
      <c r="BA183" s="924">
        <v>-1.01</v>
      </c>
      <c r="BB183" s="924">
        <v>3.44</v>
      </c>
      <c r="BC183" s="924">
        <v>8.92</v>
      </c>
      <c r="BE183" s="666">
        <v>2003</v>
      </c>
      <c r="BF183" s="948" t="e">
        <f>#VALUE!</f>
        <v>#VALUE!</v>
      </c>
      <c r="BG183" s="933">
        <v>4.9000000000000004</v>
      </c>
    </row>
    <row r="184" spans="1:59" ht="11.25" customHeight="1" x14ac:dyDescent="0.2">
      <c r="A184" s="611" t="s">
        <v>755</v>
      </c>
      <c r="B184" s="927" t="s">
        <v>756</v>
      </c>
      <c r="C184" s="994" t="s">
        <v>112</v>
      </c>
      <c r="D184" s="994" t="s">
        <v>4382</v>
      </c>
      <c r="E184" s="794">
        <v>15</v>
      </c>
      <c r="F184" s="526">
        <v>260</v>
      </c>
      <c r="G184" s="526" t="s">
        <v>37</v>
      </c>
      <c r="H184" s="526" t="s">
        <v>37</v>
      </c>
      <c r="I184" s="926">
        <v>182.08</v>
      </c>
      <c r="J184" s="704">
        <f t="shared" si="35"/>
        <v>2.0705184534270651</v>
      </c>
      <c r="K184" s="929">
        <v>0.9425</v>
      </c>
      <c r="L184" s="641">
        <v>4</v>
      </c>
      <c r="M184" s="695">
        <f t="shared" si="36"/>
        <v>3.77</v>
      </c>
      <c r="N184" s="923" t="s">
        <v>698</v>
      </c>
      <c r="O184" s="797">
        <v>0.86750000000000005</v>
      </c>
      <c r="P184" s="917">
        <v>43564</v>
      </c>
      <c r="Q184" s="917">
        <v>43594</v>
      </c>
      <c r="R184" s="695">
        <f t="shared" si="37"/>
        <v>8.64553314121037</v>
      </c>
      <c r="S184" s="761">
        <f>IF(INDEX(Historical!$D$7:$D$1439,MATCH(B184,Historical!$B$7:$B$1446,0))=0,"n/a",(INDEX(Historical!$C$7:$C$1439,MATCH(B184,Historical!$B$7:$B$1446,0))/INDEX(Historical!$D$7:$D$1439,MATCH(B184,Historical!$B$7:$B$1446,0))-1)*100)</f>
        <v>8.8000000000000078</v>
      </c>
      <c r="T184" s="761">
        <f>IF(INDEX(Historical!$F$7:$F$1432,MATCH(B184,Historical!$B$7:$B$1446,0))=0,"n/a",((INDEX(Historical!$C$7:$C$1439,MATCH(B184,Historical!$B$7:$B$1446,0))/INDEX(Historical!$F$7:$F$1432,MATCH(B184,Historical!$B$7:$B$1446,0)))^(1/3)-1)*100)</f>
        <v>9.1446387957900157</v>
      </c>
      <c r="U184" s="761">
        <f>IF(INDEX(Historical!$H$7:$H$1432,MATCH(B184,Historical!$B$7:$B$1446,0))=0,"n/a",((INDEX(Historical!$C$7:$C$1439,MATCH(B184,Historical!$B$7:$B$1446,0))/INDEX(Historical!$H$7:$H$1432,MATCH(B184,Historical!$B$7:$B$1446,0)))^(1/5)-1)*100)</f>
        <v>9.5993785007892249</v>
      </c>
      <c r="V184" s="761">
        <f>IF(INDEX(Historical!$O$7:$O$1432,MATCH(B184,Historical!$B$7:$B$1446,0))=0,"n/a",((INDEX(Historical!$C$7:$C$1439,MATCH(B184,Historical!$B$7:$B$1446,0))/INDEX(Historical!$O$7:$O$1432,MATCH(B184,Historical!$B$7:$B$1446,0)))^(1/10)-1)*100)</f>
        <v>11.997023250735438</v>
      </c>
      <c r="W184" s="762">
        <f t="shared" si="38"/>
        <v>0.80014669473952771</v>
      </c>
      <c r="X184" s="763">
        <f t="shared" si="39"/>
        <v>0.85708736614189496</v>
      </c>
      <c r="Y184" s="927"/>
      <c r="Z184" s="704">
        <f t="shared" si="40"/>
        <v>37.142857142857146</v>
      </c>
      <c r="AA184" s="937">
        <f t="shared" si="41"/>
        <v>17.938916256157636</v>
      </c>
      <c r="AB184" s="641">
        <v>12</v>
      </c>
      <c r="AC184" s="918">
        <v>10.15</v>
      </c>
      <c r="AD184" s="918">
        <v>0.7</v>
      </c>
      <c r="AE184" s="918">
        <v>1.92</v>
      </c>
      <c r="AF184" s="918">
        <v>4.51</v>
      </c>
      <c r="AG184" s="918">
        <v>26.700000000000003</v>
      </c>
      <c r="AH184" s="918">
        <v>34.799999999999997</v>
      </c>
      <c r="AI184" s="918">
        <v>13.43</v>
      </c>
      <c r="AJ184" s="918">
        <v>11.200000000000001</v>
      </c>
      <c r="AK184" s="918">
        <v>25.480000000000004</v>
      </c>
      <c r="AL184" s="930">
        <v>51940</v>
      </c>
      <c r="AM184" s="924">
        <v>0.2</v>
      </c>
      <c r="AN184" s="918">
        <v>0.44</v>
      </c>
      <c r="AO184" s="804">
        <f t="shared" si="42"/>
        <v>-6.2690193019413467</v>
      </c>
      <c r="AP184" s="805">
        <f t="shared" si="43"/>
        <v>11.66989695421629</v>
      </c>
      <c r="AQ184" s="938">
        <f t="shared" si="44"/>
        <v>89.624790122518831</v>
      </c>
      <c r="AR184" s="704">
        <f>INDEX(Historical!$C$7:$C$1439,MATCH(B184,Historical!$B$7:$B$1446,0))*IF(AH184="n/a",1.03,IF(AH184&lt;0,1.01,IF(AH184&gt;10,1.1,(1+AH184/100))))</f>
        <v>3.74</v>
      </c>
      <c r="AS184" s="937">
        <f t="shared" si="45"/>
        <v>4.1140000000000008</v>
      </c>
      <c r="AT184" s="937">
        <f t="shared" si="50"/>
        <v>4.5254000000000012</v>
      </c>
      <c r="AU184" s="937">
        <f t="shared" si="50"/>
        <v>4.977940000000002</v>
      </c>
      <c r="AV184" s="937">
        <f t="shared" si="50"/>
        <v>5.4757340000000028</v>
      </c>
      <c r="AW184" s="704">
        <f t="shared" si="46"/>
        <v>22.833074000000007</v>
      </c>
      <c r="AX184" s="812">
        <f t="shared" si="47"/>
        <v>12.5401329086116</v>
      </c>
      <c r="AY184" s="997">
        <v>0.99</v>
      </c>
      <c r="AZ184" s="924">
        <v>26.21</v>
      </c>
      <c r="BA184" s="924">
        <v>-20.75</v>
      </c>
      <c r="BB184" s="924">
        <v>2.4699999999999998</v>
      </c>
      <c r="BC184" s="924">
        <v>-1.68</v>
      </c>
      <c r="BE184" s="666">
        <v>2005</v>
      </c>
      <c r="BF184" s="948" t="e">
        <f>#VALUE!</f>
        <v>#VALUE!</v>
      </c>
      <c r="BG184" s="933">
        <v>9.4</v>
      </c>
    </row>
    <row r="185" spans="1:59" ht="11.25" customHeight="1" x14ac:dyDescent="0.2">
      <c r="A185" s="537" t="s">
        <v>799</v>
      </c>
      <c r="B185" s="927" t="s">
        <v>800</v>
      </c>
      <c r="C185" s="994" t="s">
        <v>108</v>
      </c>
      <c r="D185" s="994" t="s">
        <v>4376</v>
      </c>
      <c r="E185" s="794">
        <v>24</v>
      </c>
      <c r="F185" s="526">
        <v>136</v>
      </c>
      <c r="G185" s="526" t="s">
        <v>37</v>
      </c>
      <c r="H185" s="526" t="s">
        <v>106</v>
      </c>
      <c r="I185" s="918">
        <v>33.229999999999997</v>
      </c>
      <c r="J185" s="704">
        <f t="shared" si="35"/>
        <v>3.6111947035811021</v>
      </c>
      <c r="K185" s="935">
        <v>0.3</v>
      </c>
      <c r="L185" s="641">
        <v>4</v>
      </c>
      <c r="M185" s="695">
        <f t="shared" si="36"/>
        <v>1.2</v>
      </c>
      <c r="N185" s="923" t="s">
        <v>429</v>
      </c>
      <c r="O185" s="798">
        <v>0.28000000000000003</v>
      </c>
      <c r="P185" s="660">
        <v>43243</v>
      </c>
      <c r="Q185" s="660">
        <v>43258</v>
      </c>
      <c r="R185" s="695">
        <f t="shared" si="37"/>
        <v>7.1428571428571281</v>
      </c>
      <c r="S185" s="761">
        <f>IF(INDEX(Historical!$D$7:$D$1439,MATCH(B185,Historical!$B$7:$B$1446,0))=0,"n/a",(INDEX(Historical!$C$7:$C$1439,MATCH(B185,Historical!$B$7:$B$1446,0))/INDEX(Historical!$D$7:$D$1439,MATCH(B185,Historical!$B$7:$B$1446,0))-1)*100)</f>
        <v>11.412957698356841</v>
      </c>
      <c r="T185" s="761">
        <f>IF(INDEX(Historical!$F$7:$F$1432,MATCH(B185,Historical!$B$7:$B$1446,0))=0,"n/a",((INDEX(Historical!$C$7:$C$1439,MATCH(B185,Historical!$B$7:$B$1446,0))/INDEX(Historical!$F$7:$F$1432,MATCH(B185,Historical!$B$7:$B$1446,0)))^(1/3)-1)*100)</f>
        <v>12.813372500755605</v>
      </c>
      <c r="U185" s="761">
        <f>IF(INDEX(Historical!$H$7:$H$1432,MATCH(B185,Historical!$B$7:$B$1446,0))=0,"n/a",((INDEX(Historical!$C$7:$C$1439,MATCH(B185,Historical!$B$7:$B$1446,0))/INDEX(Historical!$H$7:$H$1432,MATCH(B185,Historical!$B$7:$B$1446,0)))^(1/5)-1)*100)</f>
        <v>12.08745494260306</v>
      </c>
      <c r="V185" s="761">
        <f>IF(INDEX(Historical!$O$7:$O$1432,MATCH(B185,Historical!$B$7:$B$1446,0))=0,"n/a",((INDEX(Historical!$C$7:$C$1439,MATCH(B185,Historical!$B$7:$B$1446,0))/INDEX(Historical!$O$7:$O$1432,MATCH(B185,Historical!$B$7:$B$1446,0)))^(1/10)-1)*100)</f>
        <v>13.674072956687432</v>
      </c>
      <c r="W185" s="762">
        <f t="shared" si="38"/>
        <v>0.88396887897922016</v>
      </c>
      <c r="X185" s="763">
        <f t="shared" si="39"/>
        <v>8.0583032950687059</v>
      </c>
      <c r="Y185" s="713"/>
      <c r="Z185" s="704">
        <f t="shared" si="40"/>
        <v>57.41626794258373</v>
      </c>
      <c r="AA185" s="937">
        <f t="shared" si="41"/>
        <v>15.899521531100477</v>
      </c>
      <c r="AB185" s="641">
        <v>12</v>
      </c>
      <c r="AC185" s="918">
        <v>2.09</v>
      </c>
      <c r="AD185" s="918">
        <v>7.95</v>
      </c>
      <c r="AE185" s="918">
        <v>5.07</v>
      </c>
      <c r="AF185" s="918">
        <v>1.57</v>
      </c>
      <c r="AG185" s="918">
        <v>9.9</v>
      </c>
      <c r="AH185" s="918">
        <v>10.7</v>
      </c>
      <c r="AI185" s="918">
        <v>4.46</v>
      </c>
      <c r="AJ185" s="918">
        <v>1.5</v>
      </c>
      <c r="AK185" s="918">
        <v>2</v>
      </c>
      <c r="AL185" s="930">
        <v>1160</v>
      </c>
      <c r="AM185" s="924">
        <v>1.3</v>
      </c>
      <c r="AN185" s="918">
        <v>0.22</v>
      </c>
      <c r="AO185" s="804">
        <f t="shared" si="42"/>
        <v>-0.20087188491631558</v>
      </c>
      <c r="AP185" s="805">
        <f t="shared" si="43"/>
        <v>15.698649646184162</v>
      </c>
      <c r="AQ185" s="938">
        <f t="shared" si="44"/>
        <v>5.3296387618471996</v>
      </c>
      <c r="AR185" s="704">
        <f>INDEX(Historical!$C$7:$C$1439,MATCH(B185,Historical!$B$7:$B$1446,0))*IF(AH185="n/a",1.03,IF(AH185&lt;0,1.01,IF(AH185&gt;10,1.1,(1+AH185/100))))</f>
        <v>1.32</v>
      </c>
      <c r="AS185" s="937">
        <f t="shared" si="45"/>
        <v>1.3788720000000001</v>
      </c>
      <c r="AT185" s="937">
        <f t="shared" si="50"/>
        <v>1.4064494400000001</v>
      </c>
      <c r="AU185" s="937">
        <f t="shared" si="50"/>
        <v>1.4345784288000001</v>
      </c>
      <c r="AV185" s="937">
        <f t="shared" si="50"/>
        <v>1.4632699973760002</v>
      </c>
      <c r="AW185" s="704">
        <f t="shared" si="46"/>
        <v>7.003169866176</v>
      </c>
      <c r="AX185" s="812">
        <f t="shared" si="47"/>
        <v>21.074841607511289</v>
      </c>
      <c r="AY185" s="997">
        <v>0.74</v>
      </c>
      <c r="AZ185" s="924">
        <v>13.55</v>
      </c>
      <c r="BA185" s="924">
        <v>-10.91</v>
      </c>
      <c r="BB185" s="924">
        <v>-2.27</v>
      </c>
      <c r="BC185" s="924">
        <v>-2.13</v>
      </c>
      <c r="BE185" s="666">
        <v>1995</v>
      </c>
      <c r="BF185" s="948" t="e">
        <f>#VALUE!</f>
        <v>#VALUE!</v>
      </c>
      <c r="BG185" s="933">
        <v>1.2</v>
      </c>
    </row>
    <row r="186" spans="1:59" ht="11.25" customHeight="1" x14ac:dyDescent="0.2">
      <c r="A186" s="537" t="s">
        <v>794</v>
      </c>
      <c r="B186" s="927" t="s">
        <v>795</v>
      </c>
      <c r="C186" s="994" t="s">
        <v>131</v>
      </c>
      <c r="D186" s="994" t="s">
        <v>4377</v>
      </c>
      <c r="E186" s="794">
        <v>20</v>
      </c>
      <c r="F186" s="526">
        <v>167</v>
      </c>
      <c r="G186" s="526" t="s">
        <v>37</v>
      </c>
      <c r="H186" s="526" t="s">
        <v>37</v>
      </c>
      <c r="I186" s="926">
        <v>32.07</v>
      </c>
      <c r="J186" s="704">
        <f t="shared" si="35"/>
        <v>3.5859058309946992</v>
      </c>
      <c r="K186" s="935">
        <v>0.28749999999999998</v>
      </c>
      <c r="L186" s="641">
        <v>4</v>
      </c>
      <c r="M186" s="695">
        <f t="shared" si="36"/>
        <v>1.1499999999999999</v>
      </c>
      <c r="N186" s="923" t="s">
        <v>196</v>
      </c>
      <c r="O186" s="798">
        <v>0.28000000000000003</v>
      </c>
      <c r="P186" s="917">
        <v>43441</v>
      </c>
      <c r="Q186" s="917">
        <v>43461</v>
      </c>
      <c r="R186" s="695">
        <f t="shared" si="37"/>
        <v>2.6785714285714106</v>
      </c>
      <c r="S186" s="761">
        <f>IF(INDEX(Historical!$D$7:$D$1439,MATCH(B186,Historical!$B$7:$B$1446,0))=0,"n/a",(INDEX(Historical!$C$7:$C$1439,MATCH(B186,Historical!$B$7:$B$1446,0))/INDEX(Historical!$D$7:$D$1439,MATCH(B186,Historical!$B$7:$B$1446,0))-1)*100)</f>
        <v>2.7334851936218429</v>
      </c>
      <c r="T186" s="761">
        <f>IF(INDEX(Historical!$F$7:$F$1432,MATCH(B186,Historical!$B$7:$B$1446,0))=0,"n/a",((INDEX(Historical!$C$7:$C$1439,MATCH(B186,Historical!$B$7:$B$1446,0))/INDEX(Historical!$F$7:$F$1432,MATCH(B186,Historical!$B$7:$B$1446,0)))^(1/3)-1)*100)</f>
        <v>3.9082816633449369</v>
      </c>
      <c r="U186" s="761">
        <f>IF(INDEX(Historical!$H$7:$H$1432,MATCH(B186,Historical!$B$7:$B$1446,0))=0,"n/a",((INDEX(Historical!$C$7:$C$1439,MATCH(B186,Historical!$B$7:$B$1446,0))/INDEX(Historical!$H$7:$H$1432,MATCH(B186,Historical!$B$7:$B$1446,0)))^(1/5)-1)*100)</f>
        <v>4.6103868739079124</v>
      </c>
      <c r="V186" s="761">
        <f>IF(INDEX(Historical!$O$7:$O$1432,MATCH(B186,Historical!$B$7:$B$1446,0))=0,"n/a",((INDEX(Historical!$C$7:$C$1439,MATCH(B186,Historical!$B$7:$B$1446,0))/INDEX(Historical!$O$7:$O$1432,MATCH(B186,Historical!$B$7:$B$1446,0)))^(1/10)-1)*100)</f>
        <v>7.6396505269889392</v>
      </c>
      <c r="W186" s="762">
        <f t="shared" si="38"/>
        <v>0.60348138407910024</v>
      </c>
      <c r="X186" s="763" t="str">
        <f t="shared" si="39"/>
        <v>n/a</v>
      </c>
      <c r="Y186" s="718"/>
      <c r="Z186" s="704">
        <f t="shared" si="40"/>
        <v>425.92592592592587</v>
      </c>
      <c r="AA186" s="937">
        <f t="shared" si="41"/>
        <v>118.77777777777777</v>
      </c>
      <c r="AB186" s="641">
        <v>12</v>
      </c>
      <c r="AC186" s="918">
        <v>0.27</v>
      </c>
      <c r="AD186" s="918">
        <v>20.43</v>
      </c>
      <c r="AE186" s="918">
        <v>1.8</v>
      </c>
      <c r="AF186" s="918">
        <v>2.17</v>
      </c>
      <c r="AG186" s="918">
        <v>1.4000000000000001</v>
      </c>
      <c r="AH186" s="920">
        <v>199.70000000000002</v>
      </c>
      <c r="AI186" s="920">
        <v>48.88</v>
      </c>
      <c r="AJ186" s="918">
        <v>-30.3</v>
      </c>
      <c r="AK186" s="918">
        <v>5.8999999999999995</v>
      </c>
      <c r="AL186" s="930">
        <v>2960</v>
      </c>
      <c r="AM186" s="924">
        <v>0.6</v>
      </c>
      <c r="AN186" s="918">
        <v>2.46</v>
      </c>
      <c r="AO186" s="804">
        <f t="shared" si="42"/>
        <v>-110.58148507287515</v>
      </c>
      <c r="AP186" s="805">
        <f t="shared" si="43"/>
        <v>8.1962927049026106</v>
      </c>
      <c r="AQ186" s="938">
        <f t="shared" si="44"/>
        <v>238.45910816704961</v>
      </c>
      <c r="AR186" s="704">
        <f>INDEX(Historical!$C$7:$C$1439,MATCH(B186,Historical!$B$7:$B$1446,0))*IF(AH186="n/a",1.03,IF(AH186&lt;0,1.01,IF(AH186&gt;10,1.1,(1+AH186/100))))</f>
        <v>1.2402500000000001</v>
      </c>
      <c r="AS186" s="937">
        <f t="shared" si="45"/>
        <v>1.3642750000000001</v>
      </c>
      <c r="AT186" s="937">
        <f t="shared" si="50"/>
        <v>1.4447672250000001</v>
      </c>
      <c r="AU186" s="937">
        <f t="shared" si="50"/>
        <v>1.530008491275</v>
      </c>
      <c r="AV186" s="937">
        <f t="shared" si="50"/>
        <v>1.620278992260225</v>
      </c>
      <c r="AW186" s="704">
        <f t="shared" si="46"/>
        <v>7.1995797085352251</v>
      </c>
      <c r="AX186" s="812">
        <f t="shared" si="47"/>
        <v>22.449578136997893</v>
      </c>
      <c r="AY186" s="997">
        <v>0.8</v>
      </c>
      <c r="AZ186" s="924">
        <v>23.06</v>
      </c>
      <c r="BA186" s="924">
        <v>-12.659999999999998</v>
      </c>
      <c r="BB186" s="924">
        <v>4.79</v>
      </c>
      <c r="BC186" s="924">
        <v>0.22</v>
      </c>
      <c r="BE186" s="666">
        <v>2000</v>
      </c>
      <c r="BF186" s="948" t="e">
        <f>#VALUE!</f>
        <v>#VALUE!</v>
      </c>
      <c r="BG186" s="933">
        <v>0.3</v>
      </c>
    </row>
    <row r="187" spans="1:59" ht="11.25" customHeight="1" x14ac:dyDescent="0.2">
      <c r="A187" s="537" t="s">
        <v>643</v>
      </c>
      <c r="B187" s="927" t="s">
        <v>644</v>
      </c>
      <c r="C187" s="994" t="s">
        <v>128</v>
      </c>
      <c r="D187" s="994" t="s">
        <v>4364</v>
      </c>
      <c r="E187" s="794">
        <v>21</v>
      </c>
      <c r="F187" s="526">
        <v>157</v>
      </c>
      <c r="G187" s="526" t="s">
        <v>37</v>
      </c>
      <c r="H187" s="526" t="s">
        <v>115</v>
      </c>
      <c r="I187" s="926">
        <v>116.5</v>
      </c>
      <c r="J187" s="704">
        <f t="shared" si="35"/>
        <v>2.9184549356223175</v>
      </c>
      <c r="K187" s="935">
        <v>0.85</v>
      </c>
      <c r="L187" s="641">
        <v>4</v>
      </c>
      <c r="M187" s="695">
        <f t="shared" si="36"/>
        <v>3.4</v>
      </c>
      <c r="N187" s="923" t="s">
        <v>119</v>
      </c>
      <c r="O187" s="798">
        <v>0.78</v>
      </c>
      <c r="P187" s="917">
        <v>43328</v>
      </c>
      <c r="Q187" s="917">
        <v>43347</v>
      </c>
      <c r="R187" s="695">
        <f t="shared" si="37"/>
        <v>8.9743589743589673</v>
      </c>
      <c r="S187" s="761">
        <f>IF(INDEX(Historical!$D$7:$D$1439,MATCH(B187,Historical!$B$7:$B$1446,0))=0,"n/a",(INDEX(Historical!$C$7:$C$1439,MATCH(B187,Historical!$B$7:$B$1446,0))/INDEX(Historical!$D$7:$D$1439,MATCH(B187,Historical!$B$7:$B$1446,0))-1)*100)</f>
        <v>6.5359477124182996</v>
      </c>
      <c r="T187" s="761">
        <f>IF(INDEX(Historical!$F$7:$F$1432,MATCH(B187,Historical!$B$7:$B$1446,0))=0,"n/a",((INDEX(Historical!$C$7:$C$1439,MATCH(B187,Historical!$B$7:$B$1446,0))/INDEX(Historical!$F$7:$F$1432,MATCH(B187,Historical!$B$7:$B$1446,0)))^(1/3)-1)*100)</f>
        <v>7.5570221124002579</v>
      </c>
      <c r="U187" s="761">
        <f>IF(INDEX(Historical!$H$7:$H$1432,MATCH(B187,Historical!$B$7:$B$1446,0))=0,"n/a",((INDEX(Historical!$C$7:$C$1439,MATCH(B187,Historical!$B$7:$B$1446,0))/INDEX(Historical!$H$7:$H$1432,MATCH(B187,Historical!$B$7:$B$1446,0)))^(1/5)-1)*100)</f>
        <v>8.182990844871064</v>
      </c>
      <c r="V187" s="761">
        <f>IF(INDEX(Historical!$O$7:$O$1432,MATCH(B187,Historical!$B$7:$B$1446,0))=0,"n/a",((INDEX(Historical!$C$7:$C$1439,MATCH(B187,Historical!$B$7:$B$1446,0))/INDEX(Historical!$O$7:$O$1432,MATCH(B187,Historical!$B$7:$B$1446,0)))^(1/10)-1)*100)</f>
        <v>9.9726538398028808</v>
      </c>
      <c r="W187" s="762">
        <f t="shared" si="38"/>
        <v>0.82054295439505687</v>
      </c>
      <c r="X187" s="763" t="str">
        <f t="shared" si="39"/>
        <v>n/a</v>
      </c>
      <c r="Y187" s="928"/>
      <c r="Z187" s="704">
        <f t="shared" si="40"/>
        <v>61.371841155234655</v>
      </c>
      <c r="AA187" s="937">
        <f t="shared" si="41"/>
        <v>21.028880866425993</v>
      </c>
      <c r="AB187" s="641">
        <v>4</v>
      </c>
      <c r="AC187" s="918">
        <v>5.54</v>
      </c>
      <c r="AD187" s="918">
        <v>6.2</v>
      </c>
      <c r="AE187" s="918">
        <v>1.68</v>
      </c>
      <c r="AF187" s="918">
        <v>1.64</v>
      </c>
      <c r="AG187" s="918">
        <v>7.9</v>
      </c>
      <c r="AH187" s="918">
        <v>-1.7999999999999998</v>
      </c>
      <c r="AI187" s="918">
        <v>2.23</v>
      </c>
      <c r="AJ187" s="918">
        <v>0</v>
      </c>
      <c r="AK187" s="918">
        <v>3.39</v>
      </c>
      <c r="AL187" s="930">
        <v>12940</v>
      </c>
      <c r="AM187" s="924">
        <v>1.0999999999999999</v>
      </c>
      <c r="AN187" s="918">
        <v>0.76</v>
      </c>
      <c r="AO187" s="804">
        <f t="shared" si="42"/>
        <v>-9.9274350859326113</v>
      </c>
      <c r="AP187" s="805">
        <f t="shared" si="43"/>
        <v>11.101445780493382</v>
      </c>
      <c r="AQ187" s="938">
        <f t="shared" si="44"/>
        <v>23.805159865435567</v>
      </c>
      <c r="AR187" s="704">
        <f>INDEX(Historical!$C$7:$C$1439,MATCH(B187,Historical!$B$7:$B$1446,0))*IF(AH187="n/a",1.03,IF(AH187&lt;0,1.01,IF(AH187&gt;10,1.1,(1+AH187/100))))</f>
        <v>3.2925999999999997</v>
      </c>
      <c r="AS187" s="937">
        <f t="shared" si="45"/>
        <v>3.3660249799999997</v>
      </c>
      <c r="AT187" s="937">
        <f t="shared" ref="AT187:AV206" si="51">IF($AK187="n/a",1.03*AS187,IF($AK187&lt;0,1.01*AS187,IF($AK187&gt;10,1.1*AS187,(1+$AK187/100)*AS187)))</f>
        <v>3.4801332268219998</v>
      </c>
      <c r="AU187" s="937">
        <f t="shared" si="51"/>
        <v>3.5981097432112659</v>
      </c>
      <c r="AV187" s="937">
        <f t="shared" si="51"/>
        <v>3.7200856635061279</v>
      </c>
      <c r="AW187" s="704">
        <f t="shared" si="46"/>
        <v>17.456953613539394</v>
      </c>
      <c r="AX187" s="812">
        <f t="shared" si="47"/>
        <v>14.984509539518791</v>
      </c>
      <c r="AY187" s="997">
        <v>0.55000000000000004</v>
      </c>
      <c r="AZ187" s="924">
        <v>27.57</v>
      </c>
      <c r="BA187" s="924">
        <v>-8.17</v>
      </c>
      <c r="BB187" s="924">
        <v>10.56</v>
      </c>
      <c r="BC187" s="924">
        <v>9.8699999999999992</v>
      </c>
      <c r="BE187" s="666">
        <v>1998</v>
      </c>
      <c r="BF187" s="948" t="e">
        <f>#VALUE!</f>
        <v>#VALUE!</v>
      </c>
      <c r="BG187" s="933">
        <v>3.6999999999999997</v>
      </c>
    </row>
    <row r="188" spans="1:59" ht="11.25" customHeight="1" x14ac:dyDescent="0.2">
      <c r="A188" s="611" t="s">
        <v>792</v>
      </c>
      <c r="B188" s="927" t="s">
        <v>793</v>
      </c>
      <c r="C188" s="994" t="s">
        <v>123</v>
      </c>
      <c r="D188" s="994" t="s">
        <v>4379</v>
      </c>
      <c r="E188" s="794">
        <v>16</v>
      </c>
      <c r="F188" s="526">
        <v>232</v>
      </c>
      <c r="G188" s="526" t="s">
        <v>106</v>
      </c>
      <c r="H188" s="526" t="s">
        <v>106</v>
      </c>
      <c r="I188" s="926">
        <v>29.63</v>
      </c>
      <c r="J188" s="704">
        <f t="shared" si="35"/>
        <v>1.4849814377320283</v>
      </c>
      <c r="K188" s="929">
        <v>0.11</v>
      </c>
      <c r="L188" s="641">
        <v>4</v>
      </c>
      <c r="M188" s="695">
        <f t="shared" si="36"/>
        <v>0.44</v>
      </c>
      <c r="N188" s="923" t="s">
        <v>320</v>
      </c>
      <c r="O188" s="797">
        <v>0.1</v>
      </c>
      <c r="P188" s="917">
        <v>43539</v>
      </c>
      <c r="Q188" s="917">
        <v>43553</v>
      </c>
      <c r="R188" s="695">
        <f t="shared" si="37"/>
        <v>9.9999999999999947</v>
      </c>
      <c r="S188" s="761">
        <f>IF(INDEX(Historical!$D$7:$D$1439,MATCH(B188,Historical!$B$7:$B$1446,0))=0,"n/a",(INDEX(Historical!$C$7:$C$1439,MATCH(B188,Historical!$B$7:$B$1446,0))/INDEX(Historical!$D$7:$D$1439,MATCH(B188,Historical!$B$7:$B$1446,0))-1)*100)</f>
        <v>11.111111111111116</v>
      </c>
      <c r="T188" s="761">
        <f>IF(INDEX(Historical!$F$7:$F$1432,MATCH(B188,Historical!$B$7:$B$1446,0))=0,"n/a",((INDEX(Historical!$C$7:$C$1439,MATCH(B188,Historical!$B$7:$B$1446,0))/INDEX(Historical!$F$7:$F$1432,MATCH(B188,Historical!$B$7:$B$1446,0)))^(1/3)-1)*100)</f>
        <v>7.7217345015941907</v>
      </c>
      <c r="U188" s="761">
        <f>IF(INDEX(Historical!$H$7:$H$1432,MATCH(B188,Historical!$B$7:$B$1446,0))=0,"n/a",((INDEX(Historical!$C$7:$C$1439,MATCH(B188,Historical!$B$7:$B$1446,0))/INDEX(Historical!$H$7:$H$1432,MATCH(B188,Historical!$B$7:$B$1446,0)))^(1/5)-1)*100)</f>
        <v>7.3940923785779322</v>
      </c>
      <c r="V188" s="761">
        <f>IF(INDEX(Historical!$O$7:$O$1432,MATCH(B188,Historical!$B$7:$B$1446,0))=0,"n/a",((INDEX(Historical!$C$7:$C$1439,MATCH(B188,Historical!$B$7:$B$1446,0))/INDEX(Historical!$O$7:$O$1432,MATCH(B188,Historical!$B$7:$B$1446,0)))^(1/10)-1)*100)</f>
        <v>8.9334120568810285</v>
      </c>
      <c r="W188" s="762">
        <f t="shared" si="38"/>
        <v>0.82768961416960241</v>
      </c>
      <c r="X188" s="763">
        <f t="shared" si="39"/>
        <v>1.0562989112254189</v>
      </c>
      <c r="Y188" s="715"/>
      <c r="Z188" s="704">
        <f t="shared" si="40"/>
        <v>21.890547263681594</v>
      </c>
      <c r="AA188" s="937">
        <f t="shared" si="41"/>
        <v>14.741293532338309</v>
      </c>
      <c r="AB188" s="641">
        <v>12</v>
      </c>
      <c r="AC188" s="918">
        <v>2.0099999999999998</v>
      </c>
      <c r="AD188" s="918">
        <v>1.46</v>
      </c>
      <c r="AE188" s="918">
        <v>0.74</v>
      </c>
      <c r="AF188" s="918">
        <v>3.72</v>
      </c>
      <c r="AG188" s="918">
        <v>25.900000000000002</v>
      </c>
      <c r="AH188" s="918">
        <v>41.4</v>
      </c>
      <c r="AI188" s="918">
        <v>8.2000000000000011</v>
      </c>
      <c r="AJ188" s="918">
        <v>7.0000000000000009</v>
      </c>
      <c r="AK188" s="918">
        <v>10.130000000000001</v>
      </c>
      <c r="AL188" s="930">
        <v>3300</v>
      </c>
      <c r="AM188" s="924">
        <v>13.200000000000001</v>
      </c>
      <c r="AN188" s="918">
        <v>2.62</v>
      </c>
      <c r="AO188" s="804">
        <f t="shared" si="42"/>
        <v>-5.8622197160283491</v>
      </c>
      <c r="AP188" s="805">
        <f t="shared" si="43"/>
        <v>8.8790738163099601</v>
      </c>
      <c r="AQ188" s="938">
        <f t="shared" si="44"/>
        <v>56.116213038447761</v>
      </c>
      <c r="AR188" s="704">
        <f>INDEX(Historical!$C$7:$C$1439,MATCH(B188,Historical!$B$7:$B$1446,0))*IF(AH188="n/a",1.03,IF(AH188&lt;0,1.01,IF(AH188&gt;10,1.1,(1+AH188/100))))</f>
        <v>0.44000000000000006</v>
      </c>
      <c r="AS188" s="937">
        <f t="shared" si="45"/>
        <v>0.47608000000000011</v>
      </c>
      <c r="AT188" s="937">
        <f t="shared" si="51"/>
        <v>0.52368800000000015</v>
      </c>
      <c r="AU188" s="937">
        <f t="shared" si="51"/>
        <v>0.57605680000000026</v>
      </c>
      <c r="AV188" s="937">
        <f t="shared" si="51"/>
        <v>0.63366248000000036</v>
      </c>
      <c r="AW188" s="704">
        <f t="shared" si="46"/>
        <v>2.6494872800000011</v>
      </c>
      <c r="AX188" s="812">
        <f t="shared" si="47"/>
        <v>8.9419077961525524</v>
      </c>
      <c r="AY188" s="997">
        <v>0.83</v>
      </c>
      <c r="AZ188" s="924">
        <v>33.229999999999997</v>
      </c>
      <c r="BA188" s="924">
        <v>-0.3</v>
      </c>
      <c r="BB188" s="924">
        <v>5.35</v>
      </c>
      <c r="BC188" s="924">
        <v>10.93</v>
      </c>
      <c r="BE188" s="666">
        <v>2004</v>
      </c>
      <c r="BF188" s="948" t="e">
        <f>#VALUE!</f>
        <v>#VALUE!</v>
      </c>
      <c r="BG188" s="933">
        <v>4.5999999999999996</v>
      </c>
    </row>
    <row r="189" spans="1:59" s="840" customFormat="1" ht="11.25" customHeight="1" x14ac:dyDescent="0.2">
      <c r="A189" s="699" t="s">
        <v>1689</v>
      </c>
      <c r="B189" s="848" t="s">
        <v>1690</v>
      </c>
      <c r="C189" s="994" t="s">
        <v>247</v>
      </c>
      <c r="D189" s="994" t="s">
        <v>4371</v>
      </c>
      <c r="E189" s="820">
        <v>10</v>
      </c>
      <c r="F189" s="526">
        <v>336</v>
      </c>
      <c r="G189" s="1151" t="s">
        <v>106</v>
      </c>
      <c r="H189" s="1151" t="s">
        <v>106</v>
      </c>
      <c r="I189" s="821">
        <v>49.1</v>
      </c>
      <c r="J189" s="822">
        <f t="shared" si="35"/>
        <v>1.8737270875763747</v>
      </c>
      <c r="K189" s="823">
        <v>0.23</v>
      </c>
      <c r="L189" s="824">
        <v>4</v>
      </c>
      <c r="M189" s="825">
        <f t="shared" si="36"/>
        <v>0.92</v>
      </c>
      <c r="N189" s="826" t="s">
        <v>119</v>
      </c>
      <c r="O189" s="827">
        <v>0.21</v>
      </c>
      <c r="P189" s="828">
        <v>43510</v>
      </c>
      <c r="Q189" s="828">
        <v>43525</v>
      </c>
      <c r="R189" s="825">
        <f t="shared" si="37"/>
        <v>9.5238095238095326</v>
      </c>
      <c r="S189" s="761">
        <f>IF(INDEX(Historical!$D$7:$D$1439,MATCH(B189,Historical!$B$7:$B$1446,0))=0,"n/a",(INDEX(Historical!$C$7:$C$1439,MATCH(B189,Historical!$B$7:$B$1446,0))/INDEX(Historical!$D$7:$D$1439,MATCH(B189,Historical!$B$7:$B$1446,0))-1)*100)</f>
        <v>10.526315789473673</v>
      </c>
      <c r="T189" s="761">
        <f>IF(INDEX(Historical!$F$7:$F$1432,MATCH(B189,Historical!$B$7:$B$1446,0))=0,"n/a",((INDEX(Historical!$C$7:$C$1439,MATCH(B189,Historical!$B$7:$B$1446,0))/INDEX(Historical!$F$7:$F$1432,MATCH(B189,Historical!$B$7:$B$1446,0)))^(1/3)-1)*100)</f>
        <v>11.868894208139679</v>
      </c>
      <c r="U189" s="761">
        <f>IF(INDEX(Historical!$H$7:$H$1432,MATCH(B189,Historical!$B$7:$B$1446,0))=0,"n/a",((INDEX(Historical!$C$7:$C$1439,MATCH(B189,Historical!$B$7:$B$1446,0))/INDEX(Historical!$H$7:$H$1432,MATCH(B189,Historical!$B$7:$B$1446,0)))^(1/5)-1)*100)</f>
        <v>13.80604263098537</v>
      </c>
      <c r="V189" s="761">
        <f>IF(INDEX(Historical!$O$7:$O$1432,MATCH(B189,Historical!$B$7:$B$1446,0))=0,"n/a",((INDEX(Historical!$C$7:$C$1439,MATCH(B189,Historical!$B$7:$B$1446,0))/INDEX(Historical!$O$7:$O$1432,MATCH(B189,Historical!$B$7:$B$1446,0)))^(1/10)-1)*100)</f>
        <v>8.842291989017026</v>
      </c>
      <c r="W189" s="829">
        <f t="shared" si="38"/>
        <v>1.5613647059081286</v>
      </c>
      <c r="X189" s="830">
        <f t="shared" si="39"/>
        <v>8.1212015476384529</v>
      </c>
      <c r="Y189" s="831"/>
      <c r="Z189" s="822">
        <f t="shared" si="40"/>
        <v>37.096774193548384</v>
      </c>
      <c r="AA189" s="832">
        <f t="shared" si="41"/>
        <v>19.798387096774196</v>
      </c>
      <c r="AB189" s="824">
        <v>12</v>
      </c>
      <c r="AC189" s="833">
        <v>2.48</v>
      </c>
      <c r="AD189" s="833">
        <v>2.83</v>
      </c>
      <c r="AE189" s="833">
        <v>1.04</v>
      </c>
      <c r="AF189" s="833">
        <v>2.36</v>
      </c>
      <c r="AG189" s="833">
        <v>9.1999999999999993</v>
      </c>
      <c r="AH189" s="833">
        <v>-5.8999999999999995</v>
      </c>
      <c r="AI189" s="833">
        <v>10.63</v>
      </c>
      <c r="AJ189" s="833">
        <v>1.7000000000000002</v>
      </c>
      <c r="AK189" s="833">
        <v>7.0000000000000009</v>
      </c>
      <c r="AL189" s="834">
        <v>1130</v>
      </c>
      <c r="AM189" s="835">
        <v>4.9000000000000004</v>
      </c>
      <c r="AN189" s="833">
        <v>0.11</v>
      </c>
      <c r="AO189" s="836">
        <f t="shared" si="42"/>
        <v>-4.1186173782124502</v>
      </c>
      <c r="AP189" s="837">
        <f t="shared" si="43"/>
        <v>15.679769718561746</v>
      </c>
      <c r="AQ189" s="838">
        <f t="shared" si="44"/>
        <v>44.105198531238287</v>
      </c>
      <c r="AR189" s="704">
        <f>INDEX(Historical!$C$7:$C$1439,MATCH(B189,Historical!$B$7:$B$1446,0))*IF(AH189="n/a",1.03,IF(AH189&lt;0,1.01,IF(AH189&gt;10,1.1,(1+AH189/100))))</f>
        <v>0.84839999999999993</v>
      </c>
      <c r="AS189" s="832">
        <f t="shared" si="45"/>
        <v>0.93323999999999996</v>
      </c>
      <c r="AT189" s="832">
        <f t="shared" si="51"/>
        <v>0.99856679999999998</v>
      </c>
      <c r="AU189" s="832">
        <f t="shared" si="51"/>
        <v>1.068466476</v>
      </c>
      <c r="AV189" s="832">
        <f t="shared" si="51"/>
        <v>1.1432591293200001</v>
      </c>
      <c r="AW189" s="822">
        <f t="shared" si="46"/>
        <v>4.99193240532</v>
      </c>
      <c r="AX189" s="839">
        <f t="shared" si="47"/>
        <v>10.166868442606924</v>
      </c>
      <c r="AY189" s="998">
        <v>1.05</v>
      </c>
      <c r="AZ189" s="835">
        <v>15.53</v>
      </c>
      <c r="BA189" s="835">
        <v>-13.16</v>
      </c>
      <c r="BB189" s="835">
        <v>-0.43</v>
      </c>
      <c r="BC189" s="835">
        <v>-0.89999999999999991</v>
      </c>
      <c r="BD189" s="964"/>
      <c r="BE189" s="666">
        <v>2010</v>
      </c>
      <c r="BF189" s="948" t="e">
        <f>#VALUE!</f>
        <v>#VALUE!</v>
      </c>
      <c r="BG189" s="895">
        <v>5.0999999999999996</v>
      </c>
    </row>
    <row r="190" spans="1:59" ht="11.25" customHeight="1" x14ac:dyDescent="0.2">
      <c r="A190" s="537" t="s">
        <v>796</v>
      </c>
      <c r="B190" s="927" t="s">
        <v>797</v>
      </c>
      <c r="C190" s="994" t="s">
        <v>131</v>
      </c>
      <c r="D190" s="994" t="s">
        <v>4366</v>
      </c>
      <c r="E190" s="794">
        <v>18</v>
      </c>
      <c r="F190" s="526">
        <v>176</v>
      </c>
      <c r="G190" s="526" t="s">
        <v>37</v>
      </c>
      <c r="H190" s="526" t="s">
        <v>115</v>
      </c>
      <c r="I190" s="926">
        <v>51.68</v>
      </c>
      <c r="J190" s="704">
        <f t="shared" si="35"/>
        <v>4.643962848297214</v>
      </c>
      <c r="K190" s="929">
        <v>0.6</v>
      </c>
      <c r="L190" s="641">
        <v>4</v>
      </c>
      <c r="M190" s="695">
        <f t="shared" si="36"/>
        <v>2.4</v>
      </c>
      <c r="N190" s="923" t="s">
        <v>798</v>
      </c>
      <c r="O190" s="797">
        <v>0.57999999999999996</v>
      </c>
      <c r="P190" s="660">
        <v>43238</v>
      </c>
      <c r="Q190" s="660">
        <v>43257</v>
      </c>
      <c r="R190" s="695">
        <f t="shared" si="37"/>
        <v>3.4482758620689689</v>
      </c>
      <c r="S190" s="761">
        <f>IF(INDEX(Historical!$D$7:$D$1439,MATCH(B190,Historical!$B$7:$B$1446,0))=0,"n/a",(INDEX(Historical!$C$7:$C$1439,MATCH(B190,Historical!$B$7:$B$1446,0))/INDEX(Historical!$D$7:$D$1439,MATCH(B190,Historical!$B$7:$B$1446,0))-1)*100)</f>
        <v>3.4782608695652195</v>
      </c>
      <c r="T190" s="761">
        <f>IF(INDEX(Historical!$F$7:$F$1432,MATCH(B190,Historical!$B$7:$B$1446,0))=0,"n/a",((INDEX(Historical!$C$7:$C$1439,MATCH(B190,Historical!$B$7:$B$1446,0))/INDEX(Historical!$F$7:$F$1432,MATCH(B190,Historical!$B$7:$B$1446,0)))^(1/3)-1)*100)</f>
        <v>3.4057285912321822</v>
      </c>
      <c r="U190" s="761">
        <f>IF(INDEX(Historical!$H$7:$H$1432,MATCH(B190,Historical!$B$7:$B$1446,0))=0,"n/a",((INDEX(Historical!$C$7:$C$1439,MATCH(B190,Historical!$B$7:$B$1446,0))/INDEX(Historical!$H$7:$H$1432,MATCH(B190,Historical!$B$7:$B$1446,0)))^(1/5)-1)*100)</f>
        <v>3.4113513981932631</v>
      </c>
      <c r="V190" s="761">
        <f>IF(INDEX(Historical!$O$7:$O$1432,MATCH(B190,Historical!$B$7:$B$1446,0))=0,"n/a",((INDEX(Historical!$C$7:$C$1439,MATCH(B190,Historical!$B$7:$B$1446,0))/INDEX(Historical!$O$7:$O$1432,MATCH(B190,Historical!$B$7:$B$1446,0)))^(1/10)-1)*100)</f>
        <v>3.6529174278403742</v>
      </c>
      <c r="W190" s="762">
        <f t="shared" si="38"/>
        <v>0.93387038321588167</v>
      </c>
      <c r="X190" s="763">
        <f t="shared" si="39"/>
        <v>1.2183397850690223</v>
      </c>
      <c r="Y190" s="927"/>
      <c r="Z190" s="704">
        <f t="shared" si="40"/>
        <v>112.14953271028037</v>
      </c>
      <c r="AA190" s="937">
        <f t="shared" si="41"/>
        <v>24.149532710280372</v>
      </c>
      <c r="AB190" s="641">
        <v>12</v>
      </c>
      <c r="AC190" s="918">
        <v>2.14</v>
      </c>
      <c r="AD190" s="918">
        <v>11.18</v>
      </c>
      <c r="AE190" s="918">
        <v>2.2599999999999998</v>
      </c>
      <c r="AF190" s="918">
        <v>2.16</v>
      </c>
      <c r="AG190" s="918">
        <v>9.1</v>
      </c>
      <c r="AH190" s="918">
        <v>273.60000000000002</v>
      </c>
      <c r="AI190" s="918">
        <v>3.3300000000000005</v>
      </c>
      <c r="AJ190" s="918">
        <v>2.8000000000000003</v>
      </c>
      <c r="AK190" s="918">
        <v>2.16</v>
      </c>
      <c r="AL190" s="930">
        <v>53150</v>
      </c>
      <c r="AM190" s="924">
        <v>0.1</v>
      </c>
      <c r="AN190" s="918">
        <v>1.89</v>
      </c>
      <c r="AO190" s="804">
        <f t="shared" si="42"/>
        <v>-16.094218463789893</v>
      </c>
      <c r="AP190" s="805">
        <f t="shared" si="43"/>
        <v>8.055314246490477</v>
      </c>
      <c r="AQ190" s="938">
        <f t="shared" si="44"/>
        <v>52.261457374705181</v>
      </c>
      <c r="AR190" s="704">
        <f>INDEX(Historical!$C$7:$C$1439,MATCH(B190,Historical!$B$7:$B$1446,0))*IF(AH190="n/a",1.03,IF(AH190&lt;0,1.01,IF(AH190&gt;10,1.1,(1+AH190/100))))</f>
        <v>2.6179999999999999</v>
      </c>
      <c r="AS190" s="937">
        <f t="shared" si="45"/>
        <v>2.7051794</v>
      </c>
      <c r="AT190" s="937">
        <f t="shared" si="51"/>
        <v>2.7636112750400001</v>
      </c>
      <c r="AU190" s="937">
        <f t="shared" si="51"/>
        <v>2.8233052785808641</v>
      </c>
      <c r="AV190" s="937">
        <f t="shared" si="51"/>
        <v>2.8842886725982111</v>
      </c>
      <c r="AW190" s="704">
        <f t="shared" si="46"/>
        <v>13.794384626219076</v>
      </c>
      <c r="AX190" s="812">
        <f t="shared" si="47"/>
        <v>26.691920716368177</v>
      </c>
      <c r="AY190" s="997">
        <v>0.2</v>
      </c>
      <c r="AZ190" s="924">
        <v>21.83</v>
      </c>
      <c r="BA190" s="924">
        <v>-1.8399999999999999</v>
      </c>
      <c r="BB190" s="924">
        <v>4.05</v>
      </c>
      <c r="BC190" s="924">
        <v>10.68</v>
      </c>
      <c r="BE190" s="666">
        <v>2001</v>
      </c>
      <c r="BF190" s="948" t="e">
        <f>#VALUE!</f>
        <v>#VALUE!</v>
      </c>
      <c r="BG190" s="933">
        <v>2</v>
      </c>
    </row>
    <row r="191" spans="1:59" ht="11.25" customHeight="1" x14ac:dyDescent="0.2">
      <c r="A191" s="537" t="s">
        <v>1658</v>
      </c>
      <c r="B191" s="927" t="s">
        <v>1659</v>
      </c>
      <c r="C191" s="994" t="s">
        <v>4356</v>
      </c>
      <c r="D191" s="994" t="s">
        <v>4357</v>
      </c>
      <c r="E191" s="794">
        <v>10</v>
      </c>
      <c r="F191" s="526">
        <v>334</v>
      </c>
      <c r="G191" s="526" t="s">
        <v>37</v>
      </c>
      <c r="H191" s="526" t="s">
        <v>115</v>
      </c>
      <c r="I191" s="926">
        <v>182.21</v>
      </c>
      <c r="J191" s="704">
        <f t="shared" si="35"/>
        <v>4.5003018495142957</v>
      </c>
      <c r="K191" s="929">
        <v>2.0499999999999998</v>
      </c>
      <c r="L191" s="641">
        <v>4</v>
      </c>
      <c r="M191" s="695">
        <f t="shared" si="36"/>
        <v>8.1999999999999993</v>
      </c>
      <c r="N191" s="923" t="s">
        <v>517</v>
      </c>
      <c r="O191" s="797">
        <v>2</v>
      </c>
      <c r="P191" s="917">
        <v>43509</v>
      </c>
      <c r="Q191" s="917">
        <v>43524</v>
      </c>
      <c r="R191" s="695">
        <f t="shared" si="37"/>
        <v>2.4999999999999911</v>
      </c>
      <c r="S191" s="761">
        <f>IF(INDEX(Historical!$D$7:$D$1439,MATCH(B191,Historical!$B$7:$B$1446,0))=0,"n/a",(INDEX(Historical!$C$7:$C$1439,MATCH(B191,Historical!$B$7:$B$1446,0))/INDEX(Historical!$D$7:$D$1439,MATCH(B191,Historical!$B$7:$B$1446,0))-1)*100)</f>
        <v>10.489510489510479</v>
      </c>
      <c r="T191" s="761">
        <f>IF(INDEX(Historical!$F$7:$F$1432,MATCH(B191,Historical!$B$7:$B$1446,0))=0,"n/a",((INDEX(Historical!$C$7:$C$1439,MATCH(B191,Historical!$B$7:$B$1446,0))/INDEX(Historical!$F$7:$F$1432,MATCH(B191,Historical!$B$7:$B$1446,0)))^(1/3)-1)*100)</f>
        <v>9.3009421644871804</v>
      </c>
      <c r="U191" s="761">
        <f>IF(INDEX(Historical!$H$7:$H$1432,MATCH(B191,Historical!$B$7:$B$1446,0))=0,"n/a",((INDEX(Historical!$C$7:$C$1439,MATCH(B191,Historical!$B$7:$B$1446,0))/INDEX(Historical!$H$7:$H$1432,MATCH(B191,Historical!$B$7:$B$1446,0)))^(1/5)-1)*100)</f>
        <v>12.562692719996482</v>
      </c>
      <c r="V191" s="761">
        <f>IF(INDEX(Historical!$O$7:$O$1432,MATCH(B191,Historical!$B$7:$B$1446,0))=0,"n/a",((INDEX(Historical!$C$7:$C$1439,MATCH(B191,Historical!$B$7:$B$1446,0))/INDEX(Historical!$O$7:$O$1432,MATCH(B191,Historical!$B$7:$B$1446,0)))^(1/10)-1)*100)</f>
        <v>8.8459519712352552</v>
      </c>
      <c r="W191" s="762">
        <f t="shared" si="38"/>
        <v>1.4201628904211898</v>
      </c>
      <c r="X191" s="763">
        <f t="shared" si="39"/>
        <v>0.75678871807207715</v>
      </c>
      <c r="Y191" s="928"/>
      <c r="Z191" s="704">
        <f t="shared" si="40"/>
        <v>104.19313850063531</v>
      </c>
      <c r="AA191" s="937">
        <f t="shared" si="41"/>
        <v>23.152477763659466</v>
      </c>
      <c r="AB191" s="641">
        <v>12</v>
      </c>
      <c r="AC191" s="918">
        <v>7.87</v>
      </c>
      <c r="AD191" s="918">
        <v>2.69</v>
      </c>
      <c r="AE191" s="918">
        <v>9.98</v>
      </c>
      <c r="AF191" s="918">
        <v>17.32</v>
      </c>
      <c r="AG191" s="918">
        <v>72.8</v>
      </c>
      <c r="AH191" s="918">
        <v>26.1</v>
      </c>
      <c r="AI191" s="918">
        <v>5.13</v>
      </c>
      <c r="AJ191" s="918">
        <v>16.600000000000001</v>
      </c>
      <c r="AK191" s="918">
        <v>8.6</v>
      </c>
      <c r="AL191" s="930">
        <v>56480</v>
      </c>
      <c r="AM191" s="924">
        <v>0.5</v>
      </c>
      <c r="AN191" s="918">
        <v>7.16</v>
      </c>
      <c r="AO191" s="804">
        <f t="shared" si="42"/>
        <v>-6.0894831941486878</v>
      </c>
      <c r="AP191" s="805">
        <f t="shared" si="43"/>
        <v>17.062994569510778</v>
      </c>
      <c r="AQ191" s="938">
        <f t="shared" si="44"/>
        <v>322.16422021482583</v>
      </c>
      <c r="AR191" s="704">
        <f>INDEX(Historical!$C$7:$C$1439,MATCH(B191,Historical!$B$7:$B$1446,0))*IF(AH191="n/a",1.03,IF(AH191&lt;0,1.01,IF(AH191&gt;10,1.1,(1+AH191/100))))</f>
        <v>8.6900000000000013</v>
      </c>
      <c r="AS191" s="937">
        <f t="shared" si="45"/>
        <v>9.1357970000000002</v>
      </c>
      <c r="AT191" s="937">
        <f t="shared" si="51"/>
        <v>9.9214755420000014</v>
      </c>
      <c r="AU191" s="937">
        <f t="shared" si="51"/>
        <v>10.774722438612002</v>
      </c>
      <c r="AV191" s="937">
        <f t="shared" si="51"/>
        <v>11.701348568332635</v>
      </c>
      <c r="AW191" s="704">
        <f t="shared" si="46"/>
        <v>50.223343548944641</v>
      </c>
      <c r="AX191" s="812">
        <f t="shared" si="47"/>
        <v>27.563439739281399</v>
      </c>
      <c r="AY191" s="997">
        <v>0.54</v>
      </c>
      <c r="AZ191" s="924">
        <v>24.990000000000002</v>
      </c>
      <c r="BA191" s="924">
        <v>-4.8500000000000005</v>
      </c>
      <c r="BB191" s="924">
        <v>1.69</v>
      </c>
      <c r="BC191" s="924">
        <v>2.88</v>
      </c>
      <c r="BE191" s="666">
        <v>2010</v>
      </c>
      <c r="BF191" s="948" t="e">
        <f>#VALUE!</f>
        <v>#VALUE!</v>
      </c>
      <c r="BG191" s="933">
        <v>7.9</v>
      </c>
    </row>
    <row r="192" spans="1:59" ht="11.25" customHeight="1" x14ac:dyDescent="0.2">
      <c r="A192" s="611" t="s">
        <v>806</v>
      </c>
      <c r="B192" s="927" t="s">
        <v>807</v>
      </c>
      <c r="C192" s="994" t="s">
        <v>131</v>
      </c>
      <c r="D192" s="994" t="s">
        <v>4377</v>
      </c>
      <c r="E192" s="794">
        <v>16</v>
      </c>
      <c r="F192" s="526">
        <v>219</v>
      </c>
      <c r="G192" s="526" t="s">
        <v>37</v>
      </c>
      <c r="H192" s="526" t="s">
        <v>37</v>
      </c>
      <c r="I192" s="926">
        <v>82.29</v>
      </c>
      <c r="J192" s="704">
        <f t="shared" si="35"/>
        <v>2.8800583302952969</v>
      </c>
      <c r="K192" s="929">
        <v>0.59250000000000003</v>
      </c>
      <c r="L192" s="641">
        <v>4</v>
      </c>
      <c r="M192" s="695">
        <f t="shared" si="36"/>
        <v>2.37</v>
      </c>
      <c r="N192" s="923" t="s">
        <v>190</v>
      </c>
      <c r="O192" s="797">
        <v>0.5625</v>
      </c>
      <c r="P192" s="917">
        <v>43444</v>
      </c>
      <c r="Q192" s="917">
        <v>43468</v>
      </c>
      <c r="R192" s="695">
        <f t="shared" si="37"/>
        <v>5.3333333333333375</v>
      </c>
      <c r="S192" s="761">
        <f>IF(INDEX(Historical!$D$7:$D$1439,MATCH(B192,Historical!$B$7:$B$1446,0))=0,"n/a",(INDEX(Historical!$C$7:$C$1439,MATCH(B192,Historical!$B$7:$B$1446,0))/INDEX(Historical!$D$7:$D$1439,MATCH(B192,Historical!$B$7:$B$1446,0))-1)*100)</f>
        <v>7.1428571428571397</v>
      </c>
      <c r="T192" s="761">
        <f>IF(INDEX(Historical!$F$7:$F$1432,MATCH(B192,Historical!$B$7:$B$1446,0))=0,"n/a",((INDEX(Historical!$C$7:$C$1439,MATCH(B192,Historical!$B$7:$B$1446,0))/INDEX(Historical!$F$7:$F$1432,MATCH(B192,Historical!$B$7:$B$1446,0)))^(1/3)-1)*100)</f>
        <v>6.9354164358780723</v>
      </c>
      <c r="U192" s="761">
        <f>IF(INDEX(Historical!$H$7:$H$1432,MATCH(B192,Historical!$B$7:$B$1446,0))=0,"n/a",((INDEX(Historical!$C$7:$C$1439,MATCH(B192,Historical!$B$7:$B$1446,0))/INDEX(Historical!$H$7:$H$1432,MATCH(B192,Historical!$B$7:$B$1446,0)))^(1/5)-1)*100)</f>
        <v>5.7661557194869095</v>
      </c>
      <c r="V192" s="761">
        <f>IF(INDEX(Historical!$O$7:$O$1432,MATCH(B192,Historical!$B$7:$B$1446,0))=0,"n/a",((INDEX(Historical!$C$7:$C$1439,MATCH(B192,Historical!$B$7:$B$1446,0))/INDEX(Historical!$O$7:$O$1432,MATCH(B192,Historical!$B$7:$B$1446,0)))^(1/10)-1)*100)</f>
        <v>4.1379743992410623</v>
      </c>
      <c r="W192" s="762">
        <f t="shared" si="38"/>
        <v>1.3934730288675707</v>
      </c>
      <c r="X192" s="763">
        <f t="shared" si="39"/>
        <v>0.64068396883187884</v>
      </c>
      <c r="Y192" s="712"/>
      <c r="Z192" s="704">
        <f t="shared" si="40"/>
        <v>70.74626865671641</v>
      </c>
      <c r="AA192" s="937">
        <f t="shared" si="41"/>
        <v>24.564179104477613</v>
      </c>
      <c r="AB192" s="641">
        <v>9</v>
      </c>
      <c r="AC192" s="918">
        <v>3.35</v>
      </c>
      <c r="AD192" s="918">
        <v>10.14</v>
      </c>
      <c r="AE192" s="918">
        <v>2.09</v>
      </c>
      <c r="AF192" s="918">
        <v>1.82</v>
      </c>
      <c r="AG192" s="918">
        <v>7.3</v>
      </c>
      <c r="AH192" s="918">
        <v>-9.1999999999999993</v>
      </c>
      <c r="AI192" s="918">
        <v>3.81</v>
      </c>
      <c r="AJ192" s="918">
        <v>9</v>
      </c>
      <c r="AK192" s="918">
        <v>2.42</v>
      </c>
      <c r="AL192" s="930">
        <v>4190</v>
      </c>
      <c r="AM192" s="924">
        <v>0.70000000000000007</v>
      </c>
      <c r="AN192" s="918">
        <v>1.22</v>
      </c>
      <c r="AO192" s="804">
        <f t="shared" si="42"/>
        <v>-15.917965054695408</v>
      </c>
      <c r="AP192" s="805">
        <f t="shared" si="43"/>
        <v>8.6462140497822055</v>
      </c>
      <c r="AQ192" s="938">
        <f t="shared" si="44"/>
        <v>40.959893382084253</v>
      </c>
      <c r="AR192" s="704">
        <f>INDEX(Historical!$C$7:$C$1439,MATCH(B192,Historical!$B$7:$B$1446,0))*IF(AH192="n/a",1.03,IF(AH192&lt;0,1.01,IF(AH192&gt;10,1.1,(1+AH192/100))))</f>
        <v>2.2725</v>
      </c>
      <c r="AS192" s="937">
        <f t="shared" si="45"/>
        <v>2.3590822500000002</v>
      </c>
      <c r="AT192" s="937">
        <f t="shared" si="51"/>
        <v>2.4161720404500002</v>
      </c>
      <c r="AU192" s="937">
        <f t="shared" si="51"/>
        <v>2.4746434038288903</v>
      </c>
      <c r="AV192" s="937">
        <f t="shared" si="51"/>
        <v>2.5345297742015496</v>
      </c>
      <c r="AW192" s="704">
        <f t="shared" si="46"/>
        <v>12.05692746848044</v>
      </c>
      <c r="AX192" s="812">
        <f t="shared" si="47"/>
        <v>14.651752908592099</v>
      </c>
      <c r="AY192" s="997">
        <v>0.26</v>
      </c>
      <c r="AZ192" s="924">
        <v>26.700000000000003</v>
      </c>
      <c r="BA192" s="924">
        <v>-1.1900000000000002</v>
      </c>
      <c r="BB192" s="924">
        <v>4.5</v>
      </c>
      <c r="BC192" s="924">
        <v>9.24</v>
      </c>
      <c r="BE192" s="666">
        <v>2004</v>
      </c>
      <c r="BF192" s="948" t="e">
        <f>#VALUE!</f>
        <v>#VALUE!</v>
      </c>
      <c r="BG192" s="933">
        <v>2.4</v>
      </c>
    </row>
    <row r="193" spans="1:59" ht="11.25" customHeight="1" x14ac:dyDescent="0.2">
      <c r="A193" s="611" t="s">
        <v>786</v>
      </c>
      <c r="B193" s="927" t="s">
        <v>787</v>
      </c>
      <c r="C193" s="994" t="s">
        <v>131</v>
      </c>
      <c r="D193" s="994" t="s">
        <v>4365</v>
      </c>
      <c r="E193" s="794">
        <v>16</v>
      </c>
      <c r="F193" s="526">
        <v>234</v>
      </c>
      <c r="G193" s="526" t="s">
        <v>37</v>
      </c>
      <c r="H193" s="526" t="s">
        <v>37</v>
      </c>
      <c r="I193" s="926">
        <v>125.86</v>
      </c>
      <c r="J193" s="704">
        <f t="shared" si="35"/>
        <v>3.0748450659462896</v>
      </c>
      <c r="K193" s="929">
        <v>0.96750000000000003</v>
      </c>
      <c r="L193" s="641">
        <v>4</v>
      </c>
      <c r="M193" s="695">
        <f t="shared" si="36"/>
        <v>3.87</v>
      </c>
      <c r="N193" s="923" t="s">
        <v>493</v>
      </c>
      <c r="O193" s="797">
        <v>0.89500000000000002</v>
      </c>
      <c r="P193" s="917">
        <v>43545</v>
      </c>
      <c r="Q193" s="917">
        <v>43570</v>
      </c>
      <c r="R193" s="695">
        <f t="shared" si="37"/>
        <v>8.100558659217878</v>
      </c>
      <c r="S193" s="761">
        <f>IF(INDEX(Historical!$D$7:$D$1439,MATCH(B193,Historical!$B$7:$B$1446,0))=0,"n/a",(INDEX(Historical!$C$7:$C$1439,MATCH(B193,Historical!$B$7:$B$1446,0))/INDEX(Historical!$D$7:$D$1439,MATCH(B193,Historical!$B$7:$B$1446,0))-1)*100)</f>
        <v>8.8440651667959678</v>
      </c>
      <c r="T193" s="761">
        <f>IF(INDEX(Historical!$F$7:$F$1432,MATCH(B193,Historical!$B$7:$B$1446,0))=0,"n/a",((INDEX(Historical!$C$7:$C$1439,MATCH(B193,Historical!$B$7:$B$1446,0))/INDEX(Historical!$F$7:$F$1432,MATCH(B193,Historical!$B$7:$B$1446,0)))^(1/3)-1)*100)</f>
        <v>8.316894284016719</v>
      </c>
      <c r="U193" s="761">
        <f>IF(INDEX(Historical!$H$7:$H$1432,MATCH(B193,Historical!$B$7:$B$1446,0))=0,"n/a",((INDEX(Historical!$C$7:$C$1439,MATCH(B193,Historical!$B$7:$B$1446,0))/INDEX(Historical!$H$7:$H$1432,MATCH(B193,Historical!$B$7:$B$1446,0)))^(1/5)-1)*100)</f>
        <v>7.0926503045621203</v>
      </c>
      <c r="V193" s="761">
        <f>IF(INDEX(Historical!$O$7:$O$1432,MATCH(B193,Historical!$B$7:$B$1446,0))=0,"n/a",((INDEX(Historical!$C$7:$C$1439,MATCH(B193,Historical!$B$7:$B$1446,0))/INDEX(Historical!$O$7:$O$1432,MATCH(B193,Historical!$B$7:$B$1446,0)))^(1/10)-1)*100)</f>
        <v>10.183002778617013</v>
      </c>
      <c r="W193" s="762">
        <f t="shared" si="38"/>
        <v>0.69651854750111308</v>
      </c>
      <c r="X193" s="763" t="str">
        <f t="shared" si="39"/>
        <v>n/a</v>
      </c>
      <c r="Y193" s="927"/>
      <c r="Z193" s="704">
        <f t="shared" si="40"/>
        <v>115.5223880597015</v>
      </c>
      <c r="AA193" s="937">
        <f t="shared" si="41"/>
        <v>37.570149253731344</v>
      </c>
      <c r="AB193" s="641">
        <v>12</v>
      </c>
      <c r="AC193" s="918">
        <v>3.35</v>
      </c>
      <c r="AD193" s="918">
        <v>4.7</v>
      </c>
      <c r="AE193" s="918">
        <v>2.96</v>
      </c>
      <c r="AF193" s="918">
        <v>2.3199999999999998</v>
      </c>
      <c r="AG193" s="918">
        <v>6.4</v>
      </c>
      <c r="AH193" s="918">
        <v>-23.3</v>
      </c>
      <c r="AI193" s="918">
        <v>18.09</v>
      </c>
      <c r="AJ193" s="918">
        <v>-3.1</v>
      </c>
      <c r="AK193" s="918">
        <v>8</v>
      </c>
      <c r="AL193" s="930">
        <v>34540</v>
      </c>
      <c r="AM193" s="924">
        <v>0.2</v>
      </c>
      <c r="AN193" s="918">
        <v>1.7</v>
      </c>
      <c r="AO193" s="804">
        <f t="shared" si="42"/>
        <v>-27.402653883222932</v>
      </c>
      <c r="AP193" s="805">
        <f t="shared" si="43"/>
        <v>10.16749537050841</v>
      </c>
      <c r="AQ193" s="938">
        <f t="shared" si="44"/>
        <v>96.822250626358823</v>
      </c>
      <c r="AR193" s="704">
        <f>INDEX(Historical!$C$7:$C$1439,MATCH(B193,Historical!$B$7:$B$1446,0))*IF(AH193="n/a",1.03,IF(AH193&lt;0,1.01,IF(AH193&gt;10,1.1,(1+AH193/100))))</f>
        <v>3.5425749999999998</v>
      </c>
      <c r="AS193" s="937">
        <f t="shared" si="45"/>
        <v>3.8968324999999999</v>
      </c>
      <c r="AT193" s="937">
        <f t="shared" si="51"/>
        <v>4.2085791000000006</v>
      </c>
      <c r="AU193" s="937">
        <f t="shared" si="51"/>
        <v>4.5452654280000013</v>
      </c>
      <c r="AV193" s="937">
        <f t="shared" si="51"/>
        <v>4.9088866622400014</v>
      </c>
      <c r="AW193" s="704">
        <f t="shared" si="46"/>
        <v>21.10213869024</v>
      </c>
      <c r="AX193" s="812">
        <f t="shared" si="47"/>
        <v>16.766358406356268</v>
      </c>
      <c r="AY193" s="997">
        <v>0.56000000000000005</v>
      </c>
      <c r="AZ193" s="924">
        <v>25.25</v>
      </c>
      <c r="BA193" s="924">
        <v>-1.0699999999999998</v>
      </c>
      <c r="BB193" s="924">
        <v>5.81</v>
      </c>
      <c r="BC193" s="924">
        <v>8.7900000000000009</v>
      </c>
      <c r="BE193" s="666">
        <v>2004</v>
      </c>
      <c r="BF193" s="948" t="e">
        <f>#VALUE!</f>
        <v>#VALUE!</v>
      </c>
      <c r="BG193" s="933">
        <v>1.5</v>
      </c>
    </row>
    <row r="194" spans="1:59" ht="11.25" customHeight="1" x14ac:dyDescent="0.2">
      <c r="A194" s="611" t="s">
        <v>808</v>
      </c>
      <c r="B194" s="927" t="s">
        <v>809</v>
      </c>
      <c r="C194" s="994" t="s">
        <v>154</v>
      </c>
      <c r="D194" s="994" t="s">
        <v>4361</v>
      </c>
      <c r="E194" s="794">
        <v>14</v>
      </c>
      <c r="F194" s="526">
        <v>271</v>
      </c>
      <c r="G194" s="526" t="s">
        <v>106</v>
      </c>
      <c r="H194" s="526" t="s">
        <v>106</v>
      </c>
      <c r="I194" s="926">
        <v>128.03</v>
      </c>
      <c r="J194" s="704">
        <f t="shared" si="35"/>
        <v>1.0622510349136922</v>
      </c>
      <c r="K194" s="929">
        <v>0.34</v>
      </c>
      <c r="L194" s="641">
        <v>4</v>
      </c>
      <c r="M194" s="695">
        <f t="shared" si="36"/>
        <v>1.36</v>
      </c>
      <c r="N194" s="923" t="s">
        <v>289</v>
      </c>
      <c r="O194" s="797">
        <v>0.31</v>
      </c>
      <c r="P194" s="917">
        <v>43340</v>
      </c>
      <c r="Q194" s="917">
        <v>43370</v>
      </c>
      <c r="R194" s="695">
        <f t="shared" si="37"/>
        <v>9.6774193548387171</v>
      </c>
      <c r="S194" s="761">
        <f>IF(INDEX(Historical!$D$7:$D$1439,MATCH(B194,Historical!$B$7:$B$1446,0))=0,"n/a",(INDEX(Historical!$C$7:$C$1439,MATCH(B194,Historical!$B$7:$B$1446,0))/INDEX(Historical!$D$7:$D$1439,MATCH(B194,Historical!$B$7:$B$1446,0))-1)*100)</f>
        <v>10.169491525423723</v>
      </c>
      <c r="T194" s="761">
        <f>IF(INDEX(Historical!$F$7:$F$1432,MATCH(B194,Historical!$B$7:$B$1446,0))=0,"n/a",((INDEX(Historical!$C$7:$C$1439,MATCH(B194,Historical!$B$7:$B$1446,0))/INDEX(Historical!$F$7:$F$1432,MATCH(B194,Historical!$B$7:$B$1446,0)))^(1/3)-1)*100)</f>
        <v>10.63453285514775</v>
      </c>
      <c r="U194" s="761">
        <f>IF(INDEX(Historical!$H$7:$H$1432,MATCH(B194,Historical!$B$7:$B$1446,0))=0,"n/a",((INDEX(Historical!$C$7:$C$1439,MATCH(B194,Historical!$B$7:$B$1446,0))/INDEX(Historical!$H$7:$H$1432,MATCH(B194,Historical!$B$7:$B$1446,0)))^(1/5)-1)*100)</f>
        <v>10.197228772148016</v>
      </c>
      <c r="V194" s="761">
        <f>IF(INDEX(Historical!$O$7:$O$1432,MATCH(B194,Historical!$B$7:$B$1446,0))=0,"n/a",((INDEX(Historical!$C$7:$C$1439,MATCH(B194,Historical!$B$7:$B$1446,0))/INDEX(Historical!$O$7:$O$1432,MATCH(B194,Historical!$B$7:$B$1446,0)))^(1/10)-1)*100)</f>
        <v>16.594625575094412</v>
      </c>
      <c r="W194" s="762">
        <f t="shared" si="38"/>
        <v>0.614489837447869</v>
      </c>
      <c r="X194" s="763">
        <f t="shared" si="39"/>
        <v>3.2894286361767793</v>
      </c>
      <c r="Y194" s="927" t="s">
        <v>810</v>
      </c>
      <c r="Z194" s="704">
        <f t="shared" si="40"/>
        <v>42.236024844720497</v>
      </c>
      <c r="AA194" s="937">
        <f t="shared" si="41"/>
        <v>39.760869565217391</v>
      </c>
      <c r="AB194" s="641">
        <v>3</v>
      </c>
      <c r="AC194" s="918">
        <v>3.22</v>
      </c>
      <c r="AD194" s="918">
        <v>3.97</v>
      </c>
      <c r="AE194" s="918">
        <v>4.04</v>
      </c>
      <c r="AF194" s="918">
        <v>3.49</v>
      </c>
      <c r="AG194" s="918">
        <v>8.6</v>
      </c>
      <c r="AH194" s="918">
        <v>148.5</v>
      </c>
      <c r="AI194" s="918">
        <v>10.72</v>
      </c>
      <c r="AJ194" s="918">
        <v>3.1</v>
      </c>
      <c r="AK194" s="918">
        <v>10</v>
      </c>
      <c r="AL194" s="930">
        <v>11020</v>
      </c>
      <c r="AM194" s="924">
        <v>0.2</v>
      </c>
      <c r="AN194" s="918">
        <v>0.4</v>
      </c>
      <c r="AO194" s="804">
        <f t="shared" si="42"/>
        <v>-28.501389758155682</v>
      </c>
      <c r="AP194" s="805">
        <f t="shared" si="43"/>
        <v>11.259479807061709</v>
      </c>
      <c r="AQ194" s="938">
        <f t="shared" si="44"/>
        <v>148.3415522421657</v>
      </c>
      <c r="AR194" s="704">
        <f>INDEX(Historical!$C$7:$C$1439,MATCH(B194,Historical!$B$7:$B$1446,0))*IF(AH194="n/a",1.03,IF(AH194&lt;0,1.01,IF(AH194&gt;10,1.1,(1+AH194/100))))</f>
        <v>1.4300000000000002</v>
      </c>
      <c r="AS194" s="937">
        <f t="shared" si="45"/>
        <v>1.5730000000000004</v>
      </c>
      <c r="AT194" s="937">
        <f t="shared" si="51"/>
        <v>1.7303000000000006</v>
      </c>
      <c r="AU194" s="937">
        <f t="shared" si="51"/>
        <v>1.9033300000000009</v>
      </c>
      <c r="AV194" s="937">
        <f t="shared" si="51"/>
        <v>2.0936630000000012</v>
      </c>
      <c r="AW194" s="704">
        <f t="shared" si="46"/>
        <v>8.7302930000000032</v>
      </c>
      <c r="AX194" s="812">
        <f t="shared" si="47"/>
        <v>6.8189432164336514</v>
      </c>
      <c r="AY194" s="997">
        <v>1.07</v>
      </c>
      <c r="AZ194" s="924">
        <v>41.410000000000004</v>
      </c>
      <c r="BA194" s="924">
        <v>0.6</v>
      </c>
      <c r="BB194" s="924">
        <v>6.93</v>
      </c>
      <c r="BC194" s="924">
        <v>12.85</v>
      </c>
      <c r="BE194" s="666">
        <v>2005</v>
      </c>
      <c r="BF194" s="948" t="e">
        <f>#VALUE!</f>
        <v>#VALUE!</v>
      </c>
      <c r="BG194" s="933">
        <v>5.3</v>
      </c>
    </row>
    <row r="195" spans="1:59" ht="11.25" customHeight="1" x14ac:dyDescent="0.2">
      <c r="A195" s="611" t="s">
        <v>801</v>
      </c>
      <c r="B195" s="927" t="s">
        <v>802</v>
      </c>
      <c r="C195" s="994" t="s">
        <v>131</v>
      </c>
      <c r="D195" s="994" t="s">
        <v>4377</v>
      </c>
      <c r="E195" s="794">
        <v>13</v>
      </c>
      <c r="F195" s="526">
        <v>294</v>
      </c>
      <c r="G195" s="526" t="s">
        <v>37</v>
      </c>
      <c r="H195" s="526" t="s">
        <v>37</v>
      </c>
      <c r="I195" s="926">
        <v>82.26</v>
      </c>
      <c r="J195" s="704">
        <f t="shared" si="35"/>
        <v>2.6501337223437877</v>
      </c>
      <c r="K195" s="929">
        <v>0.54500000000000004</v>
      </c>
      <c r="L195" s="641">
        <v>4</v>
      </c>
      <c r="M195" s="695">
        <f t="shared" si="36"/>
        <v>2.1800000000000002</v>
      </c>
      <c r="N195" s="923" t="s">
        <v>119</v>
      </c>
      <c r="O195" s="797">
        <v>0.52</v>
      </c>
      <c r="P195" s="917">
        <v>43599</v>
      </c>
      <c r="Q195" s="917">
        <v>43619</v>
      </c>
      <c r="R195" s="695">
        <f t="shared" si="37"/>
        <v>4.8076923076923119</v>
      </c>
      <c r="S195" s="761">
        <f>IF(INDEX(Historical!$D$7:$D$1439,MATCH(B195,Historical!$B$7:$B$1446,0))=0,"n/a",(INDEX(Historical!$C$7:$C$1439,MATCH(B195,Historical!$B$7:$B$1446,0))/INDEX(Historical!$D$7:$D$1439,MATCH(B195,Historical!$B$7:$B$1446,0))-1)*100)</f>
        <v>6.2015503875969102</v>
      </c>
      <c r="T195" s="761">
        <f>IF(INDEX(Historical!$F$7:$F$1432,MATCH(B195,Historical!$B$7:$B$1446,0))=0,"n/a",((INDEX(Historical!$C$7:$C$1439,MATCH(B195,Historical!$B$7:$B$1446,0))/INDEX(Historical!$F$7:$F$1432,MATCH(B195,Historical!$B$7:$B$1446,0)))^(1/3)-1)*100)</f>
        <v>9.1569970989422433</v>
      </c>
      <c r="U195" s="761">
        <f>IF(INDEX(Historical!$H$7:$H$1432,MATCH(B195,Historical!$B$7:$B$1446,0))=0,"n/a",((INDEX(Historical!$C$7:$C$1439,MATCH(B195,Historical!$B$7:$B$1446,0))/INDEX(Historical!$H$7:$H$1432,MATCH(B195,Historical!$B$7:$B$1446,0)))^(1/5)-1)*100)</f>
        <v>9.8453658643332673</v>
      </c>
      <c r="V195" s="761">
        <f>IF(INDEX(Historical!$O$7:$O$1432,MATCH(B195,Historical!$B$7:$B$1446,0))=0,"n/a",((INDEX(Historical!$C$7:$C$1439,MATCH(B195,Historical!$B$7:$B$1446,0))/INDEX(Historical!$O$7:$O$1432,MATCH(B195,Historical!$B$7:$B$1446,0)))^(1/10)-1)*100)</f>
        <v>8.7281959014441579</v>
      </c>
      <c r="W195" s="762">
        <f t="shared" si="38"/>
        <v>1.1279955188338822</v>
      </c>
      <c r="X195" s="763">
        <f t="shared" si="39"/>
        <v>5.4696477024073715</v>
      </c>
      <c r="Y195" s="718"/>
      <c r="Z195" s="704">
        <f t="shared" si="40"/>
        <v>64.306784660766965</v>
      </c>
      <c r="AA195" s="937">
        <f t="shared" si="41"/>
        <v>24.265486725663717</v>
      </c>
      <c r="AB195" s="641">
        <v>12</v>
      </c>
      <c r="AC195" s="918">
        <v>3.39</v>
      </c>
      <c r="AD195" s="918">
        <v>3.85</v>
      </c>
      <c r="AE195" s="918">
        <v>1.52</v>
      </c>
      <c r="AF195" s="918">
        <v>1.86</v>
      </c>
      <c r="AG195" s="918">
        <v>9.1</v>
      </c>
      <c r="AH195" s="918">
        <v>-10.199999999999999</v>
      </c>
      <c r="AI195" s="918">
        <v>7.6899999999999995</v>
      </c>
      <c r="AJ195" s="918">
        <v>1.7999999999999998</v>
      </c>
      <c r="AK195" s="918">
        <v>6.3</v>
      </c>
      <c r="AL195" s="930">
        <v>4380</v>
      </c>
      <c r="AM195" s="924">
        <v>0.8</v>
      </c>
      <c r="AN195" s="918">
        <v>1.02</v>
      </c>
      <c r="AO195" s="804">
        <f t="shared" si="42"/>
        <v>-11.769987138986661</v>
      </c>
      <c r="AP195" s="805">
        <f t="shared" si="43"/>
        <v>12.495499586677056</v>
      </c>
      <c r="AQ195" s="938">
        <f t="shared" si="44"/>
        <v>41.631454933389264</v>
      </c>
      <c r="AR195" s="704">
        <f>INDEX(Historical!$C$7:$C$1439,MATCH(B195,Historical!$B$7:$B$1446,0))*IF(AH195="n/a",1.03,IF(AH195&lt;0,1.01,IF(AH195&gt;10,1.1,(1+AH195/100))))</f>
        <v>2.0755500000000002</v>
      </c>
      <c r="AS195" s="937">
        <f t="shared" si="45"/>
        <v>2.2351597950000004</v>
      </c>
      <c r="AT195" s="937">
        <f t="shared" si="51"/>
        <v>2.3759748620850001</v>
      </c>
      <c r="AU195" s="937">
        <f t="shared" si="51"/>
        <v>2.5256612783963548</v>
      </c>
      <c r="AV195" s="937">
        <f t="shared" si="51"/>
        <v>2.684777938935325</v>
      </c>
      <c r="AW195" s="704">
        <f t="shared" si="46"/>
        <v>11.89712387441668</v>
      </c>
      <c r="AX195" s="812">
        <f t="shared" si="47"/>
        <v>14.462829898391295</v>
      </c>
      <c r="AY195" s="997">
        <v>0.37</v>
      </c>
      <c r="AZ195" s="924">
        <v>23.72</v>
      </c>
      <c r="BA195" s="924">
        <v>-4.32</v>
      </c>
      <c r="BB195" s="924">
        <v>1.8900000000000001</v>
      </c>
      <c r="BC195" s="924">
        <v>3.49</v>
      </c>
      <c r="BE195" s="666">
        <v>2007</v>
      </c>
      <c r="BF195" s="948" t="e">
        <f>#VALUE!</f>
        <v>#VALUE!</v>
      </c>
      <c r="BG195" s="933">
        <v>2.7</v>
      </c>
    </row>
    <row r="196" spans="1:59" ht="11.25" customHeight="1" x14ac:dyDescent="0.2">
      <c r="A196" s="611" t="s">
        <v>788</v>
      </c>
      <c r="B196" s="927" t="s">
        <v>789</v>
      </c>
      <c r="C196" s="994" t="s">
        <v>123</v>
      </c>
      <c r="D196" s="994" t="s">
        <v>4208</v>
      </c>
      <c r="E196" s="794">
        <v>13</v>
      </c>
      <c r="F196" s="526">
        <v>291</v>
      </c>
      <c r="G196" s="526" t="s">
        <v>37</v>
      </c>
      <c r="H196" s="526" t="s">
        <v>37</v>
      </c>
      <c r="I196" s="926">
        <v>67.790000000000006</v>
      </c>
      <c r="J196" s="704">
        <f t="shared" si="35"/>
        <v>2.1242071101932436</v>
      </c>
      <c r="K196" s="929">
        <v>0.36</v>
      </c>
      <c r="L196" s="641">
        <v>4</v>
      </c>
      <c r="M196" s="695">
        <f t="shared" si="36"/>
        <v>1.44</v>
      </c>
      <c r="N196" s="923" t="s">
        <v>119</v>
      </c>
      <c r="O196" s="797">
        <v>0.33</v>
      </c>
      <c r="P196" s="917">
        <v>43406</v>
      </c>
      <c r="Q196" s="917">
        <v>43437</v>
      </c>
      <c r="R196" s="695">
        <f t="shared" si="37"/>
        <v>9.0909090909090811</v>
      </c>
      <c r="S196" s="761">
        <f>IF(INDEX(Historical!$D$7:$D$1439,MATCH(B196,Historical!$B$7:$B$1446,0))=0,"n/a",(INDEX(Historical!$C$7:$C$1439,MATCH(B196,Historical!$B$7:$B$1446,0))/INDEX(Historical!$D$7:$D$1439,MATCH(B196,Historical!$B$7:$B$1446,0))-1)*100)</f>
        <v>9.7560975609756184</v>
      </c>
      <c r="T196" s="761">
        <f>IF(INDEX(Historical!$F$7:$F$1432,MATCH(B196,Historical!$B$7:$B$1446,0))=0,"n/a",((INDEX(Historical!$C$7:$C$1439,MATCH(B196,Historical!$B$7:$B$1446,0))/INDEX(Historical!$F$7:$F$1432,MATCH(B196,Historical!$B$7:$B$1446,0)))^(1/3)-1)*100)</f>
        <v>9.085445530570869</v>
      </c>
      <c r="U196" s="761">
        <f>IF(INDEX(Historical!$H$7:$H$1432,MATCH(B196,Historical!$B$7:$B$1446,0))=0,"n/a",((INDEX(Historical!$C$7:$C$1439,MATCH(B196,Historical!$B$7:$B$1446,0))/INDEX(Historical!$H$7:$H$1432,MATCH(B196,Historical!$B$7:$B$1446,0)))^(1/5)-1)*100)</f>
        <v>8.207777041954877</v>
      </c>
      <c r="V196" s="761">
        <f>IF(INDEX(Historical!$O$7:$O$1432,MATCH(B196,Historical!$B$7:$B$1446,0))=0,"n/a",((INDEX(Historical!$C$7:$C$1439,MATCH(B196,Historical!$B$7:$B$1446,0))/INDEX(Historical!$O$7:$O$1432,MATCH(B196,Historical!$B$7:$B$1446,0)))^(1/10)-1)*100)</f>
        <v>6.1965003113958916</v>
      </c>
      <c r="W196" s="762">
        <f t="shared" si="38"/>
        <v>1.3245826885314727</v>
      </c>
      <c r="X196" s="763">
        <f t="shared" si="39"/>
        <v>0.95439267929707872</v>
      </c>
      <c r="Y196" s="927"/>
      <c r="Z196" s="704">
        <f t="shared" si="40"/>
        <v>41.618497109826592</v>
      </c>
      <c r="AA196" s="937">
        <f t="shared" si="41"/>
        <v>19.592485549132949</v>
      </c>
      <c r="AB196" s="641">
        <v>12</v>
      </c>
      <c r="AC196" s="918">
        <v>3.46</v>
      </c>
      <c r="AD196" s="918">
        <v>5.16</v>
      </c>
      <c r="AE196" s="918">
        <v>2.12</v>
      </c>
      <c r="AF196" s="918">
        <v>3.33</v>
      </c>
      <c r="AG196" s="918">
        <v>18.8</v>
      </c>
      <c r="AH196" s="918">
        <v>40.9</v>
      </c>
      <c r="AI196" s="918">
        <v>7.3</v>
      </c>
      <c r="AJ196" s="918">
        <v>8.6</v>
      </c>
      <c r="AK196" s="918">
        <v>3.8</v>
      </c>
      <c r="AL196" s="930">
        <v>2940</v>
      </c>
      <c r="AM196" s="924">
        <v>0.6</v>
      </c>
      <c r="AN196" s="918">
        <v>0.83</v>
      </c>
      <c r="AO196" s="804">
        <f t="shared" si="42"/>
        <v>-9.2605013969848287</v>
      </c>
      <c r="AP196" s="805">
        <f t="shared" si="43"/>
        <v>10.33198415214812</v>
      </c>
      <c r="AQ196" s="938">
        <f t="shared" si="44"/>
        <v>70.28469870401382</v>
      </c>
      <c r="AR196" s="704">
        <f>INDEX(Historical!$C$7:$C$1439,MATCH(B196,Historical!$B$7:$B$1446,0))*IF(AH196="n/a",1.03,IF(AH196&lt;0,1.01,IF(AH196&gt;10,1.1,(1+AH196/100))))</f>
        <v>1.4850000000000003</v>
      </c>
      <c r="AS196" s="937">
        <f t="shared" si="45"/>
        <v>1.5934050000000002</v>
      </c>
      <c r="AT196" s="937">
        <f t="shared" si="51"/>
        <v>1.6539543900000002</v>
      </c>
      <c r="AU196" s="937">
        <f t="shared" si="51"/>
        <v>1.7168046568200004</v>
      </c>
      <c r="AV196" s="937">
        <f t="shared" si="51"/>
        <v>1.7820432337791605</v>
      </c>
      <c r="AW196" s="704">
        <f t="shared" si="46"/>
        <v>8.231207280599163</v>
      </c>
      <c r="AX196" s="812">
        <f t="shared" si="47"/>
        <v>12.142214604807734</v>
      </c>
      <c r="AY196" s="997">
        <v>1.06</v>
      </c>
      <c r="AZ196" s="924">
        <v>30.54</v>
      </c>
      <c r="BA196" s="924">
        <v>-13.530000000000001</v>
      </c>
      <c r="BB196" s="924">
        <v>6</v>
      </c>
      <c r="BC196" s="924">
        <v>1.29</v>
      </c>
      <c r="BD196" s="698"/>
      <c r="BE196" s="666">
        <v>2007</v>
      </c>
      <c r="BF196" s="948" t="e">
        <f>#VALUE!</f>
        <v>#VALUE!</v>
      </c>
      <c r="BG196" s="933">
        <v>8.6999999999999993</v>
      </c>
    </row>
    <row r="197" spans="1:59" ht="11.25" customHeight="1" x14ac:dyDescent="0.2">
      <c r="A197" s="611" t="s">
        <v>1711</v>
      </c>
      <c r="B197" s="927" t="s">
        <v>1712</v>
      </c>
      <c r="C197" s="994" t="s">
        <v>4356</v>
      </c>
      <c r="D197" s="994" t="s">
        <v>4357</v>
      </c>
      <c r="E197" s="794">
        <v>10</v>
      </c>
      <c r="F197" s="526">
        <v>348</v>
      </c>
      <c r="G197" s="526" t="s">
        <v>37</v>
      </c>
      <c r="H197" s="526" t="s">
        <v>115</v>
      </c>
      <c r="I197" s="926">
        <v>52.88</v>
      </c>
      <c r="J197" s="704">
        <f t="shared" si="35"/>
        <v>5.1059001512859306</v>
      </c>
      <c r="K197" s="929">
        <v>0.67500000000000004</v>
      </c>
      <c r="L197" s="641">
        <v>4</v>
      </c>
      <c r="M197" s="695">
        <f t="shared" si="36"/>
        <v>2.7</v>
      </c>
      <c r="N197" s="923" t="s">
        <v>320</v>
      </c>
      <c r="O197" s="797">
        <v>0.65500000000000003</v>
      </c>
      <c r="P197" s="917">
        <v>43538</v>
      </c>
      <c r="Q197" s="917">
        <v>43553</v>
      </c>
      <c r="R197" s="695">
        <f t="shared" si="37"/>
        <v>3.0534351145038197</v>
      </c>
      <c r="S197" s="761">
        <f>IF(INDEX(Historical!$D$7:$D$1439,MATCH(B197,Historical!$B$7:$B$1446,0))=0,"n/a",(INDEX(Historical!$C$7:$C$1439,MATCH(B197,Historical!$B$7:$B$1446,0))/INDEX(Historical!$D$7:$D$1439,MATCH(B197,Historical!$B$7:$B$1446,0))-1)*100)</f>
        <v>4.8000000000000043</v>
      </c>
      <c r="T197" s="761">
        <f>IF(INDEX(Historical!$F$7:$F$1432,MATCH(B197,Historical!$B$7:$B$1446,0))=0,"n/a",((INDEX(Historical!$C$7:$C$1439,MATCH(B197,Historical!$B$7:$B$1446,0))/INDEX(Historical!$F$7:$F$1432,MATCH(B197,Historical!$B$7:$B$1446,0)))^(1/3)-1)*100)</f>
        <v>5.0503775006565998</v>
      </c>
      <c r="U197" s="761">
        <f>IF(INDEX(Historical!$H$7:$H$1432,MATCH(B197,Historical!$B$7:$B$1446,0))=0,"n/a",((INDEX(Historical!$C$7:$C$1439,MATCH(B197,Historical!$B$7:$B$1446,0))/INDEX(Historical!$H$7:$H$1432,MATCH(B197,Historical!$B$7:$B$1446,0)))^(1/5)-1)*100)</f>
        <v>5.5490330752731909</v>
      </c>
      <c r="V197" s="761">
        <f>IF(INDEX(Historical!$O$7:$O$1432,MATCH(B197,Historical!$B$7:$B$1446,0))=0,"n/a",((INDEX(Historical!$C$7:$C$1439,MATCH(B197,Historical!$B$7:$B$1446,0))/INDEX(Historical!$O$7:$O$1432,MATCH(B197,Historical!$B$7:$B$1446,0)))^(1/10)-1)*100)</f>
        <v>4.669300143315569</v>
      </c>
      <c r="W197" s="762">
        <f t="shared" si="38"/>
        <v>1.1884078780450689</v>
      </c>
      <c r="X197" s="763" t="str">
        <f t="shared" si="39"/>
        <v>n/a</v>
      </c>
      <c r="Y197" s="713"/>
      <c r="Z197" s="704">
        <f t="shared" si="40"/>
        <v>284.21052631578954</v>
      </c>
      <c r="AA197" s="937">
        <f t="shared" si="41"/>
        <v>55.663157894736848</v>
      </c>
      <c r="AB197" s="641">
        <v>12</v>
      </c>
      <c r="AC197" s="918">
        <v>0.95</v>
      </c>
      <c r="AD197" s="918">
        <v>9.5500000000000007</v>
      </c>
      <c r="AE197" s="918">
        <v>5.09</v>
      </c>
      <c r="AF197" s="920" t="s">
        <v>137</v>
      </c>
      <c r="AG197" s="920">
        <v>-149.19999999999999</v>
      </c>
      <c r="AH197" s="918">
        <v>3.8</v>
      </c>
      <c r="AI197" s="918">
        <v>44.09</v>
      </c>
      <c r="AJ197" s="918">
        <v>-11.1</v>
      </c>
      <c r="AK197" s="918">
        <v>5.84</v>
      </c>
      <c r="AL197" s="930">
        <v>3260</v>
      </c>
      <c r="AM197" s="924">
        <v>0.4</v>
      </c>
      <c r="AN197" s="921" t="s">
        <v>137</v>
      </c>
      <c r="AO197" s="804">
        <f t="shared" si="42"/>
        <v>-45.008224668177725</v>
      </c>
      <c r="AP197" s="805">
        <f t="shared" si="43"/>
        <v>10.654933226559121</v>
      </c>
      <c r="AQ197" s="938" t="str">
        <f t="shared" si="44"/>
        <v>n/a</v>
      </c>
      <c r="AR197" s="704">
        <f>INDEX(Historical!$C$7:$C$1439,MATCH(B197,Historical!$B$7:$B$1446,0))*IF(AH197="n/a",1.03,IF(AH197&lt;0,1.01,IF(AH197&gt;10,1.1,(1+AH197/100))))</f>
        <v>2.71956</v>
      </c>
      <c r="AS197" s="937">
        <f t="shared" si="45"/>
        <v>2.9915160000000003</v>
      </c>
      <c r="AT197" s="937">
        <f t="shared" si="51"/>
        <v>3.1662205344000003</v>
      </c>
      <c r="AU197" s="937">
        <f t="shared" si="51"/>
        <v>3.3511278136089602</v>
      </c>
      <c r="AV197" s="937">
        <f t="shared" si="51"/>
        <v>3.5468336779237233</v>
      </c>
      <c r="AW197" s="704">
        <f t="shared" si="46"/>
        <v>15.775258025932684</v>
      </c>
      <c r="AX197" s="812">
        <f t="shared" si="47"/>
        <v>29.832182348586773</v>
      </c>
      <c r="AY197" s="997">
        <v>0.86</v>
      </c>
      <c r="AZ197" s="924">
        <v>21.73</v>
      </c>
      <c r="BA197" s="924">
        <v>-19.27</v>
      </c>
      <c r="BB197" s="924">
        <v>3.53</v>
      </c>
      <c r="BC197" s="924">
        <v>-4.24</v>
      </c>
      <c r="BE197" s="666">
        <v>2010</v>
      </c>
      <c r="BF197" s="948" t="e">
        <f>#VALUE!</f>
        <v>#VALUE!</v>
      </c>
      <c r="BG197" s="933">
        <v>1.3</v>
      </c>
    </row>
    <row r="198" spans="1:59" ht="11.25" customHeight="1" x14ac:dyDescent="0.2">
      <c r="A198" s="611" t="s">
        <v>606</v>
      </c>
      <c r="B198" s="927" t="s">
        <v>607</v>
      </c>
      <c r="C198" s="994" t="s">
        <v>108</v>
      </c>
      <c r="D198" s="994" t="s">
        <v>118</v>
      </c>
      <c r="E198" s="794">
        <v>14</v>
      </c>
      <c r="F198" s="526">
        <v>277</v>
      </c>
      <c r="G198" s="526" t="s">
        <v>106</v>
      </c>
      <c r="H198" s="526" t="s">
        <v>106</v>
      </c>
      <c r="I198" s="926">
        <v>114.17</v>
      </c>
      <c r="J198" s="704">
        <f t="shared" si="35"/>
        <v>2.1021284050100726</v>
      </c>
      <c r="K198" s="929">
        <v>0.6</v>
      </c>
      <c r="L198" s="641">
        <v>4</v>
      </c>
      <c r="M198" s="695">
        <f t="shared" si="36"/>
        <v>2.4</v>
      </c>
      <c r="N198" s="923" t="s">
        <v>152</v>
      </c>
      <c r="O198" s="797">
        <v>0.54</v>
      </c>
      <c r="P198" s="917">
        <v>43448</v>
      </c>
      <c r="Q198" s="917">
        <v>43462</v>
      </c>
      <c r="R198" s="695">
        <f t="shared" si="37"/>
        <v>11.1111111111111</v>
      </c>
      <c r="S198" s="761">
        <f>IF(INDEX(Historical!$D$7:$D$1439,MATCH(B198,Historical!$B$7:$B$1446,0))=0,"n/a",(INDEX(Historical!$C$7:$C$1439,MATCH(B198,Historical!$B$7:$B$1446,0))/INDEX(Historical!$D$7:$D$1439,MATCH(B198,Historical!$B$7:$B$1446,0))-1)*100)</f>
        <v>8.8235294117647189</v>
      </c>
      <c r="T198" s="761">
        <f>IF(INDEX(Historical!$F$7:$F$1432,MATCH(B198,Historical!$B$7:$B$1446,0))=0,"n/a",((INDEX(Historical!$C$7:$C$1439,MATCH(B198,Historical!$B$7:$B$1446,0))/INDEX(Historical!$F$7:$F$1432,MATCH(B198,Historical!$B$7:$B$1446,0)))^(1/3)-1)*100)</f>
        <v>9.5188201829122363</v>
      </c>
      <c r="U198" s="761">
        <f>IF(INDEX(Historical!$H$7:$H$1432,MATCH(B198,Historical!$B$7:$B$1446,0))=0,"n/a",((INDEX(Historical!$C$7:$C$1439,MATCH(B198,Historical!$B$7:$B$1446,0))/INDEX(Historical!$H$7:$H$1432,MATCH(B198,Historical!$B$7:$B$1446,0)))^(1/5)-1)*100)</f>
        <v>10.296774759988491</v>
      </c>
      <c r="V198" s="761">
        <f>IF(INDEX(Historical!$O$7:$O$1432,MATCH(B198,Historical!$B$7:$B$1446,0))=0,"n/a",((INDEX(Historical!$C$7:$C$1439,MATCH(B198,Historical!$B$7:$B$1446,0))/INDEX(Historical!$O$7:$O$1432,MATCH(B198,Historical!$B$7:$B$1446,0)))^(1/10)-1)*100)</f>
        <v>17.304330741852002</v>
      </c>
      <c r="W198" s="762">
        <f t="shared" si="38"/>
        <v>0.59504033490788877</v>
      </c>
      <c r="X198" s="763">
        <f t="shared" si="39"/>
        <v>34.32258253329497</v>
      </c>
      <c r="Y198" s="928"/>
      <c r="Z198" s="704">
        <f t="shared" si="40"/>
        <v>43.243243243243242</v>
      </c>
      <c r="AA198" s="937">
        <f t="shared" si="41"/>
        <v>20.571171171171173</v>
      </c>
      <c r="AB198" s="641">
        <v>12</v>
      </c>
      <c r="AC198" s="918">
        <v>5.55</v>
      </c>
      <c r="AD198" s="918" t="s">
        <v>137</v>
      </c>
      <c r="AE198" s="918">
        <v>1.03</v>
      </c>
      <c r="AF198" s="918">
        <v>1.63</v>
      </c>
      <c r="AG198" s="918">
        <v>13.3</v>
      </c>
      <c r="AH198" s="918">
        <v>5.8999999999999995</v>
      </c>
      <c r="AI198" s="918">
        <v>12.5</v>
      </c>
      <c r="AJ198" s="920">
        <v>0.3</v>
      </c>
      <c r="AK198" s="920">
        <v>-1.0999999999999999</v>
      </c>
      <c r="AL198" s="930">
        <v>4650</v>
      </c>
      <c r="AM198" s="924">
        <v>0.6</v>
      </c>
      <c r="AN198" s="918">
        <v>0.26</v>
      </c>
      <c r="AO198" s="804">
        <f t="shared" si="42"/>
        <v>-8.1722680061726098</v>
      </c>
      <c r="AP198" s="805">
        <f t="shared" si="43"/>
        <v>12.398903164998563</v>
      </c>
      <c r="AQ198" s="938">
        <f t="shared" si="44"/>
        <v>22.076495160496279</v>
      </c>
      <c r="AR198" s="704">
        <f>INDEX(Historical!$C$7:$C$1439,MATCH(B198,Historical!$B$7:$B$1446,0))*IF(AH198="n/a",1.03,IF(AH198&lt;0,1.01,IF(AH198&gt;10,1.1,(1+AH198/100))))</f>
        <v>2.3509800000000003</v>
      </c>
      <c r="AS198" s="937">
        <f t="shared" si="45"/>
        <v>2.5860780000000005</v>
      </c>
      <c r="AT198" s="937">
        <f t="shared" si="51"/>
        <v>2.6119387800000005</v>
      </c>
      <c r="AU198" s="937">
        <f t="shared" si="51"/>
        <v>2.6380581678000006</v>
      </c>
      <c r="AV198" s="937">
        <f t="shared" si="51"/>
        <v>2.6644387494780006</v>
      </c>
      <c r="AW198" s="704">
        <f t="shared" si="46"/>
        <v>12.851493697278002</v>
      </c>
      <c r="AX198" s="812">
        <f t="shared" si="47"/>
        <v>11.256454144940003</v>
      </c>
      <c r="AY198" s="997">
        <v>0.71</v>
      </c>
      <c r="AZ198" s="924">
        <v>13.86</v>
      </c>
      <c r="BA198" s="924">
        <v>-9.4</v>
      </c>
      <c r="BB198" s="924">
        <v>-1.26</v>
      </c>
      <c r="BC198" s="924">
        <v>0.49</v>
      </c>
      <c r="BE198" s="666">
        <v>2006</v>
      </c>
      <c r="BF198" s="948" t="e">
        <f>#VALUE!</f>
        <v>#VALUE!</v>
      </c>
      <c r="BG198" s="933">
        <v>2.7</v>
      </c>
    </row>
    <row r="199" spans="1:59" s="840" customFormat="1" ht="11.25" customHeight="1" x14ac:dyDescent="0.2">
      <c r="A199" s="819" t="s">
        <v>821</v>
      </c>
      <c r="B199" s="848" t="s">
        <v>822</v>
      </c>
      <c r="C199" s="994" t="s">
        <v>108</v>
      </c>
      <c r="D199" s="994" t="s">
        <v>4376</v>
      </c>
      <c r="E199" s="820">
        <v>17</v>
      </c>
      <c r="F199" s="526">
        <v>186</v>
      </c>
      <c r="G199" s="1151" t="s">
        <v>106</v>
      </c>
      <c r="H199" s="1151" t="s">
        <v>106</v>
      </c>
      <c r="I199" s="821">
        <v>38.5</v>
      </c>
      <c r="J199" s="822">
        <f t="shared" ref="J199:J228" si="52">(M199/I199)*100</f>
        <v>3.3766233766233769</v>
      </c>
      <c r="K199" s="823">
        <v>0.65</v>
      </c>
      <c r="L199" s="824">
        <v>2</v>
      </c>
      <c r="M199" s="825">
        <f t="shared" ref="M199:M228" si="53">K199*L199</f>
        <v>1.3</v>
      </c>
      <c r="N199" s="826" t="s">
        <v>823</v>
      </c>
      <c r="O199" s="827">
        <v>0.5</v>
      </c>
      <c r="P199" s="828">
        <v>43265</v>
      </c>
      <c r="Q199" s="828">
        <v>43284</v>
      </c>
      <c r="R199" s="825">
        <f t="shared" ref="R199:R228" si="54">(K199-O199)/O199*100</f>
        <v>30.000000000000004</v>
      </c>
      <c r="S199" s="761">
        <f>IF(INDEX(Historical!$D$7:$D$1439,MATCH(B199,Historical!$B$7:$B$1446,0))=0,"n/a",(INDEX(Historical!$C$7:$C$1439,MATCH(B199,Historical!$B$7:$B$1446,0))/INDEX(Historical!$D$7:$D$1439,MATCH(B199,Historical!$B$7:$B$1446,0))-1)*100)</f>
        <v>30.000000000000004</v>
      </c>
      <c r="T199" s="761">
        <f>IF(INDEX(Historical!$F$7:$F$1432,MATCH(B199,Historical!$B$7:$B$1446,0))=0,"n/a",((INDEX(Historical!$C$7:$C$1439,MATCH(B199,Historical!$B$7:$B$1446,0))/INDEX(Historical!$F$7:$F$1432,MATCH(B199,Historical!$B$7:$B$1446,0)))^(1/3)-1)*100)</f>
        <v>20.123329994304417</v>
      </c>
      <c r="U199" s="761">
        <f>IF(INDEX(Historical!$H$7:$H$1432,MATCH(B199,Historical!$B$7:$B$1446,0))=0,"n/a",((INDEX(Historical!$C$7:$C$1439,MATCH(B199,Historical!$B$7:$B$1446,0))/INDEX(Historical!$H$7:$H$1432,MATCH(B199,Historical!$B$7:$B$1446,0)))^(1/5)-1)*100)</f>
        <v>16.723531932969316</v>
      </c>
      <c r="V199" s="761">
        <f>IF(INDEX(Historical!$O$7:$O$1432,MATCH(B199,Historical!$B$7:$B$1446,0))=0,"n/a",((INDEX(Historical!$C$7:$C$1439,MATCH(B199,Historical!$B$7:$B$1446,0))/INDEX(Historical!$O$7:$O$1432,MATCH(B199,Historical!$B$7:$B$1446,0)))^(1/10)-1)*100)</f>
        <v>17.923492854605392</v>
      </c>
      <c r="W199" s="829">
        <f t="shared" ref="W199:W228" si="55">IF(OR(U199&lt;=0,U199="n/a",V199&lt;=0,V199="n/a"),"n/a",U199/V199)</f>
        <v>0.93305094429026147</v>
      </c>
      <c r="X199" s="830" t="str">
        <f t="shared" ref="X199:X228" si="56">IF(OR(AJ199&lt;=0,AJ199="n/a",U199&lt;=0,U199="n/a"),"n/a",U199/AJ199)</f>
        <v>n/a</v>
      </c>
      <c r="Y199" s="848"/>
      <c r="Z199" s="822" t="str">
        <f t="shared" ref="Z199:Z228" si="57">IF(OR(AC199&lt;0.01,AC199="n/a"),"n/a",M199/AC199*100)</f>
        <v>n/a</v>
      </c>
      <c r="AA199" s="832" t="str">
        <f t="shared" ref="AA199:AA228" si="58">IF(OR(AC199&lt;0.01,AC199="n/a"),"n/a",I199/AC199)</f>
        <v>n/a</v>
      </c>
      <c r="AB199" s="824">
        <v>12</v>
      </c>
      <c r="AC199" s="833" t="s">
        <v>137</v>
      </c>
      <c r="AD199" s="833" t="s">
        <v>137</v>
      </c>
      <c r="AE199" s="833" t="s">
        <v>137</v>
      </c>
      <c r="AF199" s="833" t="s">
        <v>137</v>
      </c>
      <c r="AG199" s="833" t="s">
        <v>137</v>
      </c>
      <c r="AH199" s="833" t="s">
        <v>137</v>
      </c>
      <c r="AI199" s="833" t="s">
        <v>137</v>
      </c>
      <c r="AJ199" s="833" t="s">
        <v>137</v>
      </c>
      <c r="AK199" s="833" t="s">
        <v>137</v>
      </c>
      <c r="AL199" s="834" t="s">
        <v>137</v>
      </c>
      <c r="AM199" s="835" t="s">
        <v>137</v>
      </c>
      <c r="AN199" s="833" t="s">
        <v>137</v>
      </c>
      <c r="AO199" s="836" t="str">
        <f t="shared" ref="AO199:AO228" si="59">IF(U199="n/a","n/a",IF(AA199&lt;0,"n/a",IF(AA199="n/a","n/a",J199+U199-AA199)))</f>
        <v>n/a</v>
      </c>
      <c r="AP199" s="837">
        <f t="shared" ref="AP199:AP228" si="60">IF(U199="n/a","n/a",J199+U199)</f>
        <v>20.100155309592694</v>
      </c>
      <c r="AQ199" s="838" t="str">
        <f t="shared" ref="AQ199:AQ228" si="61">IF(OR(AC199&lt;0.01,AF199="n/a"),"n/a",(I199/SQRT(22.5*AC199*(I199/AF199))-1)*100)</f>
        <v>n/a</v>
      </c>
      <c r="AR199" s="704">
        <f>INDEX(Historical!$C$7:$C$1439,MATCH(B199,Historical!$B$7:$B$1446,0))*IF(AH199="n/a",1.03,IF(AH199&lt;0,1.01,IF(AH199&gt;10,1.1,(1+AH199/100))))</f>
        <v>1.3390000000000002</v>
      </c>
      <c r="AS199" s="832">
        <f t="shared" ref="AS199:AS228" si="62">IF($AI199="n/a",1.03*AR199,IF($AI199&lt;0,1.01*AR199,IF($AI199&gt;10,1.1*AR199,(1+$AI199/100)*AR199)))</f>
        <v>1.3791700000000002</v>
      </c>
      <c r="AT199" s="832">
        <f t="shared" si="51"/>
        <v>1.4205451000000002</v>
      </c>
      <c r="AU199" s="832">
        <f t="shared" si="51"/>
        <v>1.4631614530000003</v>
      </c>
      <c r="AV199" s="832">
        <f t="shared" si="51"/>
        <v>1.5070562965900003</v>
      </c>
      <c r="AW199" s="822">
        <f t="shared" ref="AW199:AW228" si="63">SUM(AR199:AV199)</f>
        <v>7.1089328495900013</v>
      </c>
      <c r="AX199" s="839">
        <f t="shared" ref="AX199:AX228" si="64">AW199/I199*100</f>
        <v>18.464760648285715</v>
      </c>
      <c r="AY199" s="998" t="s">
        <v>137</v>
      </c>
      <c r="AZ199" s="835" t="s">
        <v>137</v>
      </c>
      <c r="BA199" s="835" t="s">
        <v>137</v>
      </c>
      <c r="BB199" s="835" t="s">
        <v>137</v>
      </c>
      <c r="BC199" s="835" t="s">
        <v>137</v>
      </c>
      <c r="BD199" s="964" t="s">
        <v>4301</v>
      </c>
      <c r="BE199" s="666">
        <v>2002</v>
      </c>
      <c r="BF199" s="948" t="e">
        <f>#VALUE!</f>
        <v>#VALUE!</v>
      </c>
      <c r="BG199" s="895" t="s">
        <v>137</v>
      </c>
    </row>
    <row r="200" spans="1:59" ht="11.25" customHeight="1" x14ac:dyDescent="0.2">
      <c r="A200" s="611" t="s">
        <v>827</v>
      </c>
      <c r="B200" s="927" t="s">
        <v>828</v>
      </c>
      <c r="C200" s="994" t="s">
        <v>247</v>
      </c>
      <c r="D200" s="994" t="s">
        <v>4354</v>
      </c>
      <c r="E200" s="794">
        <v>16</v>
      </c>
      <c r="F200" s="526">
        <v>210</v>
      </c>
      <c r="G200" s="526" t="s">
        <v>37</v>
      </c>
      <c r="H200" s="526" t="s">
        <v>115</v>
      </c>
      <c r="I200" s="926">
        <v>105.55</v>
      </c>
      <c r="J200" s="704">
        <f t="shared" si="52"/>
        <v>2.0843202273803887</v>
      </c>
      <c r="K200" s="929">
        <v>0.55000000000000004</v>
      </c>
      <c r="L200" s="641">
        <v>4</v>
      </c>
      <c r="M200" s="695">
        <f t="shared" si="53"/>
        <v>2.2000000000000002</v>
      </c>
      <c r="N200" s="923" t="s">
        <v>127</v>
      </c>
      <c r="O200" s="797">
        <v>0.5</v>
      </c>
      <c r="P200" s="917">
        <v>43270</v>
      </c>
      <c r="Q200" s="917">
        <v>43291</v>
      </c>
      <c r="R200" s="695">
        <f t="shared" si="54"/>
        <v>10.000000000000009</v>
      </c>
      <c r="S200" s="761">
        <f>IF(INDEX(Historical!$D$7:$D$1439,MATCH(B200,Historical!$B$7:$B$1446,0))=0,"n/a",(INDEX(Historical!$C$7:$C$1439,MATCH(B200,Historical!$B$7:$B$1446,0))/INDEX(Historical!$D$7:$D$1439,MATCH(B200,Historical!$B$7:$B$1446,0))-1)*100)</f>
        <v>10.526315789473696</v>
      </c>
      <c r="T200" s="761">
        <f>IF(INDEX(Historical!$F$7:$F$1432,MATCH(B200,Historical!$B$7:$B$1446,0))=0,"n/a",((INDEX(Historical!$C$7:$C$1439,MATCH(B200,Historical!$B$7:$B$1446,0))/INDEX(Historical!$F$7:$F$1432,MATCH(B200,Historical!$B$7:$B$1446,0)))^(1/3)-1)*100)</f>
        <v>10.415886963424924</v>
      </c>
      <c r="U200" s="761">
        <f>IF(INDEX(Historical!$H$7:$H$1432,MATCH(B200,Historical!$B$7:$B$1446,0))=0,"n/a",((INDEX(Historical!$C$7:$C$1439,MATCH(B200,Historical!$B$7:$B$1446,0))/INDEX(Historical!$H$7:$H$1432,MATCH(B200,Historical!$B$7:$B$1446,0)))^(1/5)-1)*100)</f>
        <v>9.7309332149995154</v>
      </c>
      <c r="V200" s="761">
        <f>IF(INDEX(Historical!$O$7:$O$1432,MATCH(B200,Historical!$B$7:$B$1446,0))=0,"n/a",((INDEX(Historical!$C$7:$C$1439,MATCH(B200,Historical!$B$7:$B$1446,0))/INDEX(Historical!$O$7:$O$1432,MATCH(B200,Historical!$B$7:$B$1446,0)))^(1/10)-1)*100)</f>
        <v>12.616994313374752</v>
      </c>
      <c r="W200" s="762">
        <f t="shared" si="55"/>
        <v>0.77125605142614329</v>
      </c>
      <c r="X200" s="763">
        <f t="shared" si="56"/>
        <v>8.5359063289469432</v>
      </c>
      <c r="Y200" s="927"/>
      <c r="Z200" s="704">
        <f t="shared" si="57"/>
        <v>46.808510638297875</v>
      </c>
      <c r="AA200" s="937">
        <f t="shared" si="58"/>
        <v>22.457446808510635</v>
      </c>
      <c r="AB200" s="641">
        <v>1</v>
      </c>
      <c r="AC200" s="918">
        <v>4.7</v>
      </c>
      <c r="AD200" s="918">
        <v>2.17</v>
      </c>
      <c r="AE200" s="918">
        <v>2.88</v>
      </c>
      <c r="AF200" s="918">
        <v>4.12</v>
      </c>
      <c r="AG200" s="918" t="s">
        <v>137</v>
      </c>
      <c r="AH200" s="918">
        <v>13.600000000000001</v>
      </c>
      <c r="AI200" s="918">
        <v>8.2199999999999989</v>
      </c>
      <c r="AJ200" s="918">
        <v>1.1400000000000001</v>
      </c>
      <c r="AK200" s="918">
        <v>10.34</v>
      </c>
      <c r="AL200" s="930">
        <v>12850</v>
      </c>
      <c r="AM200" s="924">
        <v>0.1</v>
      </c>
      <c r="AN200" s="918">
        <v>0.32</v>
      </c>
      <c r="AO200" s="804">
        <f t="shared" si="59"/>
        <v>-10.642193366130732</v>
      </c>
      <c r="AP200" s="805">
        <f t="shared" si="60"/>
        <v>11.815253442379904</v>
      </c>
      <c r="AQ200" s="938">
        <f t="shared" si="61"/>
        <v>102.78579925194613</v>
      </c>
      <c r="AR200" s="704">
        <f>INDEX(Historical!$C$7:$C$1439,MATCH(B200,Historical!$B$7:$B$1446,0))*IF(AH200="n/a",1.03,IF(AH200&lt;0,1.01,IF(AH200&gt;10,1.1,(1+AH200/100))))</f>
        <v>2.3100000000000005</v>
      </c>
      <c r="AS200" s="937">
        <f t="shared" si="62"/>
        <v>2.4998820000000008</v>
      </c>
      <c r="AT200" s="937">
        <f t="shared" si="51"/>
        <v>2.749870200000001</v>
      </c>
      <c r="AU200" s="937">
        <f t="shared" si="51"/>
        <v>3.0248572200000012</v>
      </c>
      <c r="AV200" s="937">
        <f t="shared" si="51"/>
        <v>3.3273429420000018</v>
      </c>
      <c r="AW200" s="704">
        <f t="shared" si="63"/>
        <v>13.911952362000005</v>
      </c>
      <c r="AX200" s="812">
        <f t="shared" si="64"/>
        <v>13.180438050213173</v>
      </c>
      <c r="AY200" s="997">
        <v>1.57</v>
      </c>
      <c r="AZ200" s="924">
        <v>44.51</v>
      </c>
      <c r="BA200" s="924">
        <v>-25.480000000000004</v>
      </c>
      <c r="BB200" s="924">
        <v>13.48</v>
      </c>
      <c r="BC200" s="924">
        <v>-4.1900000000000004</v>
      </c>
      <c r="BE200" s="666">
        <v>2003</v>
      </c>
      <c r="BF200" s="948" t="e">
        <f>#VALUE!</f>
        <v>#VALUE!</v>
      </c>
      <c r="BG200" s="933" t="s">
        <v>137</v>
      </c>
    </row>
    <row r="201" spans="1:59" ht="11.25" customHeight="1" x14ac:dyDescent="0.2">
      <c r="A201" s="537" t="s">
        <v>829</v>
      </c>
      <c r="B201" s="927" t="s">
        <v>830</v>
      </c>
      <c r="C201" s="994" t="s">
        <v>247</v>
      </c>
      <c r="D201" s="994" t="s">
        <v>4354</v>
      </c>
      <c r="E201" s="794">
        <v>22</v>
      </c>
      <c r="F201" s="526">
        <v>151</v>
      </c>
      <c r="G201" s="526" t="s">
        <v>106</v>
      </c>
      <c r="H201" s="526" t="s">
        <v>106</v>
      </c>
      <c r="I201" s="926">
        <v>53.21</v>
      </c>
      <c r="J201" s="704">
        <f t="shared" si="52"/>
        <v>1.4658898703251269</v>
      </c>
      <c r="K201" s="935">
        <v>0.19500000000000001</v>
      </c>
      <c r="L201" s="641">
        <v>4</v>
      </c>
      <c r="M201" s="695">
        <f t="shared" si="53"/>
        <v>0.78</v>
      </c>
      <c r="N201" s="923" t="s">
        <v>429</v>
      </c>
      <c r="O201" s="1001">
        <v>0.15625</v>
      </c>
      <c r="P201" s="660">
        <v>43236</v>
      </c>
      <c r="Q201" s="660">
        <v>43258</v>
      </c>
      <c r="R201" s="695">
        <f t="shared" si="54"/>
        <v>24.800000000000004</v>
      </c>
      <c r="S201" s="761">
        <f>IF(INDEX(Historical!$D$7:$D$1439,MATCH(B201,Historical!$B$7:$B$1446,0))=0,"n/a",(INDEX(Historical!$C$7:$C$1439,MATCH(B201,Historical!$B$7:$B$1446,0))/INDEX(Historical!$D$7:$D$1439,MATCH(B201,Historical!$B$7:$B$1446,0))-1)*100)</f>
        <v>23.799582463465541</v>
      </c>
      <c r="T201" s="761">
        <f>IF(INDEX(Historical!$F$7:$F$1432,MATCH(B201,Historical!$B$7:$B$1446,0))=0,"n/a",((INDEX(Historical!$C$7:$C$1439,MATCH(B201,Historical!$B$7:$B$1446,0))/INDEX(Historical!$F$7:$F$1432,MATCH(B201,Historical!$B$7:$B$1446,0)))^(1/3)-1)*100)</f>
        <v>22.574352348330585</v>
      </c>
      <c r="U201" s="761">
        <f>IF(INDEX(Historical!$H$7:$H$1432,MATCH(B201,Historical!$B$7:$B$1446,0))=0,"n/a",((INDEX(Historical!$C$7:$C$1439,MATCH(B201,Historical!$B$7:$B$1446,0))/INDEX(Historical!$H$7:$H$1432,MATCH(B201,Historical!$B$7:$B$1446,0)))^(1/5)-1)*100)</f>
        <v>21.93444405698839</v>
      </c>
      <c r="V201" s="761">
        <f>IF(INDEX(Historical!$O$7:$O$1432,MATCH(B201,Historical!$B$7:$B$1446,0))=0,"n/a",((INDEX(Historical!$C$7:$C$1439,MATCH(B201,Historical!$B$7:$B$1446,0))/INDEX(Historical!$O$7:$O$1432,MATCH(B201,Historical!$B$7:$B$1446,0)))^(1/10)-1)*100)</f>
        <v>21.58431175102864</v>
      </c>
      <c r="W201" s="762">
        <f t="shared" si="55"/>
        <v>1.0162216108624851</v>
      </c>
      <c r="X201" s="763">
        <f t="shared" si="56"/>
        <v>2.4645442760661109</v>
      </c>
      <c r="Y201" s="730" t="s">
        <v>3996</v>
      </c>
      <c r="Z201" s="704">
        <f t="shared" si="57"/>
        <v>32.098765432098766</v>
      </c>
      <c r="AA201" s="937">
        <f t="shared" si="58"/>
        <v>21.897119341563783</v>
      </c>
      <c r="AB201" s="641">
        <v>1</v>
      </c>
      <c r="AC201" s="918">
        <v>2.4300000000000002</v>
      </c>
      <c r="AD201" s="918">
        <v>2.33</v>
      </c>
      <c r="AE201" s="918">
        <v>1.69</v>
      </c>
      <c r="AF201" s="918">
        <v>12.52</v>
      </c>
      <c r="AG201" s="918">
        <v>56.899999999999991</v>
      </c>
      <c r="AH201" s="918">
        <v>12.8</v>
      </c>
      <c r="AI201" s="918">
        <v>9.44</v>
      </c>
      <c r="AJ201" s="918">
        <v>8.9</v>
      </c>
      <c r="AK201" s="918">
        <v>9.41</v>
      </c>
      <c r="AL201" s="930">
        <v>65800</v>
      </c>
      <c r="AM201" s="924">
        <v>0.1</v>
      </c>
      <c r="AN201" s="918">
        <v>0.42</v>
      </c>
      <c r="AO201" s="804">
        <f t="shared" si="59"/>
        <v>1.5032145857497348</v>
      </c>
      <c r="AP201" s="805">
        <f t="shared" si="60"/>
        <v>23.400333927313518</v>
      </c>
      <c r="AQ201" s="938">
        <f t="shared" si="61"/>
        <v>249.06346710806275</v>
      </c>
      <c r="AR201" s="704">
        <f>INDEX(Historical!$C$7:$C$1439,MATCH(B201,Historical!$B$7:$B$1446,0))*IF(AH201="n/a",1.03,IF(AH201&lt;0,1.01,IF(AH201&gt;10,1.1,(1+AH201/100))))</f>
        <v>0.81537500000000007</v>
      </c>
      <c r="AS201" s="937">
        <f t="shared" si="62"/>
        <v>0.8923464000000001</v>
      </c>
      <c r="AT201" s="937">
        <f t="shared" si="51"/>
        <v>0.97631619624000021</v>
      </c>
      <c r="AU201" s="937">
        <f t="shared" si="51"/>
        <v>1.0681875503061844</v>
      </c>
      <c r="AV201" s="937">
        <f t="shared" si="51"/>
        <v>1.1687039987899965</v>
      </c>
      <c r="AW201" s="704">
        <f t="shared" si="63"/>
        <v>4.9209291453361814</v>
      </c>
      <c r="AX201" s="812">
        <f t="shared" si="64"/>
        <v>9.2481284445333234</v>
      </c>
      <c r="AY201" s="997">
        <v>0.65</v>
      </c>
      <c r="AZ201" s="924">
        <v>33.489999999999995</v>
      </c>
      <c r="BA201" s="924">
        <v>-6.0600000000000005</v>
      </c>
      <c r="BB201" s="924">
        <v>5.3900000000000006</v>
      </c>
      <c r="BC201" s="924">
        <v>5.62</v>
      </c>
      <c r="BE201" s="666">
        <v>1997</v>
      </c>
      <c r="BF201" s="948" t="e">
        <f>#VALUE!</f>
        <v>#VALUE!</v>
      </c>
      <c r="BG201" s="933">
        <v>20.8</v>
      </c>
    </row>
    <row r="202" spans="1:59" ht="11.25" customHeight="1" x14ac:dyDescent="0.2">
      <c r="A202" s="611" t="s">
        <v>831</v>
      </c>
      <c r="B202" s="927" t="s">
        <v>832</v>
      </c>
      <c r="C202" s="994" t="s">
        <v>108</v>
      </c>
      <c r="D202" s="994" t="s">
        <v>118</v>
      </c>
      <c r="E202" s="794">
        <v>14</v>
      </c>
      <c r="F202" s="526">
        <v>279</v>
      </c>
      <c r="G202" s="526" t="s">
        <v>115</v>
      </c>
      <c r="H202" s="526" t="s">
        <v>115</v>
      </c>
      <c r="I202" s="926">
        <v>81.95</v>
      </c>
      <c r="J202" s="704">
        <f t="shared" si="52"/>
        <v>0.8419768151311775</v>
      </c>
      <c r="K202" s="929">
        <v>0.17249999999999999</v>
      </c>
      <c r="L202" s="641">
        <v>4</v>
      </c>
      <c r="M202" s="695">
        <f t="shared" si="53"/>
        <v>0.69</v>
      </c>
      <c r="N202" s="923" t="s">
        <v>140</v>
      </c>
      <c r="O202" s="797">
        <v>0.16</v>
      </c>
      <c r="P202" s="917">
        <v>43559</v>
      </c>
      <c r="Q202" s="917">
        <v>43586</v>
      </c>
      <c r="R202" s="695">
        <f t="shared" si="54"/>
        <v>7.8124999999999893</v>
      </c>
      <c r="S202" s="761">
        <f>IF(INDEX(Historical!$D$7:$D$1439,MATCH(B202,Historical!$B$7:$B$1446,0))=0,"n/a",(INDEX(Historical!$C$7:$C$1439,MATCH(B202,Historical!$B$7:$B$1446,0))/INDEX(Historical!$D$7:$D$1439,MATCH(B202,Historical!$B$7:$B$1446,0))-1)*100)</f>
        <v>6.7796610169491567</v>
      </c>
      <c r="T202" s="761">
        <f>IF(INDEX(Historical!$F$7:$F$1432,MATCH(B202,Historical!$B$7:$B$1446,0))=0,"n/a",((INDEX(Historical!$C$7:$C$1439,MATCH(B202,Historical!$B$7:$B$1446,0))/INDEX(Historical!$F$7:$F$1432,MATCH(B202,Historical!$B$7:$B$1446,0)))^(1/3)-1)*100)</f>
        <v>5.8198249869532592</v>
      </c>
      <c r="U202" s="761">
        <f>IF(INDEX(Historical!$H$7:$H$1432,MATCH(B202,Historical!$B$7:$B$1446,0))=0,"n/a",((INDEX(Historical!$C$7:$C$1439,MATCH(B202,Historical!$B$7:$B$1446,0))/INDEX(Historical!$H$7:$H$1432,MATCH(B202,Historical!$B$7:$B$1446,0)))^(1/5)-1)*100)</f>
        <v>7.442863557808499</v>
      </c>
      <c r="V202" s="761">
        <f>IF(INDEX(Historical!$O$7:$O$1432,MATCH(B202,Historical!$B$7:$B$1446,0))=0,"n/a",((INDEX(Historical!$C$7:$C$1439,MATCH(B202,Historical!$B$7:$B$1446,0))/INDEX(Historical!$O$7:$O$1432,MATCH(B202,Historical!$B$7:$B$1446,0)))^(1/10)-1)*100)</f>
        <v>9.9299518654954788</v>
      </c>
      <c r="W202" s="762">
        <f t="shared" si="55"/>
        <v>0.74953672068350141</v>
      </c>
      <c r="X202" s="763">
        <f t="shared" si="56"/>
        <v>0.68915403313041657</v>
      </c>
      <c r="Y202" s="718"/>
      <c r="Z202" s="704">
        <f t="shared" si="57"/>
        <v>11.348684210526315</v>
      </c>
      <c r="AA202" s="937">
        <f t="shared" si="58"/>
        <v>13.478618421052632</v>
      </c>
      <c r="AB202" s="641">
        <v>12</v>
      </c>
      <c r="AC202" s="918">
        <v>6.08</v>
      </c>
      <c r="AD202" s="918">
        <v>1.8</v>
      </c>
      <c r="AE202" s="918">
        <v>2.15</v>
      </c>
      <c r="AF202" s="918">
        <v>1.69</v>
      </c>
      <c r="AG202" s="918">
        <v>12.6</v>
      </c>
      <c r="AH202" s="918">
        <v>24.5</v>
      </c>
      <c r="AI202" s="918">
        <v>7.23</v>
      </c>
      <c r="AJ202" s="918">
        <v>10.8</v>
      </c>
      <c r="AK202" s="918">
        <v>7.5</v>
      </c>
      <c r="AL202" s="930">
        <v>9270</v>
      </c>
      <c r="AM202" s="924">
        <v>1.7000000000000002</v>
      </c>
      <c r="AN202" s="918">
        <v>0.31</v>
      </c>
      <c r="AO202" s="804">
        <f t="shared" si="59"/>
        <v>-5.1937780481129554</v>
      </c>
      <c r="AP202" s="805">
        <f t="shared" si="60"/>
        <v>8.2848403729396765</v>
      </c>
      <c r="AQ202" s="938">
        <f t="shared" si="61"/>
        <v>0.61779195788154162</v>
      </c>
      <c r="AR202" s="704">
        <f>INDEX(Historical!$C$7:$C$1439,MATCH(B202,Historical!$B$7:$B$1446,0))*IF(AH202="n/a",1.03,IF(AH202&lt;0,1.01,IF(AH202&gt;10,1.1,(1+AH202/100))))</f>
        <v>0.69300000000000006</v>
      </c>
      <c r="AS202" s="937">
        <f t="shared" si="62"/>
        <v>0.74310390000000004</v>
      </c>
      <c r="AT202" s="937">
        <f t="shared" si="51"/>
        <v>0.7988366925</v>
      </c>
      <c r="AU202" s="937">
        <f t="shared" si="51"/>
        <v>0.85874944443750001</v>
      </c>
      <c r="AV202" s="937">
        <f t="shared" si="51"/>
        <v>0.92315565277031242</v>
      </c>
      <c r="AW202" s="704">
        <f t="shared" si="63"/>
        <v>4.0168456897078126</v>
      </c>
      <c r="AX202" s="812">
        <f t="shared" si="64"/>
        <v>4.90158107346896</v>
      </c>
      <c r="AY202" s="997">
        <v>1</v>
      </c>
      <c r="AZ202" s="924">
        <v>17.61</v>
      </c>
      <c r="BA202" s="924">
        <v>-8.5599999999999987</v>
      </c>
      <c r="BB202" s="924">
        <v>-0.55999999999999994</v>
      </c>
      <c r="BC202" s="924">
        <v>-2.17</v>
      </c>
      <c r="BE202" s="666">
        <v>2006</v>
      </c>
      <c r="BF202" s="948" t="e">
        <f>#VALUE!</f>
        <v>#VALUE!</v>
      </c>
      <c r="BG202" s="933">
        <v>3</v>
      </c>
    </row>
    <row r="203" spans="1:59" ht="11.25" customHeight="1" x14ac:dyDescent="0.2">
      <c r="A203" s="611" t="s">
        <v>818</v>
      </c>
      <c r="B203" s="927" t="s">
        <v>819</v>
      </c>
      <c r="C203" s="994" t="s">
        <v>179</v>
      </c>
      <c r="D203" s="994" t="s">
        <v>4374</v>
      </c>
      <c r="E203" s="794">
        <v>15</v>
      </c>
      <c r="F203" s="526">
        <v>238</v>
      </c>
      <c r="G203" s="526" t="s">
        <v>106</v>
      </c>
      <c r="H203" s="526" t="s">
        <v>106</v>
      </c>
      <c r="I203" s="926">
        <v>773.65</v>
      </c>
      <c r="J203" s="704">
        <f t="shared" si="52"/>
        <v>0.22620047825243975</v>
      </c>
      <c r="K203" s="929">
        <v>1.75</v>
      </c>
      <c r="L203" s="641">
        <v>1</v>
      </c>
      <c r="M203" s="695">
        <f t="shared" si="53"/>
        <v>1.75</v>
      </c>
      <c r="N203" s="923" t="s">
        <v>820</v>
      </c>
      <c r="O203" s="797">
        <v>1.05</v>
      </c>
      <c r="P203" s="917">
        <v>43531</v>
      </c>
      <c r="Q203" s="917">
        <v>43174</v>
      </c>
      <c r="R203" s="695">
        <f t="shared" si="54"/>
        <v>66.666666666666657</v>
      </c>
      <c r="S203" s="761">
        <f>IF(INDEX(Historical!$D$7:$D$1439,MATCH(B203,Historical!$B$7:$B$1446,0))=0,"n/a",(INDEX(Historical!$C$7:$C$1439,MATCH(B203,Historical!$B$7:$B$1446,0))/INDEX(Historical!$D$7:$D$1439,MATCH(B203,Historical!$B$7:$B$1446,0))-1)*100)</f>
        <v>200.00000000000006</v>
      </c>
      <c r="T203" s="761">
        <f>IF(INDEX(Historical!$F$7:$F$1432,MATCH(B203,Historical!$B$7:$B$1446,0))=0,"n/a",((INDEX(Historical!$C$7:$C$1439,MATCH(B203,Historical!$B$7:$B$1446,0))/INDEX(Historical!$F$7:$F$1432,MATCH(B203,Historical!$B$7:$B$1446,0)))^(1/3)-1)*100)</f>
        <v>53.55493095225885</v>
      </c>
      <c r="U203" s="761">
        <f>IF(INDEX(Historical!$H$7:$H$1432,MATCH(B203,Historical!$B$7:$B$1446,0))=0,"n/a",((INDEX(Historical!$C$7:$C$1439,MATCH(B203,Historical!$B$7:$B$1446,0))/INDEX(Historical!$H$7:$H$1432,MATCH(B203,Historical!$B$7:$B$1446,0)))^(1/5)-1)*100)</f>
        <v>33.244673837449668</v>
      </c>
      <c r="V203" s="761">
        <f>IF(INDEX(Historical!$O$7:$O$1432,MATCH(B203,Historical!$B$7:$B$1446,0))=0,"n/a",((INDEX(Historical!$C$7:$C$1439,MATCH(B203,Historical!$B$7:$B$1446,0))/INDEX(Historical!$O$7:$O$1432,MATCH(B203,Historical!$B$7:$B$1446,0)))^(1/10)-1)*100)</f>
        <v>19.286605283985047</v>
      </c>
      <c r="W203" s="762">
        <f t="shared" si="55"/>
        <v>1.7237182670531934</v>
      </c>
      <c r="X203" s="763">
        <f t="shared" si="56"/>
        <v>0.62139577266261059</v>
      </c>
      <c r="Y203" s="928"/>
      <c r="Z203" s="704">
        <f t="shared" si="57"/>
        <v>6.4983290011139987</v>
      </c>
      <c r="AA203" s="937">
        <f t="shared" si="58"/>
        <v>28.728184181210544</v>
      </c>
      <c r="AB203" s="641">
        <v>12</v>
      </c>
      <c r="AC203" s="918">
        <v>26.93</v>
      </c>
      <c r="AD203" s="918" t="s">
        <v>137</v>
      </c>
      <c r="AE203" s="918">
        <v>20.46</v>
      </c>
      <c r="AF203" s="918">
        <v>24.53</v>
      </c>
      <c r="AG203" s="920">
        <v>119.30000000000001</v>
      </c>
      <c r="AH203" s="918">
        <v>117.8</v>
      </c>
      <c r="AI203" s="918" t="s">
        <v>137</v>
      </c>
      <c r="AJ203" s="918">
        <v>53.5</v>
      </c>
      <c r="AK203" s="918" t="s">
        <v>137</v>
      </c>
      <c r="AL203" s="930">
        <v>6140</v>
      </c>
      <c r="AM203" s="924">
        <v>0.8</v>
      </c>
      <c r="AN203" s="918">
        <v>0</v>
      </c>
      <c r="AO203" s="804">
        <f t="shared" si="59"/>
        <v>4.7426901344915606</v>
      </c>
      <c r="AP203" s="805">
        <f t="shared" si="60"/>
        <v>33.470874315702105</v>
      </c>
      <c r="AQ203" s="938">
        <f t="shared" si="61"/>
        <v>459.64367948229932</v>
      </c>
      <c r="AR203" s="704">
        <f>INDEX(Historical!$C$7:$C$1439,MATCH(B203,Historical!$B$7:$B$1446,0))*IF(AH203="n/a",1.03,IF(AH203&lt;0,1.01,IF(AH203&gt;10,1.1,(1+AH203/100))))</f>
        <v>1.1550000000000002</v>
      </c>
      <c r="AS203" s="937">
        <f t="shared" si="62"/>
        <v>1.1896500000000003</v>
      </c>
      <c r="AT203" s="937">
        <f t="shared" si="51"/>
        <v>1.2253395000000005</v>
      </c>
      <c r="AU203" s="937">
        <f t="shared" si="51"/>
        <v>1.2620996850000006</v>
      </c>
      <c r="AV203" s="937">
        <f t="shared" si="51"/>
        <v>1.2999626755500007</v>
      </c>
      <c r="AW203" s="704">
        <f t="shared" si="63"/>
        <v>6.1320518605500025</v>
      </c>
      <c r="AX203" s="812">
        <f t="shared" si="64"/>
        <v>0.79261317915724194</v>
      </c>
      <c r="AY203" s="997">
        <v>1.31</v>
      </c>
      <c r="AZ203" s="924">
        <v>90.27</v>
      </c>
      <c r="BA203" s="924">
        <v>-11.360000000000001</v>
      </c>
      <c r="BB203" s="924">
        <v>7.6899999999999995</v>
      </c>
      <c r="BC203" s="924">
        <v>8.6199999999999992</v>
      </c>
      <c r="BE203" s="666">
        <v>2004</v>
      </c>
      <c r="BF203" s="948" t="e">
        <f>#VALUE!</f>
        <v>#VALUE!</v>
      </c>
      <c r="BG203" s="933">
        <v>102.8</v>
      </c>
    </row>
    <row r="204" spans="1:59" ht="11.25" customHeight="1" x14ac:dyDescent="0.2">
      <c r="A204" s="611" t="s">
        <v>835</v>
      </c>
      <c r="B204" s="927" t="s">
        <v>836</v>
      </c>
      <c r="C204" s="994" t="s">
        <v>108</v>
      </c>
      <c r="D204" s="994" t="s">
        <v>118</v>
      </c>
      <c r="E204" s="794">
        <v>14</v>
      </c>
      <c r="F204" s="526">
        <v>265</v>
      </c>
      <c r="G204" s="526" t="s">
        <v>115</v>
      </c>
      <c r="H204" s="526" t="s">
        <v>115</v>
      </c>
      <c r="I204" s="926">
        <v>137.16</v>
      </c>
      <c r="J204" s="704">
        <f t="shared" si="52"/>
        <v>2.2455526392534271</v>
      </c>
      <c r="K204" s="929">
        <v>0.77</v>
      </c>
      <c r="L204" s="641">
        <v>4</v>
      </c>
      <c r="M204" s="695">
        <f t="shared" si="53"/>
        <v>3.08</v>
      </c>
      <c r="N204" s="923" t="s">
        <v>152</v>
      </c>
      <c r="O204" s="797">
        <v>0.72</v>
      </c>
      <c r="P204" s="917">
        <v>43258</v>
      </c>
      <c r="Q204" s="917">
        <v>43280</v>
      </c>
      <c r="R204" s="695">
        <f t="shared" si="54"/>
        <v>6.94444444444445</v>
      </c>
      <c r="S204" s="761">
        <f>IF(INDEX(Historical!$D$7:$D$1439,MATCH(B204,Historical!$B$7:$B$1446,0))=0,"n/a",(INDEX(Historical!$C$7:$C$1439,MATCH(B204,Historical!$B$7:$B$1446,0))/INDEX(Historical!$D$7:$D$1439,MATCH(B204,Historical!$B$7:$B$1446,0))-1)*100)</f>
        <v>7.0671378091872628</v>
      </c>
      <c r="T204" s="761">
        <f>IF(INDEX(Historical!$F$7:$F$1432,MATCH(B204,Historical!$B$7:$B$1446,0))=0,"n/a",((INDEX(Historical!$C$7:$C$1439,MATCH(B204,Historical!$B$7:$B$1446,0))/INDEX(Historical!$F$7:$F$1432,MATCH(B204,Historical!$B$7:$B$1446,0)))^(1/3)-1)*100)</f>
        <v>8.3815165859775433</v>
      </c>
      <c r="U204" s="761">
        <f>IF(INDEX(Historical!$H$7:$H$1432,MATCH(B204,Historical!$B$7:$B$1446,0))=0,"n/a",((INDEX(Historical!$C$7:$C$1439,MATCH(B204,Historical!$B$7:$B$1446,0))/INDEX(Historical!$H$7:$H$1432,MATCH(B204,Historical!$B$7:$B$1446,0)))^(1/5)-1)*100)</f>
        <v>9.1031554799994918</v>
      </c>
      <c r="V204" s="761">
        <f>IF(INDEX(Historical!$O$7:$O$1432,MATCH(B204,Historical!$B$7:$B$1446,0))=0,"n/a",((INDEX(Historical!$C$7:$C$1439,MATCH(B204,Historical!$B$7:$B$1446,0))/INDEX(Historical!$O$7:$O$1432,MATCH(B204,Historical!$B$7:$B$1446,0)))^(1/10)-1)*100)</f>
        <v>9.7967706266296251</v>
      </c>
      <c r="W204" s="762">
        <f t="shared" si="55"/>
        <v>0.9291996135190973</v>
      </c>
      <c r="X204" s="763" t="str">
        <f t="shared" si="56"/>
        <v>n/a</v>
      </c>
      <c r="Y204" s="927"/>
      <c r="Z204" s="704">
        <f t="shared" si="57"/>
        <v>33.189655172413794</v>
      </c>
      <c r="AA204" s="937">
        <f t="shared" si="58"/>
        <v>14.780172413793105</v>
      </c>
      <c r="AB204" s="641">
        <v>12</v>
      </c>
      <c r="AC204" s="918">
        <v>9.2799999999999994</v>
      </c>
      <c r="AD204" s="918">
        <v>0.87</v>
      </c>
      <c r="AE204" s="918">
        <v>1.19</v>
      </c>
      <c r="AF204" s="918">
        <v>1.58</v>
      </c>
      <c r="AG204" s="918">
        <v>11</v>
      </c>
      <c r="AH204" s="918">
        <v>19.2</v>
      </c>
      <c r="AI204" s="918">
        <v>6.5</v>
      </c>
      <c r="AJ204" s="918">
        <v>-1</v>
      </c>
      <c r="AK204" s="918">
        <v>17.059999999999999</v>
      </c>
      <c r="AL204" s="930">
        <v>35990</v>
      </c>
      <c r="AM204" s="924">
        <v>0.3</v>
      </c>
      <c r="AN204" s="918">
        <v>0.28999999999999998</v>
      </c>
      <c r="AO204" s="804">
        <f t="shared" si="59"/>
        <v>-3.4314642945401861</v>
      </c>
      <c r="AP204" s="805">
        <f t="shared" si="60"/>
        <v>11.348708119252919</v>
      </c>
      <c r="AQ204" s="938">
        <f t="shared" si="61"/>
        <v>1.8772080361519228</v>
      </c>
      <c r="AR204" s="704">
        <f>INDEX(Historical!$C$7:$C$1439,MATCH(B204,Historical!$B$7:$B$1446,0))*IF(AH204="n/a",1.03,IF(AH204&lt;0,1.01,IF(AH204&gt;10,1.1,(1+AH204/100))))</f>
        <v>3.3330000000000002</v>
      </c>
      <c r="AS204" s="937">
        <f t="shared" si="62"/>
        <v>3.5496449999999999</v>
      </c>
      <c r="AT204" s="937">
        <f t="shared" si="51"/>
        <v>3.9046095000000003</v>
      </c>
      <c r="AU204" s="937">
        <f t="shared" si="51"/>
        <v>4.2950704500000008</v>
      </c>
      <c r="AV204" s="937">
        <f t="shared" si="51"/>
        <v>4.724577495000001</v>
      </c>
      <c r="AW204" s="704">
        <f t="shared" si="63"/>
        <v>19.806902445000002</v>
      </c>
      <c r="AX204" s="812">
        <f t="shared" si="64"/>
        <v>14.440727941819775</v>
      </c>
      <c r="AY204" s="997">
        <v>1.0900000000000001</v>
      </c>
      <c r="AZ204" s="924">
        <v>23.48</v>
      </c>
      <c r="BA204" s="924">
        <v>-2.0500000000000003</v>
      </c>
      <c r="BB204" s="924">
        <v>5.86</v>
      </c>
      <c r="BC204" s="924">
        <v>7.8299999999999992</v>
      </c>
      <c r="BE204" s="666">
        <v>2005</v>
      </c>
      <c r="BF204" s="948" t="e">
        <f>#VALUE!</f>
        <v>#VALUE!</v>
      </c>
      <c r="BG204" s="933">
        <v>2.4</v>
      </c>
    </row>
    <row r="205" spans="1:59" ht="11.25" customHeight="1" x14ac:dyDescent="0.2">
      <c r="A205" s="537" t="s">
        <v>1730</v>
      </c>
      <c r="B205" s="927" t="s">
        <v>1731</v>
      </c>
      <c r="C205" s="994" t="s">
        <v>112</v>
      </c>
      <c r="D205" s="994" t="s">
        <v>213</v>
      </c>
      <c r="E205" s="794">
        <v>10</v>
      </c>
      <c r="F205" s="526">
        <v>324</v>
      </c>
      <c r="G205" s="526" t="s">
        <v>37</v>
      </c>
      <c r="H205" s="526" t="s">
        <v>115</v>
      </c>
      <c r="I205" s="926">
        <v>68.84</v>
      </c>
      <c r="J205" s="704">
        <f t="shared" si="52"/>
        <v>1.3073794305636257</v>
      </c>
      <c r="K205" s="929">
        <v>0.22500000000000001</v>
      </c>
      <c r="L205" s="641">
        <v>4</v>
      </c>
      <c r="M205" s="695">
        <f t="shared" si="53"/>
        <v>0.9</v>
      </c>
      <c r="N205" s="923" t="s">
        <v>127</v>
      </c>
      <c r="O205" s="797">
        <v>0.2</v>
      </c>
      <c r="P205" s="917">
        <v>43453</v>
      </c>
      <c r="Q205" s="917">
        <v>43474</v>
      </c>
      <c r="R205" s="695">
        <f t="shared" si="54"/>
        <v>12.499999999999996</v>
      </c>
      <c r="S205" s="761">
        <f>IF(INDEX(Historical!$D$7:$D$1439,MATCH(B205,Historical!$B$7:$B$1446,0))=0,"n/a",(INDEX(Historical!$C$7:$C$1439,MATCH(B205,Historical!$B$7:$B$1446,0))/INDEX(Historical!$D$7:$D$1439,MATCH(B205,Historical!$B$7:$B$1446,0))-1)*100)</f>
        <v>14.285714285714279</v>
      </c>
      <c r="T205" s="761">
        <f>IF(INDEX(Historical!$F$7:$F$1432,MATCH(B205,Historical!$B$7:$B$1446,0))=0,"n/a",((INDEX(Historical!$C$7:$C$1439,MATCH(B205,Historical!$B$7:$B$1446,0))/INDEX(Historical!$F$7:$F$1432,MATCH(B205,Historical!$B$7:$B$1446,0)))^(1/3)-1)*100)</f>
        <v>16.960709528514649</v>
      </c>
      <c r="U205" s="761">
        <f>IF(INDEX(Historical!$H$7:$H$1432,MATCH(B205,Historical!$B$7:$B$1446,0))=0,"n/a",((INDEX(Historical!$C$7:$C$1439,MATCH(B205,Historical!$B$7:$B$1446,0))/INDEX(Historical!$H$7:$H$1432,MATCH(B205,Historical!$B$7:$B$1446,0)))^(1/5)-1)*100)</f>
        <v>23.363417251672082</v>
      </c>
      <c r="V205" s="761">
        <f>IF(INDEX(Historical!$O$7:$O$1432,MATCH(B205,Historical!$B$7:$B$1446,0))=0,"n/a",((INDEX(Historical!$C$7:$C$1439,MATCH(B205,Historical!$B$7:$B$1446,0))/INDEX(Historical!$O$7:$O$1432,MATCH(B205,Historical!$B$7:$B$1446,0)))^(1/10)-1)*100)</f>
        <v>18.222427548378416</v>
      </c>
      <c r="W205" s="762">
        <f t="shared" si="55"/>
        <v>1.2821243047692159</v>
      </c>
      <c r="X205" s="763">
        <f t="shared" si="56"/>
        <v>1.4245986129068342</v>
      </c>
      <c r="Y205" s="715"/>
      <c r="Z205" s="704">
        <f t="shared" si="57"/>
        <v>31.578947368421051</v>
      </c>
      <c r="AA205" s="937">
        <f t="shared" si="58"/>
        <v>24.154385964912279</v>
      </c>
      <c r="AB205" s="641">
        <v>10</v>
      </c>
      <c r="AC205" s="918">
        <v>2.85</v>
      </c>
      <c r="AD205" s="918">
        <v>1.24</v>
      </c>
      <c r="AE205" s="918">
        <v>2.78</v>
      </c>
      <c r="AF205" s="918">
        <v>10.53</v>
      </c>
      <c r="AG205" s="918">
        <v>46.9</v>
      </c>
      <c r="AH205" s="918">
        <v>16.5</v>
      </c>
      <c r="AI205" s="918">
        <v>11.219999999999999</v>
      </c>
      <c r="AJ205" s="918">
        <v>16.400000000000002</v>
      </c>
      <c r="AK205" s="918">
        <v>19.5</v>
      </c>
      <c r="AL205" s="930">
        <v>7440</v>
      </c>
      <c r="AM205" s="924">
        <v>0.5</v>
      </c>
      <c r="AN205" s="918">
        <v>0.45</v>
      </c>
      <c r="AO205" s="804">
        <f t="shared" si="59"/>
        <v>0.5164107173234278</v>
      </c>
      <c r="AP205" s="805">
        <f t="shared" si="60"/>
        <v>24.670796682235707</v>
      </c>
      <c r="AQ205" s="938">
        <f t="shared" si="61"/>
        <v>236.21797440914642</v>
      </c>
      <c r="AR205" s="704">
        <f>INDEX(Historical!$C$7:$C$1439,MATCH(B205,Historical!$B$7:$B$1446,0))*IF(AH205="n/a",1.03,IF(AH205&lt;0,1.01,IF(AH205&gt;10,1.1,(1+AH205/100))))</f>
        <v>0.88000000000000012</v>
      </c>
      <c r="AS205" s="937">
        <f t="shared" si="62"/>
        <v>0.96800000000000019</v>
      </c>
      <c r="AT205" s="937">
        <f t="shared" si="51"/>
        <v>1.0648000000000002</v>
      </c>
      <c r="AU205" s="937">
        <f t="shared" si="51"/>
        <v>1.1712800000000003</v>
      </c>
      <c r="AV205" s="937">
        <f t="shared" si="51"/>
        <v>1.2884080000000004</v>
      </c>
      <c r="AW205" s="704">
        <f t="shared" si="63"/>
        <v>5.3724880000000015</v>
      </c>
      <c r="AX205" s="812">
        <f t="shared" si="64"/>
        <v>7.8043114468332382</v>
      </c>
      <c r="AY205" s="997">
        <v>0.76</v>
      </c>
      <c r="AZ205" s="924">
        <v>29.959999999999997</v>
      </c>
      <c r="BA205" s="924">
        <v>-0.82000000000000006</v>
      </c>
      <c r="BB205" s="924">
        <v>6.68</v>
      </c>
      <c r="BC205" s="924">
        <v>13.389999999999999</v>
      </c>
      <c r="BE205" s="666">
        <v>2010</v>
      </c>
      <c r="BF205" s="948" t="e">
        <f>#VALUE!</f>
        <v>#VALUE!</v>
      </c>
      <c r="BG205" s="933">
        <v>19.400000000000002</v>
      </c>
    </row>
    <row r="206" spans="1:59" ht="11.25" customHeight="1" x14ac:dyDescent="0.2">
      <c r="A206" s="611" t="s">
        <v>815</v>
      </c>
      <c r="B206" s="927" t="s">
        <v>816</v>
      </c>
      <c r="C206" s="994" t="s">
        <v>4227</v>
      </c>
      <c r="D206" s="994" t="s">
        <v>4363</v>
      </c>
      <c r="E206" s="794">
        <v>15</v>
      </c>
      <c r="F206" s="526">
        <v>248</v>
      </c>
      <c r="G206" s="526" t="s">
        <v>37</v>
      </c>
      <c r="H206" s="526" t="s">
        <v>115</v>
      </c>
      <c r="I206" s="926">
        <v>106.07</v>
      </c>
      <c r="J206" s="704">
        <f t="shared" si="52"/>
        <v>2.9037428113509947</v>
      </c>
      <c r="K206" s="929">
        <v>0.77</v>
      </c>
      <c r="L206" s="641">
        <v>4</v>
      </c>
      <c r="M206" s="695">
        <f t="shared" si="53"/>
        <v>3.08</v>
      </c>
      <c r="N206" s="923" t="s">
        <v>817</v>
      </c>
      <c r="O206" s="797">
        <v>0.62</v>
      </c>
      <c r="P206" s="917">
        <v>43403</v>
      </c>
      <c r="Q206" s="917">
        <v>43423</v>
      </c>
      <c r="R206" s="695">
        <f t="shared" si="54"/>
        <v>24.193548387096779</v>
      </c>
      <c r="S206" s="761">
        <f>IF(INDEX(Historical!$D$7:$D$1439,MATCH(B206,Historical!$B$7:$B$1446,0))=0,"n/a",(INDEX(Historical!$C$7:$C$1439,MATCH(B206,Historical!$B$7:$B$1446,0))/INDEX(Historical!$D$7:$D$1439,MATCH(B206,Historical!$B$7:$B$1446,0))-1)*100)</f>
        <v>24.056603773584897</v>
      </c>
      <c r="T206" s="761">
        <f>IF(INDEX(Historical!$F$7:$F$1432,MATCH(B206,Historical!$B$7:$B$1446,0))=0,"n/a",((INDEX(Historical!$C$7:$C$1439,MATCH(B206,Historical!$B$7:$B$1446,0))/INDEX(Historical!$F$7:$F$1432,MATCH(B206,Historical!$B$7:$B$1446,0)))^(1/3)-1)*100)</f>
        <v>23.38884650637354</v>
      </c>
      <c r="U206" s="761">
        <f>IF(INDEX(Historical!$H$7:$H$1432,MATCH(B206,Historical!$B$7:$B$1446,0))=0,"n/a",((INDEX(Historical!$C$7:$C$1439,MATCH(B206,Historical!$B$7:$B$1446,0))/INDEX(Historical!$H$7:$H$1432,MATCH(B206,Historical!$B$7:$B$1446,0)))^(1/5)-1)*100)</f>
        <v>19.705579702232299</v>
      </c>
      <c r="V206" s="761">
        <f>IF(INDEX(Historical!$O$7:$O$1432,MATCH(B206,Historical!$B$7:$B$1446,0))=0,"n/a",((INDEX(Historical!$C$7:$C$1439,MATCH(B206,Historical!$B$7:$B$1446,0))/INDEX(Historical!$O$7:$O$1432,MATCH(B206,Historical!$B$7:$B$1446,0)))^(1/10)-1)*100)</f>
        <v>20.425148125147551</v>
      </c>
      <c r="W206" s="762">
        <f t="shared" si="55"/>
        <v>0.96477046734220173</v>
      </c>
      <c r="X206" s="763">
        <f t="shared" si="56"/>
        <v>0.82796553370723958</v>
      </c>
      <c r="Y206" s="928"/>
      <c r="Z206" s="704">
        <f t="shared" si="57"/>
        <v>55.495495495495497</v>
      </c>
      <c r="AA206" s="937">
        <f t="shared" si="58"/>
        <v>19.11171171171171</v>
      </c>
      <c r="AB206" s="641">
        <v>12</v>
      </c>
      <c r="AC206" s="918">
        <v>5.55</v>
      </c>
      <c r="AD206" s="918">
        <v>2.38</v>
      </c>
      <c r="AE206" s="918">
        <v>6.45</v>
      </c>
      <c r="AF206" s="918">
        <v>11.22</v>
      </c>
      <c r="AG206" s="918">
        <v>54.300000000000004</v>
      </c>
      <c r="AH206" s="918">
        <v>51.4</v>
      </c>
      <c r="AI206" s="918">
        <v>12.44</v>
      </c>
      <c r="AJ206" s="918">
        <v>23.799999999999997</v>
      </c>
      <c r="AK206" s="918">
        <v>8.0399999999999991</v>
      </c>
      <c r="AL206" s="930">
        <v>101860</v>
      </c>
      <c r="AM206" s="924">
        <v>0.2</v>
      </c>
      <c r="AN206" s="918">
        <v>0.56000000000000005</v>
      </c>
      <c r="AO206" s="804">
        <f t="shared" si="59"/>
        <v>3.4976108018715841</v>
      </c>
      <c r="AP206" s="805">
        <f t="shared" si="60"/>
        <v>22.609322513583294</v>
      </c>
      <c r="AQ206" s="938">
        <f t="shared" si="61"/>
        <v>208.71303136689212</v>
      </c>
      <c r="AR206" s="704">
        <f>INDEX(Historical!$C$7:$C$1439,MATCH(B206,Historical!$B$7:$B$1446,0))*IF(AH206="n/a",1.03,IF(AH206&lt;0,1.01,IF(AH206&gt;10,1.1,(1+AH206/100))))</f>
        <v>2.8930000000000002</v>
      </c>
      <c r="AS206" s="937">
        <f t="shared" si="62"/>
        <v>3.1823000000000006</v>
      </c>
      <c r="AT206" s="937">
        <f t="shared" si="51"/>
        <v>3.4381569200000008</v>
      </c>
      <c r="AU206" s="937">
        <f t="shared" si="51"/>
        <v>3.7145847363680011</v>
      </c>
      <c r="AV206" s="937">
        <f t="shared" si="51"/>
        <v>4.0132373491719884</v>
      </c>
      <c r="AW206" s="704">
        <f t="shared" si="63"/>
        <v>17.24127900553999</v>
      </c>
      <c r="AX206" s="812">
        <f t="shared" si="64"/>
        <v>16.254623367153759</v>
      </c>
      <c r="AY206" s="997">
        <v>1.1599999999999999</v>
      </c>
      <c r="AZ206" s="924">
        <v>20.95</v>
      </c>
      <c r="BA206" s="924">
        <v>-10.47</v>
      </c>
      <c r="BB206" s="924">
        <v>0.8</v>
      </c>
      <c r="BC206" s="924">
        <v>1.53</v>
      </c>
      <c r="BE206" s="666">
        <v>2004</v>
      </c>
      <c r="BF206" s="948" t="e">
        <f>#VALUE!</f>
        <v>#VALUE!</v>
      </c>
      <c r="BG206" s="933">
        <v>30.9</v>
      </c>
    </row>
    <row r="207" spans="1:59" ht="11.25" customHeight="1" x14ac:dyDescent="0.2">
      <c r="A207" s="537" t="s">
        <v>1770</v>
      </c>
      <c r="B207" s="927" t="s">
        <v>1771</v>
      </c>
      <c r="C207" s="994" t="s">
        <v>108</v>
      </c>
      <c r="D207" s="994" t="s">
        <v>118</v>
      </c>
      <c r="E207" s="794">
        <v>10</v>
      </c>
      <c r="F207" s="526">
        <v>319</v>
      </c>
      <c r="G207" s="526" t="s">
        <v>115</v>
      </c>
      <c r="H207" s="526" t="s">
        <v>115</v>
      </c>
      <c r="I207" s="926">
        <v>33.83</v>
      </c>
      <c r="J207" s="704">
        <f t="shared" si="52"/>
        <v>3.0741945019213719</v>
      </c>
      <c r="K207" s="929">
        <v>0.26</v>
      </c>
      <c r="L207" s="641">
        <v>4</v>
      </c>
      <c r="M207" s="695">
        <f t="shared" si="53"/>
        <v>1.04</v>
      </c>
      <c r="N207" s="923" t="s">
        <v>238</v>
      </c>
      <c r="O207" s="797">
        <v>0.23</v>
      </c>
      <c r="P207" s="917">
        <v>43308</v>
      </c>
      <c r="Q207" s="917">
        <v>43329</v>
      </c>
      <c r="R207" s="695">
        <f t="shared" si="54"/>
        <v>13.043478260869565</v>
      </c>
      <c r="S207" s="761">
        <f>IF(INDEX(Historical!$D$7:$D$1439,MATCH(B207,Historical!$B$7:$B$1446,0))=0,"n/a",(INDEX(Historical!$C$7:$C$1439,MATCH(B207,Historical!$B$7:$B$1446,0))/INDEX(Historical!$D$7:$D$1439,MATCH(B207,Historical!$B$7:$B$1446,0))-1)*100)</f>
        <v>13.953488372093004</v>
      </c>
      <c r="T207" s="761">
        <f>IF(INDEX(Historical!$F$7:$F$1432,MATCH(B207,Historical!$B$7:$B$1446,0))=0,"n/a",((INDEX(Historical!$C$7:$C$1439,MATCH(B207,Historical!$B$7:$B$1446,0))/INDEX(Historical!$F$7:$F$1432,MATCH(B207,Historical!$B$7:$B$1446,0)))^(1/3)-1)*100)</f>
        <v>11.868894208139679</v>
      </c>
      <c r="U207" s="761">
        <f>IF(INDEX(Historical!$H$7:$H$1432,MATCH(B207,Historical!$B$7:$B$1446,0))=0,"n/a",((INDEX(Historical!$C$7:$C$1439,MATCH(B207,Historical!$B$7:$B$1446,0))/INDEX(Historical!$H$7:$H$1432,MATCH(B207,Historical!$B$7:$B$1446,0)))^(1/5)-1)*100)</f>
        <v>12.246466207113937</v>
      </c>
      <c r="V207" s="761">
        <f>IF(INDEX(Historical!$O$7:$O$1432,MATCH(B207,Historical!$B$7:$B$1446,0))=0,"n/a",((INDEX(Historical!$C$7:$C$1439,MATCH(B207,Historical!$B$7:$B$1446,0))/INDEX(Historical!$O$7:$O$1432,MATCH(B207,Historical!$B$7:$B$1446,0)))^(1/10)-1)*100)</f>
        <v>12.566841929221884</v>
      </c>
      <c r="W207" s="762">
        <f t="shared" si="55"/>
        <v>0.97450626625906922</v>
      </c>
      <c r="X207" s="763" t="str">
        <f t="shared" si="56"/>
        <v>n/a</v>
      </c>
      <c r="Y207" s="718"/>
      <c r="Z207" s="704">
        <f t="shared" si="57"/>
        <v>43.881856540084385</v>
      </c>
      <c r="AA207" s="937">
        <f t="shared" si="58"/>
        <v>14.274261603375527</v>
      </c>
      <c r="AB207" s="641">
        <v>12</v>
      </c>
      <c r="AC207" s="918">
        <v>2.37</v>
      </c>
      <c r="AD207" s="918">
        <v>1.77</v>
      </c>
      <c r="AE207" s="918">
        <v>0.65</v>
      </c>
      <c r="AF207" s="918">
        <v>0.85</v>
      </c>
      <c r="AG207" s="918">
        <v>5.8000000000000007</v>
      </c>
      <c r="AH207" s="918">
        <v>-43.8</v>
      </c>
      <c r="AI207" s="918">
        <v>7.0499999999999989</v>
      </c>
      <c r="AJ207" s="918">
        <v>-5.7</v>
      </c>
      <c r="AK207" s="918">
        <v>8.08</v>
      </c>
      <c r="AL207" s="930">
        <v>7530</v>
      </c>
      <c r="AM207" s="924">
        <v>0.5</v>
      </c>
      <c r="AN207" s="918">
        <v>0.34</v>
      </c>
      <c r="AO207" s="804">
        <f t="shared" si="59"/>
        <v>1.0463991056597823</v>
      </c>
      <c r="AP207" s="805">
        <f t="shared" si="60"/>
        <v>15.320660709035309</v>
      </c>
      <c r="AQ207" s="938">
        <f t="shared" si="61"/>
        <v>-26.566364464627888</v>
      </c>
      <c r="AR207" s="704">
        <f>INDEX(Historical!$C$7:$C$1439,MATCH(B207,Historical!$B$7:$B$1446,0))*IF(AH207="n/a",1.03,IF(AH207&lt;0,1.01,IF(AH207&gt;10,1.1,(1+AH207/100))))</f>
        <v>0.98980000000000001</v>
      </c>
      <c r="AS207" s="937">
        <f t="shared" si="62"/>
        <v>1.0595809</v>
      </c>
      <c r="AT207" s="937">
        <f t="shared" ref="AT207:AV226" si="65">IF($AK207="n/a",1.03*AS207,IF($AK207&lt;0,1.01*AS207,IF($AK207&gt;10,1.1*AS207,(1+$AK207/100)*AS207)))</f>
        <v>1.1451950367200001</v>
      </c>
      <c r="AU207" s="937">
        <f t="shared" si="65"/>
        <v>1.2377267956869762</v>
      </c>
      <c r="AV207" s="937">
        <f t="shared" si="65"/>
        <v>1.3377351207784838</v>
      </c>
      <c r="AW207" s="704">
        <f t="shared" si="63"/>
        <v>5.7700378531854595</v>
      </c>
      <c r="AX207" s="812">
        <f t="shared" si="64"/>
        <v>17.055979465520128</v>
      </c>
      <c r="AY207" s="997">
        <v>1.44</v>
      </c>
      <c r="AZ207" s="924">
        <v>26.400000000000002</v>
      </c>
      <c r="BA207" s="924">
        <v>-31.419999999999998</v>
      </c>
      <c r="BB207" s="924">
        <v>-4.62</v>
      </c>
      <c r="BC207" s="924">
        <v>-5.75</v>
      </c>
      <c r="BE207" s="666">
        <v>2009</v>
      </c>
      <c r="BF207" s="948" t="e">
        <f>#VALUE!</f>
        <v>#VALUE!</v>
      </c>
      <c r="BG207" s="933">
        <v>0.8</v>
      </c>
    </row>
    <row r="208" spans="1:59" ht="11.25" customHeight="1" x14ac:dyDescent="0.2">
      <c r="A208" s="611" t="s">
        <v>837</v>
      </c>
      <c r="B208" s="927" t="s">
        <v>838</v>
      </c>
      <c r="C208" s="994" t="s">
        <v>112</v>
      </c>
      <c r="D208" s="994" t="s">
        <v>4394</v>
      </c>
      <c r="E208" s="794">
        <v>13</v>
      </c>
      <c r="F208" s="526">
        <v>293</v>
      </c>
      <c r="G208" s="526" t="s">
        <v>37</v>
      </c>
      <c r="H208" s="526" t="s">
        <v>37</v>
      </c>
      <c r="I208" s="926">
        <v>167.2</v>
      </c>
      <c r="J208" s="704">
        <f t="shared" si="52"/>
        <v>2.1052631578947372</v>
      </c>
      <c r="K208" s="929">
        <v>0.88</v>
      </c>
      <c r="L208" s="641">
        <v>4</v>
      </c>
      <c r="M208" s="695">
        <f t="shared" si="53"/>
        <v>3.52</v>
      </c>
      <c r="N208" s="923" t="s">
        <v>320</v>
      </c>
      <c r="O208" s="797">
        <v>0.8</v>
      </c>
      <c r="P208" s="917">
        <v>43523</v>
      </c>
      <c r="Q208" s="917">
        <v>43553</v>
      </c>
      <c r="R208" s="695">
        <f t="shared" si="54"/>
        <v>9.9999999999999947</v>
      </c>
      <c r="S208" s="761">
        <f>IF(INDEX(Historical!$D$7:$D$1439,MATCH(B208,Historical!$B$7:$B$1446,0))=0,"n/a",(INDEX(Historical!$C$7:$C$1439,MATCH(B208,Historical!$B$7:$B$1446,0))/INDEX(Historical!$D$7:$D$1439,MATCH(B208,Historical!$B$7:$B$1446,0))-1)*100)</f>
        <v>23.387096774193552</v>
      </c>
      <c r="T208" s="761">
        <f>IF(INDEX(Historical!$F$7:$F$1432,MATCH(B208,Historical!$B$7:$B$1446,0))=0,"n/a",((INDEX(Historical!$C$7:$C$1439,MATCH(B208,Historical!$B$7:$B$1446,0))/INDEX(Historical!$F$7:$F$1432,MATCH(B208,Historical!$B$7:$B$1446,0)))^(1/3)-1)*100)</f>
        <v>11.626227731962246</v>
      </c>
      <c r="U208" s="761">
        <f>IF(INDEX(Historical!$H$7:$H$1432,MATCH(B208,Historical!$B$7:$B$1446,0))=0,"n/a",((INDEX(Historical!$C$7:$C$1439,MATCH(B208,Historical!$B$7:$B$1446,0))/INDEX(Historical!$H$7:$H$1432,MATCH(B208,Historical!$B$7:$B$1446,0)))^(1/5)-1)*100)</f>
        <v>15.635702258853957</v>
      </c>
      <c r="V208" s="761">
        <f>IF(INDEX(Historical!$O$7:$O$1432,MATCH(B208,Historical!$B$7:$B$1446,0))=0,"n/a",((INDEX(Historical!$C$7:$C$1439,MATCH(B208,Historical!$B$7:$B$1446,0))/INDEX(Historical!$O$7:$O$1432,MATCH(B208,Historical!$B$7:$B$1446,0)))^(1/10)-1)*100)</f>
        <v>20.733237729811304</v>
      </c>
      <c r="W208" s="762">
        <f t="shared" si="55"/>
        <v>0.75413702686542528</v>
      </c>
      <c r="X208" s="763">
        <f t="shared" si="56"/>
        <v>1.4344680971425647</v>
      </c>
      <c r="Y208" s="928"/>
      <c r="Z208" s="704">
        <f t="shared" si="57"/>
        <v>44.388398486759144</v>
      </c>
      <c r="AA208" s="937">
        <f t="shared" si="58"/>
        <v>21.08448928121059</v>
      </c>
      <c r="AB208" s="641">
        <v>12</v>
      </c>
      <c r="AC208" s="918">
        <v>7.93</v>
      </c>
      <c r="AD208" s="918">
        <v>1.25</v>
      </c>
      <c r="AE208" s="918">
        <v>5.36</v>
      </c>
      <c r="AF208" s="918">
        <v>5.97</v>
      </c>
      <c r="AG208" s="918">
        <v>28.000000000000004</v>
      </c>
      <c r="AH208" s="918">
        <v>30.7</v>
      </c>
      <c r="AI208" s="918">
        <v>13.41</v>
      </c>
      <c r="AJ208" s="918">
        <v>10.9</v>
      </c>
      <c r="AK208" s="918">
        <v>16.919999999999998</v>
      </c>
      <c r="AL208" s="930">
        <v>122360</v>
      </c>
      <c r="AM208" s="924">
        <v>0.1</v>
      </c>
      <c r="AN208" s="918">
        <v>1.1000000000000001</v>
      </c>
      <c r="AO208" s="804">
        <f t="shared" si="59"/>
        <v>-3.343523864461897</v>
      </c>
      <c r="AP208" s="805">
        <f t="shared" si="60"/>
        <v>17.740965416748693</v>
      </c>
      <c r="AQ208" s="938">
        <f t="shared" si="61"/>
        <v>136.5252168927141</v>
      </c>
      <c r="AR208" s="704">
        <f>INDEX(Historical!$C$7:$C$1439,MATCH(B208,Historical!$B$7:$B$1446,0))*IF(AH208="n/a",1.03,IF(AH208&lt;0,1.01,IF(AH208&gt;10,1.1,(1+AH208/100))))</f>
        <v>3.3660000000000005</v>
      </c>
      <c r="AS208" s="937">
        <f t="shared" si="62"/>
        <v>3.7026000000000008</v>
      </c>
      <c r="AT208" s="937">
        <f t="shared" si="65"/>
        <v>4.0728600000000013</v>
      </c>
      <c r="AU208" s="937">
        <f t="shared" si="65"/>
        <v>4.4801460000000022</v>
      </c>
      <c r="AV208" s="937">
        <f t="shared" si="65"/>
        <v>4.9281606000000027</v>
      </c>
      <c r="AW208" s="704">
        <f t="shared" si="63"/>
        <v>20.549766600000005</v>
      </c>
      <c r="AX208" s="812">
        <f t="shared" si="64"/>
        <v>12.290530263157899</v>
      </c>
      <c r="AY208" s="997">
        <v>1.08</v>
      </c>
      <c r="AZ208" s="924">
        <v>32.31</v>
      </c>
      <c r="BA208" s="924">
        <v>-3.04</v>
      </c>
      <c r="BB208" s="924">
        <v>2.1</v>
      </c>
      <c r="BC208" s="924">
        <v>9.73</v>
      </c>
      <c r="BE208" s="666">
        <v>2007</v>
      </c>
      <c r="BF208" s="948" t="e">
        <f>#VALUE!</f>
        <v>#VALUE!</v>
      </c>
      <c r="BG208" s="933">
        <v>10.199999999999999</v>
      </c>
    </row>
    <row r="209" spans="1:59" s="840" customFormat="1" ht="11.25" customHeight="1" x14ac:dyDescent="0.2">
      <c r="A209" s="699" t="s">
        <v>1764</v>
      </c>
      <c r="B209" s="848" t="s">
        <v>1765</v>
      </c>
      <c r="C209" s="994" t="s">
        <v>112</v>
      </c>
      <c r="D209" s="994" t="s">
        <v>4392</v>
      </c>
      <c r="E209" s="820">
        <v>10</v>
      </c>
      <c r="F209" s="526">
        <v>337</v>
      </c>
      <c r="G209" s="1151" t="s">
        <v>115</v>
      </c>
      <c r="H209" s="1151" t="s">
        <v>115</v>
      </c>
      <c r="I209" s="821">
        <v>111.74</v>
      </c>
      <c r="J209" s="822">
        <f t="shared" si="52"/>
        <v>3.4365491319133703</v>
      </c>
      <c r="K209" s="823">
        <v>0.96</v>
      </c>
      <c r="L209" s="824">
        <v>4</v>
      </c>
      <c r="M209" s="825">
        <f t="shared" si="53"/>
        <v>3.84</v>
      </c>
      <c r="N209" s="826" t="s">
        <v>429</v>
      </c>
      <c r="O209" s="827">
        <v>0.91</v>
      </c>
      <c r="P209" s="828">
        <v>43521</v>
      </c>
      <c r="Q209" s="828">
        <v>43536</v>
      </c>
      <c r="R209" s="825">
        <f t="shared" si="54"/>
        <v>5.4945054945054865</v>
      </c>
      <c r="S209" s="761">
        <f>IF(INDEX(Historical!$D$7:$D$1439,MATCH(B209,Historical!$B$7:$B$1446,0))=0,"n/a",(INDEX(Historical!$C$7:$C$1439,MATCH(B209,Historical!$B$7:$B$1446,0))/INDEX(Historical!$D$7:$D$1439,MATCH(B209,Historical!$B$7:$B$1446,0))-1)*100)</f>
        <v>9.6385542168674796</v>
      </c>
      <c r="T209" s="761">
        <f>IF(INDEX(Historical!$F$7:$F$1432,MATCH(B209,Historical!$B$7:$B$1446,0))=0,"n/a",((INDEX(Historical!$C$7:$C$1439,MATCH(B209,Historical!$B$7:$B$1446,0))/INDEX(Historical!$F$7:$F$1432,MATCH(B209,Historical!$B$7:$B$1446,0)))^(1/3)-1)*100)</f>
        <v>7.6232685102480158</v>
      </c>
      <c r="U209" s="761">
        <f>IF(INDEX(Historical!$H$7:$H$1432,MATCH(B209,Historical!$B$7:$B$1446,0))=0,"n/a",((INDEX(Historical!$C$7:$C$1439,MATCH(B209,Historical!$B$7:$B$1446,0))/INDEX(Historical!$H$7:$H$1432,MATCH(B209,Historical!$B$7:$B$1446,0)))^(1/5)-1)*100)</f>
        <v>7.9766727007235971</v>
      </c>
      <c r="V209" s="761">
        <f>IF(INDEX(Historical!$O$7:$O$1432,MATCH(B209,Historical!$B$7:$B$1446,0))=0,"n/a",((INDEX(Historical!$C$7:$C$1439,MATCH(B209,Historical!$B$7:$B$1446,0))/INDEX(Historical!$O$7:$O$1432,MATCH(B209,Historical!$B$7:$B$1446,0)))^(1/10)-1)*100)</f>
        <v>7.2958409208072172</v>
      </c>
      <c r="W209" s="829">
        <f t="shared" si="55"/>
        <v>1.0933177939741938</v>
      </c>
      <c r="X209" s="830">
        <f t="shared" si="56"/>
        <v>2.2157424168676663</v>
      </c>
      <c r="Y209" s="845"/>
      <c r="Z209" s="822">
        <f t="shared" si="57"/>
        <v>69.691470054446455</v>
      </c>
      <c r="AA209" s="832">
        <f t="shared" si="58"/>
        <v>20.279491833030853</v>
      </c>
      <c r="AB209" s="824">
        <v>12</v>
      </c>
      <c r="AC209" s="833">
        <v>5.51</v>
      </c>
      <c r="AD209" s="833">
        <v>2.31</v>
      </c>
      <c r="AE209" s="833">
        <v>1.37</v>
      </c>
      <c r="AF209" s="833">
        <v>32.020000000000003</v>
      </c>
      <c r="AG209" s="842">
        <v>195.70000000000002</v>
      </c>
      <c r="AH209" s="833">
        <v>3.6999999999999997</v>
      </c>
      <c r="AI209" s="833">
        <v>9.1</v>
      </c>
      <c r="AJ209" s="833">
        <v>3.5999999999999996</v>
      </c>
      <c r="AK209" s="833">
        <v>8.7800000000000011</v>
      </c>
      <c r="AL209" s="834">
        <v>98310</v>
      </c>
      <c r="AM209" s="1003" t="s">
        <v>137</v>
      </c>
      <c r="AN209" s="842">
        <v>7.53</v>
      </c>
      <c r="AO209" s="836">
        <f t="shared" si="59"/>
        <v>-8.8662700003938859</v>
      </c>
      <c r="AP209" s="837">
        <f t="shared" si="60"/>
        <v>11.413221832636967</v>
      </c>
      <c r="AQ209" s="838">
        <f t="shared" si="61"/>
        <v>437.21476296983167</v>
      </c>
      <c r="AR209" s="704">
        <f>INDEX(Historical!$C$7:$C$1439,MATCH(B209,Historical!$B$7:$B$1446,0))*IF(AH209="n/a",1.03,IF(AH209&lt;0,1.01,IF(AH209&gt;10,1.1,(1+AH209/100))))</f>
        <v>3.77468</v>
      </c>
      <c r="AS209" s="832">
        <f t="shared" si="62"/>
        <v>4.1181758799999999</v>
      </c>
      <c r="AT209" s="832">
        <f t="shared" si="65"/>
        <v>4.479751722264</v>
      </c>
      <c r="AU209" s="832">
        <f t="shared" si="65"/>
        <v>4.8730739234787794</v>
      </c>
      <c r="AV209" s="832">
        <f t="shared" si="65"/>
        <v>5.3009298139602166</v>
      </c>
      <c r="AW209" s="822">
        <f t="shared" si="63"/>
        <v>22.546611339702999</v>
      </c>
      <c r="AX209" s="839">
        <f t="shared" si="64"/>
        <v>20.177744173709502</v>
      </c>
      <c r="AY209" s="998">
        <v>1.19</v>
      </c>
      <c r="AZ209" s="835">
        <v>24.310000000000002</v>
      </c>
      <c r="BA209" s="835">
        <v>-10.67</v>
      </c>
      <c r="BB209" s="835">
        <v>3.81</v>
      </c>
      <c r="BC209" s="835">
        <v>0.74</v>
      </c>
      <c r="BD209" s="964"/>
      <c r="BE209" s="666">
        <v>2010</v>
      </c>
      <c r="BF209" s="948" t="e">
        <f>#VALUE!</f>
        <v>#VALUE!</v>
      </c>
      <c r="BG209" s="895">
        <v>10.299999999999999</v>
      </c>
    </row>
    <row r="210" spans="1:59" ht="11.25" customHeight="1" x14ac:dyDescent="0.2">
      <c r="A210" s="611" t="s">
        <v>843</v>
      </c>
      <c r="B210" s="927" t="s">
        <v>844</v>
      </c>
      <c r="C210" s="994" t="s">
        <v>154</v>
      </c>
      <c r="D210" s="994" t="s">
        <v>4361</v>
      </c>
      <c r="E210" s="794">
        <v>16</v>
      </c>
      <c r="F210" s="526">
        <v>220</v>
      </c>
      <c r="G210" s="526" t="s">
        <v>106</v>
      </c>
      <c r="H210" s="526" t="s">
        <v>106</v>
      </c>
      <c r="I210" s="926">
        <v>88.25</v>
      </c>
      <c r="J210" s="704">
        <f t="shared" si="52"/>
        <v>1.2464589235127479</v>
      </c>
      <c r="K210" s="929">
        <v>0.27500000000000002</v>
      </c>
      <c r="L210" s="641">
        <v>4</v>
      </c>
      <c r="M210" s="695">
        <f t="shared" si="53"/>
        <v>1.1000000000000001</v>
      </c>
      <c r="N210" s="923" t="s">
        <v>190</v>
      </c>
      <c r="O210" s="797">
        <v>0.27</v>
      </c>
      <c r="P210" s="917">
        <v>43447</v>
      </c>
      <c r="Q210" s="917">
        <v>43468</v>
      </c>
      <c r="R210" s="695">
        <f t="shared" si="54"/>
        <v>1.8518518518518534</v>
      </c>
      <c r="S210" s="761">
        <f>IF(INDEX(Historical!$D$7:$D$1439,MATCH(B210,Historical!$B$7:$B$1446,0))=0,"n/a",(INDEX(Historical!$C$7:$C$1439,MATCH(B210,Historical!$B$7:$B$1446,0))/INDEX(Historical!$D$7:$D$1439,MATCH(B210,Historical!$B$7:$B$1446,0))-1)*100)</f>
        <v>1.8867924528301883</v>
      </c>
      <c r="T210" s="761">
        <f>IF(INDEX(Historical!$F$7:$F$1432,MATCH(B210,Historical!$B$7:$B$1446,0))=0,"n/a",((INDEX(Historical!$C$7:$C$1439,MATCH(B210,Historical!$B$7:$B$1446,0))/INDEX(Historical!$F$7:$F$1432,MATCH(B210,Historical!$B$7:$B$1446,0)))^(1/3)-1)*100)</f>
        <v>1.7575471975188606</v>
      </c>
      <c r="U210" s="761">
        <f>IF(INDEX(Historical!$H$7:$H$1432,MATCH(B210,Historical!$B$7:$B$1446,0))=0,"n/a",((INDEX(Historical!$C$7:$C$1439,MATCH(B210,Historical!$B$7:$B$1446,0))/INDEX(Historical!$H$7:$H$1432,MATCH(B210,Historical!$B$7:$B$1446,0)))^(1/5)-1)*100)</f>
        <v>1.8585536309526418</v>
      </c>
      <c r="V210" s="761">
        <f>IF(INDEX(Historical!$O$7:$O$1432,MATCH(B210,Historical!$B$7:$B$1446,0))=0,"n/a",((INDEX(Historical!$C$7:$C$1439,MATCH(B210,Historical!$B$7:$B$1446,0))/INDEX(Historical!$O$7:$O$1432,MATCH(B210,Historical!$B$7:$B$1446,0)))^(1/10)-1)*100)</f>
        <v>1.7835320786046882</v>
      </c>
      <c r="W210" s="762">
        <f t="shared" si="55"/>
        <v>1.0420634723916182</v>
      </c>
      <c r="X210" s="763">
        <f t="shared" si="56"/>
        <v>0.29976671466978094</v>
      </c>
      <c r="Y210" s="712"/>
      <c r="Z210" s="704">
        <f t="shared" si="57"/>
        <v>26.894865525672373</v>
      </c>
      <c r="AA210" s="937">
        <f t="shared" si="58"/>
        <v>21.577017114914426</v>
      </c>
      <c r="AB210" s="641">
        <v>12</v>
      </c>
      <c r="AC210" s="918">
        <v>4.09</v>
      </c>
      <c r="AD210" s="918" t="s">
        <v>137</v>
      </c>
      <c r="AE210" s="918">
        <v>8.15</v>
      </c>
      <c r="AF210" s="918">
        <v>3.7</v>
      </c>
      <c r="AG210" s="918">
        <v>21.6</v>
      </c>
      <c r="AH210" s="918">
        <v>4.9000000000000004</v>
      </c>
      <c r="AI210" s="918" t="s">
        <v>137</v>
      </c>
      <c r="AJ210" s="918">
        <v>6.2</v>
      </c>
      <c r="AK210" s="918" t="s">
        <v>137</v>
      </c>
      <c r="AL210" s="930">
        <v>342.41</v>
      </c>
      <c r="AM210" s="924">
        <v>0.5</v>
      </c>
      <c r="AN210" s="918">
        <v>0</v>
      </c>
      <c r="AO210" s="804">
        <f t="shared" si="59"/>
        <v>-18.472004560449037</v>
      </c>
      <c r="AP210" s="805">
        <f t="shared" si="60"/>
        <v>3.1050125544653895</v>
      </c>
      <c r="AQ210" s="938">
        <f t="shared" si="61"/>
        <v>88.367210316189897</v>
      </c>
      <c r="AR210" s="704">
        <f>INDEX(Historical!$C$7:$C$1439,MATCH(B210,Historical!$B$7:$B$1446,0))*IF(AH210="n/a",1.03,IF(AH210&lt;0,1.01,IF(AH210&gt;10,1.1,(1+AH210/100))))</f>
        <v>1.1329199999999999</v>
      </c>
      <c r="AS210" s="937">
        <f t="shared" si="62"/>
        <v>1.1669076</v>
      </c>
      <c r="AT210" s="937">
        <f t="shared" si="65"/>
        <v>1.201914828</v>
      </c>
      <c r="AU210" s="937">
        <f t="shared" si="65"/>
        <v>1.23797227284</v>
      </c>
      <c r="AV210" s="937">
        <f t="shared" si="65"/>
        <v>1.2751114410252</v>
      </c>
      <c r="AW210" s="704">
        <f t="shared" si="63"/>
        <v>6.0148261418652007</v>
      </c>
      <c r="AX210" s="812">
        <f t="shared" si="64"/>
        <v>6.815667016277847</v>
      </c>
      <c r="AY210" s="997">
        <v>0.73</v>
      </c>
      <c r="AZ210" s="924">
        <v>19.29</v>
      </c>
      <c r="BA210" s="924">
        <v>-24.990000000000002</v>
      </c>
      <c r="BB210" s="924">
        <v>-0.43</v>
      </c>
      <c r="BC210" s="924">
        <v>-4.0599999999999996</v>
      </c>
      <c r="BE210" s="666">
        <v>2004</v>
      </c>
      <c r="BF210" s="948" t="e">
        <f>#VALUE!</f>
        <v>#VALUE!</v>
      </c>
      <c r="BG210" s="933">
        <v>18.899999999999999</v>
      </c>
    </row>
    <row r="211" spans="1:59" ht="11.25" customHeight="1" x14ac:dyDescent="0.2">
      <c r="A211" s="537" t="s">
        <v>849</v>
      </c>
      <c r="B211" s="927" t="s">
        <v>850</v>
      </c>
      <c r="C211" s="994" t="s">
        <v>4227</v>
      </c>
      <c r="D211" s="994" t="s">
        <v>4362</v>
      </c>
      <c r="E211" s="794">
        <v>11</v>
      </c>
      <c r="F211" s="526">
        <v>312</v>
      </c>
      <c r="G211" s="526" t="s">
        <v>106</v>
      </c>
      <c r="H211" s="526" t="s">
        <v>106</v>
      </c>
      <c r="I211" s="926">
        <v>156.19</v>
      </c>
      <c r="J211" s="704">
        <f t="shared" si="52"/>
        <v>0.64024585440809267</v>
      </c>
      <c r="K211" s="929">
        <v>0.25</v>
      </c>
      <c r="L211" s="641">
        <v>4</v>
      </c>
      <c r="M211" s="695">
        <f t="shared" si="53"/>
        <v>1</v>
      </c>
      <c r="N211" s="923" t="s">
        <v>798</v>
      </c>
      <c r="O211" s="797">
        <v>0.21</v>
      </c>
      <c r="P211" s="917">
        <v>43419</v>
      </c>
      <c r="Q211" s="917">
        <v>43438</v>
      </c>
      <c r="R211" s="695">
        <f t="shared" si="54"/>
        <v>19.047619047619051</v>
      </c>
      <c r="S211" s="761">
        <f>IF(INDEX(Historical!$D$7:$D$1439,MATCH(B211,Historical!$B$7:$B$1446,0))=0,"n/a",(INDEX(Historical!$C$7:$C$1439,MATCH(B211,Historical!$B$7:$B$1446,0))/INDEX(Historical!$D$7:$D$1439,MATCH(B211,Historical!$B$7:$B$1446,0))-1)*100)</f>
        <v>27.536231884057983</v>
      </c>
      <c r="T211" s="761">
        <f>IF(INDEX(Historical!$F$7:$F$1432,MATCH(B211,Historical!$B$7:$B$1446,0))=0,"n/a",((INDEX(Historical!$C$7:$C$1439,MATCH(B211,Historical!$B$7:$B$1446,0))/INDEX(Historical!$F$7:$F$1432,MATCH(B211,Historical!$B$7:$B$1446,0)))^(1/3)-1)*100)</f>
        <v>20.73621473595373</v>
      </c>
      <c r="U211" s="761">
        <f>IF(INDEX(Historical!$H$7:$H$1432,MATCH(B211,Historical!$B$7:$B$1446,0))=0,"n/a",((INDEX(Historical!$C$7:$C$1439,MATCH(B211,Historical!$B$7:$B$1446,0))/INDEX(Historical!$H$7:$H$1432,MATCH(B211,Historical!$B$7:$B$1446,0)))^(1/5)-1)*100)</f>
        <v>20.421927029878042</v>
      </c>
      <c r="V211" s="761">
        <f>IF(INDEX(Historical!$O$7:$O$1432,MATCH(B211,Historical!$B$7:$B$1446,0))=0,"n/a",((INDEX(Historical!$C$7:$C$1439,MATCH(B211,Historical!$B$7:$B$1446,0))/INDEX(Historical!$O$7:$O$1432,MATCH(B211,Historical!$B$7:$B$1446,0)))^(1/10)-1)*100)</f>
        <v>32.566056361631638</v>
      </c>
      <c r="W211" s="762">
        <f t="shared" si="55"/>
        <v>0.62709241804109106</v>
      </c>
      <c r="X211" s="763">
        <f t="shared" si="56"/>
        <v>1.3007596834317225</v>
      </c>
      <c r="Y211" s="928"/>
      <c r="Z211" s="704">
        <f t="shared" si="57"/>
        <v>21.50537634408602</v>
      </c>
      <c r="AA211" s="937">
        <f t="shared" si="58"/>
        <v>33.589247311827954</v>
      </c>
      <c r="AB211" s="641">
        <v>9</v>
      </c>
      <c r="AC211" s="918">
        <v>4.6500000000000004</v>
      </c>
      <c r="AD211" s="918">
        <v>2.13</v>
      </c>
      <c r="AE211" s="918">
        <v>16.43</v>
      </c>
      <c r="AF211" s="918">
        <v>12.04</v>
      </c>
      <c r="AG211" s="918">
        <v>36.5</v>
      </c>
      <c r="AH211" s="918">
        <v>40.699999999999996</v>
      </c>
      <c r="AI211" s="918">
        <v>15.950000000000001</v>
      </c>
      <c r="AJ211" s="918">
        <v>15.7</v>
      </c>
      <c r="AK211" s="918">
        <v>15.790000000000001</v>
      </c>
      <c r="AL211" s="930">
        <v>349280</v>
      </c>
      <c r="AM211" s="924">
        <v>0.1</v>
      </c>
      <c r="AN211" s="918">
        <v>0</v>
      </c>
      <c r="AO211" s="804">
        <f t="shared" si="59"/>
        <v>-12.52707442754182</v>
      </c>
      <c r="AP211" s="805">
        <f t="shared" si="60"/>
        <v>21.062172884286134</v>
      </c>
      <c r="AQ211" s="938">
        <f t="shared" si="61"/>
        <v>323.95730269000148</v>
      </c>
      <c r="AR211" s="704">
        <f>INDEX(Historical!$C$7:$C$1439,MATCH(B211,Historical!$B$7:$B$1446,0))*IF(AH211="n/a",1.03,IF(AH211&lt;0,1.01,IF(AH211&gt;10,1.1,(1+AH211/100))))</f>
        <v>0.96800000000000008</v>
      </c>
      <c r="AS211" s="937">
        <f t="shared" si="62"/>
        <v>1.0648000000000002</v>
      </c>
      <c r="AT211" s="937">
        <f t="shared" si="65"/>
        <v>1.1712800000000003</v>
      </c>
      <c r="AU211" s="937">
        <f t="shared" si="65"/>
        <v>1.2884080000000004</v>
      </c>
      <c r="AV211" s="937">
        <f t="shared" si="65"/>
        <v>1.4172488000000005</v>
      </c>
      <c r="AW211" s="704">
        <f t="shared" si="63"/>
        <v>5.9097368000000019</v>
      </c>
      <c r="AX211" s="812">
        <f t="shared" si="64"/>
        <v>3.7836844868429491</v>
      </c>
      <c r="AY211" s="997">
        <v>1</v>
      </c>
      <c r="AZ211" s="924">
        <v>33.83</v>
      </c>
      <c r="BA211" s="924">
        <v>-0.4</v>
      </c>
      <c r="BB211" s="924">
        <v>7.31</v>
      </c>
      <c r="BC211" s="924">
        <v>10.89</v>
      </c>
      <c r="BE211" s="666">
        <v>2008</v>
      </c>
      <c r="BF211" s="948" t="e">
        <f>#VALUE!</f>
        <v>#VALUE!</v>
      </c>
      <c r="BG211" s="933">
        <v>14.899999999999999</v>
      </c>
    </row>
    <row r="212" spans="1:59" ht="11.25" customHeight="1" x14ac:dyDescent="0.2">
      <c r="A212" s="537" t="s">
        <v>845</v>
      </c>
      <c r="B212" s="927" t="s">
        <v>846</v>
      </c>
      <c r="C212" s="994" t="s">
        <v>128</v>
      </c>
      <c r="D212" s="994" t="s">
        <v>126</v>
      </c>
      <c r="E212" s="794">
        <v>20</v>
      </c>
      <c r="F212" s="526">
        <v>164</v>
      </c>
      <c r="G212" s="526" t="s">
        <v>106</v>
      </c>
      <c r="H212" s="526" t="s">
        <v>106</v>
      </c>
      <c r="I212" s="926">
        <v>10.79</v>
      </c>
      <c r="J212" s="704">
        <f t="shared" si="52"/>
        <v>14.828544949026877</v>
      </c>
      <c r="K212" s="935">
        <v>0.4</v>
      </c>
      <c r="L212" s="641">
        <v>4</v>
      </c>
      <c r="M212" s="695">
        <f t="shared" si="53"/>
        <v>1.6</v>
      </c>
      <c r="N212" s="923" t="s">
        <v>289</v>
      </c>
      <c r="O212" s="803">
        <v>0.38095238095238093</v>
      </c>
      <c r="P212" s="919">
        <v>43088</v>
      </c>
      <c r="Q212" s="919">
        <v>43097</v>
      </c>
      <c r="R212" s="695">
        <f t="shared" si="54"/>
        <v>5.0000000000000115</v>
      </c>
      <c r="S212" s="761">
        <f>IF(INDEX(Historical!$D$7:$D$1439,MATCH(B212,Historical!$B$7:$B$1446,0))=0,"n/a",(INDEX(Historical!$C$7:$C$1439,MATCH(B212,Historical!$B$7:$B$1446,0))/INDEX(Historical!$D$7:$D$1439,MATCH(B212,Historical!$B$7:$B$1446,0))-1)*100)</f>
        <v>3.7037037037037202</v>
      </c>
      <c r="T212" s="761">
        <f>IF(INDEX(Historical!$F$7:$F$1432,MATCH(B212,Historical!$B$7:$B$1446,0))=0,"n/a",((INDEX(Historical!$C$7:$C$1439,MATCH(B212,Historical!$B$7:$B$1446,0))/INDEX(Historical!$F$7:$F$1432,MATCH(B212,Historical!$B$7:$B$1446,0)))^(1/3)-1)*100)</f>
        <v>4.5661107530005074</v>
      </c>
      <c r="U212" s="761">
        <f>IF(INDEX(Historical!$H$7:$H$1432,MATCH(B212,Historical!$B$7:$B$1446,0))=0,"n/a",((INDEX(Historical!$C$7:$C$1439,MATCH(B212,Historical!$B$7:$B$1446,0))/INDEX(Historical!$H$7:$H$1432,MATCH(B212,Historical!$B$7:$B$1446,0)))^(1/5)-1)*100)</f>
        <v>4.7394508817191427</v>
      </c>
      <c r="V212" s="761">
        <f>IF(INDEX(Historical!$O$7:$O$1432,MATCH(B212,Historical!$B$7:$B$1446,0))=0,"n/a",((INDEX(Historical!$C$7:$C$1439,MATCH(B212,Historical!$B$7:$B$1446,0))/INDEX(Historical!$O$7:$O$1432,MATCH(B212,Historical!$B$7:$B$1446,0)))^(1/10)-1)*100)</f>
        <v>4.8696438466710568</v>
      </c>
      <c r="W212" s="762">
        <f t="shared" si="55"/>
        <v>0.97326437639974117</v>
      </c>
      <c r="X212" s="763">
        <f t="shared" si="56"/>
        <v>2.0606308181387578</v>
      </c>
      <c r="Y212" s="713" t="s">
        <v>440</v>
      </c>
      <c r="Z212" s="704">
        <f t="shared" si="57"/>
        <v>432.43243243243245</v>
      </c>
      <c r="AA212" s="937">
        <f t="shared" si="58"/>
        <v>29.162162162162161</v>
      </c>
      <c r="AB212" s="641">
        <v>12</v>
      </c>
      <c r="AC212" s="918">
        <v>0.37</v>
      </c>
      <c r="AD212" s="918">
        <v>2.64</v>
      </c>
      <c r="AE212" s="918">
        <v>0.82</v>
      </c>
      <c r="AF212" s="918" t="s">
        <v>137</v>
      </c>
      <c r="AG212" s="918">
        <v>-9.9</v>
      </c>
      <c r="AH212" s="918">
        <v>-2.7</v>
      </c>
      <c r="AI212" s="918">
        <v>1.5599999999999998</v>
      </c>
      <c r="AJ212" s="918">
        <v>2.2999999999999998</v>
      </c>
      <c r="AK212" s="918">
        <v>11</v>
      </c>
      <c r="AL212" s="930">
        <v>1540</v>
      </c>
      <c r="AM212" s="924">
        <v>1.2</v>
      </c>
      <c r="AN212" s="918" t="s">
        <v>137</v>
      </c>
      <c r="AO212" s="804">
        <f t="shared" si="59"/>
        <v>-9.5941663314161403</v>
      </c>
      <c r="AP212" s="805">
        <f t="shared" si="60"/>
        <v>19.567995830746021</v>
      </c>
      <c r="AQ212" s="938" t="str">
        <f t="shared" si="61"/>
        <v>n/a</v>
      </c>
      <c r="AR212" s="704">
        <f>INDEX(Historical!$C$7:$C$1439,MATCH(B212,Historical!$B$7:$B$1446,0))*IF(AH212="n/a",1.03,IF(AH212&lt;0,1.01,IF(AH212&gt;10,1.1,(1+AH212/100))))</f>
        <v>1.6160000000000001</v>
      </c>
      <c r="AS212" s="937">
        <f t="shared" si="62"/>
        <v>1.6412096000000003</v>
      </c>
      <c r="AT212" s="937">
        <f t="shared" si="65"/>
        <v>1.8053305600000005</v>
      </c>
      <c r="AU212" s="937">
        <f t="shared" si="65"/>
        <v>1.9858636160000007</v>
      </c>
      <c r="AV212" s="937">
        <f t="shared" si="65"/>
        <v>2.1844499776000008</v>
      </c>
      <c r="AW212" s="704">
        <f t="shared" si="63"/>
        <v>9.2328537536000024</v>
      </c>
      <c r="AX212" s="812">
        <f t="shared" si="64"/>
        <v>85.568616808155724</v>
      </c>
      <c r="AY212" s="997">
        <v>0.78</v>
      </c>
      <c r="AZ212" s="924">
        <v>17.11</v>
      </c>
      <c r="BA212" s="924">
        <v>-45.53</v>
      </c>
      <c r="BB212" s="924">
        <v>-2.88</v>
      </c>
      <c r="BC212" s="924">
        <v>-20.73</v>
      </c>
      <c r="BE212" s="666">
        <v>1999</v>
      </c>
      <c r="BF212" s="948" t="e">
        <f>#VALUE!</f>
        <v>#VALUE!</v>
      </c>
      <c r="BG212" s="933">
        <v>3.6999999999999997</v>
      </c>
    </row>
    <row r="213" spans="1:59" ht="11.25" customHeight="1" x14ac:dyDescent="0.2">
      <c r="A213" s="611" t="s">
        <v>851</v>
      </c>
      <c r="B213" s="927" t="s">
        <v>852</v>
      </c>
      <c r="C213" s="994" t="s">
        <v>112</v>
      </c>
      <c r="D213" s="994" t="s">
        <v>4359</v>
      </c>
      <c r="E213" s="794">
        <v>15</v>
      </c>
      <c r="F213" s="526">
        <v>243</v>
      </c>
      <c r="G213" s="526" t="s">
        <v>106</v>
      </c>
      <c r="H213" s="526" t="s">
        <v>106</v>
      </c>
      <c r="I213" s="926">
        <v>31.58</v>
      </c>
      <c r="J213" s="704">
        <f t="shared" si="52"/>
        <v>1.013299556681444</v>
      </c>
      <c r="K213" s="929">
        <v>0.08</v>
      </c>
      <c r="L213" s="641">
        <v>4</v>
      </c>
      <c r="M213" s="695">
        <f t="shared" si="53"/>
        <v>0.32</v>
      </c>
      <c r="N213" s="923" t="s">
        <v>539</v>
      </c>
      <c r="O213" s="797">
        <v>7.0000000000000007E-2</v>
      </c>
      <c r="P213" s="917">
        <v>43298</v>
      </c>
      <c r="Q213" s="917">
        <v>43313</v>
      </c>
      <c r="R213" s="695">
        <f t="shared" si="54"/>
        <v>14.285714285714276</v>
      </c>
      <c r="S213" s="761">
        <f>IF(INDEX(Historical!$D$7:$D$1439,MATCH(B213,Historical!$B$7:$B$1446,0))=0,"n/a",(INDEX(Historical!$C$7:$C$1439,MATCH(B213,Historical!$B$7:$B$1446,0))/INDEX(Historical!$D$7:$D$1439,MATCH(B213,Historical!$B$7:$B$1446,0))-1)*100)</f>
        <v>15.384615384615374</v>
      </c>
      <c r="T213" s="761">
        <f>IF(INDEX(Historical!$F$7:$F$1432,MATCH(B213,Historical!$B$7:$B$1446,0))=0,"n/a",((INDEX(Historical!$C$7:$C$1439,MATCH(B213,Historical!$B$7:$B$1446,0))/INDEX(Historical!$F$7:$F$1432,MATCH(B213,Historical!$B$7:$B$1446,0)))^(1/3)-1)*100)</f>
        <v>12.624788044360603</v>
      </c>
      <c r="U213" s="761">
        <f>IF(INDEX(Historical!$H$7:$H$1432,MATCH(B213,Historical!$B$7:$B$1446,0))=0,"n/a",((INDEX(Historical!$C$7:$C$1439,MATCH(B213,Historical!$B$7:$B$1446,0))/INDEX(Historical!$H$7:$H$1432,MATCH(B213,Historical!$B$7:$B$1446,0)))^(1/5)-1)*100)</f>
        <v>12.030033714161736</v>
      </c>
      <c r="V213" s="761">
        <f>IF(INDEX(Historical!$O$7:$O$1432,MATCH(B213,Historical!$B$7:$B$1446,0))=0,"n/a",((INDEX(Historical!$C$7:$C$1439,MATCH(B213,Historical!$B$7:$B$1446,0))/INDEX(Historical!$O$7:$O$1432,MATCH(B213,Historical!$B$7:$B$1446,0)))^(1/10)-1)*100)</f>
        <v>13.441048760014528</v>
      </c>
      <c r="W213" s="762">
        <f t="shared" si="55"/>
        <v>0.89502195319383193</v>
      </c>
      <c r="X213" s="763">
        <f t="shared" si="56"/>
        <v>1.7434831469799617</v>
      </c>
      <c r="Y213" s="715"/>
      <c r="Z213" s="704">
        <f t="shared" si="57"/>
        <v>10.19108280254777</v>
      </c>
      <c r="AA213" s="937">
        <f t="shared" si="58"/>
        <v>10.057324840764331</v>
      </c>
      <c r="AB213" s="641">
        <v>12</v>
      </c>
      <c r="AC213" s="918">
        <v>3.14</v>
      </c>
      <c r="AD213" s="918">
        <v>1.26</v>
      </c>
      <c r="AE213" s="918">
        <v>0.54</v>
      </c>
      <c r="AF213" s="918">
        <v>1.05</v>
      </c>
      <c r="AG213" s="918">
        <v>11.1</v>
      </c>
      <c r="AH213" s="918">
        <v>19.600000000000001</v>
      </c>
      <c r="AI213" s="918" t="s">
        <v>137</v>
      </c>
      <c r="AJ213" s="918">
        <v>6.9</v>
      </c>
      <c r="AK213" s="918">
        <v>8</v>
      </c>
      <c r="AL213" s="930">
        <v>377.7</v>
      </c>
      <c r="AM213" s="924">
        <v>21</v>
      </c>
      <c r="AN213" s="918">
        <v>0.55000000000000004</v>
      </c>
      <c r="AO213" s="804">
        <f t="shared" si="59"/>
        <v>2.986008430078849</v>
      </c>
      <c r="AP213" s="805">
        <f t="shared" si="60"/>
        <v>13.04333327084318</v>
      </c>
      <c r="AQ213" s="938">
        <f t="shared" si="61"/>
        <v>-31.49147309258975</v>
      </c>
      <c r="AR213" s="704">
        <f>INDEX(Historical!$C$7:$C$1439,MATCH(B213,Historical!$B$7:$B$1446,0))*IF(AH213="n/a",1.03,IF(AH213&lt;0,1.01,IF(AH213&gt;10,1.1,(1+AH213/100))))</f>
        <v>0.33</v>
      </c>
      <c r="AS213" s="937">
        <f t="shared" si="62"/>
        <v>0.33990000000000004</v>
      </c>
      <c r="AT213" s="937">
        <f t="shared" si="65"/>
        <v>0.36709200000000008</v>
      </c>
      <c r="AU213" s="937">
        <f t="shared" si="65"/>
        <v>0.39645936000000009</v>
      </c>
      <c r="AV213" s="937">
        <f t="shared" si="65"/>
        <v>0.42817610880000012</v>
      </c>
      <c r="AW213" s="704">
        <f t="shared" si="63"/>
        <v>1.8616274688000005</v>
      </c>
      <c r="AX213" s="812">
        <f t="shared" si="64"/>
        <v>5.8949571526282476</v>
      </c>
      <c r="AY213" s="997">
        <v>1.23</v>
      </c>
      <c r="AZ213" s="924">
        <v>17.16</v>
      </c>
      <c r="BA213" s="924">
        <v>-40.630000000000003</v>
      </c>
      <c r="BB213" s="924">
        <v>-3.19</v>
      </c>
      <c r="BC213" s="924">
        <v>-11.18</v>
      </c>
      <c r="BE213" s="666">
        <v>2004</v>
      </c>
      <c r="BF213" s="948" t="e">
        <f>#VALUE!</f>
        <v>#VALUE!</v>
      </c>
      <c r="BG213" s="933">
        <v>5.5</v>
      </c>
    </row>
    <row r="214" spans="1:59" ht="11.25" customHeight="1" x14ac:dyDescent="0.2">
      <c r="A214" s="611" t="s">
        <v>847</v>
      </c>
      <c r="B214" s="927" t="s">
        <v>848</v>
      </c>
      <c r="C214" s="994" t="s">
        <v>4380</v>
      </c>
      <c r="D214" s="994" t="s">
        <v>4389</v>
      </c>
      <c r="E214" s="794">
        <v>14</v>
      </c>
      <c r="F214" s="526">
        <v>272</v>
      </c>
      <c r="G214" s="526" t="s">
        <v>115</v>
      </c>
      <c r="H214" s="526" t="s">
        <v>37</v>
      </c>
      <c r="I214" s="926">
        <v>59.13</v>
      </c>
      <c r="J214" s="704">
        <f t="shared" si="52"/>
        <v>4.0757652629798748</v>
      </c>
      <c r="K214" s="929">
        <v>0.60250000000000004</v>
      </c>
      <c r="L214" s="641">
        <v>4</v>
      </c>
      <c r="M214" s="695">
        <f t="shared" si="53"/>
        <v>2.41</v>
      </c>
      <c r="N214" s="923" t="s">
        <v>140</v>
      </c>
      <c r="O214" s="797">
        <v>0.59</v>
      </c>
      <c r="P214" s="917">
        <v>43382</v>
      </c>
      <c r="Q214" s="917">
        <v>43405</v>
      </c>
      <c r="R214" s="695">
        <f t="shared" si="54"/>
        <v>2.1186440677966214</v>
      </c>
      <c r="S214" s="761">
        <f>IF(INDEX(Historical!$D$7:$D$1439,MATCH(B214,Historical!$B$7:$B$1446,0))=0,"n/a",(INDEX(Historical!$C$7:$C$1439,MATCH(B214,Historical!$B$7:$B$1446,0))/INDEX(Historical!$D$7:$D$1439,MATCH(B214,Historical!$B$7:$B$1446,0))-1)*100)</f>
        <v>2.1528525296017342</v>
      </c>
      <c r="T214" s="761">
        <f>IF(INDEX(Historical!$F$7:$F$1432,MATCH(B214,Historical!$B$7:$B$1446,0))=0,"n/a",((INDEX(Historical!$C$7:$C$1439,MATCH(B214,Historical!$B$7:$B$1446,0))/INDEX(Historical!$F$7:$F$1432,MATCH(B214,Historical!$B$7:$B$1446,0)))^(1/3)-1)*100)</f>
        <v>2.3161437736620494</v>
      </c>
      <c r="U214" s="761">
        <f>IF(INDEX(Historical!$H$7:$H$1432,MATCH(B214,Historical!$B$7:$B$1446,0))=0,"n/a",((INDEX(Historical!$C$7:$C$1439,MATCH(B214,Historical!$B$7:$B$1446,0))/INDEX(Historical!$H$7:$H$1432,MATCH(B214,Historical!$B$7:$B$1446,0)))^(1/5)-1)*100)</f>
        <v>2.7158877498059786</v>
      </c>
      <c r="V214" s="761">
        <f>IF(INDEX(Historical!$O$7:$O$1432,MATCH(B214,Historical!$B$7:$B$1446,0))=0,"n/a",((INDEX(Historical!$C$7:$C$1439,MATCH(B214,Historical!$B$7:$B$1446,0))/INDEX(Historical!$O$7:$O$1432,MATCH(B214,Historical!$B$7:$B$1446,0)))^(1/10)-1)*100)</f>
        <v>3.0900658989067242</v>
      </c>
      <c r="W214" s="762">
        <f t="shared" si="55"/>
        <v>0.87890933030485496</v>
      </c>
      <c r="X214" s="763" t="str">
        <f t="shared" si="56"/>
        <v>n/a</v>
      </c>
      <c r="Y214" s="718"/>
      <c r="Z214" s="704">
        <f t="shared" si="57"/>
        <v>64.09574468085107</v>
      </c>
      <c r="AA214" s="937">
        <f t="shared" si="58"/>
        <v>15.726063829787236</v>
      </c>
      <c r="AB214" s="641">
        <v>12</v>
      </c>
      <c r="AC214" s="918">
        <v>3.76</v>
      </c>
      <c r="AD214" s="918">
        <v>1.66</v>
      </c>
      <c r="AE214" s="918">
        <v>1.87</v>
      </c>
      <c r="AF214" s="918">
        <v>4.5999999999999996</v>
      </c>
      <c r="AG214" s="920">
        <v>29.5</v>
      </c>
      <c r="AH214" s="918">
        <v>15.2</v>
      </c>
      <c r="AI214" s="918">
        <v>2.5700000000000003</v>
      </c>
      <c r="AJ214" s="918">
        <v>-1.2</v>
      </c>
      <c r="AK214" s="918">
        <v>9.4600000000000009</v>
      </c>
      <c r="AL214" s="930">
        <v>244620</v>
      </c>
      <c r="AM214" s="924">
        <v>0.03</v>
      </c>
      <c r="AN214" s="918">
        <v>2.13</v>
      </c>
      <c r="AO214" s="804">
        <f t="shared" si="59"/>
        <v>-8.9344108170013818</v>
      </c>
      <c r="AP214" s="805">
        <f t="shared" si="60"/>
        <v>6.7916530127858534</v>
      </c>
      <c r="AQ214" s="938">
        <f t="shared" si="61"/>
        <v>79.307177295799363</v>
      </c>
      <c r="AR214" s="704">
        <f>INDEX(Historical!$C$7:$C$1439,MATCH(B214,Historical!$B$7:$B$1446,0))*IF(AH214="n/a",1.03,IF(AH214&lt;0,1.01,IF(AH214&gt;10,1.1,(1+AH214/100))))</f>
        <v>2.6097500000000005</v>
      </c>
      <c r="AS214" s="937">
        <f t="shared" si="62"/>
        <v>2.6768205750000007</v>
      </c>
      <c r="AT214" s="937">
        <f t="shared" si="65"/>
        <v>2.9300478013950007</v>
      </c>
      <c r="AU214" s="937">
        <f t="shared" si="65"/>
        <v>3.2072303234069679</v>
      </c>
      <c r="AV214" s="937">
        <f t="shared" si="65"/>
        <v>3.5106343120012671</v>
      </c>
      <c r="AW214" s="704">
        <f t="shared" si="63"/>
        <v>14.934483011803236</v>
      </c>
      <c r="AX214" s="812">
        <f t="shared" si="64"/>
        <v>25.257031983431823</v>
      </c>
      <c r="AY214" s="997">
        <v>0.49</v>
      </c>
      <c r="AZ214" s="924">
        <v>28.310000000000002</v>
      </c>
      <c r="BA214" s="924">
        <v>-3.9800000000000004</v>
      </c>
      <c r="BB214" s="924">
        <v>4.7300000000000004</v>
      </c>
      <c r="BC214" s="924">
        <v>7.62</v>
      </c>
      <c r="BE214" s="666">
        <v>2005</v>
      </c>
      <c r="BF214" s="948" t="e">
        <f>#VALUE!</f>
        <v>#VALUE!</v>
      </c>
      <c r="BG214" s="933">
        <v>5.8999999999999995</v>
      </c>
    </row>
    <row r="215" spans="1:59" ht="11.25" customHeight="1" x14ac:dyDescent="0.2">
      <c r="A215" s="537" t="s">
        <v>1793</v>
      </c>
      <c r="B215" s="927" t="s">
        <v>1794</v>
      </c>
      <c r="C215" s="994" t="s">
        <v>128</v>
      </c>
      <c r="D215" s="994" t="s">
        <v>4391</v>
      </c>
      <c r="E215" s="794">
        <v>10</v>
      </c>
      <c r="F215" s="526">
        <v>330</v>
      </c>
      <c r="G215" s="526" t="s">
        <v>106</v>
      </c>
      <c r="H215" s="526" t="s">
        <v>106</v>
      </c>
      <c r="I215" s="926">
        <v>169.44</v>
      </c>
      <c r="J215" s="704">
        <f t="shared" si="52"/>
        <v>1.4400377714825308</v>
      </c>
      <c r="K215" s="929">
        <v>0.61</v>
      </c>
      <c r="L215" s="641">
        <v>4</v>
      </c>
      <c r="M215" s="695">
        <f t="shared" si="53"/>
        <v>2.44</v>
      </c>
      <c r="N215" s="923" t="s">
        <v>161</v>
      </c>
      <c r="O215" s="797">
        <v>0.54</v>
      </c>
      <c r="P215" s="917">
        <v>43482</v>
      </c>
      <c r="Q215" s="917">
        <v>43496</v>
      </c>
      <c r="R215" s="695">
        <f t="shared" si="54"/>
        <v>12.962962962962955</v>
      </c>
      <c r="S215" s="761">
        <f>IF(INDEX(Historical!$D$7:$D$1439,MATCH(B215,Historical!$B$7:$B$1446,0))=0,"n/a",(INDEX(Historical!$C$7:$C$1439,MATCH(B215,Historical!$B$7:$B$1446,0))/INDEX(Historical!$D$7:$D$1439,MATCH(B215,Historical!$B$7:$B$1446,0))-1)*100)</f>
        <v>10.204081632653072</v>
      </c>
      <c r="T215" s="761">
        <f>IF(INDEX(Historical!$F$7:$F$1432,MATCH(B215,Historical!$B$7:$B$1446,0))=0,"n/a",((INDEX(Historical!$C$7:$C$1439,MATCH(B215,Historical!$B$7:$B$1446,0))/INDEX(Historical!$F$7:$F$1432,MATCH(B215,Historical!$B$7:$B$1446,0)))^(1/3)-1)*100)</f>
        <v>12.426853035294627</v>
      </c>
      <c r="U215" s="761">
        <f>IF(INDEX(Historical!$H$7:$H$1432,MATCH(B215,Historical!$B$7:$B$1446,0))=0,"n/a",((INDEX(Historical!$C$7:$C$1439,MATCH(B215,Historical!$B$7:$B$1446,0))/INDEX(Historical!$H$7:$H$1432,MATCH(B215,Historical!$B$7:$B$1446,0)))^(1/5)-1)*100)</f>
        <v>11.739420112574139</v>
      </c>
      <c r="V215" s="761">
        <f>IF(INDEX(Historical!$O$7:$O$1432,MATCH(B215,Historical!$B$7:$B$1446,0))=0,"n/a",((INDEX(Historical!$C$7:$C$1439,MATCH(B215,Historical!$B$7:$B$1446,0))/INDEX(Historical!$O$7:$O$1432,MATCH(B215,Historical!$B$7:$B$1446,0)))^(1/10)-1)*100)</f>
        <v>8.0053764854381306</v>
      </c>
      <c r="W215" s="762">
        <f t="shared" si="55"/>
        <v>1.466441976080485</v>
      </c>
      <c r="X215" s="763">
        <f t="shared" si="56"/>
        <v>1.1397495254926351</v>
      </c>
      <c r="Y215" s="715"/>
      <c r="Z215" s="704">
        <f t="shared" si="57"/>
        <v>58.233890214797121</v>
      </c>
      <c r="AA215" s="937">
        <f t="shared" si="58"/>
        <v>40.439140811455843</v>
      </c>
      <c r="AB215" s="641">
        <v>8</v>
      </c>
      <c r="AC215" s="918">
        <v>4.1900000000000004</v>
      </c>
      <c r="AD215" s="918">
        <v>4.05</v>
      </c>
      <c r="AE215" s="918">
        <v>5.81</v>
      </c>
      <c r="AF215" s="918">
        <v>15.43</v>
      </c>
      <c r="AG215" s="918">
        <v>42.9</v>
      </c>
      <c r="AH215" s="918">
        <v>10.9</v>
      </c>
      <c r="AI215" s="918">
        <v>11.42</v>
      </c>
      <c r="AJ215" s="918">
        <v>10.299999999999999</v>
      </c>
      <c r="AK215" s="918">
        <v>10</v>
      </c>
      <c r="AL215" s="930">
        <v>2390</v>
      </c>
      <c r="AM215" s="924">
        <v>1.9</v>
      </c>
      <c r="AN215" s="918">
        <v>0.52</v>
      </c>
      <c r="AO215" s="804">
        <f t="shared" si="59"/>
        <v>-27.259682927399172</v>
      </c>
      <c r="AP215" s="805">
        <f t="shared" si="60"/>
        <v>13.179457884056671</v>
      </c>
      <c r="AQ215" s="938">
        <f t="shared" si="61"/>
        <v>426.6143192215992</v>
      </c>
      <c r="AR215" s="704">
        <f>INDEX(Historical!$C$7:$C$1439,MATCH(B215,Historical!$B$7:$B$1446,0))*IF(AH215="n/a",1.03,IF(AH215&lt;0,1.01,IF(AH215&gt;10,1.1,(1+AH215/100))))</f>
        <v>2.3760000000000003</v>
      </c>
      <c r="AS215" s="937">
        <f t="shared" si="62"/>
        <v>2.6136000000000004</v>
      </c>
      <c r="AT215" s="937">
        <f t="shared" si="65"/>
        <v>2.8749600000000006</v>
      </c>
      <c r="AU215" s="937">
        <f t="shared" si="65"/>
        <v>3.162456000000001</v>
      </c>
      <c r="AV215" s="937">
        <f t="shared" si="65"/>
        <v>3.4787016000000013</v>
      </c>
      <c r="AW215" s="704">
        <f t="shared" si="63"/>
        <v>14.505717600000004</v>
      </c>
      <c r="AX215" s="812">
        <f t="shared" si="64"/>
        <v>8.5609759206798888</v>
      </c>
      <c r="AY215" s="997">
        <v>0.22</v>
      </c>
      <c r="AZ215" s="924">
        <v>34.799999999999997</v>
      </c>
      <c r="BA215" s="924">
        <v>-9.629999999999999</v>
      </c>
      <c r="BB215" s="924">
        <v>-3.8</v>
      </c>
      <c r="BC215" s="924">
        <v>0.1</v>
      </c>
      <c r="BE215" s="666">
        <v>2010</v>
      </c>
      <c r="BF215" s="948" t="e">
        <f>#VALUE!</f>
        <v>#VALUE!</v>
      </c>
      <c r="BG215" s="933">
        <v>18.8</v>
      </c>
    </row>
    <row r="216" spans="1:59" ht="11.25" customHeight="1" x14ac:dyDescent="0.2">
      <c r="A216" s="611" t="s">
        <v>858</v>
      </c>
      <c r="B216" s="927" t="s">
        <v>859</v>
      </c>
      <c r="C216" s="994" t="s">
        <v>131</v>
      </c>
      <c r="D216" s="994" t="s">
        <v>4365</v>
      </c>
      <c r="E216" s="794">
        <v>16</v>
      </c>
      <c r="F216" s="526">
        <v>228</v>
      </c>
      <c r="G216" s="526" t="s">
        <v>37</v>
      </c>
      <c r="H216" s="526" t="s">
        <v>37</v>
      </c>
      <c r="I216" s="926">
        <v>79.08</v>
      </c>
      <c r="J216" s="704">
        <f t="shared" si="52"/>
        <v>2.9843196762771877</v>
      </c>
      <c r="K216" s="929">
        <v>0.59</v>
      </c>
      <c r="L216" s="641">
        <v>4</v>
      </c>
      <c r="M216" s="695">
        <f t="shared" si="53"/>
        <v>2.36</v>
      </c>
      <c r="N216" s="923" t="s">
        <v>119</v>
      </c>
      <c r="O216" s="797">
        <v>0.55249999999999999</v>
      </c>
      <c r="P216" s="917">
        <v>43509</v>
      </c>
      <c r="Q216" s="917">
        <v>43525</v>
      </c>
      <c r="R216" s="695">
        <f t="shared" si="54"/>
        <v>6.7873303167420778</v>
      </c>
      <c r="S216" s="761">
        <f>IF(INDEX(Historical!$D$7:$D$1439,MATCH(B216,Historical!$B$7:$B$1446,0))=0,"n/a",(INDEX(Historical!$C$7:$C$1439,MATCH(B216,Historical!$B$7:$B$1446,0))/INDEX(Historical!$D$7:$D$1439,MATCH(B216,Historical!$B$7:$B$1446,0))-1)*100)</f>
        <v>6.25</v>
      </c>
      <c r="T216" s="761">
        <f>IF(INDEX(Historical!$F$7:$F$1432,MATCH(B216,Historical!$B$7:$B$1446,0))=0,"n/a",((INDEX(Historical!$C$7:$C$1439,MATCH(B216,Historical!$B$7:$B$1446,0))/INDEX(Historical!$F$7:$F$1432,MATCH(B216,Historical!$B$7:$B$1446,0)))^(1/3)-1)*100)</f>
        <v>8.2367838872827939</v>
      </c>
      <c r="U216" s="761">
        <f>IF(INDEX(Historical!$H$7:$H$1432,MATCH(B216,Historical!$B$7:$B$1446,0))=0,"n/a",((INDEX(Historical!$C$7:$C$1439,MATCH(B216,Historical!$B$7:$B$1446,0))/INDEX(Historical!$H$7:$H$1432,MATCH(B216,Historical!$B$7:$B$1446,0)))^(1/5)-1)*100)</f>
        <v>8.8691633250776114</v>
      </c>
      <c r="V216" s="761">
        <f>IF(INDEX(Historical!$O$7:$O$1432,MATCH(B216,Historical!$B$7:$B$1446,0))=0,"n/a",((INDEX(Historical!$C$7:$C$1439,MATCH(B216,Historical!$B$7:$B$1446,0))/INDEX(Historical!$O$7:$O$1432,MATCH(B216,Historical!$B$7:$B$1446,0)))^(1/10)-1)*100)</f>
        <v>15.133008017533101</v>
      </c>
      <c r="W216" s="762">
        <f t="shared" si="55"/>
        <v>0.58608065989271929</v>
      </c>
      <c r="X216" s="763">
        <f t="shared" si="56"/>
        <v>1.5032480211995953</v>
      </c>
      <c r="Y216" s="715"/>
      <c r="Z216" s="704">
        <f t="shared" si="57"/>
        <v>70.658682634730539</v>
      </c>
      <c r="AA216" s="937">
        <f t="shared" si="58"/>
        <v>23.676646706586826</v>
      </c>
      <c r="AB216" s="641">
        <v>12</v>
      </c>
      <c r="AC216" s="918">
        <v>3.34</v>
      </c>
      <c r="AD216" s="918">
        <v>5.16</v>
      </c>
      <c r="AE216" s="918">
        <v>3.25</v>
      </c>
      <c r="AF216" s="918">
        <v>2.5499999999999998</v>
      </c>
      <c r="AG216" s="918">
        <v>10.9</v>
      </c>
      <c r="AH216" s="918">
        <v>6.3</v>
      </c>
      <c r="AI216" s="918">
        <v>6.39</v>
      </c>
      <c r="AJ216" s="918">
        <v>5.8999999999999995</v>
      </c>
      <c r="AK216" s="918">
        <v>4.5900000000000007</v>
      </c>
      <c r="AL216" s="930">
        <v>24950</v>
      </c>
      <c r="AM216" s="924">
        <v>0.2</v>
      </c>
      <c r="AN216" s="918">
        <v>1.21</v>
      </c>
      <c r="AO216" s="804">
        <f t="shared" si="59"/>
        <v>-11.823163705232027</v>
      </c>
      <c r="AP216" s="805">
        <f t="shared" si="60"/>
        <v>11.8534830013548</v>
      </c>
      <c r="AQ216" s="938">
        <f t="shared" si="61"/>
        <v>63.809440918805826</v>
      </c>
      <c r="AR216" s="704">
        <f>INDEX(Historical!$C$7:$C$1439,MATCH(B216,Historical!$B$7:$B$1446,0))*IF(AH216="n/a",1.03,IF(AH216&lt;0,1.01,IF(AH216&gt;10,1.1,(1+AH216/100))))</f>
        <v>2.3492299999999999</v>
      </c>
      <c r="AS216" s="937">
        <f t="shared" si="62"/>
        <v>2.4993457970000001</v>
      </c>
      <c r="AT216" s="937">
        <f t="shared" si="65"/>
        <v>2.6140657690823002</v>
      </c>
      <c r="AU216" s="937">
        <f t="shared" si="65"/>
        <v>2.734051387883178</v>
      </c>
      <c r="AV216" s="937">
        <f t="shared" si="65"/>
        <v>2.8595443465870161</v>
      </c>
      <c r="AW216" s="704">
        <f t="shared" si="63"/>
        <v>13.056237300552494</v>
      </c>
      <c r="AX216" s="812">
        <f t="shared" si="64"/>
        <v>16.510163506009732</v>
      </c>
      <c r="AY216" s="997">
        <v>0.15</v>
      </c>
      <c r="AZ216" s="924">
        <v>35.229999999999997</v>
      </c>
      <c r="BA216" s="924">
        <v>-1.21</v>
      </c>
      <c r="BB216" s="924">
        <v>5.1400000000000006</v>
      </c>
      <c r="BC216" s="924">
        <v>13.48</v>
      </c>
      <c r="BE216" s="666">
        <v>2004</v>
      </c>
      <c r="BF216" s="948" t="e">
        <f>#VALUE!</f>
        <v>#VALUE!</v>
      </c>
      <c r="BG216" s="933">
        <v>3.3000000000000003</v>
      </c>
    </row>
    <row r="217" spans="1:59" ht="11.25" customHeight="1" x14ac:dyDescent="0.2">
      <c r="A217" s="537" t="s">
        <v>1801</v>
      </c>
      <c r="B217" s="927" t="s">
        <v>1802</v>
      </c>
      <c r="C217" s="994" t="s">
        <v>247</v>
      </c>
      <c r="D217" s="994" t="s">
        <v>4390</v>
      </c>
      <c r="E217" s="794">
        <v>10</v>
      </c>
      <c r="F217" s="526">
        <v>340</v>
      </c>
      <c r="G217" s="526" t="s">
        <v>106</v>
      </c>
      <c r="H217" s="526" t="s">
        <v>106</v>
      </c>
      <c r="I217" s="926">
        <v>17.89</v>
      </c>
      <c r="J217" s="704">
        <f t="shared" si="52"/>
        <v>2.2358859698155391</v>
      </c>
      <c r="K217" s="929">
        <v>0.1</v>
      </c>
      <c r="L217" s="641">
        <v>4</v>
      </c>
      <c r="M217" s="695">
        <f t="shared" si="53"/>
        <v>0.4</v>
      </c>
      <c r="N217" s="923" t="s">
        <v>149</v>
      </c>
      <c r="O217" s="797">
        <v>8.5000000000000006E-2</v>
      </c>
      <c r="P217" s="917">
        <v>43524</v>
      </c>
      <c r="Q217" s="917">
        <v>43539</v>
      </c>
      <c r="R217" s="695">
        <f t="shared" si="54"/>
        <v>17.647058823529409</v>
      </c>
      <c r="S217" s="761">
        <f>IF(INDEX(Historical!$D$7:$D$1439,MATCH(B217,Historical!$B$7:$B$1446,0))=0,"n/a",(INDEX(Historical!$C$7:$C$1439,MATCH(B217,Historical!$B$7:$B$1446,0))/INDEX(Historical!$D$7:$D$1439,MATCH(B217,Historical!$B$7:$B$1446,0))-1)*100)</f>
        <v>21.42857142857142</v>
      </c>
      <c r="T217" s="761">
        <f>IF(INDEX(Historical!$F$7:$F$1432,MATCH(B217,Historical!$B$7:$B$1446,0))=0,"n/a",((INDEX(Historical!$C$7:$C$1439,MATCH(B217,Historical!$B$7:$B$1446,0))/INDEX(Historical!$F$7:$F$1432,MATCH(B217,Historical!$B$7:$B$1446,0)))^(1/3)-1)*100)</f>
        <v>14.75337471508773</v>
      </c>
      <c r="U217" s="761">
        <f>IF(INDEX(Historical!$H$7:$H$1432,MATCH(B217,Historical!$B$7:$B$1446,0))=0,"n/a",((INDEX(Historical!$C$7:$C$1439,MATCH(B217,Historical!$B$7:$B$1446,0))/INDEX(Historical!$H$7:$H$1432,MATCH(B217,Historical!$B$7:$B$1446,0)))^(1/5)-1)*100)</f>
        <v>13.564157249607756</v>
      </c>
      <c r="V217" s="761">
        <f>IF(INDEX(Historical!$O$7:$O$1432,MATCH(B217,Historical!$B$7:$B$1446,0))=0,"n/a",((INDEX(Historical!$C$7:$C$1439,MATCH(B217,Historical!$B$7:$B$1446,0))/INDEX(Historical!$O$7:$O$1432,MATCH(B217,Historical!$B$7:$B$1446,0)))^(1/10)-1)*100)</f>
        <v>2.9186008964760646</v>
      </c>
      <c r="W217" s="762">
        <f t="shared" si="55"/>
        <v>4.6474861520070103</v>
      </c>
      <c r="X217" s="763">
        <f t="shared" si="56"/>
        <v>0.18555618672514032</v>
      </c>
      <c r="Y217" s="715"/>
      <c r="Z217" s="704">
        <f t="shared" si="57"/>
        <v>21.164021164021165</v>
      </c>
      <c r="AA217" s="937">
        <f t="shared" si="58"/>
        <v>9.4656084656084669</v>
      </c>
      <c r="AB217" s="641">
        <v>12</v>
      </c>
      <c r="AC217" s="918">
        <v>1.89</v>
      </c>
      <c r="AD217" s="918">
        <v>0.92</v>
      </c>
      <c r="AE217" s="918">
        <v>2.62</v>
      </c>
      <c r="AF217" s="918">
        <v>6.48</v>
      </c>
      <c r="AG217" s="918">
        <v>79.100000000000009</v>
      </c>
      <c r="AH217" s="918">
        <v>827.3</v>
      </c>
      <c r="AI217" s="918">
        <v>23.86</v>
      </c>
      <c r="AJ217" s="918">
        <v>73.099999999999994</v>
      </c>
      <c r="AK217" s="918">
        <v>10.299999999999999</v>
      </c>
      <c r="AL217" s="930">
        <v>4170</v>
      </c>
      <c r="AM217" s="924">
        <v>7.1999999999999993</v>
      </c>
      <c r="AN217" s="918">
        <v>4.29</v>
      </c>
      <c r="AO217" s="804">
        <f t="shared" si="59"/>
        <v>6.3344347538148291</v>
      </c>
      <c r="AP217" s="805">
        <f t="shared" si="60"/>
        <v>15.800043219423296</v>
      </c>
      <c r="AQ217" s="938">
        <f t="shared" si="61"/>
        <v>65.108910664907427</v>
      </c>
      <c r="AR217" s="704">
        <f>INDEX(Historical!$C$7:$C$1439,MATCH(B217,Historical!$B$7:$B$1446,0))*IF(AH217="n/a",1.03,IF(AH217&lt;0,1.01,IF(AH217&gt;10,1.1,(1+AH217/100))))</f>
        <v>0.37400000000000005</v>
      </c>
      <c r="AS217" s="937">
        <f t="shared" si="62"/>
        <v>0.4114000000000001</v>
      </c>
      <c r="AT217" s="937">
        <f t="shared" si="65"/>
        <v>0.45254000000000016</v>
      </c>
      <c r="AU217" s="937">
        <f t="shared" si="65"/>
        <v>0.49779400000000024</v>
      </c>
      <c r="AV217" s="937">
        <f t="shared" si="65"/>
        <v>0.54757340000000032</v>
      </c>
      <c r="AW217" s="704">
        <f t="shared" si="63"/>
        <v>2.2833074000000009</v>
      </c>
      <c r="AX217" s="812">
        <f t="shared" si="64"/>
        <v>12.763037451089998</v>
      </c>
      <c r="AY217" s="997">
        <v>0.74</v>
      </c>
      <c r="AZ217" s="924">
        <v>19.59</v>
      </c>
      <c r="BA217" s="924">
        <v>-4.25</v>
      </c>
      <c r="BB217" s="924">
        <v>4.3</v>
      </c>
      <c r="BC217" s="924">
        <v>3.9899999999999998</v>
      </c>
      <c r="BE217" s="666">
        <v>2010</v>
      </c>
      <c r="BF217" s="948" t="e">
        <f>#VALUE!</f>
        <v>#VALUE!</v>
      </c>
      <c r="BG217" s="933">
        <v>10.8</v>
      </c>
    </row>
    <row r="218" spans="1:59" ht="11.25" customHeight="1" x14ac:dyDescent="0.2">
      <c r="A218" s="537" t="s">
        <v>866</v>
      </c>
      <c r="B218" s="927" t="s">
        <v>867</v>
      </c>
      <c r="C218" s="994" t="s">
        <v>108</v>
      </c>
      <c r="D218" s="994" t="s">
        <v>4372</v>
      </c>
      <c r="E218" s="794">
        <v>17</v>
      </c>
      <c r="F218" s="526">
        <v>195</v>
      </c>
      <c r="G218" s="526" t="s">
        <v>106</v>
      </c>
      <c r="H218" s="526" t="s">
        <v>106</v>
      </c>
      <c r="I218" s="926">
        <v>35.270000000000003</v>
      </c>
      <c r="J218" s="704">
        <f t="shared" si="52"/>
        <v>8.165579812872128</v>
      </c>
      <c r="K218" s="935">
        <v>0.72</v>
      </c>
      <c r="L218" s="641">
        <v>4</v>
      </c>
      <c r="M218" s="695">
        <f t="shared" si="53"/>
        <v>2.88</v>
      </c>
      <c r="N218" s="923" t="s">
        <v>164</v>
      </c>
      <c r="O218" s="798">
        <v>0.68</v>
      </c>
      <c r="P218" s="917">
        <v>43440</v>
      </c>
      <c r="Q218" s="917">
        <v>43467</v>
      </c>
      <c r="R218" s="695">
        <f t="shared" si="54"/>
        <v>5.8823529411764595</v>
      </c>
      <c r="S218" s="761">
        <f>IF(INDEX(Historical!$D$7:$D$1439,MATCH(B218,Historical!$B$7:$B$1446,0))=0,"n/a",(INDEX(Historical!$C$7:$C$1439,MATCH(B218,Historical!$B$7:$B$1446,0))/INDEX(Historical!$D$7:$D$1439,MATCH(B218,Historical!$B$7:$B$1446,0))-1)*100)</f>
        <v>9.6774193548387224</v>
      </c>
      <c r="T218" s="761">
        <f>IF(INDEX(Historical!$F$7:$F$1432,MATCH(B218,Historical!$B$7:$B$1446,0))=0,"n/a",((INDEX(Historical!$C$7:$C$1439,MATCH(B218,Historical!$B$7:$B$1446,0))/INDEX(Historical!$F$7:$F$1432,MATCH(B218,Historical!$B$7:$B$1446,0)))^(1/3)-1)*100)</f>
        <v>10.793165135089279</v>
      </c>
      <c r="U218" s="761">
        <f>IF(INDEX(Historical!$H$7:$H$1432,MATCH(B218,Historical!$B$7:$B$1446,0))=0,"n/a",((INDEX(Historical!$C$7:$C$1439,MATCH(B218,Historical!$B$7:$B$1446,0))/INDEX(Historical!$H$7:$H$1432,MATCH(B218,Historical!$B$7:$B$1446,0)))^(1/5)-1)*100)</f>
        <v>11.196158593857874</v>
      </c>
      <c r="V218" s="761">
        <f>IF(INDEX(Historical!$O$7:$O$1432,MATCH(B218,Historical!$B$7:$B$1446,0))=0,"n/a",((INDEX(Historical!$C$7:$C$1439,MATCH(B218,Historical!$B$7:$B$1446,0))/INDEX(Historical!$O$7:$O$1432,MATCH(B218,Historical!$B$7:$B$1446,0)))^(1/10)-1)*100)</f>
        <v>8.990113881546602</v>
      </c>
      <c r="W218" s="762">
        <f t="shared" si="55"/>
        <v>1.2453856248517019</v>
      </c>
      <c r="X218" s="763">
        <f t="shared" si="56"/>
        <v>1.7771680307710911</v>
      </c>
      <c r="Y218" s="928" t="s">
        <v>3997</v>
      </c>
      <c r="Z218" s="704">
        <f t="shared" si="57"/>
        <v>91.71974522292993</v>
      </c>
      <c r="AA218" s="937">
        <f t="shared" si="58"/>
        <v>11.232484076433122</v>
      </c>
      <c r="AB218" s="641">
        <v>12</v>
      </c>
      <c r="AC218" s="918">
        <v>3.14</v>
      </c>
      <c r="AD218" s="918" t="s">
        <v>137</v>
      </c>
      <c r="AE218" s="918">
        <v>2.71</v>
      </c>
      <c r="AF218" s="918">
        <v>1.84</v>
      </c>
      <c r="AG218" s="918">
        <v>16.600000000000001</v>
      </c>
      <c r="AH218" s="918">
        <v>12.9</v>
      </c>
      <c r="AI218" s="918" t="s">
        <v>137</v>
      </c>
      <c r="AJ218" s="918">
        <v>6.3</v>
      </c>
      <c r="AK218" s="918" t="s">
        <v>137</v>
      </c>
      <c r="AL218" s="930">
        <v>331.54</v>
      </c>
      <c r="AM218" s="924">
        <v>6.1</v>
      </c>
      <c r="AN218" s="918">
        <v>0</v>
      </c>
      <c r="AO218" s="804">
        <f t="shared" si="59"/>
        <v>8.1292543302968792</v>
      </c>
      <c r="AP218" s="805">
        <f t="shared" si="60"/>
        <v>19.361738406730002</v>
      </c>
      <c r="AQ218" s="938">
        <f t="shared" si="61"/>
        <v>-4.1580683262813611</v>
      </c>
      <c r="AR218" s="704">
        <f>INDEX(Historical!$C$7:$C$1439,MATCH(B218,Historical!$B$7:$B$1446,0))*IF(AH218="n/a",1.03,IF(AH218&lt;0,1.01,IF(AH218&gt;10,1.1,(1+AH218/100))))</f>
        <v>2.9920000000000004</v>
      </c>
      <c r="AS218" s="937">
        <f t="shared" si="62"/>
        <v>3.0817600000000005</v>
      </c>
      <c r="AT218" s="937">
        <f t="shared" si="65"/>
        <v>3.1742128000000007</v>
      </c>
      <c r="AU218" s="937">
        <f t="shared" si="65"/>
        <v>3.2694391840000008</v>
      </c>
      <c r="AV218" s="937">
        <f t="shared" si="65"/>
        <v>3.367522359520001</v>
      </c>
      <c r="AW218" s="704">
        <f t="shared" si="63"/>
        <v>15.884934343520003</v>
      </c>
      <c r="AX218" s="812">
        <f t="shared" si="64"/>
        <v>45.038090001474345</v>
      </c>
      <c r="AY218" s="997">
        <v>1.44</v>
      </c>
      <c r="AZ218" s="924">
        <v>9.5699999999999985</v>
      </c>
      <c r="BA218" s="924">
        <v>-43.04</v>
      </c>
      <c r="BB218" s="924">
        <v>-6.2799999999999994</v>
      </c>
      <c r="BC218" s="924">
        <v>-23.91</v>
      </c>
      <c r="BE218" s="666">
        <v>2003</v>
      </c>
      <c r="BF218" s="948" t="e">
        <f>#VALUE!</f>
        <v>#VALUE!</v>
      </c>
      <c r="BG218" s="933">
        <v>14.399999999999999</v>
      </c>
    </row>
    <row r="219" spans="1:59" s="840" customFormat="1" ht="11.25" customHeight="1" x14ac:dyDescent="0.2">
      <c r="A219" s="819" t="s">
        <v>864</v>
      </c>
      <c r="B219" s="848" t="s">
        <v>865</v>
      </c>
      <c r="C219" s="994" t="s">
        <v>123</v>
      </c>
      <c r="D219" s="994" t="s">
        <v>4208</v>
      </c>
      <c r="E219" s="820">
        <v>15</v>
      </c>
      <c r="F219" s="526">
        <v>245</v>
      </c>
      <c r="G219" s="1151" t="s">
        <v>106</v>
      </c>
      <c r="H219" s="1151" t="s">
        <v>106</v>
      </c>
      <c r="I219" s="821">
        <v>67.86</v>
      </c>
      <c r="J219" s="822">
        <f t="shared" si="52"/>
        <v>1.4736221632773356</v>
      </c>
      <c r="K219" s="823">
        <v>0.25</v>
      </c>
      <c r="L219" s="824">
        <v>4</v>
      </c>
      <c r="M219" s="825">
        <f t="shared" si="53"/>
        <v>1</v>
      </c>
      <c r="N219" s="826" t="s">
        <v>380</v>
      </c>
      <c r="O219" s="827">
        <v>0.21</v>
      </c>
      <c r="P219" s="828">
        <v>43339</v>
      </c>
      <c r="Q219" s="828">
        <v>43355</v>
      </c>
      <c r="R219" s="825">
        <f t="shared" si="54"/>
        <v>19.047619047619051</v>
      </c>
      <c r="S219" s="761">
        <f>IF(INDEX(Historical!$D$7:$D$1439,MATCH(B219,Historical!$B$7:$B$1446,0))=0,"n/a",(INDEX(Historical!$C$7:$C$1439,MATCH(B219,Historical!$B$7:$B$1446,0))/INDEX(Historical!$D$7:$D$1439,MATCH(B219,Historical!$B$7:$B$1446,0))-1)*100)</f>
        <v>14.827758362456333</v>
      </c>
      <c r="T219" s="761">
        <f>IF(INDEX(Historical!$F$7:$F$1432,MATCH(B219,Historical!$B$7:$B$1446,0))=0,"n/a",((INDEX(Historical!$C$7:$C$1439,MATCH(B219,Historical!$B$7:$B$1446,0))/INDEX(Historical!$F$7:$F$1432,MATCH(B219,Historical!$B$7:$B$1446,0)))^(1/3)-1)*100)</f>
        <v>9.9051890359326489</v>
      </c>
      <c r="U219" s="761">
        <f>IF(INDEX(Historical!$H$7:$H$1432,MATCH(B219,Historical!$B$7:$B$1446,0))=0,"n/a",((INDEX(Historical!$C$7:$C$1439,MATCH(B219,Historical!$B$7:$B$1446,0))/INDEX(Historical!$H$7:$H$1432,MATCH(B219,Historical!$B$7:$B$1446,0)))^(1/5)-1)*100)</f>
        <v>17.401264574778285</v>
      </c>
      <c r="V219" s="761">
        <f>IF(INDEX(Historical!$O$7:$O$1432,MATCH(B219,Historical!$B$7:$B$1446,0))=0,"n/a",((INDEX(Historical!$C$7:$C$1439,MATCH(B219,Historical!$B$7:$B$1446,0))/INDEX(Historical!$O$7:$O$1432,MATCH(B219,Historical!$B$7:$B$1446,0)))^(1/10)-1)*100)</f>
        <v>24.539293074389825</v>
      </c>
      <c r="W219" s="829">
        <f t="shared" si="55"/>
        <v>0.70911841355931038</v>
      </c>
      <c r="X219" s="830">
        <f t="shared" si="56"/>
        <v>1.5964462912640627</v>
      </c>
      <c r="Y219" s="841"/>
      <c r="Z219" s="822">
        <f t="shared" si="57"/>
        <v>13.14060446780552</v>
      </c>
      <c r="AA219" s="832">
        <f t="shared" si="58"/>
        <v>8.9172141918528247</v>
      </c>
      <c r="AB219" s="824">
        <v>12</v>
      </c>
      <c r="AC219" s="833">
        <v>7.61</v>
      </c>
      <c r="AD219" s="833">
        <v>0.59</v>
      </c>
      <c r="AE219" s="833">
        <v>1.06</v>
      </c>
      <c r="AF219" s="833">
        <v>1.57</v>
      </c>
      <c r="AG219" s="833">
        <v>18.3</v>
      </c>
      <c r="AH219" s="833">
        <v>39.900000000000006</v>
      </c>
      <c r="AI219" s="833">
        <v>28.849999999999998</v>
      </c>
      <c r="AJ219" s="833">
        <v>10.9</v>
      </c>
      <c r="AK219" s="833">
        <v>15.07</v>
      </c>
      <c r="AL219" s="834">
        <v>9200</v>
      </c>
      <c r="AM219" s="835">
        <v>0.4</v>
      </c>
      <c r="AN219" s="833">
        <v>0.48</v>
      </c>
      <c r="AO219" s="836">
        <f t="shared" si="59"/>
        <v>9.9576725462027973</v>
      </c>
      <c r="AP219" s="837">
        <f t="shared" si="60"/>
        <v>18.874886738055622</v>
      </c>
      <c r="AQ219" s="838">
        <f t="shared" si="61"/>
        <v>-21.118862186454702</v>
      </c>
      <c r="AR219" s="704">
        <f>INDEX(Historical!$C$7:$C$1439,MATCH(B219,Historical!$B$7:$B$1446,0))*IF(AH219="n/a",1.03,IF(AH219&lt;0,1.01,IF(AH219&gt;10,1.1,(1+AH219/100))))</f>
        <v>1.0120000000000002</v>
      </c>
      <c r="AS219" s="832">
        <f t="shared" si="62"/>
        <v>1.1132000000000004</v>
      </c>
      <c r="AT219" s="832">
        <f t="shared" si="65"/>
        <v>1.2245200000000005</v>
      </c>
      <c r="AU219" s="832">
        <f t="shared" si="65"/>
        <v>1.3469720000000007</v>
      </c>
      <c r="AV219" s="832">
        <f t="shared" si="65"/>
        <v>1.4816692000000009</v>
      </c>
      <c r="AW219" s="822">
        <f t="shared" si="63"/>
        <v>6.1783612000000021</v>
      </c>
      <c r="AX219" s="839">
        <f t="shared" si="64"/>
        <v>9.1045699970527583</v>
      </c>
      <c r="AY219" s="998">
        <v>1.44</v>
      </c>
      <c r="AZ219" s="835">
        <v>13.530000000000001</v>
      </c>
      <c r="BA219" s="835">
        <v>-45.4</v>
      </c>
      <c r="BB219" s="835">
        <v>-6.61</v>
      </c>
      <c r="BC219" s="835">
        <v>-18.14</v>
      </c>
      <c r="BD219" s="964"/>
      <c r="BE219" s="666">
        <v>2004</v>
      </c>
      <c r="BF219" s="948" t="e">
        <f>#VALUE!</f>
        <v>#VALUE!</v>
      </c>
      <c r="BG219" s="895">
        <v>8.6</v>
      </c>
    </row>
    <row r="220" spans="1:59" ht="11.25" customHeight="1" x14ac:dyDescent="0.2">
      <c r="A220" s="611" t="s">
        <v>769</v>
      </c>
      <c r="B220" s="927" t="s">
        <v>857</v>
      </c>
      <c r="C220" s="994" t="s">
        <v>112</v>
      </c>
      <c r="D220" s="994" t="s">
        <v>4359</v>
      </c>
      <c r="E220" s="794">
        <v>16</v>
      </c>
      <c r="F220" s="526">
        <v>231</v>
      </c>
      <c r="G220" s="526" t="s">
        <v>37</v>
      </c>
      <c r="H220" s="526" t="s">
        <v>115</v>
      </c>
      <c r="I220" s="926">
        <v>103.91</v>
      </c>
      <c r="J220" s="704">
        <f t="shared" si="52"/>
        <v>1.9728611298238861</v>
      </c>
      <c r="K220" s="929">
        <v>0.51249999999999996</v>
      </c>
      <c r="L220" s="641">
        <v>4</v>
      </c>
      <c r="M220" s="695">
        <f t="shared" si="53"/>
        <v>2.0499999999999998</v>
      </c>
      <c r="N220" s="923" t="s">
        <v>3969</v>
      </c>
      <c r="O220" s="797">
        <v>0.46500000000000002</v>
      </c>
      <c r="P220" s="917">
        <v>43531</v>
      </c>
      <c r="Q220" s="917">
        <v>43546</v>
      </c>
      <c r="R220" s="695">
        <f t="shared" si="54"/>
        <v>10.215053763440844</v>
      </c>
      <c r="S220" s="761">
        <f>IF(INDEX(Historical!$D$7:$D$1439,MATCH(B220,Historical!$B$7:$B$1446,0))=0,"n/a",(INDEX(Historical!$C$7:$C$1439,MATCH(B220,Historical!$B$7:$B$1446,0))/INDEX(Historical!$D$7:$D$1439,MATCH(B220,Historical!$B$7:$B$1446,0))-1)*100)</f>
        <v>9.4117647058823639</v>
      </c>
      <c r="T220" s="761">
        <f>IF(INDEX(Historical!$F$7:$F$1432,MATCH(B220,Historical!$B$7:$B$1446,0))=0,"n/a",((INDEX(Historical!$C$7:$C$1439,MATCH(B220,Historical!$B$7:$B$1446,0))/INDEX(Historical!$F$7:$F$1432,MATCH(B220,Historical!$B$7:$B$1446,0)))^(1/3)-1)*100)</f>
        <v>6.4953735209395624</v>
      </c>
      <c r="U220" s="761">
        <f>IF(INDEX(Historical!$H$7:$H$1432,MATCH(B220,Historical!$B$7:$B$1446,0))=0,"n/a",((INDEX(Historical!$C$7:$C$1439,MATCH(B220,Historical!$B$7:$B$1446,0))/INDEX(Historical!$H$7:$H$1432,MATCH(B220,Historical!$B$7:$B$1446,0)))^(1/5)-1)*100)</f>
        <v>4.9619807391366288</v>
      </c>
      <c r="V220" s="761">
        <f>IF(INDEX(Historical!$O$7:$O$1432,MATCH(B220,Historical!$B$7:$B$1446,0))=0,"n/a",((INDEX(Historical!$C$7:$C$1439,MATCH(B220,Historical!$B$7:$B$1446,0))/INDEX(Historical!$O$7:$O$1432,MATCH(B220,Historical!$B$7:$B$1446,0)))^(1/10)-1)*100)</f>
        <v>5.5866275967445089</v>
      </c>
      <c r="W220" s="762">
        <f t="shared" si="55"/>
        <v>0.8881889213499965</v>
      </c>
      <c r="X220" s="763">
        <f t="shared" si="56"/>
        <v>5.8930887638202242E-2</v>
      </c>
      <c r="Y220" s="727" t="s">
        <v>3999</v>
      </c>
      <c r="Z220" s="704">
        <f t="shared" si="57"/>
        <v>46.275395033860043</v>
      </c>
      <c r="AA220" s="937">
        <f t="shared" si="58"/>
        <v>23.455981941309254</v>
      </c>
      <c r="AB220" s="641">
        <v>12</v>
      </c>
      <c r="AC220" s="918">
        <v>4.43</v>
      </c>
      <c r="AD220" s="918">
        <v>2.23</v>
      </c>
      <c r="AE220" s="918">
        <v>2.95</v>
      </c>
      <c r="AF220" s="918">
        <v>7.04</v>
      </c>
      <c r="AG220" s="918">
        <v>31.3</v>
      </c>
      <c r="AH220" s="918">
        <v>-23.1</v>
      </c>
      <c r="AI220" s="918">
        <v>8.98</v>
      </c>
      <c r="AJ220" s="918">
        <v>84.2</v>
      </c>
      <c r="AK220" s="918">
        <v>10.5</v>
      </c>
      <c r="AL220" s="930">
        <v>44060</v>
      </c>
      <c r="AM220" s="924">
        <v>0.1</v>
      </c>
      <c r="AN220" s="918">
        <v>1.6</v>
      </c>
      <c r="AO220" s="804">
        <f t="shared" si="59"/>
        <v>-16.521140072348739</v>
      </c>
      <c r="AP220" s="805">
        <f t="shared" si="60"/>
        <v>6.9348418689605147</v>
      </c>
      <c r="AQ220" s="938">
        <f t="shared" si="61"/>
        <v>170.90803102555111</v>
      </c>
      <c r="AR220" s="704">
        <f>INDEX(Historical!$C$7:$C$1439,MATCH(B220,Historical!$B$7:$B$1446,0))*IF(AH220="n/a",1.03,IF(AH220&lt;0,1.01,IF(AH220&gt;10,1.1,(1+AH220/100))))</f>
        <v>1.8786</v>
      </c>
      <c r="AS220" s="937">
        <f t="shared" si="62"/>
        <v>2.0472982800000001</v>
      </c>
      <c r="AT220" s="937">
        <f t="shared" si="65"/>
        <v>2.2520281080000002</v>
      </c>
      <c r="AU220" s="937">
        <f t="shared" si="65"/>
        <v>2.4772309188000006</v>
      </c>
      <c r="AV220" s="937">
        <f t="shared" si="65"/>
        <v>2.7249540106800008</v>
      </c>
      <c r="AW220" s="704">
        <f t="shared" si="63"/>
        <v>11.380111317480003</v>
      </c>
      <c r="AX220" s="812">
        <f t="shared" si="64"/>
        <v>10.951892327475703</v>
      </c>
      <c r="AY220" s="997">
        <v>0.67</v>
      </c>
      <c r="AZ220" s="924">
        <v>29.95</v>
      </c>
      <c r="BA220" s="924">
        <v>-0.03</v>
      </c>
      <c r="BB220" s="924">
        <v>5.35</v>
      </c>
      <c r="BC220" s="924">
        <v>13.919999999999998</v>
      </c>
      <c r="BE220" s="666">
        <v>2004</v>
      </c>
      <c r="BF220" s="948" t="e">
        <f>#VALUE!</f>
        <v>#VALUE!</v>
      </c>
      <c r="BG220" s="933">
        <v>8.6</v>
      </c>
    </row>
    <row r="221" spans="1:59" ht="11.25" customHeight="1" x14ac:dyDescent="0.2">
      <c r="A221" s="611" t="s">
        <v>853</v>
      </c>
      <c r="B221" s="927" t="s">
        <v>854</v>
      </c>
      <c r="C221" s="994" t="s">
        <v>4356</v>
      </c>
      <c r="D221" s="994" t="s">
        <v>4357</v>
      </c>
      <c r="E221" s="794">
        <v>22</v>
      </c>
      <c r="F221" s="526">
        <v>155</v>
      </c>
      <c r="G221" s="526" t="s">
        <v>37</v>
      </c>
      <c r="H221" s="526" t="s">
        <v>37</v>
      </c>
      <c r="I221" s="926">
        <v>78.33</v>
      </c>
      <c r="J221" s="704">
        <f t="shared" si="52"/>
        <v>5.2700114898506323</v>
      </c>
      <c r="K221" s="935">
        <v>1.032</v>
      </c>
      <c r="L221" s="641">
        <v>4</v>
      </c>
      <c r="M221" s="695">
        <f t="shared" si="53"/>
        <v>4.1280000000000001</v>
      </c>
      <c r="N221" s="923" t="s">
        <v>220</v>
      </c>
      <c r="O221" s="798">
        <v>1.03</v>
      </c>
      <c r="P221" s="917">
        <v>43552</v>
      </c>
      <c r="Q221" s="917">
        <v>43570</v>
      </c>
      <c r="R221" s="695">
        <f t="shared" si="54"/>
        <v>0.19417475728155356</v>
      </c>
      <c r="S221" s="761">
        <f>IF(INDEX(Historical!$D$7:$D$1439,MATCH(B221,Historical!$B$7:$B$1446,0))=0,"n/a",(INDEX(Historical!$C$7:$C$1439,MATCH(B221,Historical!$B$7:$B$1446,0))/INDEX(Historical!$D$7:$D$1439,MATCH(B221,Historical!$B$7:$B$1446,0))-1)*100)</f>
        <v>1.2437810945273853</v>
      </c>
      <c r="T221" s="761">
        <f>IF(INDEX(Historical!$F$7:$F$1432,MATCH(B221,Historical!$B$7:$B$1446,0))=0,"n/a",((INDEX(Historical!$C$7:$C$1439,MATCH(B221,Historical!$B$7:$B$1446,0))/INDEX(Historical!$F$7:$F$1432,MATCH(B221,Historical!$B$7:$B$1446,0)))^(1/3)-1)*100)</f>
        <v>2.0732592740087874</v>
      </c>
      <c r="U221" s="761">
        <f>IF(INDEX(Historical!$H$7:$H$1432,MATCH(B221,Historical!$B$7:$B$1446,0))=0,"n/a",((INDEX(Historical!$C$7:$C$1439,MATCH(B221,Historical!$B$7:$B$1446,0))/INDEX(Historical!$H$7:$H$1432,MATCH(B221,Historical!$B$7:$B$1446,0)))^(1/5)-1)*100)</f>
        <v>5.0590472146298415</v>
      </c>
      <c r="V221" s="761">
        <f>IF(INDEX(Historical!$O$7:$O$1432,MATCH(B221,Historical!$B$7:$B$1446,0))=0,"n/a",((INDEX(Historical!$C$7:$C$1439,MATCH(B221,Historical!$B$7:$B$1446,0))/INDEX(Historical!$O$7:$O$1432,MATCH(B221,Historical!$B$7:$B$1446,0)))^(1/10)-1)*100)</f>
        <v>7.7020732906573741</v>
      </c>
      <c r="W221" s="762">
        <f t="shared" si="55"/>
        <v>0.65684225840417187</v>
      </c>
      <c r="X221" s="763">
        <f t="shared" si="56"/>
        <v>0.15662684875014987</v>
      </c>
      <c r="Y221" s="928"/>
      <c r="Z221" s="704">
        <f t="shared" si="57"/>
        <v>118.28080229226362</v>
      </c>
      <c r="AA221" s="937">
        <f t="shared" si="58"/>
        <v>22.444126074498566</v>
      </c>
      <c r="AB221" s="641">
        <v>12</v>
      </c>
      <c r="AC221" s="918">
        <v>3.49</v>
      </c>
      <c r="AD221" s="918" t="s">
        <v>137</v>
      </c>
      <c r="AE221" s="918">
        <v>14.71</v>
      </c>
      <c r="AF221" s="918">
        <v>1.35</v>
      </c>
      <c r="AG221" s="918">
        <v>10.199999999999999</v>
      </c>
      <c r="AH221" s="918">
        <v>40.5</v>
      </c>
      <c r="AI221" s="918">
        <v>0.5</v>
      </c>
      <c r="AJ221" s="918">
        <v>32.300000000000004</v>
      </c>
      <c r="AK221" s="918" t="s">
        <v>137</v>
      </c>
      <c r="AL221" s="930">
        <v>13030</v>
      </c>
      <c r="AM221" s="924">
        <v>1</v>
      </c>
      <c r="AN221" s="918">
        <v>0.93</v>
      </c>
      <c r="AO221" s="804">
        <f t="shared" si="59"/>
        <v>-12.115067370018092</v>
      </c>
      <c r="AP221" s="805">
        <f t="shared" si="60"/>
        <v>10.329058704480474</v>
      </c>
      <c r="AQ221" s="938">
        <f t="shared" si="61"/>
        <v>16.045144856211625</v>
      </c>
      <c r="AR221" s="704">
        <f>INDEX(Historical!$C$7:$C$1439,MATCH(B221,Historical!$B$7:$B$1446,0))*IF(AH221="n/a",1.03,IF(AH221&lt;0,1.01,IF(AH221&gt;10,1.1,(1+AH221/100))))</f>
        <v>4.4770000000000003</v>
      </c>
      <c r="AS221" s="937">
        <f t="shared" si="62"/>
        <v>4.4993850000000002</v>
      </c>
      <c r="AT221" s="937">
        <f t="shared" si="65"/>
        <v>4.6343665500000002</v>
      </c>
      <c r="AU221" s="937">
        <f t="shared" si="65"/>
        <v>4.7733975465</v>
      </c>
      <c r="AV221" s="937">
        <f t="shared" si="65"/>
        <v>4.9165994728950002</v>
      </c>
      <c r="AW221" s="704">
        <f t="shared" si="63"/>
        <v>23.300748569395001</v>
      </c>
      <c r="AX221" s="812">
        <f t="shared" si="64"/>
        <v>29.746902297197753</v>
      </c>
      <c r="AY221" s="997">
        <v>0.67</v>
      </c>
      <c r="AZ221" s="924">
        <v>28.749999999999996</v>
      </c>
      <c r="BA221" s="924">
        <v>-0.95</v>
      </c>
      <c r="BB221" s="924">
        <v>4.87</v>
      </c>
      <c r="BC221" s="924">
        <v>14.66</v>
      </c>
      <c r="BE221" s="666">
        <v>1998</v>
      </c>
      <c r="BF221" s="948" t="e">
        <f>#VALUE!</f>
        <v>#VALUE!</v>
      </c>
      <c r="BG221" s="933">
        <v>4.2</v>
      </c>
    </row>
    <row r="222" spans="1:59" ht="11.25" customHeight="1" x14ac:dyDescent="0.2">
      <c r="A222" s="537" t="s">
        <v>855</v>
      </c>
      <c r="B222" s="927" t="s">
        <v>856</v>
      </c>
      <c r="C222" s="994" t="s">
        <v>108</v>
      </c>
      <c r="D222" s="994" t="s">
        <v>118</v>
      </c>
      <c r="E222" s="794">
        <v>17</v>
      </c>
      <c r="F222" s="526">
        <v>187</v>
      </c>
      <c r="G222" s="526" t="s">
        <v>106</v>
      </c>
      <c r="H222" s="526" t="s">
        <v>106</v>
      </c>
      <c r="I222" s="926">
        <v>84.72</v>
      </c>
      <c r="J222" s="704">
        <f t="shared" si="52"/>
        <v>0.708215297450425</v>
      </c>
      <c r="K222" s="929">
        <v>0.15</v>
      </c>
      <c r="L222" s="641">
        <v>4</v>
      </c>
      <c r="M222" s="695">
        <f t="shared" si="53"/>
        <v>0.6</v>
      </c>
      <c r="N222" s="923" t="s">
        <v>506</v>
      </c>
      <c r="O222" s="797">
        <v>0.14000000000000001</v>
      </c>
      <c r="P222" s="917">
        <v>43265</v>
      </c>
      <c r="Q222" s="917">
        <v>43286</v>
      </c>
      <c r="R222" s="695">
        <f t="shared" si="54"/>
        <v>7.1428571428571281</v>
      </c>
      <c r="S222" s="761">
        <f>IF(INDEX(Historical!$D$7:$D$1439,MATCH(B222,Historical!$B$7:$B$1446,0))=0,"n/a",(INDEX(Historical!$C$7:$C$1439,MATCH(B222,Historical!$B$7:$B$1446,0))/INDEX(Historical!$D$7:$D$1439,MATCH(B222,Historical!$B$7:$B$1446,0))-1)*100)</f>
        <v>7.2727272727272529</v>
      </c>
      <c r="T222" s="761">
        <f>IF(INDEX(Historical!$F$7:$F$1432,MATCH(B222,Historical!$B$7:$B$1446,0))=0,"n/a",((INDEX(Historical!$C$7:$C$1439,MATCH(B222,Historical!$B$7:$B$1446,0))/INDEX(Historical!$F$7:$F$1432,MATCH(B222,Historical!$B$7:$B$1446,0)))^(1/3)-1)*100)</f>
        <v>7.8743150660129491</v>
      </c>
      <c r="U222" s="761">
        <f>IF(INDEX(Historical!$H$7:$H$1432,MATCH(B222,Historical!$B$7:$B$1446,0))=0,"n/a",((INDEX(Historical!$C$7:$C$1439,MATCH(B222,Historical!$B$7:$B$1446,0))/INDEX(Historical!$H$7:$H$1432,MATCH(B222,Historical!$B$7:$B$1446,0)))^(1/5)-1)*100)</f>
        <v>9.1977482660523524</v>
      </c>
      <c r="V222" s="761">
        <f>IF(INDEX(Historical!$O$7:$O$1432,MATCH(B222,Historical!$B$7:$B$1446,0))=0,"n/a",((INDEX(Historical!$C$7:$C$1439,MATCH(B222,Historical!$B$7:$B$1446,0))/INDEX(Historical!$O$7:$O$1432,MATCH(B222,Historical!$B$7:$B$1446,0)))^(1/10)-1)*100)</f>
        <v>9.878422965064404</v>
      </c>
      <c r="W222" s="762">
        <f t="shared" si="55"/>
        <v>0.93109480112166731</v>
      </c>
      <c r="X222" s="763">
        <f t="shared" si="56"/>
        <v>1.4599600422305321</v>
      </c>
      <c r="Y222" s="719"/>
      <c r="Z222" s="704">
        <f t="shared" si="57"/>
        <v>12.422360248447205</v>
      </c>
      <c r="AA222" s="937">
        <f t="shared" si="58"/>
        <v>17.540372670807454</v>
      </c>
      <c r="AB222" s="641">
        <v>12</v>
      </c>
      <c r="AC222" s="918">
        <v>4.83</v>
      </c>
      <c r="AD222" s="918">
        <v>1.52</v>
      </c>
      <c r="AE222" s="918">
        <v>1.35</v>
      </c>
      <c r="AF222" s="918">
        <v>1.98</v>
      </c>
      <c r="AG222" s="918">
        <v>11.799999999999999</v>
      </c>
      <c r="AH222" s="918">
        <v>17.8</v>
      </c>
      <c r="AI222" s="918">
        <v>7.3999999999999995</v>
      </c>
      <c r="AJ222" s="918">
        <v>6.3</v>
      </c>
      <c r="AK222" s="918">
        <v>11.58</v>
      </c>
      <c r="AL222" s="930">
        <v>10390</v>
      </c>
      <c r="AM222" s="924">
        <v>0.2</v>
      </c>
      <c r="AN222" s="918">
        <v>0.51</v>
      </c>
      <c r="AO222" s="804">
        <f t="shared" si="59"/>
        <v>-7.6344091073046769</v>
      </c>
      <c r="AP222" s="805">
        <f t="shared" si="60"/>
        <v>9.9059635635027767</v>
      </c>
      <c r="AQ222" s="938">
        <f t="shared" si="61"/>
        <v>24.239800186214744</v>
      </c>
      <c r="AR222" s="704">
        <f>INDEX(Historical!$C$7:$C$1439,MATCH(B222,Historical!$B$7:$B$1446,0))*IF(AH222="n/a",1.03,IF(AH222&lt;0,1.01,IF(AH222&gt;10,1.1,(1+AH222/100))))</f>
        <v>0.64900000000000002</v>
      </c>
      <c r="AS222" s="937">
        <f t="shared" si="62"/>
        <v>0.69702600000000003</v>
      </c>
      <c r="AT222" s="937">
        <f t="shared" si="65"/>
        <v>0.76672860000000009</v>
      </c>
      <c r="AU222" s="937">
        <f t="shared" si="65"/>
        <v>0.84340146000000016</v>
      </c>
      <c r="AV222" s="937">
        <f t="shared" si="65"/>
        <v>0.92774160600000022</v>
      </c>
      <c r="AW222" s="704">
        <f t="shared" si="63"/>
        <v>3.8838976660000006</v>
      </c>
      <c r="AX222" s="812">
        <f t="shared" si="64"/>
        <v>4.5843929013220031</v>
      </c>
      <c r="AY222" s="997">
        <v>0.75</v>
      </c>
      <c r="AZ222" s="924">
        <v>23.01</v>
      </c>
      <c r="BA222" s="924">
        <v>-0.48</v>
      </c>
      <c r="BB222" s="924">
        <v>4.79</v>
      </c>
      <c r="BC222" s="924">
        <v>10.59</v>
      </c>
      <c r="BE222" s="666">
        <v>2002</v>
      </c>
      <c r="BF222" s="948" t="e">
        <f>#VALUE!</f>
        <v>#VALUE!</v>
      </c>
      <c r="BG222" s="933">
        <v>2.6</v>
      </c>
    </row>
    <row r="223" spans="1:59" ht="11.25" customHeight="1" x14ac:dyDescent="0.2">
      <c r="A223" s="537" t="s">
        <v>1811</v>
      </c>
      <c r="B223" s="927" t="s">
        <v>1812</v>
      </c>
      <c r="C223" s="994" t="s">
        <v>123</v>
      </c>
      <c r="D223" s="994" t="s">
        <v>4379</v>
      </c>
      <c r="E223" s="794">
        <v>10</v>
      </c>
      <c r="F223" s="526">
        <v>322</v>
      </c>
      <c r="G223" s="526" t="s">
        <v>106</v>
      </c>
      <c r="H223" s="526" t="s">
        <v>106</v>
      </c>
      <c r="I223" s="926">
        <v>38.35</v>
      </c>
      <c r="J223" s="704">
        <f t="shared" si="52"/>
        <v>4.7457627118644066</v>
      </c>
      <c r="K223" s="929">
        <v>0.45500000000000002</v>
      </c>
      <c r="L223" s="641">
        <v>4</v>
      </c>
      <c r="M223" s="695">
        <f t="shared" si="53"/>
        <v>1.82</v>
      </c>
      <c r="N223" s="923" t="s">
        <v>1248</v>
      </c>
      <c r="O223" s="797">
        <v>0.43</v>
      </c>
      <c r="P223" s="917">
        <v>43412</v>
      </c>
      <c r="Q223" s="917">
        <v>43423</v>
      </c>
      <c r="R223" s="695">
        <f t="shared" si="54"/>
        <v>5.8139534883720989</v>
      </c>
      <c r="S223" s="761">
        <f>IF(INDEX(Historical!$D$7:$D$1439,MATCH(B223,Historical!$B$7:$B$1446,0))=0,"n/a",(INDEX(Historical!$C$7:$C$1439,MATCH(B223,Historical!$B$7:$B$1446,0))/INDEX(Historical!$D$7:$D$1439,MATCH(B223,Historical!$B$7:$B$1446,0))-1)*100)</f>
        <v>7.055214723926384</v>
      </c>
      <c r="T223" s="761">
        <f>IF(INDEX(Historical!$F$7:$F$1432,MATCH(B223,Historical!$B$7:$B$1446,0))=0,"n/a",((INDEX(Historical!$C$7:$C$1439,MATCH(B223,Historical!$B$7:$B$1446,0))/INDEX(Historical!$F$7:$F$1432,MATCH(B223,Historical!$B$7:$B$1446,0)))^(1/3)-1)*100)</f>
        <v>11.663742812486188</v>
      </c>
      <c r="U223" s="761">
        <f>IF(INDEX(Historical!$H$7:$H$1432,MATCH(B223,Historical!$B$7:$B$1446,0))=0,"n/a",((INDEX(Historical!$C$7:$C$1439,MATCH(B223,Historical!$B$7:$B$1446,0))/INDEX(Historical!$H$7:$H$1432,MATCH(B223,Historical!$B$7:$B$1446,0)))^(1/5)-1)*100)</f>
        <v>26.944614869348339</v>
      </c>
      <c r="V223" s="761">
        <f>IF(INDEX(Historical!$O$7:$O$1432,MATCH(B223,Historical!$B$7:$B$1446,0))=0,"n/a",((INDEX(Historical!$C$7:$C$1439,MATCH(B223,Historical!$B$7:$B$1446,0))/INDEX(Historical!$O$7:$O$1432,MATCH(B223,Historical!$B$7:$B$1446,0)))^(1/10)-1)*100)</f>
        <v>25.488789126768154</v>
      </c>
      <c r="W223" s="762">
        <f t="shared" si="55"/>
        <v>1.0571163163279218</v>
      </c>
      <c r="X223" s="763" t="str">
        <f t="shared" si="56"/>
        <v>n/a</v>
      </c>
      <c r="Y223" s="928"/>
      <c r="Z223" s="704">
        <f t="shared" si="57"/>
        <v>60.264900662251655</v>
      </c>
      <c r="AA223" s="937">
        <f t="shared" si="58"/>
        <v>12.698675496688741</v>
      </c>
      <c r="AB223" s="641">
        <v>9</v>
      </c>
      <c r="AC223" s="918">
        <v>3.02</v>
      </c>
      <c r="AD223" s="918">
        <v>0.85</v>
      </c>
      <c r="AE223" s="918">
        <v>0.61</v>
      </c>
      <c r="AF223" s="918">
        <v>0.84</v>
      </c>
      <c r="AG223" s="918">
        <v>7.9</v>
      </c>
      <c r="AH223" s="918">
        <v>-4.1000000000000005</v>
      </c>
      <c r="AI223" s="918">
        <v>5.1100000000000003</v>
      </c>
      <c r="AJ223" s="918">
        <v>-11.799999999999999</v>
      </c>
      <c r="AK223" s="918">
        <v>14.97</v>
      </c>
      <c r="AL223" s="930">
        <v>10150</v>
      </c>
      <c r="AM223" s="924">
        <v>1.0999999999999999</v>
      </c>
      <c r="AN223" s="918">
        <v>0.93</v>
      </c>
      <c r="AO223" s="804">
        <f t="shared" si="59"/>
        <v>18.991702084524</v>
      </c>
      <c r="AP223" s="805">
        <f t="shared" si="60"/>
        <v>31.690377581212744</v>
      </c>
      <c r="AQ223" s="938">
        <f t="shared" si="61"/>
        <v>-31.14625026843396</v>
      </c>
      <c r="AR223" s="704">
        <f>INDEX(Historical!$C$7:$C$1439,MATCH(B223,Historical!$B$7:$B$1446,0))*IF(AH223="n/a",1.03,IF(AH223&lt;0,1.01,IF(AH223&gt;10,1.1,(1+AH223/100))))</f>
        <v>1.7624500000000001</v>
      </c>
      <c r="AS223" s="937">
        <f t="shared" si="62"/>
        <v>1.8525111949999999</v>
      </c>
      <c r="AT223" s="937">
        <f t="shared" si="65"/>
        <v>2.0377623145000001</v>
      </c>
      <c r="AU223" s="937">
        <f t="shared" si="65"/>
        <v>2.2415385459500001</v>
      </c>
      <c r="AV223" s="937">
        <f t="shared" si="65"/>
        <v>2.4656924005450005</v>
      </c>
      <c r="AW223" s="704">
        <f t="shared" si="63"/>
        <v>10.359954455995002</v>
      </c>
      <c r="AX223" s="812">
        <f t="shared" si="64"/>
        <v>27.014222831799223</v>
      </c>
      <c r="AY223" s="997">
        <v>1.71</v>
      </c>
      <c r="AZ223" s="924">
        <v>8.9499999999999993</v>
      </c>
      <c r="BA223" s="924">
        <v>-42.77</v>
      </c>
      <c r="BB223" s="924">
        <v>-1.68</v>
      </c>
      <c r="BC223" s="924">
        <v>-19.09</v>
      </c>
      <c r="BE223" s="666">
        <v>2010</v>
      </c>
      <c r="BF223" s="948" t="e">
        <f>#VALUE!</f>
        <v>#VALUE!</v>
      </c>
      <c r="BG223" s="933">
        <v>3.4000000000000004</v>
      </c>
    </row>
    <row r="224" spans="1:59" ht="11.25" customHeight="1" x14ac:dyDescent="0.2">
      <c r="A224" s="537" t="s">
        <v>868</v>
      </c>
      <c r="B224" s="927" t="s">
        <v>869</v>
      </c>
      <c r="C224" s="994" t="s">
        <v>247</v>
      </c>
      <c r="D224" s="994" t="s">
        <v>4354</v>
      </c>
      <c r="E224" s="794">
        <v>14</v>
      </c>
      <c r="F224" s="526">
        <v>280</v>
      </c>
      <c r="G224" s="526" t="s">
        <v>106</v>
      </c>
      <c r="H224" s="526" t="s">
        <v>106</v>
      </c>
      <c r="I224" s="926">
        <v>56.27</v>
      </c>
      <c r="J224" s="704">
        <f t="shared" si="52"/>
        <v>3.4121201350630881</v>
      </c>
      <c r="K224" s="929">
        <v>0.48</v>
      </c>
      <c r="L224" s="641">
        <v>4</v>
      </c>
      <c r="M224" s="695">
        <f t="shared" si="53"/>
        <v>1.92</v>
      </c>
      <c r="N224" s="923" t="s">
        <v>997</v>
      </c>
      <c r="O224" s="797">
        <v>0.43</v>
      </c>
      <c r="P224" s="917">
        <v>43580</v>
      </c>
      <c r="Q224" s="917">
        <v>43616</v>
      </c>
      <c r="R224" s="695">
        <f t="shared" si="54"/>
        <v>11.627906976744184</v>
      </c>
      <c r="S224" s="761">
        <f>IF(INDEX(Historical!$D$7:$D$1439,MATCH(B224,Historical!$B$7:$B$1446,0))=0,"n/a",(INDEX(Historical!$C$7:$C$1439,MATCH(B224,Historical!$B$7:$B$1446,0))/INDEX(Historical!$D$7:$D$1439,MATCH(B224,Historical!$B$7:$B$1446,0))-1)*100)</f>
        <v>9.0909090909090828</v>
      </c>
      <c r="T224" s="761">
        <f>IF(INDEX(Historical!$F$7:$F$1432,MATCH(B224,Historical!$B$7:$B$1446,0))=0,"n/a",((INDEX(Historical!$C$7:$C$1439,MATCH(B224,Historical!$B$7:$B$1446,0))/INDEX(Historical!$F$7:$F$1432,MATCH(B224,Historical!$B$7:$B$1446,0)))^(1/3)-1)*100)</f>
        <v>6.7767583149812571</v>
      </c>
      <c r="U224" s="761">
        <f>IF(INDEX(Historical!$H$7:$H$1432,MATCH(B224,Historical!$B$7:$B$1446,0))=0,"n/a",((INDEX(Historical!$C$7:$C$1439,MATCH(B224,Historical!$B$7:$B$1446,0))/INDEX(Historical!$H$7:$H$1432,MATCH(B224,Historical!$B$7:$B$1446,0)))^(1/5)-1)*100)</f>
        <v>7.8753675083670815</v>
      </c>
      <c r="V224" s="761">
        <f>IF(INDEX(Historical!$O$7:$O$1432,MATCH(B224,Historical!$B$7:$B$1446,0))=0,"n/a",((INDEX(Historical!$C$7:$C$1439,MATCH(B224,Historical!$B$7:$B$1446,0))/INDEX(Historical!$O$7:$O$1432,MATCH(B224,Historical!$B$7:$B$1446,0)))^(1/10)-1)*100)</f>
        <v>13.464908490828931</v>
      </c>
      <c r="W224" s="762">
        <f t="shared" si="55"/>
        <v>0.58488087859869708</v>
      </c>
      <c r="X224" s="763">
        <f t="shared" si="56"/>
        <v>1.1932375012677396</v>
      </c>
      <c r="Y224" s="927"/>
      <c r="Z224" s="704">
        <f t="shared" si="57"/>
        <v>48.484848484848484</v>
      </c>
      <c r="AA224" s="937">
        <f t="shared" si="58"/>
        <v>14.20959595959596</v>
      </c>
      <c r="AB224" s="641">
        <v>1</v>
      </c>
      <c r="AC224" s="918">
        <v>3.96</v>
      </c>
      <c r="AD224" s="918">
        <v>5.6</v>
      </c>
      <c r="AE224" s="918">
        <v>0.83</v>
      </c>
      <c r="AF224" s="918">
        <v>4.1500000000000004</v>
      </c>
      <c r="AG224" s="918">
        <v>23.1</v>
      </c>
      <c r="AH224" s="918">
        <v>2.5</v>
      </c>
      <c r="AI224" s="918">
        <v>4.03</v>
      </c>
      <c r="AJ224" s="918">
        <v>6.6000000000000005</v>
      </c>
      <c r="AK224" s="918">
        <v>2.54</v>
      </c>
      <c r="AL224" s="930">
        <v>4690</v>
      </c>
      <c r="AM224" s="924">
        <v>0.4</v>
      </c>
      <c r="AN224" s="918">
        <v>0.33</v>
      </c>
      <c r="AO224" s="804">
        <f t="shared" si="59"/>
        <v>-2.9221083161657901</v>
      </c>
      <c r="AP224" s="805">
        <f t="shared" si="60"/>
        <v>11.28748764343017</v>
      </c>
      <c r="AQ224" s="938">
        <f t="shared" si="61"/>
        <v>61.891353461131459</v>
      </c>
      <c r="AR224" s="704">
        <f>INDEX(Historical!$C$7:$C$1439,MATCH(B224,Historical!$B$7:$B$1446,0))*IF(AH224="n/a",1.03,IF(AH224&lt;0,1.01,IF(AH224&gt;10,1.1,(1+AH224/100))))</f>
        <v>1.7219999999999998</v>
      </c>
      <c r="AS224" s="937">
        <f t="shared" si="62"/>
        <v>1.7913965999999997</v>
      </c>
      <c r="AT224" s="937">
        <f t="shared" si="65"/>
        <v>1.8368980736399998</v>
      </c>
      <c r="AU224" s="937">
        <f t="shared" si="65"/>
        <v>1.883555284710456</v>
      </c>
      <c r="AV224" s="937">
        <f t="shared" si="65"/>
        <v>1.9313975889421018</v>
      </c>
      <c r="AW224" s="704">
        <f t="shared" si="63"/>
        <v>9.1652475472925552</v>
      </c>
      <c r="AX224" s="812">
        <f t="shared" si="64"/>
        <v>16.287982134872141</v>
      </c>
      <c r="AY224" s="997">
        <v>0.93</v>
      </c>
      <c r="AZ224" s="924">
        <v>25.03</v>
      </c>
      <c r="BA224" s="924">
        <v>-23.95</v>
      </c>
      <c r="BB224" s="924">
        <v>0.94000000000000006</v>
      </c>
      <c r="BC224" s="924">
        <v>-4.46</v>
      </c>
      <c r="BE224" s="666">
        <v>2006</v>
      </c>
      <c r="BF224" s="948" t="e">
        <f>#VALUE!</f>
        <v>#VALUE!</v>
      </c>
      <c r="BG224" s="933">
        <v>9.8000000000000007</v>
      </c>
    </row>
    <row r="225" spans="1:59" ht="11.25" customHeight="1" x14ac:dyDescent="0.2">
      <c r="A225" s="630" t="s">
        <v>4291</v>
      </c>
      <c r="B225" s="927" t="s">
        <v>4290</v>
      </c>
      <c r="C225" s="994" t="s">
        <v>247</v>
      </c>
      <c r="D225" s="994" t="s">
        <v>4390</v>
      </c>
      <c r="E225" s="794">
        <v>10</v>
      </c>
      <c r="F225" s="526">
        <v>350</v>
      </c>
      <c r="G225" s="526" t="s">
        <v>106</v>
      </c>
      <c r="H225" s="526" t="s">
        <v>106</v>
      </c>
      <c r="I225" s="926">
        <v>40.49</v>
      </c>
      <c r="J225" s="704">
        <f t="shared" si="52"/>
        <v>4.4455421091627558</v>
      </c>
      <c r="K225" s="936">
        <v>0.45</v>
      </c>
      <c r="L225" s="641">
        <v>4</v>
      </c>
      <c r="M225" s="695">
        <f t="shared" si="53"/>
        <v>1.8</v>
      </c>
      <c r="N225" s="923" t="s">
        <v>320</v>
      </c>
      <c r="O225" s="801">
        <v>0.41</v>
      </c>
      <c r="P225" s="917">
        <v>43539</v>
      </c>
      <c r="Q225" s="917">
        <v>43553</v>
      </c>
      <c r="R225" s="695">
        <f t="shared" si="54"/>
        <v>9.7560975609756184</v>
      </c>
      <c r="S225" s="761">
        <f>IF(INDEX(Historical!$D$7:$D$1439,MATCH(B225,Historical!$B$7:$B$1446,0))=0,"n/a",(INDEX(Historical!$C$7:$C$1439,MATCH(B225,Historical!$B$7:$B$1446,0))/INDEX(Historical!$D$7:$D$1439,MATCH(B225,Historical!$B$7:$B$1446,0))-1)*100)</f>
        <v>-18.534482758620683</v>
      </c>
      <c r="T225" s="761">
        <f>IF(INDEX(Historical!$F$7:$F$1432,MATCH(B225,Historical!$B$7:$B$1446,0))=0,"n/a",((INDEX(Historical!$C$7:$C$1439,MATCH(B225,Historical!$B$7:$B$1446,0))/INDEX(Historical!$F$7:$F$1432,MATCH(B225,Historical!$B$7:$B$1446,0)))^(1/3)-1)*100)</f>
        <v>4.0041911525952045</v>
      </c>
      <c r="U225" s="761">
        <f>IF(INDEX(Historical!$H$7:$H$1432,MATCH(B225,Historical!$B$7:$B$1446,0))=0,"n/a",((INDEX(Historical!$C$7:$C$1439,MATCH(B225,Historical!$B$7:$B$1446,0))/INDEX(Historical!$H$7:$H$1432,MATCH(B225,Historical!$B$7:$B$1446,0)))^(1/5)-1)*100)</f>
        <v>10.255626912397631</v>
      </c>
      <c r="V225" s="761">
        <f>IF(INDEX(Historical!$O$7:$O$1432,MATCH(B225,Historical!$B$7:$B$1446,0))=0,"n/a",((INDEX(Historical!$C$7:$C$1439,MATCH(B225,Historical!$B$7:$B$1446,0))/INDEX(Historical!$O$7:$O$1432,MATCH(B225,Historical!$B$7:$B$1446,0)))^(1/10)-1)*100)</f>
        <v>28.007136371788242</v>
      </c>
      <c r="W225" s="762">
        <f t="shared" si="55"/>
        <v>0.36617906151691343</v>
      </c>
      <c r="X225" s="763" t="str">
        <f t="shared" si="56"/>
        <v>n/a</v>
      </c>
      <c r="Y225" s="730" t="s">
        <v>957</v>
      </c>
      <c r="Z225" s="704">
        <f t="shared" si="57"/>
        <v>66.666666666666657</v>
      </c>
      <c r="AA225" s="937">
        <f t="shared" si="58"/>
        <v>14.996296296296297</v>
      </c>
      <c r="AB225" s="641">
        <v>12</v>
      </c>
      <c r="AC225" s="918">
        <v>2.7</v>
      </c>
      <c r="AD225" s="918">
        <v>7.99</v>
      </c>
      <c r="AE225" s="918">
        <v>1</v>
      </c>
      <c r="AF225" s="918" t="s">
        <v>137</v>
      </c>
      <c r="AG225" s="920">
        <v>-277.7</v>
      </c>
      <c r="AH225" s="918">
        <v>16.8</v>
      </c>
      <c r="AI225" s="918">
        <v>11.3</v>
      </c>
      <c r="AJ225" s="918">
        <v>-3.5000000000000004</v>
      </c>
      <c r="AK225" s="918">
        <v>1.8800000000000001</v>
      </c>
      <c r="AL225" s="930">
        <v>3950</v>
      </c>
      <c r="AM225" s="924">
        <v>1.7000000000000002</v>
      </c>
      <c r="AN225" s="918" t="s">
        <v>137</v>
      </c>
      <c r="AO225" s="804">
        <f t="shared" si="59"/>
        <v>-0.29512727473591127</v>
      </c>
      <c r="AP225" s="805">
        <f t="shared" si="60"/>
        <v>14.701169021560386</v>
      </c>
      <c r="AQ225" s="938" t="str">
        <f t="shared" si="61"/>
        <v>n/a</v>
      </c>
      <c r="AR225" s="704">
        <f>INDEX(Historical!$C$7:$C$1439,MATCH(B225,Historical!$B$7:$B$1446,0))*IF(AH225="n/a",1.03,IF(AH225&lt;0,1.01,IF(AH225&gt;10,1.1,(1+AH225/100))))</f>
        <v>2.0790000000000002</v>
      </c>
      <c r="AS225" s="937">
        <f t="shared" si="62"/>
        <v>2.2869000000000006</v>
      </c>
      <c r="AT225" s="937">
        <f t="shared" si="65"/>
        <v>2.3298937200000003</v>
      </c>
      <c r="AU225" s="937">
        <f t="shared" si="65"/>
        <v>2.373695721936</v>
      </c>
      <c r="AV225" s="937">
        <f t="shared" si="65"/>
        <v>2.4183212015083968</v>
      </c>
      <c r="AW225" s="704">
        <f t="shared" si="63"/>
        <v>11.487810643444398</v>
      </c>
      <c r="AX225" s="812">
        <f t="shared" si="64"/>
        <v>28.371969976400091</v>
      </c>
      <c r="AY225" s="997">
        <v>1.51</v>
      </c>
      <c r="AZ225" s="924">
        <v>20.69</v>
      </c>
      <c r="BA225" s="924">
        <v>-24.610000000000003</v>
      </c>
      <c r="BB225" s="924">
        <v>-6.01</v>
      </c>
      <c r="BC225" s="924">
        <v>-3.91</v>
      </c>
      <c r="BE225" s="666">
        <v>2010</v>
      </c>
      <c r="BF225" s="948" t="e">
        <f>#VALUE!</f>
        <v>#VALUE!</v>
      </c>
      <c r="BG225" s="933">
        <v>8.3000000000000007</v>
      </c>
    </row>
    <row r="226" spans="1:59" ht="11.25" customHeight="1" x14ac:dyDescent="0.2">
      <c r="A226" s="537" t="s">
        <v>870</v>
      </c>
      <c r="B226" s="927" t="s">
        <v>871</v>
      </c>
      <c r="C226" s="994" t="s">
        <v>131</v>
      </c>
      <c r="D226" s="994" t="s">
        <v>4366</v>
      </c>
      <c r="E226" s="794">
        <v>16</v>
      </c>
      <c r="F226" s="526">
        <v>235</v>
      </c>
      <c r="G226" s="526" t="s">
        <v>37</v>
      </c>
      <c r="H226" s="526" t="s">
        <v>115</v>
      </c>
      <c r="I226" s="926">
        <v>56.21</v>
      </c>
      <c r="J226" s="704">
        <f t="shared" si="52"/>
        <v>2.8820494573919233</v>
      </c>
      <c r="K226" s="929">
        <v>0.40500000000000003</v>
      </c>
      <c r="L226" s="641">
        <v>4</v>
      </c>
      <c r="M226" s="695">
        <f t="shared" si="53"/>
        <v>1.62</v>
      </c>
      <c r="N226" s="923" t="s">
        <v>460</v>
      </c>
      <c r="O226" s="797">
        <v>0.38</v>
      </c>
      <c r="P226" s="917">
        <v>43538</v>
      </c>
      <c r="Q226" s="917">
        <v>43575</v>
      </c>
      <c r="R226" s="695">
        <f t="shared" si="54"/>
        <v>6.5789473684210575</v>
      </c>
      <c r="S226" s="761">
        <f>IF(INDEX(Historical!$D$7:$D$1439,MATCH(B226,Historical!$B$7:$B$1446,0))=0,"n/a",(INDEX(Historical!$C$7:$C$1439,MATCH(B226,Historical!$B$7:$B$1446,0))/INDEX(Historical!$D$7:$D$1439,MATCH(B226,Historical!$B$7:$B$1446,0))-1)*100)</f>
        <v>5.6338028169014009</v>
      </c>
      <c r="T226" s="761">
        <f>IF(INDEX(Historical!$F$7:$F$1432,MATCH(B226,Historical!$B$7:$B$1446,0))=0,"n/a",((INDEX(Historical!$C$7:$C$1439,MATCH(B226,Historical!$B$7:$B$1446,0))/INDEX(Historical!$F$7:$F$1432,MATCH(B226,Historical!$B$7:$B$1446,0)))^(1/3)-1)*100)</f>
        <v>5.983983294832651</v>
      </c>
      <c r="U226" s="761">
        <f>IF(INDEX(Historical!$H$7:$H$1432,MATCH(B226,Historical!$B$7:$B$1446,0))=0,"n/a",((INDEX(Historical!$C$7:$C$1439,MATCH(B226,Historical!$B$7:$B$1446,0))/INDEX(Historical!$H$7:$H$1432,MATCH(B226,Historical!$B$7:$B$1446,0)))^(1/5)-1)*100)</f>
        <v>6.3995312815083638</v>
      </c>
      <c r="V226" s="761">
        <f>IF(INDEX(Historical!$O$7:$O$1432,MATCH(B226,Historical!$B$7:$B$1446,0))=0,"n/a",((INDEX(Historical!$C$7:$C$1439,MATCH(B226,Historical!$B$7:$B$1446,0))/INDEX(Historical!$O$7:$O$1432,MATCH(B226,Historical!$B$7:$B$1446,0)))^(1/10)-1)*100)</f>
        <v>4.8402299471920429</v>
      </c>
      <c r="W226" s="762">
        <f t="shared" si="55"/>
        <v>1.3221543916980467</v>
      </c>
      <c r="X226" s="763" t="str">
        <f t="shared" si="56"/>
        <v>n/a</v>
      </c>
      <c r="Y226" s="927"/>
      <c r="Z226" s="704">
        <f t="shared" si="57"/>
        <v>91.011235955056179</v>
      </c>
      <c r="AA226" s="937">
        <f t="shared" si="58"/>
        <v>31.578651685393258</v>
      </c>
      <c r="AB226" s="641">
        <v>12</v>
      </c>
      <c r="AC226" s="918">
        <v>1.78</v>
      </c>
      <c r="AD226" s="918">
        <v>4.8</v>
      </c>
      <c r="AE226" s="918">
        <v>2.5</v>
      </c>
      <c r="AF226" s="918">
        <v>2.36</v>
      </c>
      <c r="AG226" s="918">
        <v>10.6</v>
      </c>
      <c r="AH226" s="918">
        <v>-22.8</v>
      </c>
      <c r="AI226" s="918">
        <v>6.74</v>
      </c>
      <c r="AJ226" s="918">
        <v>-1.4000000000000001</v>
      </c>
      <c r="AK226" s="918">
        <v>6.6000000000000005</v>
      </c>
      <c r="AL226" s="930">
        <v>28890</v>
      </c>
      <c r="AM226" s="924">
        <v>0.2</v>
      </c>
      <c r="AN226" s="918">
        <v>1.41</v>
      </c>
      <c r="AO226" s="804">
        <f t="shared" si="59"/>
        <v>-22.297070946492973</v>
      </c>
      <c r="AP226" s="805">
        <f t="shared" si="60"/>
        <v>9.2815807389002867</v>
      </c>
      <c r="AQ226" s="938">
        <f t="shared" si="61"/>
        <v>81.995870499584072</v>
      </c>
      <c r="AR226" s="704">
        <f>INDEX(Historical!$C$7:$C$1439,MATCH(B226,Historical!$B$7:$B$1446,0))*IF(AH226="n/a",1.03,IF(AH226&lt;0,1.01,IF(AH226&gt;10,1.1,(1+AH226/100))))</f>
        <v>1.5150000000000001</v>
      </c>
      <c r="AS226" s="937">
        <f t="shared" si="62"/>
        <v>1.617111</v>
      </c>
      <c r="AT226" s="937">
        <f t="shared" si="65"/>
        <v>1.7238403260000001</v>
      </c>
      <c r="AU226" s="937">
        <f t="shared" si="65"/>
        <v>1.8376137875160004</v>
      </c>
      <c r="AV226" s="937">
        <f t="shared" si="65"/>
        <v>1.9588962974920565</v>
      </c>
      <c r="AW226" s="704">
        <f t="shared" si="63"/>
        <v>8.6524614110080567</v>
      </c>
      <c r="AX226" s="812">
        <f t="shared" si="64"/>
        <v>15.39309982388909</v>
      </c>
      <c r="AY226" s="997">
        <v>0.21</v>
      </c>
      <c r="AZ226" s="924">
        <v>33.869999999999997</v>
      </c>
      <c r="BA226" s="924">
        <v>-2.2599999999999998</v>
      </c>
      <c r="BB226" s="924">
        <v>4.0599999999999996</v>
      </c>
      <c r="BC226" s="924">
        <v>13.089999999999998</v>
      </c>
      <c r="BE226" s="666">
        <v>2004</v>
      </c>
      <c r="BF226" s="948" t="e">
        <f>#VALUE!</f>
        <v>#VALUE!</v>
      </c>
      <c r="BG226" s="933">
        <v>2.8000000000000003</v>
      </c>
    </row>
    <row r="227" spans="1:59" ht="11.25" customHeight="1" x14ac:dyDescent="0.2">
      <c r="A227" s="537" t="s">
        <v>872</v>
      </c>
      <c r="B227" s="927" t="s">
        <v>873</v>
      </c>
      <c r="C227" s="994" t="s">
        <v>4227</v>
      </c>
      <c r="D227" s="994" t="s">
        <v>4363</v>
      </c>
      <c r="E227" s="794">
        <v>16</v>
      </c>
      <c r="F227" s="526">
        <v>208</v>
      </c>
      <c r="G227" s="526" t="s">
        <v>106</v>
      </c>
      <c r="H227" s="526" t="s">
        <v>106</v>
      </c>
      <c r="I227" s="926">
        <v>126.79</v>
      </c>
      <c r="J227" s="704">
        <f t="shared" si="52"/>
        <v>1.1357362568025868</v>
      </c>
      <c r="K227" s="929">
        <v>0.36</v>
      </c>
      <c r="L227" s="641">
        <v>4</v>
      </c>
      <c r="M227" s="695">
        <f t="shared" si="53"/>
        <v>1.44</v>
      </c>
      <c r="N227" s="923" t="s">
        <v>423</v>
      </c>
      <c r="O227" s="797">
        <v>0.35</v>
      </c>
      <c r="P227" s="660">
        <v>43234</v>
      </c>
      <c r="Q227" s="660">
        <v>43255</v>
      </c>
      <c r="R227" s="695">
        <f t="shared" si="54"/>
        <v>2.8571428571428599</v>
      </c>
      <c r="S227" s="761">
        <f>IF(INDEX(Historical!$D$7:$D$1439,MATCH(B227,Historical!$B$7:$B$1446,0))=0,"n/a",(INDEX(Historical!$C$7:$C$1439,MATCH(B227,Historical!$B$7:$B$1446,0))/INDEX(Historical!$D$7:$D$1439,MATCH(B227,Historical!$B$7:$B$1446,0))-1)*100)</f>
        <v>3.6231884057970953</v>
      </c>
      <c r="T227" s="761">
        <f>IF(INDEX(Historical!$F$7:$F$1432,MATCH(B227,Historical!$B$7:$B$1446,0))=0,"n/a",((INDEX(Historical!$C$7:$C$1439,MATCH(B227,Historical!$B$7:$B$1446,0))/INDEX(Historical!$F$7:$F$1432,MATCH(B227,Historical!$B$7:$B$1446,0)))^(1/3)-1)*100)</f>
        <v>5.4367641392257138</v>
      </c>
      <c r="U227" s="761">
        <f>IF(INDEX(Historical!$H$7:$H$1432,MATCH(B227,Historical!$B$7:$B$1446,0))=0,"n/a",((INDEX(Historical!$C$7:$C$1439,MATCH(B227,Historical!$B$7:$B$1446,0))/INDEX(Historical!$H$7:$H$1432,MATCH(B227,Historical!$B$7:$B$1446,0)))^(1/5)-1)*100)</f>
        <v>8.0719183702249389</v>
      </c>
      <c r="V227" s="761">
        <f>IF(INDEX(Historical!$O$7:$O$1432,MATCH(B227,Historical!$B$7:$B$1446,0))=0,"n/a",((INDEX(Historical!$C$7:$C$1439,MATCH(B227,Historical!$B$7:$B$1446,0))/INDEX(Historical!$O$7:$O$1432,MATCH(B227,Historical!$B$7:$B$1446,0)))^(1/10)-1)*100)</f>
        <v>10.228583816212634</v>
      </c>
      <c r="W227" s="762">
        <f t="shared" si="55"/>
        <v>0.78915307487930919</v>
      </c>
      <c r="X227" s="763">
        <f t="shared" si="56"/>
        <v>0.79919983863613242</v>
      </c>
      <c r="Y227" s="927"/>
      <c r="Z227" s="704">
        <f t="shared" si="57"/>
        <v>42.857142857142854</v>
      </c>
      <c r="AA227" s="937">
        <f t="shared" si="58"/>
        <v>37.735119047619051</v>
      </c>
      <c r="AB227" s="641">
        <v>3</v>
      </c>
      <c r="AC227" s="918">
        <v>3.36</v>
      </c>
      <c r="AD227" s="918">
        <v>2.0699999999999998</v>
      </c>
      <c r="AE227" s="918">
        <v>11.33</v>
      </c>
      <c r="AF227" s="918">
        <v>12.17</v>
      </c>
      <c r="AG227" s="918">
        <v>33.200000000000003</v>
      </c>
      <c r="AH227" s="918">
        <v>24.9</v>
      </c>
      <c r="AI227" s="918">
        <v>11.07</v>
      </c>
      <c r="AJ227" s="918">
        <v>10.100000000000001</v>
      </c>
      <c r="AK227" s="918">
        <v>18.190000000000001</v>
      </c>
      <c r="AL227" s="930">
        <v>32900</v>
      </c>
      <c r="AM227" s="924">
        <v>0.18</v>
      </c>
      <c r="AN227" s="918">
        <v>0.65</v>
      </c>
      <c r="AO227" s="804">
        <f t="shared" si="59"/>
        <v>-28.527464420591524</v>
      </c>
      <c r="AP227" s="805">
        <f t="shared" si="60"/>
        <v>9.2076546270275266</v>
      </c>
      <c r="AQ227" s="938">
        <f t="shared" si="61"/>
        <v>351.77988682273815</v>
      </c>
      <c r="AR227" s="704">
        <f>INDEX(Historical!$C$7:$C$1439,MATCH(B227,Historical!$B$7:$B$1446,0))*IF(AH227="n/a",1.03,IF(AH227&lt;0,1.01,IF(AH227&gt;10,1.1,(1+AH227/100))))</f>
        <v>1.573</v>
      </c>
      <c r="AS227" s="937">
        <f t="shared" si="62"/>
        <v>1.7303000000000002</v>
      </c>
      <c r="AT227" s="937">
        <f t="shared" ref="AT227:AV228" si="66">IF($AK227="n/a",1.03*AS227,IF($AK227&lt;0,1.01*AS227,IF($AK227&gt;10,1.1*AS227,(1+$AK227/100)*AS227)))</f>
        <v>1.9033300000000004</v>
      </c>
      <c r="AU227" s="937">
        <f t="shared" si="66"/>
        <v>2.0936630000000007</v>
      </c>
      <c r="AV227" s="937">
        <f t="shared" si="66"/>
        <v>2.3030293000000008</v>
      </c>
      <c r="AW227" s="704">
        <f t="shared" si="63"/>
        <v>9.6033223000000021</v>
      </c>
      <c r="AX227" s="812">
        <f t="shared" si="64"/>
        <v>7.5741953624102853</v>
      </c>
      <c r="AY227" s="997">
        <v>1.17</v>
      </c>
      <c r="AZ227" s="924">
        <v>102.73</v>
      </c>
      <c r="BA227" s="924">
        <v>-2.9000000000000004</v>
      </c>
      <c r="BB227" s="924">
        <v>8.59</v>
      </c>
      <c r="BC227" s="924">
        <v>44.5</v>
      </c>
      <c r="BE227" s="666">
        <v>2003</v>
      </c>
      <c r="BF227" s="948" t="e">
        <f>#VALUE!</f>
        <v>#VALUE!</v>
      </c>
      <c r="BG227" s="933">
        <v>15.7</v>
      </c>
    </row>
    <row r="228" spans="1:59" ht="11.25" customHeight="1" x14ac:dyDescent="0.2">
      <c r="A228" s="611" t="s">
        <v>874</v>
      </c>
      <c r="B228" s="927" t="s">
        <v>875</v>
      </c>
      <c r="C228" s="994" t="s">
        <v>131</v>
      </c>
      <c r="D228" s="994" t="s">
        <v>4378</v>
      </c>
      <c r="E228" s="794">
        <v>22</v>
      </c>
      <c r="F228" s="526">
        <v>152</v>
      </c>
      <c r="G228" s="526" t="s">
        <v>37</v>
      </c>
      <c r="H228" s="526" t="s">
        <v>37</v>
      </c>
      <c r="I228" s="926">
        <v>34.32</v>
      </c>
      <c r="J228" s="704">
        <f t="shared" si="52"/>
        <v>2.0198135198135199</v>
      </c>
      <c r="K228" s="935">
        <v>0.17330000000000001</v>
      </c>
      <c r="L228" s="641">
        <v>4</v>
      </c>
      <c r="M228" s="695">
        <f t="shared" si="53"/>
        <v>0.69320000000000004</v>
      </c>
      <c r="N228" s="923" t="s">
        <v>220</v>
      </c>
      <c r="O228" s="798">
        <v>0.1666</v>
      </c>
      <c r="P228" s="917">
        <v>43462</v>
      </c>
      <c r="Q228" s="917">
        <v>43480</v>
      </c>
      <c r="R228" s="695">
        <f t="shared" si="54"/>
        <v>4.0216086434573892</v>
      </c>
      <c r="S228" s="761">
        <f>IF(INDEX(Historical!$D$7:$D$1439,MATCH(B228,Historical!$B$7:$B$1446,0))=0,"n/a",(INDEX(Historical!$C$7:$C$1439,MATCH(B228,Historical!$B$7:$B$1446,0))/INDEX(Historical!$D$7:$D$1439,MATCH(B228,Historical!$B$7:$B$1446,0))-1)*100)</f>
        <v>3.995006242197241</v>
      </c>
      <c r="T228" s="761">
        <f>IF(INDEX(Historical!$F$7:$F$1432,MATCH(B228,Historical!$B$7:$B$1446,0))=0,"n/a",((INDEX(Historical!$C$7:$C$1439,MATCH(B228,Historical!$B$7:$B$1446,0))/INDEX(Historical!$F$7:$F$1432,MATCH(B228,Historical!$B$7:$B$1446,0)))^(1/3)-1)*100)</f>
        <v>3.675928810132989</v>
      </c>
      <c r="U228" s="761">
        <f>IF(INDEX(Historical!$H$7:$H$1432,MATCH(B228,Historical!$B$7:$B$1446,0))=0,"n/a",((INDEX(Historical!$C$7:$C$1439,MATCH(B228,Historical!$B$7:$B$1446,0))/INDEX(Historical!$H$7:$H$1432,MATCH(B228,Historical!$B$7:$B$1446,0)))^(1/5)-1)*100)</f>
        <v>3.7935971355392839</v>
      </c>
      <c r="V228" s="761">
        <f>IF(INDEX(Historical!$O$7:$O$1432,MATCH(B228,Historical!$B$7:$B$1446,0))=0,"n/a",((INDEX(Historical!$C$7:$C$1439,MATCH(B228,Historical!$B$7:$B$1446,0))/INDEX(Historical!$O$7:$O$1432,MATCH(B228,Historical!$B$7:$B$1446,0)))^(1/10)-1)*100)</f>
        <v>3.2497390422064898</v>
      </c>
      <c r="W228" s="762">
        <f t="shared" si="55"/>
        <v>1.1673543894661549</v>
      </c>
      <c r="X228" s="763">
        <f t="shared" si="56"/>
        <v>0.55788193169695344</v>
      </c>
      <c r="Y228" s="712"/>
      <c r="Z228" s="704">
        <f t="shared" si="57"/>
        <v>66.653846153846146</v>
      </c>
      <c r="AA228" s="937">
        <f t="shared" si="58"/>
        <v>33</v>
      </c>
      <c r="AB228" s="641">
        <v>12</v>
      </c>
      <c r="AC228" s="918">
        <v>1.04</v>
      </c>
      <c r="AD228" s="918">
        <v>6.76</v>
      </c>
      <c r="AE228" s="918">
        <v>9.4700000000000006</v>
      </c>
      <c r="AF228" s="918">
        <v>3.52</v>
      </c>
      <c r="AG228" s="918">
        <v>10.8</v>
      </c>
      <c r="AH228" s="918">
        <v>1.6</v>
      </c>
      <c r="AI228" s="918">
        <v>6.3100000000000005</v>
      </c>
      <c r="AJ228" s="918">
        <v>6.8000000000000007</v>
      </c>
      <c r="AK228" s="918">
        <v>4.9000000000000004</v>
      </c>
      <c r="AL228" s="930">
        <v>458.52</v>
      </c>
      <c r="AM228" s="924">
        <v>0.89999999999999991</v>
      </c>
      <c r="AN228" s="918">
        <v>0.75</v>
      </c>
      <c r="AO228" s="804">
        <f t="shared" si="59"/>
        <v>-27.186589344647196</v>
      </c>
      <c r="AP228" s="805">
        <f t="shared" si="60"/>
        <v>5.8134106553528042</v>
      </c>
      <c r="AQ228" s="938">
        <f t="shared" si="61"/>
        <v>127.21502297750176</v>
      </c>
      <c r="AR228" s="704">
        <f>INDEX(Historical!$C$7:$C$1439,MATCH(B228,Historical!$B$7:$B$1446,0))*IF(AH228="n/a",1.03,IF(AH228&lt;0,1.01,IF(AH228&gt;10,1.1,(1+AH228/100))))</f>
        <v>0.67706239999999995</v>
      </c>
      <c r="AS228" s="937">
        <f t="shared" si="62"/>
        <v>0.71978503743999989</v>
      </c>
      <c r="AT228" s="937">
        <f t="shared" si="66"/>
        <v>0.75505450427455978</v>
      </c>
      <c r="AU228" s="937">
        <f t="shared" si="66"/>
        <v>0.79205217498401315</v>
      </c>
      <c r="AV228" s="937">
        <f t="shared" si="66"/>
        <v>0.83086273155822976</v>
      </c>
      <c r="AW228" s="704">
        <f t="shared" si="63"/>
        <v>3.7748168482568025</v>
      </c>
      <c r="AX228" s="812">
        <f t="shared" si="64"/>
        <v>10.99888359049185</v>
      </c>
      <c r="AY228" s="997">
        <v>0.27</v>
      </c>
      <c r="AZ228" s="924">
        <v>18.55</v>
      </c>
      <c r="BA228" s="924">
        <v>-5.9700000000000006</v>
      </c>
      <c r="BB228" s="924">
        <v>1.23</v>
      </c>
      <c r="BC228" s="924">
        <v>6.92</v>
      </c>
      <c r="BE228" s="666">
        <v>1998</v>
      </c>
      <c r="BF228" s="948" t="e">
        <f>#VALUE!</f>
        <v>#VALUE!</v>
      </c>
      <c r="BG228" s="933">
        <v>3.9</v>
      </c>
    </row>
    <row r="229" spans="1:59" s="776" customFormat="1" ht="13.5" thickBot="1" x14ac:dyDescent="0.25">
      <c r="B229" s="898"/>
      <c r="E229" s="899"/>
      <c r="F229" s="885"/>
      <c r="J229" s="791"/>
      <c r="L229" s="886"/>
      <c r="M229" s="885"/>
      <c r="N229" s="885"/>
      <c r="O229" s="791"/>
      <c r="R229" s="885"/>
      <c r="S229" s="887"/>
      <c r="T229" s="887"/>
      <c r="U229" s="887"/>
      <c r="V229" s="887"/>
      <c r="W229" s="887"/>
      <c r="X229" s="887"/>
      <c r="Y229" s="898"/>
      <c r="Z229" s="791"/>
      <c r="AC229" s="888"/>
      <c r="AD229" s="888"/>
      <c r="AE229" s="888"/>
      <c r="AF229" s="888"/>
      <c r="AG229" s="888"/>
      <c r="AH229" s="888"/>
      <c r="AI229" s="888"/>
      <c r="AJ229" s="888"/>
      <c r="AK229" s="888"/>
      <c r="AL229" s="888"/>
      <c r="AM229" s="888"/>
      <c r="AN229" s="888"/>
      <c r="AO229" s="791"/>
      <c r="AR229" s="889"/>
      <c r="AS229" s="890"/>
      <c r="AT229" s="890"/>
      <c r="AU229" s="890"/>
      <c r="AV229" s="890"/>
      <c r="AW229" s="889"/>
      <c r="AX229" s="890"/>
      <c r="AY229" s="791"/>
      <c r="BD229" s="899"/>
      <c r="BE229" s="885"/>
      <c r="BF229" s="885"/>
    </row>
    <row r="230" spans="1:59" x14ac:dyDescent="0.2">
      <c r="A230" s="537" t="s">
        <v>4328</v>
      </c>
      <c r="B230" s="710">
        <f>COUNTA(B7:B228)</f>
        <v>222</v>
      </c>
      <c r="E230" s="904">
        <f>AVERAGE(E7:E228)</f>
        <v>15.135135135135135</v>
      </c>
      <c r="I230" s="891">
        <f>AVERAGE(I7:I228)</f>
        <v>88.788828828828869</v>
      </c>
      <c r="J230" s="892">
        <f>AVERAGE(J7:J228)</f>
        <v>2.8130134266655671</v>
      </c>
      <c r="K230" s="900">
        <f>AVERAGE(K7:K228)</f>
        <v>0.52999256756756741</v>
      </c>
      <c r="M230" s="891">
        <f>AVERAGE(M7:M228)</f>
        <v>1.9651009009009002</v>
      </c>
      <c r="O230" s="900">
        <f>AVERAGE(O7:O228)</f>
        <v>0.48873795971295941</v>
      </c>
      <c r="R230" s="891">
        <f t="shared" ref="R230:X230" si="67">AVERAGE(R7:R228)</f>
        <v>9.1198360324158969</v>
      </c>
      <c r="S230" s="901">
        <f t="shared" si="67"/>
        <v>11.309404342309731</v>
      </c>
      <c r="T230" s="901">
        <f t="shared" si="67"/>
        <v>9.5912612050257042</v>
      </c>
      <c r="U230" s="901">
        <f t="shared" si="67"/>
        <v>10.483110328257251</v>
      </c>
      <c r="V230" s="901">
        <f t="shared" si="67"/>
        <v>11.206284466267926</v>
      </c>
      <c r="W230" s="902">
        <f t="shared" si="67"/>
        <v>1.0103188233839506</v>
      </c>
      <c r="X230" s="903">
        <f t="shared" si="67"/>
        <v>1.7856887435119015</v>
      </c>
      <c r="Z230" s="892">
        <f>AVERAGE(Z7:Z228)</f>
        <v>69.395573993580399</v>
      </c>
      <c r="AA230" s="891">
        <f>AVERAGE(AA7:AA228)</f>
        <v>25.339775486277844</v>
      </c>
      <c r="AB230" s="767"/>
      <c r="AC230" s="891">
        <f t="shared" ref="AC230:BC230" si="68">AVERAGE(AC7:AC228)</f>
        <v>4.0910476190476208</v>
      </c>
      <c r="AD230" s="891">
        <f t="shared" si="68"/>
        <v>3.4065536723163818</v>
      </c>
      <c r="AE230" s="891">
        <f t="shared" si="68"/>
        <v>3.4682380952380969</v>
      </c>
      <c r="AF230" s="891">
        <f t="shared" si="68"/>
        <v>5.8399024390243897</v>
      </c>
      <c r="AG230" s="891">
        <f t="shared" si="68"/>
        <v>26.053532338308475</v>
      </c>
      <c r="AH230" s="891">
        <f t="shared" si="68"/>
        <v>26.258737864077663</v>
      </c>
      <c r="AI230" s="891">
        <f t="shared" si="68"/>
        <v>10.60694736842105</v>
      </c>
      <c r="AJ230" s="891">
        <f t="shared" si="68"/>
        <v>7.7942028985507248</v>
      </c>
      <c r="AK230" s="891">
        <f t="shared" si="68"/>
        <v>9.8609042553191468</v>
      </c>
      <c r="AL230" s="1086">
        <f t="shared" si="68"/>
        <v>27928.410809523812</v>
      </c>
      <c r="AM230" s="891">
        <f t="shared" si="68"/>
        <v>2.6441062801932373</v>
      </c>
      <c r="AN230" s="891">
        <f t="shared" si="68"/>
        <v>1.1368905472636814</v>
      </c>
      <c r="AO230" s="971">
        <f t="shared" si="68"/>
        <v>-11.904592747960429</v>
      </c>
      <c r="AP230" s="891">
        <f t="shared" si="68"/>
        <v>13.296123754922817</v>
      </c>
      <c r="AQ230" s="1024">
        <f t="shared" si="68"/>
        <v>115.92966551092145</v>
      </c>
      <c r="AR230" s="1023">
        <f t="shared" si="68"/>
        <v>1.9649243214714718</v>
      </c>
      <c r="AS230" s="891">
        <f t="shared" si="68"/>
        <v>2.0997077117278078</v>
      </c>
      <c r="AT230" s="891">
        <f t="shared" si="68"/>
        <v>2.2492027690294725</v>
      </c>
      <c r="AU230" s="891">
        <f t="shared" si="68"/>
        <v>2.4112711253635921</v>
      </c>
      <c r="AV230" s="891">
        <f t="shared" si="68"/>
        <v>2.5870471951465004</v>
      </c>
      <c r="AW230" s="891">
        <f t="shared" si="68"/>
        <v>11.312153122738838</v>
      </c>
      <c r="AX230" s="1024">
        <f t="shared" si="68"/>
        <v>16.201117444522467</v>
      </c>
      <c r="AY230" s="1023">
        <f t="shared" si="68"/>
        <v>0.84565217391304393</v>
      </c>
      <c r="AZ230" s="891">
        <f t="shared" si="68"/>
        <v>25.257528525212503</v>
      </c>
      <c r="BA230" s="891">
        <f t="shared" si="68"/>
        <v>-14.106317418949164</v>
      </c>
      <c r="BB230" s="891">
        <f t="shared" si="68"/>
        <v>1.3165341010726743</v>
      </c>
      <c r="BC230" s="1024">
        <f t="shared" si="68"/>
        <v>0.22519362670736628</v>
      </c>
      <c r="BD230" s="891"/>
      <c r="BE230" s="767">
        <f>AVERAGE(BE7:BE228)</f>
        <v>2004.4909909909909</v>
      </c>
      <c r="BF230" s="891" t="e">
        <f>AVERAGE(BF7:BF228)</f>
        <v>#VALUE!</v>
      </c>
      <c r="BG230" s="891">
        <f>AVERAGE(BG7:BG228)</f>
        <v>7.3939800995024934</v>
      </c>
    </row>
    <row r="231" spans="1:59" x14ac:dyDescent="0.2">
      <c r="O231" s="1019"/>
      <c r="W231" s="1085"/>
      <c r="X231" s="1085"/>
      <c r="AC231" s="574"/>
      <c r="AD231" s="574"/>
      <c r="AE231" s="574"/>
      <c r="AF231" s="574"/>
      <c r="AG231" s="574"/>
      <c r="AH231" s="574"/>
      <c r="AI231" s="574"/>
      <c r="AJ231" s="574"/>
      <c r="AK231" s="574"/>
      <c r="AL231" s="1087"/>
      <c r="AM231" s="574"/>
      <c r="AN231" s="710"/>
      <c r="AO231" s="574"/>
      <c r="AQ231" s="710"/>
      <c r="AR231" s="574"/>
      <c r="AS231" s="574"/>
      <c r="AT231" s="574"/>
      <c r="AU231" s="574"/>
      <c r="AV231" s="574"/>
      <c r="AW231" s="574"/>
      <c r="AX231" s="710"/>
      <c r="AY231" s="574"/>
      <c r="BC231" s="710"/>
      <c r="BD231" s="574"/>
      <c r="BE231" s="1022"/>
      <c r="BF231" s="574"/>
    </row>
    <row r="232" spans="1:59" x14ac:dyDescent="0.2">
      <c r="A232" s="574" t="s">
        <v>4447</v>
      </c>
      <c r="I232" s="710"/>
      <c r="J232" s="574"/>
      <c r="O232" s="1019"/>
      <c r="W232" s="1085"/>
      <c r="X232" s="1085"/>
      <c r="AC232" s="574"/>
      <c r="AD232" s="574"/>
      <c r="AE232" s="574"/>
      <c r="AF232" s="574"/>
      <c r="AG232" s="574"/>
      <c r="AH232" s="574"/>
      <c r="AI232" s="574"/>
      <c r="AJ232" s="574"/>
      <c r="AK232" s="574"/>
      <c r="AL232" s="1087"/>
      <c r="AM232" s="574"/>
      <c r="AN232" s="710"/>
      <c r="AO232" s="574"/>
      <c r="AQ232" s="710"/>
      <c r="AR232" s="574"/>
      <c r="AS232" s="574"/>
      <c r="AT232" s="574"/>
      <c r="AU232" s="574"/>
      <c r="AV232" s="574"/>
      <c r="AW232" s="574"/>
      <c r="AX232" s="710"/>
      <c r="AY232" s="574"/>
      <c r="BC232" s="710"/>
      <c r="BD232" s="574"/>
      <c r="BE232" s="1022"/>
      <c r="BF232" s="574"/>
    </row>
    <row r="233" spans="1:59" x14ac:dyDescent="0.2">
      <c r="A233" s="574" t="s">
        <v>4380</v>
      </c>
      <c r="B233" s="710">
        <f t="shared" ref="B233:B243" si="69">COUNTIF($C$7:$C$228,"="&amp;$A233)</f>
        <v>4</v>
      </c>
      <c r="E233" s="904">
        <f t="shared" ref="E233:E243" si="70">AVERAGEIFS($E$7:$E$228,$C$7:$C$228,"="&amp;$A233)</f>
        <v>11.5</v>
      </c>
      <c r="I233" s="1017">
        <f t="shared" ref="I233:K243" si="71">AVERAGEIFS(I$7:I$228,$C$7:$C$228,"="&amp;$A233)</f>
        <v>54.407499999999999</v>
      </c>
      <c r="J233" s="891">
        <f t="shared" si="71"/>
        <v>2.6378996466150397</v>
      </c>
      <c r="K233" s="900">
        <f t="shared" si="71"/>
        <v>0.458125</v>
      </c>
      <c r="L233" s="904"/>
      <c r="M233" s="891">
        <f t="shared" ref="M233:M243" si="72">AVERAGEIFS(M$7:M$228,$C$7:$C$228,"="&amp;$A233)</f>
        <v>1.5550000000000002</v>
      </c>
      <c r="N233" s="904"/>
      <c r="O233" s="900">
        <f t="shared" ref="O233:O243" si="73">AVERAGEIFS(O$7:O$228,$C$7:$C$228,"="&amp;$A233)</f>
        <v>0.42999999999999994</v>
      </c>
      <c r="P233" s="904"/>
      <c r="Q233" s="904"/>
      <c r="R233" s="891">
        <f t="shared" ref="R233:X243" si="74">AVERAGEIFS(R$7:R$228,$C$7:$C$228,"="&amp;$A233)</f>
        <v>7.4504556505920849</v>
      </c>
      <c r="S233" s="891">
        <f t="shared" si="74"/>
        <v>10.959847508952841</v>
      </c>
      <c r="T233" s="891">
        <f t="shared" si="74"/>
        <v>9.1932852073843385</v>
      </c>
      <c r="U233" s="891">
        <f t="shared" si="74"/>
        <v>9.7907891316000697</v>
      </c>
      <c r="V233" s="891">
        <f t="shared" si="74"/>
        <v>13.566638809237793</v>
      </c>
      <c r="W233" s="903">
        <f t="shared" si="74"/>
        <v>0.72277077931373379</v>
      </c>
      <c r="X233" s="903">
        <f t="shared" si="74"/>
        <v>0.92259656815782431</v>
      </c>
      <c r="Y233" s="710"/>
      <c r="Z233" s="891">
        <f t="shared" ref="Z233:AA243" si="75">AVERAGEIFS(Z$7:Z$228,$C$7:$C$228,"="&amp;$A233)</f>
        <v>39.902088867303313</v>
      </c>
      <c r="AA233" s="891">
        <f t="shared" si="75"/>
        <v>16.69250729038518</v>
      </c>
      <c r="AB233" s="891"/>
      <c r="AC233" s="891">
        <f t="shared" ref="AC233:AL243" si="76">AVERAGEIFS(AC$7:AC$228,$C$7:$C$228,"="&amp;$A233)</f>
        <v>3.5574999999999997</v>
      </c>
      <c r="AD233" s="891">
        <f t="shared" si="76"/>
        <v>2.7725</v>
      </c>
      <c r="AE233" s="891">
        <f t="shared" si="76"/>
        <v>2.4299999999999997</v>
      </c>
      <c r="AF233" s="891">
        <f t="shared" si="76"/>
        <v>4.16</v>
      </c>
      <c r="AG233" s="891">
        <f t="shared" si="76"/>
        <v>29.25</v>
      </c>
      <c r="AH233" s="891">
        <f t="shared" si="76"/>
        <v>29.875</v>
      </c>
      <c r="AI233" s="891">
        <f t="shared" si="76"/>
        <v>9.5924999999999994</v>
      </c>
      <c r="AJ233" s="891">
        <f t="shared" si="76"/>
        <v>9.6999999999999993</v>
      </c>
      <c r="AK233" s="891">
        <f t="shared" si="76"/>
        <v>8.1475000000000009</v>
      </c>
      <c r="AL233" s="1086">
        <f t="shared" si="76"/>
        <v>120272.5</v>
      </c>
      <c r="AM233" s="891">
        <f t="shared" ref="AM233:AV243" si="77">AVERAGEIFS(AM$7:AM$228,$C$7:$C$228,"="&amp;$A233)</f>
        <v>0.28250000000000003</v>
      </c>
      <c r="AN233" s="1020">
        <f t="shared" si="77"/>
        <v>1.4624999999999999</v>
      </c>
      <c r="AO233" s="891">
        <f t="shared" si="77"/>
        <v>-4.2638185121700714</v>
      </c>
      <c r="AP233" s="891">
        <f t="shared" si="77"/>
        <v>12.428688778215108</v>
      </c>
      <c r="AQ233" s="1020">
        <f t="shared" si="77"/>
        <v>69.240361533181996</v>
      </c>
      <c r="AR233" s="891">
        <f t="shared" si="77"/>
        <v>1.6060000000000003</v>
      </c>
      <c r="AS233" s="891">
        <f t="shared" si="77"/>
        <v>1.6901398937500003</v>
      </c>
      <c r="AT233" s="891">
        <f t="shared" si="77"/>
        <v>1.7997140093487505</v>
      </c>
      <c r="AU233" s="891">
        <f t="shared" si="77"/>
        <v>1.9184277812177424</v>
      </c>
      <c r="AV233" s="891">
        <f t="shared" si="77"/>
        <v>2.047117480619951</v>
      </c>
      <c r="AW233" s="891">
        <f t="shared" ref="AW233:BC243" si="78">AVERAGEIFS(AW$7:AW$228,$C$7:$C$228,"="&amp;$A233)</f>
        <v>9.0613991649364447</v>
      </c>
      <c r="AX233" s="1020">
        <f t="shared" si="78"/>
        <v>15.451502604358279</v>
      </c>
      <c r="AY233" s="891">
        <f t="shared" si="78"/>
        <v>0.79249999999999998</v>
      </c>
      <c r="AZ233" s="891">
        <f t="shared" si="78"/>
        <v>21.195</v>
      </c>
      <c r="BA233" s="891">
        <f t="shared" si="78"/>
        <v>-14.712499999999999</v>
      </c>
      <c r="BB233" s="891">
        <f t="shared" si="78"/>
        <v>2.2524999999999999</v>
      </c>
      <c r="BC233" s="1020">
        <f t="shared" si="78"/>
        <v>-2.1425000000000001</v>
      </c>
      <c r="BD233" s="891"/>
      <c r="BE233" s="767">
        <f t="shared" ref="BE233:BG243" si="79">AVERAGEIFS(BE$7:BE$228,$C$7:$C$228,"="&amp;$A233)</f>
        <v>2008.25</v>
      </c>
      <c r="BF233" s="891" t="e">
        <f t="shared" si="79"/>
        <v>#VALUE!</v>
      </c>
      <c r="BG233" s="891">
        <f t="shared" si="79"/>
        <v>6.85</v>
      </c>
    </row>
    <row r="234" spans="1:59" x14ac:dyDescent="0.2">
      <c r="A234" s="574" t="s">
        <v>247</v>
      </c>
      <c r="B234" s="710">
        <f t="shared" si="69"/>
        <v>19</v>
      </c>
      <c r="E234" s="904">
        <f t="shared" si="70"/>
        <v>14.210526315789474</v>
      </c>
      <c r="I234" s="1017">
        <f t="shared" si="71"/>
        <v>71.531052631578945</v>
      </c>
      <c r="J234" s="891">
        <f t="shared" si="71"/>
        <v>2.6814351513691657</v>
      </c>
      <c r="K234" s="900">
        <f t="shared" si="71"/>
        <v>0.43723684210526309</v>
      </c>
      <c r="L234" s="904"/>
      <c r="M234" s="891">
        <f t="shared" si="72"/>
        <v>1.6747368421052633</v>
      </c>
      <c r="N234" s="904"/>
      <c r="O234" s="900">
        <f t="shared" si="73"/>
        <v>0.39138157894736836</v>
      </c>
      <c r="P234" s="904"/>
      <c r="Q234" s="904"/>
      <c r="R234" s="891">
        <f t="shared" si="74"/>
        <v>11.534292369499518</v>
      </c>
      <c r="S234" s="891">
        <f t="shared" si="74"/>
        <v>11.911447159589075</v>
      </c>
      <c r="T234" s="891">
        <f t="shared" si="74"/>
        <v>11.991625408418281</v>
      </c>
      <c r="U234" s="891">
        <f t="shared" si="74"/>
        <v>13.149616915767551</v>
      </c>
      <c r="V234" s="891">
        <f t="shared" si="74"/>
        <v>14.243530042726729</v>
      </c>
      <c r="W234" s="903">
        <f t="shared" si="74"/>
        <v>1.1884295056636138</v>
      </c>
      <c r="X234" s="903">
        <f t="shared" si="74"/>
        <v>2.0784679827892329</v>
      </c>
      <c r="Y234" s="710"/>
      <c r="Z234" s="891">
        <f t="shared" si="75"/>
        <v>49.887763096621654</v>
      </c>
      <c r="AA234" s="891">
        <f t="shared" si="75"/>
        <v>20.618970771615306</v>
      </c>
      <c r="AB234" s="891"/>
      <c r="AC234" s="891">
        <f t="shared" si="76"/>
        <v>3.6105263157894734</v>
      </c>
      <c r="AD234" s="891">
        <f t="shared" si="76"/>
        <v>2.9005263157894738</v>
      </c>
      <c r="AE234" s="891">
        <f t="shared" si="76"/>
        <v>1.6889473684210525</v>
      </c>
      <c r="AF234" s="891">
        <f t="shared" si="76"/>
        <v>14.770588235294115</v>
      </c>
      <c r="AG234" s="891">
        <f t="shared" si="76"/>
        <v>39.50555555555556</v>
      </c>
      <c r="AH234" s="891">
        <f t="shared" si="76"/>
        <v>53.426315789473676</v>
      </c>
      <c r="AI234" s="891">
        <f t="shared" si="76"/>
        <v>12.35</v>
      </c>
      <c r="AJ234" s="891">
        <f t="shared" si="76"/>
        <v>13.149473684210525</v>
      </c>
      <c r="AK234" s="891">
        <f t="shared" si="76"/>
        <v>9.1252631578947359</v>
      </c>
      <c r="AL234" s="1086">
        <f t="shared" si="76"/>
        <v>26873.774736842108</v>
      </c>
      <c r="AM234" s="891">
        <f t="shared" si="77"/>
        <v>1.7599999999999998</v>
      </c>
      <c r="AN234" s="1020">
        <f t="shared" si="77"/>
        <v>1.8088235294117647</v>
      </c>
      <c r="AO234" s="891">
        <f t="shared" si="77"/>
        <v>-4.7879187044785878</v>
      </c>
      <c r="AP234" s="891">
        <f t="shared" si="77"/>
        <v>15.831052067136715</v>
      </c>
      <c r="AQ234" s="1020">
        <f t="shared" si="77"/>
        <v>171.0405087541383</v>
      </c>
      <c r="AR234" s="891">
        <f t="shared" si="77"/>
        <v>1.6498934210526315</v>
      </c>
      <c r="AS234" s="891">
        <f t="shared" si="77"/>
        <v>1.7790789610526316</v>
      </c>
      <c r="AT234" s="891">
        <f t="shared" si="77"/>
        <v>1.9081677590636845</v>
      </c>
      <c r="AU234" s="891">
        <f t="shared" si="77"/>
        <v>2.0485611828457775</v>
      </c>
      <c r="AV234" s="891">
        <f t="shared" si="77"/>
        <v>2.2013164373581748</v>
      </c>
      <c r="AW234" s="891">
        <f t="shared" si="78"/>
        <v>9.5870177613729002</v>
      </c>
      <c r="AX234" s="1020">
        <f t="shared" si="78"/>
        <v>15.614202717305782</v>
      </c>
      <c r="AY234" s="891">
        <f t="shared" si="78"/>
        <v>0.80789473684210533</v>
      </c>
      <c r="AZ234" s="891">
        <f t="shared" si="78"/>
        <v>27.121052631578952</v>
      </c>
      <c r="BA234" s="891">
        <f t="shared" si="78"/>
        <v>-18.575263157894739</v>
      </c>
      <c r="BB234" s="891">
        <f t="shared" si="78"/>
        <v>1.4557894736842103</v>
      </c>
      <c r="BC234" s="1020">
        <f t="shared" si="78"/>
        <v>-2.0205263157894735</v>
      </c>
      <c r="BD234" s="891"/>
      <c r="BE234" s="767">
        <f t="shared" si="79"/>
        <v>2005.3684210526317</v>
      </c>
      <c r="BF234" s="891" t="e">
        <f t="shared" si="79"/>
        <v>#VALUE!</v>
      </c>
      <c r="BG234" s="891">
        <f t="shared" si="79"/>
        <v>11.044444444444446</v>
      </c>
    </row>
    <row r="235" spans="1:59" x14ac:dyDescent="0.2">
      <c r="A235" s="574" t="s">
        <v>128</v>
      </c>
      <c r="B235" s="710">
        <f t="shared" si="69"/>
        <v>19</v>
      </c>
      <c r="E235" s="904">
        <f t="shared" si="70"/>
        <v>15.736842105263158</v>
      </c>
      <c r="I235" s="1017">
        <f t="shared" si="71"/>
        <v>74.117368421052632</v>
      </c>
      <c r="J235" s="891">
        <f t="shared" si="71"/>
        <v>3.1477328243210771</v>
      </c>
      <c r="K235" s="900">
        <f t="shared" si="71"/>
        <v>0.40065789473684216</v>
      </c>
      <c r="L235" s="904"/>
      <c r="M235" s="891">
        <f t="shared" si="72"/>
        <v>1.6026315789473686</v>
      </c>
      <c r="N235" s="904"/>
      <c r="O235" s="900">
        <f t="shared" si="73"/>
        <v>0.36991854636591481</v>
      </c>
      <c r="P235" s="904"/>
      <c r="Q235" s="904"/>
      <c r="R235" s="891">
        <f t="shared" si="74"/>
        <v>9.363325166192789</v>
      </c>
      <c r="S235" s="891">
        <f t="shared" si="74"/>
        <v>8.140735310489708</v>
      </c>
      <c r="T235" s="891">
        <f t="shared" si="74"/>
        <v>7.896209234598925</v>
      </c>
      <c r="U235" s="891">
        <f t="shared" si="74"/>
        <v>9.5283744949357079</v>
      </c>
      <c r="V235" s="891">
        <f t="shared" si="74"/>
        <v>12.219598570695815</v>
      </c>
      <c r="W235" s="903">
        <f t="shared" si="74"/>
        <v>0.82700942057439608</v>
      </c>
      <c r="X235" s="903">
        <f t="shared" si="74"/>
        <v>2.0704771601636782</v>
      </c>
      <c r="Y235" s="710"/>
      <c r="Z235" s="891">
        <f t="shared" si="75"/>
        <v>82.801644601216722</v>
      </c>
      <c r="AA235" s="891">
        <f t="shared" si="75"/>
        <v>28.161823876759829</v>
      </c>
      <c r="AB235" s="891"/>
      <c r="AC235" s="891">
        <f t="shared" si="76"/>
        <v>2.7947368421052627</v>
      </c>
      <c r="AD235" s="891">
        <f t="shared" si="76"/>
        <v>3.6958823529411768</v>
      </c>
      <c r="AE235" s="891">
        <f t="shared" si="76"/>
        <v>1.9747368421052629</v>
      </c>
      <c r="AF235" s="891">
        <f t="shared" si="76"/>
        <v>4.619411764705883</v>
      </c>
      <c r="AG235" s="891">
        <f t="shared" si="76"/>
        <v>14.552631578947368</v>
      </c>
      <c r="AH235" s="891">
        <f t="shared" si="76"/>
        <v>18.594444444444449</v>
      </c>
      <c r="AI235" s="891">
        <f t="shared" si="76"/>
        <v>12.485294117647058</v>
      </c>
      <c r="AJ235" s="891">
        <f t="shared" si="76"/>
        <v>0.62777777777777777</v>
      </c>
      <c r="AK235" s="891">
        <f t="shared" si="76"/>
        <v>8.6970588235294102</v>
      </c>
      <c r="AL235" s="1086">
        <f t="shared" si="76"/>
        <v>19874.732631578951</v>
      </c>
      <c r="AM235" s="891">
        <f t="shared" si="77"/>
        <v>4.2715789473684209</v>
      </c>
      <c r="AN235" s="1020">
        <f t="shared" si="77"/>
        <v>0.88852941176470579</v>
      </c>
      <c r="AO235" s="891">
        <f t="shared" si="77"/>
        <v>-15.485716557503048</v>
      </c>
      <c r="AP235" s="891">
        <f t="shared" si="77"/>
        <v>12.676107319256786</v>
      </c>
      <c r="AQ235" s="1020">
        <f t="shared" si="77"/>
        <v>125.2663930950746</v>
      </c>
      <c r="AR235" s="891">
        <f t="shared" si="77"/>
        <v>1.6026844736842103</v>
      </c>
      <c r="AS235" s="891">
        <f t="shared" si="77"/>
        <v>1.7114882384210524</v>
      </c>
      <c r="AT235" s="891">
        <f t="shared" si="77"/>
        <v>1.833989321229579</v>
      </c>
      <c r="AU235" s="891">
        <f t="shared" si="77"/>
        <v>1.966532076865293</v>
      </c>
      <c r="AV235" s="891">
        <f t="shared" si="77"/>
        <v>2.1100065011274123</v>
      </c>
      <c r="AW235" s="891">
        <f t="shared" si="78"/>
        <v>9.2247006113275489</v>
      </c>
      <c r="AX235" s="1020">
        <f t="shared" si="78"/>
        <v>18.091055923269376</v>
      </c>
      <c r="AY235" s="891">
        <f t="shared" si="78"/>
        <v>0.68052631578947376</v>
      </c>
      <c r="AZ235" s="891">
        <f t="shared" si="78"/>
        <v>28.791946532999166</v>
      </c>
      <c r="BA235" s="891">
        <f t="shared" si="78"/>
        <v>-16.653796775174932</v>
      </c>
      <c r="BB235" s="891">
        <f t="shared" si="78"/>
        <v>1.8102631578947364</v>
      </c>
      <c r="BC235" s="1020">
        <f t="shared" si="78"/>
        <v>8.8511796733213216E-2</v>
      </c>
      <c r="BD235" s="891"/>
      <c r="BE235" s="767">
        <f t="shared" si="79"/>
        <v>2003.7368421052631</v>
      </c>
      <c r="BF235" s="891" t="e">
        <f t="shared" si="79"/>
        <v>#VALUE!</v>
      </c>
      <c r="BG235" s="891">
        <f t="shared" si="79"/>
        <v>8.0163157894736852</v>
      </c>
    </row>
    <row r="236" spans="1:59" x14ac:dyDescent="0.2">
      <c r="A236" s="574" t="s">
        <v>179</v>
      </c>
      <c r="B236" s="710">
        <f t="shared" si="69"/>
        <v>8</v>
      </c>
      <c r="E236" s="904">
        <f t="shared" si="70"/>
        <v>17.375</v>
      </c>
      <c r="I236" s="1017">
        <f t="shared" si="71"/>
        <v>134.755</v>
      </c>
      <c r="J236" s="891">
        <f t="shared" si="71"/>
        <v>5.8040896427203892</v>
      </c>
      <c r="K236" s="900">
        <f t="shared" si="71"/>
        <v>0.79437499999999994</v>
      </c>
      <c r="L236" s="904"/>
      <c r="M236" s="891">
        <f t="shared" si="72"/>
        <v>2.5212499999999998</v>
      </c>
      <c r="N236" s="904"/>
      <c r="O236" s="900">
        <f t="shared" si="73"/>
        <v>0.69437499999999996</v>
      </c>
      <c r="P236" s="904"/>
      <c r="Q236" s="904"/>
      <c r="R236" s="891">
        <f t="shared" si="74"/>
        <v>10.592990712679875</v>
      </c>
      <c r="S236" s="891">
        <f t="shared" si="74"/>
        <v>31.704042316282457</v>
      </c>
      <c r="T236" s="891">
        <f t="shared" si="74"/>
        <v>12.981122079105534</v>
      </c>
      <c r="U236" s="891">
        <f t="shared" si="74"/>
        <v>13.383132438873441</v>
      </c>
      <c r="V236" s="891">
        <f t="shared" si="74"/>
        <v>11.348183336797199</v>
      </c>
      <c r="W236" s="903">
        <f t="shared" si="74"/>
        <v>1.109193570187611</v>
      </c>
      <c r="X236" s="903">
        <f t="shared" si="74"/>
        <v>0.65782753783918846</v>
      </c>
      <c r="Y236" s="710"/>
      <c r="Z236" s="891">
        <f t="shared" si="75"/>
        <v>100.07314646317006</v>
      </c>
      <c r="AA236" s="891">
        <f t="shared" si="75"/>
        <v>19.050871252004654</v>
      </c>
      <c r="AB236" s="891"/>
      <c r="AC236" s="891">
        <f t="shared" si="76"/>
        <v>5.8725000000000005</v>
      </c>
      <c r="AD236" s="891">
        <f t="shared" si="76"/>
        <v>1.7133333333333332</v>
      </c>
      <c r="AE236" s="891">
        <f t="shared" si="76"/>
        <v>5.11625</v>
      </c>
      <c r="AF236" s="891">
        <f t="shared" si="76"/>
        <v>6.1212499999999999</v>
      </c>
      <c r="AG236" s="891">
        <f t="shared" si="76"/>
        <v>39.212500000000006</v>
      </c>
      <c r="AH236" s="891">
        <f t="shared" si="76"/>
        <v>144.1875</v>
      </c>
      <c r="AI236" s="891">
        <f t="shared" si="76"/>
        <v>8.20857142857143</v>
      </c>
      <c r="AJ236" s="891">
        <f t="shared" si="76"/>
        <v>22.8</v>
      </c>
      <c r="AK236" s="891">
        <f t="shared" si="76"/>
        <v>9.7485714285714273</v>
      </c>
      <c r="AL236" s="1086">
        <f t="shared" si="76"/>
        <v>35212.5</v>
      </c>
      <c r="AM236" s="891">
        <f t="shared" si="77"/>
        <v>1.7750000000000001</v>
      </c>
      <c r="AN236" s="1020">
        <f t="shared" si="77"/>
        <v>1.4050000000000002</v>
      </c>
      <c r="AO236" s="891">
        <f t="shared" si="77"/>
        <v>0.13635082958917399</v>
      </c>
      <c r="AP236" s="891">
        <f t="shared" si="77"/>
        <v>19.187222081593831</v>
      </c>
      <c r="AQ236" s="1020">
        <f t="shared" si="77"/>
        <v>104.87605496361644</v>
      </c>
      <c r="AR236" s="891">
        <f t="shared" si="77"/>
        <v>2.5578187500000005</v>
      </c>
      <c r="AS236" s="891">
        <f t="shared" si="77"/>
        <v>2.7407703400000001</v>
      </c>
      <c r="AT236" s="891">
        <f t="shared" si="77"/>
        <v>2.9427185832990004</v>
      </c>
      <c r="AU236" s="891">
        <f t="shared" si="77"/>
        <v>3.1624625147400223</v>
      </c>
      <c r="AV236" s="891">
        <f t="shared" si="77"/>
        <v>3.4016628962166946</v>
      </c>
      <c r="AW236" s="891">
        <f t="shared" si="78"/>
        <v>14.805433084255718</v>
      </c>
      <c r="AX236" s="1020">
        <f t="shared" si="78"/>
        <v>34.898298305786</v>
      </c>
      <c r="AY236" s="891">
        <f t="shared" si="78"/>
        <v>1.0525</v>
      </c>
      <c r="AZ236" s="891">
        <f t="shared" si="78"/>
        <v>30.002499999999998</v>
      </c>
      <c r="BA236" s="891">
        <f t="shared" si="78"/>
        <v>-12.893749999999999</v>
      </c>
      <c r="BB236" s="891">
        <f t="shared" si="78"/>
        <v>1.5925000000000002</v>
      </c>
      <c r="BC236" s="1020">
        <f t="shared" si="78"/>
        <v>-0.33375000000000021</v>
      </c>
      <c r="BD236" s="891"/>
      <c r="BE236" s="767">
        <f t="shared" si="79"/>
        <v>2002.25</v>
      </c>
      <c r="BF236" s="891" t="e">
        <f t="shared" si="79"/>
        <v>#VALUE!</v>
      </c>
      <c r="BG236" s="891">
        <f t="shared" si="79"/>
        <v>19.45</v>
      </c>
    </row>
    <row r="237" spans="1:59" x14ac:dyDescent="0.2">
      <c r="A237" s="574" t="s">
        <v>108</v>
      </c>
      <c r="B237" s="710">
        <f t="shared" si="69"/>
        <v>60</v>
      </c>
      <c r="E237" s="904">
        <f t="shared" si="70"/>
        <v>15.216666666666667</v>
      </c>
      <c r="I237" s="1017">
        <f t="shared" si="71"/>
        <v>80.149499999999989</v>
      </c>
      <c r="J237" s="891">
        <f t="shared" si="71"/>
        <v>2.7337628679846402</v>
      </c>
      <c r="K237" s="900">
        <f t="shared" si="71"/>
        <v>0.55376666666666663</v>
      </c>
      <c r="L237" s="904"/>
      <c r="M237" s="891">
        <f t="shared" si="72"/>
        <v>1.8643833333333335</v>
      </c>
      <c r="N237" s="904"/>
      <c r="O237" s="900">
        <f t="shared" si="73"/>
        <v>0.51267738095238102</v>
      </c>
      <c r="P237" s="904"/>
      <c r="Q237" s="904"/>
      <c r="R237" s="891">
        <f t="shared" si="74"/>
        <v>9.517360604881679</v>
      </c>
      <c r="S237" s="891">
        <f t="shared" si="74"/>
        <v>12.55150893143251</v>
      </c>
      <c r="T237" s="891">
        <f t="shared" si="74"/>
        <v>9.9162660917665182</v>
      </c>
      <c r="U237" s="891">
        <f t="shared" si="74"/>
        <v>10.295460597524116</v>
      </c>
      <c r="V237" s="891">
        <f t="shared" si="74"/>
        <v>10.096939773188675</v>
      </c>
      <c r="W237" s="903">
        <f t="shared" si="74"/>
        <v>1.1111902622666052</v>
      </c>
      <c r="X237" s="903">
        <f t="shared" si="74"/>
        <v>2.0912280016110749</v>
      </c>
      <c r="Y237" s="710"/>
      <c r="Z237" s="891">
        <f t="shared" si="75"/>
        <v>41.941303739997245</v>
      </c>
      <c r="AA237" s="891">
        <f t="shared" si="75"/>
        <v>17.930125573359799</v>
      </c>
      <c r="AB237" s="891"/>
      <c r="AC237" s="891">
        <f t="shared" si="76"/>
        <v>4.8606250000000006</v>
      </c>
      <c r="AD237" s="891">
        <f t="shared" si="76"/>
        <v>2.0326470588235295</v>
      </c>
      <c r="AE237" s="891">
        <f t="shared" si="76"/>
        <v>3.8070833333333329</v>
      </c>
      <c r="AF237" s="891">
        <f t="shared" si="76"/>
        <v>4.0218750000000005</v>
      </c>
      <c r="AG237" s="891">
        <f t="shared" si="76"/>
        <v>23.242608695652169</v>
      </c>
      <c r="AH237" s="891">
        <f t="shared" si="76"/>
        <v>10.332608695652171</v>
      </c>
      <c r="AI237" s="891">
        <f t="shared" si="76"/>
        <v>9.4653846153846146</v>
      </c>
      <c r="AJ237" s="891">
        <f t="shared" si="76"/>
        <v>9.375652173913041</v>
      </c>
      <c r="AK237" s="891">
        <f t="shared" si="76"/>
        <v>10.69189189189189</v>
      </c>
      <c r="AL237" s="1086">
        <f t="shared" si="76"/>
        <v>9444.4577083333334</v>
      </c>
      <c r="AM237" s="891">
        <f t="shared" si="77"/>
        <v>2.8410638297872346</v>
      </c>
      <c r="AN237" s="1020">
        <f t="shared" si="77"/>
        <v>0.60282608695652173</v>
      </c>
      <c r="AO237" s="891">
        <f t="shared" si="77"/>
        <v>-4.6241082463608789</v>
      </c>
      <c r="AP237" s="891">
        <f t="shared" si="77"/>
        <v>13.029223465508757</v>
      </c>
      <c r="AQ237" s="1020">
        <f t="shared" si="77"/>
        <v>49.952503704682364</v>
      </c>
      <c r="AR237" s="891">
        <f t="shared" si="77"/>
        <v>1.8401158216666669</v>
      </c>
      <c r="AS237" s="891">
        <f t="shared" si="77"/>
        <v>1.9573354319833329</v>
      </c>
      <c r="AT237" s="891">
        <f t="shared" si="77"/>
        <v>2.0816476275365003</v>
      </c>
      <c r="AU237" s="891">
        <f t="shared" si="77"/>
        <v>2.2157625335406554</v>
      </c>
      <c r="AV237" s="891">
        <f t="shared" si="77"/>
        <v>2.3605397926609957</v>
      </c>
      <c r="AW237" s="891">
        <f t="shared" si="78"/>
        <v>10.455401207388155</v>
      </c>
      <c r="AX237" s="1020">
        <f t="shared" si="78"/>
        <v>15.194933313973497</v>
      </c>
      <c r="AY237" s="891">
        <f t="shared" si="78"/>
        <v>0.94468085106382971</v>
      </c>
      <c r="AZ237" s="891">
        <f t="shared" si="78"/>
        <v>20.235500128492664</v>
      </c>
      <c r="BA237" s="891">
        <f t="shared" si="78"/>
        <v>-16.992802484395813</v>
      </c>
      <c r="BB237" s="891">
        <f t="shared" si="78"/>
        <v>-0.25693414114038388</v>
      </c>
      <c r="BC237" s="1020">
        <f t="shared" si="78"/>
        <v>-3.641688802695501</v>
      </c>
      <c r="BD237" s="891"/>
      <c r="BE237" s="767">
        <f t="shared" si="79"/>
        <v>2004.4333333333334</v>
      </c>
      <c r="BF237" s="891" t="e">
        <f t="shared" si="79"/>
        <v>#VALUE!</v>
      </c>
      <c r="BG237" s="891">
        <f t="shared" si="79"/>
        <v>3.9821739130434772</v>
      </c>
    </row>
    <row r="238" spans="1:59" x14ac:dyDescent="0.2">
      <c r="A238" s="574" t="s">
        <v>154</v>
      </c>
      <c r="B238" s="710">
        <f t="shared" si="69"/>
        <v>12</v>
      </c>
      <c r="E238" s="904">
        <f t="shared" si="70"/>
        <v>13.916666666666666</v>
      </c>
      <c r="I238" s="1017">
        <f t="shared" si="71"/>
        <v>162.46583333333334</v>
      </c>
      <c r="J238" s="891">
        <f t="shared" si="71"/>
        <v>1.5767602497579709</v>
      </c>
      <c r="K238" s="900">
        <f t="shared" si="71"/>
        <v>0.39823333333333338</v>
      </c>
      <c r="L238" s="904"/>
      <c r="M238" s="891">
        <f t="shared" si="72"/>
        <v>1.5762666666666669</v>
      </c>
      <c r="N238" s="904"/>
      <c r="O238" s="900">
        <f t="shared" si="73"/>
        <v>0.36769999999999997</v>
      </c>
      <c r="P238" s="904"/>
      <c r="Q238" s="904"/>
      <c r="R238" s="891">
        <f t="shared" si="74"/>
        <v>8.5638754171915963</v>
      </c>
      <c r="S238" s="891">
        <f t="shared" si="74"/>
        <v>9.5914307874630982</v>
      </c>
      <c r="T238" s="891">
        <f t="shared" si="74"/>
        <v>9.7801162038207341</v>
      </c>
      <c r="U238" s="891">
        <f t="shared" si="74"/>
        <v>11.342286270254036</v>
      </c>
      <c r="V238" s="891">
        <f t="shared" si="74"/>
        <v>13.406913397057924</v>
      </c>
      <c r="W238" s="903">
        <f t="shared" si="74"/>
        <v>0.88120459605326684</v>
      </c>
      <c r="X238" s="903">
        <f t="shared" si="74"/>
        <v>1.3334316947827141</v>
      </c>
      <c r="Y238" s="710"/>
      <c r="Z238" s="891">
        <f t="shared" si="75"/>
        <v>34.688266082695463</v>
      </c>
      <c r="AA238" s="891">
        <f t="shared" si="75"/>
        <v>30.429935424402146</v>
      </c>
      <c r="AB238" s="891"/>
      <c r="AC238" s="891">
        <f t="shared" si="76"/>
        <v>4.4050000000000002</v>
      </c>
      <c r="AD238" s="891">
        <f t="shared" si="76"/>
        <v>11.068571428571428</v>
      </c>
      <c r="AE238" s="891">
        <f t="shared" si="76"/>
        <v>3.0749999999999997</v>
      </c>
      <c r="AF238" s="891">
        <f t="shared" si="76"/>
        <v>4.2608333333333333</v>
      </c>
      <c r="AG238" s="891">
        <f t="shared" si="76"/>
        <v>16.283333333333331</v>
      </c>
      <c r="AH238" s="891">
        <f t="shared" si="76"/>
        <v>28.841666666666665</v>
      </c>
      <c r="AI238" s="891">
        <f t="shared" si="76"/>
        <v>8.6788888888888867</v>
      </c>
      <c r="AJ238" s="891">
        <f t="shared" si="76"/>
        <v>4.1416666666666666</v>
      </c>
      <c r="AK238" s="891">
        <f t="shared" si="76"/>
        <v>7.3899999999999988</v>
      </c>
      <c r="AL238" s="1086">
        <f t="shared" si="76"/>
        <v>13830.200833333334</v>
      </c>
      <c r="AM238" s="891">
        <f t="shared" si="77"/>
        <v>2.0658333333333334</v>
      </c>
      <c r="AN238" s="1020">
        <f t="shared" si="77"/>
        <v>0.55416666666666681</v>
      </c>
      <c r="AO238" s="891">
        <f t="shared" si="77"/>
        <v>-17.463444536375484</v>
      </c>
      <c r="AP238" s="891">
        <f t="shared" si="77"/>
        <v>12.91904652001201</v>
      </c>
      <c r="AQ238" s="1020">
        <f t="shared" si="77"/>
        <v>134.34756443383679</v>
      </c>
      <c r="AR238" s="891">
        <f t="shared" si="77"/>
        <v>1.5841424999999996</v>
      </c>
      <c r="AS238" s="891">
        <f t="shared" si="77"/>
        <v>1.6690545135000001</v>
      </c>
      <c r="AT238" s="891">
        <f t="shared" si="77"/>
        <v>1.7603302621490835</v>
      </c>
      <c r="AU238" s="891">
        <f t="shared" si="77"/>
        <v>1.85796704353994</v>
      </c>
      <c r="AV238" s="891">
        <f t="shared" si="77"/>
        <v>1.9624756413999132</v>
      </c>
      <c r="AW238" s="891">
        <f t="shared" si="78"/>
        <v>8.8339699605889361</v>
      </c>
      <c r="AX238" s="1020">
        <f t="shared" si="78"/>
        <v>9.0363913755733325</v>
      </c>
      <c r="AY238" s="891">
        <f t="shared" si="78"/>
        <v>0.95916666666666683</v>
      </c>
      <c r="AZ238" s="891">
        <f t="shared" si="78"/>
        <v>29.411666666666672</v>
      </c>
      <c r="BA238" s="891">
        <f t="shared" si="78"/>
        <v>-19.815833333333334</v>
      </c>
      <c r="BB238" s="891">
        <f t="shared" si="78"/>
        <v>-0.69416666666666638</v>
      </c>
      <c r="BC238" s="1020">
        <f t="shared" si="78"/>
        <v>-1.6124999999999998</v>
      </c>
      <c r="BD238" s="891"/>
      <c r="BE238" s="767">
        <f t="shared" si="79"/>
        <v>2005.5</v>
      </c>
      <c r="BF238" s="891" t="e">
        <f t="shared" si="79"/>
        <v>#VALUE!</v>
      </c>
      <c r="BG238" s="891">
        <f t="shared" si="79"/>
        <v>8.4</v>
      </c>
    </row>
    <row r="239" spans="1:59" x14ac:dyDescent="0.2">
      <c r="A239" s="574" t="s">
        <v>112</v>
      </c>
      <c r="B239" s="710">
        <f t="shared" si="69"/>
        <v>38</v>
      </c>
      <c r="E239" s="904">
        <f t="shared" si="70"/>
        <v>15.842105263157896</v>
      </c>
      <c r="I239" s="1017">
        <f t="shared" si="71"/>
        <v>98.39421052631576</v>
      </c>
      <c r="J239" s="891">
        <f t="shared" si="71"/>
        <v>1.9961800784017936</v>
      </c>
      <c r="K239" s="900">
        <f t="shared" si="71"/>
        <v>0.50180921052631577</v>
      </c>
      <c r="L239" s="904"/>
      <c r="M239" s="891">
        <f t="shared" si="72"/>
        <v>1.9798684210526312</v>
      </c>
      <c r="N239" s="904"/>
      <c r="O239" s="900">
        <f t="shared" si="73"/>
        <v>0.45875789473684209</v>
      </c>
      <c r="P239" s="904"/>
      <c r="Q239" s="904"/>
      <c r="R239" s="891">
        <f t="shared" si="74"/>
        <v>9.6774212479511643</v>
      </c>
      <c r="S239" s="891">
        <f t="shared" si="74"/>
        <v>12.575694798794938</v>
      </c>
      <c r="T239" s="891">
        <f t="shared" si="74"/>
        <v>10.313152074818369</v>
      </c>
      <c r="U239" s="891">
        <f t="shared" si="74"/>
        <v>11.368516145540331</v>
      </c>
      <c r="V239" s="891">
        <f t="shared" si="74"/>
        <v>11.887375023312801</v>
      </c>
      <c r="W239" s="903">
        <f t="shared" si="74"/>
        <v>0.95834246303254733</v>
      </c>
      <c r="X239" s="903">
        <f t="shared" si="74"/>
        <v>1.5477070568994875</v>
      </c>
      <c r="Y239" s="710"/>
      <c r="Z239" s="891">
        <f t="shared" si="75"/>
        <v>40.701621724923413</v>
      </c>
      <c r="AA239" s="891">
        <f t="shared" si="75"/>
        <v>22.246482721933777</v>
      </c>
      <c r="AB239" s="891"/>
      <c r="AC239" s="891">
        <f t="shared" si="76"/>
        <v>5.1594736842105267</v>
      </c>
      <c r="AD239" s="891">
        <f t="shared" si="76"/>
        <v>1.9313513513513516</v>
      </c>
      <c r="AE239" s="891">
        <f t="shared" si="76"/>
        <v>2.2842105263157904</v>
      </c>
      <c r="AF239" s="891">
        <f t="shared" si="76"/>
        <v>7.3118421052631604</v>
      </c>
      <c r="AG239" s="891">
        <f t="shared" si="76"/>
        <v>49.941666666666677</v>
      </c>
      <c r="AH239" s="891">
        <f t="shared" si="76"/>
        <v>12.636842105263158</v>
      </c>
      <c r="AI239" s="891">
        <f t="shared" si="76"/>
        <v>10.778108108108112</v>
      </c>
      <c r="AJ239" s="891">
        <f t="shared" si="76"/>
        <v>12.265789473684208</v>
      </c>
      <c r="AK239" s="891">
        <f t="shared" si="76"/>
        <v>12.173684210526316</v>
      </c>
      <c r="AL239" s="1086">
        <f t="shared" si="76"/>
        <v>23628.698157894738</v>
      </c>
      <c r="AM239" s="891">
        <f t="shared" si="77"/>
        <v>2.2372972972972973</v>
      </c>
      <c r="AN239" s="1020">
        <f t="shared" si="77"/>
        <v>1.1323684210526317</v>
      </c>
      <c r="AO239" s="891">
        <f t="shared" si="77"/>
        <v>-8.8817864979916532</v>
      </c>
      <c r="AP239" s="891">
        <f t="shared" si="77"/>
        <v>13.364696223942122</v>
      </c>
      <c r="AQ239" s="1020">
        <f t="shared" si="77"/>
        <v>140.44194495902158</v>
      </c>
      <c r="AR239" s="891">
        <f t="shared" si="77"/>
        <v>1.9699537280701755</v>
      </c>
      <c r="AS239" s="891">
        <f t="shared" si="77"/>
        <v>2.1400637760877204</v>
      </c>
      <c r="AT239" s="891">
        <f t="shared" si="77"/>
        <v>2.3414112702624923</v>
      </c>
      <c r="AU239" s="891">
        <f t="shared" si="77"/>
        <v>2.5620093690729173</v>
      </c>
      <c r="AV239" s="891">
        <f t="shared" si="77"/>
        <v>2.8037118135375381</v>
      </c>
      <c r="AW239" s="891">
        <f t="shared" si="78"/>
        <v>11.817149957030841</v>
      </c>
      <c r="AX239" s="1020">
        <f t="shared" si="78"/>
        <v>11.850096707444889</v>
      </c>
      <c r="AY239" s="891">
        <f t="shared" si="78"/>
        <v>1.053421052631579</v>
      </c>
      <c r="AZ239" s="891">
        <f t="shared" si="78"/>
        <v>23.365526315789474</v>
      </c>
      <c r="BA239" s="891">
        <f t="shared" si="78"/>
        <v>-14.167105263157895</v>
      </c>
      <c r="BB239" s="891">
        <f t="shared" si="78"/>
        <v>1.3542105263157893</v>
      </c>
      <c r="BC239" s="1020">
        <f t="shared" si="78"/>
        <v>-0.10500000000000015</v>
      </c>
      <c r="BD239" s="891"/>
      <c r="BE239" s="767">
        <f t="shared" si="79"/>
        <v>2003.8684210526317</v>
      </c>
      <c r="BF239" s="891" t="e">
        <f t="shared" si="79"/>
        <v>#VALUE!</v>
      </c>
      <c r="BG239" s="891">
        <f t="shared" si="79"/>
        <v>10.53333333333333</v>
      </c>
    </row>
    <row r="240" spans="1:59" x14ac:dyDescent="0.2">
      <c r="A240" s="574" t="s">
        <v>4227</v>
      </c>
      <c r="B240" s="710">
        <f t="shared" si="69"/>
        <v>13</v>
      </c>
      <c r="E240" s="904">
        <f t="shared" si="70"/>
        <v>15.692307692307692</v>
      </c>
      <c r="I240" s="1017">
        <f t="shared" si="71"/>
        <v>102.09538461538462</v>
      </c>
      <c r="J240" s="891">
        <f t="shared" si="71"/>
        <v>2.2944226087248878</v>
      </c>
      <c r="K240" s="900">
        <f t="shared" si="71"/>
        <v>0.60307692307692318</v>
      </c>
      <c r="L240" s="904"/>
      <c r="M240" s="891">
        <f t="shared" si="72"/>
        <v>2.1876923076923078</v>
      </c>
      <c r="N240" s="904"/>
      <c r="O240" s="900">
        <f t="shared" si="73"/>
        <v>0.54136013986013987</v>
      </c>
      <c r="P240" s="904"/>
      <c r="Q240" s="904"/>
      <c r="R240" s="891">
        <f t="shared" si="74"/>
        <v>13.796561892407517</v>
      </c>
      <c r="S240" s="891">
        <f t="shared" si="74"/>
        <v>12.27518248721459</v>
      </c>
      <c r="T240" s="891">
        <f t="shared" si="74"/>
        <v>10.767673334289364</v>
      </c>
      <c r="U240" s="891">
        <f t="shared" si="74"/>
        <v>11.653259846810954</v>
      </c>
      <c r="V240" s="891">
        <f t="shared" si="74"/>
        <v>14.429844131356097</v>
      </c>
      <c r="W240" s="903">
        <f t="shared" si="74"/>
        <v>0.82612036591698779</v>
      </c>
      <c r="X240" s="903">
        <f t="shared" si="74"/>
        <v>1.281986553231967</v>
      </c>
      <c r="Y240" s="710"/>
      <c r="Z240" s="891">
        <f t="shared" si="75"/>
        <v>61.796176734494011</v>
      </c>
      <c r="AA240" s="891">
        <f t="shared" si="75"/>
        <v>29.381703295352331</v>
      </c>
      <c r="AB240" s="891"/>
      <c r="AC240" s="891">
        <f t="shared" si="76"/>
        <v>4.5453846153846138</v>
      </c>
      <c r="AD240" s="891">
        <f t="shared" si="76"/>
        <v>3.5691666666666677</v>
      </c>
      <c r="AE240" s="891">
        <f t="shared" si="76"/>
        <v>6.0246153846153856</v>
      </c>
      <c r="AF240" s="891">
        <f t="shared" si="76"/>
        <v>9.0861538461538451</v>
      </c>
      <c r="AG240" s="891">
        <f t="shared" si="76"/>
        <v>32.481818181818184</v>
      </c>
      <c r="AH240" s="891">
        <f t="shared" si="76"/>
        <v>51.215384615384615</v>
      </c>
      <c r="AI240" s="891">
        <f t="shared" si="76"/>
        <v>9.6133333333333351</v>
      </c>
      <c r="AJ240" s="891">
        <f t="shared" si="76"/>
        <v>11.815384615384614</v>
      </c>
      <c r="AK240" s="891">
        <f t="shared" si="76"/>
        <v>11.274166666666668</v>
      </c>
      <c r="AL240" s="1086">
        <f t="shared" si="76"/>
        <v>153913.14230769232</v>
      </c>
      <c r="AM240" s="891">
        <f t="shared" si="77"/>
        <v>3.4553846153846162</v>
      </c>
      <c r="AN240" s="1020">
        <f t="shared" si="77"/>
        <v>1.2784615384615385</v>
      </c>
      <c r="AO240" s="891">
        <f t="shared" si="77"/>
        <v>-15.434020839816487</v>
      </c>
      <c r="AP240" s="891">
        <f t="shared" si="77"/>
        <v>13.947682455535839</v>
      </c>
      <c r="AQ240" s="1020">
        <f t="shared" si="77"/>
        <v>223.1584442646182</v>
      </c>
      <c r="AR240" s="891">
        <f t="shared" si="77"/>
        <v>2.1753</v>
      </c>
      <c r="AS240" s="891">
        <f t="shared" si="77"/>
        <v>2.3316383884615388</v>
      </c>
      <c r="AT240" s="891">
        <f t="shared" si="77"/>
        <v>2.5058465396392311</v>
      </c>
      <c r="AU240" s="891">
        <f t="shared" si="77"/>
        <v>2.6961046854174269</v>
      </c>
      <c r="AV240" s="891">
        <f t="shared" si="77"/>
        <v>2.9039423105197311</v>
      </c>
      <c r="AW240" s="891">
        <f t="shared" si="78"/>
        <v>12.612831924037927</v>
      </c>
      <c r="AX240" s="1020">
        <f t="shared" si="78"/>
        <v>13.226658129452053</v>
      </c>
      <c r="AY240" s="891">
        <f t="shared" si="78"/>
        <v>1.1030769230769231</v>
      </c>
      <c r="AZ240" s="891">
        <f t="shared" si="78"/>
        <v>31.463846153846152</v>
      </c>
      <c r="BA240" s="891">
        <f t="shared" si="78"/>
        <v>-11.344615384615384</v>
      </c>
      <c r="BB240" s="891">
        <f t="shared" si="78"/>
        <v>3.2384615384615389</v>
      </c>
      <c r="BC240" s="1020">
        <f t="shared" si="78"/>
        <v>5.554615384615385</v>
      </c>
      <c r="BD240" s="891"/>
      <c r="BE240" s="767">
        <f t="shared" si="79"/>
        <v>2003.6923076923076</v>
      </c>
      <c r="BF240" s="891" t="e">
        <f t="shared" si="79"/>
        <v>#VALUE!</v>
      </c>
      <c r="BG240" s="891">
        <f t="shared" si="79"/>
        <v>11.736363636363636</v>
      </c>
    </row>
    <row r="241" spans="1:59" x14ac:dyDescent="0.2">
      <c r="A241" s="574" t="s">
        <v>123</v>
      </c>
      <c r="B241" s="710">
        <f t="shared" si="69"/>
        <v>11</v>
      </c>
      <c r="E241" s="904">
        <f t="shared" si="70"/>
        <v>13.454545454545455</v>
      </c>
      <c r="I241" s="1017">
        <f t="shared" si="71"/>
        <v>114.72000000000001</v>
      </c>
      <c r="J241" s="891">
        <f t="shared" si="71"/>
        <v>1.8089508678562289</v>
      </c>
      <c r="K241" s="900">
        <f t="shared" si="71"/>
        <v>0.47545454545454552</v>
      </c>
      <c r="L241" s="904"/>
      <c r="M241" s="891">
        <f t="shared" si="72"/>
        <v>1.7736363636363637</v>
      </c>
      <c r="N241" s="904"/>
      <c r="O241" s="900">
        <f t="shared" si="73"/>
        <v>0.44</v>
      </c>
      <c r="P241" s="904"/>
      <c r="Q241" s="904"/>
      <c r="R241" s="891">
        <f t="shared" si="74"/>
        <v>7.9840677638902084</v>
      </c>
      <c r="S241" s="891">
        <f t="shared" si="74"/>
        <v>7.1243676166503516</v>
      </c>
      <c r="T241" s="891">
        <f t="shared" si="74"/>
        <v>8.1097322916683172</v>
      </c>
      <c r="U241" s="891">
        <f t="shared" si="74"/>
        <v>11.525178531648026</v>
      </c>
      <c r="V241" s="891">
        <f t="shared" si="74"/>
        <v>14.431972486785318</v>
      </c>
      <c r="W241" s="903">
        <f t="shared" si="74"/>
        <v>0.93535119702410474</v>
      </c>
      <c r="X241" s="903">
        <f t="shared" si="74"/>
        <v>2.3606937491329458</v>
      </c>
      <c r="Y241" s="710"/>
      <c r="Z241" s="891">
        <f t="shared" si="75"/>
        <v>46.054821668350002</v>
      </c>
      <c r="AA241" s="891">
        <f t="shared" si="75"/>
        <v>31.686555263086184</v>
      </c>
      <c r="AB241" s="891"/>
      <c r="AC241" s="891">
        <f t="shared" si="76"/>
        <v>4.1509090909090913</v>
      </c>
      <c r="AD241" s="891">
        <f t="shared" si="76"/>
        <v>3.6300000000000003</v>
      </c>
      <c r="AE241" s="891">
        <f t="shared" si="76"/>
        <v>4.9490909090909092</v>
      </c>
      <c r="AF241" s="891">
        <f t="shared" si="76"/>
        <v>3.624545454545455</v>
      </c>
      <c r="AG241" s="891">
        <f t="shared" si="76"/>
        <v>13.579999999999998</v>
      </c>
      <c r="AH241" s="891">
        <f t="shared" si="76"/>
        <v>-6.6454545454545446</v>
      </c>
      <c r="AI241" s="891">
        <f t="shared" si="76"/>
        <v>15.385555555555559</v>
      </c>
      <c r="AJ241" s="891">
        <f t="shared" si="76"/>
        <v>-2.3172727272727274</v>
      </c>
      <c r="AK241" s="891">
        <f t="shared" si="76"/>
        <v>13.769</v>
      </c>
      <c r="AL241" s="1086">
        <f t="shared" si="76"/>
        <v>6435.5427272727275</v>
      </c>
      <c r="AM241" s="891">
        <f t="shared" si="77"/>
        <v>3.7</v>
      </c>
      <c r="AN241" s="1020">
        <f t="shared" si="77"/>
        <v>0.80800000000000005</v>
      </c>
      <c r="AO241" s="891">
        <f t="shared" si="77"/>
        <v>-16.850139071705446</v>
      </c>
      <c r="AP241" s="891">
        <f t="shared" si="77"/>
        <v>13.334129399504256</v>
      </c>
      <c r="AQ241" s="1020">
        <f t="shared" si="77"/>
        <v>114.13540028080314</v>
      </c>
      <c r="AR241" s="891">
        <f t="shared" si="77"/>
        <v>1.8290318181818181</v>
      </c>
      <c r="AS241" s="891">
        <f t="shared" si="77"/>
        <v>1.9424471086363633</v>
      </c>
      <c r="AT241" s="891">
        <f t="shared" si="77"/>
        <v>2.0954992338181819</v>
      </c>
      <c r="AU241" s="891">
        <f t="shared" si="77"/>
        <v>2.2613431698266591</v>
      </c>
      <c r="AV241" s="891">
        <f t="shared" si="77"/>
        <v>2.4410884670615727</v>
      </c>
      <c r="AW241" s="891">
        <f t="shared" si="78"/>
        <v>10.569409797524594</v>
      </c>
      <c r="AX241" s="1020">
        <f t="shared" si="78"/>
        <v>10.516382077011356</v>
      </c>
      <c r="AY241" s="891">
        <f t="shared" si="78"/>
        <v>0.96900000000000008</v>
      </c>
      <c r="AZ241" s="891">
        <f t="shared" si="78"/>
        <v>24.169090909090905</v>
      </c>
      <c r="BA241" s="891">
        <f t="shared" si="78"/>
        <v>-16.225454545454543</v>
      </c>
      <c r="BB241" s="891">
        <f t="shared" si="78"/>
        <v>0.15454545454545454</v>
      </c>
      <c r="BC241" s="1020">
        <f t="shared" si="78"/>
        <v>-0.46454545454545482</v>
      </c>
      <c r="BD241" s="891"/>
      <c r="BE241" s="767">
        <f t="shared" si="79"/>
        <v>2006.090909090909</v>
      </c>
      <c r="BF241" s="891" t="e">
        <f t="shared" si="79"/>
        <v>#VALUE!</v>
      </c>
      <c r="BG241" s="891">
        <f t="shared" si="79"/>
        <v>5.13</v>
      </c>
    </row>
    <row r="242" spans="1:59" x14ac:dyDescent="0.2">
      <c r="A242" s="574" t="s">
        <v>4356</v>
      </c>
      <c r="B242" s="710">
        <f t="shared" si="69"/>
        <v>9</v>
      </c>
      <c r="E242" s="904">
        <f t="shared" si="70"/>
        <v>13.888888888888889</v>
      </c>
      <c r="I242" s="1017">
        <f t="shared" si="71"/>
        <v>87.531111111111102</v>
      </c>
      <c r="J242" s="891">
        <f t="shared" si="71"/>
        <v>4.6191888803594807</v>
      </c>
      <c r="K242" s="900">
        <f t="shared" si="71"/>
        <v>0.93961111111111117</v>
      </c>
      <c r="L242" s="904"/>
      <c r="M242" s="891">
        <f t="shared" si="72"/>
        <v>3.7584444444444447</v>
      </c>
      <c r="N242" s="904"/>
      <c r="O242" s="900">
        <f t="shared" si="73"/>
        <v>0.90222222222222237</v>
      </c>
      <c r="P242" s="904"/>
      <c r="Q242" s="904"/>
      <c r="R242" s="891">
        <f t="shared" si="74"/>
        <v>4.2669064859650678</v>
      </c>
      <c r="S242" s="891">
        <f t="shared" si="74"/>
        <v>6.7992706155652627</v>
      </c>
      <c r="T242" s="891">
        <f t="shared" si="74"/>
        <v>9.6047290151826594</v>
      </c>
      <c r="U242" s="891">
        <f t="shared" si="74"/>
        <v>10.530561748745189</v>
      </c>
      <c r="V242" s="891">
        <f t="shared" si="74"/>
        <v>9.587016239829584</v>
      </c>
      <c r="W242" s="903">
        <f t="shared" si="74"/>
        <v>0.93323159072561856</v>
      </c>
      <c r="X242" s="903">
        <f t="shared" si="74"/>
        <v>0.72898878161404623</v>
      </c>
      <c r="Y242" s="710"/>
      <c r="Z242" s="891">
        <f t="shared" si="75"/>
        <v>190.50038964939299</v>
      </c>
      <c r="AA242" s="891">
        <f t="shared" si="75"/>
        <v>44.412697900100447</v>
      </c>
      <c r="AB242" s="891"/>
      <c r="AC242" s="891">
        <f t="shared" si="76"/>
        <v>2.592222222222222</v>
      </c>
      <c r="AD242" s="891">
        <f t="shared" si="76"/>
        <v>4.3114285714285723</v>
      </c>
      <c r="AE242" s="891">
        <f t="shared" si="76"/>
        <v>9.4944444444444471</v>
      </c>
      <c r="AF242" s="891">
        <f t="shared" si="76"/>
        <v>6.6187499999999995</v>
      </c>
      <c r="AG242" s="891">
        <f t="shared" si="76"/>
        <v>1.0444444444444432</v>
      </c>
      <c r="AH242" s="891">
        <f t="shared" si="76"/>
        <v>32.877777777777773</v>
      </c>
      <c r="AI242" s="891">
        <f t="shared" si="76"/>
        <v>14.105555555555556</v>
      </c>
      <c r="AJ242" s="891">
        <f t="shared" si="76"/>
        <v>9.3555555555555543</v>
      </c>
      <c r="AK242" s="891">
        <f t="shared" si="76"/>
        <v>8.7850000000000001</v>
      </c>
      <c r="AL242" s="1086">
        <f t="shared" si="76"/>
        <v>14043.333333333334</v>
      </c>
      <c r="AM242" s="891">
        <f t="shared" si="77"/>
        <v>0.88333333333333341</v>
      </c>
      <c r="AN242" s="1020">
        <f t="shared" si="77"/>
        <v>2.4524999999999997</v>
      </c>
      <c r="AO242" s="891">
        <f t="shared" si="77"/>
        <v>-29.262947270995781</v>
      </c>
      <c r="AP242" s="891">
        <f t="shared" si="77"/>
        <v>15.149750629104672</v>
      </c>
      <c r="AQ242" s="1020">
        <f t="shared" si="77"/>
        <v>205.59891972190712</v>
      </c>
      <c r="AR242" s="891">
        <f t="shared" si="77"/>
        <v>3.8453175555555554</v>
      </c>
      <c r="AS242" s="891">
        <f t="shared" si="77"/>
        <v>4.0881526903777781</v>
      </c>
      <c r="AT242" s="891">
        <f t="shared" si="77"/>
        <v>4.3839512245711107</v>
      </c>
      <c r="AU242" s="891">
        <f t="shared" si="77"/>
        <v>4.7056055597483306</v>
      </c>
      <c r="AV242" s="891">
        <f t="shared" si="77"/>
        <v>5.0554994953389745</v>
      </c>
      <c r="AW242" s="891">
        <f t="shared" si="78"/>
        <v>22.078526525591752</v>
      </c>
      <c r="AX242" s="1020">
        <f t="shared" si="78"/>
        <v>27.556862905905369</v>
      </c>
      <c r="AY242" s="891">
        <f t="shared" si="78"/>
        <v>0.61555555555555552</v>
      </c>
      <c r="AZ242" s="891">
        <f t="shared" si="78"/>
        <v>26.841111111111111</v>
      </c>
      <c r="BA242" s="891">
        <f t="shared" si="78"/>
        <v>-7.206666666666667</v>
      </c>
      <c r="BB242" s="891">
        <f t="shared" si="78"/>
        <v>3.1033333333333335</v>
      </c>
      <c r="BC242" s="1020">
        <f t="shared" si="78"/>
        <v>5.2477777777777783</v>
      </c>
      <c r="BD242" s="891"/>
      <c r="BE242" s="767">
        <f t="shared" si="79"/>
        <v>2006</v>
      </c>
      <c r="BF242" s="891" t="e">
        <f t="shared" si="79"/>
        <v>#VALUE!</v>
      </c>
      <c r="BG242" s="891">
        <f t="shared" si="79"/>
        <v>3.8888888888888888</v>
      </c>
    </row>
    <row r="243" spans="1:59" x14ac:dyDescent="0.2">
      <c r="A243" s="574" t="s">
        <v>131</v>
      </c>
      <c r="B243" s="710">
        <f t="shared" si="69"/>
        <v>29</v>
      </c>
      <c r="E243" s="904">
        <f t="shared" si="70"/>
        <v>15.413793103448276</v>
      </c>
      <c r="I243" s="1017">
        <f t="shared" si="71"/>
        <v>61.160344827586187</v>
      </c>
      <c r="J243" s="891">
        <f t="shared" si="71"/>
        <v>3.677589034996517</v>
      </c>
      <c r="K243" s="900">
        <f t="shared" si="71"/>
        <v>0.51554482758620679</v>
      </c>
      <c r="L243" s="904"/>
      <c r="M243" s="891">
        <f t="shared" si="72"/>
        <v>2.0621793103448272</v>
      </c>
      <c r="N243" s="904"/>
      <c r="O243" s="900">
        <f t="shared" si="73"/>
        <v>0.48815862068965521</v>
      </c>
      <c r="P243" s="904"/>
      <c r="Q243" s="904"/>
      <c r="R243" s="891">
        <f t="shared" si="74"/>
        <v>5.7196814005258254</v>
      </c>
      <c r="S243" s="891">
        <f t="shared" si="74"/>
        <v>6.4490210051188201</v>
      </c>
      <c r="T243" s="891">
        <f t="shared" si="74"/>
        <v>6.5828449431138916</v>
      </c>
      <c r="U243" s="891">
        <f t="shared" si="74"/>
        <v>6.5950813038604963</v>
      </c>
      <c r="V243" s="891">
        <f t="shared" si="74"/>
        <v>6.9349595484181563</v>
      </c>
      <c r="W243" s="903">
        <f t="shared" si="74"/>
        <v>1.0633389422674033</v>
      </c>
      <c r="X243" s="903">
        <f t="shared" si="74"/>
        <v>2.3388186767410439</v>
      </c>
      <c r="Y243" s="710"/>
      <c r="Z243" s="891">
        <f t="shared" si="75"/>
        <v>136.5486971138468</v>
      </c>
      <c r="AA243" s="891">
        <f t="shared" si="75"/>
        <v>33.901635033730912</v>
      </c>
      <c r="AB243" s="891"/>
      <c r="AC243" s="891">
        <f t="shared" si="76"/>
        <v>2.2724137931034485</v>
      </c>
      <c r="AD243" s="891">
        <f t="shared" si="76"/>
        <v>5.5968000000000009</v>
      </c>
      <c r="AE243" s="891">
        <f t="shared" si="76"/>
        <v>2.8765517241379306</v>
      </c>
      <c r="AF243" s="891">
        <f t="shared" si="76"/>
        <v>2.3782758620689655</v>
      </c>
      <c r="AG243" s="891">
        <f t="shared" si="76"/>
        <v>9.0535714285714288</v>
      </c>
      <c r="AH243" s="891">
        <f t="shared" si="76"/>
        <v>21.296428571428574</v>
      </c>
      <c r="AI243" s="891">
        <f t="shared" si="76"/>
        <v>8.7771428571428576</v>
      </c>
      <c r="AJ243" s="891">
        <f t="shared" si="76"/>
        <v>-0.97689655172413803</v>
      </c>
      <c r="AK243" s="891">
        <f t="shared" si="76"/>
        <v>6.0674074074074076</v>
      </c>
      <c r="AL243" s="1086">
        <f t="shared" si="76"/>
        <v>17197.100000000002</v>
      </c>
      <c r="AM243" s="891">
        <f t="shared" si="77"/>
        <v>2.9546428571428569</v>
      </c>
      <c r="AN243" s="1020">
        <f t="shared" si="77"/>
        <v>1.5657142857142858</v>
      </c>
      <c r="AO243" s="891">
        <f t="shared" si="77"/>
        <v>-23.84560522581388</v>
      </c>
      <c r="AP243" s="891">
        <f t="shared" si="77"/>
        <v>10.272670338857013</v>
      </c>
      <c r="AQ243" s="1020">
        <f t="shared" si="77"/>
        <v>77.991247612100992</v>
      </c>
      <c r="AR243" s="891">
        <f t="shared" si="77"/>
        <v>2.0774710482758629</v>
      </c>
      <c r="AS243" s="891">
        <f t="shared" si="77"/>
        <v>2.2022350995806899</v>
      </c>
      <c r="AT243" s="891">
        <f t="shared" si="77"/>
        <v>2.3242385799579353</v>
      </c>
      <c r="AU243" s="891">
        <f t="shared" si="77"/>
        <v>2.4541278716369415</v>
      </c>
      <c r="AV243" s="891">
        <f t="shared" si="77"/>
        <v>2.5924726067487653</v>
      </c>
      <c r="AW243" s="891">
        <f t="shared" si="78"/>
        <v>11.650545206200194</v>
      </c>
      <c r="AX243" s="1020">
        <f t="shared" si="78"/>
        <v>21.00623678406874</v>
      </c>
      <c r="AY243" s="891">
        <f t="shared" si="78"/>
        <v>0.34535714285714292</v>
      </c>
      <c r="AZ243" s="891">
        <f t="shared" si="78"/>
        <v>27.184137931034485</v>
      </c>
      <c r="BA243" s="891">
        <f t="shared" si="78"/>
        <v>-5.1158620689655168</v>
      </c>
      <c r="BB243" s="891">
        <f t="shared" si="78"/>
        <v>3.1082758620689659</v>
      </c>
      <c r="BC243" s="1020">
        <f t="shared" si="78"/>
        <v>6.1741379310344824</v>
      </c>
      <c r="BD243" s="891"/>
      <c r="BE243" s="767">
        <f t="shared" si="79"/>
        <v>2004.3103448275863</v>
      </c>
      <c r="BF243" s="891" t="e">
        <f t="shared" si="79"/>
        <v>#VALUE!</v>
      </c>
      <c r="BG243" s="891">
        <f t="shared" si="79"/>
        <v>2.625</v>
      </c>
    </row>
    <row r="244" spans="1:59" x14ac:dyDescent="0.2">
      <c r="I244" s="710"/>
      <c r="J244" s="574"/>
      <c r="K244" s="1019"/>
      <c r="L244" s="574"/>
      <c r="M244" s="574"/>
      <c r="N244" s="574"/>
      <c r="R244" s="574"/>
      <c r="S244" s="574"/>
      <c r="T244" s="574"/>
      <c r="U244" s="574"/>
      <c r="V244" s="574"/>
      <c r="W244" s="574"/>
      <c r="X244" s="574"/>
      <c r="AN244" s="1021"/>
      <c r="AO244" s="574"/>
      <c r="BC244" s="710"/>
      <c r="BD244" s="666"/>
    </row>
    <row r="245" spans="1:59" x14ac:dyDescent="0.2">
      <c r="I245" s="1018"/>
      <c r="J245" s="1016"/>
      <c r="K245" s="1019"/>
      <c r="L245" s="1016"/>
      <c r="M245" s="1016"/>
      <c r="N245" s="1016"/>
      <c r="O245" s="1016"/>
      <c r="P245" s="1016"/>
      <c r="Q245" s="1016"/>
      <c r="R245" s="1016"/>
      <c r="S245" s="1016"/>
      <c r="T245" s="1016"/>
      <c r="U245" s="1016"/>
      <c r="V245" s="1016"/>
      <c r="W245" s="1016"/>
      <c r="X245" s="1016"/>
    </row>
    <row r="246" spans="1:59" x14ac:dyDescent="0.2">
      <c r="I246" s="1018"/>
      <c r="J246" s="1016"/>
      <c r="K246" s="1019"/>
      <c r="L246" s="1016"/>
      <c r="M246" s="1016"/>
      <c r="N246" s="1016"/>
      <c r="O246" s="1016"/>
      <c r="P246" s="1016"/>
      <c r="Q246" s="1016"/>
      <c r="R246" s="1016"/>
      <c r="S246" s="1016"/>
      <c r="T246" s="1016"/>
      <c r="U246" s="1016"/>
      <c r="V246" s="1016"/>
      <c r="W246" s="1016"/>
      <c r="X246" s="1016"/>
    </row>
    <row r="247" spans="1:59" x14ac:dyDescent="0.2">
      <c r="K247" s="1015"/>
    </row>
    <row r="248" spans="1:59" x14ac:dyDescent="0.2">
      <c r="K248" s="639"/>
    </row>
    <row r="249" spans="1:59" x14ac:dyDescent="0.2">
      <c r="K249" s="639"/>
    </row>
    <row r="250" spans="1:59" x14ac:dyDescent="0.2">
      <c r="K250" s="639"/>
    </row>
    <row r="251" spans="1:59" x14ac:dyDescent="0.2">
      <c r="K251" s="639"/>
    </row>
  </sheetData>
  <sheetProtection selectLockedCells="1" selectUnlockedCells="1"/>
  <mergeCells count="2">
    <mergeCell ref="AZ4:BC4"/>
    <mergeCell ref="P5:Q5"/>
  </mergeCells>
  <conditionalFormatting sqref="R7:V228">
    <cfRule type="cellIs" dxfId="61" priority="26" stopIfTrue="1" operator="lessThan">
      <formula>2</formula>
    </cfRule>
  </conditionalFormatting>
  <conditionalFormatting sqref="AQ7:AQ228">
    <cfRule type="cellIs" dxfId="60" priority="24" stopIfTrue="1" operator="lessThan">
      <formula>0</formula>
    </cfRule>
  </conditionalFormatting>
  <conditionalFormatting sqref="AP7:AP228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28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4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4" customWidth="1"/>
    <col min="2" max="2" width="6" style="710" customWidth="1"/>
    <col min="3" max="3" width="12.28515625" style="574" customWidth="1"/>
    <col min="4" max="4" width="13.85546875" style="574" customWidth="1"/>
    <col min="5" max="5" width="4.85546875" style="666" customWidth="1"/>
    <col min="6" max="6" width="3.7109375" style="666" customWidth="1"/>
    <col min="7" max="7" width="3.85546875" style="574" customWidth="1"/>
    <col min="8" max="8" width="4" style="574" customWidth="1"/>
    <col min="9" max="9" width="6.7109375" style="574" customWidth="1"/>
    <col min="10" max="10" width="5.140625" style="646" customWidth="1"/>
    <col min="11" max="11" width="8.42578125" style="574" bestFit="1" customWidth="1"/>
    <col min="12" max="12" width="7.5703125" style="767" customWidth="1"/>
    <col min="13" max="13" width="8.7109375" style="666" bestFit="1" customWidth="1"/>
    <col min="14" max="14" width="4.5703125" style="666" customWidth="1"/>
    <col min="15" max="15" width="7.5703125" style="574" customWidth="1"/>
    <col min="16" max="17" width="7.7109375" style="574" customWidth="1"/>
    <col min="18" max="18" width="6.42578125" style="666" bestFit="1" customWidth="1"/>
    <col min="19" max="22" width="6" style="745" customWidth="1"/>
    <col min="23" max="24" width="7.42578125" style="745" customWidth="1"/>
    <col min="25" max="25" width="12.5703125" style="574" customWidth="1"/>
    <col min="26" max="26" width="7.85546875" style="646" customWidth="1"/>
    <col min="27" max="27" width="6.140625" style="574" customWidth="1"/>
    <col min="28" max="28" width="4.5703125" style="574" customWidth="1"/>
    <col min="29" max="29" width="5.42578125" style="624" bestFit="1" customWidth="1"/>
    <col min="30" max="30" width="6.140625" style="624" customWidth="1"/>
    <col min="31" max="31" width="7.140625" style="624" bestFit="1" customWidth="1"/>
    <col min="32" max="32" width="7.7109375" style="624" customWidth="1"/>
    <col min="33" max="33" width="8.7109375" style="624" customWidth="1"/>
    <col min="34" max="34" width="8.5703125" style="624" bestFit="1" customWidth="1"/>
    <col min="35" max="35" width="8.5703125" style="624" customWidth="1"/>
    <col min="36" max="36" width="8" style="624" bestFit="1" customWidth="1"/>
    <col min="37" max="37" width="8" style="624" customWidth="1"/>
    <col min="38" max="38" width="9.7109375" style="624" customWidth="1"/>
    <col min="39" max="39" width="6" style="624" bestFit="1" customWidth="1"/>
    <col min="40" max="40" width="6.42578125" style="624" customWidth="1"/>
    <col min="41" max="41" width="7" style="646" customWidth="1"/>
    <col min="42" max="43" width="7" style="574" customWidth="1"/>
    <col min="44" max="44" width="5.28515625" style="813" customWidth="1"/>
    <col min="45" max="48" width="5.28515625" style="814" customWidth="1"/>
    <col min="49" max="50" width="5.42578125" style="814" customWidth="1"/>
    <col min="51" max="51" width="5.28515625" style="646" customWidth="1"/>
    <col min="52" max="55" width="6.7109375" style="574" customWidth="1"/>
    <col min="56" max="56" width="8.85546875" style="963"/>
    <col min="57" max="58" width="8.85546875" style="666"/>
    <col min="59" max="16384" width="8.85546875" style="574"/>
  </cols>
  <sheetData>
    <row r="1" spans="1:59" ht="12.75" customHeight="1" x14ac:dyDescent="0.2">
      <c r="A1" s="120" t="s">
        <v>876</v>
      </c>
      <c r="B1" s="709"/>
      <c r="C1" s="618" t="s">
        <v>1</v>
      </c>
      <c r="E1" s="702"/>
      <c r="G1" s="607"/>
      <c r="H1" s="400"/>
      <c r="I1" s="400"/>
      <c r="J1" s="738" t="s">
        <v>3652</v>
      </c>
      <c r="K1" s="573"/>
      <c r="L1" s="621"/>
      <c r="N1" s="696"/>
      <c r="P1" s="573"/>
      <c r="Q1" s="695"/>
      <c r="R1" s="620"/>
      <c r="S1" s="744"/>
      <c r="T1" s="744"/>
      <c r="W1" s="744"/>
      <c r="Y1" s="573"/>
      <c r="Z1" s="738" t="s">
        <v>2</v>
      </c>
      <c r="AC1" s="623" t="s">
        <v>4210</v>
      </c>
      <c r="AG1" s="750"/>
      <c r="AJ1" s="623"/>
      <c r="AK1" s="623"/>
      <c r="AL1" s="751"/>
      <c r="AO1" s="782" t="s">
        <v>4188</v>
      </c>
      <c r="AP1" s="400"/>
      <c r="AQ1" s="693"/>
      <c r="AR1" s="807" t="s">
        <v>5</v>
      </c>
      <c r="AS1" s="640"/>
      <c r="AT1" s="640"/>
      <c r="AU1" s="640"/>
      <c r="AV1" s="640"/>
      <c r="AW1" s="640"/>
      <c r="AX1" s="640"/>
      <c r="AY1" s="787" t="s">
        <v>6</v>
      </c>
      <c r="BD1" s="962" t="s">
        <v>1864</v>
      </c>
    </row>
    <row r="2" spans="1:59" ht="12.75" customHeight="1" x14ac:dyDescent="0.2">
      <c r="A2" s="619" t="s">
        <v>7</v>
      </c>
      <c r="B2" s="709"/>
      <c r="C2" s="15" t="s">
        <v>4240</v>
      </c>
      <c r="D2" s="619"/>
      <c r="E2" s="700"/>
      <c r="F2" s="700"/>
      <c r="G2" s="400"/>
      <c r="H2" s="400"/>
      <c r="I2" s="400"/>
      <c r="J2" s="786" t="s">
        <v>4235</v>
      </c>
      <c r="K2" s="573"/>
      <c r="L2" s="621"/>
      <c r="N2" s="696"/>
      <c r="P2" s="573"/>
      <c r="Q2" s="620"/>
      <c r="R2" s="700"/>
      <c r="S2" s="746"/>
      <c r="T2" s="746"/>
      <c r="W2" s="746"/>
      <c r="Y2" s="573"/>
      <c r="Z2" s="786" t="s">
        <v>4236</v>
      </c>
      <c r="AO2" s="783" t="s">
        <v>10</v>
      </c>
      <c r="AP2" s="400"/>
      <c r="AR2" s="783" t="s">
        <v>11</v>
      </c>
      <c r="AS2" s="640"/>
      <c r="AT2" s="640"/>
      <c r="AU2" s="640"/>
      <c r="AV2" s="640"/>
      <c r="AW2" s="640"/>
      <c r="AX2" s="640"/>
      <c r="AY2" s="779" t="s">
        <v>14</v>
      </c>
    </row>
    <row r="3" spans="1:59" ht="12.75" customHeight="1" x14ac:dyDescent="0.2">
      <c r="A3" s="961" t="s">
        <v>4483</v>
      </c>
      <c r="B3" s="777"/>
      <c r="D3" s="619"/>
      <c r="E3" s="700"/>
      <c r="F3" s="700"/>
      <c r="G3" s="400"/>
      <c r="H3" s="400"/>
      <c r="I3" s="400"/>
      <c r="J3" s="792" t="s">
        <v>12</v>
      </c>
      <c r="K3" s="573"/>
      <c r="L3" s="574"/>
      <c r="N3" s="700"/>
      <c r="P3" s="573"/>
      <c r="Q3" s="740" t="s">
        <v>8</v>
      </c>
      <c r="R3" s="700"/>
      <c r="S3" s="747"/>
      <c r="T3" s="747"/>
      <c r="W3" s="747"/>
      <c r="X3" s="748"/>
      <c r="Y3" s="573"/>
      <c r="AE3" s="625"/>
      <c r="AF3" s="625"/>
      <c r="AG3" s="625"/>
      <c r="AH3" s="625"/>
      <c r="AI3" s="625"/>
      <c r="AJ3" s="625"/>
      <c r="AK3" s="625"/>
      <c r="AL3" s="625"/>
      <c r="AM3" s="625"/>
      <c r="AN3" s="625"/>
      <c r="AO3" s="703"/>
      <c r="AP3" s="400"/>
      <c r="AR3" s="808" t="s">
        <v>13</v>
      </c>
      <c r="AS3" s="640"/>
      <c r="AT3" s="640"/>
      <c r="AU3" s="640"/>
      <c r="AV3" s="640"/>
      <c r="AW3" s="640"/>
      <c r="AX3" s="640"/>
      <c r="BA3" s="622"/>
      <c r="BB3" s="622"/>
      <c r="BC3" s="622"/>
    </row>
    <row r="4" spans="1:59" ht="12.75" customHeight="1" x14ac:dyDescent="0.2">
      <c r="A4" s="752"/>
      <c r="B4" s="573"/>
      <c r="C4" s="537"/>
      <c r="D4" s="573"/>
      <c r="E4" s="753"/>
      <c r="F4" s="753"/>
      <c r="G4" s="573"/>
      <c r="H4" s="573"/>
      <c r="I4" s="573"/>
      <c r="J4" s="793" t="s">
        <v>4449</v>
      </c>
      <c r="K4" s="537"/>
      <c r="L4" s="574"/>
      <c r="N4" s="526"/>
      <c r="O4" s="697"/>
      <c r="P4" s="537"/>
      <c r="R4" s="526"/>
      <c r="T4" s="747"/>
      <c r="W4" s="747"/>
      <c r="Y4" s="537"/>
      <c r="Z4" s="780" t="s">
        <v>15</v>
      </c>
      <c r="AA4" s="537"/>
      <c r="AB4" s="537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703"/>
      <c r="AP4" s="400"/>
      <c r="AQ4" s="754"/>
      <c r="AR4" s="1027" t="s">
        <v>4450</v>
      </c>
      <c r="AS4" s="809"/>
      <c r="AT4" s="809"/>
      <c r="AU4" s="809"/>
      <c r="AV4" s="809"/>
      <c r="AW4" s="755" t="s">
        <v>19</v>
      </c>
      <c r="AX4" s="809"/>
      <c r="AZ4" s="1215" t="s">
        <v>20</v>
      </c>
      <c r="BA4" s="1216"/>
      <c r="BB4" s="1216"/>
      <c r="BC4" s="1217"/>
    </row>
    <row r="5" spans="1:59" ht="12.75" customHeight="1" x14ac:dyDescent="0.2">
      <c r="A5" s="537" t="s">
        <v>21</v>
      </c>
      <c r="B5" s="706" t="s">
        <v>22</v>
      </c>
      <c r="C5" s="587"/>
      <c r="D5" s="537"/>
      <c r="E5" s="756" t="s">
        <v>23</v>
      </c>
      <c r="F5" s="756" t="s">
        <v>24</v>
      </c>
      <c r="G5" s="755" t="s">
        <v>25</v>
      </c>
      <c r="H5" s="587"/>
      <c r="I5" s="757">
        <v>43553</v>
      </c>
      <c r="J5" s="698" t="s">
        <v>26</v>
      </c>
      <c r="K5" s="526" t="s">
        <v>4232</v>
      </c>
      <c r="L5" s="641" t="s">
        <v>4186</v>
      </c>
      <c r="M5" s="587"/>
      <c r="N5" s="526" t="s">
        <v>28</v>
      </c>
      <c r="O5" s="526" t="s">
        <v>4233</v>
      </c>
      <c r="P5" s="1218" t="s">
        <v>4238</v>
      </c>
      <c r="Q5" s="1218"/>
      <c r="R5" s="526" t="s">
        <v>27</v>
      </c>
      <c r="S5" s="701" t="s">
        <v>42</v>
      </c>
      <c r="T5" s="701" t="s">
        <v>42</v>
      </c>
      <c r="U5" s="701" t="s">
        <v>42</v>
      </c>
      <c r="V5" s="701" t="s">
        <v>42</v>
      </c>
      <c r="W5" s="701" t="s">
        <v>41</v>
      </c>
      <c r="X5" s="701" t="s">
        <v>36</v>
      </c>
      <c r="Y5" s="758" t="s">
        <v>29</v>
      </c>
      <c r="Z5" s="698" t="s">
        <v>30</v>
      </c>
      <c r="AA5" s="526" t="s">
        <v>32</v>
      </c>
      <c r="AB5" s="526" t="s">
        <v>33</v>
      </c>
      <c r="AC5" s="742" t="s">
        <v>32</v>
      </c>
      <c r="AD5" s="742"/>
      <c r="AE5" s="742" t="s">
        <v>32</v>
      </c>
      <c r="AF5" s="742" t="s">
        <v>35</v>
      </c>
      <c r="AG5" s="742" t="s">
        <v>32</v>
      </c>
      <c r="AH5" s="742" t="s">
        <v>32</v>
      </c>
      <c r="AI5" s="742" t="s">
        <v>4211</v>
      </c>
      <c r="AJ5" s="742" t="s">
        <v>36</v>
      </c>
      <c r="AK5" s="742" t="s">
        <v>4212</v>
      </c>
      <c r="AL5" s="742" t="s">
        <v>38</v>
      </c>
      <c r="AM5" s="742" t="s">
        <v>39</v>
      </c>
      <c r="AN5" s="742" t="s">
        <v>40</v>
      </c>
      <c r="AO5" s="784" t="s">
        <v>47</v>
      </c>
      <c r="AP5" s="587" t="s">
        <v>48</v>
      </c>
      <c r="AQ5" s="526" t="s">
        <v>31</v>
      </c>
      <c r="AR5" s="786" t="s">
        <v>49</v>
      </c>
      <c r="AS5" s="809"/>
      <c r="AT5" s="809"/>
      <c r="AU5" s="809"/>
      <c r="AV5" s="809"/>
      <c r="AW5" s="755" t="s">
        <v>50</v>
      </c>
      <c r="AX5" s="809"/>
      <c r="AY5" s="788" t="s">
        <v>51</v>
      </c>
      <c r="AZ5" s="815" t="s">
        <v>52</v>
      </c>
      <c r="BA5" s="760" t="s">
        <v>52</v>
      </c>
      <c r="BB5" s="760" t="s">
        <v>53</v>
      </c>
      <c r="BC5" s="816" t="s">
        <v>54</v>
      </c>
      <c r="BE5" s="587" t="s">
        <v>4303</v>
      </c>
      <c r="BF5" s="587" t="s">
        <v>4305</v>
      </c>
      <c r="BG5" s="666" t="s">
        <v>32</v>
      </c>
    </row>
    <row r="6" spans="1:59" s="776" customFormat="1" ht="12.75" customHeight="1" thickBot="1" x14ac:dyDescent="0.25">
      <c r="A6" s="768" t="s">
        <v>55</v>
      </c>
      <c r="B6" s="778" t="s">
        <v>56</v>
      </c>
      <c r="C6" s="769" t="s">
        <v>95</v>
      </c>
      <c r="D6" s="769" t="s">
        <v>57</v>
      </c>
      <c r="E6" s="770" t="s">
        <v>58</v>
      </c>
      <c r="F6" s="770" t="s">
        <v>59</v>
      </c>
      <c r="G6" s="771" t="s">
        <v>60</v>
      </c>
      <c r="H6" s="771" t="s">
        <v>61</v>
      </c>
      <c r="I6" s="769" t="s">
        <v>62</v>
      </c>
      <c r="J6" s="781" t="s">
        <v>63</v>
      </c>
      <c r="K6" s="769" t="s">
        <v>71</v>
      </c>
      <c r="L6" s="772" t="s">
        <v>4187</v>
      </c>
      <c r="M6" s="771" t="s">
        <v>4234</v>
      </c>
      <c r="N6" s="771" t="s">
        <v>69</v>
      </c>
      <c r="O6" s="769" t="s">
        <v>72</v>
      </c>
      <c r="P6" s="769" t="s">
        <v>67</v>
      </c>
      <c r="Q6" s="769" t="s">
        <v>68</v>
      </c>
      <c r="R6" s="769" t="s">
        <v>66</v>
      </c>
      <c r="S6" s="773" t="s">
        <v>87</v>
      </c>
      <c r="T6" s="773" t="s">
        <v>88</v>
      </c>
      <c r="U6" s="773" t="s">
        <v>51</v>
      </c>
      <c r="V6" s="773" t="s">
        <v>89</v>
      </c>
      <c r="W6" s="773" t="s">
        <v>86</v>
      </c>
      <c r="X6" s="773" t="s">
        <v>85</v>
      </c>
      <c r="Y6" s="768" t="s">
        <v>1865</v>
      </c>
      <c r="Z6" s="781" t="s">
        <v>72</v>
      </c>
      <c r="AA6" s="769" t="s">
        <v>74</v>
      </c>
      <c r="AB6" s="769" t="s">
        <v>75</v>
      </c>
      <c r="AC6" s="774" t="s">
        <v>76</v>
      </c>
      <c r="AD6" s="774" t="s">
        <v>34</v>
      </c>
      <c r="AE6" s="774" t="s">
        <v>77</v>
      </c>
      <c r="AF6" s="774" t="s">
        <v>78</v>
      </c>
      <c r="AG6" s="774" t="s">
        <v>79</v>
      </c>
      <c r="AH6" s="774" t="s">
        <v>80</v>
      </c>
      <c r="AI6" s="774" t="s">
        <v>80</v>
      </c>
      <c r="AJ6" s="774" t="s">
        <v>80</v>
      </c>
      <c r="AK6" s="774" t="s">
        <v>80</v>
      </c>
      <c r="AL6" s="774" t="s">
        <v>82</v>
      </c>
      <c r="AM6" s="774" t="s">
        <v>83</v>
      </c>
      <c r="AN6" s="774" t="s">
        <v>84</v>
      </c>
      <c r="AO6" s="785" t="s">
        <v>96</v>
      </c>
      <c r="AP6" s="771" t="s">
        <v>97</v>
      </c>
      <c r="AQ6" s="769" t="s">
        <v>73</v>
      </c>
      <c r="AR6" s="810">
        <v>2019</v>
      </c>
      <c r="AS6" s="811">
        <v>2020</v>
      </c>
      <c r="AT6" s="811">
        <v>2021</v>
      </c>
      <c r="AU6" s="811">
        <v>2022</v>
      </c>
      <c r="AV6" s="811">
        <v>2023</v>
      </c>
      <c r="AW6" s="771" t="s">
        <v>98</v>
      </c>
      <c r="AX6" s="771" t="s">
        <v>99</v>
      </c>
      <c r="AY6" s="789" t="s">
        <v>100</v>
      </c>
      <c r="AZ6" s="817" t="s">
        <v>101</v>
      </c>
      <c r="BA6" s="775" t="s">
        <v>102</v>
      </c>
      <c r="BB6" s="775" t="s">
        <v>103</v>
      </c>
      <c r="BC6" s="818" t="s">
        <v>103</v>
      </c>
      <c r="BD6" s="781" t="s">
        <v>4301</v>
      </c>
      <c r="BE6" s="771" t="s">
        <v>4304</v>
      </c>
      <c r="BF6" s="771" t="s">
        <v>4306</v>
      </c>
      <c r="BG6" s="885" t="s">
        <v>4427</v>
      </c>
    </row>
    <row r="7" spans="1:59" s="840" customFormat="1" ht="11.25" customHeight="1" x14ac:dyDescent="0.2">
      <c r="A7" s="699" t="s">
        <v>888</v>
      </c>
      <c r="B7" s="848" t="s">
        <v>81</v>
      </c>
      <c r="C7" s="994" t="s">
        <v>154</v>
      </c>
      <c r="D7" s="994" t="s">
        <v>4353</v>
      </c>
      <c r="E7" s="820">
        <v>8</v>
      </c>
      <c r="F7" s="526">
        <v>557</v>
      </c>
      <c r="G7" s="1151" t="s">
        <v>106</v>
      </c>
      <c r="H7" s="1151" t="s">
        <v>106</v>
      </c>
      <c r="I7" s="821">
        <v>80.38</v>
      </c>
      <c r="J7" s="822">
        <f t="shared" ref="J7:J70" si="0">(M7/I7)*100</f>
        <v>0.81612341378452347</v>
      </c>
      <c r="K7" s="823">
        <v>0.16400000000000001</v>
      </c>
      <c r="L7" s="824">
        <v>4</v>
      </c>
      <c r="M7" s="825">
        <f t="shared" ref="M7:M70" si="1">K7*L7</f>
        <v>0.65600000000000003</v>
      </c>
      <c r="N7" s="826" t="s">
        <v>432</v>
      </c>
      <c r="O7" s="827">
        <v>0.14899999999999999</v>
      </c>
      <c r="P7" s="828">
        <v>43462</v>
      </c>
      <c r="Q7" s="828">
        <v>43488</v>
      </c>
      <c r="R7" s="825">
        <f t="shared" ref="R7:R70" si="2">(K7-O7)/O7*100</f>
        <v>10.067114093959741</v>
      </c>
      <c r="S7" s="761">
        <f>IF(INDEX(Historical!$D$7:$D$1439,MATCH(B7,Historical!$B$7:$B$1446,0))=0,"n/a",(INDEX(Historical!$C$7:$C$1439,MATCH(B7,Historical!$B$7:$B$1446,0))/INDEX(Historical!$D$7:$D$1439,MATCH(B7,Historical!$B$7:$B$1446,0))-1)*100)</f>
        <v>12.878787878787868</v>
      </c>
      <c r="T7" s="761">
        <f>IF(INDEX(Historical!$F$7:$F$1432,MATCH(B7,Historical!$B$7:$B$1446,0))=0,"n/a",((INDEX(Historical!$C$7:$C$1439,MATCH(B7,Historical!$B$7:$B$1446,0))/INDEX(Historical!$F$7:$F$1432,MATCH(B7,Historical!$B$7:$B$1446,0)))^(1/3)-1)*100)</f>
        <v>14.21647591853834</v>
      </c>
      <c r="U7" s="761">
        <f>IF(INDEX(Historical!$H$7:$H$1432,MATCH(B7,Historical!$B$7:$B$1446,0))=0,"n/a",((INDEX(Historical!$C$7:$C$1439,MATCH(B7,Historical!$B$7:$B$1446,0))/INDEX(Historical!$H$7:$H$1432,MATCH(B7,Historical!$B$7:$B$1446,0)))^(1/5)-1)*100)</f>
        <v>12.615163817487751</v>
      </c>
      <c r="V7" s="761" t="str">
        <f>IF(INDEX(Historical!$O$7:$O$1432,MATCH(B7,Historical!$B$7:$B$1446,0))=0,"n/a",((INDEX(Historical!$C$7:$C$1439,MATCH(B7,Historical!$B$7:$B$1446,0))/INDEX(Historical!$O$7:$O$1432,MATCH(B7,Historical!$B$7:$B$1446,0)))^(1/10)-1)*100)</f>
        <v>n/a</v>
      </c>
      <c r="W7" s="829" t="str">
        <f t="shared" ref="W7:W70" si="3">IF(OR(U7&lt;=0,U7="n/a",V7&lt;=0,V7="n/a"),"n/a",U7/V7)</f>
        <v>n/a</v>
      </c>
      <c r="X7" s="830">
        <f t="shared" ref="X7:X70" si="4">IF(OR(AJ7&lt;=0,AJ7="n/a",U7&lt;=0,U7="n/a"),"n/a",U7/AJ7)</f>
        <v>0.38696821526036046</v>
      </c>
      <c r="Y7" s="831"/>
      <c r="Z7" s="822">
        <f t="shared" ref="Z7:Z70" si="5">IF(OR(AC7&lt;0.01,AC7="n/a"),"n/a",M7/AC7*100)</f>
        <v>18.272980501392759</v>
      </c>
      <c r="AA7" s="832">
        <f t="shared" ref="AA7:AA70" si="6">IF(OR(AC7&lt;0.01,AC7="n/a"),"n/a",I7/AC7)</f>
        <v>22.389972144846798</v>
      </c>
      <c r="AB7" s="824">
        <v>10</v>
      </c>
      <c r="AC7" s="833">
        <v>3.59</v>
      </c>
      <c r="AD7" s="833">
        <v>2.1</v>
      </c>
      <c r="AE7" s="833">
        <v>5.31</v>
      </c>
      <c r="AF7" s="833">
        <v>5.07</v>
      </c>
      <c r="AG7" s="833">
        <v>24.3</v>
      </c>
      <c r="AH7" s="833">
        <v>27.3</v>
      </c>
      <c r="AI7" s="833">
        <v>10.72</v>
      </c>
      <c r="AJ7" s="833">
        <v>32.6</v>
      </c>
      <c r="AK7" s="833">
        <v>10.65</v>
      </c>
      <c r="AL7" s="834">
        <v>26490</v>
      </c>
      <c r="AM7" s="835">
        <v>0.3</v>
      </c>
      <c r="AN7" s="833">
        <v>0</v>
      </c>
      <c r="AO7" s="836">
        <f t="shared" ref="AO7:AO70" si="7">IF(U7="n/a","n/a",IF(AA7&lt;0,"n/a",IF(AA7="n/a","n/a",J7+U7-AA7)))</f>
        <v>-8.9586849135745226</v>
      </c>
      <c r="AP7" s="837">
        <f t="shared" ref="AP7:AP70" si="8">IF(U7="n/a","n/a",J7+U7)</f>
        <v>13.431287231272275</v>
      </c>
      <c r="AQ7" s="838">
        <f t="shared" ref="AQ7:AQ70" si="9">IF(OR(AC7&lt;0.01,AF7="n/a"),"n/a",(I7/SQRT(22.5*AC7*(I7/AF7))-1)*100)</f>
        <v>124.61538363698095</v>
      </c>
      <c r="AR7" s="704">
        <f>INDEX(Historical!$C$7:$C$1439,MATCH(B7,Historical!$B$7:$B$1446,0))*IF(AH7="n/a",1.03,IF(AH7&lt;0,1.01,IF(AH7&gt;10,1.1,(1+AH7/100))))</f>
        <v>0.65560000000000007</v>
      </c>
      <c r="AS7" s="832">
        <f t="shared" ref="AS7:AS70" si="10">IF($AI7="n/a",1.03*AR7,IF($AI7&lt;0,1.01*AR7,IF($AI7&gt;10,1.1*AR7,(1+$AI7/100)*AR7)))</f>
        <v>0.72116000000000013</v>
      </c>
      <c r="AT7" s="832">
        <f t="shared" ref="AT7:AV26" si="11">IF($AK7="n/a",1.03*AS7,IF($AK7&lt;0,1.01*AS7,IF($AK7&gt;10,1.1*AS7,(1+$AK7/100)*AS7)))</f>
        <v>0.7932760000000002</v>
      </c>
      <c r="AU7" s="832">
        <f t="shared" si="11"/>
        <v>0.87260360000000026</v>
      </c>
      <c r="AV7" s="832">
        <f t="shared" si="11"/>
        <v>0.9598639600000004</v>
      </c>
      <c r="AW7" s="822">
        <f t="shared" ref="AW7:AW70" si="12">SUM(AR7:AV7)</f>
        <v>4.002503560000001</v>
      </c>
      <c r="AX7" s="839">
        <f t="shared" ref="AX7:AX70" si="13">AW7/I7*100</f>
        <v>4.9794769345608376</v>
      </c>
      <c r="AY7" s="998">
        <v>1.39</v>
      </c>
      <c r="AZ7" s="835">
        <v>33.040000000000006</v>
      </c>
      <c r="BA7" s="835">
        <v>-2.2999999999999998</v>
      </c>
      <c r="BB7" s="835">
        <v>3.82</v>
      </c>
      <c r="BC7" s="835">
        <v>16.09</v>
      </c>
      <c r="BD7" s="964"/>
      <c r="BE7" s="666">
        <v>2012</v>
      </c>
      <c r="BF7" s="948" t="e">
        <f t="shared" ref="BF7" si="14">#VALUE!</f>
        <v>#VALUE!</v>
      </c>
      <c r="BG7" s="895">
        <v>13.200000000000001</v>
      </c>
    </row>
    <row r="8" spans="1:59" ht="11.25" customHeight="1" x14ac:dyDescent="0.2">
      <c r="A8" s="611" t="s">
        <v>942</v>
      </c>
      <c r="B8" s="927" t="s">
        <v>943</v>
      </c>
      <c r="C8" s="994" t="s">
        <v>4227</v>
      </c>
      <c r="D8" s="994" t="s">
        <v>4355</v>
      </c>
      <c r="E8" s="794">
        <v>7</v>
      </c>
      <c r="F8" s="526">
        <v>600</v>
      </c>
      <c r="G8" s="526" t="s">
        <v>106</v>
      </c>
      <c r="H8" s="526" t="s">
        <v>106</v>
      </c>
      <c r="I8" s="926">
        <v>189.95</v>
      </c>
      <c r="J8" s="704">
        <f t="shared" si="0"/>
        <v>1.5372466438536456</v>
      </c>
      <c r="K8" s="929">
        <v>0.73</v>
      </c>
      <c r="L8" s="641">
        <v>4</v>
      </c>
      <c r="M8" s="695">
        <f t="shared" si="1"/>
        <v>2.92</v>
      </c>
      <c r="N8" s="923" t="s">
        <v>238</v>
      </c>
      <c r="O8" s="797">
        <v>0.63</v>
      </c>
      <c r="P8" s="660">
        <v>43231</v>
      </c>
      <c r="Q8" s="660">
        <v>43237</v>
      </c>
      <c r="R8" s="695">
        <f t="shared" si="2"/>
        <v>15.87301587301587</v>
      </c>
      <c r="S8" s="761">
        <f>IF(INDEX(Historical!$D$7:$D$1439,MATCH(B8,Historical!$B$7:$B$1446,0))=0,"n/a",(INDEX(Historical!$C$7:$C$1439,MATCH(B8,Historical!$B$7:$B$1446,0))/INDEX(Historical!$D$7:$D$1439,MATCH(B8,Historical!$B$7:$B$1446,0))-1)*100)</f>
        <v>14.634146341463406</v>
      </c>
      <c r="T8" s="761">
        <f>IF(INDEX(Historical!$F$7:$F$1432,MATCH(B8,Historical!$B$7:$B$1446,0))=0,"n/a",((INDEX(Historical!$C$7:$C$1439,MATCH(B8,Historical!$B$7:$B$1446,0))/INDEX(Historical!$F$7:$F$1432,MATCH(B8,Historical!$B$7:$B$1446,0)))^(1/3)-1)*100)</f>
        <v>11.579486086333901</v>
      </c>
      <c r="U8" s="761">
        <f>IF(INDEX(Historical!$H$7:$H$1432,MATCH(B8,Historical!$B$7:$B$1446,0))=0,"n/a",((INDEX(Historical!$C$7:$C$1439,MATCH(B8,Historical!$B$7:$B$1446,0))/INDEX(Historical!$H$7:$H$1432,MATCH(B8,Historical!$B$7:$B$1446,0)))^(1/5)-1)*100)</f>
        <v>10.839297434295769</v>
      </c>
      <c r="V8" s="761" t="str">
        <f>IF(INDEX(Historical!$O$7:$O$1432,MATCH(B8,Historical!$B$7:$B$1446,0))=0,"n/a",((INDEX(Historical!$C$7:$C$1439,MATCH(B8,Historical!$B$7:$B$1446,0))/INDEX(Historical!$O$7:$O$1432,MATCH(B8,Historical!$B$7:$B$1446,0)))^(1/10)-1)*100)</f>
        <v>n/a</v>
      </c>
      <c r="W8" s="762" t="str">
        <f t="shared" si="3"/>
        <v>n/a</v>
      </c>
      <c r="X8" s="763">
        <f t="shared" si="4"/>
        <v>0.6569271172300466</v>
      </c>
      <c r="Y8" s="927"/>
      <c r="Z8" s="704">
        <f t="shared" si="5"/>
        <v>24.455611390284755</v>
      </c>
      <c r="AA8" s="937">
        <f t="shared" si="6"/>
        <v>15.908710217755443</v>
      </c>
      <c r="AB8" s="641">
        <v>9</v>
      </c>
      <c r="AC8" s="918">
        <v>11.94</v>
      </c>
      <c r="AD8" s="918">
        <v>1.22</v>
      </c>
      <c r="AE8" s="918">
        <v>3.5</v>
      </c>
      <c r="AF8" s="918">
        <v>7.63</v>
      </c>
      <c r="AG8" s="918">
        <v>50.9</v>
      </c>
      <c r="AH8" s="918">
        <v>32.6</v>
      </c>
      <c r="AI8" s="918">
        <v>12.09</v>
      </c>
      <c r="AJ8" s="918">
        <v>16.5</v>
      </c>
      <c r="AK8" s="918">
        <v>13</v>
      </c>
      <c r="AL8" s="930">
        <v>914610</v>
      </c>
      <c r="AM8" s="924">
        <v>0.08</v>
      </c>
      <c r="AN8" s="918">
        <v>0.97</v>
      </c>
      <c r="AO8" s="804">
        <f t="shared" si="7"/>
        <v>-3.5321661396060282</v>
      </c>
      <c r="AP8" s="805">
        <f t="shared" si="8"/>
        <v>12.376544078149415</v>
      </c>
      <c r="AQ8" s="938">
        <f t="shared" si="9"/>
        <v>132.26752675067894</v>
      </c>
      <c r="AR8" s="704">
        <f>INDEX(Historical!$C$7:$C$1439,MATCH(B8,Historical!$B$7:$B$1446,0))*IF(AH8="n/a",1.03,IF(AH8&lt;0,1.01,IF(AH8&gt;10,1.1,(1+AH8/100))))</f>
        <v>3.1019999999999999</v>
      </c>
      <c r="AS8" s="937">
        <f t="shared" si="10"/>
        <v>3.4122000000000003</v>
      </c>
      <c r="AT8" s="937">
        <f t="shared" si="11"/>
        <v>3.7534200000000006</v>
      </c>
      <c r="AU8" s="937">
        <f t="shared" si="11"/>
        <v>4.1287620000000009</v>
      </c>
      <c r="AV8" s="937">
        <f t="shared" si="11"/>
        <v>4.5416382000000013</v>
      </c>
      <c r="AW8" s="704">
        <f t="shared" si="12"/>
        <v>18.938020200000004</v>
      </c>
      <c r="AX8" s="812">
        <f t="shared" si="13"/>
        <v>9.9700027375625186</v>
      </c>
      <c r="AY8" s="997">
        <v>1.1399999999999999</v>
      </c>
      <c r="AZ8" s="924">
        <v>33.770000000000003</v>
      </c>
      <c r="BA8" s="924">
        <v>-18.64</v>
      </c>
      <c r="BB8" s="924">
        <v>9.8000000000000007</v>
      </c>
      <c r="BC8" s="924">
        <v>-0.33</v>
      </c>
      <c r="BE8" s="666">
        <v>2012</v>
      </c>
      <c r="BF8" s="948" t="e">
        <f>#VALUE!</f>
        <v>#VALUE!</v>
      </c>
      <c r="BG8" s="933">
        <v>16.3</v>
      </c>
    </row>
    <row r="9" spans="1:59" ht="11.25" customHeight="1" x14ac:dyDescent="0.2">
      <c r="A9" s="537" t="s">
        <v>908</v>
      </c>
      <c r="B9" s="927" t="s">
        <v>909</v>
      </c>
      <c r="C9" s="994" t="s">
        <v>4356</v>
      </c>
      <c r="D9" s="994" t="s">
        <v>4357</v>
      </c>
      <c r="E9" s="794">
        <v>8</v>
      </c>
      <c r="F9" s="526">
        <v>551</v>
      </c>
      <c r="G9" s="526" t="s">
        <v>106</v>
      </c>
      <c r="H9" s="526" t="s">
        <v>106</v>
      </c>
      <c r="I9" s="926">
        <v>45.86</v>
      </c>
      <c r="J9" s="704">
        <f t="shared" si="0"/>
        <v>2.4422154382904493</v>
      </c>
      <c r="K9" s="929">
        <v>0.28000000000000003</v>
      </c>
      <c r="L9" s="641">
        <v>4</v>
      </c>
      <c r="M9" s="695">
        <f t="shared" si="1"/>
        <v>1.1200000000000001</v>
      </c>
      <c r="N9" s="923" t="s">
        <v>714</v>
      </c>
      <c r="O9" s="797">
        <v>0.27</v>
      </c>
      <c r="P9" s="917">
        <v>43446</v>
      </c>
      <c r="Q9" s="917">
        <v>43461</v>
      </c>
      <c r="R9" s="695">
        <f t="shared" si="2"/>
        <v>3.7037037037037068</v>
      </c>
      <c r="S9" s="761">
        <f>IF(INDEX(Historical!$D$7:$D$1439,MATCH(B9,Historical!$B$7:$B$1446,0))=0,"n/a",(INDEX(Historical!$C$7:$C$1439,MATCH(B9,Historical!$B$7:$B$1446,0))/INDEX(Historical!$D$7:$D$1439,MATCH(B9,Historical!$B$7:$B$1446,0))-1)*100)</f>
        <v>3.8095238095238182</v>
      </c>
      <c r="T9" s="761">
        <f>IF(INDEX(Historical!$F$7:$F$1432,MATCH(B9,Historical!$B$7:$B$1446,0))=0,"n/a",((INDEX(Historical!$C$7:$C$1439,MATCH(B9,Historical!$B$7:$B$1446,0))/INDEX(Historical!$F$7:$F$1432,MATCH(B9,Historical!$B$7:$B$1446,0)))^(1/3)-1)*100)</f>
        <v>4.7809728620415548</v>
      </c>
      <c r="U9" s="761">
        <f>IF(INDEX(Historical!$H$7:$H$1432,MATCH(B9,Historical!$B$7:$B$1446,0))=0,"n/a",((INDEX(Historical!$C$7:$C$1439,MATCH(B9,Historical!$B$7:$B$1446,0))/INDEX(Historical!$H$7:$H$1432,MATCH(B9,Historical!$B$7:$B$1446,0)))^(1/5)-1)*100)</f>
        <v>5.0997092152874623</v>
      </c>
      <c r="V9" s="761" t="str">
        <f>IF(INDEX(Historical!$O$7:$O$1432,MATCH(B9,Historical!$B$7:$B$1446,0))=0,"n/a",((INDEX(Historical!$C$7:$C$1439,MATCH(B9,Historical!$B$7:$B$1446,0))/INDEX(Historical!$O$7:$O$1432,MATCH(B9,Historical!$B$7:$B$1446,0)))^(1/10)-1)*100)</f>
        <v>n/a</v>
      </c>
      <c r="W9" s="762" t="str">
        <f t="shared" si="3"/>
        <v>n/a</v>
      </c>
      <c r="X9" s="763">
        <f t="shared" si="4"/>
        <v>0.53121970992577738</v>
      </c>
      <c r="Y9" s="713"/>
      <c r="Z9" s="704">
        <f t="shared" si="5"/>
        <v>266.66666666666669</v>
      </c>
      <c r="AA9" s="937">
        <f t="shared" si="6"/>
        <v>109.19047619047619</v>
      </c>
      <c r="AB9" s="641">
        <v>12</v>
      </c>
      <c r="AC9" s="918">
        <v>0.42</v>
      </c>
      <c r="AD9" s="918">
        <v>36.479999999999997</v>
      </c>
      <c r="AE9" s="918">
        <v>6.65</v>
      </c>
      <c r="AF9" s="918">
        <v>2.68</v>
      </c>
      <c r="AG9" s="918">
        <v>2.4</v>
      </c>
      <c r="AH9" s="918">
        <v>-32.6</v>
      </c>
      <c r="AI9" s="918">
        <v>70</v>
      </c>
      <c r="AJ9" s="918">
        <v>9.6</v>
      </c>
      <c r="AK9" s="918">
        <v>3</v>
      </c>
      <c r="AL9" s="930">
        <v>2200</v>
      </c>
      <c r="AM9" s="924">
        <v>0.70000000000000007</v>
      </c>
      <c r="AN9" s="918">
        <v>1.61</v>
      </c>
      <c r="AO9" s="804">
        <f t="shared" si="7"/>
        <v>-101.64855153689828</v>
      </c>
      <c r="AP9" s="805">
        <f t="shared" si="8"/>
        <v>7.5419246535779116</v>
      </c>
      <c r="AQ9" s="938">
        <f t="shared" si="9"/>
        <v>260.63553543430714</v>
      </c>
      <c r="AR9" s="704">
        <f>INDEX(Historical!$C$7:$C$1439,MATCH(B9,Historical!$B$7:$B$1446,0))*IF(AH9="n/a",1.03,IF(AH9&lt;0,1.01,IF(AH9&gt;10,1.1,(1+AH9/100))))</f>
        <v>1.1009</v>
      </c>
      <c r="AS9" s="937">
        <f t="shared" si="10"/>
        <v>1.21099</v>
      </c>
      <c r="AT9" s="937">
        <f t="shared" si="11"/>
        <v>1.2473197</v>
      </c>
      <c r="AU9" s="937">
        <f t="shared" si="11"/>
        <v>1.2847392910000002</v>
      </c>
      <c r="AV9" s="937">
        <f t="shared" si="11"/>
        <v>1.3232814697300002</v>
      </c>
      <c r="AW9" s="704">
        <f t="shared" si="12"/>
        <v>6.1672304607300008</v>
      </c>
      <c r="AX9" s="812">
        <f t="shared" si="13"/>
        <v>13.447951288116009</v>
      </c>
      <c r="AY9" s="997">
        <v>0.4</v>
      </c>
      <c r="AZ9" s="924">
        <v>42.199999999999996</v>
      </c>
      <c r="BA9" s="924">
        <v>-1.63</v>
      </c>
      <c r="BB9" s="924">
        <v>4.7300000000000004</v>
      </c>
      <c r="BC9" s="924">
        <v>14.75</v>
      </c>
      <c r="BE9" s="666">
        <v>2012</v>
      </c>
      <c r="BF9" s="948" t="e">
        <f>#VALUE!</f>
        <v>#VALUE!</v>
      </c>
      <c r="BG9" s="933">
        <v>0.89999999999999991</v>
      </c>
    </row>
    <row r="10" spans="1:59" ht="11.25" customHeight="1" x14ac:dyDescent="0.2">
      <c r="A10" s="574" t="s">
        <v>877</v>
      </c>
      <c r="B10" s="927" t="s">
        <v>878</v>
      </c>
      <c r="C10" s="994" t="s">
        <v>154</v>
      </c>
      <c r="D10" s="994" t="s">
        <v>924</v>
      </c>
      <c r="E10" s="794">
        <v>7</v>
      </c>
      <c r="F10" s="526">
        <v>655</v>
      </c>
      <c r="G10" s="526" t="s">
        <v>37</v>
      </c>
      <c r="H10" s="526" t="s">
        <v>37</v>
      </c>
      <c r="I10" s="926">
        <v>80.59</v>
      </c>
      <c r="J10" s="704">
        <f t="shared" si="0"/>
        <v>5.3108326095049012</v>
      </c>
      <c r="K10" s="929">
        <v>1.07</v>
      </c>
      <c r="L10" s="641">
        <v>4</v>
      </c>
      <c r="M10" s="695">
        <f t="shared" si="1"/>
        <v>4.28</v>
      </c>
      <c r="N10" s="923" t="s">
        <v>107</v>
      </c>
      <c r="O10" s="797">
        <v>0.96</v>
      </c>
      <c r="P10" s="917">
        <v>43479</v>
      </c>
      <c r="Q10" s="917">
        <v>43511</v>
      </c>
      <c r="R10" s="695">
        <f t="shared" si="2"/>
        <v>11.458333333333345</v>
      </c>
      <c r="S10" s="761">
        <f>IF(INDEX(Historical!$D$7:$D$1439,MATCH(B10,Historical!$B$7:$B$1446,0))=0,"n/a",(INDEX(Historical!$C$7:$C$1439,MATCH(B10,Historical!$B$7:$B$1446,0))/INDEX(Historical!$D$7:$D$1439,MATCH(B10,Historical!$B$7:$B$1446,0))-1)*100)</f>
        <v>40.234375</v>
      </c>
      <c r="T10" s="761">
        <f>IF(INDEX(Historical!$F$7:$F$1432,MATCH(B10,Historical!$B$7:$B$1446,0))=0,"n/a",((INDEX(Historical!$C$7:$C$1439,MATCH(B10,Historical!$B$7:$B$1446,0))/INDEX(Historical!$F$7:$F$1432,MATCH(B10,Historical!$B$7:$B$1446,0)))^(1/3)-1)*100)</f>
        <v>21.128877613215558</v>
      </c>
      <c r="U10" s="761">
        <f>IF(INDEX(Historical!$H$7:$H$1432,MATCH(B10,Historical!$B$7:$B$1446,0))=0,"n/a",((INDEX(Historical!$C$7:$C$1439,MATCH(B10,Historical!$B$7:$B$1446,0))/INDEX(Historical!$H$7:$H$1432,MATCH(B10,Historical!$B$7:$B$1446,0)))^(1/5)-1)*100)</f>
        <v>17.542491810291683</v>
      </c>
      <c r="V10" s="761" t="str">
        <f>IF(INDEX(Historical!$O$7:$O$1432,MATCH(B10,Historical!$B$7:$B$1446,0))=0,"n/a",((INDEX(Historical!$C$7:$C$1439,MATCH(B10,Historical!$B$7:$B$1446,0))/INDEX(Historical!$O$7:$O$1432,MATCH(B10,Historical!$B$7:$B$1446,0)))^(1/10)-1)*100)</f>
        <v>n/a</v>
      </c>
      <c r="W10" s="762" t="str">
        <f t="shared" si="3"/>
        <v>n/a</v>
      </c>
      <c r="X10" s="763">
        <f t="shared" si="4"/>
        <v>2.3082226066173268</v>
      </c>
      <c r="Y10" s="928"/>
      <c r="Z10" s="704">
        <f t="shared" si="5"/>
        <v>118.23204419889504</v>
      </c>
      <c r="AA10" s="937">
        <f t="shared" si="6"/>
        <v>22.262430939226519</v>
      </c>
      <c r="AB10" s="641">
        <v>12</v>
      </c>
      <c r="AC10" s="918">
        <v>3.62</v>
      </c>
      <c r="AD10" s="918">
        <v>2.3199999999999998</v>
      </c>
      <c r="AE10" s="918">
        <v>3.7</v>
      </c>
      <c r="AF10" s="918" t="s">
        <v>137</v>
      </c>
      <c r="AG10" s="920">
        <v>-202.2</v>
      </c>
      <c r="AH10" s="918">
        <v>4.8</v>
      </c>
      <c r="AI10" s="918">
        <v>8.7099999999999991</v>
      </c>
      <c r="AJ10" s="918">
        <v>7.6</v>
      </c>
      <c r="AK10" s="918">
        <v>9.58</v>
      </c>
      <c r="AL10" s="930">
        <v>121080</v>
      </c>
      <c r="AM10" s="924">
        <v>0.1</v>
      </c>
      <c r="AN10" s="918" t="s">
        <v>137</v>
      </c>
      <c r="AO10" s="804">
        <f t="shared" si="7"/>
        <v>0.59089348057006674</v>
      </c>
      <c r="AP10" s="805">
        <f t="shared" si="8"/>
        <v>22.853324419796586</v>
      </c>
      <c r="AQ10" s="938" t="str">
        <f t="shared" si="9"/>
        <v>n/a</v>
      </c>
      <c r="AR10" s="704">
        <f>INDEX(Historical!$C$7:$C$1439,MATCH(B10,Historical!$B$7:$B$1446,0))*IF(AH10="n/a",1.03,IF(AH10&lt;0,1.01,IF(AH10&gt;10,1.1,(1+AH10/100))))</f>
        <v>3.7623199999999999</v>
      </c>
      <c r="AS10" s="937">
        <f t="shared" si="10"/>
        <v>4.0900180719999994</v>
      </c>
      <c r="AT10" s="937">
        <f t="shared" si="11"/>
        <v>4.4818418032976002</v>
      </c>
      <c r="AU10" s="937">
        <f t="shared" si="11"/>
        <v>4.9112022480535105</v>
      </c>
      <c r="AV10" s="937">
        <f t="shared" si="11"/>
        <v>5.3816954234170371</v>
      </c>
      <c r="AW10" s="704">
        <f t="shared" si="12"/>
        <v>22.627077546768149</v>
      </c>
      <c r="AX10" s="812">
        <f t="shared" si="13"/>
        <v>28.07678067597487</v>
      </c>
      <c r="AY10" s="997">
        <v>1.1499999999999999</v>
      </c>
      <c r="AZ10" s="924">
        <v>6.36</v>
      </c>
      <c r="BA10" s="924">
        <v>-24.86</v>
      </c>
      <c r="BB10" s="924">
        <v>0</v>
      </c>
      <c r="BC10" s="924">
        <v>-9.27</v>
      </c>
      <c r="BE10" s="666">
        <v>2013</v>
      </c>
      <c r="BF10" s="948" t="e">
        <f>#VALUE!</f>
        <v>#VALUE!</v>
      </c>
      <c r="BG10" s="933">
        <v>8.7999999999999989</v>
      </c>
    </row>
    <row r="11" spans="1:59" ht="11.25" customHeight="1" x14ac:dyDescent="0.2">
      <c r="A11" s="611" t="s">
        <v>948</v>
      </c>
      <c r="B11" s="927" t="s">
        <v>949</v>
      </c>
      <c r="C11" s="994" t="s">
        <v>108</v>
      </c>
      <c r="D11" s="994" t="s">
        <v>4360</v>
      </c>
      <c r="E11" s="794">
        <v>7</v>
      </c>
      <c r="F11" s="526">
        <v>633</v>
      </c>
      <c r="G11" s="526" t="s">
        <v>106</v>
      </c>
      <c r="H11" s="526" t="s">
        <v>106</v>
      </c>
      <c r="I11" s="926">
        <v>12.97</v>
      </c>
      <c r="J11" s="704">
        <f t="shared" si="0"/>
        <v>8.3269082498072482</v>
      </c>
      <c r="K11" s="929">
        <v>0.27</v>
      </c>
      <c r="L11" s="641">
        <v>4</v>
      </c>
      <c r="M11" s="695">
        <f t="shared" si="1"/>
        <v>1.08</v>
      </c>
      <c r="N11" s="923" t="s">
        <v>714</v>
      </c>
      <c r="O11" s="797">
        <v>0.25</v>
      </c>
      <c r="P11" s="917">
        <v>43418</v>
      </c>
      <c r="Q11" s="917">
        <v>43434</v>
      </c>
      <c r="R11" s="695">
        <f t="shared" si="2"/>
        <v>8.0000000000000071</v>
      </c>
      <c r="S11" s="761">
        <f>IF(INDEX(Historical!$D$7:$D$1439,MATCH(B11,Historical!$B$7:$B$1446,0))=0,"n/a",(INDEX(Historical!$C$7:$C$1439,MATCH(B11,Historical!$B$7:$B$1446,0))/INDEX(Historical!$D$7:$D$1439,MATCH(B11,Historical!$B$7:$B$1446,0))-1)*100)</f>
        <v>36.111111111111114</v>
      </c>
      <c r="T11" s="761">
        <f>IF(INDEX(Historical!$F$7:$F$1432,MATCH(B11,Historical!$B$7:$B$1446,0))=0,"n/a",((INDEX(Historical!$C$7:$C$1439,MATCH(B11,Historical!$B$7:$B$1446,0))/INDEX(Historical!$F$7:$F$1432,MATCH(B11,Historical!$B$7:$B$1446,0)))^(1/3)-1)*100)</f>
        <v>19.105740639430579</v>
      </c>
      <c r="U11" s="761">
        <f>IF(INDEX(Historical!$H$7:$H$1432,MATCH(B11,Historical!$B$7:$B$1446,0))=0,"n/a",((INDEX(Historical!$C$7:$C$1439,MATCH(B11,Historical!$B$7:$B$1446,0))/INDEX(Historical!$H$7:$H$1432,MATCH(B11,Historical!$B$7:$B$1446,0)))^(1/5)-1)*100)</f>
        <v>14.406635585872296</v>
      </c>
      <c r="V11" s="761">
        <f>IF(INDEX(Historical!$O$7:$O$1432,MATCH(B11,Historical!$B$7:$B$1446,0))=0,"n/a",((INDEX(Historical!$C$7:$C$1439,MATCH(B11,Historical!$B$7:$B$1446,0))/INDEX(Historical!$O$7:$O$1432,MATCH(B11,Historical!$B$7:$B$1446,0)))^(1/10)-1)*100)</f>
        <v>-7.3382115710856288</v>
      </c>
      <c r="W11" s="762" t="str">
        <f t="shared" si="3"/>
        <v>n/a</v>
      </c>
      <c r="X11" s="763">
        <f t="shared" si="4"/>
        <v>0.46473018018942891</v>
      </c>
      <c r="Y11" s="928"/>
      <c r="Z11" s="704">
        <f t="shared" si="5"/>
        <v>72.972972972972983</v>
      </c>
      <c r="AA11" s="937">
        <f t="shared" si="6"/>
        <v>8.763513513513514</v>
      </c>
      <c r="AB11" s="641">
        <v>12</v>
      </c>
      <c r="AC11" s="918">
        <v>1.48</v>
      </c>
      <c r="AD11" s="918">
        <v>1.1000000000000001</v>
      </c>
      <c r="AE11" s="918">
        <v>2.2999999999999998</v>
      </c>
      <c r="AF11" s="918">
        <v>1.28</v>
      </c>
      <c r="AG11" s="918">
        <v>15.4</v>
      </c>
      <c r="AH11" s="918">
        <v>42.3</v>
      </c>
      <c r="AI11" s="918">
        <v>4.37</v>
      </c>
      <c r="AJ11" s="918">
        <v>31</v>
      </c>
      <c r="AK11" s="918">
        <v>8</v>
      </c>
      <c r="AL11" s="930">
        <v>1110</v>
      </c>
      <c r="AM11" s="924">
        <v>1.5</v>
      </c>
      <c r="AN11" s="918">
        <v>4.21</v>
      </c>
      <c r="AO11" s="804">
        <f t="shared" si="7"/>
        <v>13.97003032216603</v>
      </c>
      <c r="AP11" s="805">
        <f t="shared" si="8"/>
        <v>22.733543835679544</v>
      </c>
      <c r="AQ11" s="938">
        <f t="shared" si="9"/>
        <v>-29.392171358513895</v>
      </c>
      <c r="AR11" s="704">
        <f>INDEX(Historical!$C$7:$C$1439,MATCH(B11,Historical!$B$7:$B$1446,0))*IF(AH11="n/a",1.03,IF(AH11&lt;0,1.01,IF(AH11&gt;10,1.1,(1+AH11/100))))</f>
        <v>1.0780000000000001</v>
      </c>
      <c r="AS11" s="937">
        <f t="shared" si="10"/>
        <v>1.1251086000000001</v>
      </c>
      <c r="AT11" s="937">
        <f t="shared" si="11"/>
        <v>1.2151172880000003</v>
      </c>
      <c r="AU11" s="937">
        <f t="shared" si="11"/>
        <v>1.3123266710400003</v>
      </c>
      <c r="AV11" s="937">
        <f t="shared" si="11"/>
        <v>1.4173128047232004</v>
      </c>
      <c r="AW11" s="704">
        <f t="shared" si="12"/>
        <v>6.1478653637632004</v>
      </c>
      <c r="AX11" s="812">
        <f t="shared" si="13"/>
        <v>47.400658163170398</v>
      </c>
      <c r="AY11" s="997">
        <v>0.54</v>
      </c>
      <c r="AZ11" s="924">
        <v>51.61</v>
      </c>
      <c r="BA11" s="924">
        <v>-1.9800000000000002</v>
      </c>
      <c r="BB11" s="924">
        <v>4.93</v>
      </c>
      <c r="BC11" s="924">
        <v>11.700000000000001</v>
      </c>
      <c r="BE11" s="666">
        <v>2012</v>
      </c>
      <c r="BF11" s="948" t="e">
        <f>#VALUE!</f>
        <v>#VALUE!</v>
      </c>
      <c r="BG11" s="933">
        <v>2.5</v>
      </c>
    </row>
    <row r="12" spans="1:59" ht="11.25" customHeight="1" x14ac:dyDescent="0.2">
      <c r="A12" s="537" t="s">
        <v>1872</v>
      </c>
      <c r="B12" s="927" t="s">
        <v>1873</v>
      </c>
      <c r="C12" s="994" t="s">
        <v>154</v>
      </c>
      <c r="D12" s="994" t="s">
        <v>4361</v>
      </c>
      <c r="E12" s="794">
        <v>6</v>
      </c>
      <c r="F12" s="526">
        <v>766</v>
      </c>
      <c r="G12" s="526" t="s">
        <v>37</v>
      </c>
      <c r="H12" s="526" t="s">
        <v>37</v>
      </c>
      <c r="I12" s="926">
        <v>79.94</v>
      </c>
      <c r="J12" s="704">
        <f t="shared" si="0"/>
        <v>1.6012009006755066</v>
      </c>
      <c r="K12" s="929">
        <v>0.32</v>
      </c>
      <c r="L12" s="641">
        <v>4</v>
      </c>
      <c r="M12" s="695">
        <f t="shared" si="1"/>
        <v>1.28</v>
      </c>
      <c r="N12" s="923" t="s">
        <v>107</v>
      </c>
      <c r="O12" s="797">
        <v>0.28000000000000003</v>
      </c>
      <c r="P12" s="917">
        <v>43479</v>
      </c>
      <c r="Q12" s="917">
        <v>43511</v>
      </c>
      <c r="R12" s="695">
        <f t="shared" si="2"/>
        <v>14.285714285714276</v>
      </c>
      <c r="S12" s="761">
        <f>IF(INDEX(Historical!$D$7:$D$1439,MATCH(B12,Historical!$B$7:$B$1446,0))=0,"n/a",(INDEX(Historical!$C$7:$C$1439,MATCH(B12,Historical!$B$7:$B$1446,0))/INDEX(Historical!$D$7:$D$1439,MATCH(B12,Historical!$B$7:$B$1446,0))-1)*100)</f>
        <v>5.6603773584905648</v>
      </c>
      <c r="T12" s="761">
        <f>IF(INDEX(Historical!$F$7:$F$1432,MATCH(B12,Historical!$B$7:$B$1446,0))=0,"n/a",((INDEX(Historical!$C$7:$C$1439,MATCH(B12,Historical!$B$7:$B$1446,0))/INDEX(Historical!$F$7:$F$1432,MATCH(B12,Historical!$B$7:$B$1446,0)))^(1/3)-1)*100)</f>
        <v>5.2726599609396629</v>
      </c>
      <c r="U12" s="761">
        <f>IF(INDEX(Historical!$H$7:$H$1432,MATCH(B12,Historical!$B$7:$B$1446,0))=0,"n/a",((INDEX(Historical!$C$7:$C$1439,MATCH(B12,Historical!$B$7:$B$1446,0))/INDEX(Historical!$H$7:$H$1432,MATCH(B12,Historical!$B$7:$B$1446,0)))^(1/5)-1)*100)</f>
        <v>14.869835499703509</v>
      </c>
      <c r="V12" s="761">
        <f>IF(INDEX(Historical!$O$7:$O$1432,MATCH(B12,Historical!$B$7:$B$1446,0))=0,"n/a",((INDEX(Historical!$C$7:$C$1439,MATCH(B12,Historical!$B$7:$B$1446,0))/INDEX(Historical!$O$7:$O$1432,MATCH(B12,Historical!$B$7:$B$1446,0)))^(1/10)-1)*100)</f>
        <v>5.2076783072681376</v>
      </c>
      <c r="W12" s="762">
        <f t="shared" si="3"/>
        <v>2.8553675212522833</v>
      </c>
      <c r="X12" s="763">
        <f t="shared" si="4"/>
        <v>7.4349177498517545</v>
      </c>
      <c r="Y12" s="715"/>
      <c r="Z12" s="704">
        <f t="shared" si="5"/>
        <v>92.086330935251809</v>
      </c>
      <c r="AA12" s="937">
        <f t="shared" si="6"/>
        <v>57.510791366906474</v>
      </c>
      <c r="AB12" s="641">
        <v>12</v>
      </c>
      <c r="AC12" s="918">
        <v>1.39</v>
      </c>
      <c r="AD12" s="918">
        <v>5.35</v>
      </c>
      <c r="AE12" s="918">
        <v>4.72</v>
      </c>
      <c r="AF12" s="918">
        <v>4.6100000000000003</v>
      </c>
      <c r="AG12" s="918">
        <v>7.7</v>
      </c>
      <c r="AH12" s="918">
        <v>34.300000000000004</v>
      </c>
      <c r="AI12" s="918">
        <v>12.08</v>
      </c>
      <c r="AJ12" s="918">
        <v>2</v>
      </c>
      <c r="AK12" s="918">
        <v>10.74</v>
      </c>
      <c r="AL12" s="930">
        <v>144180</v>
      </c>
      <c r="AM12" s="924">
        <v>0.3</v>
      </c>
      <c r="AN12" s="918">
        <v>0.64</v>
      </c>
      <c r="AO12" s="804">
        <f t="shared" si="7"/>
        <v>-41.039754966527454</v>
      </c>
      <c r="AP12" s="805">
        <f t="shared" si="8"/>
        <v>16.471036400379017</v>
      </c>
      <c r="AQ12" s="938">
        <f t="shared" si="9"/>
        <v>243.26843930495815</v>
      </c>
      <c r="AR12" s="704">
        <f>INDEX(Historical!$C$7:$C$1439,MATCH(B12,Historical!$B$7:$B$1446,0))*IF(AH12="n/a",1.03,IF(AH12&lt;0,1.01,IF(AH12&gt;10,1.1,(1+AH12/100))))</f>
        <v>1.2320000000000002</v>
      </c>
      <c r="AS12" s="937">
        <f t="shared" si="10"/>
        <v>1.3552000000000004</v>
      </c>
      <c r="AT12" s="937">
        <f t="shared" si="11"/>
        <v>1.4907200000000005</v>
      </c>
      <c r="AU12" s="937">
        <f t="shared" si="11"/>
        <v>1.6397920000000006</v>
      </c>
      <c r="AV12" s="937">
        <f t="shared" si="11"/>
        <v>1.8037712000000008</v>
      </c>
      <c r="AW12" s="704">
        <f t="shared" si="12"/>
        <v>7.5214832000000023</v>
      </c>
      <c r="AX12" s="812">
        <f t="shared" si="13"/>
        <v>9.4089106830122624</v>
      </c>
      <c r="AY12" s="997">
        <v>1.1299999999999999</v>
      </c>
      <c r="AZ12" s="924">
        <v>40.71</v>
      </c>
      <c r="BA12" s="924">
        <v>-0.67999999999999994</v>
      </c>
      <c r="BB12" s="924">
        <v>6</v>
      </c>
      <c r="BC12" s="924">
        <v>15.110000000000001</v>
      </c>
      <c r="BE12" s="666">
        <v>2014</v>
      </c>
      <c r="BF12" s="948" t="e">
        <f>#VALUE!</f>
        <v>#VALUE!</v>
      </c>
      <c r="BG12" s="933">
        <v>3.4000000000000004</v>
      </c>
    </row>
    <row r="13" spans="1:59" ht="11.25" customHeight="1" x14ac:dyDescent="0.2">
      <c r="A13" s="611" t="s">
        <v>910</v>
      </c>
      <c r="B13" s="927" t="s">
        <v>911</v>
      </c>
      <c r="C13" s="994" t="s">
        <v>4356</v>
      </c>
      <c r="D13" s="994" t="s">
        <v>4357</v>
      </c>
      <c r="E13" s="794">
        <v>6</v>
      </c>
      <c r="F13" s="526">
        <v>717</v>
      </c>
      <c r="G13" s="526" t="s">
        <v>106</v>
      </c>
      <c r="H13" s="526" t="s">
        <v>106</v>
      </c>
      <c r="I13" s="926">
        <v>47.58</v>
      </c>
      <c r="J13" s="704">
        <f t="shared" si="0"/>
        <v>3.8671710802858348</v>
      </c>
      <c r="K13" s="929">
        <v>0.46</v>
      </c>
      <c r="L13" s="641">
        <v>4</v>
      </c>
      <c r="M13" s="695">
        <f t="shared" si="1"/>
        <v>1.84</v>
      </c>
      <c r="N13" s="923" t="s">
        <v>528</v>
      </c>
      <c r="O13" s="797">
        <v>0.44</v>
      </c>
      <c r="P13" s="660">
        <v>43231</v>
      </c>
      <c r="Q13" s="660">
        <v>43245</v>
      </c>
      <c r="R13" s="695">
        <f t="shared" si="2"/>
        <v>4.5454545454545494</v>
      </c>
      <c r="S13" s="761">
        <f>IF(INDEX(Historical!$D$7:$D$1439,MATCH(B13,Historical!$B$7:$B$1446,0))=0,"n/a",(INDEX(Historical!$C$7:$C$1439,MATCH(B13,Historical!$B$7:$B$1446,0))/INDEX(Historical!$D$7:$D$1439,MATCH(B13,Historical!$B$7:$B$1446,0))-1)*100)</f>
        <v>4.5977011494252817</v>
      </c>
      <c r="T13" s="761">
        <f>IF(INDEX(Historical!$F$7:$F$1432,MATCH(B13,Historical!$B$7:$B$1446,0))=0,"n/a",((INDEX(Historical!$C$7:$C$1439,MATCH(B13,Historical!$B$7:$B$1446,0))/INDEX(Historical!$F$7:$F$1432,MATCH(B13,Historical!$B$7:$B$1446,0)))^(1/3)-1)*100)</f>
        <v>4.8265840170789165</v>
      </c>
      <c r="U13" s="761">
        <f>IF(INDEX(Historical!$H$7:$H$1432,MATCH(B13,Historical!$B$7:$B$1446,0))=0,"n/a",((INDEX(Historical!$C$7:$C$1439,MATCH(B13,Historical!$B$7:$B$1446,0))/INDEX(Historical!$H$7:$H$1432,MATCH(B13,Historical!$B$7:$B$1446,0)))^(1/5)-1)*100)</f>
        <v>5.1258847976175081</v>
      </c>
      <c r="V13" s="761">
        <f>IF(INDEX(Historical!$O$7:$O$1432,MATCH(B13,Historical!$B$7:$B$1446,0))=0,"n/a",((INDEX(Historical!$C$7:$C$1439,MATCH(B13,Historical!$B$7:$B$1446,0))/INDEX(Historical!$O$7:$O$1432,MATCH(B13,Historical!$B$7:$B$1446,0)))^(1/10)-1)*100)</f>
        <v>3.0323871189001705</v>
      </c>
      <c r="W13" s="762">
        <f t="shared" si="3"/>
        <v>1.6903794260531739</v>
      </c>
      <c r="X13" s="763">
        <f t="shared" si="4"/>
        <v>0.35108799983681566</v>
      </c>
      <c r="Y13" s="715"/>
      <c r="Z13" s="704">
        <f t="shared" si="5"/>
        <v>219.04761904761907</v>
      </c>
      <c r="AA13" s="937">
        <f t="shared" si="6"/>
        <v>56.642857142857146</v>
      </c>
      <c r="AB13" s="641">
        <v>12</v>
      </c>
      <c r="AC13" s="918">
        <v>0.84</v>
      </c>
      <c r="AD13" s="918">
        <v>3.22</v>
      </c>
      <c r="AE13" s="918">
        <v>7.42</v>
      </c>
      <c r="AF13" s="918">
        <v>1.87</v>
      </c>
      <c r="AG13" s="918">
        <v>3.3000000000000003</v>
      </c>
      <c r="AH13" s="918">
        <v>48.8</v>
      </c>
      <c r="AI13" s="918">
        <v>4.96</v>
      </c>
      <c r="AJ13" s="918">
        <v>14.6</v>
      </c>
      <c r="AK13" s="918">
        <v>17.62</v>
      </c>
      <c r="AL13" s="930">
        <v>6540</v>
      </c>
      <c r="AM13" s="924">
        <v>0.6</v>
      </c>
      <c r="AN13" s="918">
        <v>0.87</v>
      </c>
      <c r="AO13" s="804">
        <f t="shared" si="7"/>
        <v>-47.649801264953801</v>
      </c>
      <c r="AP13" s="805">
        <f t="shared" si="8"/>
        <v>8.9930558779033429</v>
      </c>
      <c r="AQ13" s="938">
        <f t="shared" si="9"/>
        <v>116.97121453434312</v>
      </c>
      <c r="AR13" s="704">
        <f>INDEX(Historical!$C$7:$C$1439,MATCH(B13,Historical!$B$7:$B$1446,0))*IF(AH13="n/a",1.03,IF(AH13&lt;0,1.01,IF(AH13&gt;10,1.1,(1+AH13/100))))</f>
        <v>2.0020000000000002</v>
      </c>
      <c r="AS13" s="937">
        <f t="shared" si="10"/>
        <v>2.1012992000000006</v>
      </c>
      <c r="AT13" s="937">
        <f t="shared" si="11"/>
        <v>2.311429120000001</v>
      </c>
      <c r="AU13" s="937">
        <f t="shared" si="11"/>
        <v>2.5425720320000011</v>
      </c>
      <c r="AV13" s="937">
        <f t="shared" si="11"/>
        <v>2.7968292352000015</v>
      </c>
      <c r="AW13" s="704">
        <f t="shared" si="12"/>
        <v>11.754129587200005</v>
      </c>
      <c r="AX13" s="812">
        <f t="shared" si="13"/>
        <v>24.703929355191267</v>
      </c>
      <c r="AY13" s="997">
        <v>0.43</v>
      </c>
      <c r="AZ13" s="924">
        <v>29.86</v>
      </c>
      <c r="BA13" s="924">
        <v>-1.1199999999999999</v>
      </c>
      <c r="BB13" s="924">
        <v>4.42</v>
      </c>
      <c r="BC13" s="924">
        <v>11.360000000000001</v>
      </c>
      <c r="BE13" s="666">
        <v>2013</v>
      </c>
      <c r="BF13" s="948" t="e">
        <f>#VALUE!</f>
        <v>#VALUE!</v>
      </c>
      <c r="BG13" s="933">
        <v>1.7000000000000002</v>
      </c>
    </row>
    <row r="14" spans="1:59" ht="11.25" customHeight="1" x14ac:dyDescent="0.2">
      <c r="A14" s="537" t="s">
        <v>889</v>
      </c>
      <c r="B14" s="927" t="s">
        <v>890</v>
      </c>
      <c r="C14" s="994" t="s">
        <v>4356</v>
      </c>
      <c r="D14" s="994" t="s">
        <v>4357</v>
      </c>
      <c r="E14" s="794">
        <v>7</v>
      </c>
      <c r="F14" s="526">
        <v>645</v>
      </c>
      <c r="G14" s="526" t="s">
        <v>37</v>
      </c>
      <c r="H14" s="526" t="s">
        <v>37</v>
      </c>
      <c r="I14" s="926">
        <v>69.34</v>
      </c>
      <c r="J14" s="704">
        <f t="shared" si="0"/>
        <v>3.2016152293048745</v>
      </c>
      <c r="K14" s="929">
        <v>0.55500000000000005</v>
      </c>
      <c r="L14" s="641">
        <v>4</v>
      </c>
      <c r="M14" s="695">
        <f t="shared" si="1"/>
        <v>2.2200000000000002</v>
      </c>
      <c r="N14" s="923" t="s">
        <v>190</v>
      </c>
      <c r="O14" s="797">
        <v>0.54</v>
      </c>
      <c r="P14" s="917">
        <v>43454</v>
      </c>
      <c r="Q14" s="917">
        <v>43469</v>
      </c>
      <c r="R14" s="695">
        <f t="shared" si="2"/>
        <v>2.7777777777777799</v>
      </c>
      <c r="S14" s="761">
        <f>IF(INDEX(Historical!$D$7:$D$1439,MATCH(B14,Historical!$B$7:$B$1446,0))=0,"n/a",(INDEX(Historical!$C$7:$C$1439,MATCH(B14,Historical!$B$7:$B$1446,0))/INDEX(Historical!$D$7:$D$1439,MATCH(B14,Historical!$B$7:$B$1446,0))-1)*100)</f>
        <v>4.9504950495049549</v>
      </c>
      <c r="T14" s="761">
        <f>IF(INDEX(Historical!$F$7:$F$1432,MATCH(B14,Historical!$B$7:$B$1446,0))=0,"n/a",((INDEX(Historical!$C$7:$C$1439,MATCH(B14,Historical!$B$7:$B$1446,0))/INDEX(Historical!$F$7:$F$1432,MATCH(B14,Historical!$B$7:$B$1446,0)))^(1/3)-1)*100)</f>
        <v>5.0255401319593052</v>
      </c>
      <c r="U14" s="761">
        <f>IF(INDEX(Historical!$H$7:$H$1432,MATCH(B14,Historical!$B$7:$B$1446,0))=0,"n/a",((INDEX(Historical!$C$7:$C$1439,MATCH(B14,Historical!$B$7:$B$1446,0))/INDEX(Historical!$H$7:$H$1432,MATCH(B14,Historical!$B$7:$B$1446,0)))^(1/5)-1)*100)</f>
        <v>5.3973402280791616</v>
      </c>
      <c r="V14" s="761">
        <f>IF(INDEX(Historical!$O$7:$O$1432,MATCH(B14,Historical!$B$7:$B$1446,0))=0,"n/a",((INDEX(Historical!$C$7:$C$1439,MATCH(B14,Historical!$B$7:$B$1446,0))/INDEX(Historical!$O$7:$O$1432,MATCH(B14,Historical!$B$7:$B$1446,0)))^(1/10)-1)*100)</f>
        <v>0.58439001618264541</v>
      </c>
      <c r="W14" s="762">
        <f t="shared" si="3"/>
        <v>9.2358529040856769</v>
      </c>
      <c r="X14" s="763">
        <f t="shared" si="4"/>
        <v>1.0794680456158323</v>
      </c>
      <c r="Y14" s="715"/>
      <c r="Z14" s="704">
        <f t="shared" si="5"/>
        <v>125.42372881355932</v>
      </c>
      <c r="AA14" s="937">
        <f t="shared" si="6"/>
        <v>39.175141242937855</v>
      </c>
      <c r="AB14" s="641">
        <v>12</v>
      </c>
      <c r="AC14" s="918">
        <v>1.77</v>
      </c>
      <c r="AD14" s="918" t="s">
        <v>137</v>
      </c>
      <c r="AE14" s="918">
        <v>17.52</v>
      </c>
      <c r="AF14" s="918">
        <v>1.96</v>
      </c>
      <c r="AG14" s="918">
        <v>5.6000000000000005</v>
      </c>
      <c r="AH14" s="918">
        <v>-14.000000000000002</v>
      </c>
      <c r="AI14" s="918">
        <v>4.3099999999999996</v>
      </c>
      <c r="AJ14" s="918">
        <v>5</v>
      </c>
      <c r="AK14" s="918">
        <v>-0.89999999999999991</v>
      </c>
      <c r="AL14" s="930">
        <v>2600</v>
      </c>
      <c r="AM14" s="924">
        <v>2.9000000000000004</v>
      </c>
      <c r="AN14" s="918">
        <v>0.57999999999999996</v>
      </c>
      <c r="AO14" s="804">
        <f t="shared" si="7"/>
        <v>-30.576185785553818</v>
      </c>
      <c r="AP14" s="805">
        <f t="shared" si="8"/>
        <v>8.5989554573840365</v>
      </c>
      <c r="AQ14" s="938">
        <f t="shared" si="9"/>
        <v>84.731970205674784</v>
      </c>
      <c r="AR14" s="704">
        <f>INDEX(Historical!$C$7:$C$1439,MATCH(B14,Historical!$B$7:$B$1446,0))*IF(AH14="n/a",1.03,IF(AH14&lt;0,1.01,IF(AH14&gt;10,1.1,(1+AH14/100))))</f>
        <v>2.1412</v>
      </c>
      <c r="AS14" s="937">
        <f t="shared" si="10"/>
        <v>2.23348572</v>
      </c>
      <c r="AT14" s="937">
        <f t="shared" si="11"/>
        <v>2.2558205772000002</v>
      </c>
      <c r="AU14" s="937">
        <f t="shared" si="11"/>
        <v>2.2783787829720001</v>
      </c>
      <c r="AV14" s="937">
        <f t="shared" si="11"/>
        <v>2.3011625708017203</v>
      </c>
      <c r="AW14" s="704">
        <f t="shared" si="12"/>
        <v>11.210047650973721</v>
      </c>
      <c r="AX14" s="812">
        <f t="shared" si="13"/>
        <v>16.166783459725583</v>
      </c>
      <c r="AY14" s="997">
        <v>0.23</v>
      </c>
      <c r="AZ14" s="924">
        <v>46.85</v>
      </c>
      <c r="BA14" s="924">
        <v>-1.3</v>
      </c>
      <c r="BB14" s="924">
        <v>5.72</v>
      </c>
      <c r="BC14" s="924">
        <v>19</v>
      </c>
      <c r="BE14" s="666">
        <v>2013</v>
      </c>
      <c r="BF14" s="948" t="e">
        <f>#VALUE!</f>
        <v>#VALUE!</v>
      </c>
      <c r="BG14" s="933">
        <v>3.3000000000000003</v>
      </c>
    </row>
    <row r="15" spans="1:59" ht="11.25" customHeight="1" x14ac:dyDescent="0.2">
      <c r="A15" s="630" t="s">
        <v>4337</v>
      </c>
      <c r="B15" s="633" t="s">
        <v>3810</v>
      </c>
      <c r="C15" s="994" t="s">
        <v>131</v>
      </c>
      <c r="D15" s="994" t="s">
        <v>4365</v>
      </c>
      <c r="E15" s="794">
        <v>5</v>
      </c>
      <c r="F15" s="526">
        <v>852</v>
      </c>
      <c r="G15" s="526" t="s">
        <v>106</v>
      </c>
      <c r="H15" s="526" t="s">
        <v>106</v>
      </c>
      <c r="I15" s="926">
        <v>73.55</v>
      </c>
      <c r="J15" s="704">
        <f t="shared" si="0"/>
        <v>2.5832766825288922</v>
      </c>
      <c r="K15" s="929">
        <v>0.47499999999999998</v>
      </c>
      <c r="L15" s="641">
        <v>4</v>
      </c>
      <c r="M15" s="695">
        <f t="shared" si="1"/>
        <v>1.9</v>
      </c>
      <c r="N15" s="923" t="s">
        <v>320</v>
      </c>
      <c r="O15" s="797">
        <v>0.45750000000000002</v>
      </c>
      <c r="P15" s="917">
        <v>43445</v>
      </c>
      <c r="Q15" s="917">
        <v>43465</v>
      </c>
      <c r="R15" s="695">
        <f t="shared" si="2"/>
        <v>3.8251366120218488</v>
      </c>
      <c r="S15" s="761">
        <f>IF(INDEX(Historical!$D$7:$D$1439,MATCH(B15,Historical!$B$7:$B$1446,0))=0,"n/a",(INDEX(Historical!$C$7:$C$1439,MATCH(B15,Historical!$B$7:$B$1446,0))/INDEX(Historical!$D$7:$D$1439,MATCH(B15,Historical!$B$7:$B$1446,0))-1)*100)</f>
        <v>3.9381153305203753</v>
      </c>
      <c r="T15" s="761">
        <f>IF(INDEX(Historical!$F$7:$F$1432,MATCH(B15,Historical!$B$7:$B$1446,0))=0,"n/a",((INDEX(Historical!$C$7:$C$1439,MATCH(B15,Historical!$B$7:$B$1446,0))/INDEX(Historical!$F$7:$F$1432,MATCH(B15,Historical!$B$7:$B$1446,0)))^(1/3)-1)*100)</f>
        <v>3.7358372119158822</v>
      </c>
      <c r="U15" s="761">
        <f>IF(INDEX(Historical!$H$7:$H$1432,MATCH(B15,Historical!$B$7:$B$1446,0))=0,"n/a",((INDEX(Historical!$C$7:$C$1439,MATCH(B15,Historical!$B$7:$B$1446,0))/INDEX(Historical!$H$7:$H$1432,MATCH(B15,Historical!$B$7:$B$1446,0)))^(1/5)-1)*100)</f>
        <v>2.9183684729572557</v>
      </c>
      <c r="V15" s="761">
        <f>IF(INDEX(Historical!$O$7:$O$1432,MATCH(B15,Historical!$B$7:$B$1446,0))=0,"n/a",((INDEX(Historical!$C$7:$C$1439,MATCH(B15,Historical!$B$7:$B$1446,0))/INDEX(Historical!$O$7:$O$1432,MATCH(B15,Historical!$B$7:$B$1446,0)))^(1/10)-1)*100)</f>
        <v>-3.1331732318778838</v>
      </c>
      <c r="W15" s="762" t="str">
        <f t="shared" si="3"/>
        <v>n/a</v>
      </c>
      <c r="X15" s="763">
        <f t="shared" si="4"/>
        <v>0.3039967159330475</v>
      </c>
      <c r="Y15" s="715"/>
      <c r="Z15" s="704">
        <f t="shared" si="5"/>
        <v>57.228915662650607</v>
      </c>
      <c r="AA15" s="937">
        <f t="shared" si="6"/>
        <v>22.153614457831324</v>
      </c>
      <c r="AB15" s="641">
        <v>12</v>
      </c>
      <c r="AC15" s="918">
        <v>3.32</v>
      </c>
      <c r="AD15" s="918">
        <v>2.88</v>
      </c>
      <c r="AE15" s="918">
        <v>2.86</v>
      </c>
      <c r="AF15" s="918">
        <v>2.36</v>
      </c>
      <c r="AG15" s="918">
        <v>10.9</v>
      </c>
      <c r="AH15" s="918">
        <v>19.600000000000001</v>
      </c>
      <c r="AI15" s="918">
        <v>6.99</v>
      </c>
      <c r="AJ15" s="918">
        <v>9.6</v>
      </c>
      <c r="AK15" s="918">
        <v>7.7</v>
      </c>
      <c r="AL15" s="930">
        <v>17980</v>
      </c>
      <c r="AM15" s="924">
        <v>0.5</v>
      </c>
      <c r="AN15" s="918">
        <v>1.18</v>
      </c>
      <c r="AO15" s="804">
        <f t="shared" si="7"/>
        <v>-16.651969302345176</v>
      </c>
      <c r="AP15" s="805">
        <f t="shared" si="8"/>
        <v>5.5016451554861483</v>
      </c>
      <c r="AQ15" s="938">
        <f t="shared" si="9"/>
        <v>52.435822737135894</v>
      </c>
      <c r="AR15" s="704">
        <f>INDEX(Historical!$C$7:$C$1439,MATCH(B15,Historical!$B$7:$B$1446,0))*IF(AH15="n/a",1.03,IF(AH15&lt;0,1.01,IF(AH15&gt;10,1.1,(1+AH15/100))))</f>
        <v>2.0322499999999999</v>
      </c>
      <c r="AS15" s="937">
        <f t="shared" si="10"/>
        <v>2.1743042749999999</v>
      </c>
      <c r="AT15" s="937">
        <f t="shared" si="11"/>
        <v>2.3417257041749999</v>
      </c>
      <c r="AU15" s="937">
        <f t="shared" si="11"/>
        <v>2.5220385833964749</v>
      </c>
      <c r="AV15" s="937">
        <f t="shared" si="11"/>
        <v>2.7162355543180032</v>
      </c>
      <c r="AW15" s="704">
        <f t="shared" si="12"/>
        <v>11.786554116889477</v>
      </c>
      <c r="AX15" s="812">
        <f t="shared" si="13"/>
        <v>16.025226535539737</v>
      </c>
      <c r="AY15" s="997">
        <v>0.32</v>
      </c>
      <c r="AZ15" s="924">
        <v>33.72</v>
      </c>
      <c r="BA15" s="924">
        <v>-1.82</v>
      </c>
      <c r="BB15" s="924">
        <v>4.2</v>
      </c>
      <c r="BC15" s="924">
        <v>11.75</v>
      </c>
      <c r="BE15" s="666">
        <v>2014</v>
      </c>
      <c r="BF15" s="948" t="e">
        <f>#VALUE!</f>
        <v>#VALUE!</v>
      </c>
      <c r="BG15" s="933">
        <v>3</v>
      </c>
    </row>
    <row r="16" spans="1:59" s="840" customFormat="1" ht="11.25" customHeight="1" x14ac:dyDescent="0.2">
      <c r="A16" s="699" t="s">
        <v>912</v>
      </c>
      <c r="B16" s="848" t="s">
        <v>913</v>
      </c>
      <c r="C16" s="994" t="s">
        <v>131</v>
      </c>
      <c r="D16" s="994" t="s">
        <v>4366</v>
      </c>
      <c r="E16" s="820">
        <v>9</v>
      </c>
      <c r="F16" s="526">
        <v>396</v>
      </c>
      <c r="G16" s="1151" t="s">
        <v>37</v>
      </c>
      <c r="H16" s="1151" t="s">
        <v>37</v>
      </c>
      <c r="I16" s="821">
        <v>83.75</v>
      </c>
      <c r="J16" s="822">
        <f t="shared" si="0"/>
        <v>3.2</v>
      </c>
      <c r="K16" s="823">
        <v>0.67</v>
      </c>
      <c r="L16" s="824">
        <v>4</v>
      </c>
      <c r="M16" s="825">
        <f t="shared" si="1"/>
        <v>2.68</v>
      </c>
      <c r="N16" s="826" t="s">
        <v>250</v>
      </c>
      <c r="O16" s="827">
        <v>0.62</v>
      </c>
      <c r="P16" s="828">
        <v>43412</v>
      </c>
      <c r="Q16" s="828">
        <v>43444</v>
      </c>
      <c r="R16" s="825">
        <f t="shared" si="2"/>
        <v>8.0645161290322651</v>
      </c>
      <c r="S16" s="761">
        <f>IF(INDEX(Historical!$D$7:$D$1439,MATCH(B16,Historical!$B$7:$B$1446,0))=0,"n/a",(INDEX(Historical!$C$7:$C$1439,MATCH(B16,Historical!$B$7:$B$1446,0))/INDEX(Historical!$D$7:$D$1439,MATCH(B16,Historical!$B$7:$B$1446,0))-1)*100)</f>
        <v>5.8577405857740406</v>
      </c>
      <c r="T16" s="761">
        <f>IF(INDEX(Historical!$F$7:$F$1432,MATCH(B16,Historical!$B$7:$B$1446,0))=0,"n/a",((INDEX(Historical!$C$7:$C$1439,MATCH(B16,Historical!$B$7:$B$1446,0))/INDEX(Historical!$F$7:$F$1432,MATCH(B16,Historical!$B$7:$B$1446,0)))^(1/3)-1)*100)</f>
        <v>5.5749020301092411</v>
      </c>
      <c r="U16" s="761">
        <f>IF(INDEX(Historical!$H$7:$H$1432,MATCH(B16,Historical!$B$7:$B$1446,0))=0,"n/a",((INDEX(Historical!$C$7:$C$1439,MATCH(B16,Historical!$B$7:$B$1446,0))/INDEX(Historical!$H$7:$H$1432,MATCH(B16,Historical!$B$7:$B$1446,0)))^(1/5)-1)*100)</f>
        <v>5.3457894311828236</v>
      </c>
      <c r="V16" s="761">
        <f>IF(INDEX(Historical!$O$7:$O$1432,MATCH(B16,Historical!$B$7:$B$1446,0))=0,"n/a",((INDEX(Historical!$C$7:$C$1439,MATCH(B16,Historical!$B$7:$B$1446,0))/INDEX(Historical!$O$7:$O$1432,MATCH(B16,Historical!$B$7:$B$1446,0)))^(1/10)-1)*100)</f>
        <v>4.4305745323073076</v>
      </c>
      <c r="W16" s="829">
        <f t="shared" si="3"/>
        <v>1.2065679952344466</v>
      </c>
      <c r="X16" s="830">
        <f t="shared" si="4"/>
        <v>1.0481940061142792</v>
      </c>
      <c r="Y16" s="848"/>
      <c r="Z16" s="822">
        <f t="shared" si="5"/>
        <v>69.250645994832041</v>
      </c>
      <c r="AA16" s="832">
        <f t="shared" si="6"/>
        <v>21.640826873385013</v>
      </c>
      <c r="AB16" s="824">
        <v>12</v>
      </c>
      <c r="AC16" s="833">
        <v>3.87</v>
      </c>
      <c r="AD16" s="833">
        <v>3.88</v>
      </c>
      <c r="AE16" s="833">
        <v>2.52</v>
      </c>
      <c r="AF16" s="833">
        <v>2.17</v>
      </c>
      <c r="AG16" s="833">
        <v>10.199999999999999</v>
      </c>
      <c r="AH16" s="833">
        <v>1.2</v>
      </c>
      <c r="AI16" s="833">
        <v>6.79</v>
      </c>
      <c r="AJ16" s="833">
        <v>5.0999999999999996</v>
      </c>
      <c r="AK16" s="833">
        <v>5.57</v>
      </c>
      <c r="AL16" s="834">
        <v>40800</v>
      </c>
      <c r="AM16" s="835">
        <v>0.02</v>
      </c>
      <c r="AN16" s="833">
        <v>1.32</v>
      </c>
      <c r="AO16" s="836">
        <f t="shared" si="7"/>
        <v>-13.095037442202189</v>
      </c>
      <c r="AP16" s="837">
        <f t="shared" si="8"/>
        <v>8.5457894311828237</v>
      </c>
      <c r="AQ16" s="838">
        <f t="shared" si="9"/>
        <v>44.46928826300838</v>
      </c>
      <c r="AR16" s="704">
        <f>INDEX(Historical!$C$7:$C$1439,MATCH(B16,Historical!$B$7:$B$1446,0))*IF(AH16="n/a",1.03,IF(AH16&lt;0,1.01,IF(AH16&gt;10,1.1,(1+AH16/100))))</f>
        <v>2.5603599999999997</v>
      </c>
      <c r="AS16" s="832">
        <f t="shared" si="10"/>
        <v>2.7342084440000001</v>
      </c>
      <c r="AT16" s="832">
        <f t="shared" si="11"/>
        <v>2.8865038543308001</v>
      </c>
      <c r="AU16" s="832">
        <f t="shared" si="11"/>
        <v>3.0472821190170261</v>
      </c>
      <c r="AV16" s="832">
        <f t="shared" si="11"/>
        <v>3.2170157330462748</v>
      </c>
      <c r="AW16" s="822">
        <f t="shared" si="12"/>
        <v>14.445370150394101</v>
      </c>
      <c r="AX16" s="839">
        <f t="shared" si="13"/>
        <v>17.248203164649674</v>
      </c>
      <c r="AY16" s="998">
        <v>0.16</v>
      </c>
      <c r="AZ16" s="835">
        <v>33.56</v>
      </c>
      <c r="BA16" s="835">
        <v>-2.73</v>
      </c>
      <c r="BB16" s="835">
        <v>3.91</v>
      </c>
      <c r="BC16" s="835">
        <v>12.3</v>
      </c>
      <c r="BD16" s="964"/>
      <c r="BE16" s="666">
        <v>2011</v>
      </c>
      <c r="BF16" s="948" t="e">
        <f>#VALUE!</f>
        <v>#VALUE!</v>
      </c>
      <c r="BG16" s="895">
        <v>2.9000000000000004</v>
      </c>
    </row>
    <row r="17" spans="1:59" ht="11.25" customHeight="1" x14ac:dyDescent="0.2">
      <c r="A17" s="537" t="s">
        <v>884</v>
      </c>
      <c r="B17" s="927" t="s">
        <v>885</v>
      </c>
      <c r="C17" s="994" t="s">
        <v>131</v>
      </c>
      <c r="D17" s="994" t="s">
        <v>4367</v>
      </c>
      <c r="E17" s="794">
        <v>8</v>
      </c>
      <c r="F17" s="526">
        <v>562</v>
      </c>
      <c r="G17" s="526" t="s">
        <v>106</v>
      </c>
      <c r="H17" s="526" t="s">
        <v>106</v>
      </c>
      <c r="I17" s="926">
        <v>18.079999999999998</v>
      </c>
      <c r="J17" s="704">
        <f t="shared" si="0"/>
        <v>3.0199115044247793</v>
      </c>
      <c r="K17" s="929">
        <v>0.13650000000000001</v>
      </c>
      <c r="L17" s="641">
        <v>4</v>
      </c>
      <c r="M17" s="695">
        <f t="shared" si="1"/>
        <v>0.54600000000000004</v>
      </c>
      <c r="N17" s="923" t="s">
        <v>107</v>
      </c>
      <c r="O17" s="797">
        <v>0.13</v>
      </c>
      <c r="P17" s="917">
        <v>43496</v>
      </c>
      <c r="Q17" s="917">
        <v>43511</v>
      </c>
      <c r="R17" s="695">
        <f t="shared" si="2"/>
        <v>5.0000000000000044</v>
      </c>
      <c r="S17" s="761">
        <f>IF(INDEX(Historical!$D$7:$D$1439,MATCH(B17,Historical!$B$7:$B$1446,0))=0,"n/a",(INDEX(Historical!$C$7:$C$1439,MATCH(B17,Historical!$B$7:$B$1446,0))/INDEX(Historical!$D$7:$D$1439,MATCH(B17,Historical!$B$7:$B$1446,0))-1)*100)</f>
        <v>8.3333333333333481</v>
      </c>
      <c r="T17" s="761">
        <f>IF(INDEX(Historical!$F$7:$F$1432,MATCH(B17,Historical!$B$7:$B$1446,0))=0,"n/a",((INDEX(Historical!$C$7:$C$1439,MATCH(B17,Historical!$B$7:$B$1446,0))/INDEX(Historical!$F$7:$F$1432,MATCH(B17,Historical!$B$7:$B$1446,0)))^(1/3)-1)*100)</f>
        <v>9.1392883061105934</v>
      </c>
      <c r="U17" s="761">
        <f>IF(INDEX(Historical!$H$7:$H$1432,MATCH(B17,Historical!$B$7:$B$1446,0))=0,"n/a",((INDEX(Historical!$C$7:$C$1439,MATCH(B17,Historical!$B$7:$B$1446,0))/INDEX(Historical!$H$7:$H$1432,MATCH(B17,Historical!$B$7:$B$1446,0)))^(1/5)-1)*100)</f>
        <v>26.583375415798361</v>
      </c>
      <c r="V17" s="761" t="str">
        <f>IF(INDEX(Historical!$O$7:$O$1432,MATCH(B17,Historical!$B$7:$B$1446,0))=0,"n/a",((INDEX(Historical!$C$7:$C$1439,MATCH(B17,Historical!$B$7:$B$1446,0))/INDEX(Historical!$O$7:$O$1432,MATCH(B17,Historical!$B$7:$B$1446,0)))^(1/10)-1)*100)</f>
        <v>n/a</v>
      </c>
      <c r="W17" s="762" t="str">
        <f t="shared" si="3"/>
        <v>n/a</v>
      </c>
      <c r="X17" s="763">
        <f t="shared" si="4"/>
        <v>0.82301471875536714</v>
      </c>
      <c r="Y17" s="715"/>
      <c r="Z17" s="704">
        <f t="shared" si="5"/>
        <v>35.454545454545453</v>
      </c>
      <c r="AA17" s="937">
        <f t="shared" si="6"/>
        <v>11.74025974025974</v>
      </c>
      <c r="AB17" s="641">
        <v>12</v>
      </c>
      <c r="AC17" s="918">
        <v>1.54</v>
      </c>
      <c r="AD17" s="918">
        <v>1.54</v>
      </c>
      <c r="AE17" s="918">
        <v>1.1299999999999999</v>
      </c>
      <c r="AF17" s="918">
        <v>3.75</v>
      </c>
      <c r="AG17" s="918">
        <v>37</v>
      </c>
      <c r="AH17" s="918">
        <v>316.89999999999998</v>
      </c>
      <c r="AI17" s="918">
        <v>8.7999999999999989</v>
      </c>
      <c r="AJ17" s="918">
        <v>32.300000000000004</v>
      </c>
      <c r="AK17" s="918">
        <v>7.6</v>
      </c>
      <c r="AL17" s="930">
        <v>12120</v>
      </c>
      <c r="AM17" s="924">
        <v>0.3</v>
      </c>
      <c r="AN17" s="918">
        <v>6.01</v>
      </c>
      <c r="AO17" s="804">
        <f t="shared" si="7"/>
        <v>17.863027179963403</v>
      </c>
      <c r="AP17" s="805">
        <f t="shared" si="8"/>
        <v>29.603286920223141</v>
      </c>
      <c r="AQ17" s="938">
        <f t="shared" si="9"/>
        <v>39.882449103165051</v>
      </c>
      <c r="AR17" s="704">
        <f>INDEX(Historical!$C$7:$C$1439,MATCH(B17,Historical!$B$7:$B$1446,0))*IF(AH17="n/a",1.03,IF(AH17&lt;0,1.01,IF(AH17&gt;10,1.1,(1+AH17/100))))</f>
        <v>0.57200000000000006</v>
      </c>
      <c r="AS17" s="937">
        <f t="shared" si="10"/>
        <v>0.62233600000000011</v>
      </c>
      <c r="AT17" s="937">
        <f t="shared" si="11"/>
        <v>0.6696335360000002</v>
      </c>
      <c r="AU17" s="937">
        <f t="shared" si="11"/>
        <v>0.7205256847360002</v>
      </c>
      <c r="AV17" s="937">
        <f t="shared" si="11"/>
        <v>0.77528563677593632</v>
      </c>
      <c r="AW17" s="704">
        <f t="shared" si="12"/>
        <v>3.3597808575119368</v>
      </c>
      <c r="AX17" s="812">
        <f t="shared" si="13"/>
        <v>18.582858725176642</v>
      </c>
      <c r="AY17" s="997">
        <v>1.08</v>
      </c>
      <c r="AZ17" s="924">
        <v>62.23</v>
      </c>
      <c r="BA17" s="924">
        <v>-2.3800000000000003</v>
      </c>
      <c r="BB17" s="924">
        <v>5.28</v>
      </c>
      <c r="BC17" s="924">
        <v>21.11</v>
      </c>
      <c r="BE17" s="666">
        <v>2012</v>
      </c>
      <c r="BF17" s="948" t="e">
        <f>#VALUE!</f>
        <v>#VALUE!</v>
      </c>
      <c r="BG17" s="933">
        <v>3.6999999999999997</v>
      </c>
    </row>
    <row r="18" spans="1:59" ht="11.25" customHeight="1" x14ac:dyDescent="0.2">
      <c r="A18" s="537" t="s">
        <v>886</v>
      </c>
      <c r="B18" s="927" t="s">
        <v>887</v>
      </c>
      <c r="C18" s="994" t="s">
        <v>112</v>
      </c>
      <c r="D18" s="994" t="s">
        <v>213</v>
      </c>
      <c r="E18" s="794">
        <v>6</v>
      </c>
      <c r="F18" s="526">
        <v>711</v>
      </c>
      <c r="G18" s="526" t="s">
        <v>106</v>
      </c>
      <c r="H18" s="526" t="s">
        <v>106</v>
      </c>
      <c r="I18" s="926">
        <v>69.55</v>
      </c>
      <c r="J18" s="704">
        <f t="shared" si="0"/>
        <v>0.86268871315600282</v>
      </c>
      <c r="K18" s="929">
        <v>0.15</v>
      </c>
      <c r="L18" s="641">
        <v>4</v>
      </c>
      <c r="M18" s="695">
        <f t="shared" si="1"/>
        <v>0.6</v>
      </c>
      <c r="N18" s="923" t="s">
        <v>149</v>
      </c>
      <c r="O18" s="797">
        <v>0.14000000000000001</v>
      </c>
      <c r="P18" s="919">
        <v>43145</v>
      </c>
      <c r="Q18" s="919">
        <v>43174</v>
      </c>
      <c r="R18" s="695">
        <f t="shared" si="2"/>
        <v>7.1428571428571281</v>
      </c>
      <c r="S18" s="761">
        <f>IF(INDEX(Historical!$D$7:$D$1439,MATCH(B18,Historical!$B$7:$B$1446,0))=0,"n/a",(INDEX(Historical!$C$7:$C$1439,MATCH(B18,Historical!$B$7:$B$1446,0))/INDEX(Historical!$D$7:$D$1439,MATCH(B18,Historical!$B$7:$B$1446,0))-1)*100)</f>
        <v>7.1428571428571397</v>
      </c>
      <c r="T18" s="761">
        <f>IF(INDEX(Historical!$F$7:$F$1432,MATCH(B18,Historical!$B$7:$B$1446,0))=0,"n/a",((INDEX(Historical!$C$7:$C$1439,MATCH(B18,Historical!$B$7:$B$1446,0))/INDEX(Historical!$F$7:$F$1432,MATCH(B18,Historical!$B$7:$B$1446,0)))^(1/3)-1)*100)</f>
        <v>7.7217345015941907</v>
      </c>
      <c r="U18" s="761">
        <f>IF(INDEX(Historical!$H$7:$H$1432,MATCH(B18,Historical!$B$7:$B$1446,0))=0,"n/a",((INDEX(Historical!$C$7:$C$1439,MATCH(B18,Historical!$B$7:$B$1446,0))/INDEX(Historical!$H$7:$H$1432,MATCH(B18,Historical!$B$7:$B$1446,0)))^(1/5)-1)*100)</f>
        <v>8.4471771197698544</v>
      </c>
      <c r="V18" s="761" t="str">
        <f>IF(INDEX(Historical!$O$7:$O$1432,MATCH(B18,Historical!$B$7:$B$1446,0))=0,"n/a",((INDEX(Historical!$C$7:$C$1439,MATCH(B18,Historical!$B$7:$B$1446,0))/INDEX(Historical!$O$7:$O$1432,MATCH(B18,Historical!$B$7:$B$1446,0)))^(1/10)-1)*100)</f>
        <v>n/a</v>
      </c>
      <c r="W18" s="762" t="str">
        <f t="shared" si="3"/>
        <v>n/a</v>
      </c>
      <c r="X18" s="763" t="str">
        <f t="shared" si="4"/>
        <v>n/a</v>
      </c>
      <c r="Y18" s="717"/>
      <c r="Z18" s="704">
        <f t="shared" si="5"/>
        <v>17.241379310344826</v>
      </c>
      <c r="AA18" s="937">
        <f t="shared" si="6"/>
        <v>19.985632183908045</v>
      </c>
      <c r="AB18" s="641">
        <v>12</v>
      </c>
      <c r="AC18" s="918">
        <v>3.48</v>
      </c>
      <c r="AD18" s="918">
        <v>1.26</v>
      </c>
      <c r="AE18" s="918">
        <v>0.57999999999999996</v>
      </c>
      <c r="AF18" s="918">
        <v>1.84</v>
      </c>
      <c r="AG18" s="918">
        <v>9.7000000000000011</v>
      </c>
      <c r="AH18" s="918">
        <v>22</v>
      </c>
      <c r="AI18" s="918">
        <v>15.47</v>
      </c>
      <c r="AJ18" s="918">
        <v>-10.4</v>
      </c>
      <c r="AK18" s="918">
        <v>15.83</v>
      </c>
      <c r="AL18" s="930">
        <v>5420</v>
      </c>
      <c r="AM18" s="924">
        <v>2</v>
      </c>
      <c r="AN18" s="918">
        <v>0.5</v>
      </c>
      <c r="AO18" s="804">
        <f t="shared" si="7"/>
        <v>-10.675766350982189</v>
      </c>
      <c r="AP18" s="805">
        <f t="shared" si="8"/>
        <v>9.3098658329258566</v>
      </c>
      <c r="AQ18" s="938">
        <f t="shared" si="9"/>
        <v>27.842895284956516</v>
      </c>
      <c r="AR18" s="704">
        <f>INDEX(Historical!$C$7:$C$1439,MATCH(B18,Historical!$B$7:$B$1446,0))*IF(AH18="n/a",1.03,IF(AH18&lt;0,1.01,IF(AH18&gt;10,1.1,(1+AH18/100))))</f>
        <v>0.66</v>
      </c>
      <c r="AS18" s="937">
        <f t="shared" si="10"/>
        <v>0.72600000000000009</v>
      </c>
      <c r="AT18" s="937">
        <f t="shared" si="11"/>
        <v>0.7986000000000002</v>
      </c>
      <c r="AU18" s="937">
        <f t="shared" si="11"/>
        <v>0.87846000000000024</v>
      </c>
      <c r="AV18" s="937">
        <f t="shared" si="11"/>
        <v>0.96630600000000033</v>
      </c>
      <c r="AW18" s="704">
        <f t="shared" si="12"/>
        <v>4.0293660000000013</v>
      </c>
      <c r="AX18" s="812">
        <f t="shared" si="13"/>
        <v>5.7934809489575869</v>
      </c>
      <c r="AY18" s="997">
        <v>0.89</v>
      </c>
      <c r="AZ18" s="924">
        <v>40.510000000000005</v>
      </c>
      <c r="BA18" s="924">
        <v>0.35000000000000003</v>
      </c>
      <c r="BB18" s="924">
        <v>5.92</v>
      </c>
      <c r="BC18" s="924">
        <v>14.91</v>
      </c>
      <c r="BE18" s="666">
        <v>2013</v>
      </c>
      <c r="BF18" s="948" t="e">
        <f>#VALUE!</f>
        <v>#VALUE!</v>
      </c>
      <c r="BG18" s="933">
        <v>3.5999999999999996</v>
      </c>
    </row>
    <row r="19" spans="1:59" ht="11.25" customHeight="1" x14ac:dyDescent="0.2">
      <c r="A19" s="611" t="s">
        <v>1183</v>
      </c>
      <c r="B19" s="927" t="s">
        <v>1184</v>
      </c>
      <c r="C19" s="994" t="s">
        <v>108</v>
      </c>
      <c r="D19" s="994" t="s">
        <v>4368</v>
      </c>
      <c r="E19" s="794">
        <v>8</v>
      </c>
      <c r="F19" s="526">
        <v>577</v>
      </c>
      <c r="G19" s="526" t="s">
        <v>106</v>
      </c>
      <c r="H19" s="526" t="s">
        <v>106</v>
      </c>
      <c r="I19" s="926">
        <v>72.430000000000007</v>
      </c>
      <c r="J19" s="704">
        <f t="shared" si="0"/>
        <v>3.8658014634819819</v>
      </c>
      <c r="K19" s="929">
        <v>0.7</v>
      </c>
      <c r="L19" s="641">
        <v>4</v>
      </c>
      <c r="M19" s="695">
        <f t="shared" si="1"/>
        <v>2.8</v>
      </c>
      <c r="N19" s="923" t="s">
        <v>320</v>
      </c>
      <c r="O19" s="797">
        <v>0.57999999999999996</v>
      </c>
      <c r="P19" s="917">
        <v>43538</v>
      </c>
      <c r="Q19" s="917">
        <v>43553</v>
      </c>
      <c r="R19" s="695">
        <f t="shared" si="2"/>
        <v>20.689655172413794</v>
      </c>
      <c r="S19" s="761">
        <f>IF(INDEX(Historical!$D$7:$D$1439,MATCH(B19,Historical!$B$7:$B$1446,0))=0,"n/a",(INDEX(Historical!$C$7:$C$1439,MATCH(B19,Historical!$B$7:$B$1446,0))/INDEX(Historical!$D$7:$D$1439,MATCH(B19,Historical!$B$7:$B$1446,0))-1)*100)</f>
        <v>61.111111111111114</v>
      </c>
      <c r="T19" s="761">
        <f>IF(INDEX(Historical!$F$7:$F$1432,MATCH(B19,Historical!$B$7:$B$1446,0))=0,"n/a",((INDEX(Historical!$C$7:$C$1439,MATCH(B19,Historical!$B$7:$B$1446,0))/INDEX(Historical!$F$7:$F$1432,MATCH(B19,Historical!$B$7:$B$1446,0)))^(1/3)-1)*100)</f>
        <v>53.615841284292351</v>
      </c>
      <c r="U19" s="761">
        <f>IF(INDEX(Historical!$H$7:$H$1432,MATCH(B19,Historical!$B$7:$B$1446,0))=0,"n/a",((INDEX(Historical!$C$7:$C$1439,MATCH(B19,Historical!$B$7:$B$1446,0))/INDEX(Historical!$H$7:$H$1432,MATCH(B19,Historical!$B$7:$B$1446,0)))^(1/5)-1)*100)</f>
        <v>37.040630950593226</v>
      </c>
      <c r="V19" s="761">
        <f>IF(INDEX(Historical!$O$7:$O$1432,MATCH(B19,Historical!$B$7:$B$1446,0))=0,"n/a",((INDEX(Historical!$C$7:$C$1439,MATCH(B19,Historical!$B$7:$B$1446,0))/INDEX(Historical!$O$7:$O$1432,MATCH(B19,Historical!$B$7:$B$1446,0)))^(1/10)-1)*100)</f>
        <v>19.218265594279728</v>
      </c>
      <c r="W19" s="762">
        <f t="shared" si="3"/>
        <v>1.9273659617659922</v>
      </c>
      <c r="X19" s="763">
        <f t="shared" si="4"/>
        <v>5.6122168106959425</v>
      </c>
      <c r="Y19" s="928" t="s">
        <v>1185</v>
      </c>
      <c r="Z19" s="704">
        <f t="shared" si="5"/>
        <v>31.710079275198183</v>
      </c>
      <c r="AA19" s="937">
        <f t="shared" si="6"/>
        <v>8.2027180067950169</v>
      </c>
      <c r="AB19" s="641">
        <v>12</v>
      </c>
      <c r="AC19" s="918">
        <v>8.83</v>
      </c>
      <c r="AD19" s="918">
        <v>0.75</v>
      </c>
      <c r="AE19" s="918">
        <v>1.47</v>
      </c>
      <c r="AF19" s="918">
        <v>1.41</v>
      </c>
      <c r="AG19" s="918">
        <v>17.100000000000001</v>
      </c>
      <c r="AH19" s="918">
        <v>31.2</v>
      </c>
      <c r="AI19" s="918">
        <v>10.59</v>
      </c>
      <c r="AJ19" s="918">
        <v>6.6000000000000005</v>
      </c>
      <c r="AK19" s="918">
        <v>11</v>
      </c>
      <c r="AL19" s="930">
        <v>802.52</v>
      </c>
      <c r="AM19" s="924">
        <v>0.3</v>
      </c>
      <c r="AN19" s="920">
        <v>32.44</v>
      </c>
      <c r="AO19" s="804">
        <f t="shared" si="7"/>
        <v>32.703714407280188</v>
      </c>
      <c r="AP19" s="805">
        <f t="shared" si="8"/>
        <v>40.906432414075205</v>
      </c>
      <c r="AQ19" s="938">
        <f t="shared" si="9"/>
        <v>-28.303626654307845</v>
      </c>
      <c r="AR19" s="704">
        <f>INDEX(Historical!$C$7:$C$1439,MATCH(B19,Historical!$B$7:$B$1446,0))*IF(AH19="n/a",1.03,IF(AH19&lt;0,1.01,IF(AH19&gt;10,1.1,(1+AH19/100))))</f>
        <v>2.552</v>
      </c>
      <c r="AS19" s="937">
        <f t="shared" si="10"/>
        <v>2.8072000000000004</v>
      </c>
      <c r="AT19" s="937">
        <f t="shared" si="11"/>
        <v>3.0879200000000004</v>
      </c>
      <c r="AU19" s="937">
        <f t="shared" si="11"/>
        <v>3.3967120000000008</v>
      </c>
      <c r="AV19" s="937">
        <f t="shared" si="11"/>
        <v>3.736383200000001</v>
      </c>
      <c r="AW19" s="704">
        <f t="shared" si="12"/>
        <v>15.580215200000003</v>
      </c>
      <c r="AX19" s="812">
        <f t="shared" si="13"/>
        <v>21.51072097197294</v>
      </c>
      <c r="AY19" s="997">
        <v>1.21</v>
      </c>
      <c r="AZ19" s="924">
        <v>30.18</v>
      </c>
      <c r="BA19" s="924">
        <v>-26.919999999999998</v>
      </c>
      <c r="BB19" s="924">
        <v>-2.5100000000000002</v>
      </c>
      <c r="BC19" s="924">
        <v>-4.68</v>
      </c>
      <c r="BE19" s="666">
        <v>2012</v>
      </c>
      <c r="BF19" s="948" t="e">
        <f>#VALUE!</f>
        <v>#VALUE!</v>
      </c>
      <c r="BG19" s="933">
        <v>0.5</v>
      </c>
    </row>
    <row r="20" spans="1:59" ht="11.25" customHeight="1" x14ac:dyDescent="0.2">
      <c r="A20" s="537" t="s">
        <v>962</v>
      </c>
      <c r="B20" s="927" t="s">
        <v>963</v>
      </c>
      <c r="C20" s="994" t="s">
        <v>108</v>
      </c>
      <c r="D20" s="994" t="s">
        <v>118</v>
      </c>
      <c r="E20" s="794">
        <v>8</v>
      </c>
      <c r="F20" s="526">
        <v>572</v>
      </c>
      <c r="G20" s="526" t="s">
        <v>106</v>
      </c>
      <c r="H20" s="526" t="s">
        <v>106</v>
      </c>
      <c r="I20" s="926">
        <v>44.43</v>
      </c>
      <c r="J20" s="704">
        <f t="shared" si="0"/>
        <v>1.6205266711681297</v>
      </c>
      <c r="K20" s="929">
        <v>0.18</v>
      </c>
      <c r="L20" s="641">
        <v>4</v>
      </c>
      <c r="M20" s="695">
        <f t="shared" si="1"/>
        <v>0.72</v>
      </c>
      <c r="N20" s="923" t="s">
        <v>714</v>
      </c>
      <c r="O20" s="797">
        <v>0.16</v>
      </c>
      <c r="P20" s="917">
        <v>43536</v>
      </c>
      <c r="Q20" s="917">
        <v>43551</v>
      </c>
      <c r="R20" s="695">
        <f t="shared" si="2"/>
        <v>12.499999999999993</v>
      </c>
      <c r="S20" s="761">
        <f>IF(INDEX(Historical!$D$7:$D$1439,MATCH(B20,Historical!$B$7:$B$1446,0))=0,"n/a",(INDEX(Historical!$C$7:$C$1439,MATCH(B20,Historical!$B$7:$B$1446,0))/INDEX(Historical!$D$7:$D$1439,MATCH(B20,Historical!$B$7:$B$1446,0))-1)*100)</f>
        <v>12.28070175438598</v>
      </c>
      <c r="T20" s="761">
        <f>IF(INDEX(Historical!$F$7:$F$1432,MATCH(B20,Historical!$B$7:$B$1446,0))=0,"n/a",((INDEX(Historical!$C$7:$C$1439,MATCH(B20,Historical!$B$7:$B$1446,0))/INDEX(Historical!$F$7:$F$1432,MATCH(B20,Historical!$B$7:$B$1446,0)))^(1/3)-1)*100)</f>
        <v>10.064241629820891</v>
      </c>
      <c r="U20" s="761">
        <f>IF(INDEX(Historical!$H$7:$H$1432,MATCH(B20,Historical!$B$7:$B$1446,0))=0,"n/a",((INDEX(Historical!$C$7:$C$1439,MATCH(B20,Historical!$B$7:$B$1446,0))/INDEX(Historical!$H$7:$H$1432,MATCH(B20,Historical!$B$7:$B$1446,0)))^(1/5)-1)*100)</f>
        <v>9.8560543306117623</v>
      </c>
      <c r="V20" s="761">
        <f>IF(INDEX(Historical!$O$7:$O$1432,MATCH(B20,Historical!$B$7:$B$1446,0))=0,"n/a",((INDEX(Historical!$C$7:$C$1439,MATCH(B20,Historical!$B$7:$B$1446,0))/INDEX(Historical!$O$7:$O$1432,MATCH(B20,Historical!$B$7:$B$1446,0)))^(1/10)-1)*100)</f>
        <v>13.524800372187773</v>
      </c>
      <c r="W20" s="762">
        <f t="shared" si="3"/>
        <v>0.72873935728320449</v>
      </c>
      <c r="X20" s="763">
        <f t="shared" si="4"/>
        <v>6.5707028870745079</v>
      </c>
      <c r="Y20" s="928" t="s">
        <v>477</v>
      </c>
      <c r="Z20" s="704">
        <f t="shared" si="5"/>
        <v>15.65217391304348</v>
      </c>
      <c r="AA20" s="937">
        <f t="shared" si="6"/>
        <v>9.6586956521739129</v>
      </c>
      <c r="AB20" s="641">
        <v>12</v>
      </c>
      <c r="AC20" s="918">
        <v>4.5999999999999996</v>
      </c>
      <c r="AD20" s="918">
        <v>3.22</v>
      </c>
      <c r="AE20" s="918">
        <v>4.4400000000000004</v>
      </c>
      <c r="AF20" s="918">
        <v>0.71</v>
      </c>
      <c r="AG20" s="918">
        <v>7.8</v>
      </c>
      <c r="AH20" s="918">
        <v>-28.199999999999996</v>
      </c>
      <c r="AI20" s="918">
        <v>11.53</v>
      </c>
      <c r="AJ20" s="918">
        <v>1.5</v>
      </c>
      <c r="AK20" s="918">
        <v>3</v>
      </c>
      <c r="AL20" s="930">
        <v>4620</v>
      </c>
      <c r="AM20" s="924">
        <v>2.4</v>
      </c>
      <c r="AN20" s="918">
        <v>0.19</v>
      </c>
      <c r="AO20" s="804">
        <f t="shared" si="7"/>
        <v>1.8178853496059784</v>
      </c>
      <c r="AP20" s="805">
        <f t="shared" si="8"/>
        <v>11.476581001779891</v>
      </c>
      <c r="AQ20" s="938">
        <f t="shared" si="9"/>
        <v>-44.792617590907568</v>
      </c>
      <c r="AR20" s="704">
        <f>INDEX(Historical!$C$7:$C$1439,MATCH(B20,Historical!$B$7:$B$1446,0))*IF(AH20="n/a",1.03,IF(AH20&lt;0,1.01,IF(AH20&gt;10,1.1,(1+AH20/100))))</f>
        <v>0.64639999999999997</v>
      </c>
      <c r="AS20" s="937">
        <f t="shared" si="10"/>
        <v>0.71104000000000001</v>
      </c>
      <c r="AT20" s="937">
        <f t="shared" si="11"/>
        <v>0.7323712</v>
      </c>
      <c r="AU20" s="937">
        <f t="shared" si="11"/>
        <v>0.754342336</v>
      </c>
      <c r="AV20" s="937">
        <f t="shared" si="11"/>
        <v>0.77697260608000007</v>
      </c>
      <c r="AW20" s="704">
        <f t="shared" si="12"/>
        <v>3.6211261420800001</v>
      </c>
      <c r="AX20" s="812">
        <f t="shared" si="13"/>
        <v>8.1501826290344361</v>
      </c>
      <c r="AY20" s="997">
        <v>1.02</v>
      </c>
      <c r="AZ20" s="924">
        <v>28.89</v>
      </c>
      <c r="BA20" s="924">
        <v>-2.9499999999999997</v>
      </c>
      <c r="BB20" s="924">
        <v>5.35</v>
      </c>
      <c r="BC20" s="924">
        <v>10.73</v>
      </c>
      <c r="BE20" s="666">
        <v>2012</v>
      </c>
      <c r="BF20" s="948" t="e">
        <f>#VALUE!</f>
        <v>#VALUE!</v>
      </c>
      <c r="BG20" s="933">
        <v>3.6999999999999997</v>
      </c>
    </row>
    <row r="21" spans="1:59" ht="11.25" customHeight="1" x14ac:dyDescent="0.2">
      <c r="A21" s="611" t="s">
        <v>951</v>
      </c>
      <c r="B21" s="927" t="s">
        <v>952</v>
      </c>
      <c r="C21" s="994" t="s">
        <v>4356</v>
      </c>
      <c r="D21" s="994" t="s">
        <v>4357</v>
      </c>
      <c r="E21" s="794">
        <v>7</v>
      </c>
      <c r="F21" s="526">
        <v>687</v>
      </c>
      <c r="G21" s="526" t="s">
        <v>106</v>
      </c>
      <c r="H21" s="526" t="s">
        <v>106</v>
      </c>
      <c r="I21" s="926">
        <v>15.59</v>
      </c>
      <c r="J21" s="704">
        <f t="shared" si="0"/>
        <v>5.3880692751763952</v>
      </c>
      <c r="K21" s="929">
        <v>0.21</v>
      </c>
      <c r="L21" s="641">
        <v>4</v>
      </c>
      <c r="M21" s="695">
        <f t="shared" si="1"/>
        <v>0.84</v>
      </c>
      <c r="N21" s="923" t="s">
        <v>506</v>
      </c>
      <c r="O21" s="797">
        <v>0.2</v>
      </c>
      <c r="P21" s="917">
        <v>43550</v>
      </c>
      <c r="Q21" s="917">
        <v>43559</v>
      </c>
      <c r="R21" s="695">
        <f t="shared" si="2"/>
        <v>4.9999999999999902</v>
      </c>
      <c r="S21" s="761">
        <f>IF(INDEX(Historical!$D$7:$D$1439,MATCH(B21,Historical!$B$7:$B$1446,0))=0,"n/a",(INDEX(Historical!$C$7:$C$1439,MATCH(B21,Historical!$B$7:$B$1446,0))/INDEX(Historical!$D$7:$D$1439,MATCH(B21,Historical!$B$7:$B$1446,0))-1)*100)</f>
        <v>5.3333333333333455</v>
      </c>
      <c r="T21" s="761">
        <f>IF(INDEX(Historical!$F$7:$F$1432,MATCH(B21,Historical!$B$7:$B$1446,0))=0,"n/a",((INDEX(Historical!$C$7:$C$1439,MATCH(B21,Historical!$B$7:$B$1446,0))/INDEX(Historical!$F$7:$F$1432,MATCH(B21,Historical!$B$7:$B$1446,0)))^(1/3)-1)*100)</f>
        <v>5.6454416126542117</v>
      </c>
      <c r="U21" s="761">
        <f>IF(INDEX(Historical!$H$7:$H$1432,MATCH(B21,Historical!$B$7:$B$1446,0))=0,"n/a",((INDEX(Historical!$C$7:$C$1439,MATCH(B21,Historical!$B$7:$B$1446,0))/INDEX(Historical!$H$7:$H$1432,MATCH(B21,Historical!$B$7:$B$1446,0)))^(1/5)-1)*100)</f>
        <v>37.626296019446755</v>
      </c>
      <c r="V21" s="761" t="str">
        <f>IF(INDEX(Historical!$O$7:$O$1432,MATCH(B21,Historical!$B$7:$B$1446,0))=0,"n/a",((INDEX(Historical!$C$7:$C$1439,MATCH(B21,Historical!$B$7:$B$1446,0))/INDEX(Historical!$O$7:$O$1432,MATCH(B21,Historical!$B$7:$B$1446,0)))^(1/10)-1)*100)</f>
        <v>n/a</v>
      </c>
      <c r="W21" s="762" t="str">
        <f t="shared" si="3"/>
        <v>n/a</v>
      </c>
      <c r="X21" s="763" t="str">
        <f t="shared" si="4"/>
        <v>n/a</v>
      </c>
      <c r="Y21" s="715"/>
      <c r="Z21" s="704">
        <f t="shared" si="5"/>
        <v>262.5</v>
      </c>
      <c r="AA21" s="937">
        <f t="shared" si="6"/>
        <v>48.71875</v>
      </c>
      <c r="AB21" s="641">
        <v>12</v>
      </c>
      <c r="AC21" s="918">
        <v>0.32</v>
      </c>
      <c r="AD21" s="918">
        <v>9.68</v>
      </c>
      <c r="AE21" s="918">
        <v>5.54</v>
      </c>
      <c r="AF21" s="918">
        <v>6.75</v>
      </c>
      <c r="AG21" s="918">
        <v>6.6000000000000005</v>
      </c>
      <c r="AH21" s="918">
        <v>-24.8</v>
      </c>
      <c r="AI21" s="918">
        <v>-23.68</v>
      </c>
      <c r="AJ21" s="918">
        <v>-7.1999999999999993</v>
      </c>
      <c r="AK21" s="918">
        <v>5</v>
      </c>
      <c r="AL21" s="930">
        <v>1070</v>
      </c>
      <c r="AM21" s="924">
        <v>1.2</v>
      </c>
      <c r="AN21" s="918">
        <v>2.5299999999999998</v>
      </c>
      <c r="AO21" s="804">
        <f t="shared" si="7"/>
        <v>-5.704384705376853</v>
      </c>
      <c r="AP21" s="805">
        <f t="shared" si="8"/>
        <v>43.014365294623147</v>
      </c>
      <c r="AQ21" s="938">
        <f t="shared" si="9"/>
        <v>282.30387128565673</v>
      </c>
      <c r="AR21" s="704">
        <f>INDEX(Historical!$C$7:$C$1439,MATCH(B21,Historical!$B$7:$B$1446,0))*IF(AH21="n/a",1.03,IF(AH21&lt;0,1.01,IF(AH21&gt;10,1.1,(1+AH21/100))))</f>
        <v>0.79790000000000005</v>
      </c>
      <c r="AS21" s="937">
        <f t="shared" si="10"/>
        <v>0.80587900000000001</v>
      </c>
      <c r="AT21" s="937">
        <f t="shared" si="11"/>
        <v>0.84617295000000003</v>
      </c>
      <c r="AU21" s="937">
        <f t="shared" si="11"/>
        <v>0.88848159750000011</v>
      </c>
      <c r="AV21" s="937">
        <f t="shared" si="11"/>
        <v>0.93290567737500019</v>
      </c>
      <c r="AW21" s="704">
        <f t="shared" si="12"/>
        <v>4.2713392248750006</v>
      </c>
      <c r="AX21" s="812">
        <f t="shared" si="13"/>
        <v>27.397942430243749</v>
      </c>
      <c r="AY21" s="997">
        <v>0.6</v>
      </c>
      <c r="AZ21" s="924">
        <v>19.830000000000002</v>
      </c>
      <c r="BA21" s="924">
        <v>-3.5900000000000003</v>
      </c>
      <c r="BB21" s="924">
        <v>2.67</v>
      </c>
      <c r="BC21" s="924">
        <v>3.27</v>
      </c>
      <c r="BE21" s="666">
        <v>2013</v>
      </c>
      <c r="BF21" s="948" t="e">
        <f>#VALUE!</f>
        <v>#VALUE!</v>
      </c>
      <c r="BG21" s="933">
        <v>1.5</v>
      </c>
    </row>
    <row r="22" spans="1:59" ht="11.25" customHeight="1" x14ac:dyDescent="0.2">
      <c r="A22" s="537" t="s">
        <v>903</v>
      </c>
      <c r="B22" s="927" t="s">
        <v>904</v>
      </c>
      <c r="C22" s="994" t="s">
        <v>112</v>
      </c>
      <c r="D22" s="994" t="s">
        <v>213</v>
      </c>
      <c r="E22" s="795">
        <v>7</v>
      </c>
      <c r="F22" s="526">
        <v>588</v>
      </c>
      <c r="G22" s="526" t="s">
        <v>106</v>
      </c>
      <c r="H22" s="526" t="s">
        <v>106</v>
      </c>
      <c r="I22" s="926">
        <v>31.05</v>
      </c>
      <c r="J22" s="704">
        <f t="shared" si="0"/>
        <v>2.1900161030595817</v>
      </c>
      <c r="K22" s="929">
        <v>0.17</v>
      </c>
      <c r="L22" s="641">
        <v>4</v>
      </c>
      <c r="M22" s="695">
        <f t="shared" si="1"/>
        <v>0.68</v>
      </c>
      <c r="N22" s="923" t="s">
        <v>588</v>
      </c>
      <c r="O22" s="797">
        <v>0.15</v>
      </c>
      <c r="P22" s="919">
        <v>42900</v>
      </c>
      <c r="Q22" s="919">
        <v>42922</v>
      </c>
      <c r="R22" s="695">
        <f t="shared" si="2"/>
        <v>13.333333333333346</v>
      </c>
      <c r="S22" s="761">
        <f>IF(INDEX(Historical!$D$7:$D$1439,MATCH(B22,Historical!$B$7:$B$1446,0))=0,"n/a",(INDEX(Historical!$C$7:$C$1439,MATCH(B22,Historical!$B$7:$B$1446,0))/INDEX(Historical!$D$7:$D$1439,MATCH(B22,Historical!$B$7:$B$1446,0))-1)*100)</f>
        <v>6.25</v>
      </c>
      <c r="T22" s="761">
        <f>IF(INDEX(Historical!$F$7:$F$1432,MATCH(B22,Historical!$B$7:$B$1446,0))=0,"n/a",((INDEX(Historical!$C$7:$C$1439,MATCH(B22,Historical!$B$7:$B$1446,0))/INDEX(Historical!$F$7:$F$1432,MATCH(B22,Historical!$B$7:$B$1446,0)))^(1/3)-1)*100)</f>
        <v>7.9870600425827831</v>
      </c>
      <c r="U22" s="761">
        <f>IF(INDEX(Historical!$H$7:$H$1432,MATCH(B22,Historical!$B$7:$B$1446,0))=0,"n/a",((INDEX(Historical!$C$7:$C$1439,MATCH(B22,Historical!$B$7:$B$1446,0))/INDEX(Historical!$H$7:$H$1432,MATCH(B22,Historical!$B$7:$B$1446,0)))^(1/5)-1)*100)</f>
        <v>14.869835499703509</v>
      </c>
      <c r="V22" s="761" t="str">
        <f>IF(INDEX(Historical!$O$7:$O$1432,MATCH(B22,Historical!$B$7:$B$1446,0))=0,"n/a",((INDEX(Historical!$C$7:$C$1439,MATCH(B22,Historical!$B$7:$B$1446,0))/INDEX(Historical!$O$7:$O$1432,MATCH(B22,Historical!$B$7:$B$1446,0)))^(1/10)-1)*100)</f>
        <v>n/a</v>
      </c>
      <c r="W22" s="762" t="str">
        <f t="shared" si="3"/>
        <v>n/a</v>
      </c>
      <c r="X22" s="763" t="str">
        <f t="shared" si="4"/>
        <v>n/a</v>
      </c>
      <c r="Y22" s="729" t="s">
        <v>4430</v>
      </c>
      <c r="Z22" s="704">
        <f t="shared" si="5"/>
        <v>51.908396946564885</v>
      </c>
      <c r="AA22" s="937">
        <f t="shared" si="6"/>
        <v>23.702290076335878</v>
      </c>
      <c r="AB22" s="641">
        <v>12</v>
      </c>
      <c r="AC22" s="918">
        <v>1.31</v>
      </c>
      <c r="AD22" s="918">
        <v>1.57</v>
      </c>
      <c r="AE22" s="918">
        <v>1.82</v>
      </c>
      <c r="AF22" s="918">
        <v>1.08</v>
      </c>
      <c r="AG22" s="918">
        <v>4.5999999999999996</v>
      </c>
      <c r="AH22" s="918">
        <v>-38.700000000000003</v>
      </c>
      <c r="AI22" s="918">
        <v>14.35</v>
      </c>
      <c r="AJ22" s="918">
        <v>-9.3000000000000007</v>
      </c>
      <c r="AK22" s="918">
        <v>15.1</v>
      </c>
      <c r="AL22" s="930">
        <v>2140</v>
      </c>
      <c r="AM22" s="924">
        <v>0.6</v>
      </c>
      <c r="AN22" s="918">
        <v>0.92</v>
      </c>
      <c r="AO22" s="804">
        <f t="shared" si="7"/>
        <v>-6.6424384735727884</v>
      </c>
      <c r="AP22" s="805">
        <f t="shared" si="8"/>
        <v>17.059851602763089</v>
      </c>
      <c r="AQ22" s="938">
        <f t="shared" si="9"/>
        <v>6.6634859576660377</v>
      </c>
      <c r="AR22" s="704">
        <f>INDEX(Historical!$C$7:$C$1439,MATCH(B22,Historical!$B$7:$B$1446,0))*IF(AH22="n/a",1.03,IF(AH22&lt;0,1.01,IF(AH22&gt;10,1.1,(1+AH22/100))))</f>
        <v>0.68680000000000008</v>
      </c>
      <c r="AS22" s="937">
        <f t="shared" si="10"/>
        <v>0.75548000000000015</v>
      </c>
      <c r="AT22" s="937">
        <f t="shared" si="11"/>
        <v>0.83102800000000021</v>
      </c>
      <c r="AU22" s="937">
        <f t="shared" si="11"/>
        <v>0.91413080000000035</v>
      </c>
      <c r="AV22" s="937">
        <f t="shared" si="11"/>
        <v>1.0055438800000005</v>
      </c>
      <c r="AW22" s="704">
        <f t="shared" si="12"/>
        <v>4.192982680000001</v>
      </c>
      <c r="AX22" s="812">
        <f t="shared" si="13"/>
        <v>13.503969983896944</v>
      </c>
      <c r="AY22" s="997">
        <v>1.89</v>
      </c>
      <c r="AZ22" s="924">
        <v>32.019999999999996</v>
      </c>
      <c r="BA22" s="924">
        <v>-33.300000000000004</v>
      </c>
      <c r="BB22" s="924">
        <v>0.49</v>
      </c>
      <c r="BC22" s="924">
        <v>-12.73</v>
      </c>
      <c r="BE22" s="666">
        <v>2013</v>
      </c>
      <c r="BF22" s="948" t="e">
        <f>#VALUE!</f>
        <v>#VALUE!</v>
      </c>
      <c r="BG22" s="933">
        <v>2</v>
      </c>
    </row>
    <row r="23" spans="1:59" ht="11.25" customHeight="1" x14ac:dyDescent="0.2">
      <c r="A23" s="611" t="s">
        <v>936</v>
      </c>
      <c r="B23" s="927" t="s">
        <v>937</v>
      </c>
      <c r="C23" s="994" t="s">
        <v>4356</v>
      </c>
      <c r="D23" s="994" t="s">
        <v>4357</v>
      </c>
      <c r="E23" s="794">
        <v>9</v>
      </c>
      <c r="F23" s="526">
        <v>444</v>
      </c>
      <c r="G23" s="526" t="s">
        <v>106</v>
      </c>
      <c r="H23" s="526" t="s">
        <v>106</v>
      </c>
      <c r="I23" s="926">
        <v>50.29</v>
      </c>
      <c r="J23" s="704">
        <f t="shared" si="0"/>
        <v>3.1020083515609467</v>
      </c>
      <c r="K23" s="929">
        <v>0.39</v>
      </c>
      <c r="L23" s="641">
        <v>4</v>
      </c>
      <c r="M23" s="695">
        <f t="shared" si="1"/>
        <v>1.56</v>
      </c>
      <c r="N23" s="923" t="s">
        <v>517</v>
      </c>
      <c r="O23" s="797">
        <v>0.38</v>
      </c>
      <c r="P23" s="917">
        <v>43517</v>
      </c>
      <c r="Q23" s="917">
        <v>43546</v>
      </c>
      <c r="R23" s="695">
        <f t="shared" si="2"/>
        <v>2.6315789473684235</v>
      </c>
      <c r="S23" s="761">
        <f>IF(INDEX(Historical!$D$7:$D$1439,MATCH(B23,Historical!$B$7:$B$1446,0))=0,"n/a",(INDEX(Historical!$C$7:$C$1439,MATCH(B23,Historical!$B$7:$B$1446,0))/INDEX(Historical!$D$7:$D$1439,MATCH(B23,Historical!$B$7:$B$1446,0))-1)*100)</f>
        <v>5.555555555555558</v>
      </c>
      <c r="T23" s="761">
        <f>IF(INDEX(Historical!$F$7:$F$1432,MATCH(B23,Historical!$B$7:$B$1446,0))=0,"n/a",((INDEX(Historical!$C$7:$C$1439,MATCH(B23,Historical!$B$7:$B$1446,0))/INDEX(Historical!$F$7:$F$1432,MATCH(B23,Historical!$B$7:$B$1446,0)))^(1/3)-1)*100)</f>
        <v>8.8062544055728544</v>
      </c>
      <c r="U23" s="761">
        <f>IF(INDEX(Historical!$H$7:$H$1432,MATCH(B23,Historical!$B$7:$B$1446,0))=0,"n/a",((INDEX(Historical!$C$7:$C$1439,MATCH(B23,Historical!$B$7:$B$1446,0))/INDEX(Historical!$H$7:$H$1432,MATCH(B23,Historical!$B$7:$B$1446,0)))^(1/5)-1)*100)</f>
        <v>9.6262279352954181</v>
      </c>
      <c r="V23" s="761">
        <f>IF(INDEX(Historical!$O$7:$O$1432,MATCH(B23,Historical!$B$7:$B$1446,0))=0,"n/a",((INDEX(Historical!$C$7:$C$1439,MATCH(B23,Historical!$B$7:$B$1446,0))/INDEX(Historical!$O$7:$O$1432,MATCH(B23,Historical!$B$7:$B$1446,0)))^(1/10)-1)*100)</f>
        <v>-4.464840146206372</v>
      </c>
      <c r="W23" s="762" t="str">
        <f t="shared" si="3"/>
        <v>n/a</v>
      </c>
      <c r="X23" s="763">
        <f t="shared" si="4"/>
        <v>0.13314284834433499</v>
      </c>
      <c r="Y23" s="928"/>
      <c r="Z23" s="704">
        <f t="shared" si="5"/>
        <v>35.944700460829495</v>
      </c>
      <c r="AA23" s="937">
        <f t="shared" si="6"/>
        <v>11.587557603686637</v>
      </c>
      <c r="AB23" s="641">
        <v>12</v>
      </c>
      <c r="AC23" s="918">
        <v>4.34</v>
      </c>
      <c r="AD23" s="918">
        <v>1.63</v>
      </c>
      <c r="AE23" s="918">
        <v>7.51</v>
      </c>
      <c r="AF23" s="918">
        <v>4.83</v>
      </c>
      <c r="AG23" s="918">
        <v>39.700000000000003</v>
      </c>
      <c r="AH23" s="920">
        <v>126.69999999999999</v>
      </c>
      <c r="AI23" s="920">
        <v>-22.05</v>
      </c>
      <c r="AJ23" s="918">
        <v>72.3</v>
      </c>
      <c r="AK23" s="918">
        <v>7.1</v>
      </c>
      <c r="AL23" s="930">
        <v>7300</v>
      </c>
      <c r="AM23" s="924">
        <v>0.70000000000000007</v>
      </c>
      <c r="AN23" s="918">
        <v>2.59</v>
      </c>
      <c r="AO23" s="804">
        <f t="shared" si="7"/>
        <v>1.1406786831697282</v>
      </c>
      <c r="AP23" s="805">
        <f t="shared" si="8"/>
        <v>12.728236286856365</v>
      </c>
      <c r="AQ23" s="938">
        <f t="shared" si="9"/>
        <v>57.716909860401387</v>
      </c>
      <c r="AR23" s="704">
        <f>INDEX(Historical!$C$7:$C$1439,MATCH(B23,Historical!$B$7:$B$1446,0))*IF(AH23="n/a",1.03,IF(AH23&lt;0,1.01,IF(AH23&gt;10,1.1,(1+AH23/100))))</f>
        <v>1.6720000000000002</v>
      </c>
      <c r="AS23" s="937">
        <f t="shared" si="10"/>
        <v>1.6887200000000002</v>
      </c>
      <c r="AT23" s="937">
        <f t="shared" si="11"/>
        <v>1.8086191200000001</v>
      </c>
      <c r="AU23" s="937">
        <f t="shared" si="11"/>
        <v>1.9370310775200001</v>
      </c>
      <c r="AV23" s="937">
        <f t="shared" si="11"/>
        <v>2.0745602840239199</v>
      </c>
      <c r="AW23" s="704">
        <f t="shared" si="12"/>
        <v>9.1809304815439212</v>
      </c>
      <c r="AX23" s="812">
        <f t="shared" si="13"/>
        <v>18.255976300544681</v>
      </c>
      <c r="AY23" s="997">
        <v>0.66</v>
      </c>
      <c r="AZ23" s="924">
        <v>30.880000000000003</v>
      </c>
      <c r="BA23" s="924">
        <v>-1.18</v>
      </c>
      <c r="BB23" s="924">
        <v>2.2599999999999998</v>
      </c>
      <c r="BC23" s="924">
        <v>11.78</v>
      </c>
      <c r="BE23" s="666">
        <v>2011</v>
      </c>
      <c r="BF23" s="948" t="e">
        <f>#VALUE!</f>
        <v>#VALUE!</v>
      </c>
      <c r="BG23" s="933">
        <v>10.4</v>
      </c>
    </row>
    <row r="24" spans="1:59" ht="11.25" customHeight="1" x14ac:dyDescent="0.2">
      <c r="A24" s="537" t="s">
        <v>953</v>
      </c>
      <c r="B24" s="927" t="s">
        <v>954</v>
      </c>
      <c r="C24" s="994" t="s">
        <v>108</v>
      </c>
      <c r="D24" s="994" t="s">
        <v>118</v>
      </c>
      <c r="E24" s="794">
        <v>9</v>
      </c>
      <c r="F24" s="526">
        <v>442</v>
      </c>
      <c r="G24" s="526" t="s">
        <v>37</v>
      </c>
      <c r="H24" s="526" t="s">
        <v>115</v>
      </c>
      <c r="I24" s="926">
        <v>78.099999999999994</v>
      </c>
      <c r="J24" s="704">
        <f t="shared" si="0"/>
        <v>2.2023047375160054</v>
      </c>
      <c r="K24" s="929">
        <v>0.43</v>
      </c>
      <c r="L24" s="641">
        <v>4</v>
      </c>
      <c r="M24" s="695">
        <f t="shared" si="1"/>
        <v>1.72</v>
      </c>
      <c r="N24" s="923" t="s">
        <v>595</v>
      </c>
      <c r="O24" s="797">
        <v>0.41</v>
      </c>
      <c r="P24" s="917">
        <v>43524</v>
      </c>
      <c r="Q24" s="917">
        <v>43539</v>
      </c>
      <c r="R24" s="695">
        <f t="shared" si="2"/>
        <v>4.8780487804878092</v>
      </c>
      <c r="S24" s="761">
        <f>IF(INDEX(Historical!$D$7:$D$1439,MATCH(B24,Historical!$B$7:$B$1446,0))=0,"n/a",(INDEX(Historical!$C$7:$C$1439,MATCH(B24,Historical!$B$7:$B$1446,0))/INDEX(Historical!$D$7:$D$1439,MATCH(B24,Historical!$B$7:$B$1446,0))-1)*100)</f>
        <v>5.12820512820511</v>
      </c>
      <c r="T24" s="761">
        <f>IF(INDEX(Historical!$F$7:$F$1432,MATCH(B24,Historical!$B$7:$B$1446,0))=0,"n/a",((INDEX(Historical!$C$7:$C$1439,MATCH(B24,Historical!$B$7:$B$1446,0))/INDEX(Historical!$F$7:$F$1432,MATCH(B24,Historical!$B$7:$B$1446,0)))^(1/3)-1)*100)</f>
        <v>3.4810223898952275</v>
      </c>
      <c r="U24" s="761">
        <f>IF(INDEX(Historical!$H$7:$H$1432,MATCH(B24,Historical!$B$7:$B$1446,0))=0,"n/a",((INDEX(Historical!$C$7:$C$1439,MATCH(B24,Historical!$B$7:$B$1446,0))/INDEX(Historical!$H$7:$H$1432,MATCH(B24,Historical!$B$7:$B$1446,0)))^(1/5)-1)*100)</f>
        <v>3.2150821290872988</v>
      </c>
      <c r="V24" s="761">
        <f>IF(INDEX(Historical!$O$7:$O$1432,MATCH(B24,Historical!$B$7:$B$1446,0))=0,"n/a",((INDEX(Historical!$C$7:$C$1439,MATCH(B24,Historical!$B$7:$B$1446,0))/INDEX(Historical!$O$7:$O$1432,MATCH(B24,Historical!$B$7:$B$1446,0)))^(1/10)-1)*100)</f>
        <v>2.5093283139584477</v>
      </c>
      <c r="W24" s="762">
        <f t="shared" si="3"/>
        <v>1.2812520829590168</v>
      </c>
      <c r="X24" s="763">
        <f t="shared" si="4"/>
        <v>0.30330963481955653</v>
      </c>
      <c r="Y24" s="719"/>
      <c r="Z24" s="704">
        <f t="shared" si="5"/>
        <v>49.710982658959537</v>
      </c>
      <c r="AA24" s="937">
        <f t="shared" si="6"/>
        <v>22.572254335260116</v>
      </c>
      <c r="AB24" s="641">
        <v>12</v>
      </c>
      <c r="AC24" s="918">
        <v>3.46</v>
      </c>
      <c r="AD24" s="918">
        <v>1.66</v>
      </c>
      <c r="AE24" s="918">
        <v>2.0699999999999998</v>
      </c>
      <c r="AF24" s="918">
        <v>3.19</v>
      </c>
      <c r="AG24" s="918">
        <v>14.099999999999998</v>
      </c>
      <c r="AH24" s="918">
        <v>21.3</v>
      </c>
      <c r="AI24" s="918">
        <v>12.18</v>
      </c>
      <c r="AJ24" s="918">
        <v>10.6</v>
      </c>
      <c r="AK24" s="918">
        <v>13.59</v>
      </c>
      <c r="AL24" s="930">
        <v>14380</v>
      </c>
      <c r="AM24" s="924">
        <v>0.3</v>
      </c>
      <c r="AN24" s="918">
        <v>0.8</v>
      </c>
      <c r="AO24" s="804">
        <f t="shared" si="7"/>
        <v>-17.154867468656811</v>
      </c>
      <c r="AP24" s="805">
        <f t="shared" si="8"/>
        <v>5.4173868666033043</v>
      </c>
      <c r="AQ24" s="938">
        <f t="shared" si="9"/>
        <v>78.892259728809663</v>
      </c>
      <c r="AR24" s="704">
        <f>INDEX(Historical!$C$7:$C$1439,MATCH(B24,Historical!$B$7:$B$1446,0))*IF(AH24="n/a",1.03,IF(AH24&lt;0,1.01,IF(AH24&gt;10,1.1,(1+AH24/100))))</f>
        <v>1.804</v>
      </c>
      <c r="AS24" s="937">
        <f t="shared" si="10"/>
        <v>1.9844000000000002</v>
      </c>
      <c r="AT24" s="937">
        <f t="shared" si="11"/>
        <v>2.1828400000000006</v>
      </c>
      <c r="AU24" s="937">
        <f t="shared" si="11"/>
        <v>2.4011240000000007</v>
      </c>
      <c r="AV24" s="937">
        <f t="shared" si="11"/>
        <v>2.6412364000000008</v>
      </c>
      <c r="AW24" s="704">
        <f t="shared" si="12"/>
        <v>11.013600400000001</v>
      </c>
      <c r="AX24" s="812">
        <f t="shared" si="13"/>
        <v>14.101921126760567</v>
      </c>
      <c r="AY24" s="997">
        <v>0.92</v>
      </c>
      <c r="AZ24" s="924">
        <v>21.01</v>
      </c>
      <c r="BA24" s="924">
        <v>-3.6900000000000004</v>
      </c>
      <c r="BB24" s="924">
        <v>0.22</v>
      </c>
      <c r="BC24" s="924">
        <v>5.8000000000000007</v>
      </c>
      <c r="BE24" s="666">
        <v>2011</v>
      </c>
      <c r="BF24" s="948" t="e">
        <f>#VALUE!</f>
        <v>#VALUE!</v>
      </c>
      <c r="BG24" s="933">
        <v>3.9</v>
      </c>
    </row>
    <row r="25" spans="1:59" ht="11.25" customHeight="1" x14ac:dyDescent="0.2">
      <c r="A25" s="537" t="s">
        <v>879</v>
      </c>
      <c r="B25" s="927" t="s">
        <v>880</v>
      </c>
      <c r="C25" s="994" t="s">
        <v>4356</v>
      </c>
      <c r="D25" s="994" t="s">
        <v>4357</v>
      </c>
      <c r="E25" s="794">
        <v>6</v>
      </c>
      <c r="F25" s="526">
        <v>754</v>
      </c>
      <c r="G25" s="526" t="s">
        <v>115</v>
      </c>
      <c r="H25" s="526" t="s">
        <v>115</v>
      </c>
      <c r="I25" s="926">
        <v>27.27</v>
      </c>
      <c r="J25" s="704">
        <f t="shared" si="0"/>
        <v>4.107077374404108</v>
      </c>
      <c r="K25" s="929">
        <v>0.28000000000000003</v>
      </c>
      <c r="L25" s="641">
        <v>4</v>
      </c>
      <c r="M25" s="695">
        <f t="shared" si="1"/>
        <v>1.1200000000000001</v>
      </c>
      <c r="N25" s="923" t="s">
        <v>467</v>
      </c>
      <c r="O25" s="797">
        <v>0.27</v>
      </c>
      <c r="P25" s="917">
        <v>43462</v>
      </c>
      <c r="Q25" s="917">
        <v>43480</v>
      </c>
      <c r="R25" s="695">
        <f t="shared" si="2"/>
        <v>3.7037037037037068</v>
      </c>
      <c r="S25" s="761">
        <f>IF(INDEX(Historical!$D$7:$D$1439,MATCH(B25,Historical!$B$7:$B$1446,0))=0,"n/a",(INDEX(Historical!$C$7:$C$1439,MATCH(B25,Historical!$B$7:$B$1446,0))/INDEX(Historical!$D$7:$D$1439,MATCH(B25,Historical!$B$7:$B$1446,0))-1)*100)</f>
        <v>3.8461538461538547</v>
      </c>
      <c r="T25" s="761">
        <f>IF(INDEX(Historical!$F$7:$F$1432,MATCH(B25,Historical!$B$7:$B$1446,0))=0,"n/a",((INDEX(Historical!$C$7:$C$1439,MATCH(B25,Historical!$B$7:$B$1446,0))/INDEX(Historical!$F$7:$F$1432,MATCH(B25,Historical!$B$7:$B$1446,0)))^(1/3)-1)*100)</f>
        <v>4.0041911525952045</v>
      </c>
      <c r="U25" s="761">
        <f>IF(INDEX(Historical!$H$7:$H$1432,MATCH(B25,Historical!$B$7:$B$1446,0))=0,"n/a",((INDEX(Historical!$C$7:$C$1439,MATCH(B25,Historical!$B$7:$B$1446,0))/INDEX(Historical!$H$7:$H$1432,MATCH(B25,Historical!$B$7:$B$1446,0)))^(1/5)-1)*100)</f>
        <v>5.9223841048812176</v>
      </c>
      <c r="V25" s="761">
        <f>IF(INDEX(Historical!$O$7:$O$1432,MATCH(B25,Historical!$B$7:$B$1446,0))=0,"n/a",((INDEX(Historical!$C$7:$C$1439,MATCH(B25,Historical!$B$7:$B$1446,0))/INDEX(Historical!$O$7:$O$1432,MATCH(B25,Historical!$B$7:$B$1446,0)))^(1/10)-1)*100)</f>
        <v>2.5449899701238676</v>
      </c>
      <c r="W25" s="762">
        <f t="shared" si="3"/>
        <v>2.3270756169592954</v>
      </c>
      <c r="X25" s="763" t="str">
        <f t="shared" si="4"/>
        <v>n/a</v>
      </c>
      <c r="Y25" s="715"/>
      <c r="Z25" s="704">
        <f t="shared" si="5"/>
        <v>350.00000000000006</v>
      </c>
      <c r="AA25" s="937">
        <f t="shared" si="6"/>
        <v>85.21875</v>
      </c>
      <c r="AB25" s="641">
        <v>12</v>
      </c>
      <c r="AC25" s="918">
        <v>0.32</v>
      </c>
      <c r="AD25" s="918">
        <v>28.68</v>
      </c>
      <c r="AE25" s="918">
        <v>8.64</v>
      </c>
      <c r="AF25" s="918">
        <v>1.52</v>
      </c>
      <c r="AG25" s="918">
        <v>2.1</v>
      </c>
      <c r="AH25" s="918">
        <v>-57.699999999999996</v>
      </c>
      <c r="AI25" s="918">
        <v>-0.52</v>
      </c>
      <c r="AJ25" s="918">
        <v>-12.2</v>
      </c>
      <c r="AK25" s="918">
        <v>3</v>
      </c>
      <c r="AL25" s="930">
        <v>2270</v>
      </c>
      <c r="AM25" s="924">
        <v>0.1</v>
      </c>
      <c r="AN25" s="918">
        <v>1.1100000000000001</v>
      </c>
      <c r="AO25" s="804">
        <f t="shared" si="7"/>
        <v>-75.189288520714669</v>
      </c>
      <c r="AP25" s="805">
        <f t="shared" si="8"/>
        <v>10.029461479285326</v>
      </c>
      <c r="AQ25" s="938">
        <f t="shared" si="9"/>
        <v>139.93749185985916</v>
      </c>
      <c r="AR25" s="704">
        <f>INDEX(Historical!$C$7:$C$1439,MATCH(B25,Historical!$B$7:$B$1446,0))*IF(AH25="n/a",1.03,IF(AH25&lt;0,1.01,IF(AH25&gt;10,1.1,(1+AH25/100))))</f>
        <v>1.0908</v>
      </c>
      <c r="AS25" s="937">
        <f t="shared" si="10"/>
        <v>1.1017079999999999</v>
      </c>
      <c r="AT25" s="937">
        <f t="shared" si="11"/>
        <v>1.1347592399999999</v>
      </c>
      <c r="AU25" s="937">
        <f t="shared" si="11"/>
        <v>1.1688020172</v>
      </c>
      <c r="AV25" s="937">
        <f t="shared" si="11"/>
        <v>1.203866077716</v>
      </c>
      <c r="AW25" s="704">
        <f t="shared" si="12"/>
        <v>5.6999353349160007</v>
      </c>
      <c r="AX25" s="812">
        <f t="shared" si="13"/>
        <v>20.901853080000002</v>
      </c>
      <c r="AY25" s="997">
        <v>0.77</v>
      </c>
      <c r="AZ25" s="924">
        <v>22.45</v>
      </c>
      <c r="BA25" s="924">
        <v>-8.5500000000000007</v>
      </c>
      <c r="BB25" s="924">
        <v>-2.78</v>
      </c>
      <c r="BC25" s="924">
        <v>-1.1499999999999999</v>
      </c>
      <c r="BE25" s="666">
        <v>2014</v>
      </c>
      <c r="BF25" s="948" t="e">
        <f>#VALUE!</f>
        <v>#VALUE!</v>
      </c>
      <c r="BG25" s="933">
        <v>0.8</v>
      </c>
    </row>
    <row r="26" spans="1:59" s="840" customFormat="1" ht="11.25" customHeight="1" x14ac:dyDescent="0.2">
      <c r="A26" s="699" t="s">
        <v>891</v>
      </c>
      <c r="B26" s="848" t="s">
        <v>892</v>
      </c>
      <c r="C26" s="994" t="s">
        <v>112</v>
      </c>
      <c r="D26" s="994" t="s">
        <v>4369</v>
      </c>
      <c r="E26" s="820">
        <v>7</v>
      </c>
      <c r="F26" s="526">
        <v>647</v>
      </c>
      <c r="G26" s="1151" t="s">
        <v>106</v>
      </c>
      <c r="H26" s="1151" t="s">
        <v>106</v>
      </c>
      <c r="I26" s="821">
        <v>34.35</v>
      </c>
      <c r="J26" s="822">
        <f t="shared" si="0"/>
        <v>1.5138282387190682</v>
      </c>
      <c r="K26" s="823">
        <v>0.13</v>
      </c>
      <c r="L26" s="824">
        <v>4</v>
      </c>
      <c r="M26" s="825">
        <f t="shared" si="1"/>
        <v>0.52</v>
      </c>
      <c r="N26" s="826" t="s">
        <v>266</v>
      </c>
      <c r="O26" s="827">
        <v>0.1</v>
      </c>
      <c r="P26" s="828">
        <v>43446</v>
      </c>
      <c r="Q26" s="828">
        <v>43474</v>
      </c>
      <c r="R26" s="825">
        <f t="shared" si="2"/>
        <v>30</v>
      </c>
      <c r="S26" s="761">
        <f>IF(INDEX(Historical!$D$7:$D$1439,MATCH(B26,Historical!$B$7:$B$1446,0))=0,"n/a",(INDEX(Historical!$C$7:$C$1439,MATCH(B26,Historical!$B$7:$B$1446,0))/INDEX(Historical!$D$7:$D$1439,MATCH(B26,Historical!$B$7:$B$1446,0))-1)*100)</f>
        <v>33.33333333333335</v>
      </c>
      <c r="T26" s="761">
        <f>IF(INDEX(Historical!$F$7:$F$1432,MATCH(B26,Historical!$B$7:$B$1446,0))=0,"n/a",((INDEX(Historical!$C$7:$C$1439,MATCH(B26,Historical!$B$7:$B$1446,0))/INDEX(Historical!$F$7:$F$1432,MATCH(B26,Historical!$B$7:$B$1446,0)))^(1/3)-1)*100)</f>
        <v>35.72088082974534</v>
      </c>
      <c r="U26" s="761">
        <f>IF(INDEX(Historical!$H$7:$H$1432,MATCH(B26,Historical!$B$7:$B$1446,0))=0,"n/a",((INDEX(Historical!$C$7:$C$1439,MATCH(B26,Historical!$B$7:$B$1446,0))/INDEX(Historical!$H$7:$H$1432,MATCH(B26,Historical!$B$7:$B$1446,0)))^(1/5)-1)*100)</f>
        <v>39.76542375431584</v>
      </c>
      <c r="V26" s="761" t="str">
        <f>IF(INDEX(Historical!$O$7:$O$1432,MATCH(B26,Historical!$B$7:$B$1446,0))=0,"n/a",((INDEX(Historical!$C$7:$C$1439,MATCH(B26,Historical!$B$7:$B$1446,0))/INDEX(Historical!$O$7:$O$1432,MATCH(B26,Historical!$B$7:$B$1446,0)))^(1/10)-1)*100)</f>
        <v>n/a</v>
      </c>
      <c r="W26" s="829" t="str">
        <f t="shared" si="3"/>
        <v>n/a</v>
      </c>
      <c r="X26" s="830">
        <f t="shared" si="4"/>
        <v>1.8581973716970019</v>
      </c>
      <c r="Y26" s="831"/>
      <c r="Z26" s="822">
        <f t="shared" si="5"/>
        <v>11.304347826086957</v>
      </c>
      <c r="AA26" s="832">
        <f t="shared" si="6"/>
        <v>7.4673913043478271</v>
      </c>
      <c r="AB26" s="824">
        <v>12</v>
      </c>
      <c r="AC26" s="833">
        <v>4.5999999999999996</v>
      </c>
      <c r="AD26" s="833">
        <v>0.31</v>
      </c>
      <c r="AE26" s="833">
        <v>2.36</v>
      </c>
      <c r="AF26" s="833">
        <v>0.76</v>
      </c>
      <c r="AG26" s="833">
        <v>11.4</v>
      </c>
      <c r="AH26" s="833">
        <v>26</v>
      </c>
      <c r="AI26" s="833">
        <v>19.079999999999998</v>
      </c>
      <c r="AJ26" s="833">
        <v>21.4</v>
      </c>
      <c r="AK26" s="833">
        <v>24.15</v>
      </c>
      <c r="AL26" s="834">
        <v>3970</v>
      </c>
      <c r="AM26" s="835">
        <v>3.1</v>
      </c>
      <c r="AN26" s="833">
        <v>2.4</v>
      </c>
      <c r="AO26" s="836">
        <f t="shared" si="7"/>
        <v>33.811860688687084</v>
      </c>
      <c r="AP26" s="837">
        <f t="shared" si="8"/>
        <v>41.279251993034912</v>
      </c>
      <c r="AQ26" s="838">
        <f t="shared" si="9"/>
        <v>-49.777307513637716</v>
      </c>
      <c r="AR26" s="704">
        <f>INDEX(Historical!$C$7:$C$1439,MATCH(B26,Historical!$B$7:$B$1446,0))*IF(AH26="n/a",1.03,IF(AH26&lt;0,1.01,IF(AH26&gt;10,1.1,(1+AH26/100))))</f>
        <v>0.44000000000000006</v>
      </c>
      <c r="AS26" s="832">
        <f t="shared" si="10"/>
        <v>0.4840000000000001</v>
      </c>
      <c r="AT26" s="832">
        <f t="shared" si="11"/>
        <v>0.5324000000000001</v>
      </c>
      <c r="AU26" s="832">
        <f t="shared" si="11"/>
        <v>0.58564000000000016</v>
      </c>
      <c r="AV26" s="832">
        <f t="shared" si="11"/>
        <v>0.64420400000000022</v>
      </c>
      <c r="AW26" s="822">
        <f t="shared" si="12"/>
        <v>2.6862440000000007</v>
      </c>
      <c r="AX26" s="839">
        <f t="shared" si="13"/>
        <v>7.8202154294032047</v>
      </c>
      <c r="AY26" s="998">
        <v>2</v>
      </c>
      <c r="AZ26" s="835">
        <v>22.11</v>
      </c>
      <c r="BA26" s="835">
        <v>-27.439999999999998</v>
      </c>
      <c r="BB26" s="835">
        <v>-5.76</v>
      </c>
      <c r="BC26" s="835">
        <v>-13.900000000000002</v>
      </c>
      <c r="BD26" s="964"/>
      <c r="BE26" s="666">
        <v>2013</v>
      </c>
      <c r="BF26" s="948" t="e">
        <f>#VALUE!</f>
        <v>#VALUE!</v>
      </c>
      <c r="BG26" s="895">
        <v>3</v>
      </c>
    </row>
    <row r="27" spans="1:59" ht="11.25" customHeight="1" x14ac:dyDescent="0.2">
      <c r="A27" s="537" t="s">
        <v>899</v>
      </c>
      <c r="B27" s="927" t="s">
        <v>900</v>
      </c>
      <c r="C27" s="994" t="s">
        <v>131</v>
      </c>
      <c r="D27" s="994" t="s">
        <v>4366</v>
      </c>
      <c r="E27" s="794">
        <v>9</v>
      </c>
      <c r="F27" s="526">
        <v>432</v>
      </c>
      <c r="G27" s="526" t="s">
        <v>37</v>
      </c>
      <c r="H27" s="526" t="s">
        <v>37</v>
      </c>
      <c r="I27" s="926">
        <v>82.23</v>
      </c>
      <c r="J27" s="704">
        <f t="shared" si="0"/>
        <v>2.8578377721026391</v>
      </c>
      <c r="K27" s="929">
        <v>0.58750000000000002</v>
      </c>
      <c r="L27" s="641">
        <v>4</v>
      </c>
      <c r="M27" s="695">
        <f t="shared" si="1"/>
        <v>2.35</v>
      </c>
      <c r="N27" s="923" t="s">
        <v>119</v>
      </c>
      <c r="O27" s="797">
        <v>0.56000000000000005</v>
      </c>
      <c r="P27" s="917">
        <v>43510</v>
      </c>
      <c r="Q27" s="917">
        <v>43525</v>
      </c>
      <c r="R27" s="695">
        <f t="shared" si="2"/>
        <v>4.9107142857142794</v>
      </c>
      <c r="S27" s="761">
        <f>IF(INDEX(Historical!$D$7:$D$1439,MATCH(B27,Historical!$B$7:$B$1446,0))=0,"n/a",(INDEX(Historical!$C$7:$C$1439,MATCH(B27,Historical!$B$7:$B$1446,0))/INDEX(Historical!$D$7:$D$1439,MATCH(B27,Historical!$B$7:$B$1446,0))-1)*100)</f>
        <v>4.6728971962616939</v>
      </c>
      <c r="T27" s="761">
        <f>IF(INDEX(Historical!$F$7:$F$1432,MATCH(B27,Historical!$B$7:$B$1446,0))=0,"n/a",((INDEX(Historical!$C$7:$C$1439,MATCH(B27,Historical!$B$7:$B$1446,0))/INDEX(Historical!$F$7:$F$1432,MATCH(B27,Historical!$B$7:$B$1446,0)))^(1/3)-1)*100)</f>
        <v>3.5060057376524956</v>
      </c>
      <c r="U27" s="761">
        <f>IF(INDEX(Historical!$H$7:$H$1432,MATCH(B27,Historical!$B$7:$B$1446,0))=0,"n/a",((INDEX(Historical!$C$7:$C$1439,MATCH(B27,Historical!$B$7:$B$1446,0))/INDEX(Historical!$H$7:$H$1432,MATCH(B27,Historical!$B$7:$B$1446,0)))^(1/5)-1)*100)</f>
        <v>3.3472401576997379</v>
      </c>
      <c r="V27" s="761">
        <f>IF(INDEX(Historical!$O$7:$O$1432,MATCH(B27,Historical!$B$7:$B$1446,0))=0,"n/a",((INDEX(Historical!$C$7:$C$1439,MATCH(B27,Historical!$B$7:$B$1446,0))/INDEX(Historical!$O$7:$O$1432,MATCH(B27,Historical!$B$7:$B$1446,0)))^(1/10)-1)*100)</f>
        <v>2.676713008015108</v>
      </c>
      <c r="W27" s="762">
        <f t="shared" si="3"/>
        <v>1.2505039381049869</v>
      </c>
      <c r="X27" s="763">
        <f t="shared" si="4"/>
        <v>0.65632159954896829</v>
      </c>
      <c r="Y27" s="707"/>
      <c r="Z27" s="704">
        <f t="shared" si="5"/>
        <v>69.526627218934905</v>
      </c>
      <c r="AA27" s="937">
        <f t="shared" si="6"/>
        <v>24.328402366863909</v>
      </c>
      <c r="AB27" s="641">
        <v>12</v>
      </c>
      <c r="AC27" s="918">
        <v>3.38</v>
      </c>
      <c r="AD27" s="918">
        <v>4.05</v>
      </c>
      <c r="AE27" s="918">
        <v>2.83</v>
      </c>
      <c r="AF27" s="918">
        <v>1.96</v>
      </c>
      <c r="AG27" s="918">
        <v>8.2000000000000011</v>
      </c>
      <c r="AH27" s="918">
        <v>8.3000000000000007</v>
      </c>
      <c r="AI27" s="918">
        <v>7.6899999999999995</v>
      </c>
      <c r="AJ27" s="918">
        <v>5.0999999999999996</v>
      </c>
      <c r="AK27" s="918">
        <v>6</v>
      </c>
      <c r="AL27" s="930">
        <v>4240</v>
      </c>
      <c r="AM27" s="924">
        <v>0.2</v>
      </c>
      <c r="AN27" s="918">
        <v>0.69</v>
      </c>
      <c r="AO27" s="804">
        <f t="shared" si="7"/>
        <v>-18.123324437061534</v>
      </c>
      <c r="AP27" s="805">
        <f t="shared" si="8"/>
        <v>6.2050779298023766</v>
      </c>
      <c r="AQ27" s="938">
        <f t="shared" si="9"/>
        <v>45.577270263448064</v>
      </c>
      <c r="AR27" s="704">
        <f>INDEX(Historical!$C$7:$C$1439,MATCH(B27,Historical!$B$7:$B$1446,0))*IF(AH27="n/a",1.03,IF(AH27&lt;0,1.01,IF(AH27&gt;10,1.1,(1+AH27/100))))</f>
        <v>2.4259200000000001</v>
      </c>
      <c r="AS27" s="937">
        <f t="shared" si="10"/>
        <v>2.6124732480000001</v>
      </c>
      <c r="AT27" s="937">
        <f t="shared" ref="AT27:AV46" si="15">IF($AK27="n/a",1.03*AS27,IF($AK27&lt;0,1.01*AS27,IF($AK27&gt;10,1.1*AS27,(1+$AK27/100)*AS27)))</f>
        <v>2.7692216428800003</v>
      </c>
      <c r="AU27" s="937">
        <f t="shared" si="15"/>
        <v>2.9353749414528005</v>
      </c>
      <c r="AV27" s="937">
        <f t="shared" si="15"/>
        <v>3.1114974379399687</v>
      </c>
      <c r="AW27" s="704">
        <f t="shared" si="12"/>
        <v>13.854487270272768</v>
      </c>
      <c r="AX27" s="812">
        <f t="shared" si="13"/>
        <v>16.848458312383276</v>
      </c>
      <c r="AY27" s="997">
        <v>0.28000000000000003</v>
      </c>
      <c r="AZ27" s="924">
        <v>16.8</v>
      </c>
      <c r="BA27" s="924">
        <v>-2.41</v>
      </c>
      <c r="BB27" s="924">
        <v>3.3099999999999996</v>
      </c>
      <c r="BC27" s="924">
        <v>6.1899999999999995</v>
      </c>
      <c r="BE27" s="666">
        <v>2011</v>
      </c>
      <c r="BF27" s="948" t="e">
        <f>#VALUE!</f>
        <v>#VALUE!</v>
      </c>
      <c r="BG27" s="933">
        <v>3.4000000000000004</v>
      </c>
    </row>
    <row r="28" spans="1:59" ht="11.25" customHeight="1" x14ac:dyDescent="0.2">
      <c r="A28" s="932" t="s">
        <v>4461</v>
      </c>
      <c r="B28" s="927" t="s">
        <v>3994</v>
      </c>
      <c r="C28" s="994" t="s">
        <v>112</v>
      </c>
      <c r="D28" s="994" t="s">
        <v>213</v>
      </c>
      <c r="E28" s="794">
        <v>5</v>
      </c>
      <c r="F28" s="526">
        <v>855</v>
      </c>
      <c r="G28" s="526" t="s">
        <v>106</v>
      </c>
      <c r="H28" s="526" t="s">
        <v>106</v>
      </c>
      <c r="I28" s="926">
        <v>99.94</v>
      </c>
      <c r="J28" s="704">
        <f t="shared" si="0"/>
        <v>0.48028817290374226</v>
      </c>
      <c r="K28" s="929">
        <v>0.12</v>
      </c>
      <c r="L28" s="641">
        <v>4</v>
      </c>
      <c r="M28" s="695">
        <f t="shared" si="1"/>
        <v>0.48</v>
      </c>
      <c r="N28" s="923" t="s">
        <v>493</v>
      </c>
      <c r="O28" s="797">
        <v>0.11</v>
      </c>
      <c r="P28" s="917">
        <v>43481</v>
      </c>
      <c r="Q28" s="917">
        <v>43494</v>
      </c>
      <c r="R28" s="695">
        <f t="shared" si="2"/>
        <v>9.0909090909090864</v>
      </c>
      <c r="S28" s="761">
        <f>IF(INDEX(Historical!$D$7:$D$1439,MATCH(B28,Historical!$B$7:$B$1446,0))=0,"n/a",(INDEX(Historical!$C$7:$C$1439,MATCH(B28,Historical!$B$7:$B$1446,0))/INDEX(Historical!$D$7:$D$1439,MATCH(B28,Historical!$B$7:$B$1446,0))-1)*100)</f>
        <v>9.9999999999999858</v>
      </c>
      <c r="T28" s="761">
        <f>IF(INDEX(Historical!$F$7:$F$1432,MATCH(B28,Historical!$B$7:$B$1446,0))=0,"n/a",((INDEX(Historical!$C$7:$C$1439,MATCH(B28,Historical!$B$7:$B$1446,0))/INDEX(Historical!$F$7:$F$1432,MATCH(B28,Historical!$B$7:$B$1446,0)))^(1/3)-1)*100)</f>
        <v>11.199004528465784</v>
      </c>
      <c r="U28" s="761">
        <f>IF(INDEX(Historical!$H$7:$H$1432,MATCH(B28,Historical!$B$7:$B$1446,0))=0,"n/a",((INDEX(Historical!$C$7:$C$1439,MATCH(B28,Historical!$B$7:$B$1446,0))/INDEX(Historical!$H$7:$H$1432,MATCH(B28,Historical!$B$7:$B$1446,0)))^(1/5)-1)*100)</f>
        <v>9.4608784223157549</v>
      </c>
      <c r="V28" s="761">
        <f>IF(INDEX(Historical!$O$7:$O$1432,MATCH(B28,Historical!$B$7:$B$1446,0))=0,"n/a",((INDEX(Historical!$C$7:$C$1439,MATCH(B28,Historical!$B$7:$B$1446,0))/INDEX(Historical!$O$7:$O$1432,MATCH(B28,Historical!$B$7:$B$1446,0)))^(1/10)-1)*100)</f>
        <v>6.2488268514150569</v>
      </c>
      <c r="W28" s="762">
        <f t="shared" si="3"/>
        <v>1.5140247357267267</v>
      </c>
      <c r="X28" s="763">
        <f t="shared" si="4"/>
        <v>0.6307252281543837</v>
      </c>
      <c r="Y28" s="928"/>
      <c r="Z28" s="704">
        <f t="shared" si="5"/>
        <v>8.0536912751677843</v>
      </c>
      <c r="AA28" s="937">
        <f t="shared" si="6"/>
        <v>16.768456375838927</v>
      </c>
      <c r="AB28" s="641">
        <v>12</v>
      </c>
      <c r="AC28" s="918">
        <v>5.96</v>
      </c>
      <c r="AD28" s="918">
        <v>2.54</v>
      </c>
      <c r="AE28" s="918">
        <v>1.19</v>
      </c>
      <c r="AF28" s="918">
        <v>2.2999999999999998</v>
      </c>
      <c r="AG28" s="918">
        <v>15.1</v>
      </c>
      <c r="AH28" s="918">
        <v>27.700000000000003</v>
      </c>
      <c r="AI28" s="918">
        <v>12.809999999999999</v>
      </c>
      <c r="AJ28" s="918">
        <v>15</v>
      </c>
      <c r="AK28" s="918">
        <v>6.6000000000000005</v>
      </c>
      <c r="AL28" s="930">
        <v>1200</v>
      </c>
      <c r="AM28" s="924">
        <v>0.3</v>
      </c>
      <c r="AN28" s="918">
        <v>0.17</v>
      </c>
      <c r="AO28" s="804">
        <f t="shared" si="7"/>
        <v>-6.827289780619429</v>
      </c>
      <c r="AP28" s="805">
        <f t="shared" si="8"/>
        <v>9.9411665952194976</v>
      </c>
      <c r="AQ28" s="938">
        <f t="shared" si="9"/>
        <v>30.923980766498449</v>
      </c>
      <c r="AR28" s="704">
        <f>INDEX(Historical!$C$7:$C$1439,MATCH(B28,Historical!$B$7:$B$1446,0))*IF(AH28="n/a",1.03,IF(AH28&lt;0,1.01,IF(AH28&gt;10,1.1,(1+AH28/100))))</f>
        <v>0.48400000000000004</v>
      </c>
      <c r="AS28" s="937">
        <f t="shared" si="10"/>
        <v>0.5324000000000001</v>
      </c>
      <c r="AT28" s="937">
        <f t="shared" si="15"/>
        <v>0.56753840000000011</v>
      </c>
      <c r="AU28" s="937">
        <f t="shared" si="15"/>
        <v>0.6049959344000001</v>
      </c>
      <c r="AV28" s="937">
        <f t="shared" si="15"/>
        <v>0.64492566607040014</v>
      </c>
      <c r="AW28" s="704">
        <f t="shared" si="12"/>
        <v>2.8338600004704002</v>
      </c>
      <c r="AX28" s="812">
        <f t="shared" si="13"/>
        <v>2.8355613372727637</v>
      </c>
      <c r="AY28" s="997">
        <v>0.86</v>
      </c>
      <c r="AZ28" s="924">
        <v>37.85</v>
      </c>
      <c r="BA28" s="924">
        <v>-16.13</v>
      </c>
      <c r="BB28" s="924">
        <v>8.44</v>
      </c>
      <c r="BC28" s="924">
        <v>11.89</v>
      </c>
      <c r="BE28" s="666">
        <v>2015</v>
      </c>
      <c r="BF28" s="948" t="e">
        <f>#VALUE!</f>
        <v>#VALUE!</v>
      </c>
      <c r="BG28" s="933">
        <v>10</v>
      </c>
    </row>
    <row r="29" spans="1:59" ht="11.25" customHeight="1" x14ac:dyDescent="0.2">
      <c r="A29" s="537" t="s">
        <v>895</v>
      </c>
      <c r="B29" s="927" t="s">
        <v>896</v>
      </c>
      <c r="C29" s="994" t="s">
        <v>112</v>
      </c>
      <c r="D29" s="994" t="s">
        <v>4370</v>
      </c>
      <c r="E29" s="794">
        <v>7</v>
      </c>
      <c r="F29" s="526">
        <v>666</v>
      </c>
      <c r="G29" s="526" t="s">
        <v>106</v>
      </c>
      <c r="H29" s="526" t="s">
        <v>106</v>
      </c>
      <c r="I29" s="926">
        <v>56.12</v>
      </c>
      <c r="J29" s="704">
        <f t="shared" si="0"/>
        <v>2.4946543121881679</v>
      </c>
      <c r="K29" s="929">
        <v>0.35</v>
      </c>
      <c r="L29" s="641">
        <v>4</v>
      </c>
      <c r="M29" s="695">
        <f t="shared" si="1"/>
        <v>1.4</v>
      </c>
      <c r="N29" s="923" t="s">
        <v>250</v>
      </c>
      <c r="O29" s="797">
        <v>0.32</v>
      </c>
      <c r="P29" s="917">
        <v>43511</v>
      </c>
      <c r="Q29" s="917">
        <v>43531</v>
      </c>
      <c r="R29" s="695">
        <f t="shared" si="2"/>
        <v>9.3749999999999911</v>
      </c>
      <c r="S29" s="761">
        <f>IF(INDEX(Historical!$D$7:$D$1439,MATCH(B29,Historical!$B$7:$B$1446,0))=0,"n/a",(INDEX(Historical!$C$7:$C$1439,MATCH(B29,Historical!$B$7:$B$1446,0))/INDEX(Historical!$D$7:$D$1439,MATCH(B29,Historical!$B$7:$B$1446,0))-1)*100)</f>
        <v>6.6666666666666652</v>
      </c>
      <c r="T29" s="761">
        <f>IF(INDEX(Historical!$F$7:$F$1432,MATCH(B29,Historical!$B$7:$B$1446,0))=0,"n/a",((INDEX(Historical!$C$7:$C$1439,MATCH(B29,Historical!$B$7:$B$1446,0))/INDEX(Historical!$F$7:$F$1432,MATCH(B29,Historical!$B$7:$B$1446,0)))^(1/3)-1)*100)</f>
        <v>16.960709528514649</v>
      </c>
      <c r="U29" s="761">
        <f>IF(INDEX(Historical!$H$7:$H$1432,MATCH(B29,Historical!$B$7:$B$1446,0))=0,"n/a",((INDEX(Historical!$C$7:$C$1439,MATCH(B29,Historical!$B$7:$B$1446,0))/INDEX(Historical!$H$7:$H$1432,MATCH(B29,Historical!$B$7:$B$1446,0)))^(1/5)-1)*100)</f>
        <v>44.955932735539108</v>
      </c>
      <c r="V29" s="761" t="str">
        <f>IF(INDEX(Historical!$O$7:$O$1432,MATCH(B29,Historical!$B$7:$B$1446,0))=0,"n/a",((INDEX(Historical!$C$7:$C$1439,MATCH(B29,Historical!$B$7:$B$1446,0))/INDEX(Historical!$O$7:$O$1432,MATCH(B29,Historical!$B$7:$B$1446,0)))^(1/10)-1)*100)</f>
        <v>n/a</v>
      </c>
      <c r="W29" s="762" t="str">
        <f t="shared" si="3"/>
        <v>n/a</v>
      </c>
      <c r="X29" s="763" t="str">
        <f t="shared" si="4"/>
        <v>n/a</v>
      </c>
      <c r="Y29" s="707"/>
      <c r="Z29" s="704">
        <f t="shared" si="5"/>
        <v>39.660056657223798</v>
      </c>
      <c r="AA29" s="937">
        <f t="shared" si="6"/>
        <v>15.898016997167138</v>
      </c>
      <c r="AB29" s="641">
        <v>12</v>
      </c>
      <c r="AC29" s="918">
        <v>3.53</v>
      </c>
      <c r="AD29" s="918">
        <v>1.36</v>
      </c>
      <c r="AE29" s="918">
        <v>0.85</v>
      </c>
      <c r="AF29" s="918">
        <v>1.84</v>
      </c>
      <c r="AG29" s="918">
        <v>12</v>
      </c>
      <c r="AH29" s="918">
        <v>-39.6</v>
      </c>
      <c r="AI29" s="918">
        <v>12.01</v>
      </c>
      <c r="AJ29" s="918">
        <v>-0.3</v>
      </c>
      <c r="AK29" s="918">
        <v>11.67</v>
      </c>
      <c r="AL29" s="930">
        <v>7030</v>
      </c>
      <c r="AM29" s="924">
        <v>0.3</v>
      </c>
      <c r="AN29" s="918">
        <v>0.56000000000000005</v>
      </c>
      <c r="AO29" s="804">
        <f t="shared" si="7"/>
        <v>31.552570050560135</v>
      </c>
      <c r="AP29" s="805">
        <f t="shared" si="8"/>
        <v>47.450587047727275</v>
      </c>
      <c r="AQ29" s="938">
        <f t="shared" si="9"/>
        <v>14.022125094284599</v>
      </c>
      <c r="AR29" s="704">
        <f>INDEX(Historical!$C$7:$C$1439,MATCH(B29,Historical!$B$7:$B$1446,0))*IF(AH29="n/a",1.03,IF(AH29&lt;0,1.01,IF(AH29&gt;10,1.1,(1+AH29/100))))</f>
        <v>1.2927999999999999</v>
      </c>
      <c r="AS29" s="937">
        <f t="shared" si="10"/>
        <v>1.42208</v>
      </c>
      <c r="AT29" s="937">
        <f t="shared" si="15"/>
        <v>1.5642880000000001</v>
      </c>
      <c r="AU29" s="937">
        <f t="shared" si="15"/>
        <v>1.7207168000000004</v>
      </c>
      <c r="AV29" s="937">
        <f t="shared" si="15"/>
        <v>1.8927884800000006</v>
      </c>
      <c r="AW29" s="704">
        <f t="shared" si="12"/>
        <v>7.8926732800000003</v>
      </c>
      <c r="AX29" s="812">
        <f t="shared" si="13"/>
        <v>14.063922451888811</v>
      </c>
      <c r="AY29" s="997">
        <v>0.78</v>
      </c>
      <c r="AZ29" s="924">
        <v>5.1100000000000003</v>
      </c>
      <c r="BA29" s="924">
        <v>-25</v>
      </c>
      <c r="BB29" s="924">
        <v>-8</v>
      </c>
      <c r="BC29" s="924">
        <v>-11.58</v>
      </c>
      <c r="BE29" s="666">
        <v>2013</v>
      </c>
      <c r="BF29" s="948" t="e">
        <f>#VALUE!</f>
        <v>#VALUE!</v>
      </c>
      <c r="BG29" s="933">
        <v>4</v>
      </c>
    </row>
    <row r="30" spans="1:59" ht="11.25" customHeight="1" x14ac:dyDescent="0.2">
      <c r="A30" s="537" t="s">
        <v>901</v>
      </c>
      <c r="B30" s="927" t="s">
        <v>902</v>
      </c>
      <c r="C30" s="994" t="s">
        <v>108</v>
      </c>
      <c r="D30" s="994" t="s">
        <v>118</v>
      </c>
      <c r="E30" s="794">
        <v>9</v>
      </c>
      <c r="F30" s="526">
        <v>460</v>
      </c>
      <c r="G30" s="526" t="s">
        <v>115</v>
      </c>
      <c r="H30" s="526" t="s">
        <v>115</v>
      </c>
      <c r="I30" s="926">
        <v>94.18</v>
      </c>
      <c r="J30" s="704">
        <f t="shared" si="0"/>
        <v>2.1235931195582927</v>
      </c>
      <c r="K30" s="929">
        <v>0.5</v>
      </c>
      <c r="L30" s="641">
        <v>4</v>
      </c>
      <c r="M30" s="695">
        <f t="shared" si="1"/>
        <v>2</v>
      </c>
      <c r="N30" s="923" t="s">
        <v>164</v>
      </c>
      <c r="O30" s="797">
        <v>0.46</v>
      </c>
      <c r="P30" s="917">
        <v>43523</v>
      </c>
      <c r="Q30" s="917">
        <v>43556</v>
      </c>
      <c r="R30" s="695">
        <f t="shared" si="2"/>
        <v>8.6956521739130395</v>
      </c>
      <c r="S30" s="761">
        <f>IF(INDEX(Historical!$D$7:$D$1439,MATCH(B30,Historical!$B$7:$B$1446,0))=0,"n/a",(INDEX(Historical!$C$7:$C$1439,MATCH(B30,Historical!$B$7:$B$1446,0))/INDEX(Historical!$D$7:$D$1439,MATCH(B30,Historical!$B$7:$B$1446,0))-1)*100)</f>
        <v>21.527777777777789</v>
      </c>
      <c r="T30" s="761">
        <f>IF(INDEX(Historical!$F$7:$F$1432,MATCH(B30,Historical!$B$7:$B$1446,0))=0,"n/a",((INDEX(Historical!$C$7:$C$1439,MATCH(B30,Historical!$B$7:$B$1446,0))/INDEX(Historical!$F$7:$F$1432,MATCH(B30,Historical!$B$7:$B$1446,0)))^(1/3)-1)*100)</f>
        <v>14.038635910666496</v>
      </c>
      <c r="U30" s="761">
        <f>IF(INDEX(Historical!$H$7:$H$1432,MATCH(B30,Historical!$B$7:$B$1446,0))=0,"n/a",((INDEX(Historical!$C$7:$C$1439,MATCH(B30,Historical!$B$7:$B$1446,0))/INDEX(Historical!$H$7:$H$1432,MATCH(B30,Historical!$B$7:$B$1446,0)))^(1/5)-1)*100)</f>
        <v>11.842691472014465</v>
      </c>
      <c r="V30" s="761">
        <f>IF(INDEX(Historical!$O$7:$O$1432,MATCH(B30,Historical!$B$7:$B$1446,0))=0,"n/a",((INDEX(Historical!$C$7:$C$1439,MATCH(B30,Historical!$B$7:$B$1446,0))/INDEX(Historical!$O$7:$O$1432,MATCH(B30,Historical!$B$7:$B$1446,0)))^(1/10)-1)*100)</f>
        <v>0.65130730224511879</v>
      </c>
      <c r="W30" s="762">
        <f t="shared" si="3"/>
        <v>18.182955159863202</v>
      </c>
      <c r="X30" s="763">
        <f t="shared" si="4"/>
        <v>2.888461334637674</v>
      </c>
      <c r="Y30" s="718"/>
      <c r="Z30" s="704">
        <f t="shared" si="5"/>
        <v>34.482758620689658</v>
      </c>
      <c r="AA30" s="937">
        <f t="shared" si="6"/>
        <v>16.237931034482759</v>
      </c>
      <c r="AB30" s="641">
        <v>12</v>
      </c>
      <c r="AC30" s="918">
        <v>5.8</v>
      </c>
      <c r="AD30" s="918">
        <v>1.33</v>
      </c>
      <c r="AE30" s="918">
        <v>0.79</v>
      </c>
      <c r="AF30" s="918">
        <v>1.66</v>
      </c>
      <c r="AG30" s="918">
        <v>10.199999999999999</v>
      </c>
      <c r="AH30" s="918">
        <v>-15.8</v>
      </c>
      <c r="AI30" s="918">
        <v>7.5200000000000005</v>
      </c>
      <c r="AJ30" s="918">
        <v>4.1000000000000005</v>
      </c>
      <c r="AK30" s="918">
        <v>12.22</v>
      </c>
      <c r="AL30" s="930">
        <v>31400</v>
      </c>
      <c r="AM30" s="924">
        <v>0.2</v>
      </c>
      <c r="AN30" s="918">
        <v>0.33</v>
      </c>
      <c r="AO30" s="804">
        <f t="shared" si="7"/>
        <v>-2.2716464429100007</v>
      </c>
      <c r="AP30" s="805">
        <f t="shared" si="8"/>
        <v>13.966284591572759</v>
      </c>
      <c r="AQ30" s="938">
        <f t="shared" si="9"/>
        <v>9.4531163299131471</v>
      </c>
      <c r="AR30" s="704">
        <f>INDEX(Historical!$C$7:$C$1439,MATCH(B30,Historical!$B$7:$B$1446,0))*IF(AH30="n/a",1.03,IF(AH30&lt;0,1.01,IF(AH30&gt;10,1.1,(1+AH30/100))))</f>
        <v>1.7675000000000001</v>
      </c>
      <c r="AS30" s="937">
        <f t="shared" si="10"/>
        <v>1.9004159999999999</v>
      </c>
      <c r="AT30" s="937">
        <f t="shared" si="15"/>
        <v>2.0904576000000001</v>
      </c>
      <c r="AU30" s="937">
        <f t="shared" si="15"/>
        <v>2.2995033600000006</v>
      </c>
      <c r="AV30" s="937">
        <f t="shared" si="15"/>
        <v>2.5294536960000009</v>
      </c>
      <c r="AW30" s="704">
        <f t="shared" si="12"/>
        <v>10.587330656000002</v>
      </c>
      <c r="AX30" s="812">
        <f t="shared" si="13"/>
        <v>11.241591267785093</v>
      </c>
      <c r="AY30" s="997">
        <v>0.81</v>
      </c>
      <c r="AZ30" s="924">
        <v>22.31</v>
      </c>
      <c r="BA30" s="924">
        <v>-8.32</v>
      </c>
      <c r="BB30" s="924">
        <v>2.4699999999999998</v>
      </c>
      <c r="BC30" s="924">
        <v>1.72</v>
      </c>
      <c r="BE30" s="666">
        <v>2011</v>
      </c>
      <c r="BF30" s="948" t="e">
        <f>#VALUE!</f>
        <v>#VALUE!</v>
      </c>
      <c r="BG30" s="933">
        <v>1.9</v>
      </c>
    </row>
    <row r="31" spans="1:59" ht="11.25" customHeight="1" x14ac:dyDescent="0.2">
      <c r="A31" s="537" t="s">
        <v>3808</v>
      </c>
      <c r="B31" s="927" t="s">
        <v>3809</v>
      </c>
      <c r="C31" s="994" t="s">
        <v>112</v>
      </c>
      <c r="D31" s="994" t="s">
        <v>1230</v>
      </c>
      <c r="E31" s="794">
        <v>6</v>
      </c>
      <c r="F31" s="526">
        <v>786</v>
      </c>
      <c r="G31" s="526" t="s">
        <v>106</v>
      </c>
      <c r="H31" s="526" t="s">
        <v>106</v>
      </c>
      <c r="I31" s="926">
        <v>90.71</v>
      </c>
      <c r="J31" s="704">
        <f t="shared" si="0"/>
        <v>1.1906074302722967</v>
      </c>
      <c r="K31" s="929">
        <v>0.27</v>
      </c>
      <c r="L31" s="641">
        <v>4</v>
      </c>
      <c r="M31" s="695">
        <f t="shared" si="1"/>
        <v>1.08</v>
      </c>
      <c r="N31" s="923" t="s">
        <v>152</v>
      </c>
      <c r="O31" s="797">
        <v>0.21</v>
      </c>
      <c r="P31" s="917">
        <v>43538</v>
      </c>
      <c r="Q31" s="917">
        <v>43553</v>
      </c>
      <c r="R31" s="695">
        <f t="shared" si="2"/>
        <v>28.571428571428587</v>
      </c>
      <c r="S31" s="761">
        <f>IF(INDEX(Historical!$D$7:$D$1439,MATCH(B31,Historical!$B$7:$B$1446,0))=0,"n/a",(INDEX(Historical!$C$7:$C$1439,MATCH(B31,Historical!$B$7:$B$1446,0))/INDEX(Historical!$D$7:$D$1439,MATCH(B31,Historical!$B$7:$B$1446,0))-1)*100)</f>
        <v>31.25</v>
      </c>
      <c r="T31" s="761">
        <f>IF(INDEX(Historical!$F$7:$F$1432,MATCH(B31,Historical!$B$7:$B$1446,0))=0,"n/a",((INDEX(Historical!$C$7:$C$1439,MATCH(B31,Historical!$B$7:$B$1446,0))/INDEX(Historical!$F$7:$F$1432,MATCH(B31,Historical!$B$7:$B$1446,0)))^(1/3)-1)*100)</f>
        <v>28.057916498749425</v>
      </c>
      <c r="U31" s="761" t="str">
        <f>IF(INDEX(Historical!$H$7:$H$1432,MATCH(B31,Historical!$B$7:$B$1446,0))=0,"n/a",((INDEX(Historical!$C$7:$C$1439,MATCH(B31,Historical!$B$7:$B$1446,0))/INDEX(Historical!$H$7:$H$1432,MATCH(B31,Historical!$B$7:$B$1446,0)))^(1/5)-1)*100)</f>
        <v>n/a</v>
      </c>
      <c r="V31" s="761" t="str">
        <f>IF(INDEX(Historical!$O$7:$O$1432,MATCH(B31,Historical!$B$7:$B$1446,0))=0,"n/a",((INDEX(Historical!$C$7:$C$1439,MATCH(B31,Historical!$B$7:$B$1446,0))/INDEX(Historical!$O$7:$O$1432,MATCH(B31,Historical!$B$7:$B$1446,0)))^(1/10)-1)*100)</f>
        <v>n/a</v>
      </c>
      <c r="W31" s="762" t="str">
        <f t="shared" si="3"/>
        <v>n/a</v>
      </c>
      <c r="X31" s="763" t="str">
        <f t="shared" si="4"/>
        <v>n/a</v>
      </c>
      <c r="Y31" s="928" t="s">
        <v>4086</v>
      </c>
      <c r="Z31" s="704">
        <f t="shared" si="5"/>
        <v>25</v>
      </c>
      <c r="AA31" s="937">
        <f t="shared" si="6"/>
        <v>20.997685185185183</v>
      </c>
      <c r="AB31" s="641">
        <v>12</v>
      </c>
      <c r="AC31" s="918">
        <v>4.32</v>
      </c>
      <c r="AD31" s="918">
        <v>2.37</v>
      </c>
      <c r="AE31" s="918">
        <v>3.2</v>
      </c>
      <c r="AF31" s="918">
        <v>13.2</v>
      </c>
      <c r="AG31" s="920">
        <v>78.7</v>
      </c>
      <c r="AH31" s="918">
        <v>27.200000000000003</v>
      </c>
      <c r="AI31" s="918">
        <v>9.09</v>
      </c>
      <c r="AJ31" s="918">
        <v>63.1</v>
      </c>
      <c r="AK31" s="918">
        <v>8.870000000000001</v>
      </c>
      <c r="AL31" s="930">
        <v>8730</v>
      </c>
      <c r="AM31" s="924">
        <v>0.4</v>
      </c>
      <c r="AN31" s="918">
        <v>2.2200000000000002</v>
      </c>
      <c r="AO31" s="804" t="str">
        <f t="shared" si="7"/>
        <v>n/a</v>
      </c>
      <c r="AP31" s="805" t="str">
        <f t="shared" si="8"/>
        <v>n/a</v>
      </c>
      <c r="AQ31" s="938">
        <f t="shared" si="9"/>
        <v>250.97922980297054</v>
      </c>
      <c r="AR31" s="704">
        <f>INDEX(Historical!$C$7:$C$1439,MATCH(B31,Historical!$B$7:$B$1446,0))*IF(AH31="n/a",1.03,IF(AH31&lt;0,1.01,IF(AH31&gt;10,1.1,(1+AH31/100))))</f>
        <v>0.92400000000000004</v>
      </c>
      <c r="AS31" s="937">
        <f t="shared" si="10"/>
        <v>1.0079916</v>
      </c>
      <c r="AT31" s="937">
        <f t="shared" si="15"/>
        <v>1.09740045492</v>
      </c>
      <c r="AU31" s="937">
        <f t="shared" si="15"/>
        <v>1.194739875271404</v>
      </c>
      <c r="AV31" s="937">
        <f t="shared" si="15"/>
        <v>1.3007133022079775</v>
      </c>
      <c r="AW31" s="704">
        <f t="shared" si="12"/>
        <v>5.5248452323993815</v>
      </c>
      <c r="AX31" s="812">
        <f t="shared" si="13"/>
        <v>6.0906683192584961</v>
      </c>
      <c r="AY31" s="997">
        <v>1.18</v>
      </c>
      <c r="AZ31" s="924">
        <v>22.830000000000002</v>
      </c>
      <c r="BA31" s="924">
        <v>-3.81</v>
      </c>
      <c r="BB31" s="924">
        <v>3</v>
      </c>
      <c r="BC31" s="924">
        <v>6.25</v>
      </c>
      <c r="BE31" s="666">
        <v>2014</v>
      </c>
      <c r="BF31" s="948" t="e">
        <f>#VALUE!</f>
        <v>#VALUE!</v>
      </c>
      <c r="BG31" s="933">
        <v>16.100000000000001</v>
      </c>
    </row>
    <row r="32" spans="1:59" ht="11.25" customHeight="1" x14ac:dyDescent="0.2">
      <c r="A32" s="537" t="s">
        <v>964</v>
      </c>
      <c r="B32" s="927" t="s">
        <v>965</v>
      </c>
      <c r="C32" s="994" t="s">
        <v>247</v>
      </c>
      <c r="D32" s="994" t="s">
        <v>4371</v>
      </c>
      <c r="E32" s="794">
        <v>9</v>
      </c>
      <c r="F32" s="526">
        <v>373</v>
      </c>
      <c r="G32" s="526" t="s">
        <v>106</v>
      </c>
      <c r="H32" s="526" t="s">
        <v>106</v>
      </c>
      <c r="I32" s="926">
        <v>73.53</v>
      </c>
      <c r="J32" s="704">
        <f t="shared" si="0"/>
        <v>3.3727730178158577</v>
      </c>
      <c r="K32" s="929">
        <v>0.62</v>
      </c>
      <c r="L32" s="641">
        <v>4</v>
      </c>
      <c r="M32" s="695">
        <f t="shared" si="1"/>
        <v>2.48</v>
      </c>
      <c r="N32" s="923" t="s">
        <v>429</v>
      </c>
      <c r="O32" s="797">
        <v>0.6</v>
      </c>
      <c r="P32" s="660">
        <v>43242</v>
      </c>
      <c r="Q32" s="660">
        <v>43258</v>
      </c>
      <c r="R32" s="695">
        <f t="shared" si="2"/>
        <v>3.3333333333333366</v>
      </c>
      <c r="S32" s="761">
        <f>IF(INDEX(Historical!$D$7:$D$1439,MATCH(B32,Historical!$B$7:$B$1446,0))=0,"n/a",(INDEX(Historical!$C$7:$C$1439,MATCH(B32,Historical!$B$7:$B$1446,0))/INDEX(Historical!$D$7:$D$1439,MATCH(B32,Historical!$B$7:$B$1446,0))-1)*100)</f>
        <v>3.3613445378151363</v>
      </c>
      <c r="T32" s="761">
        <f>IF(INDEX(Historical!$F$7:$F$1432,MATCH(B32,Historical!$B$7:$B$1446,0))=0,"n/a",((INDEX(Historical!$C$7:$C$1439,MATCH(B32,Historical!$B$7:$B$1446,0))/INDEX(Historical!$F$7:$F$1432,MATCH(B32,Historical!$B$7:$B$1446,0)))^(1/3)-1)*100)</f>
        <v>3.4810223898952275</v>
      </c>
      <c r="U32" s="761">
        <f>IF(INDEX(Historical!$H$7:$H$1432,MATCH(B32,Historical!$B$7:$B$1446,0))=0,"n/a",((INDEX(Historical!$C$7:$C$1439,MATCH(B32,Historical!$B$7:$B$1446,0))/INDEX(Historical!$H$7:$H$1432,MATCH(B32,Historical!$B$7:$B$1446,0)))^(1/5)-1)*100)</f>
        <v>4.2271883412972944</v>
      </c>
      <c r="V32" s="761">
        <f>IF(INDEX(Historical!$O$7:$O$1432,MATCH(B32,Historical!$B$7:$B$1446,0))=0,"n/a",((INDEX(Historical!$C$7:$C$1439,MATCH(B32,Historical!$B$7:$B$1446,0))/INDEX(Historical!$O$7:$O$1432,MATCH(B32,Historical!$B$7:$B$1446,0)))^(1/10)-1)*100)</f>
        <v>4.395436004185771</v>
      </c>
      <c r="W32" s="762">
        <f t="shared" si="3"/>
        <v>0.9617221903064328</v>
      </c>
      <c r="X32" s="763" t="str">
        <f t="shared" si="4"/>
        <v>n/a</v>
      </c>
      <c r="Y32" s="928" t="s">
        <v>966</v>
      </c>
      <c r="Z32" s="704">
        <f t="shared" si="5"/>
        <v>57.674418604651166</v>
      </c>
      <c r="AA32" s="937">
        <f t="shared" si="6"/>
        <v>17.100000000000001</v>
      </c>
      <c r="AB32" s="641">
        <v>12</v>
      </c>
      <c r="AC32" s="918">
        <v>4.3</v>
      </c>
      <c r="AD32" s="918">
        <v>1.71</v>
      </c>
      <c r="AE32" s="918">
        <v>0.77</v>
      </c>
      <c r="AF32" s="918">
        <v>3.4</v>
      </c>
      <c r="AG32" s="918">
        <v>7.5</v>
      </c>
      <c r="AH32" s="918">
        <v>-42</v>
      </c>
      <c r="AI32" s="918">
        <v>14.729999999999999</v>
      </c>
      <c r="AJ32" s="918">
        <v>-3.2</v>
      </c>
      <c r="AK32" s="918">
        <v>10</v>
      </c>
      <c r="AL32" s="930">
        <v>6710</v>
      </c>
      <c r="AM32" s="924">
        <v>0.1</v>
      </c>
      <c r="AN32" s="918">
        <v>1.18</v>
      </c>
      <c r="AO32" s="804">
        <f t="shared" si="7"/>
        <v>-9.5000386408868494</v>
      </c>
      <c r="AP32" s="805">
        <f t="shared" si="8"/>
        <v>7.5999613591131521</v>
      </c>
      <c r="AQ32" s="938">
        <f t="shared" si="9"/>
        <v>60.748250379280954</v>
      </c>
      <c r="AR32" s="704">
        <f>INDEX(Historical!$C$7:$C$1439,MATCH(B32,Historical!$B$7:$B$1446,0))*IF(AH32="n/a",1.03,IF(AH32&lt;0,1.01,IF(AH32&gt;10,1.1,(1+AH32/100))))</f>
        <v>2.4845999999999999</v>
      </c>
      <c r="AS32" s="937">
        <f t="shared" si="10"/>
        <v>2.73306</v>
      </c>
      <c r="AT32" s="937">
        <f t="shared" si="15"/>
        <v>3.0063660000000003</v>
      </c>
      <c r="AU32" s="937">
        <f t="shared" si="15"/>
        <v>3.3070026000000006</v>
      </c>
      <c r="AV32" s="937">
        <f t="shared" si="15"/>
        <v>3.637702860000001</v>
      </c>
      <c r="AW32" s="704">
        <f t="shared" si="12"/>
        <v>15.168731460000002</v>
      </c>
      <c r="AX32" s="812">
        <f t="shared" si="13"/>
        <v>20.629309751121994</v>
      </c>
      <c r="AY32" s="997">
        <v>1.32</v>
      </c>
      <c r="AZ32" s="924">
        <v>9.32</v>
      </c>
      <c r="BA32" s="924">
        <v>-36.299999999999997</v>
      </c>
      <c r="BB32" s="924">
        <v>-6.0699999999999994</v>
      </c>
      <c r="BC32" s="924">
        <v>-15.040000000000001</v>
      </c>
      <c r="BE32" s="666">
        <v>2010</v>
      </c>
      <c r="BF32" s="948" t="e">
        <f>#VALUE!</f>
        <v>#VALUE!</v>
      </c>
      <c r="BG32" s="933">
        <v>2.6</v>
      </c>
    </row>
    <row r="33" spans="1:59" ht="11.25" customHeight="1" x14ac:dyDescent="0.2">
      <c r="A33" s="537" t="s">
        <v>3806</v>
      </c>
      <c r="B33" s="927" t="s">
        <v>3807</v>
      </c>
      <c r="C33" s="994" t="s">
        <v>4356</v>
      </c>
      <c r="D33" s="994" t="s">
        <v>4357</v>
      </c>
      <c r="E33" s="794">
        <v>5</v>
      </c>
      <c r="F33" s="526">
        <v>803</v>
      </c>
      <c r="G33" s="526" t="s">
        <v>106</v>
      </c>
      <c r="H33" s="526" t="s">
        <v>106</v>
      </c>
      <c r="I33" s="926">
        <v>376.17</v>
      </c>
      <c r="J33" s="704">
        <f t="shared" si="0"/>
        <v>4.7850705797910518</v>
      </c>
      <c r="K33" s="929">
        <v>4.5</v>
      </c>
      <c r="L33" s="641">
        <v>4</v>
      </c>
      <c r="M33" s="695">
        <f t="shared" si="1"/>
        <v>18</v>
      </c>
      <c r="N33" s="923" t="s">
        <v>107</v>
      </c>
      <c r="O33" s="797">
        <v>4.25</v>
      </c>
      <c r="P33" s="919">
        <v>43126</v>
      </c>
      <c r="Q33" s="919">
        <v>43146</v>
      </c>
      <c r="R33" s="695">
        <f t="shared" si="2"/>
        <v>5.8823529411764701</v>
      </c>
      <c r="S33" s="761">
        <f>IF(INDEX(Historical!$D$7:$D$1439,MATCH(B33,Historical!$B$7:$B$1446,0))=0,"n/a",(INDEX(Historical!$C$7:$C$1439,MATCH(B33,Historical!$B$7:$B$1446,0))/INDEX(Historical!$D$7:$D$1439,MATCH(B33,Historical!$B$7:$B$1446,0))-1)*100)</f>
        <v>5.8823529411764719</v>
      </c>
      <c r="T33" s="761">
        <f>IF(INDEX(Historical!$F$7:$F$1432,MATCH(B33,Historical!$B$7:$B$1446,0))=0,"n/a",((INDEX(Historical!$C$7:$C$1439,MATCH(B33,Historical!$B$7:$B$1446,0))/INDEX(Historical!$F$7:$F$1432,MATCH(B33,Historical!$B$7:$B$1446,0)))^(1/3)-1)*100)</f>
        <v>8.7380373002892142</v>
      </c>
      <c r="U33" s="761">
        <f>IF(INDEX(Historical!$H$7:$H$1432,MATCH(B33,Historical!$B$7:$B$1446,0))=0,"n/a",((INDEX(Historical!$C$7:$C$1439,MATCH(B33,Historical!$B$7:$B$1446,0))/INDEX(Historical!$H$7:$H$1432,MATCH(B33,Historical!$B$7:$B$1446,0)))^(1/5)-1)*100)</f>
        <v>10.350921459993479</v>
      </c>
      <c r="V33" s="761" t="str">
        <f>IF(INDEX(Historical!$O$7:$O$1432,MATCH(B33,Historical!$B$7:$B$1446,0))=0,"n/a",((INDEX(Historical!$C$7:$C$1439,MATCH(B33,Historical!$B$7:$B$1446,0))/INDEX(Historical!$O$7:$O$1432,MATCH(B33,Historical!$B$7:$B$1446,0)))^(1/10)-1)*100)</f>
        <v>n/a</v>
      </c>
      <c r="W33" s="762" t="str">
        <f t="shared" si="3"/>
        <v>n/a</v>
      </c>
      <c r="X33" s="763">
        <f t="shared" si="4"/>
        <v>14.78703065713354</v>
      </c>
      <c r="Y33" s="928"/>
      <c r="Z33" s="704">
        <f t="shared" si="5"/>
        <v>162.60162601626016</v>
      </c>
      <c r="AA33" s="937">
        <f t="shared" si="6"/>
        <v>33.981029810298104</v>
      </c>
      <c r="AB33" s="641">
        <v>12</v>
      </c>
      <c r="AC33" s="918">
        <v>11.07</v>
      </c>
      <c r="AD33" s="918" t="s">
        <v>137</v>
      </c>
      <c r="AE33" s="918">
        <v>8.3699999999999992</v>
      </c>
      <c r="AF33" s="918">
        <v>6.75</v>
      </c>
      <c r="AG33" s="918">
        <v>10.9</v>
      </c>
      <c r="AH33" s="918">
        <v>-29.7</v>
      </c>
      <c r="AI33" s="918" t="s">
        <v>137</v>
      </c>
      <c r="AJ33" s="918">
        <v>0.70000000000000007</v>
      </c>
      <c r="AK33" s="918" t="s">
        <v>137</v>
      </c>
      <c r="AL33" s="930">
        <v>1950</v>
      </c>
      <c r="AM33" s="924">
        <v>58.720000000000006</v>
      </c>
      <c r="AN33" s="918">
        <v>4.07</v>
      </c>
      <c r="AO33" s="804">
        <f t="shared" si="7"/>
        <v>-18.845037770513571</v>
      </c>
      <c r="AP33" s="805">
        <f t="shared" si="8"/>
        <v>15.135992039784531</v>
      </c>
      <c r="AQ33" s="938">
        <f t="shared" si="9"/>
        <v>219.28527907013552</v>
      </c>
      <c r="AR33" s="704">
        <f>INDEX(Historical!$C$7:$C$1439,MATCH(B33,Historical!$B$7:$B$1446,0))*IF(AH33="n/a",1.03,IF(AH33&lt;0,1.01,IF(AH33&gt;10,1.1,(1+AH33/100))))</f>
        <v>18.18</v>
      </c>
      <c r="AS33" s="937">
        <f t="shared" si="10"/>
        <v>18.7254</v>
      </c>
      <c r="AT33" s="937">
        <f t="shared" si="15"/>
        <v>19.287162000000002</v>
      </c>
      <c r="AU33" s="937">
        <f t="shared" si="15"/>
        <v>19.865776860000004</v>
      </c>
      <c r="AV33" s="937">
        <f t="shared" si="15"/>
        <v>20.461750165800005</v>
      </c>
      <c r="AW33" s="704">
        <f t="shared" si="12"/>
        <v>96.520089025800019</v>
      </c>
      <c r="AX33" s="812">
        <f t="shared" si="13"/>
        <v>25.658635464231601</v>
      </c>
      <c r="AY33" s="997">
        <v>0.49</v>
      </c>
      <c r="AZ33" s="924">
        <v>27.189999999999998</v>
      </c>
      <c r="BA33" s="924">
        <v>-6.39</v>
      </c>
      <c r="BB33" s="924">
        <v>5.29</v>
      </c>
      <c r="BC33" s="924">
        <v>8.36</v>
      </c>
      <c r="BE33" s="666">
        <v>2014</v>
      </c>
      <c r="BF33" s="948" t="e">
        <f>#VALUE!</f>
        <v>#VALUE!</v>
      </c>
      <c r="BG33" s="933">
        <v>2.1</v>
      </c>
    </row>
    <row r="34" spans="1:59" ht="11.25" customHeight="1" x14ac:dyDescent="0.2">
      <c r="A34" s="537" t="s">
        <v>922</v>
      </c>
      <c r="B34" s="927" t="s">
        <v>923</v>
      </c>
      <c r="C34" s="994" t="s">
        <v>154</v>
      </c>
      <c r="D34" s="994" t="s">
        <v>924</v>
      </c>
      <c r="E34" s="794">
        <v>9</v>
      </c>
      <c r="F34" s="526">
        <v>436</v>
      </c>
      <c r="G34" s="526" t="s">
        <v>115</v>
      </c>
      <c r="H34" s="526" t="s">
        <v>115</v>
      </c>
      <c r="I34" s="926">
        <v>189.98</v>
      </c>
      <c r="J34" s="704">
        <f t="shared" si="0"/>
        <v>3.0529529424149913</v>
      </c>
      <c r="K34" s="929">
        <v>1.45</v>
      </c>
      <c r="L34" s="641">
        <v>4</v>
      </c>
      <c r="M34" s="695">
        <f t="shared" si="1"/>
        <v>5.8</v>
      </c>
      <c r="N34" s="923" t="s">
        <v>250</v>
      </c>
      <c r="O34" s="797">
        <v>1.32</v>
      </c>
      <c r="P34" s="917">
        <v>43510</v>
      </c>
      <c r="Q34" s="917">
        <v>43532</v>
      </c>
      <c r="R34" s="695">
        <f t="shared" si="2"/>
        <v>9.8484848484848406</v>
      </c>
      <c r="S34" s="761">
        <f>IF(INDEX(Historical!$D$7:$D$1439,MATCH(B34,Historical!$B$7:$B$1446,0))=0,"n/a",(INDEX(Historical!$C$7:$C$1439,MATCH(B34,Historical!$B$7:$B$1446,0))/INDEX(Historical!$D$7:$D$1439,MATCH(B34,Historical!$B$7:$B$1446,0))-1)*100)</f>
        <v>14.782608695652177</v>
      </c>
      <c r="T34" s="761">
        <f>IF(INDEX(Historical!$F$7:$F$1432,MATCH(B34,Historical!$B$7:$B$1446,0))=0,"n/a",((INDEX(Historical!$C$7:$C$1439,MATCH(B34,Historical!$B$7:$B$1446,0))/INDEX(Historical!$F$7:$F$1432,MATCH(B34,Historical!$B$7:$B$1446,0)))^(1/3)-1)*100)</f>
        <v>18.663079092602921</v>
      </c>
      <c r="U34" s="761">
        <f>IF(INDEX(Historical!$H$7:$H$1432,MATCH(B34,Historical!$B$7:$B$1446,0))=0,"n/a",((INDEX(Historical!$C$7:$C$1439,MATCH(B34,Historical!$B$7:$B$1446,0))/INDEX(Historical!$H$7:$H$1432,MATCH(B34,Historical!$B$7:$B$1446,0)))^(1/5)-1)*100)</f>
        <v>22.940567822382562</v>
      </c>
      <c r="V34" s="761" t="str">
        <f>IF(INDEX(Historical!$O$7:$O$1432,MATCH(B34,Historical!$B$7:$B$1446,0))=0,"n/a",((INDEX(Historical!$C$7:$C$1439,MATCH(B34,Historical!$B$7:$B$1446,0))/INDEX(Historical!$O$7:$O$1432,MATCH(B34,Historical!$B$7:$B$1446,0)))^(1/10)-1)*100)</f>
        <v>n/a</v>
      </c>
      <c r="W34" s="762" t="str">
        <f t="shared" si="3"/>
        <v>n/a</v>
      </c>
      <c r="X34" s="763">
        <f t="shared" si="4"/>
        <v>1.6744940016337635</v>
      </c>
      <c r="Y34" s="715"/>
      <c r="Z34" s="704">
        <f t="shared" si="5"/>
        <v>46.031746031746032</v>
      </c>
      <c r="AA34" s="937">
        <f t="shared" si="6"/>
        <v>15.077777777777778</v>
      </c>
      <c r="AB34" s="641">
        <v>12</v>
      </c>
      <c r="AC34" s="918">
        <v>12.6</v>
      </c>
      <c r="AD34" s="918">
        <v>7.54</v>
      </c>
      <c r="AE34" s="918">
        <v>5.12</v>
      </c>
      <c r="AF34" s="918">
        <v>9.68</v>
      </c>
      <c r="AG34" s="918">
        <v>58.5</v>
      </c>
      <c r="AH34" s="918">
        <v>14.799999999999999</v>
      </c>
      <c r="AI34" s="918">
        <v>6.23</v>
      </c>
      <c r="AJ34" s="918">
        <v>13.700000000000001</v>
      </c>
      <c r="AK34" s="918">
        <v>2</v>
      </c>
      <c r="AL34" s="930">
        <v>121510</v>
      </c>
      <c r="AM34" s="925">
        <v>0.1</v>
      </c>
      <c r="AN34" s="918">
        <v>2.71</v>
      </c>
      <c r="AO34" s="804">
        <f t="shared" si="7"/>
        <v>10.915742987019774</v>
      </c>
      <c r="AP34" s="805">
        <f t="shared" si="8"/>
        <v>25.993520764797552</v>
      </c>
      <c r="AQ34" s="938">
        <f t="shared" si="9"/>
        <v>154.69187387367492</v>
      </c>
      <c r="AR34" s="704">
        <f>INDEX(Historical!$C$7:$C$1439,MATCH(B34,Historical!$B$7:$B$1446,0))*IF(AH34="n/a",1.03,IF(AH34&lt;0,1.01,IF(AH34&gt;10,1.1,(1+AH34/100))))</f>
        <v>5.8080000000000007</v>
      </c>
      <c r="AS34" s="937">
        <f t="shared" si="10"/>
        <v>6.1698384000000006</v>
      </c>
      <c r="AT34" s="937">
        <f t="shared" si="15"/>
        <v>6.2932351680000007</v>
      </c>
      <c r="AU34" s="937">
        <f t="shared" si="15"/>
        <v>6.4190998713600012</v>
      </c>
      <c r="AV34" s="937">
        <f t="shared" si="15"/>
        <v>6.5474818687872016</v>
      </c>
      <c r="AW34" s="704">
        <f t="shared" si="12"/>
        <v>31.237655308147204</v>
      </c>
      <c r="AX34" s="812">
        <f t="shared" si="13"/>
        <v>16.442602015026427</v>
      </c>
      <c r="AY34" s="997">
        <v>1.2</v>
      </c>
      <c r="AZ34" s="924">
        <v>16.329999999999998</v>
      </c>
      <c r="BA34" s="924">
        <v>-9.6199999999999992</v>
      </c>
      <c r="BB34" s="924">
        <v>0.15</v>
      </c>
      <c r="BC34" s="924">
        <v>-1.96</v>
      </c>
      <c r="BE34" s="666">
        <v>2011</v>
      </c>
      <c r="BF34" s="948" t="e">
        <f>#VALUE!</f>
        <v>#VALUE!</v>
      </c>
      <c r="BG34" s="933">
        <v>12.3</v>
      </c>
    </row>
    <row r="35" spans="1:59" ht="11.25" customHeight="1" x14ac:dyDescent="0.2">
      <c r="A35" s="611" t="s">
        <v>918</v>
      </c>
      <c r="B35" s="927" t="s">
        <v>919</v>
      </c>
      <c r="C35" s="994" t="s">
        <v>108</v>
      </c>
      <c r="D35" s="994" t="s">
        <v>118</v>
      </c>
      <c r="E35" s="794">
        <v>7</v>
      </c>
      <c r="F35" s="526">
        <v>675</v>
      </c>
      <c r="G35" s="526" t="s">
        <v>106</v>
      </c>
      <c r="H35" s="526" t="s">
        <v>106</v>
      </c>
      <c r="I35" s="926">
        <v>59.4</v>
      </c>
      <c r="J35" s="704">
        <f t="shared" si="0"/>
        <v>1.6835016835016834</v>
      </c>
      <c r="K35" s="929">
        <v>0.25</v>
      </c>
      <c r="L35" s="641">
        <v>4</v>
      </c>
      <c r="M35" s="695">
        <f t="shared" si="1"/>
        <v>1</v>
      </c>
      <c r="N35" s="923" t="s">
        <v>598</v>
      </c>
      <c r="O35" s="797">
        <v>0.22</v>
      </c>
      <c r="P35" s="917">
        <v>43531</v>
      </c>
      <c r="Q35" s="917">
        <v>43546</v>
      </c>
      <c r="R35" s="695">
        <f t="shared" si="2"/>
        <v>13.636363636363635</v>
      </c>
      <c r="S35" s="761">
        <f>IF(INDEX(Historical!$D$7:$D$1439,MATCH(B35,Historical!$B$7:$B$1446,0))=0,"n/a",(INDEX(Historical!$C$7:$C$1439,MATCH(B35,Historical!$B$7:$B$1446,0))/INDEX(Historical!$D$7:$D$1439,MATCH(B35,Historical!$B$7:$B$1446,0))-1)*100)</f>
        <v>9.9999999999999858</v>
      </c>
      <c r="T35" s="761">
        <f>IF(INDEX(Historical!$F$7:$F$1432,MATCH(B35,Historical!$B$7:$B$1446,0))=0,"n/a",((INDEX(Historical!$C$7:$C$1439,MATCH(B35,Historical!$B$7:$B$1446,0))/INDEX(Historical!$F$7:$F$1432,MATCH(B35,Historical!$B$7:$B$1446,0)))^(1/3)-1)*100)</f>
        <v>13.617128057248994</v>
      </c>
      <c r="U35" s="761">
        <f>IF(INDEX(Historical!$H$7:$H$1432,MATCH(B35,Historical!$B$7:$B$1446,0))=0,"n/a",((INDEX(Historical!$C$7:$C$1439,MATCH(B35,Historical!$B$7:$B$1446,0))/INDEX(Historical!$H$7:$H$1432,MATCH(B35,Historical!$B$7:$B$1446,0)))^(1/5)-1)*100)</f>
        <v>22.423992536427463</v>
      </c>
      <c r="V35" s="761" t="str">
        <f>IF(INDEX(Historical!$O$7:$O$1432,MATCH(B35,Historical!$B$7:$B$1446,0))=0,"n/a",((INDEX(Historical!$C$7:$C$1439,MATCH(B35,Historical!$B$7:$B$1446,0))/INDEX(Historical!$O$7:$O$1432,MATCH(B35,Historical!$B$7:$B$1446,0)))^(1/10)-1)*100)</f>
        <v>n/a</v>
      </c>
      <c r="W35" s="762" t="str">
        <f t="shared" si="3"/>
        <v>n/a</v>
      </c>
      <c r="X35" s="763">
        <f t="shared" si="4"/>
        <v>2.2650497511542889</v>
      </c>
      <c r="Y35" s="718"/>
      <c r="Z35" s="704">
        <f t="shared" si="5"/>
        <v>26.881720430107524</v>
      </c>
      <c r="AA35" s="937">
        <f t="shared" si="6"/>
        <v>15.96774193548387</v>
      </c>
      <c r="AB35" s="641">
        <v>12</v>
      </c>
      <c r="AC35" s="918">
        <v>3.72</v>
      </c>
      <c r="AD35" s="918">
        <v>1.6</v>
      </c>
      <c r="AE35" s="918">
        <v>3.09</v>
      </c>
      <c r="AF35" s="918">
        <v>2.78</v>
      </c>
      <c r="AG35" s="918">
        <v>16.400000000000002</v>
      </c>
      <c r="AH35" s="918">
        <v>21.4</v>
      </c>
      <c r="AI35" s="918">
        <v>-1.78</v>
      </c>
      <c r="AJ35" s="918">
        <v>9.9</v>
      </c>
      <c r="AK35" s="918">
        <v>10</v>
      </c>
      <c r="AL35" s="930">
        <v>1170</v>
      </c>
      <c r="AM35" s="924">
        <v>0.6</v>
      </c>
      <c r="AN35" s="918">
        <v>0</v>
      </c>
      <c r="AO35" s="804">
        <f t="shared" si="7"/>
        <v>8.1397522844452741</v>
      </c>
      <c r="AP35" s="805">
        <f t="shared" si="8"/>
        <v>24.107494219929144</v>
      </c>
      <c r="AQ35" s="938">
        <f t="shared" si="9"/>
        <v>40.460073537160433</v>
      </c>
      <c r="AR35" s="704">
        <f>INDEX(Historical!$C$7:$C$1439,MATCH(B35,Historical!$B$7:$B$1446,0))*IF(AH35="n/a",1.03,IF(AH35&lt;0,1.01,IF(AH35&gt;10,1.1,(1+AH35/100))))</f>
        <v>0.96800000000000008</v>
      </c>
      <c r="AS35" s="937">
        <f t="shared" si="10"/>
        <v>0.9776800000000001</v>
      </c>
      <c r="AT35" s="937">
        <f t="shared" si="15"/>
        <v>1.0754480000000002</v>
      </c>
      <c r="AU35" s="937">
        <f t="shared" si="15"/>
        <v>1.1829928000000003</v>
      </c>
      <c r="AV35" s="937">
        <f t="shared" si="15"/>
        <v>1.3012920800000005</v>
      </c>
      <c r="AW35" s="704">
        <f t="shared" si="12"/>
        <v>5.5054128800000015</v>
      </c>
      <c r="AX35" s="812">
        <f t="shared" si="13"/>
        <v>9.268371851851855</v>
      </c>
      <c r="AY35" s="997">
        <v>0.54</v>
      </c>
      <c r="AZ35" s="924">
        <v>20.880000000000003</v>
      </c>
      <c r="BA35" s="924">
        <v>-8.76</v>
      </c>
      <c r="BB35" s="924">
        <v>-1.4500000000000002</v>
      </c>
      <c r="BC35" s="924">
        <v>0.54999999999999993</v>
      </c>
      <c r="BE35" s="666">
        <v>2013</v>
      </c>
      <c r="BF35" s="948" t="e">
        <f>#VALUE!</f>
        <v>#VALUE!</v>
      </c>
      <c r="BG35" s="933">
        <v>4.5999999999999996</v>
      </c>
    </row>
    <row r="36" spans="1:59" s="840" customFormat="1" ht="11.25" customHeight="1" x14ac:dyDescent="0.2">
      <c r="A36" s="843" t="s">
        <v>916</v>
      </c>
      <c r="B36" s="848" t="s">
        <v>917</v>
      </c>
      <c r="C36" s="994" t="s">
        <v>4356</v>
      </c>
      <c r="D36" s="994" t="s">
        <v>4357</v>
      </c>
      <c r="E36" s="820">
        <v>9</v>
      </c>
      <c r="F36" s="526">
        <v>475</v>
      </c>
      <c r="G36" s="1151" t="s">
        <v>106</v>
      </c>
      <c r="H36" s="1151" t="s">
        <v>106</v>
      </c>
      <c r="I36" s="821">
        <v>197.06</v>
      </c>
      <c r="J36" s="822">
        <f t="shared" si="0"/>
        <v>1.8268547650461788</v>
      </c>
      <c r="K36" s="823">
        <v>0.9</v>
      </c>
      <c r="L36" s="824">
        <v>4</v>
      </c>
      <c r="M36" s="825">
        <f t="shared" si="1"/>
        <v>3.6</v>
      </c>
      <c r="N36" s="826" t="s">
        <v>4085</v>
      </c>
      <c r="O36" s="827">
        <v>0.84</v>
      </c>
      <c r="P36" s="828">
        <v>43565</v>
      </c>
      <c r="Q36" s="828">
        <v>43581</v>
      </c>
      <c r="R36" s="825">
        <f t="shared" si="2"/>
        <v>7.1428571428571495</v>
      </c>
      <c r="S36" s="761">
        <f>IF(INDEX(Historical!$D$7:$D$1439,MATCH(B36,Historical!$B$7:$B$1446,0))=0,"n/a",(INDEX(Historical!$C$7:$C$1439,MATCH(B36,Historical!$B$7:$B$1446,0))/INDEX(Historical!$D$7:$D$1439,MATCH(B36,Historical!$B$7:$B$1446,0))-1)*100)</f>
        <v>14.015151515151491</v>
      </c>
      <c r="T36" s="761">
        <f>IF(INDEX(Historical!$F$7:$F$1432,MATCH(B36,Historical!$B$7:$B$1446,0))=0,"n/a",((INDEX(Historical!$C$7:$C$1439,MATCH(B36,Historical!$B$7:$B$1446,0))/INDEX(Historical!$F$7:$F$1432,MATCH(B36,Historical!$B$7:$B$1446,0)))^(1/3)-1)*100)</f>
        <v>18.475706424551895</v>
      </c>
      <c r="U36" s="761">
        <f>IF(INDEX(Historical!$H$7:$H$1432,MATCH(B36,Historical!$B$7:$B$1446,0))=0,"n/a",((INDEX(Historical!$C$7:$C$1439,MATCH(B36,Historical!$B$7:$B$1446,0))/INDEX(Historical!$H$7:$H$1432,MATCH(B36,Historical!$B$7:$B$1446,0)))^(1/5)-1)*100)</f>
        <v>22.302338775811403</v>
      </c>
      <c r="V36" s="761" t="str">
        <f>IF(INDEX(Historical!$O$7:$O$1432,MATCH(B36,Historical!$B$7:$B$1446,0))=0,"n/a",((INDEX(Historical!$C$7:$C$1439,MATCH(B36,Historical!$B$7:$B$1446,0))/INDEX(Historical!$O$7:$O$1432,MATCH(B36,Historical!$B$7:$B$1446,0)))^(1/10)-1)*100)</f>
        <v>n/a</v>
      </c>
      <c r="W36" s="829" t="str">
        <f t="shared" si="3"/>
        <v>n/a</v>
      </c>
      <c r="X36" s="830">
        <f t="shared" si="4"/>
        <v>1.4968012601215708</v>
      </c>
      <c r="Y36" s="841" t="s">
        <v>3997</v>
      </c>
      <c r="Z36" s="822">
        <f t="shared" si="5"/>
        <v>129.96389891696751</v>
      </c>
      <c r="AA36" s="832">
        <f t="shared" si="6"/>
        <v>71.140794223826717</v>
      </c>
      <c r="AB36" s="824">
        <v>12</v>
      </c>
      <c r="AC36" s="833">
        <v>2.77</v>
      </c>
      <c r="AD36" s="833">
        <v>3.63</v>
      </c>
      <c r="AE36" s="833">
        <v>11.75</v>
      </c>
      <c r="AF36" s="833">
        <v>16.29</v>
      </c>
      <c r="AG36" s="833">
        <v>21.7</v>
      </c>
      <c r="AH36" s="833">
        <v>5.5</v>
      </c>
      <c r="AI36" s="833">
        <v>19.489999999999998</v>
      </c>
      <c r="AJ36" s="833">
        <v>14.899999999999999</v>
      </c>
      <c r="AK36" s="833">
        <v>19.600000000000001</v>
      </c>
      <c r="AL36" s="834">
        <v>87410</v>
      </c>
      <c r="AM36" s="835">
        <v>0.3</v>
      </c>
      <c r="AN36" s="833">
        <v>3.97</v>
      </c>
      <c r="AO36" s="836">
        <f t="shared" si="7"/>
        <v>-47.011600682969132</v>
      </c>
      <c r="AP36" s="837">
        <f t="shared" si="8"/>
        <v>24.129193540857582</v>
      </c>
      <c r="AQ36" s="838">
        <f t="shared" si="9"/>
        <v>617.67635475923646</v>
      </c>
      <c r="AR36" s="704">
        <f>INDEX(Historical!$C$7:$C$1439,MATCH(B36,Historical!$B$7:$B$1446,0))*IF(AH36="n/a",1.03,IF(AH36&lt;0,1.01,IF(AH36&gt;10,1.1,(1+AH36/100))))</f>
        <v>3.1755499999999994</v>
      </c>
      <c r="AS36" s="832">
        <f t="shared" si="10"/>
        <v>3.4931049999999995</v>
      </c>
      <c r="AT36" s="832">
        <f t="shared" si="15"/>
        <v>3.8424154999999995</v>
      </c>
      <c r="AU36" s="832">
        <f t="shared" si="15"/>
        <v>4.22665705</v>
      </c>
      <c r="AV36" s="832">
        <f t="shared" si="15"/>
        <v>4.649322755</v>
      </c>
      <c r="AW36" s="822">
        <f t="shared" si="12"/>
        <v>19.387050304999999</v>
      </c>
      <c r="AX36" s="839">
        <f t="shared" si="13"/>
        <v>9.8381458971886726</v>
      </c>
      <c r="AY36" s="998">
        <v>0.71</v>
      </c>
      <c r="AZ36" s="835">
        <v>47.58</v>
      </c>
      <c r="BA36" s="835">
        <v>0.13999999999999999</v>
      </c>
      <c r="BB36" s="835">
        <v>10.7</v>
      </c>
      <c r="BC36" s="835">
        <v>24.87</v>
      </c>
      <c r="BD36" s="964"/>
      <c r="BE36" s="666">
        <v>2011</v>
      </c>
      <c r="BF36" s="948" t="e">
        <f>#VALUE!</f>
        <v>#VALUE!</v>
      </c>
      <c r="BG36" s="895">
        <v>3.6999999999999997</v>
      </c>
    </row>
    <row r="37" spans="1:59" ht="11.25" customHeight="1" x14ac:dyDescent="0.2">
      <c r="A37" s="537" t="s">
        <v>1713</v>
      </c>
      <c r="B37" s="927" t="s">
        <v>1714</v>
      </c>
      <c r="C37" s="994" t="s">
        <v>108</v>
      </c>
      <c r="D37" s="994" t="s">
        <v>4372</v>
      </c>
      <c r="E37" s="794">
        <v>9</v>
      </c>
      <c r="F37" s="526">
        <v>392</v>
      </c>
      <c r="G37" s="526" t="s">
        <v>106</v>
      </c>
      <c r="H37" s="526" t="s">
        <v>106</v>
      </c>
      <c r="I37" s="926">
        <v>49.99</v>
      </c>
      <c r="J37" s="704">
        <f t="shared" si="0"/>
        <v>2.4004800960192036</v>
      </c>
      <c r="K37" s="929">
        <v>0.3</v>
      </c>
      <c r="L37" s="641">
        <v>4</v>
      </c>
      <c r="M37" s="695">
        <f t="shared" si="1"/>
        <v>1.2</v>
      </c>
      <c r="N37" s="923" t="s">
        <v>711</v>
      </c>
      <c r="O37" s="797">
        <v>0.21</v>
      </c>
      <c r="P37" s="917">
        <v>43409</v>
      </c>
      <c r="Q37" s="917">
        <v>43424</v>
      </c>
      <c r="R37" s="695">
        <f t="shared" si="2"/>
        <v>42.857142857142854</v>
      </c>
      <c r="S37" s="761">
        <f>IF(INDEX(Historical!$D$7:$D$1439,MATCH(B37,Historical!$B$7:$B$1446,0))=0,"n/a",(INDEX(Historical!$C$7:$C$1439,MATCH(B37,Historical!$B$7:$B$1446,0))/INDEX(Historical!$D$7:$D$1439,MATCH(B37,Historical!$B$7:$B$1446,0))-1)*100)</f>
        <v>24</v>
      </c>
      <c r="T37" s="761">
        <f>IF(INDEX(Historical!$F$7:$F$1432,MATCH(B37,Historical!$B$7:$B$1446,0))=0,"n/a",((INDEX(Historical!$C$7:$C$1439,MATCH(B37,Historical!$B$7:$B$1446,0))/INDEX(Historical!$F$7:$F$1432,MATCH(B37,Historical!$B$7:$B$1446,0)))^(1/3)-1)*100)</f>
        <v>14.471424255333186</v>
      </c>
      <c r="U37" s="761">
        <f>IF(INDEX(Historical!$H$7:$H$1432,MATCH(B37,Historical!$B$7:$B$1446,0))=0,"n/a",((INDEX(Historical!$C$7:$C$1439,MATCH(B37,Historical!$B$7:$B$1446,0))/INDEX(Historical!$H$7:$H$1432,MATCH(B37,Historical!$B$7:$B$1446,0)))^(1/5)-1)*100)</f>
        <v>18.982658475160608</v>
      </c>
      <c r="V37" s="761" t="str">
        <f>IF(INDEX(Historical!$O$7:$O$1432,MATCH(B37,Historical!$B$7:$B$1446,0))=0,"n/a",((INDEX(Historical!$C$7:$C$1439,MATCH(B37,Historical!$B$7:$B$1446,0))/INDEX(Historical!$O$7:$O$1432,MATCH(B37,Historical!$B$7:$B$1446,0)))^(1/10)-1)*100)</f>
        <v>n/a</v>
      </c>
      <c r="W37" s="762" t="str">
        <f t="shared" si="3"/>
        <v>n/a</v>
      </c>
      <c r="X37" s="763">
        <f t="shared" si="4"/>
        <v>1.2571297003417621</v>
      </c>
      <c r="Y37" s="718"/>
      <c r="Z37" s="704">
        <f t="shared" si="5"/>
        <v>38.338658146964853</v>
      </c>
      <c r="AA37" s="937">
        <f t="shared" si="6"/>
        <v>15.971246006389778</v>
      </c>
      <c r="AB37" s="641">
        <v>9</v>
      </c>
      <c r="AC37" s="918">
        <v>3.13</v>
      </c>
      <c r="AD37" s="918">
        <v>0.85</v>
      </c>
      <c r="AE37" s="918">
        <v>5.14</v>
      </c>
      <c r="AF37" s="918">
        <v>3.36</v>
      </c>
      <c r="AG37" s="918">
        <v>22.3</v>
      </c>
      <c r="AH37" s="918">
        <v>50</v>
      </c>
      <c r="AI37" s="918">
        <v>7.86</v>
      </c>
      <c r="AJ37" s="918">
        <v>15.1</v>
      </c>
      <c r="AK37" s="918">
        <v>18.82</v>
      </c>
      <c r="AL37" s="930">
        <v>29370</v>
      </c>
      <c r="AM37" s="924">
        <v>0.3</v>
      </c>
      <c r="AN37" s="918">
        <v>0.42</v>
      </c>
      <c r="AO37" s="804">
        <f t="shared" si="7"/>
        <v>5.4118925647900351</v>
      </c>
      <c r="AP37" s="805">
        <f t="shared" si="8"/>
        <v>21.383138571179813</v>
      </c>
      <c r="AQ37" s="938">
        <f t="shared" si="9"/>
        <v>54.43572784886512</v>
      </c>
      <c r="AR37" s="704">
        <f>INDEX(Historical!$C$7:$C$1439,MATCH(B37,Historical!$B$7:$B$1446,0))*IF(AH37="n/a",1.03,IF(AH37&lt;0,1.01,IF(AH37&gt;10,1.1,(1+AH37/100))))</f>
        <v>1.0230000000000001</v>
      </c>
      <c r="AS37" s="937">
        <f t="shared" si="10"/>
        <v>1.1034078</v>
      </c>
      <c r="AT37" s="937">
        <f t="shared" si="15"/>
        <v>1.2137485800000001</v>
      </c>
      <c r="AU37" s="937">
        <f t="shared" si="15"/>
        <v>1.3351234380000001</v>
      </c>
      <c r="AV37" s="937">
        <f t="shared" si="15"/>
        <v>1.4686357818000002</v>
      </c>
      <c r="AW37" s="704">
        <f t="shared" si="12"/>
        <v>6.1439155997999997</v>
      </c>
      <c r="AX37" s="812">
        <f t="shared" si="13"/>
        <v>12.290289257451489</v>
      </c>
      <c r="AY37" s="997">
        <v>1.21</v>
      </c>
      <c r="AZ37" s="924">
        <v>9.39</v>
      </c>
      <c r="BA37" s="924">
        <v>-20.64</v>
      </c>
      <c r="BB37" s="924">
        <v>-9.0399999999999991</v>
      </c>
      <c r="BC37" s="924">
        <v>-7.95</v>
      </c>
      <c r="BE37" s="666">
        <v>2011</v>
      </c>
      <c r="BF37" s="948" t="e">
        <f>#VALUE!</f>
        <v>#VALUE!</v>
      </c>
      <c r="BG37" s="933">
        <v>4.7</v>
      </c>
    </row>
    <row r="38" spans="1:59" ht="11.25" customHeight="1" x14ac:dyDescent="0.2">
      <c r="A38" s="611" t="s">
        <v>930</v>
      </c>
      <c r="B38" s="927" t="s">
        <v>931</v>
      </c>
      <c r="C38" s="994" t="s">
        <v>179</v>
      </c>
      <c r="D38" s="994" t="s">
        <v>4374</v>
      </c>
      <c r="E38" s="794">
        <v>8</v>
      </c>
      <c r="F38" s="526">
        <v>519</v>
      </c>
      <c r="G38" s="526" t="s">
        <v>106</v>
      </c>
      <c r="H38" s="526" t="s">
        <v>106</v>
      </c>
      <c r="I38" s="926">
        <v>35.26</v>
      </c>
      <c r="J38" s="704">
        <f t="shared" si="0"/>
        <v>11.684628474191721</v>
      </c>
      <c r="K38" s="929">
        <v>1.03</v>
      </c>
      <c r="L38" s="641">
        <v>4</v>
      </c>
      <c r="M38" s="695">
        <f t="shared" si="1"/>
        <v>4.12</v>
      </c>
      <c r="N38" s="923" t="s">
        <v>107</v>
      </c>
      <c r="O38" s="797">
        <v>1.0149999999999999</v>
      </c>
      <c r="P38" s="917">
        <v>43314</v>
      </c>
      <c r="Q38" s="917">
        <v>43326</v>
      </c>
      <c r="R38" s="695">
        <f t="shared" si="2"/>
        <v>1.4778325123152833</v>
      </c>
      <c r="S38" s="761">
        <f>IF(INDEX(Historical!$D$7:$D$1439,MATCH(B38,Historical!$B$7:$B$1446,0))=0,"n/a",(INDEX(Historical!$C$7:$C$1439,MATCH(B38,Historical!$B$7:$B$1446,0))/INDEX(Historical!$D$7:$D$1439,MATCH(B38,Historical!$B$7:$B$1446,0))-1)*100)</f>
        <v>7.0621617361147582</v>
      </c>
      <c r="T38" s="761">
        <f>IF(INDEX(Historical!$F$7:$F$1432,MATCH(B38,Historical!$B$7:$B$1446,0))=0,"n/a",((INDEX(Historical!$C$7:$C$1439,MATCH(B38,Historical!$B$7:$B$1446,0))/INDEX(Historical!$F$7:$F$1432,MATCH(B38,Historical!$B$7:$B$1446,0)))^(1/3)-1)*100)</f>
        <v>12.856051092209263</v>
      </c>
      <c r="U38" s="761">
        <f>IF(INDEX(Historical!$H$7:$H$1432,MATCH(B38,Historical!$B$7:$B$1446,0))=0,"n/a",((INDEX(Historical!$C$7:$C$1439,MATCH(B38,Historical!$B$7:$B$1446,0))/INDEX(Historical!$H$7:$H$1432,MATCH(B38,Historical!$B$7:$B$1446,0)))^(1/5)-1)*100)</f>
        <v>15.09668463442484</v>
      </c>
      <c r="V38" s="761" t="str">
        <f>IF(INDEX(Historical!$O$7:$O$1432,MATCH(B38,Historical!$B$7:$B$1446,0))=0,"n/a",((INDEX(Historical!$C$7:$C$1439,MATCH(B38,Historical!$B$7:$B$1446,0))/INDEX(Historical!$O$7:$O$1432,MATCH(B38,Historical!$B$7:$B$1446,0)))^(1/10)-1)*100)</f>
        <v>n/a</v>
      </c>
      <c r="W38" s="762" t="str">
        <f t="shared" si="3"/>
        <v>n/a</v>
      </c>
      <c r="X38" s="763">
        <f t="shared" si="4"/>
        <v>4.3133384669785251</v>
      </c>
      <c r="Y38" s="928"/>
      <c r="Z38" s="704">
        <f t="shared" si="5"/>
        <v>165.46184738955822</v>
      </c>
      <c r="AA38" s="937">
        <f t="shared" si="6"/>
        <v>14.160642570281123</v>
      </c>
      <c r="AB38" s="641">
        <v>12</v>
      </c>
      <c r="AC38" s="918">
        <v>2.4900000000000002</v>
      </c>
      <c r="AD38" s="918">
        <v>1.74</v>
      </c>
      <c r="AE38" s="918">
        <v>3.71</v>
      </c>
      <c r="AF38" s="918">
        <v>2.13</v>
      </c>
      <c r="AG38" s="918">
        <v>17</v>
      </c>
      <c r="AH38" s="918">
        <v>20.5</v>
      </c>
      <c r="AI38" s="918">
        <v>10.99</v>
      </c>
      <c r="AJ38" s="918">
        <v>3.5000000000000004</v>
      </c>
      <c r="AK38" s="918">
        <v>8.15</v>
      </c>
      <c r="AL38" s="930">
        <v>8840</v>
      </c>
      <c r="AM38" s="924">
        <v>0.4</v>
      </c>
      <c r="AN38" s="918">
        <v>1.22</v>
      </c>
      <c r="AO38" s="804">
        <f t="shared" si="7"/>
        <v>12.620670538335435</v>
      </c>
      <c r="AP38" s="805">
        <f t="shared" si="8"/>
        <v>26.781313108616558</v>
      </c>
      <c r="AQ38" s="938">
        <f t="shared" si="9"/>
        <v>15.781726968749821</v>
      </c>
      <c r="AR38" s="704">
        <f>INDEX(Historical!$C$7:$C$1439,MATCH(B38,Historical!$B$7:$B$1446,0))*IF(AH38="n/a",1.03,IF(AH38&lt;0,1.01,IF(AH38&gt;10,1.1,(1+AH38/100))))</f>
        <v>4.4825000000000008</v>
      </c>
      <c r="AS38" s="937">
        <f t="shared" si="10"/>
        <v>4.9307500000000015</v>
      </c>
      <c r="AT38" s="937">
        <f t="shared" si="15"/>
        <v>5.3326061250000008</v>
      </c>
      <c r="AU38" s="937">
        <f t="shared" si="15"/>
        <v>5.7672135241875004</v>
      </c>
      <c r="AV38" s="937">
        <f t="shared" si="15"/>
        <v>6.2372414264087812</v>
      </c>
      <c r="AW38" s="704">
        <f t="shared" si="12"/>
        <v>26.750311075596287</v>
      </c>
      <c r="AX38" s="812">
        <f t="shared" si="13"/>
        <v>75.865885069756914</v>
      </c>
      <c r="AY38" s="997">
        <v>1.53</v>
      </c>
      <c r="AZ38" s="924">
        <v>11.97</v>
      </c>
      <c r="BA38" s="924">
        <v>-30.620000000000005</v>
      </c>
      <c r="BB38" s="924">
        <v>-0.19</v>
      </c>
      <c r="BC38" s="924">
        <v>-13.99</v>
      </c>
      <c r="BE38" s="666">
        <v>2011</v>
      </c>
      <c r="BF38" s="948" t="e">
        <f>#VALUE!</f>
        <v>#VALUE!</v>
      </c>
      <c r="BG38" s="933">
        <v>6.3</v>
      </c>
    </row>
    <row r="39" spans="1:59" ht="11.25" customHeight="1" x14ac:dyDescent="0.2">
      <c r="A39" s="537" t="s">
        <v>932</v>
      </c>
      <c r="B39" s="927" t="s">
        <v>933</v>
      </c>
      <c r="C39" s="994" t="s">
        <v>154</v>
      </c>
      <c r="D39" s="994" t="s">
        <v>4358</v>
      </c>
      <c r="E39" s="794">
        <v>9</v>
      </c>
      <c r="F39" s="526">
        <v>457</v>
      </c>
      <c r="G39" s="526" t="s">
        <v>106</v>
      </c>
      <c r="H39" s="526" t="s">
        <v>106</v>
      </c>
      <c r="I39" s="926">
        <v>286.98</v>
      </c>
      <c r="J39" s="704">
        <f t="shared" si="0"/>
        <v>1.1150602829465468</v>
      </c>
      <c r="K39" s="929">
        <v>0.8</v>
      </c>
      <c r="L39" s="641">
        <v>4</v>
      </c>
      <c r="M39" s="695">
        <f t="shared" si="1"/>
        <v>3.2</v>
      </c>
      <c r="N39" s="923" t="s">
        <v>598</v>
      </c>
      <c r="O39" s="797">
        <v>0.75</v>
      </c>
      <c r="P39" s="917">
        <v>43539</v>
      </c>
      <c r="Q39" s="917">
        <v>43553</v>
      </c>
      <c r="R39" s="695">
        <f t="shared" si="2"/>
        <v>6.6666666666666723</v>
      </c>
      <c r="S39" s="761">
        <f>IF(INDEX(Historical!$D$7:$D$1439,MATCH(B39,Historical!$B$7:$B$1446,0))=0,"n/a",(INDEX(Historical!$C$7:$C$1439,MATCH(B39,Historical!$B$7:$B$1446,0))/INDEX(Historical!$D$7:$D$1439,MATCH(B39,Historical!$B$7:$B$1446,0))-1)*100)</f>
        <v>11.111111111111093</v>
      </c>
      <c r="T39" s="761">
        <f>IF(INDEX(Historical!$F$7:$F$1432,MATCH(B39,Historical!$B$7:$B$1446,0))=0,"n/a",((INDEX(Historical!$C$7:$C$1439,MATCH(B39,Historical!$B$7:$B$1446,0))/INDEX(Historical!$F$7:$F$1432,MATCH(B39,Historical!$B$7:$B$1446,0)))^(1/3)-1)*100)</f>
        <v>6.2658569182611146</v>
      </c>
      <c r="U39" s="761">
        <f>IF(INDEX(Historical!$H$7:$H$1432,MATCH(B39,Historical!$B$7:$B$1446,0))=0,"n/a",((INDEX(Historical!$C$7:$C$1439,MATCH(B39,Historical!$B$7:$B$1446,0))/INDEX(Historical!$H$7:$H$1432,MATCH(B39,Historical!$B$7:$B$1446,0)))^(1/5)-1)*100)</f>
        <v>14.869835499703509</v>
      </c>
      <c r="V39" s="761" t="str">
        <f>IF(INDEX(Historical!$O$7:$O$1432,MATCH(B39,Historical!$B$7:$B$1446,0))=0,"n/a",((INDEX(Historical!$C$7:$C$1439,MATCH(B39,Historical!$B$7:$B$1446,0))/INDEX(Historical!$O$7:$O$1432,MATCH(B39,Historical!$B$7:$B$1446,0)))^(1/10)-1)*100)</f>
        <v>n/a</v>
      </c>
      <c r="W39" s="762" t="str">
        <f t="shared" si="3"/>
        <v>n/a</v>
      </c>
      <c r="X39" s="763">
        <f t="shared" si="4"/>
        <v>1.457827009774854</v>
      </c>
      <c r="Y39" s="711"/>
      <c r="Z39" s="704">
        <f t="shared" si="5"/>
        <v>22.695035460992909</v>
      </c>
      <c r="AA39" s="937">
        <f t="shared" si="6"/>
        <v>20.353191489361706</v>
      </c>
      <c r="AB39" s="641">
        <v>12</v>
      </c>
      <c r="AC39" s="918">
        <v>14.1</v>
      </c>
      <c r="AD39" s="918">
        <v>1.1599999999999999</v>
      </c>
      <c r="AE39" s="918">
        <v>0.81</v>
      </c>
      <c r="AF39" s="918">
        <v>2.6</v>
      </c>
      <c r="AG39" s="918">
        <v>13.200000000000001</v>
      </c>
      <c r="AH39" s="918">
        <v>38</v>
      </c>
      <c r="AI39" s="918">
        <v>18.670000000000002</v>
      </c>
      <c r="AJ39" s="918">
        <v>10.199999999999999</v>
      </c>
      <c r="AK39" s="918">
        <v>17.580000000000002</v>
      </c>
      <c r="AL39" s="930">
        <v>74580</v>
      </c>
      <c r="AM39" s="924">
        <v>0.1</v>
      </c>
      <c r="AN39" s="918">
        <v>0.67</v>
      </c>
      <c r="AO39" s="804">
        <f t="shared" si="7"/>
        <v>-4.368295706711649</v>
      </c>
      <c r="AP39" s="805">
        <f t="shared" si="8"/>
        <v>15.984895782650057</v>
      </c>
      <c r="AQ39" s="938">
        <f t="shared" si="9"/>
        <v>53.359849696124748</v>
      </c>
      <c r="AR39" s="704">
        <f>INDEX(Historical!$C$7:$C$1439,MATCH(B39,Historical!$B$7:$B$1446,0))*IF(AH39="n/a",1.03,IF(AH39&lt;0,1.01,IF(AH39&gt;10,1.1,(1+AH39/100))))</f>
        <v>3.3000000000000003</v>
      </c>
      <c r="AS39" s="937">
        <f t="shared" si="10"/>
        <v>3.6300000000000008</v>
      </c>
      <c r="AT39" s="937">
        <f t="shared" si="15"/>
        <v>3.9930000000000012</v>
      </c>
      <c r="AU39" s="937">
        <f t="shared" si="15"/>
        <v>4.3923000000000014</v>
      </c>
      <c r="AV39" s="937">
        <f t="shared" si="15"/>
        <v>4.8315300000000017</v>
      </c>
      <c r="AW39" s="704">
        <f t="shared" si="12"/>
        <v>20.146830000000005</v>
      </c>
      <c r="AX39" s="812">
        <f t="shared" si="13"/>
        <v>7.0202906125862441</v>
      </c>
      <c r="AY39" s="997">
        <v>0.94</v>
      </c>
      <c r="AZ39" s="924">
        <v>31.95</v>
      </c>
      <c r="BA39" s="924">
        <v>-9.75</v>
      </c>
      <c r="BB39" s="924">
        <v>-3.2199999999999998</v>
      </c>
      <c r="BC39" s="924">
        <v>5.4899999999999993</v>
      </c>
      <c r="BE39" s="666">
        <v>2011</v>
      </c>
      <c r="BF39" s="948" t="e">
        <f>#VALUE!</f>
        <v>#VALUE!</v>
      </c>
      <c r="BG39" s="933">
        <v>5.0999999999999996</v>
      </c>
    </row>
    <row r="40" spans="1:59" ht="11.25" customHeight="1" x14ac:dyDescent="0.2">
      <c r="A40" s="611" t="s">
        <v>934</v>
      </c>
      <c r="B40" s="927" t="s">
        <v>935</v>
      </c>
      <c r="C40" s="994" t="s">
        <v>108</v>
      </c>
      <c r="D40" s="994" t="s">
        <v>118</v>
      </c>
      <c r="E40" s="794">
        <v>7</v>
      </c>
      <c r="F40" s="526">
        <v>597</v>
      </c>
      <c r="G40" s="526" t="s">
        <v>106</v>
      </c>
      <c r="H40" s="526" t="s">
        <v>106</v>
      </c>
      <c r="I40" s="926">
        <v>170.7</v>
      </c>
      <c r="J40" s="704">
        <f t="shared" si="0"/>
        <v>0.93731693028705343</v>
      </c>
      <c r="K40" s="929">
        <v>0.4</v>
      </c>
      <c r="L40" s="641">
        <v>4</v>
      </c>
      <c r="M40" s="695">
        <f t="shared" si="1"/>
        <v>1.6</v>
      </c>
      <c r="N40" s="923" t="s">
        <v>107</v>
      </c>
      <c r="O40" s="797">
        <v>0.36</v>
      </c>
      <c r="P40" s="660">
        <v>43220</v>
      </c>
      <c r="Q40" s="660">
        <v>43235</v>
      </c>
      <c r="R40" s="695">
        <f t="shared" si="2"/>
        <v>11.111111111111121</v>
      </c>
      <c r="S40" s="761">
        <f>IF(INDEX(Historical!$D$7:$D$1439,MATCH(B40,Historical!$B$7:$B$1446,0))=0,"n/a",(INDEX(Historical!$C$7:$C$1439,MATCH(B40,Historical!$B$7:$B$1446,0))/INDEX(Historical!$D$7:$D$1439,MATCH(B40,Historical!$B$7:$B$1446,0))-1)*100)</f>
        <v>10.638297872340408</v>
      </c>
      <c r="T40" s="761">
        <f>IF(INDEX(Historical!$F$7:$F$1432,MATCH(B40,Historical!$B$7:$B$1446,0))=0,"n/a",((INDEX(Historical!$C$7:$C$1439,MATCH(B40,Historical!$B$7:$B$1446,0))/INDEX(Historical!$F$7:$F$1432,MATCH(B40,Historical!$B$7:$B$1446,0)))^(1/3)-1)*100)</f>
        <v>10.698631671837266</v>
      </c>
      <c r="U40" s="761">
        <f>IF(INDEX(Historical!$H$7:$H$1432,MATCH(B40,Historical!$B$7:$B$1446,0))=0,"n/a",((INDEX(Historical!$C$7:$C$1439,MATCH(B40,Historical!$B$7:$B$1446,0))/INDEX(Historical!$H$7:$H$1432,MATCH(B40,Historical!$B$7:$B$1446,0)))^(1/5)-1)*100)</f>
        <v>17.978912471277987</v>
      </c>
      <c r="V40" s="761">
        <f>IF(INDEX(Historical!$O$7:$O$1432,MATCH(B40,Historical!$B$7:$B$1446,0))=0,"n/a",((INDEX(Historical!$C$7:$C$1439,MATCH(B40,Historical!$B$7:$B$1446,0))/INDEX(Historical!$O$7:$O$1432,MATCH(B40,Historical!$B$7:$B$1446,0)))^(1/10)-1)*100)</f>
        <v>10.026509310601806</v>
      </c>
      <c r="W40" s="762">
        <f t="shared" si="3"/>
        <v>1.7931377625379041</v>
      </c>
      <c r="X40" s="763">
        <f t="shared" si="4"/>
        <v>3.1541951703996465</v>
      </c>
      <c r="Y40" s="928" t="s">
        <v>810</v>
      </c>
      <c r="Z40" s="704">
        <f t="shared" si="5"/>
        <v>34.557235421166311</v>
      </c>
      <c r="AA40" s="937">
        <f t="shared" si="6"/>
        <v>36.868250539956804</v>
      </c>
      <c r="AB40" s="641">
        <v>12</v>
      </c>
      <c r="AC40" s="918">
        <v>4.63</v>
      </c>
      <c r="AD40" s="918">
        <v>2.81</v>
      </c>
      <c r="AE40" s="918">
        <v>3.85</v>
      </c>
      <c r="AF40" s="918">
        <v>9.9600000000000009</v>
      </c>
      <c r="AG40" s="918">
        <v>24.8</v>
      </c>
      <c r="AH40" s="918">
        <v>63.1</v>
      </c>
      <c r="AI40" s="918">
        <v>12.02</v>
      </c>
      <c r="AJ40" s="918">
        <v>5.7</v>
      </c>
      <c r="AK40" s="918">
        <v>13.120000000000001</v>
      </c>
      <c r="AL40" s="930">
        <v>41430</v>
      </c>
      <c r="AM40" s="924">
        <v>0.6</v>
      </c>
      <c r="AN40" s="918">
        <v>1.54</v>
      </c>
      <c r="AO40" s="804">
        <f t="shared" si="7"/>
        <v>-17.952021138391764</v>
      </c>
      <c r="AP40" s="805">
        <f t="shared" si="8"/>
        <v>18.91622940156504</v>
      </c>
      <c r="AQ40" s="938">
        <f t="shared" si="9"/>
        <v>303.98447460705978</v>
      </c>
      <c r="AR40" s="704">
        <f>INDEX(Historical!$C$7:$C$1439,MATCH(B40,Historical!$B$7:$B$1446,0))*IF(AH40="n/a",1.03,IF(AH40&lt;0,1.01,IF(AH40&gt;10,1.1,(1+AH40/100))))</f>
        <v>1.7160000000000002</v>
      </c>
      <c r="AS40" s="937">
        <f t="shared" si="10"/>
        <v>1.8876000000000004</v>
      </c>
      <c r="AT40" s="937">
        <f t="shared" si="15"/>
        <v>2.0763600000000006</v>
      </c>
      <c r="AU40" s="937">
        <f t="shared" si="15"/>
        <v>2.283996000000001</v>
      </c>
      <c r="AV40" s="937">
        <f t="shared" si="15"/>
        <v>2.5123956000000014</v>
      </c>
      <c r="AW40" s="704">
        <f t="shared" si="12"/>
        <v>10.476351600000005</v>
      </c>
      <c r="AX40" s="812">
        <f t="shared" si="13"/>
        <v>6.1372885764499152</v>
      </c>
      <c r="AY40" s="997">
        <v>0.92</v>
      </c>
      <c r="AZ40" s="924">
        <v>26.61</v>
      </c>
      <c r="BA40" s="924">
        <v>-1.63</v>
      </c>
      <c r="BB40" s="924">
        <v>3.29</v>
      </c>
      <c r="BC40" s="924">
        <v>11.37</v>
      </c>
      <c r="BE40" s="666">
        <v>2012</v>
      </c>
      <c r="BF40" s="948" t="e">
        <f>#VALUE!</f>
        <v>#VALUE!</v>
      </c>
      <c r="BG40" s="933">
        <v>4.2</v>
      </c>
    </row>
    <row r="41" spans="1:59" ht="11.25" customHeight="1" x14ac:dyDescent="0.2">
      <c r="A41" s="611" t="s">
        <v>925</v>
      </c>
      <c r="B41" s="927" t="s">
        <v>926</v>
      </c>
      <c r="C41" s="994" t="s">
        <v>4227</v>
      </c>
      <c r="D41" s="994" t="s">
        <v>4375</v>
      </c>
      <c r="E41" s="794">
        <v>7</v>
      </c>
      <c r="F41" s="526">
        <v>610</v>
      </c>
      <c r="G41" s="526" t="s">
        <v>106</v>
      </c>
      <c r="H41" s="526" t="s">
        <v>106</v>
      </c>
      <c r="I41" s="926">
        <v>94.44</v>
      </c>
      <c r="J41" s="704">
        <f t="shared" si="0"/>
        <v>0.97416349004659053</v>
      </c>
      <c r="K41" s="929">
        <v>0.23</v>
      </c>
      <c r="L41" s="641">
        <v>4</v>
      </c>
      <c r="M41" s="695">
        <f t="shared" si="1"/>
        <v>0.92</v>
      </c>
      <c r="N41" s="923" t="s">
        <v>127</v>
      </c>
      <c r="O41" s="797">
        <v>0.19</v>
      </c>
      <c r="P41" s="917">
        <v>43266</v>
      </c>
      <c r="Q41" s="917">
        <v>43291</v>
      </c>
      <c r="R41" s="695">
        <f t="shared" si="2"/>
        <v>21.052631578947373</v>
      </c>
      <c r="S41" s="761">
        <f>IF(INDEX(Historical!$D$7:$D$1439,MATCH(B41,Historical!$B$7:$B$1446,0))=0,"n/a",(INDEX(Historical!$C$7:$C$1439,MATCH(B41,Historical!$B$7:$B$1446,0))/INDEX(Historical!$D$7:$D$1439,MATCH(B41,Historical!$B$7:$B$1446,0))-1)*100)</f>
        <v>25.373134328358194</v>
      </c>
      <c r="T41" s="761">
        <f>IF(INDEX(Historical!$F$7:$F$1432,MATCH(B41,Historical!$B$7:$B$1446,0))=0,"n/a",((INDEX(Historical!$C$7:$C$1439,MATCH(B41,Historical!$B$7:$B$1446,0))/INDEX(Historical!$F$7:$F$1432,MATCH(B41,Historical!$B$7:$B$1446,0)))^(1/3)-1)*100)</f>
        <v>17.712889104387308</v>
      </c>
      <c r="U41" s="761">
        <f>IF(INDEX(Historical!$H$7:$H$1432,MATCH(B41,Historical!$B$7:$B$1446,0))=0,"n/a",((INDEX(Historical!$C$7:$C$1439,MATCH(B41,Historical!$B$7:$B$1446,0))/INDEX(Historical!$H$7:$H$1432,MATCH(B41,Historical!$B$7:$B$1446,0)))^(1/5)-1)*100)</f>
        <v>26.677770282424952</v>
      </c>
      <c r="V41" s="761">
        <f>IF(INDEX(Historical!$O$7:$O$1432,MATCH(B41,Historical!$B$7:$B$1446,0))=0,"n/a",((INDEX(Historical!$C$7:$C$1439,MATCH(B41,Historical!$B$7:$B$1446,0))/INDEX(Historical!$O$7:$O$1432,MATCH(B41,Historical!$B$7:$B$1446,0)))^(1/10)-1)*100)</f>
        <v>39.545489401497179</v>
      </c>
      <c r="W41" s="762">
        <f t="shared" si="3"/>
        <v>0.67460968839128699</v>
      </c>
      <c r="X41" s="763">
        <f t="shared" si="4"/>
        <v>1.6570043653680093</v>
      </c>
      <c r="Y41" s="928"/>
      <c r="Z41" s="704">
        <f t="shared" si="5"/>
        <v>22.222222222222225</v>
      </c>
      <c r="AA41" s="937">
        <f t="shared" si="6"/>
        <v>22.811594202898551</v>
      </c>
      <c r="AB41" s="641">
        <v>12</v>
      </c>
      <c r="AC41" s="918">
        <v>4.1399999999999997</v>
      </c>
      <c r="AD41" s="918">
        <v>3.08</v>
      </c>
      <c r="AE41" s="918">
        <v>3.51</v>
      </c>
      <c r="AF41" s="918">
        <v>7.05</v>
      </c>
      <c r="AG41" s="918">
        <v>30.7</v>
      </c>
      <c r="AH41" s="918">
        <v>24.7</v>
      </c>
      <c r="AI41" s="918">
        <v>9.82</v>
      </c>
      <c r="AJ41" s="918">
        <v>16.100000000000001</v>
      </c>
      <c r="AK41" s="918">
        <v>7.3999999999999995</v>
      </c>
      <c r="AL41" s="930">
        <v>28750</v>
      </c>
      <c r="AM41" s="924">
        <v>0.1</v>
      </c>
      <c r="AN41" s="918">
        <v>0.89</v>
      </c>
      <c r="AO41" s="804">
        <f t="shared" si="7"/>
        <v>4.8403395695729898</v>
      </c>
      <c r="AP41" s="805">
        <f t="shared" si="8"/>
        <v>27.651933772471541</v>
      </c>
      <c r="AQ41" s="938">
        <f t="shared" si="9"/>
        <v>167.35057228742835</v>
      </c>
      <c r="AR41" s="704">
        <f>INDEX(Historical!$C$7:$C$1439,MATCH(B41,Historical!$B$7:$B$1446,0))*IF(AH41="n/a",1.03,IF(AH41&lt;0,1.01,IF(AH41&gt;10,1.1,(1+AH41/100))))</f>
        <v>0.92400000000000004</v>
      </c>
      <c r="AS41" s="937">
        <f t="shared" si="10"/>
        <v>1.0147368000000001</v>
      </c>
      <c r="AT41" s="937">
        <f t="shared" si="15"/>
        <v>1.0898273232000002</v>
      </c>
      <c r="AU41" s="937">
        <f t="shared" si="15"/>
        <v>1.1704745451168004</v>
      </c>
      <c r="AV41" s="937">
        <f t="shared" si="15"/>
        <v>1.2570896614554437</v>
      </c>
      <c r="AW41" s="704">
        <f t="shared" si="12"/>
        <v>5.4561283297722447</v>
      </c>
      <c r="AX41" s="812">
        <f t="shared" si="13"/>
        <v>5.7773489302967445</v>
      </c>
      <c r="AY41" s="997">
        <v>0.91</v>
      </c>
      <c r="AZ41" s="924">
        <v>26</v>
      </c>
      <c r="BA41" s="924">
        <v>-3.2</v>
      </c>
      <c r="BB41" s="924">
        <v>3.44</v>
      </c>
      <c r="BC41" s="924">
        <v>5.65</v>
      </c>
      <c r="BE41" s="666">
        <v>2012</v>
      </c>
      <c r="BF41" s="948" t="e">
        <f>#VALUE!</f>
        <v>#VALUE!</v>
      </c>
      <c r="BG41" s="933">
        <v>12.5</v>
      </c>
    </row>
    <row r="42" spans="1:59" ht="11.25" customHeight="1" x14ac:dyDescent="0.2">
      <c r="A42" s="630" t="s">
        <v>940</v>
      </c>
      <c r="B42" s="927" t="s">
        <v>941</v>
      </c>
      <c r="C42" s="994" t="s">
        <v>108</v>
      </c>
      <c r="D42" s="994" t="s">
        <v>4376</v>
      </c>
      <c r="E42" s="794">
        <v>8</v>
      </c>
      <c r="F42" s="526">
        <v>550</v>
      </c>
      <c r="G42" s="526" t="s">
        <v>106</v>
      </c>
      <c r="H42" s="526" t="s">
        <v>106</v>
      </c>
      <c r="I42" s="926">
        <v>43.5</v>
      </c>
      <c r="J42" s="704">
        <f t="shared" si="0"/>
        <v>4.6896551724137936</v>
      </c>
      <c r="K42" s="929">
        <v>0.51</v>
      </c>
      <c r="L42" s="641">
        <v>4</v>
      </c>
      <c r="M42" s="695">
        <f t="shared" si="1"/>
        <v>2.04</v>
      </c>
      <c r="N42" s="923" t="s">
        <v>210</v>
      </c>
      <c r="O42" s="797">
        <v>0.5</v>
      </c>
      <c r="P42" s="917">
        <v>43451</v>
      </c>
      <c r="Q42" s="917">
        <v>43455</v>
      </c>
      <c r="R42" s="695">
        <f t="shared" si="2"/>
        <v>2.0000000000000018</v>
      </c>
      <c r="S42" s="761">
        <f>IF(INDEX(Historical!$D$7:$D$1439,MATCH(B42,Historical!$B$7:$B$1446,0))=0,"n/a",(INDEX(Historical!$C$7:$C$1439,MATCH(B42,Historical!$B$7:$B$1446,0))/INDEX(Historical!$D$7:$D$1439,MATCH(B42,Historical!$B$7:$B$1446,0))-1)*100)</f>
        <v>1.5228426395939021</v>
      </c>
      <c r="T42" s="761">
        <f>IF(INDEX(Historical!$F$7:$F$1432,MATCH(B42,Historical!$B$7:$B$1446,0))=0,"n/a",((INDEX(Historical!$C$7:$C$1439,MATCH(B42,Historical!$B$7:$B$1446,0))/INDEX(Historical!$F$7:$F$1432,MATCH(B42,Historical!$B$7:$B$1446,0)))^(1/3)-1)*100)</f>
        <v>1.9035695776266293</v>
      </c>
      <c r="U42" s="761">
        <f>IF(INDEX(Historical!$H$7:$H$1432,MATCH(B42,Historical!$B$7:$B$1446,0))=0,"n/a",((INDEX(Historical!$C$7:$C$1439,MATCH(B42,Historical!$B$7:$B$1446,0))/INDEX(Historical!$H$7:$H$1432,MATCH(B42,Historical!$B$7:$B$1446,0)))^(1/5)-1)*100)</f>
        <v>3.0624138001266177</v>
      </c>
      <c r="V42" s="761">
        <f>IF(INDEX(Historical!$O$7:$O$1432,MATCH(B42,Historical!$B$7:$B$1446,0))=0,"n/a",((INDEX(Historical!$C$7:$C$1439,MATCH(B42,Historical!$B$7:$B$1446,0))/INDEX(Historical!$O$7:$O$1432,MATCH(B42,Historical!$B$7:$B$1446,0)))^(1/10)-1)*100)</f>
        <v>1.7588221460874243</v>
      </c>
      <c r="W42" s="762">
        <f t="shared" si="3"/>
        <v>1.7411730952666757</v>
      </c>
      <c r="X42" s="763" t="str">
        <f t="shared" si="4"/>
        <v>n/a</v>
      </c>
      <c r="Y42" s="928"/>
      <c r="Z42" s="704" t="str">
        <f t="shared" si="5"/>
        <v>n/a</v>
      </c>
      <c r="AA42" s="937" t="str">
        <f t="shared" si="6"/>
        <v>n/a</v>
      </c>
      <c r="AB42" s="641">
        <v>12</v>
      </c>
      <c r="AC42" s="918" t="s">
        <v>137</v>
      </c>
      <c r="AD42" s="918" t="s">
        <v>137</v>
      </c>
      <c r="AE42" s="918" t="s">
        <v>137</v>
      </c>
      <c r="AF42" s="918" t="s">
        <v>137</v>
      </c>
      <c r="AG42" s="918" t="s">
        <v>137</v>
      </c>
      <c r="AH42" s="918" t="s">
        <v>137</v>
      </c>
      <c r="AI42" s="918" t="s">
        <v>137</v>
      </c>
      <c r="AJ42" s="918" t="s">
        <v>137</v>
      </c>
      <c r="AK42" s="918" t="s">
        <v>137</v>
      </c>
      <c r="AL42" s="930" t="s">
        <v>137</v>
      </c>
      <c r="AM42" s="924" t="s">
        <v>137</v>
      </c>
      <c r="AN42" s="918" t="s">
        <v>137</v>
      </c>
      <c r="AO42" s="804" t="str">
        <f t="shared" si="7"/>
        <v>n/a</v>
      </c>
      <c r="AP42" s="805">
        <f t="shared" si="8"/>
        <v>7.7520689725404113</v>
      </c>
      <c r="AQ42" s="938" t="str">
        <f t="shared" si="9"/>
        <v>n/a</v>
      </c>
      <c r="AR42" s="704">
        <f>INDEX(Historical!$C$7:$C$1439,MATCH(B42,Historical!$B$7:$B$1446,0))*IF(AH42="n/a",1.03,IF(AH42&lt;0,1.01,IF(AH42&gt;10,1.1,(1+AH42/100))))</f>
        <v>2.06</v>
      </c>
      <c r="AS42" s="937">
        <f t="shared" si="10"/>
        <v>2.1217999999999999</v>
      </c>
      <c r="AT42" s="937">
        <f t="shared" si="15"/>
        <v>2.185454</v>
      </c>
      <c r="AU42" s="937">
        <f t="shared" si="15"/>
        <v>2.2510176200000003</v>
      </c>
      <c r="AV42" s="937">
        <f t="shared" si="15"/>
        <v>2.3185481486000001</v>
      </c>
      <c r="AW42" s="704">
        <f t="shared" si="12"/>
        <v>10.936819768599999</v>
      </c>
      <c r="AX42" s="812">
        <f t="shared" si="13"/>
        <v>25.142114410574713</v>
      </c>
      <c r="AY42" s="997" t="s">
        <v>137</v>
      </c>
      <c r="AZ42" s="924" t="s">
        <v>137</v>
      </c>
      <c r="BA42" s="924" t="s">
        <v>137</v>
      </c>
      <c r="BB42" s="924" t="s">
        <v>137</v>
      </c>
      <c r="BC42" s="924" t="s">
        <v>137</v>
      </c>
      <c r="BD42" s="963" t="s">
        <v>4301</v>
      </c>
      <c r="BE42" s="666">
        <v>2012</v>
      </c>
      <c r="BF42" s="948" t="e">
        <f>#VALUE!</f>
        <v>#VALUE!</v>
      </c>
      <c r="BG42" s="933" t="s">
        <v>137</v>
      </c>
    </row>
    <row r="43" spans="1:59" ht="11.25" customHeight="1" x14ac:dyDescent="0.2">
      <c r="A43" s="611" t="s">
        <v>938</v>
      </c>
      <c r="B43" s="927" t="s">
        <v>939</v>
      </c>
      <c r="C43" s="994" t="s">
        <v>112</v>
      </c>
      <c r="D43" s="994" t="s">
        <v>1230</v>
      </c>
      <c r="E43" s="794">
        <v>8</v>
      </c>
      <c r="F43" s="526">
        <v>564</v>
      </c>
      <c r="G43" s="526" t="s">
        <v>106</v>
      </c>
      <c r="H43" s="526" t="s">
        <v>106</v>
      </c>
      <c r="I43" s="926">
        <v>37.49</v>
      </c>
      <c r="J43" s="704">
        <f t="shared" si="0"/>
        <v>1.8671645772205918</v>
      </c>
      <c r="K43" s="929">
        <v>0.17499999999999999</v>
      </c>
      <c r="L43" s="641">
        <v>4</v>
      </c>
      <c r="M43" s="695">
        <f t="shared" si="1"/>
        <v>0.7</v>
      </c>
      <c r="N43" s="923" t="s">
        <v>560</v>
      </c>
      <c r="O43" s="797">
        <v>0.1575</v>
      </c>
      <c r="P43" s="917">
        <v>43500</v>
      </c>
      <c r="Q43" s="917">
        <v>43516</v>
      </c>
      <c r="R43" s="695">
        <f t="shared" si="2"/>
        <v>11.111111111111104</v>
      </c>
      <c r="S43" s="761">
        <f>IF(INDEX(Historical!$D$7:$D$1439,MATCH(B43,Historical!$B$7:$B$1446,0))=0,"n/a",(INDEX(Historical!$C$7:$C$1439,MATCH(B43,Historical!$B$7:$B$1446,0))/INDEX(Historical!$D$7:$D$1439,MATCH(B43,Historical!$B$7:$B$1446,0))-1)*100)</f>
        <v>12.5</v>
      </c>
      <c r="T43" s="761">
        <f>IF(INDEX(Historical!$F$7:$F$1432,MATCH(B43,Historical!$B$7:$B$1446,0))=0,"n/a",((INDEX(Historical!$C$7:$C$1439,MATCH(B43,Historical!$B$7:$B$1446,0))/INDEX(Historical!$F$7:$F$1432,MATCH(B43,Historical!$B$7:$B$1446,0)))^(1/3)-1)*100)</f>
        <v>12.710045297240802</v>
      </c>
      <c r="U43" s="761">
        <f>IF(INDEX(Historical!$H$7:$H$1432,MATCH(B43,Historical!$B$7:$B$1446,0))=0,"n/a",((INDEX(Historical!$C$7:$C$1439,MATCH(B43,Historical!$B$7:$B$1446,0))/INDEX(Historical!$H$7:$H$1432,MATCH(B43,Historical!$B$7:$B$1446,0)))^(1/5)-1)*100)</f>
        <v>11.842691472014465</v>
      </c>
      <c r="V43" s="761">
        <f>IF(INDEX(Historical!$O$7:$O$1432,MATCH(B43,Historical!$B$7:$B$1446,0))=0,"n/a",((INDEX(Historical!$C$7:$C$1439,MATCH(B43,Historical!$B$7:$B$1446,0))/INDEX(Historical!$O$7:$O$1432,MATCH(B43,Historical!$B$7:$B$1446,0)))^(1/10)-1)*100)</f>
        <v>7.5766919692604295</v>
      </c>
      <c r="W43" s="762">
        <f t="shared" si="3"/>
        <v>1.5630424887354164</v>
      </c>
      <c r="X43" s="763">
        <f t="shared" si="4"/>
        <v>0.37715577936351802</v>
      </c>
      <c r="Y43" s="707"/>
      <c r="Z43" s="704">
        <f t="shared" si="5"/>
        <v>26.119402985074625</v>
      </c>
      <c r="AA43" s="937">
        <f t="shared" si="6"/>
        <v>13.988805970149254</v>
      </c>
      <c r="AB43" s="641">
        <v>2</v>
      </c>
      <c r="AC43" s="918">
        <v>2.68</v>
      </c>
      <c r="AD43" s="918">
        <v>0.93</v>
      </c>
      <c r="AE43" s="918">
        <v>0.74</v>
      </c>
      <c r="AF43" s="918">
        <v>1.97</v>
      </c>
      <c r="AG43" s="918">
        <v>15.2</v>
      </c>
      <c r="AH43" s="918">
        <v>-11.899999999999999</v>
      </c>
      <c r="AI43" s="918">
        <v>12.629999999999999</v>
      </c>
      <c r="AJ43" s="918">
        <v>31.4</v>
      </c>
      <c r="AK43" s="918">
        <v>15</v>
      </c>
      <c r="AL43" s="930">
        <v>1050</v>
      </c>
      <c r="AM43" s="924">
        <v>1.4000000000000001</v>
      </c>
      <c r="AN43" s="918">
        <v>0.44</v>
      </c>
      <c r="AO43" s="804">
        <f t="shared" si="7"/>
        <v>-0.27894992091419724</v>
      </c>
      <c r="AP43" s="805">
        <f t="shared" si="8"/>
        <v>13.709856049235057</v>
      </c>
      <c r="AQ43" s="938">
        <f t="shared" si="9"/>
        <v>10.670577764611423</v>
      </c>
      <c r="AR43" s="704">
        <f>INDEX(Historical!$C$7:$C$1439,MATCH(B43,Historical!$B$7:$B$1446,0))*IF(AH43="n/a",1.03,IF(AH43&lt;0,1.01,IF(AH43&gt;10,1.1,(1+AH43/100))))</f>
        <v>0.63629999999999998</v>
      </c>
      <c r="AS43" s="937">
        <f t="shared" si="10"/>
        <v>0.69993000000000005</v>
      </c>
      <c r="AT43" s="937">
        <f t="shared" si="15"/>
        <v>0.76992300000000014</v>
      </c>
      <c r="AU43" s="937">
        <f t="shared" si="15"/>
        <v>0.84691530000000026</v>
      </c>
      <c r="AV43" s="937">
        <f t="shared" si="15"/>
        <v>0.93160683000000033</v>
      </c>
      <c r="AW43" s="704">
        <f t="shared" si="12"/>
        <v>3.8846751300000002</v>
      </c>
      <c r="AX43" s="812">
        <f t="shared" si="13"/>
        <v>10.361896852493999</v>
      </c>
      <c r="AY43" s="997">
        <v>1.6</v>
      </c>
      <c r="AZ43" s="924">
        <v>42.120000000000005</v>
      </c>
      <c r="BA43" s="924">
        <v>-26.3</v>
      </c>
      <c r="BB43" s="924">
        <v>6.36</v>
      </c>
      <c r="BC43" s="924">
        <v>-6.38</v>
      </c>
      <c r="BE43" s="666">
        <v>2012</v>
      </c>
      <c r="BF43" s="948" t="e">
        <f>#VALUE!</f>
        <v>#VALUE!</v>
      </c>
      <c r="BG43" s="933">
        <v>7.6</v>
      </c>
    </row>
    <row r="44" spans="1:59" ht="11.25" customHeight="1" x14ac:dyDescent="0.2">
      <c r="A44" s="611" t="s">
        <v>1585</v>
      </c>
      <c r="B44" s="927" t="s">
        <v>1586</v>
      </c>
      <c r="C44" s="994" t="s">
        <v>4356</v>
      </c>
      <c r="D44" s="994" t="s">
        <v>4357</v>
      </c>
      <c r="E44" s="794">
        <v>9</v>
      </c>
      <c r="F44" s="526">
        <v>411</v>
      </c>
      <c r="G44" s="526" t="s">
        <v>106</v>
      </c>
      <c r="H44" s="526" t="s">
        <v>106</v>
      </c>
      <c r="I44" s="926">
        <v>14.82</v>
      </c>
      <c r="J44" s="704">
        <f t="shared" si="0"/>
        <v>7.0175438596491224</v>
      </c>
      <c r="K44" s="929">
        <v>0.26</v>
      </c>
      <c r="L44" s="641">
        <v>4</v>
      </c>
      <c r="M44" s="695">
        <f t="shared" si="1"/>
        <v>1.04</v>
      </c>
      <c r="N44" s="923" t="s">
        <v>220</v>
      </c>
      <c r="O44" s="797">
        <v>0.255</v>
      </c>
      <c r="P44" s="917">
        <v>43447</v>
      </c>
      <c r="Q44" s="917">
        <v>43480</v>
      </c>
      <c r="R44" s="695">
        <f t="shared" si="2"/>
        <v>1.9607843137254919</v>
      </c>
      <c r="S44" s="761">
        <f>IF(INDEX(Historical!$D$7:$D$1439,MATCH(B44,Historical!$B$7:$B$1446,0))=0,"n/a",(INDEX(Historical!$C$7:$C$1439,MATCH(B44,Historical!$B$7:$B$1446,0))/INDEX(Historical!$D$7:$D$1439,MATCH(B44,Historical!$B$7:$B$1446,0))-1)*100)</f>
        <v>7.4468085106383031</v>
      </c>
      <c r="T44" s="761">
        <f>IF(INDEX(Historical!$F$7:$F$1432,MATCH(B44,Historical!$B$7:$B$1446,0))=0,"n/a",((INDEX(Historical!$C$7:$C$1439,MATCH(B44,Historical!$B$7:$B$1446,0))/INDEX(Historical!$F$7:$F$1432,MATCH(B44,Historical!$B$7:$B$1446,0)))^(1/3)-1)*100)</f>
        <v>12.465937638837875</v>
      </c>
      <c r="U44" s="761">
        <f>IF(INDEX(Historical!$H$7:$H$1432,MATCH(B44,Historical!$B$7:$B$1446,0))=0,"n/a",((INDEX(Historical!$C$7:$C$1439,MATCH(B44,Historical!$B$7:$B$1446,0))/INDEX(Historical!$H$7:$H$1432,MATCH(B44,Historical!$B$7:$B$1446,0)))^(1/5)-1)*100)</f>
        <v>11.163159431275194</v>
      </c>
      <c r="V44" s="761" t="str">
        <f>IF(INDEX(Historical!$O$7:$O$1432,MATCH(B44,Historical!$B$7:$B$1446,0))=0,"n/a",((INDEX(Historical!$C$7:$C$1439,MATCH(B44,Historical!$B$7:$B$1446,0))/INDEX(Historical!$O$7:$O$1432,MATCH(B44,Historical!$B$7:$B$1446,0)))^(1/10)-1)*100)</f>
        <v>n/a</v>
      </c>
      <c r="W44" s="762" t="str">
        <f t="shared" si="3"/>
        <v>n/a</v>
      </c>
      <c r="X44" s="763">
        <f t="shared" si="4"/>
        <v>1.5085350582804318</v>
      </c>
      <c r="Y44" s="928"/>
      <c r="Z44" s="704" t="str">
        <f t="shared" si="5"/>
        <v>n/a</v>
      </c>
      <c r="AA44" s="937" t="str">
        <f t="shared" si="6"/>
        <v>n/a</v>
      </c>
      <c r="AB44" s="641">
        <v>12</v>
      </c>
      <c r="AC44" s="918">
        <v>-1.1000000000000001</v>
      </c>
      <c r="AD44" s="918" t="s">
        <v>137</v>
      </c>
      <c r="AE44" s="918">
        <v>1.65</v>
      </c>
      <c r="AF44" s="918">
        <v>0.38</v>
      </c>
      <c r="AG44" s="918">
        <v>-2.9000000000000004</v>
      </c>
      <c r="AH44" s="920">
        <v>4.1000000000000005</v>
      </c>
      <c r="AI44" s="920">
        <v>-12.6</v>
      </c>
      <c r="AJ44" s="918">
        <v>7.3999999999999995</v>
      </c>
      <c r="AK44" s="918">
        <v>7.0000000000000009</v>
      </c>
      <c r="AL44" s="930">
        <v>654.75</v>
      </c>
      <c r="AM44" s="924">
        <v>0.1</v>
      </c>
      <c r="AN44" s="918">
        <v>1.47</v>
      </c>
      <c r="AO44" s="804" t="str">
        <f t="shared" si="7"/>
        <v>n/a</v>
      </c>
      <c r="AP44" s="805">
        <f t="shared" si="8"/>
        <v>18.180703290924317</v>
      </c>
      <c r="AQ44" s="938" t="str">
        <f t="shared" si="9"/>
        <v>n/a</v>
      </c>
      <c r="AR44" s="704">
        <f>INDEX(Historical!$C$7:$C$1439,MATCH(B44,Historical!$B$7:$B$1446,0))*IF(AH44="n/a",1.03,IF(AH44&lt;0,1.01,IF(AH44&gt;10,1.1,(1+AH44/100))))</f>
        <v>1.05141</v>
      </c>
      <c r="AS44" s="937">
        <f t="shared" si="10"/>
        <v>1.0619240999999999</v>
      </c>
      <c r="AT44" s="937">
        <f t="shared" si="15"/>
        <v>1.136258787</v>
      </c>
      <c r="AU44" s="937">
        <f t="shared" si="15"/>
        <v>1.2157969020900001</v>
      </c>
      <c r="AV44" s="937">
        <f t="shared" si="15"/>
        <v>1.3009026852363001</v>
      </c>
      <c r="AW44" s="704">
        <f t="shared" si="12"/>
        <v>5.7662924743263009</v>
      </c>
      <c r="AX44" s="812">
        <f t="shared" si="13"/>
        <v>38.908856102066807</v>
      </c>
      <c r="AY44" s="997">
        <v>0.57999999999999996</v>
      </c>
      <c r="AZ44" s="924">
        <v>12.790000000000001</v>
      </c>
      <c r="BA44" s="924">
        <v>-20.32</v>
      </c>
      <c r="BB44" s="924">
        <v>-6.03</v>
      </c>
      <c r="BC44" s="924">
        <v>-8.68</v>
      </c>
      <c r="BE44" s="666">
        <v>2011</v>
      </c>
      <c r="BF44" s="948" t="e">
        <f>#VALUE!</f>
        <v>#VALUE!</v>
      </c>
      <c r="BG44" s="933">
        <v>-1.0999999999999999</v>
      </c>
    </row>
    <row r="45" spans="1:59" ht="11.25" customHeight="1" x14ac:dyDescent="0.2">
      <c r="A45" s="611" t="s">
        <v>897</v>
      </c>
      <c r="B45" s="927" t="s">
        <v>898</v>
      </c>
      <c r="C45" s="994" t="s">
        <v>4356</v>
      </c>
      <c r="D45" s="994" t="s">
        <v>4357</v>
      </c>
      <c r="E45" s="794">
        <v>9</v>
      </c>
      <c r="F45" s="526">
        <v>413</v>
      </c>
      <c r="G45" s="526" t="s">
        <v>106</v>
      </c>
      <c r="H45" s="526" t="s">
        <v>106</v>
      </c>
      <c r="I45" s="926">
        <v>142.56</v>
      </c>
      <c r="J45" s="704">
        <f t="shared" si="0"/>
        <v>2.7216610549943883</v>
      </c>
      <c r="K45" s="929">
        <v>0.97</v>
      </c>
      <c r="L45" s="641">
        <v>4</v>
      </c>
      <c r="M45" s="695">
        <f t="shared" si="1"/>
        <v>3.88</v>
      </c>
      <c r="N45" s="923" t="s">
        <v>493</v>
      </c>
      <c r="O45" s="797">
        <v>0.93</v>
      </c>
      <c r="P45" s="917">
        <v>43462</v>
      </c>
      <c r="Q45" s="917">
        <v>43480</v>
      </c>
      <c r="R45" s="695">
        <f t="shared" si="2"/>
        <v>4.301075268817196</v>
      </c>
      <c r="S45" s="761">
        <f>IF(INDEX(Historical!$D$7:$D$1439,MATCH(B45,Historical!$B$7:$B$1446,0))=0,"n/a",(INDEX(Historical!$C$7:$C$1439,MATCH(B45,Historical!$B$7:$B$1446,0))/INDEX(Historical!$D$7:$D$1439,MATCH(B45,Historical!$B$7:$B$1446,0))-1)*100)</f>
        <v>6.3953488372093137</v>
      </c>
      <c r="T45" s="761">
        <f>IF(INDEX(Historical!$F$7:$F$1432,MATCH(B45,Historical!$B$7:$B$1446,0))=0,"n/a",((INDEX(Historical!$C$7:$C$1439,MATCH(B45,Historical!$B$7:$B$1446,0))/INDEX(Historical!$F$7:$F$1432,MATCH(B45,Historical!$B$7:$B$1446,0)))^(1/3)-1)*100)</f>
        <v>6.6165718598516055</v>
      </c>
      <c r="U45" s="761">
        <f>IF(INDEX(Historical!$H$7:$H$1432,MATCH(B45,Historical!$B$7:$B$1446,0))=0,"n/a",((INDEX(Historical!$C$7:$C$1439,MATCH(B45,Historical!$B$7:$B$1446,0))/INDEX(Historical!$H$7:$H$1432,MATCH(B45,Historical!$B$7:$B$1446,0)))^(1/5)-1)*100)</f>
        <v>8.0081052992623256</v>
      </c>
      <c r="V45" s="761">
        <f>IF(INDEX(Historical!$O$7:$O$1432,MATCH(B45,Historical!$B$7:$B$1446,0))=0,"n/a",((INDEX(Historical!$C$7:$C$1439,MATCH(B45,Historical!$B$7:$B$1446,0))/INDEX(Historical!$O$7:$O$1432,MATCH(B45,Historical!$B$7:$B$1446,0)))^(1/10)-1)*100)</f>
        <v>1.4797527177397685</v>
      </c>
      <c r="W45" s="762">
        <f t="shared" si="3"/>
        <v>5.4117861743104045</v>
      </c>
      <c r="X45" s="763">
        <f t="shared" si="4"/>
        <v>0.46289626007296686</v>
      </c>
      <c r="Y45" s="715"/>
      <c r="Z45" s="704">
        <f t="shared" si="5"/>
        <v>111.49425287356323</v>
      </c>
      <c r="AA45" s="937">
        <f t="shared" si="6"/>
        <v>40.96551724137931</v>
      </c>
      <c r="AB45" s="641">
        <v>12</v>
      </c>
      <c r="AC45" s="918">
        <v>3.48</v>
      </c>
      <c r="AD45" s="918">
        <v>409.54</v>
      </c>
      <c r="AE45" s="918">
        <v>12.17</v>
      </c>
      <c r="AF45" s="918">
        <v>2.08</v>
      </c>
      <c r="AG45" s="918">
        <v>5.5</v>
      </c>
      <c r="AH45" s="920">
        <v>123.10000000000001</v>
      </c>
      <c r="AI45" s="920">
        <v>36.58</v>
      </c>
      <c r="AJ45" s="918">
        <v>17.299999999999997</v>
      </c>
      <c r="AK45" s="918">
        <v>0.1</v>
      </c>
      <c r="AL45" s="930">
        <v>16149.999999999998</v>
      </c>
      <c r="AM45" s="924">
        <v>1.4000000000000001</v>
      </c>
      <c r="AN45" s="918">
        <v>0.75</v>
      </c>
      <c r="AO45" s="804">
        <f t="shared" si="7"/>
        <v>-30.235750887122595</v>
      </c>
      <c r="AP45" s="805">
        <f t="shared" si="8"/>
        <v>10.729766354256714</v>
      </c>
      <c r="AQ45" s="938">
        <f t="shared" si="9"/>
        <v>94.603044240284717</v>
      </c>
      <c r="AR45" s="704">
        <f>INDEX(Historical!$C$7:$C$1439,MATCH(B45,Historical!$B$7:$B$1446,0))*IF(AH45="n/a",1.03,IF(AH45&lt;0,1.01,IF(AH45&gt;10,1.1,(1+AH45/100))))</f>
        <v>4.0260000000000007</v>
      </c>
      <c r="AS45" s="937">
        <f t="shared" si="10"/>
        <v>4.4286000000000012</v>
      </c>
      <c r="AT45" s="937">
        <f t="shared" si="15"/>
        <v>4.433028600000001</v>
      </c>
      <c r="AU45" s="937">
        <f t="shared" si="15"/>
        <v>4.4374616286000004</v>
      </c>
      <c r="AV45" s="937">
        <f t="shared" si="15"/>
        <v>4.4418990902286</v>
      </c>
      <c r="AW45" s="704">
        <f t="shared" si="12"/>
        <v>21.766989318828603</v>
      </c>
      <c r="AX45" s="812">
        <f t="shared" si="13"/>
        <v>15.268651317921297</v>
      </c>
      <c r="AY45" s="997">
        <v>0.95</v>
      </c>
      <c r="AZ45" s="924">
        <v>30.740000000000002</v>
      </c>
      <c r="BA45" s="924">
        <v>-1.0699999999999998</v>
      </c>
      <c r="BB45" s="924">
        <v>6.02</v>
      </c>
      <c r="BC45" s="924">
        <v>12.659999999999998</v>
      </c>
      <c r="BE45" s="666">
        <v>2011</v>
      </c>
      <c r="BF45" s="948" t="e">
        <f>#VALUE!</f>
        <v>#VALUE!</v>
      </c>
      <c r="BG45" s="933">
        <v>2.6</v>
      </c>
    </row>
    <row r="46" spans="1:59" s="840" customFormat="1" ht="11.25" customHeight="1" x14ac:dyDescent="0.2">
      <c r="A46" s="819" t="s">
        <v>950</v>
      </c>
      <c r="B46" s="848" t="s">
        <v>4185</v>
      </c>
      <c r="C46" s="994" t="s">
        <v>108</v>
      </c>
      <c r="D46" s="994" t="s">
        <v>118</v>
      </c>
      <c r="E46" s="1006">
        <v>7</v>
      </c>
      <c r="F46" s="526">
        <v>668</v>
      </c>
      <c r="G46" s="1151" t="s">
        <v>106</v>
      </c>
      <c r="H46" s="1151" t="s">
        <v>106</v>
      </c>
      <c r="I46" s="821">
        <v>70.66</v>
      </c>
      <c r="J46" s="822">
        <f t="shared" si="0"/>
        <v>1.7548825360883102</v>
      </c>
      <c r="K46" s="823">
        <v>0.31</v>
      </c>
      <c r="L46" s="824">
        <v>4</v>
      </c>
      <c r="M46" s="825">
        <f t="shared" si="1"/>
        <v>1.24</v>
      </c>
      <c r="N46" s="826" t="s">
        <v>598</v>
      </c>
      <c r="O46" s="1214">
        <v>0.27</v>
      </c>
      <c r="P46" s="828">
        <v>43524</v>
      </c>
      <c r="Q46" s="828">
        <v>43539</v>
      </c>
      <c r="R46" s="825">
        <f t="shared" si="2"/>
        <v>14.814814814814806</v>
      </c>
      <c r="S46" s="761">
        <f>IF(INDEX(Historical!$D$7:$D$1439,MATCH(B46,Historical!$B$7:$B$1446,0))=0,"n/a",(INDEX(Historical!$C$7:$C$1439,MATCH(B46,Historical!$B$7:$B$1446,0))/INDEX(Historical!$D$7:$D$1439,MATCH(B46,Historical!$B$7:$B$1446,0))-1)*100)</f>
        <v>14.999999999999991</v>
      </c>
      <c r="T46" s="761">
        <f>IF(INDEX(Historical!$F$7:$F$1432,MATCH(B46,Historical!$B$7:$B$1446,0))=0,"n/a",((INDEX(Historical!$C$7:$C$1439,MATCH(B46,Historical!$B$7:$B$1446,0))/INDEX(Historical!$F$7:$F$1432,MATCH(B46,Historical!$B$7:$B$1446,0)))^(1/3)-1)*100)</f>
        <v>15.791639440424632</v>
      </c>
      <c r="U46" s="761">
        <f>IF(INDEX(Historical!$H$7:$H$1432,MATCH(B46,Historical!$B$7:$B$1446,0))=0,"n/a",((INDEX(Historical!$C$7:$C$1439,MATCH(B46,Historical!$B$7:$B$1446,0))/INDEX(Historical!$H$7:$H$1432,MATCH(B46,Historical!$B$7:$B$1446,0)))^(1/5)-1)*100)</f>
        <v>15.662897864462909</v>
      </c>
      <c r="V46" s="761" t="str">
        <f>IF(INDEX(Historical!$O$7:$O$1432,MATCH(B46,Historical!$B$7:$B$1446,0))=0,"n/a",((INDEX(Historical!$C$7:$C$1439,MATCH(B46,Historical!$B$7:$B$1446,0))/INDEX(Historical!$O$7:$O$1432,MATCH(B46,Historical!$B$7:$B$1446,0)))^(1/10)-1)*100)</f>
        <v>n/a</v>
      </c>
      <c r="W46" s="829" t="str">
        <f t="shared" si="3"/>
        <v>n/a</v>
      </c>
      <c r="X46" s="830" t="str">
        <f t="shared" si="4"/>
        <v>n/a</v>
      </c>
      <c r="Y46" s="841" t="s">
        <v>4418</v>
      </c>
      <c r="Z46" s="822">
        <f t="shared" si="5"/>
        <v>70.454545454545453</v>
      </c>
      <c r="AA46" s="832">
        <f t="shared" si="6"/>
        <v>40.147727272727273</v>
      </c>
      <c r="AB46" s="824">
        <v>12</v>
      </c>
      <c r="AC46" s="833">
        <v>1.76</v>
      </c>
      <c r="AD46" s="833">
        <v>5.74</v>
      </c>
      <c r="AE46" s="833">
        <v>1.34</v>
      </c>
      <c r="AF46" s="833">
        <v>1.37</v>
      </c>
      <c r="AG46" s="833">
        <v>3.5999999999999996</v>
      </c>
      <c r="AH46" s="833">
        <v>110.1</v>
      </c>
      <c r="AI46" s="833">
        <v>10.79</v>
      </c>
      <c r="AJ46" s="833">
        <v>-13.5</v>
      </c>
      <c r="AK46" s="833">
        <v>7.0000000000000009</v>
      </c>
      <c r="AL46" s="834">
        <v>2430</v>
      </c>
      <c r="AM46" s="835">
        <v>3.3000000000000003</v>
      </c>
      <c r="AN46" s="833">
        <v>0.33</v>
      </c>
      <c r="AO46" s="836">
        <f t="shared" si="7"/>
        <v>-22.729946872176054</v>
      </c>
      <c r="AP46" s="837">
        <f t="shared" si="8"/>
        <v>17.417780400551219</v>
      </c>
      <c r="AQ46" s="838">
        <f t="shared" si="9"/>
        <v>56.350583786901964</v>
      </c>
      <c r="AR46" s="704">
        <f>INDEX(Historical!$C$7:$C$1439,MATCH(B46,Historical!$B$7:$B$1446,0))*IF(AH46="n/a",1.03,IF(AH46&lt;0,1.01,IF(AH46&gt;10,1.1,(1+AH46/100))))</f>
        <v>1.1880000000000002</v>
      </c>
      <c r="AS46" s="832">
        <f t="shared" si="10"/>
        <v>1.3068000000000002</v>
      </c>
      <c r="AT46" s="832">
        <f t="shared" si="15"/>
        <v>1.3982760000000003</v>
      </c>
      <c r="AU46" s="832">
        <f t="shared" si="15"/>
        <v>1.4961553200000004</v>
      </c>
      <c r="AV46" s="832">
        <f t="shared" si="15"/>
        <v>1.6008861924000006</v>
      </c>
      <c r="AW46" s="822">
        <f t="shared" si="12"/>
        <v>6.9901175124000021</v>
      </c>
      <c r="AX46" s="839">
        <f t="shared" si="13"/>
        <v>9.8926089900934091</v>
      </c>
      <c r="AY46" s="998">
        <v>0.53</v>
      </c>
      <c r="AZ46" s="835">
        <v>28.24</v>
      </c>
      <c r="BA46" s="835">
        <v>-2.19</v>
      </c>
      <c r="BB46" s="835">
        <v>3.7699999999999996</v>
      </c>
      <c r="BC46" s="835">
        <v>9.629999999999999</v>
      </c>
      <c r="BD46" s="964"/>
      <c r="BE46" s="666">
        <v>2013</v>
      </c>
      <c r="BF46" s="948" t="e">
        <f>#VALUE!</f>
        <v>#VALUE!</v>
      </c>
      <c r="BG46" s="895">
        <v>0.70000000000000007</v>
      </c>
    </row>
    <row r="47" spans="1:59" ht="11.25" customHeight="1" x14ac:dyDescent="0.2">
      <c r="A47" s="932" t="s">
        <v>4411</v>
      </c>
      <c r="B47" s="927" t="s">
        <v>3811</v>
      </c>
      <c r="C47" s="994" t="s">
        <v>247</v>
      </c>
      <c r="D47" s="994" t="s">
        <v>4390</v>
      </c>
      <c r="E47" s="794">
        <v>5</v>
      </c>
      <c r="F47" s="526">
        <v>846</v>
      </c>
      <c r="G47" s="526" t="s">
        <v>106</v>
      </c>
      <c r="H47" s="526" t="s">
        <v>106</v>
      </c>
      <c r="I47" s="926">
        <v>29.55</v>
      </c>
      <c r="J47" s="704">
        <f t="shared" si="0"/>
        <v>1.4890016920473772</v>
      </c>
      <c r="K47" s="929">
        <v>0.11</v>
      </c>
      <c r="L47" s="641">
        <v>4</v>
      </c>
      <c r="M47" s="695">
        <f t="shared" si="1"/>
        <v>0.44</v>
      </c>
      <c r="N47" s="923" t="s">
        <v>520</v>
      </c>
      <c r="O47" s="797">
        <v>0.105</v>
      </c>
      <c r="P47" s="917">
        <v>43427</v>
      </c>
      <c r="Q47" s="917">
        <v>43440</v>
      </c>
      <c r="R47" s="695">
        <f t="shared" si="2"/>
        <v>4.7619047619047663</v>
      </c>
      <c r="S47" s="761">
        <f>IF(INDEX(Historical!$D$7:$D$1439,MATCH(B47,Historical!$B$7:$B$1446,0))=0,"n/a",(INDEX(Historical!$C$7:$C$1439,MATCH(B47,Historical!$B$7:$B$1446,0))/INDEX(Historical!$D$7:$D$1439,MATCH(B47,Historical!$B$7:$B$1446,0))-1)*100)</f>
        <v>2.6570048309178862</v>
      </c>
      <c r="T47" s="761">
        <f>IF(INDEX(Historical!$F$7:$F$1432,MATCH(B47,Historical!$B$7:$B$1446,0))=0,"n/a",((INDEX(Historical!$C$7:$C$1439,MATCH(B47,Historical!$B$7:$B$1446,0))/INDEX(Historical!$F$7:$F$1432,MATCH(B47,Historical!$B$7:$B$1446,0)))^(1/3)-1)*100)</f>
        <v>6.3225925707475428</v>
      </c>
      <c r="U47" s="761" t="str">
        <f>IF(INDEX(Historical!$H$7:$H$1432,MATCH(B47,Historical!$B$7:$B$1446,0))=0,"n/a",((INDEX(Historical!$C$7:$C$1439,MATCH(B47,Historical!$B$7:$B$1446,0))/INDEX(Historical!$H$7:$H$1432,MATCH(B47,Historical!$B$7:$B$1446,0)))^(1/5)-1)*100)</f>
        <v>n/a</v>
      </c>
      <c r="V47" s="761" t="str">
        <f>IF(INDEX(Historical!$O$7:$O$1432,MATCH(B47,Historical!$B$7:$B$1446,0))=0,"n/a",((INDEX(Historical!$C$7:$C$1439,MATCH(B47,Historical!$B$7:$B$1446,0))/INDEX(Historical!$O$7:$O$1432,MATCH(B47,Historical!$B$7:$B$1446,0)))^(1/10)-1)*100)</f>
        <v>n/a</v>
      </c>
      <c r="W47" s="762" t="str">
        <f t="shared" si="3"/>
        <v>n/a</v>
      </c>
      <c r="X47" s="763" t="str">
        <f t="shared" si="4"/>
        <v>n/a</v>
      </c>
      <c r="Y47" s="928"/>
      <c r="Z47" s="704">
        <f t="shared" si="5"/>
        <v>23.03664921465969</v>
      </c>
      <c r="AA47" s="937">
        <f t="shared" si="6"/>
        <v>15.471204188481677</v>
      </c>
      <c r="AB47" s="641">
        <v>9</v>
      </c>
      <c r="AC47" s="918">
        <v>1.91</v>
      </c>
      <c r="AD47" s="918">
        <v>1.37</v>
      </c>
      <c r="AE47" s="918">
        <v>0.47</v>
      </c>
      <c r="AF47" s="918">
        <v>2.27</v>
      </c>
      <c r="AG47" s="918">
        <v>17.7</v>
      </c>
      <c r="AH47" s="918">
        <v>-12.3</v>
      </c>
      <c r="AI47" s="918">
        <v>11.21</v>
      </c>
      <c r="AJ47" s="918">
        <v>31.1</v>
      </c>
      <c r="AK47" s="918">
        <v>11.33</v>
      </c>
      <c r="AL47" s="930">
        <v>7530</v>
      </c>
      <c r="AM47" s="924">
        <v>1</v>
      </c>
      <c r="AN47" s="918">
        <v>2.29</v>
      </c>
      <c r="AO47" s="804" t="str">
        <f t="shared" si="7"/>
        <v>n/a</v>
      </c>
      <c r="AP47" s="805" t="str">
        <f t="shared" si="8"/>
        <v>n/a</v>
      </c>
      <c r="AQ47" s="938">
        <f t="shared" si="9"/>
        <v>24.934887055179257</v>
      </c>
      <c r="AR47" s="704">
        <f>INDEX(Historical!$C$7:$C$1439,MATCH(B47,Historical!$B$7:$B$1446,0))*IF(AH47="n/a",1.03,IF(AH47&lt;0,1.01,IF(AH47&gt;10,1.1,(1+AH47/100))))</f>
        <v>0.42924999999999996</v>
      </c>
      <c r="AS47" s="937">
        <f t="shared" si="10"/>
        <v>0.47217500000000001</v>
      </c>
      <c r="AT47" s="937">
        <f t="shared" ref="AT47:AV66" si="16">IF($AK47="n/a",1.03*AS47,IF($AK47&lt;0,1.01*AS47,IF($AK47&gt;10,1.1*AS47,(1+$AK47/100)*AS47)))</f>
        <v>0.51939250000000003</v>
      </c>
      <c r="AU47" s="937">
        <f t="shared" si="16"/>
        <v>0.57133175000000014</v>
      </c>
      <c r="AV47" s="937">
        <f t="shared" si="16"/>
        <v>0.62846492500000017</v>
      </c>
      <c r="AW47" s="704">
        <f t="shared" si="12"/>
        <v>2.6206141750000005</v>
      </c>
      <c r="AX47" s="812">
        <f t="shared" si="13"/>
        <v>8.8684066835871427</v>
      </c>
      <c r="AY47" s="997">
        <v>1.0900000000000001</v>
      </c>
      <c r="AZ47" s="924">
        <v>7.9600000000000009</v>
      </c>
      <c r="BA47" s="924">
        <v>-32.379999999999995</v>
      </c>
      <c r="BB47" s="924">
        <v>-5.36</v>
      </c>
      <c r="BC47" s="924">
        <v>-18.079999999999998</v>
      </c>
      <c r="BE47" s="666">
        <v>2014</v>
      </c>
      <c r="BF47" s="948" t="e">
        <f>#VALUE!</f>
        <v>#VALUE!</v>
      </c>
      <c r="BG47" s="933">
        <v>3.8</v>
      </c>
    </row>
    <row r="48" spans="1:59" ht="11.25" customHeight="1" x14ac:dyDescent="0.2">
      <c r="A48" s="537" t="s">
        <v>960</v>
      </c>
      <c r="B48" s="927" t="s">
        <v>961</v>
      </c>
      <c r="C48" s="994" t="s">
        <v>108</v>
      </c>
      <c r="D48" s="994" t="s">
        <v>4376</v>
      </c>
      <c r="E48" s="794">
        <v>7</v>
      </c>
      <c r="F48" s="526">
        <v>640</v>
      </c>
      <c r="G48" s="526" t="s">
        <v>115</v>
      </c>
      <c r="H48" s="526" t="s">
        <v>115</v>
      </c>
      <c r="I48" s="926">
        <v>21.35</v>
      </c>
      <c r="J48" s="704">
        <f t="shared" si="0"/>
        <v>3.185011709601874</v>
      </c>
      <c r="K48" s="929">
        <v>0.17</v>
      </c>
      <c r="L48" s="641">
        <v>4</v>
      </c>
      <c r="M48" s="695">
        <f t="shared" si="1"/>
        <v>0.68</v>
      </c>
      <c r="N48" s="923" t="s">
        <v>149</v>
      </c>
      <c r="O48" s="797">
        <v>0.15</v>
      </c>
      <c r="P48" s="917">
        <v>43434</v>
      </c>
      <c r="Q48" s="917">
        <v>43451</v>
      </c>
      <c r="R48" s="695">
        <f t="shared" si="2"/>
        <v>13.333333333333346</v>
      </c>
      <c r="S48" s="761">
        <f>IF(INDEX(Historical!$D$7:$D$1439,MATCH(B48,Historical!$B$7:$B$1446,0))=0,"n/a",(INDEX(Historical!$C$7:$C$1439,MATCH(B48,Historical!$B$7:$B$1446,0))/INDEX(Historical!$D$7:$D$1439,MATCH(B48,Historical!$B$7:$B$1446,0))-1)*100)</f>
        <v>24</v>
      </c>
      <c r="T48" s="761">
        <f>IF(INDEX(Historical!$F$7:$F$1432,MATCH(B48,Historical!$B$7:$B$1446,0))=0,"n/a",((INDEX(Historical!$C$7:$C$1439,MATCH(B48,Historical!$B$7:$B$1446,0))/INDEX(Historical!$F$7:$F$1432,MATCH(B48,Historical!$B$7:$B$1446,0)))^(1/3)-1)*100)</f>
        <v>14.780807987640143</v>
      </c>
      <c r="U48" s="761">
        <f>IF(INDEX(Historical!$H$7:$H$1432,MATCH(B48,Historical!$B$7:$B$1446,0))=0,"n/a",((INDEX(Historical!$C$7:$C$1439,MATCH(B48,Historical!$B$7:$B$1446,0))/INDEX(Historical!$H$7:$H$1432,MATCH(B48,Historical!$B$7:$B$1446,0)))^(1/5)-1)*100)</f>
        <v>13.442437615833924</v>
      </c>
      <c r="V48" s="761">
        <f>IF(INDEX(Historical!$O$7:$O$1432,MATCH(B48,Historical!$B$7:$B$1446,0))=0,"n/a",((INDEX(Historical!$C$7:$C$1439,MATCH(B48,Historical!$B$7:$B$1446,0))/INDEX(Historical!$O$7:$O$1432,MATCH(B48,Historical!$B$7:$B$1446,0)))^(1/10)-1)*100)</f>
        <v>-6.9194808529827512</v>
      </c>
      <c r="W48" s="762" t="str">
        <f t="shared" si="3"/>
        <v>n/a</v>
      </c>
      <c r="X48" s="763">
        <f t="shared" si="4"/>
        <v>1.2925420784455697</v>
      </c>
      <c r="Y48" s="719"/>
      <c r="Z48" s="704">
        <f t="shared" si="5"/>
        <v>37.777777777777779</v>
      </c>
      <c r="AA48" s="937">
        <f t="shared" si="6"/>
        <v>11.861111111111112</v>
      </c>
      <c r="AB48" s="641">
        <v>12</v>
      </c>
      <c r="AC48" s="918">
        <v>1.8</v>
      </c>
      <c r="AD48" s="918">
        <v>1.98</v>
      </c>
      <c r="AE48" s="918">
        <v>3.21</v>
      </c>
      <c r="AF48" s="918">
        <v>1</v>
      </c>
      <c r="AG48" s="918">
        <v>9</v>
      </c>
      <c r="AH48" s="918">
        <v>19.7</v>
      </c>
      <c r="AI48" s="918">
        <v>3.71</v>
      </c>
      <c r="AJ48" s="918">
        <v>10.4</v>
      </c>
      <c r="AK48" s="918">
        <v>6</v>
      </c>
      <c r="AL48" s="930">
        <v>3700</v>
      </c>
      <c r="AM48" s="924">
        <v>1.3</v>
      </c>
      <c r="AN48" s="918">
        <v>0.23</v>
      </c>
      <c r="AO48" s="804">
        <f t="shared" si="7"/>
        <v>4.7663382143246853</v>
      </c>
      <c r="AP48" s="805">
        <f t="shared" si="8"/>
        <v>16.627449325435798</v>
      </c>
      <c r="AQ48" s="938">
        <f t="shared" si="9"/>
        <v>-27.394181099090929</v>
      </c>
      <c r="AR48" s="704">
        <f>INDEX(Historical!$C$7:$C$1439,MATCH(B48,Historical!$B$7:$B$1446,0))*IF(AH48="n/a",1.03,IF(AH48&lt;0,1.01,IF(AH48&gt;10,1.1,(1+AH48/100))))</f>
        <v>0.68200000000000005</v>
      </c>
      <c r="AS48" s="937">
        <f t="shared" si="10"/>
        <v>0.70730219999999999</v>
      </c>
      <c r="AT48" s="937">
        <f t="shared" si="16"/>
        <v>0.74974033200000001</v>
      </c>
      <c r="AU48" s="937">
        <f t="shared" si="16"/>
        <v>0.79472475192000003</v>
      </c>
      <c r="AV48" s="937">
        <f t="shared" si="16"/>
        <v>0.84240823703520007</v>
      </c>
      <c r="AW48" s="704">
        <f t="shared" si="12"/>
        <v>3.7761755209552001</v>
      </c>
      <c r="AX48" s="812">
        <f t="shared" si="13"/>
        <v>17.687004781991568</v>
      </c>
      <c r="AY48" s="997">
        <v>1.0900000000000001</v>
      </c>
      <c r="AZ48" s="924">
        <v>15.22</v>
      </c>
      <c r="BA48" s="924">
        <v>-26.44</v>
      </c>
      <c r="BB48" s="924">
        <v>-4.68</v>
      </c>
      <c r="BC48" s="924">
        <v>-12.46</v>
      </c>
      <c r="BE48" s="666">
        <v>2012</v>
      </c>
      <c r="BF48" s="948" t="e">
        <f>#VALUE!</f>
        <v>#VALUE!</v>
      </c>
      <c r="BG48" s="933">
        <v>1</v>
      </c>
    </row>
    <row r="49" spans="1:59" ht="11.25" customHeight="1" x14ac:dyDescent="0.2">
      <c r="A49" s="611" t="s">
        <v>955</v>
      </c>
      <c r="B49" s="927" t="s">
        <v>956</v>
      </c>
      <c r="C49" s="994" t="s">
        <v>123</v>
      </c>
      <c r="D49" s="994" t="s">
        <v>4208</v>
      </c>
      <c r="E49" s="794">
        <v>9</v>
      </c>
      <c r="F49" s="526">
        <v>375</v>
      </c>
      <c r="G49" s="526" t="s">
        <v>37</v>
      </c>
      <c r="H49" s="526" t="s">
        <v>37</v>
      </c>
      <c r="I49" s="926">
        <v>78.13</v>
      </c>
      <c r="J49" s="704">
        <f t="shared" si="0"/>
        <v>1.2799180852425445</v>
      </c>
      <c r="K49" s="929">
        <v>0.25</v>
      </c>
      <c r="L49" s="641">
        <v>4</v>
      </c>
      <c r="M49" s="695">
        <f t="shared" si="1"/>
        <v>1</v>
      </c>
      <c r="N49" s="923" t="s">
        <v>149</v>
      </c>
      <c r="O49" s="797">
        <v>0.22500000000000001</v>
      </c>
      <c r="P49" s="660">
        <v>43251</v>
      </c>
      <c r="Q49" s="660">
        <v>43266</v>
      </c>
      <c r="R49" s="695">
        <f t="shared" si="2"/>
        <v>11.111111111111107</v>
      </c>
      <c r="S49" s="761">
        <f>IF(INDEX(Historical!$D$7:$D$1439,MATCH(B49,Historical!$B$7:$B$1446,0))=0,"n/a",(INDEX(Historical!$C$7:$C$1439,MATCH(B49,Historical!$B$7:$B$1446,0))/INDEX(Historical!$D$7:$D$1439,MATCH(B49,Historical!$B$7:$B$1446,0))-1)*100)</f>
        <v>12.612612612612617</v>
      </c>
      <c r="T49" s="761">
        <f>IF(INDEX(Historical!$F$7:$F$1432,MATCH(B49,Historical!$B$7:$B$1446,0))=0,"n/a",((INDEX(Historical!$C$7:$C$1439,MATCH(B49,Historical!$B$7:$B$1446,0))/INDEX(Historical!$F$7:$F$1432,MATCH(B49,Historical!$B$7:$B$1446,0)))^(1/3)-1)*100)</f>
        <v>9.6880316074783313</v>
      </c>
      <c r="U49" s="761">
        <f>IF(INDEX(Historical!$H$7:$H$1432,MATCH(B49,Historical!$B$7:$B$1446,0))=0,"n/a",((INDEX(Historical!$C$7:$C$1439,MATCH(B49,Historical!$B$7:$B$1446,0))/INDEX(Historical!$H$7:$H$1432,MATCH(B49,Historical!$B$7:$B$1446,0)))^(1/5)-1)*100)</f>
        <v>9.8659722293440222</v>
      </c>
      <c r="V49" s="761">
        <f>IF(INDEX(Historical!$O$7:$O$1432,MATCH(B49,Historical!$B$7:$B$1446,0))=0,"n/a",((INDEX(Historical!$C$7:$C$1439,MATCH(B49,Historical!$B$7:$B$1446,0))/INDEX(Historical!$O$7:$O$1432,MATCH(B49,Historical!$B$7:$B$1446,0)))^(1/10)-1)*100)</f>
        <v>8.2743519447745495</v>
      </c>
      <c r="W49" s="762">
        <f t="shared" si="3"/>
        <v>1.192355884206088</v>
      </c>
      <c r="X49" s="763" t="str">
        <f t="shared" si="4"/>
        <v>n/a</v>
      </c>
      <c r="Y49" s="721"/>
      <c r="Z49" s="704">
        <f t="shared" si="5"/>
        <v>125</v>
      </c>
      <c r="AA49" s="937">
        <f t="shared" si="6"/>
        <v>97.662499999999994</v>
      </c>
      <c r="AB49" s="641">
        <v>9</v>
      </c>
      <c r="AC49" s="918">
        <v>0.8</v>
      </c>
      <c r="AD49" s="918">
        <v>11.57</v>
      </c>
      <c r="AE49" s="918">
        <v>1.46</v>
      </c>
      <c r="AF49" s="918">
        <v>1.49</v>
      </c>
      <c r="AG49" s="918">
        <v>2.1</v>
      </c>
      <c r="AH49" s="918">
        <v>177.1</v>
      </c>
      <c r="AI49" s="918">
        <v>35.24</v>
      </c>
      <c r="AJ49" s="918">
        <v>-25</v>
      </c>
      <c r="AK49" s="918">
        <v>8.43</v>
      </c>
      <c r="AL49" s="930">
        <v>5070</v>
      </c>
      <c r="AM49" s="924">
        <v>0.3</v>
      </c>
      <c r="AN49" s="918">
        <v>0.76</v>
      </c>
      <c r="AO49" s="804">
        <f t="shared" si="7"/>
        <v>-86.516609685413428</v>
      </c>
      <c r="AP49" s="805">
        <f t="shared" si="8"/>
        <v>11.145890314586566</v>
      </c>
      <c r="AQ49" s="938">
        <f t="shared" si="9"/>
        <v>154.31137956799691</v>
      </c>
      <c r="AR49" s="704">
        <f>INDEX(Historical!$C$7:$C$1439,MATCH(B49,Historical!$B$7:$B$1446,0))*IF(AH49="n/a",1.03,IF(AH49&lt;0,1.01,IF(AH49&gt;10,1.1,(1+AH49/100))))</f>
        <v>1.0725</v>
      </c>
      <c r="AS49" s="937">
        <f t="shared" si="10"/>
        <v>1.1797500000000001</v>
      </c>
      <c r="AT49" s="937">
        <f t="shared" si="16"/>
        <v>1.2792029250000001</v>
      </c>
      <c r="AU49" s="937">
        <f t="shared" si="16"/>
        <v>1.3870397315775003</v>
      </c>
      <c r="AV49" s="937">
        <f t="shared" si="16"/>
        <v>1.5039671809494837</v>
      </c>
      <c r="AW49" s="704">
        <f t="shared" si="12"/>
        <v>6.4224598375269846</v>
      </c>
      <c r="AX49" s="812">
        <f t="shared" si="13"/>
        <v>8.2202224977946834</v>
      </c>
      <c r="AY49" s="997">
        <v>1.31</v>
      </c>
      <c r="AZ49" s="924">
        <v>20.549999999999997</v>
      </c>
      <c r="BA49" s="924">
        <v>-9.81</v>
      </c>
      <c r="BB49" s="924">
        <v>0.37</v>
      </c>
      <c r="BC49" s="924">
        <v>-1.3</v>
      </c>
      <c r="BE49" s="666">
        <v>2010</v>
      </c>
      <c r="BF49" s="948" t="e">
        <f>#VALUE!</f>
        <v>#VALUE!</v>
      </c>
      <c r="BG49" s="933">
        <v>0.89999999999999991</v>
      </c>
    </row>
    <row r="50" spans="1:59" ht="11.25" customHeight="1" x14ac:dyDescent="0.2">
      <c r="A50" s="537" t="s">
        <v>920</v>
      </c>
      <c r="B50" s="927" t="s">
        <v>921</v>
      </c>
      <c r="C50" s="994" t="s">
        <v>108</v>
      </c>
      <c r="D50" s="994" t="s">
        <v>4376</v>
      </c>
      <c r="E50" s="794">
        <v>8</v>
      </c>
      <c r="F50" s="526">
        <v>494</v>
      </c>
      <c r="G50" s="526" t="s">
        <v>106</v>
      </c>
      <c r="H50" s="526" t="s">
        <v>106</v>
      </c>
      <c r="I50" s="926">
        <v>27.41</v>
      </c>
      <c r="J50" s="704">
        <f t="shared" si="0"/>
        <v>3.3564392557460785</v>
      </c>
      <c r="K50" s="929">
        <v>0.23</v>
      </c>
      <c r="L50" s="641">
        <v>4</v>
      </c>
      <c r="M50" s="695">
        <f t="shared" si="1"/>
        <v>0.92</v>
      </c>
      <c r="N50" s="923" t="s">
        <v>107</v>
      </c>
      <c r="O50" s="797">
        <v>0.22</v>
      </c>
      <c r="P50" s="660">
        <v>43220</v>
      </c>
      <c r="Q50" s="660">
        <v>43235</v>
      </c>
      <c r="R50" s="695">
        <f t="shared" si="2"/>
        <v>4.5454545454545494</v>
      </c>
      <c r="S50" s="761">
        <f>IF(INDEX(Historical!$D$7:$D$1439,MATCH(B50,Historical!$B$7:$B$1446,0))=0,"n/a",(INDEX(Historical!$C$7:$C$1439,MATCH(B50,Historical!$B$7:$B$1446,0))/INDEX(Historical!$D$7:$D$1439,MATCH(B50,Historical!$B$7:$B$1446,0))-1)*100)</f>
        <v>4.5977011494252817</v>
      </c>
      <c r="T50" s="761">
        <f>IF(INDEX(Historical!$F$7:$F$1432,MATCH(B50,Historical!$B$7:$B$1446,0))=0,"n/a",((INDEX(Historical!$C$7:$C$1439,MATCH(B50,Historical!$B$7:$B$1446,0))/INDEX(Historical!$F$7:$F$1432,MATCH(B50,Historical!$B$7:$B$1446,0)))^(1/3)-1)*100)</f>
        <v>5.2726599609396629</v>
      </c>
      <c r="U50" s="761">
        <f>IF(INDEX(Historical!$H$7:$H$1432,MATCH(B50,Historical!$B$7:$B$1446,0))=0,"n/a",((INDEX(Historical!$C$7:$C$1439,MATCH(B50,Historical!$B$7:$B$1446,0))/INDEX(Historical!$H$7:$H$1432,MATCH(B50,Historical!$B$7:$B$1446,0)))^(1/5)-1)*100)</f>
        <v>7.6316922514810814</v>
      </c>
      <c r="V50" s="761">
        <f>IF(INDEX(Historical!$O$7:$O$1432,MATCH(B50,Historical!$B$7:$B$1446,0))=0,"n/a",((INDEX(Historical!$C$7:$C$1439,MATCH(B50,Historical!$B$7:$B$1446,0))/INDEX(Historical!$O$7:$O$1432,MATCH(B50,Historical!$B$7:$B$1446,0)))^(1/10)-1)*100)</f>
        <v>-1.967101971276064</v>
      </c>
      <c r="W50" s="762" t="str">
        <f t="shared" si="3"/>
        <v>n/a</v>
      </c>
      <c r="X50" s="763">
        <f t="shared" si="4"/>
        <v>1.9079230628702704</v>
      </c>
      <c r="Y50" s="722" t="s">
        <v>4095</v>
      </c>
      <c r="Z50" s="704">
        <f t="shared" si="5"/>
        <v>50.27322404371585</v>
      </c>
      <c r="AA50" s="937">
        <f t="shared" si="6"/>
        <v>14.978142076502731</v>
      </c>
      <c r="AB50" s="641">
        <v>12</v>
      </c>
      <c r="AC50" s="918">
        <v>1.83</v>
      </c>
      <c r="AD50" s="918" t="s">
        <v>137</v>
      </c>
      <c r="AE50" s="918">
        <v>5.23</v>
      </c>
      <c r="AF50" s="918">
        <v>1.48</v>
      </c>
      <c r="AG50" s="918">
        <v>10.100000000000001</v>
      </c>
      <c r="AH50" s="918">
        <v>14.299999999999999</v>
      </c>
      <c r="AI50" s="918" t="s">
        <v>137</v>
      </c>
      <c r="AJ50" s="918">
        <v>4</v>
      </c>
      <c r="AK50" s="918" t="s">
        <v>137</v>
      </c>
      <c r="AL50" s="930">
        <v>260.12</v>
      </c>
      <c r="AM50" s="924">
        <v>0.1</v>
      </c>
      <c r="AN50" s="918">
        <v>0</v>
      </c>
      <c r="AO50" s="804">
        <f t="shared" si="7"/>
        <v>-3.9900105692755723</v>
      </c>
      <c r="AP50" s="805">
        <f t="shared" si="8"/>
        <v>10.988131507227159</v>
      </c>
      <c r="AQ50" s="938">
        <f t="shared" si="9"/>
        <v>-0.74130259608583549</v>
      </c>
      <c r="AR50" s="704">
        <f>INDEX(Historical!$C$7:$C$1439,MATCH(B50,Historical!$B$7:$B$1446,0))*IF(AH50="n/a",1.03,IF(AH50&lt;0,1.01,IF(AH50&gt;10,1.1,(1+AH50/100))))</f>
        <v>1.0010000000000001</v>
      </c>
      <c r="AS50" s="937">
        <f t="shared" si="10"/>
        <v>1.0310300000000001</v>
      </c>
      <c r="AT50" s="937">
        <f t="shared" si="16"/>
        <v>1.0619609000000001</v>
      </c>
      <c r="AU50" s="937">
        <f t="shared" si="16"/>
        <v>1.0938197270000001</v>
      </c>
      <c r="AV50" s="937">
        <f t="shared" si="16"/>
        <v>1.1266343188100001</v>
      </c>
      <c r="AW50" s="704">
        <f t="shared" si="12"/>
        <v>5.3144449458100009</v>
      </c>
      <c r="AX50" s="812">
        <f t="shared" si="13"/>
        <v>19.388708302845682</v>
      </c>
      <c r="AY50" s="997">
        <v>0.55000000000000004</v>
      </c>
      <c r="AZ50" s="924">
        <v>12.01</v>
      </c>
      <c r="BA50" s="924">
        <v>-14.74</v>
      </c>
      <c r="BB50" s="924">
        <v>3.3099999999999996</v>
      </c>
      <c r="BC50" s="924">
        <v>-2.4</v>
      </c>
      <c r="BE50" s="666">
        <v>2011</v>
      </c>
      <c r="BF50" s="948" t="e">
        <f>#VALUE!</f>
        <v>#VALUE!</v>
      </c>
      <c r="BG50" s="933">
        <v>1.2</v>
      </c>
    </row>
    <row r="51" spans="1:59" ht="11.25" customHeight="1" x14ac:dyDescent="0.2">
      <c r="A51" s="537" t="s">
        <v>967</v>
      </c>
      <c r="B51" s="927" t="s">
        <v>968</v>
      </c>
      <c r="C51" s="994" t="s">
        <v>4356</v>
      </c>
      <c r="D51" s="994" t="s">
        <v>4357</v>
      </c>
      <c r="E51" s="794">
        <v>8</v>
      </c>
      <c r="F51" s="526">
        <v>583</v>
      </c>
      <c r="G51" s="526" t="s">
        <v>37</v>
      </c>
      <c r="H51" s="526" t="s">
        <v>37</v>
      </c>
      <c r="I51" s="926">
        <v>200.73</v>
      </c>
      <c r="J51" s="704">
        <f t="shared" si="0"/>
        <v>3.0289443531111444</v>
      </c>
      <c r="K51" s="929">
        <v>1.52</v>
      </c>
      <c r="L51" s="641">
        <v>4</v>
      </c>
      <c r="M51" s="695">
        <f t="shared" si="1"/>
        <v>6.08</v>
      </c>
      <c r="N51" s="923" t="s">
        <v>220</v>
      </c>
      <c r="O51" s="797">
        <v>1.47</v>
      </c>
      <c r="P51" s="917">
        <v>43552</v>
      </c>
      <c r="Q51" s="917">
        <v>43570</v>
      </c>
      <c r="R51" s="695">
        <f t="shared" si="2"/>
        <v>3.40136054421769</v>
      </c>
      <c r="S51" s="761">
        <f>IF(INDEX(Historical!$D$7:$D$1439,MATCH(B51,Historical!$B$7:$B$1446,0))=0,"n/a",(INDEX(Historical!$C$7:$C$1439,MATCH(B51,Historical!$B$7:$B$1446,0))/INDEX(Historical!$D$7:$D$1439,MATCH(B51,Historical!$B$7:$B$1446,0))-1)*100)</f>
        <v>3.9215686274509887</v>
      </c>
      <c r="T51" s="761">
        <f>IF(INDEX(Historical!$F$7:$F$1432,MATCH(B51,Historical!$B$7:$B$1446,0))=0,"n/a",((INDEX(Historical!$C$7:$C$1439,MATCH(B51,Historical!$B$7:$B$1446,0))/INDEX(Historical!$F$7:$F$1432,MATCH(B51,Historical!$B$7:$B$1446,0)))^(1/3)-1)*100)</f>
        <v>5.8918057290873849</v>
      </c>
      <c r="U51" s="761">
        <f>IF(INDEX(Historical!$H$7:$H$1432,MATCH(B51,Historical!$B$7:$B$1446,0))=0,"n/a",((INDEX(Historical!$C$7:$C$1439,MATCH(B51,Historical!$B$7:$B$1446,0))/INDEX(Historical!$H$7:$H$1432,MATCH(B51,Historical!$B$7:$B$1446,0)))^(1/5)-1)*100)</f>
        <v>6.8804945311529142</v>
      </c>
      <c r="V51" s="761">
        <f>IF(INDEX(Historical!$O$7:$O$1432,MATCH(B51,Historical!$B$7:$B$1446,0))=0,"n/a",((INDEX(Historical!$C$7:$C$1439,MATCH(B51,Historical!$B$7:$B$1446,0))/INDEX(Historical!$O$7:$O$1432,MATCH(B51,Historical!$B$7:$B$1446,0)))^(1/10)-1)*100)</f>
        <v>5.1526333466036522</v>
      </c>
      <c r="W51" s="762">
        <f t="shared" si="3"/>
        <v>1.335335559183185</v>
      </c>
      <c r="X51" s="763">
        <f t="shared" si="4"/>
        <v>9.4253349741820744E-2</v>
      </c>
      <c r="Y51" s="713"/>
      <c r="Z51" s="704">
        <f t="shared" si="5"/>
        <v>86.609686609686619</v>
      </c>
      <c r="AA51" s="937">
        <f t="shared" si="6"/>
        <v>28.594017094017094</v>
      </c>
      <c r="AB51" s="641">
        <v>12</v>
      </c>
      <c r="AC51" s="918">
        <v>7.02</v>
      </c>
      <c r="AD51" s="918">
        <v>11.25</v>
      </c>
      <c r="AE51" s="918">
        <v>12.11</v>
      </c>
      <c r="AF51" s="918">
        <v>2.6</v>
      </c>
      <c r="AG51" s="918">
        <v>9.3000000000000007</v>
      </c>
      <c r="AH51" s="918">
        <v>10.9</v>
      </c>
      <c r="AI51" s="918">
        <v>7.31</v>
      </c>
      <c r="AJ51" s="918">
        <v>73</v>
      </c>
      <c r="AK51" s="918">
        <v>2.54</v>
      </c>
      <c r="AL51" s="930">
        <v>27680</v>
      </c>
      <c r="AM51" s="924">
        <v>0.3</v>
      </c>
      <c r="AN51" s="918">
        <v>0.66</v>
      </c>
      <c r="AO51" s="804">
        <f t="shared" si="7"/>
        <v>-18.684578209753035</v>
      </c>
      <c r="AP51" s="805">
        <f t="shared" si="8"/>
        <v>9.9094388842640591</v>
      </c>
      <c r="AQ51" s="938">
        <f t="shared" si="9"/>
        <v>81.774517764845058</v>
      </c>
      <c r="AR51" s="704">
        <f>INDEX(Historical!$C$7:$C$1439,MATCH(B51,Historical!$B$7:$B$1446,0))*IF(AH51="n/a",1.03,IF(AH51&lt;0,1.01,IF(AH51&gt;10,1.1,(1+AH51/100))))</f>
        <v>6.4130000000000003</v>
      </c>
      <c r="AS51" s="937">
        <f t="shared" si="10"/>
        <v>6.8817902999999996</v>
      </c>
      <c r="AT51" s="937">
        <f t="shared" si="16"/>
        <v>7.0565877736200004</v>
      </c>
      <c r="AU51" s="937">
        <f t="shared" si="16"/>
        <v>7.2358251030699492</v>
      </c>
      <c r="AV51" s="937">
        <f t="shared" si="16"/>
        <v>7.419615060687927</v>
      </c>
      <c r="AW51" s="704">
        <f t="shared" si="12"/>
        <v>35.006818237377871</v>
      </c>
      <c r="AX51" s="812">
        <f t="shared" si="13"/>
        <v>17.439754016528607</v>
      </c>
      <c r="AY51" s="997">
        <v>0.63</v>
      </c>
      <c r="AZ51" s="924">
        <v>27.91</v>
      </c>
      <c r="BA51" s="924">
        <v>-0.53</v>
      </c>
      <c r="BB51" s="924">
        <v>3.35</v>
      </c>
      <c r="BC51" s="924">
        <v>10.09</v>
      </c>
      <c r="BE51" s="666">
        <v>2012</v>
      </c>
      <c r="BF51" s="948" t="e">
        <f>#VALUE!</f>
        <v>#VALUE!</v>
      </c>
      <c r="BG51" s="933">
        <v>5.2</v>
      </c>
    </row>
    <row r="52" spans="1:59" ht="11.25" customHeight="1" x14ac:dyDescent="0.2">
      <c r="A52" s="537" t="s">
        <v>1017</v>
      </c>
      <c r="B52" s="927" t="s">
        <v>1018</v>
      </c>
      <c r="C52" s="994" t="s">
        <v>4227</v>
      </c>
      <c r="D52" s="994" t="s">
        <v>4363</v>
      </c>
      <c r="E52" s="794">
        <v>9</v>
      </c>
      <c r="F52" s="526">
        <v>402</v>
      </c>
      <c r="G52" s="526" t="s">
        <v>106</v>
      </c>
      <c r="H52" s="526" t="s">
        <v>106</v>
      </c>
      <c r="I52" s="926">
        <v>300.70999999999998</v>
      </c>
      <c r="J52" s="704">
        <f t="shared" si="0"/>
        <v>3.5249908549765556</v>
      </c>
      <c r="K52" s="929">
        <v>2.65</v>
      </c>
      <c r="L52" s="641">
        <v>4</v>
      </c>
      <c r="M52" s="695">
        <f t="shared" si="1"/>
        <v>10.6</v>
      </c>
      <c r="N52" s="923" t="s">
        <v>152</v>
      </c>
      <c r="O52" s="797">
        <v>1.75</v>
      </c>
      <c r="P52" s="917">
        <v>43452</v>
      </c>
      <c r="Q52" s="917">
        <v>43462</v>
      </c>
      <c r="R52" s="695">
        <f t="shared" si="2"/>
        <v>51.428571428571423</v>
      </c>
      <c r="S52" s="761">
        <f>IF(INDEX(Historical!$D$7:$D$1439,MATCH(B52,Historical!$B$7:$B$1446,0))=0,"n/a",(INDEX(Historical!$C$7:$C$1439,MATCH(B52,Historical!$B$7:$B$1446,0))/INDEX(Historical!$D$7:$D$1439,MATCH(B52,Historical!$B$7:$B$1446,0))-1)*100)</f>
        <v>64.241164241164256</v>
      </c>
      <c r="T52" s="761">
        <f>IF(INDEX(Historical!$F$7:$F$1432,MATCH(B52,Historical!$B$7:$B$1446,0))=0,"n/a",((INDEX(Historical!$C$7:$C$1439,MATCH(B52,Historical!$B$7:$B$1446,0))/INDEX(Historical!$F$7:$F$1432,MATCH(B52,Historical!$B$7:$B$1446,0)))^(1/3)-1)*100)</f>
        <v>68.886297370069258</v>
      </c>
      <c r="U52" s="761">
        <f>IF(INDEX(Historical!$H$7:$H$1432,MATCH(B52,Historical!$B$7:$B$1446,0))=0,"n/a",((INDEX(Historical!$C$7:$C$1439,MATCH(B52,Historical!$B$7:$B$1446,0))/INDEX(Historical!$H$7:$H$1432,MATCH(B52,Historical!$B$7:$B$1446,0)))^(1/5)-1)*100)</f>
        <v>55.106102064569562</v>
      </c>
      <c r="V52" s="761" t="str">
        <f>IF(INDEX(Historical!$O$7:$O$1432,MATCH(B52,Historical!$B$7:$B$1446,0))=0,"n/a",((INDEX(Historical!$C$7:$C$1439,MATCH(B52,Historical!$B$7:$B$1446,0))/INDEX(Historical!$O$7:$O$1432,MATCH(B52,Historical!$B$7:$B$1446,0)))^(1/10)-1)*100)</f>
        <v>n/a</v>
      </c>
      <c r="W52" s="762" t="str">
        <f t="shared" si="3"/>
        <v>n/a</v>
      </c>
      <c r="X52" s="763">
        <f t="shared" si="4"/>
        <v>1.3915682339537767</v>
      </c>
      <c r="Y52" s="928" t="s">
        <v>1019</v>
      </c>
      <c r="Z52" s="704">
        <f t="shared" si="5"/>
        <v>92.013888888888886</v>
      </c>
      <c r="AA52" s="937">
        <f t="shared" si="6"/>
        <v>26.103298611111111</v>
      </c>
      <c r="AB52" s="641">
        <v>10</v>
      </c>
      <c r="AC52" s="918">
        <v>11.52</v>
      </c>
      <c r="AD52" s="918">
        <v>1.56</v>
      </c>
      <c r="AE52" s="918">
        <v>5.67</v>
      </c>
      <c r="AF52" s="918">
        <v>5.19</v>
      </c>
      <c r="AG52" s="918">
        <v>23.799999999999997</v>
      </c>
      <c r="AH52" s="920">
        <v>187.6</v>
      </c>
      <c r="AI52" s="920">
        <v>14.149999999999999</v>
      </c>
      <c r="AJ52" s="918">
        <v>39.6</v>
      </c>
      <c r="AK52" s="918">
        <v>16.71</v>
      </c>
      <c r="AL52" s="930">
        <v>120720</v>
      </c>
      <c r="AM52" s="924">
        <v>0.2</v>
      </c>
      <c r="AN52" s="918">
        <v>1.62</v>
      </c>
      <c r="AO52" s="804">
        <f t="shared" si="7"/>
        <v>32.527794308435006</v>
      </c>
      <c r="AP52" s="805">
        <f t="shared" si="8"/>
        <v>58.63109291954612</v>
      </c>
      <c r="AQ52" s="938">
        <f t="shared" si="9"/>
        <v>145.38053874807656</v>
      </c>
      <c r="AR52" s="704">
        <f>INDEX(Historical!$C$7:$C$1439,MATCH(B52,Historical!$B$7:$B$1446,0))*IF(AH52="n/a",1.03,IF(AH52&lt;0,1.01,IF(AH52&gt;10,1.1,(1+AH52/100))))</f>
        <v>8.6900000000000013</v>
      </c>
      <c r="AS52" s="937">
        <f t="shared" si="10"/>
        <v>9.5590000000000028</v>
      </c>
      <c r="AT52" s="937">
        <f t="shared" si="16"/>
        <v>10.514900000000004</v>
      </c>
      <c r="AU52" s="937">
        <f t="shared" si="16"/>
        <v>11.566390000000006</v>
      </c>
      <c r="AV52" s="937">
        <f t="shared" si="16"/>
        <v>12.723029000000007</v>
      </c>
      <c r="AW52" s="704">
        <f t="shared" si="12"/>
        <v>53.053319000000016</v>
      </c>
      <c r="AX52" s="812">
        <f t="shared" si="13"/>
        <v>17.642685311429624</v>
      </c>
      <c r="AY52" s="997">
        <v>0.69</v>
      </c>
      <c r="AZ52" s="924">
        <v>52.290000000000006</v>
      </c>
      <c r="BA52" s="924">
        <v>-0.85000000000000009</v>
      </c>
      <c r="BB52" s="924">
        <v>9.02</v>
      </c>
      <c r="BC52" s="924">
        <v>23.14</v>
      </c>
      <c r="BE52" s="666">
        <v>2011</v>
      </c>
      <c r="BF52" s="948" t="e">
        <f>#VALUE!</f>
        <v>#VALUE!</v>
      </c>
      <c r="BG52" s="933">
        <v>11.4</v>
      </c>
    </row>
    <row r="53" spans="1:59" ht="11.25" customHeight="1" x14ac:dyDescent="0.2">
      <c r="A53" s="611" t="s">
        <v>971</v>
      </c>
      <c r="B53" s="927" t="s">
        <v>972</v>
      </c>
      <c r="C53" s="994" t="s">
        <v>4227</v>
      </c>
      <c r="D53" s="994" t="s">
        <v>4375</v>
      </c>
      <c r="E53" s="794">
        <v>6</v>
      </c>
      <c r="F53" s="526">
        <v>732</v>
      </c>
      <c r="G53" s="526" t="s">
        <v>106</v>
      </c>
      <c r="H53" s="526" t="s">
        <v>106</v>
      </c>
      <c r="I53" s="926">
        <v>43.37</v>
      </c>
      <c r="J53" s="704">
        <f t="shared" si="0"/>
        <v>1.8445930366612868</v>
      </c>
      <c r="K53" s="929">
        <v>0.2</v>
      </c>
      <c r="L53" s="641">
        <v>4</v>
      </c>
      <c r="M53" s="695">
        <f t="shared" si="1"/>
        <v>0.8</v>
      </c>
      <c r="N53" s="923" t="s">
        <v>196</v>
      </c>
      <c r="O53" s="797">
        <v>0.19</v>
      </c>
      <c r="P53" s="917">
        <v>43350</v>
      </c>
      <c r="Q53" s="917">
        <v>43363</v>
      </c>
      <c r="R53" s="695">
        <f t="shared" si="2"/>
        <v>5.2631578947368469</v>
      </c>
      <c r="S53" s="761">
        <f>IF(INDEX(Historical!$D$7:$D$1439,MATCH(B53,Historical!$B$7:$B$1446,0))=0,"n/a",(INDEX(Historical!$C$7:$C$1439,MATCH(B53,Historical!$B$7:$B$1446,0))/INDEX(Historical!$D$7:$D$1439,MATCH(B53,Historical!$B$7:$B$1446,0))-1)*100)</f>
        <v>8.3333333333333481</v>
      </c>
      <c r="T53" s="761">
        <f>IF(INDEX(Historical!$F$7:$F$1432,MATCH(B53,Historical!$B$7:$B$1446,0))=0,"n/a",((INDEX(Historical!$C$7:$C$1439,MATCH(B53,Historical!$B$7:$B$1446,0))/INDEX(Historical!$F$7:$F$1432,MATCH(B53,Historical!$B$7:$B$1446,0)))^(1/3)-1)*100)</f>
        <v>5.7264270346431223</v>
      </c>
      <c r="U53" s="761">
        <f>IF(INDEX(Historical!$H$7:$H$1432,MATCH(B53,Historical!$B$7:$B$1446,0))=0,"n/a",((INDEX(Historical!$C$7:$C$1439,MATCH(B53,Historical!$B$7:$B$1446,0))/INDEX(Historical!$H$7:$H$1432,MATCH(B53,Historical!$B$7:$B$1446,0)))^(1/5)-1)*100)</f>
        <v>21.058327510759469</v>
      </c>
      <c r="V53" s="761" t="str">
        <f>IF(INDEX(Historical!$O$7:$O$1432,MATCH(B53,Historical!$B$7:$B$1446,0))=0,"n/a",((INDEX(Historical!$C$7:$C$1439,MATCH(B53,Historical!$B$7:$B$1446,0))/INDEX(Historical!$O$7:$O$1432,MATCH(B53,Historical!$B$7:$B$1446,0)))^(1/10)-1)*100)</f>
        <v>n/a</v>
      </c>
      <c r="W53" s="762" t="str">
        <f t="shared" si="3"/>
        <v>n/a</v>
      </c>
      <c r="X53" s="763" t="str">
        <f t="shared" si="4"/>
        <v>n/a</v>
      </c>
      <c r="Y53" s="718"/>
      <c r="Z53" s="704" t="str">
        <f t="shared" si="5"/>
        <v>n/a</v>
      </c>
      <c r="AA53" s="937" t="str">
        <f t="shared" si="6"/>
        <v>n/a</v>
      </c>
      <c r="AB53" s="641">
        <v>6</v>
      </c>
      <c r="AC53" s="918">
        <v>-0.93</v>
      </c>
      <c r="AD53" s="918" t="s">
        <v>137</v>
      </c>
      <c r="AE53" s="918">
        <v>0.25</v>
      </c>
      <c r="AF53" s="918">
        <v>1.0900000000000001</v>
      </c>
      <c r="AG53" s="918">
        <v>-3</v>
      </c>
      <c r="AH53" s="920">
        <v>-155.80000000000001</v>
      </c>
      <c r="AI53" s="920">
        <v>8.15</v>
      </c>
      <c r="AJ53" s="918">
        <v>-18.7</v>
      </c>
      <c r="AK53" s="918">
        <v>12.8</v>
      </c>
      <c r="AL53" s="930">
        <v>4920</v>
      </c>
      <c r="AM53" s="924">
        <v>1</v>
      </c>
      <c r="AN53" s="918">
        <v>0.45</v>
      </c>
      <c r="AO53" s="804" t="str">
        <f t="shared" si="7"/>
        <v>n/a</v>
      </c>
      <c r="AP53" s="805">
        <f t="shared" si="8"/>
        <v>22.902920547420756</v>
      </c>
      <c r="AQ53" s="938" t="str">
        <f t="shared" si="9"/>
        <v>n/a</v>
      </c>
      <c r="AR53" s="704">
        <f>INDEX(Historical!$C$7:$C$1439,MATCH(B53,Historical!$B$7:$B$1446,0))*IF(AH53="n/a",1.03,IF(AH53&lt;0,1.01,IF(AH53&gt;10,1.1,(1+AH53/100))))</f>
        <v>0.78780000000000006</v>
      </c>
      <c r="AS53" s="937">
        <f t="shared" si="10"/>
        <v>0.85200569999999998</v>
      </c>
      <c r="AT53" s="937">
        <f t="shared" si="16"/>
        <v>0.93720627000000001</v>
      </c>
      <c r="AU53" s="937">
        <f t="shared" si="16"/>
        <v>1.0309268970000001</v>
      </c>
      <c r="AV53" s="937">
        <f t="shared" si="16"/>
        <v>1.1340195867000002</v>
      </c>
      <c r="AW53" s="704">
        <f t="shared" si="12"/>
        <v>4.7419584537000006</v>
      </c>
      <c r="AX53" s="812">
        <f t="shared" si="13"/>
        <v>10.93372942979018</v>
      </c>
      <c r="AY53" s="997">
        <v>1.23</v>
      </c>
      <c r="AZ53" s="924">
        <v>29.270000000000003</v>
      </c>
      <c r="BA53" s="924">
        <v>-12.22</v>
      </c>
      <c r="BB53" s="924">
        <v>1.3</v>
      </c>
      <c r="BC53" s="924">
        <v>1.02</v>
      </c>
      <c r="BE53" s="666">
        <v>2013</v>
      </c>
      <c r="BF53" s="948" t="e">
        <f>#VALUE!</f>
        <v>#VALUE!</v>
      </c>
      <c r="BG53" s="933">
        <v>-1.5</v>
      </c>
    </row>
    <row r="54" spans="1:59" ht="11.25" customHeight="1" x14ac:dyDescent="0.2">
      <c r="A54" s="537" t="s">
        <v>973</v>
      </c>
      <c r="B54" s="927" t="s">
        <v>974</v>
      </c>
      <c r="C54" s="994" t="s">
        <v>4227</v>
      </c>
      <c r="D54" s="994" t="s">
        <v>4375</v>
      </c>
      <c r="E54" s="795">
        <v>9</v>
      </c>
      <c r="F54" s="526">
        <v>360</v>
      </c>
      <c r="G54" s="526" t="s">
        <v>106</v>
      </c>
      <c r="H54" s="526" t="s">
        <v>106</v>
      </c>
      <c r="I54" s="926">
        <v>17.34</v>
      </c>
      <c r="J54" s="704">
        <f t="shared" si="0"/>
        <v>2.6528258362168398</v>
      </c>
      <c r="K54" s="929">
        <v>0.115</v>
      </c>
      <c r="L54" s="641">
        <v>4</v>
      </c>
      <c r="M54" s="695">
        <f t="shared" si="1"/>
        <v>0.46</v>
      </c>
      <c r="N54" s="923" t="s">
        <v>975</v>
      </c>
      <c r="O54" s="797">
        <v>0.11</v>
      </c>
      <c r="P54" s="919">
        <v>43040</v>
      </c>
      <c r="Q54" s="919">
        <v>43055</v>
      </c>
      <c r="R54" s="695">
        <f t="shared" si="2"/>
        <v>4.5454545454545494</v>
      </c>
      <c r="S54" s="761">
        <f>IF(INDEX(Historical!$D$7:$D$1439,MATCH(B54,Historical!$B$7:$B$1446,0))=0,"n/a",(INDEX(Historical!$C$7:$C$1439,MATCH(B54,Historical!$B$7:$B$1446,0))/INDEX(Historical!$D$7:$D$1439,MATCH(B54,Historical!$B$7:$B$1446,0))-1)*100)</f>
        <v>3.3707865168539408</v>
      </c>
      <c r="T54" s="761">
        <f>IF(INDEX(Historical!$F$7:$F$1432,MATCH(B54,Historical!$B$7:$B$1446,0))=0,"n/a",((INDEX(Historical!$C$7:$C$1439,MATCH(B54,Historical!$B$7:$B$1446,0))/INDEX(Historical!$F$7:$F$1432,MATCH(B54,Historical!$B$7:$B$1446,0)))^(1/3)-1)*100)</f>
        <v>3.0788379107201225</v>
      </c>
      <c r="U54" s="761">
        <f>IF(INDEX(Historical!$H$7:$H$1432,MATCH(B54,Historical!$B$7:$B$1446,0))=0,"n/a",((INDEX(Historical!$C$7:$C$1439,MATCH(B54,Historical!$B$7:$B$1446,0))/INDEX(Historical!$H$7:$H$1432,MATCH(B54,Historical!$B$7:$B$1446,0)))^(1/5)-1)*100)</f>
        <v>5.6180044038627308</v>
      </c>
      <c r="V54" s="761">
        <f>IF(INDEX(Historical!$O$7:$O$1432,MATCH(B54,Historical!$B$7:$B$1446,0))=0,"n/a",((INDEX(Historical!$C$7:$C$1439,MATCH(B54,Historical!$B$7:$B$1446,0))/INDEX(Historical!$O$7:$O$1432,MATCH(B54,Historical!$B$7:$B$1446,0)))^(1/10)-1)*100)</f>
        <v>11.138309080140285</v>
      </c>
      <c r="W54" s="762">
        <f t="shared" si="3"/>
        <v>0.50438575222155468</v>
      </c>
      <c r="X54" s="763">
        <f t="shared" si="4"/>
        <v>0.17339519765008429</v>
      </c>
      <c r="Y54" s="729" t="s">
        <v>4434</v>
      </c>
      <c r="Z54" s="704">
        <f t="shared" si="5"/>
        <v>33.333333333333336</v>
      </c>
      <c r="AA54" s="937">
        <f t="shared" si="6"/>
        <v>12.565217391304349</v>
      </c>
      <c r="AB54" s="641">
        <v>3</v>
      </c>
      <c r="AC54" s="918">
        <v>1.38</v>
      </c>
      <c r="AD54" s="918">
        <v>1.46</v>
      </c>
      <c r="AE54" s="918">
        <v>1.7</v>
      </c>
      <c r="AF54" s="918">
        <v>1.25</v>
      </c>
      <c r="AG54" s="918">
        <v>10.299999999999999</v>
      </c>
      <c r="AH54" s="920">
        <v>5.0999999999999996</v>
      </c>
      <c r="AI54" s="920">
        <v>-5.0599999999999996</v>
      </c>
      <c r="AJ54" s="918">
        <v>32.4</v>
      </c>
      <c r="AK54" s="918">
        <v>8.6</v>
      </c>
      <c r="AL54" s="930">
        <v>3070</v>
      </c>
      <c r="AM54" s="924">
        <v>72.25</v>
      </c>
      <c r="AN54" s="918">
        <v>0</v>
      </c>
      <c r="AO54" s="804">
        <f t="shared" si="7"/>
        <v>-4.2943871512247789</v>
      </c>
      <c r="AP54" s="805">
        <f t="shared" si="8"/>
        <v>8.2708302400795706</v>
      </c>
      <c r="AQ54" s="938">
        <f t="shared" si="9"/>
        <v>-16.449558178891621</v>
      </c>
      <c r="AR54" s="704">
        <f>INDEX(Historical!$C$7:$C$1439,MATCH(B54,Historical!$B$7:$B$1446,0))*IF(AH54="n/a",1.03,IF(AH54&lt;0,1.01,IF(AH54&gt;10,1.1,(1+AH54/100))))</f>
        <v>0.48346</v>
      </c>
      <c r="AS54" s="937">
        <f t="shared" si="10"/>
        <v>0.48829460000000002</v>
      </c>
      <c r="AT54" s="937">
        <f t="shared" si="16"/>
        <v>0.53028793560000009</v>
      </c>
      <c r="AU54" s="937">
        <f t="shared" si="16"/>
        <v>0.57589269806160015</v>
      </c>
      <c r="AV54" s="937">
        <f t="shared" si="16"/>
        <v>0.62541947009489784</v>
      </c>
      <c r="AW54" s="704">
        <f t="shared" si="12"/>
        <v>2.7033547037564984</v>
      </c>
      <c r="AX54" s="812">
        <f t="shared" si="13"/>
        <v>15.590280875181653</v>
      </c>
      <c r="AY54" s="997">
        <v>1.1299999999999999</v>
      </c>
      <c r="AZ54" s="924">
        <v>22.02</v>
      </c>
      <c r="BA54" s="924">
        <v>-19.27</v>
      </c>
      <c r="BB54" s="924">
        <v>-2.4899999999999998</v>
      </c>
      <c r="BC54" s="924">
        <v>-0.95</v>
      </c>
      <c r="BE54" s="666">
        <v>2011</v>
      </c>
      <c r="BF54" s="948" t="e">
        <f>#VALUE!</f>
        <v>#VALUE!</v>
      </c>
      <c r="BG54" s="933">
        <v>8.6</v>
      </c>
    </row>
    <row r="55" spans="1:59" ht="11.25" customHeight="1" x14ac:dyDescent="0.2">
      <c r="A55" s="537" t="s">
        <v>969</v>
      </c>
      <c r="B55" s="927" t="s">
        <v>970</v>
      </c>
      <c r="C55" s="994" t="s">
        <v>123</v>
      </c>
      <c r="D55" s="994" t="s">
        <v>4379</v>
      </c>
      <c r="E55" s="794">
        <v>8</v>
      </c>
      <c r="F55" s="526">
        <v>508</v>
      </c>
      <c r="G55" s="526" t="s">
        <v>115</v>
      </c>
      <c r="H55" s="526" t="s">
        <v>115</v>
      </c>
      <c r="I55" s="926">
        <v>113</v>
      </c>
      <c r="J55" s="704">
        <f t="shared" si="0"/>
        <v>1.8407079646017701</v>
      </c>
      <c r="K55" s="929">
        <v>0.52</v>
      </c>
      <c r="L55" s="641">
        <v>4</v>
      </c>
      <c r="M55" s="695">
        <f t="shared" si="1"/>
        <v>2.08</v>
      </c>
      <c r="N55" s="923" t="s">
        <v>327</v>
      </c>
      <c r="O55" s="797">
        <v>0.45</v>
      </c>
      <c r="P55" s="917">
        <v>43256</v>
      </c>
      <c r="Q55" s="917">
        <v>43271</v>
      </c>
      <c r="R55" s="695">
        <f t="shared" si="2"/>
        <v>15.555555555555555</v>
      </c>
      <c r="S55" s="761">
        <f>IF(INDEX(Historical!$D$7:$D$1439,MATCH(B55,Historical!$B$7:$B$1446,0))=0,"n/a",(INDEX(Historical!$C$7:$C$1439,MATCH(B55,Historical!$B$7:$B$1446,0))/INDEX(Historical!$D$7:$D$1439,MATCH(B55,Historical!$B$7:$B$1446,0))-1)*100)</f>
        <v>14.204545454545435</v>
      </c>
      <c r="T55" s="761">
        <f>IF(INDEX(Historical!$F$7:$F$1432,MATCH(B55,Historical!$B$7:$B$1446,0))=0,"n/a",((INDEX(Historical!$C$7:$C$1439,MATCH(B55,Historical!$B$7:$B$1446,0))/INDEX(Historical!$F$7:$F$1432,MATCH(B55,Historical!$B$7:$B$1446,0)))^(1/3)-1)*100)</f>
        <v>11.245145199540252</v>
      </c>
      <c r="U55" s="761">
        <f>IF(INDEX(Historical!$H$7:$H$1432,MATCH(B55,Historical!$B$7:$B$1446,0))=0,"n/a",((INDEX(Historical!$C$7:$C$1439,MATCH(B55,Historical!$B$7:$B$1446,0))/INDEX(Historical!$H$7:$H$1432,MATCH(B55,Historical!$B$7:$B$1446,0)))^(1/5)-1)*100)</f>
        <v>12.010372422372351</v>
      </c>
      <c r="V55" s="761">
        <f>IF(INDEX(Historical!$O$7:$O$1432,MATCH(B55,Historical!$B$7:$B$1446,0))=0,"n/a",((INDEX(Historical!$C$7:$C$1439,MATCH(B55,Historical!$B$7:$B$1446,0))/INDEX(Historical!$O$7:$O$1432,MATCH(B55,Historical!$B$7:$B$1446,0)))^(1/10)-1)*100)</f>
        <v>2.0552194557945214</v>
      </c>
      <c r="W55" s="762">
        <f t="shared" si="3"/>
        <v>5.8438393955984109</v>
      </c>
      <c r="X55" s="763">
        <f t="shared" si="4"/>
        <v>0.70236096037265205</v>
      </c>
      <c r="Y55" s="719"/>
      <c r="Z55" s="704">
        <f t="shared" si="5"/>
        <v>39.097744360902254</v>
      </c>
      <c r="AA55" s="937">
        <f t="shared" si="6"/>
        <v>21.240601503759397</v>
      </c>
      <c r="AB55" s="641">
        <v>12</v>
      </c>
      <c r="AC55" s="918">
        <v>5.32</v>
      </c>
      <c r="AD55" s="918">
        <v>1.77</v>
      </c>
      <c r="AE55" s="918">
        <v>1.35</v>
      </c>
      <c r="AF55" s="918">
        <v>10.19</v>
      </c>
      <c r="AG55" s="918">
        <v>45.4</v>
      </c>
      <c r="AH55" s="918">
        <v>5.6000000000000005</v>
      </c>
      <c r="AI55" s="918">
        <v>10.31</v>
      </c>
      <c r="AJ55" s="918">
        <v>17.100000000000001</v>
      </c>
      <c r="AK55" s="918">
        <v>11.97</v>
      </c>
      <c r="AL55" s="930">
        <v>9690</v>
      </c>
      <c r="AM55" s="924">
        <v>0.5</v>
      </c>
      <c r="AN55" s="918">
        <v>2.06</v>
      </c>
      <c r="AO55" s="804">
        <f t="shared" si="7"/>
        <v>-7.389521116785275</v>
      </c>
      <c r="AP55" s="805">
        <f t="shared" si="8"/>
        <v>13.851080386974122</v>
      </c>
      <c r="AQ55" s="938">
        <f t="shared" si="9"/>
        <v>210.15532261061162</v>
      </c>
      <c r="AR55" s="704">
        <f>INDEX(Historical!$C$7:$C$1439,MATCH(B55,Historical!$B$7:$B$1446,0))*IF(AH55="n/a",1.03,IF(AH55&lt;0,1.01,IF(AH55&gt;10,1.1,(1+AH55/100))))</f>
        <v>2.12256</v>
      </c>
      <c r="AS55" s="937">
        <f t="shared" si="10"/>
        <v>2.334816</v>
      </c>
      <c r="AT55" s="937">
        <f t="shared" si="16"/>
        <v>2.5682976000000002</v>
      </c>
      <c r="AU55" s="937">
        <f t="shared" si="16"/>
        <v>2.8251273600000006</v>
      </c>
      <c r="AV55" s="937">
        <f t="shared" si="16"/>
        <v>3.1076400960000008</v>
      </c>
      <c r="AW55" s="704">
        <f t="shared" si="12"/>
        <v>12.958441056000002</v>
      </c>
      <c r="AX55" s="812">
        <f t="shared" si="13"/>
        <v>11.467646952212391</v>
      </c>
      <c r="AY55" s="997">
        <v>1.41</v>
      </c>
      <c r="AZ55" s="924">
        <v>36.33</v>
      </c>
      <c r="BA55" s="924">
        <v>-2.88</v>
      </c>
      <c r="BB55" s="924">
        <v>7.1999999999999993</v>
      </c>
      <c r="BC55" s="924">
        <v>11.14</v>
      </c>
      <c r="BE55" s="666">
        <v>2011</v>
      </c>
      <c r="BF55" s="948" t="e">
        <f>#VALUE!</f>
        <v>#VALUE!</v>
      </c>
      <c r="BG55" s="933">
        <v>9</v>
      </c>
    </row>
    <row r="56" spans="1:59" s="840" customFormat="1" ht="11.25" customHeight="1" x14ac:dyDescent="0.2">
      <c r="A56" s="699" t="s">
        <v>914</v>
      </c>
      <c r="B56" s="848" t="s">
        <v>915</v>
      </c>
      <c r="C56" s="994" t="s">
        <v>108</v>
      </c>
      <c r="D56" s="994" t="s">
        <v>4381</v>
      </c>
      <c r="E56" s="820">
        <v>7</v>
      </c>
      <c r="F56" s="526">
        <v>630</v>
      </c>
      <c r="G56" s="1151" t="s">
        <v>115</v>
      </c>
      <c r="H56" s="1151" t="s">
        <v>115</v>
      </c>
      <c r="I56" s="821">
        <v>109.3</v>
      </c>
      <c r="J56" s="822">
        <f t="shared" si="0"/>
        <v>1.4272644098810614</v>
      </c>
      <c r="K56" s="823">
        <v>0.39</v>
      </c>
      <c r="L56" s="824">
        <v>4</v>
      </c>
      <c r="M56" s="825">
        <f t="shared" si="1"/>
        <v>1.56</v>
      </c>
      <c r="N56" s="826" t="s">
        <v>698</v>
      </c>
      <c r="O56" s="827">
        <v>0.35</v>
      </c>
      <c r="P56" s="828">
        <v>43377</v>
      </c>
      <c r="Q56" s="828">
        <v>43413</v>
      </c>
      <c r="R56" s="825">
        <f t="shared" si="2"/>
        <v>11.428571428571439</v>
      </c>
      <c r="S56" s="761">
        <f>IF(INDEX(Historical!$D$7:$D$1439,MATCH(B56,Historical!$B$7:$B$1446,0))=0,"n/a",(INDEX(Historical!$C$7:$C$1439,MATCH(B56,Historical!$B$7:$B$1446,0))/INDEX(Historical!$D$7:$D$1439,MATCH(B56,Historical!$B$7:$B$1446,0))-1)*100)</f>
        <v>9.9236641221373887</v>
      </c>
      <c r="T56" s="761">
        <f>IF(INDEX(Historical!$F$7:$F$1432,MATCH(B56,Historical!$B$7:$B$1446,0))=0,"n/a",((INDEX(Historical!$C$7:$C$1439,MATCH(B56,Historical!$B$7:$B$1446,0))/INDEX(Historical!$F$7:$F$1432,MATCH(B56,Historical!$B$7:$B$1446,0)))^(1/3)-1)*100)</f>
        <v>9.3931015185737543</v>
      </c>
      <c r="U56" s="761">
        <f>IF(INDEX(Historical!$H$7:$H$1432,MATCH(B56,Historical!$B$7:$B$1446,0))=0,"n/a",((INDEX(Historical!$C$7:$C$1439,MATCH(B56,Historical!$B$7:$B$1446,0))/INDEX(Historical!$H$7:$H$1432,MATCH(B56,Historical!$B$7:$B$1446,0)))^(1/5)-1)*100)</f>
        <v>10.859472602645347</v>
      </c>
      <c r="V56" s="761">
        <f>IF(INDEX(Historical!$O$7:$O$1432,MATCH(B56,Historical!$B$7:$B$1446,0))=0,"n/a",((INDEX(Historical!$C$7:$C$1439,MATCH(B56,Historical!$B$7:$B$1446,0))/INDEX(Historical!$O$7:$O$1432,MATCH(B56,Historical!$B$7:$B$1446,0)))^(1/10)-1)*100)</f>
        <v>7.1773462536293131</v>
      </c>
      <c r="W56" s="829">
        <f t="shared" si="3"/>
        <v>1.5130205815490818</v>
      </c>
      <c r="X56" s="830">
        <f t="shared" si="4"/>
        <v>1.2775850120759231</v>
      </c>
      <c r="Y56" s="845"/>
      <c r="Z56" s="822">
        <f t="shared" si="5"/>
        <v>21.311475409836063</v>
      </c>
      <c r="AA56" s="832">
        <f t="shared" si="6"/>
        <v>14.931693989071038</v>
      </c>
      <c r="AB56" s="824">
        <v>12</v>
      </c>
      <c r="AC56" s="833">
        <v>7.32</v>
      </c>
      <c r="AD56" s="833">
        <v>1.19</v>
      </c>
      <c r="AE56" s="833">
        <v>2.25</v>
      </c>
      <c r="AF56" s="833">
        <v>4.1500000000000004</v>
      </c>
      <c r="AG56" s="833">
        <v>32.200000000000003</v>
      </c>
      <c r="AH56" s="833">
        <v>23.7</v>
      </c>
      <c r="AI56" s="833">
        <v>10.27</v>
      </c>
      <c r="AJ56" s="833">
        <v>8.5</v>
      </c>
      <c r="AK56" s="833">
        <v>12.5</v>
      </c>
      <c r="AL56" s="834">
        <v>93650</v>
      </c>
      <c r="AM56" s="835">
        <v>0.1</v>
      </c>
      <c r="AN56" s="833">
        <v>5.9</v>
      </c>
      <c r="AO56" s="836">
        <f t="shared" si="7"/>
        <v>-2.6449569765446288</v>
      </c>
      <c r="AP56" s="837">
        <f t="shared" si="8"/>
        <v>12.286737012526409</v>
      </c>
      <c r="AQ56" s="838">
        <f t="shared" si="9"/>
        <v>65.953849079455182</v>
      </c>
      <c r="AR56" s="704">
        <f>INDEX(Historical!$C$7:$C$1439,MATCH(B56,Historical!$B$7:$B$1446,0))*IF(AH56="n/a",1.03,IF(AH56&lt;0,1.01,IF(AH56&gt;10,1.1,(1+AH56/100))))</f>
        <v>1.5840000000000001</v>
      </c>
      <c r="AS56" s="832">
        <f t="shared" si="10"/>
        <v>1.7424000000000002</v>
      </c>
      <c r="AT56" s="832">
        <f t="shared" si="16"/>
        <v>1.9166400000000003</v>
      </c>
      <c r="AU56" s="832">
        <f t="shared" si="16"/>
        <v>2.1083040000000004</v>
      </c>
      <c r="AV56" s="832">
        <f t="shared" si="16"/>
        <v>2.3191344000000007</v>
      </c>
      <c r="AW56" s="822">
        <f t="shared" si="12"/>
        <v>9.6704784000000021</v>
      </c>
      <c r="AX56" s="839">
        <f t="shared" si="13"/>
        <v>8.8476472095150989</v>
      </c>
      <c r="AY56" s="998">
        <v>1.1200000000000001</v>
      </c>
      <c r="AZ56" s="835">
        <v>22.74</v>
      </c>
      <c r="BA56" s="835">
        <v>-4.58</v>
      </c>
      <c r="BB56" s="835">
        <v>2.62</v>
      </c>
      <c r="BC56" s="835">
        <v>5</v>
      </c>
      <c r="BD56" s="964"/>
      <c r="BE56" s="666">
        <v>2012</v>
      </c>
      <c r="BF56" s="948" t="e">
        <f>#VALUE!</f>
        <v>#VALUE!</v>
      </c>
      <c r="BG56" s="895">
        <v>3.6999999999999997</v>
      </c>
    </row>
    <row r="57" spans="1:59" ht="11.25" customHeight="1" x14ac:dyDescent="0.2">
      <c r="A57" s="537" t="s">
        <v>893</v>
      </c>
      <c r="B57" s="927" t="s">
        <v>894</v>
      </c>
      <c r="C57" s="994" t="s">
        <v>112</v>
      </c>
      <c r="D57" s="994" t="s">
        <v>4369</v>
      </c>
      <c r="E57" s="794">
        <v>8</v>
      </c>
      <c r="F57" s="526">
        <v>546</v>
      </c>
      <c r="G57" s="526" t="s">
        <v>106</v>
      </c>
      <c r="H57" s="526" t="s">
        <v>106</v>
      </c>
      <c r="I57" s="926">
        <v>20.239999999999998</v>
      </c>
      <c r="J57" s="704">
        <f t="shared" si="0"/>
        <v>5.9288537549407119</v>
      </c>
      <c r="K57" s="929">
        <v>0.3</v>
      </c>
      <c r="L57" s="641">
        <v>4</v>
      </c>
      <c r="M57" s="695">
        <f t="shared" si="1"/>
        <v>1.2</v>
      </c>
      <c r="N57" s="923" t="s">
        <v>149</v>
      </c>
      <c r="O57" s="797">
        <v>0.28000000000000003</v>
      </c>
      <c r="P57" s="917">
        <v>43433</v>
      </c>
      <c r="Q57" s="917">
        <v>43448</v>
      </c>
      <c r="R57" s="695">
        <f t="shared" si="2"/>
        <v>7.1428571428571281</v>
      </c>
      <c r="S57" s="761">
        <f>IF(INDEX(Historical!$D$7:$D$1439,MATCH(B57,Historical!$B$7:$B$1446,0))=0,"n/a",(INDEX(Historical!$C$7:$C$1439,MATCH(B57,Historical!$B$7:$B$1446,0))/INDEX(Historical!$D$7:$D$1439,MATCH(B57,Historical!$B$7:$B$1446,0))-1)*100)</f>
        <v>7.5471698113207308</v>
      </c>
      <c r="T57" s="761">
        <f>IF(INDEX(Historical!$F$7:$F$1432,MATCH(B57,Historical!$B$7:$B$1446,0))=0,"n/a",((INDEX(Historical!$C$7:$C$1439,MATCH(B57,Historical!$B$7:$B$1446,0))/INDEX(Historical!$F$7:$F$1432,MATCH(B57,Historical!$B$7:$B$1446,0)))^(1/3)-1)*100)</f>
        <v>8.1983855523197526</v>
      </c>
      <c r="U57" s="761">
        <f>IF(INDEX(Historical!$H$7:$H$1432,MATCH(B57,Historical!$B$7:$B$1446,0))=0,"n/a",((INDEX(Historical!$C$7:$C$1439,MATCH(B57,Historical!$B$7:$B$1446,0))/INDEX(Historical!$H$7:$H$1432,MATCH(B57,Historical!$B$7:$B$1446,0)))^(1/5)-1)*100)</f>
        <v>10.403796865896254</v>
      </c>
      <c r="V57" s="761">
        <f>IF(INDEX(Historical!$O$7:$O$1432,MATCH(B57,Historical!$B$7:$B$1446,0))=0,"n/a",((INDEX(Historical!$C$7:$C$1439,MATCH(B57,Historical!$B$7:$B$1446,0))/INDEX(Historical!$O$7:$O$1432,MATCH(B57,Historical!$B$7:$B$1446,0)))^(1/10)-1)*100)</f>
        <v>-2.3766548834210588</v>
      </c>
      <c r="W57" s="762" t="str">
        <f t="shared" si="3"/>
        <v>n/a</v>
      </c>
      <c r="X57" s="763">
        <f t="shared" si="4"/>
        <v>0.20319915753703621</v>
      </c>
      <c r="Y57" s="708"/>
      <c r="Z57" s="704">
        <f t="shared" si="5"/>
        <v>37.61755485893417</v>
      </c>
      <c r="AA57" s="937">
        <f t="shared" si="6"/>
        <v>6.3448275862068959</v>
      </c>
      <c r="AB57" s="641">
        <v>12</v>
      </c>
      <c r="AC57" s="918">
        <v>3.19</v>
      </c>
      <c r="AD57" s="918">
        <v>1.06</v>
      </c>
      <c r="AE57" s="918">
        <v>1.84</v>
      </c>
      <c r="AF57" s="918">
        <v>0.76</v>
      </c>
      <c r="AG57" s="918">
        <v>12.5</v>
      </c>
      <c r="AH57" s="918">
        <v>72.5</v>
      </c>
      <c r="AI57" s="918">
        <v>17.79</v>
      </c>
      <c r="AJ57" s="918">
        <v>51.2</v>
      </c>
      <c r="AK57" s="918">
        <v>5.99</v>
      </c>
      <c r="AL57" s="930">
        <v>1570</v>
      </c>
      <c r="AM57" s="924">
        <v>1.7999999999999998</v>
      </c>
      <c r="AN57" s="918">
        <v>2.37</v>
      </c>
      <c r="AO57" s="804">
        <f t="shared" si="7"/>
        <v>9.9878230346300683</v>
      </c>
      <c r="AP57" s="805">
        <f t="shared" si="8"/>
        <v>16.332650620836965</v>
      </c>
      <c r="AQ57" s="938">
        <f t="shared" si="9"/>
        <v>-53.705920870460048</v>
      </c>
      <c r="AR57" s="704">
        <f>INDEX(Historical!$C$7:$C$1439,MATCH(B57,Historical!$B$7:$B$1446,0))*IF(AH57="n/a",1.03,IF(AH57&lt;0,1.01,IF(AH57&gt;10,1.1,(1+AH57/100))))</f>
        <v>1.254</v>
      </c>
      <c r="AS57" s="937">
        <f t="shared" si="10"/>
        <v>1.3794000000000002</v>
      </c>
      <c r="AT57" s="937">
        <f t="shared" si="16"/>
        <v>1.4620260600000003</v>
      </c>
      <c r="AU57" s="937">
        <f t="shared" si="16"/>
        <v>1.5496014209940006</v>
      </c>
      <c r="AV57" s="937">
        <f t="shared" si="16"/>
        <v>1.6424225461115414</v>
      </c>
      <c r="AW57" s="704">
        <f t="shared" si="12"/>
        <v>7.2874500271055425</v>
      </c>
      <c r="AX57" s="812">
        <f t="shared" si="13"/>
        <v>36.005187880956242</v>
      </c>
      <c r="AY57" s="997">
        <v>1.72</v>
      </c>
      <c r="AZ57" s="924">
        <v>28.51</v>
      </c>
      <c r="BA57" s="924">
        <v>-12.53</v>
      </c>
      <c r="BB57" s="924">
        <v>0.32</v>
      </c>
      <c r="BC57" s="924">
        <v>1.28</v>
      </c>
      <c r="BE57" s="666">
        <v>2012</v>
      </c>
      <c r="BF57" s="948" t="e">
        <f>#VALUE!</f>
        <v>#VALUE!</v>
      </c>
      <c r="BG57" s="933">
        <v>3.3000000000000003</v>
      </c>
    </row>
    <row r="58" spans="1:59" ht="11.25" customHeight="1" x14ac:dyDescent="0.2">
      <c r="A58" s="537" t="s">
        <v>993</v>
      </c>
      <c r="B58" s="927" t="s">
        <v>994</v>
      </c>
      <c r="C58" s="994" t="s">
        <v>112</v>
      </c>
      <c r="D58" s="994" t="s">
        <v>213</v>
      </c>
      <c r="E58" s="794">
        <v>8</v>
      </c>
      <c r="F58" s="526">
        <v>503</v>
      </c>
      <c r="G58" s="526" t="s">
        <v>115</v>
      </c>
      <c r="H58" s="526" t="s">
        <v>115</v>
      </c>
      <c r="I58" s="926">
        <v>51.41</v>
      </c>
      <c r="J58" s="704">
        <f t="shared" si="0"/>
        <v>1.244893989496207</v>
      </c>
      <c r="K58" s="929">
        <v>0.16</v>
      </c>
      <c r="L58" s="641">
        <v>4</v>
      </c>
      <c r="M58" s="695">
        <f t="shared" si="1"/>
        <v>0.64</v>
      </c>
      <c r="N58" s="923" t="s">
        <v>228</v>
      </c>
      <c r="O58" s="797">
        <v>0.14000000000000001</v>
      </c>
      <c r="P58" s="660">
        <v>43244</v>
      </c>
      <c r="Q58" s="660">
        <v>43259</v>
      </c>
      <c r="R58" s="695">
        <f t="shared" si="2"/>
        <v>14.285714285714276</v>
      </c>
      <c r="S58" s="761">
        <f>IF(INDEX(Historical!$D$7:$D$1439,MATCH(B58,Historical!$B$7:$B$1446,0))=0,"n/a",(INDEX(Historical!$C$7:$C$1439,MATCH(B58,Historical!$B$7:$B$1446,0))/INDEX(Historical!$D$7:$D$1439,MATCH(B58,Historical!$B$7:$B$1446,0))-1)*100)</f>
        <v>12.72727272727272</v>
      </c>
      <c r="T58" s="761">
        <f>IF(INDEX(Historical!$F$7:$F$1432,MATCH(B58,Historical!$B$7:$B$1446,0))=0,"n/a",((INDEX(Historical!$C$7:$C$1439,MATCH(B58,Historical!$B$7:$B$1446,0))/INDEX(Historical!$F$7:$F$1432,MATCH(B58,Historical!$B$7:$B$1446,0)))^(1/3)-1)*100)</f>
        <v>8.9055846181262268</v>
      </c>
      <c r="U58" s="761">
        <f>IF(INDEX(Historical!$H$7:$H$1432,MATCH(B58,Historical!$B$7:$B$1446,0))=0,"n/a",((INDEX(Historical!$C$7:$C$1439,MATCH(B58,Historical!$B$7:$B$1446,0))/INDEX(Historical!$H$7:$H$1432,MATCH(B58,Historical!$B$7:$B$1446,0)))^(1/5)-1)*100)</f>
        <v>6.6193020302802719</v>
      </c>
      <c r="V58" s="761">
        <f>IF(INDEX(Historical!$O$7:$O$1432,MATCH(B58,Historical!$B$7:$B$1446,0))=0,"n/a",((INDEX(Historical!$C$7:$C$1439,MATCH(B58,Historical!$B$7:$B$1446,0))/INDEX(Historical!$O$7:$O$1432,MATCH(B58,Historical!$B$7:$B$1446,0)))^(1/10)-1)*100)</f>
        <v>0</v>
      </c>
      <c r="W58" s="762" t="str">
        <f t="shared" si="3"/>
        <v>n/a</v>
      </c>
      <c r="X58" s="763">
        <f t="shared" si="4"/>
        <v>0.34120113558145726</v>
      </c>
      <c r="Y58" s="718"/>
      <c r="Z58" s="704">
        <f t="shared" si="5"/>
        <v>20.062695924764892</v>
      </c>
      <c r="AA58" s="937">
        <f t="shared" si="6"/>
        <v>16.115987460815045</v>
      </c>
      <c r="AB58" s="641">
        <v>12</v>
      </c>
      <c r="AC58" s="918">
        <v>3.19</v>
      </c>
      <c r="AD58" s="918">
        <v>1.61</v>
      </c>
      <c r="AE58" s="918">
        <v>1.87</v>
      </c>
      <c r="AF58" s="918">
        <v>2.2000000000000002</v>
      </c>
      <c r="AG58" s="918">
        <v>13.600000000000001</v>
      </c>
      <c r="AH58" s="918">
        <v>10</v>
      </c>
      <c r="AI58" s="918">
        <v>10.76</v>
      </c>
      <c r="AJ58" s="918">
        <v>19.400000000000002</v>
      </c>
      <c r="AK58" s="918">
        <v>10</v>
      </c>
      <c r="AL58" s="930">
        <v>2800</v>
      </c>
      <c r="AM58" s="925">
        <v>2.1</v>
      </c>
      <c r="AN58" s="918">
        <v>0.78</v>
      </c>
      <c r="AO58" s="804">
        <f t="shared" si="7"/>
        <v>-8.2517914410385664</v>
      </c>
      <c r="AP58" s="805">
        <f t="shared" si="8"/>
        <v>7.8641960197764789</v>
      </c>
      <c r="AQ58" s="938">
        <f t="shared" si="9"/>
        <v>25.530292782779185</v>
      </c>
      <c r="AR58" s="704">
        <f>INDEX(Historical!$C$7:$C$1439,MATCH(B58,Historical!$B$7:$B$1446,0))*IF(AH58="n/a",1.03,IF(AH58&lt;0,1.01,IF(AH58&gt;10,1.1,(1+AH58/100))))</f>
        <v>0.68200000000000005</v>
      </c>
      <c r="AS58" s="937">
        <f t="shared" si="10"/>
        <v>0.75020000000000009</v>
      </c>
      <c r="AT58" s="937">
        <f t="shared" si="16"/>
        <v>0.82522000000000018</v>
      </c>
      <c r="AU58" s="937">
        <f t="shared" si="16"/>
        <v>0.90774200000000027</v>
      </c>
      <c r="AV58" s="937">
        <f t="shared" si="16"/>
        <v>0.99851620000000041</v>
      </c>
      <c r="AW58" s="704">
        <f t="shared" si="12"/>
        <v>4.1636782000000006</v>
      </c>
      <c r="AX58" s="812">
        <f t="shared" si="13"/>
        <v>8.0989655709006048</v>
      </c>
      <c r="AY58" s="997">
        <v>1.44</v>
      </c>
      <c r="AZ58" s="924">
        <v>4.79</v>
      </c>
      <c r="BA58" s="924">
        <v>-29.28</v>
      </c>
      <c r="BB58" s="924">
        <v>-10.42</v>
      </c>
      <c r="BC58" s="924">
        <v>-15.14</v>
      </c>
      <c r="BE58" s="666">
        <v>2011</v>
      </c>
      <c r="BF58" s="948" t="e">
        <f>#VALUE!</f>
        <v>#VALUE!</v>
      </c>
      <c r="BG58" s="933">
        <v>6.7</v>
      </c>
    </row>
    <row r="59" spans="1:59" ht="11.25" customHeight="1" x14ac:dyDescent="0.2">
      <c r="A59" s="537" t="s">
        <v>1002</v>
      </c>
      <c r="B59" s="927" t="s">
        <v>1003</v>
      </c>
      <c r="C59" s="994" t="s">
        <v>112</v>
      </c>
      <c r="D59" s="994" t="s">
        <v>4382</v>
      </c>
      <c r="E59" s="794">
        <v>8</v>
      </c>
      <c r="F59" s="526">
        <v>569</v>
      </c>
      <c r="G59" s="526" t="s">
        <v>115</v>
      </c>
      <c r="H59" s="526" t="s">
        <v>115</v>
      </c>
      <c r="I59" s="926">
        <v>381.42</v>
      </c>
      <c r="J59" s="704">
        <f t="shared" si="0"/>
        <v>2.1551046090923389</v>
      </c>
      <c r="K59" s="929">
        <v>2.0550000000000002</v>
      </c>
      <c r="L59" s="641">
        <v>4</v>
      </c>
      <c r="M59" s="695">
        <f t="shared" si="1"/>
        <v>8.2200000000000006</v>
      </c>
      <c r="N59" s="923" t="s">
        <v>1004</v>
      </c>
      <c r="O59" s="797">
        <v>1.71</v>
      </c>
      <c r="P59" s="917">
        <v>43503</v>
      </c>
      <c r="Q59" s="917">
        <v>43525</v>
      </c>
      <c r="R59" s="695">
        <f t="shared" si="2"/>
        <v>20.17543859649124</v>
      </c>
      <c r="S59" s="761">
        <f>IF(INDEX(Historical!$D$7:$D$1439,MATCH(B59,Historical!$B$7:$B$1446,0))=0,"n/a",(INDEX(Historical!$C$7:$C$1439,MATCH(B59,Historical!$B$7:$B$1446,0))/INDEX(Historical!$D$7:$D$1439,MATCH(B59,Historical!$B$7:$B$1446,0))-1)*100)</f>
        <v>20.422535211267601</v>
      </c>
      <c r="T59" s="761">
        <f>IF(INDEX(Historical!$F$7:$F$1432,MATCH(B59,Historical!$B$7:$B$1446,0))=0,"n/a",((INDEX(Historical!$C$7:$C$1439,MATCH(B59,Historical!$B$7:$B$1446,0))/INDEX(Historical!$F$7:$F$1432,MATCH(B59,Historical!$B$7:$B$1446,0)))^(1/3)-1)*100)</f>
        <v>23.400875054559165</v>
      </c>
      <c r="U59" s="761">
        <f>IF(INDEX(Historical!$H$7:$H$1432,MATCH(B59,Historical!$B$7:$B$1446,0))=0,"n/a",((INDEX(Historical!$C$7:$C$1439,MATCH(B59,Historical!$B$7:$B$1446,0))/INDEX(Historical!$H$7:$H$1432,MATCH(B59,Historical!$B$7:$B$1446,0)))^(1/5)-1)*100)</f>
        <v>28.662170733431669</v>
      </c>
      <c r="V59" s="761">
        <f>IF(INDEX(Historical!$O$7:$O$1432,MATCH(B59,Historical!$B$7:$B$1446,0))=0,"n/a",((INDEX(Historical!$C$7:$C$1439,MATCH(B59,Historical!$B$7:$B$1446,0))/INDEX(Historical!$O$7:$O$1432,MATCH(B59,Historical!$B$7:$B$1446,0)))^(1/10)-1)*100)</f>
        <v>15.636146832870445</v>
      </c>
      <c r="W59" s="762">
        <f t="shared" si="3"/>
        <v>1.8330712188745761</v>
      </c>
      <c r="X59" s="763">
        <f t="shared" si="4"/>
        <v>1.1698845197319048</v>
      </c>
      <c r="Y59" s="715"/>
      <c r="Z59" s="704">
        <f t="shared" si="5"/>
        <v>45.998880805819809</v>
      </c>
      <c r="AA59" s="937">
        <f t="shared" si="6"/>
        <v>21.344152210408506</v>
      </c>
      <c r="AB59" s="641">
        <v>12</v>
      </c>
      <c r="AC59" s="918">
        <v>17.87</v>
      </c>
      <c r="AD59" s="918">
        <v>0.96</v>
      </c>
      <c r="AE59" s="918">
        <v>2.19</v>
      </c>
      <c r="AF59" s="920">
        <v>646.47</v>
      </c>
      <c r="AG59" s="918" t="s">
        <v>137</v>
      </c>
      <c r="AH59" s="918">
        <v>51.7</v>
      </c>
      <c r="AI59" s="918">
        <v>16.14</v>
      </c>
      <c r="AJ59" s="918">
        <v>24.5</v>
      </c>
      <c r="AK59" s="918">
        <v>22.12</v>
      </c>
      <c r="AL59" s="930">
        <v>221560</v>
      </c>
      <c r="AM59" s="924">
        <v>0.1</v>
      </c>
      <c r="AN59" s="921">
        <v>40.85</v>
      </c>
      <c r="AO59" s="804">
        <f t="shared" si="7"/>
        <v>9.4731231321155001</v>
      </c>
      <c r="AP59" s="805">
        <f t="shared" si="8"/>
        <v>30.817275342524006</v>
      </c>
      <c r="AQ59" s="938">
        <f t="shared" si="9"/>
        <v>2376.4090560920204</v>
      </c>
      <c r="AR59" s="704">
        <f>INDEX(Historical!$C$7:$C$1439,MATCH(B59,Historical!$B$7:$B$1446,0))*IF(AH59="n/a",1.03,IF(AH59&lt;0,1.01,IF(AH59&gt;10,1.1,(1+AH59/100))))</f>
        <v>7.524</v>
      </c>
      <c r="AS59" s="937">
        <f t="shared" si="10"/>
        <v>8.2764000000000006</v>
      </c>
      <c r="AT59" s="937">
        <f t="shared" si="16"/>
        <v>9.1040400000000012</v>
      </c>
      <c r="AU59" s="937">
        <f t="shared" si="16"/>
        <v>10.014444000000003</v>
      </c>
      <c r="AV59" s="937">
        <f t="shared" si="16"/>
        <v>11.015888400000003</v>
      </c>
      <c r="AW59" s="704">
        <f t="shared" si="12"/>
        <v>45.934772400000007</v>
      </c>
      <c r="AX59" s="812">
        <f t="shared" si="13"/>
        <v>12.043094856064181</v>
      </c>
      <c r="AY59" s="997">
        <v>1.3</v>
      </c>
      <c r="AZ59" s="924">
        <v>30.409999999999997</v>
      </c>
      <c r="BA59" s="924">
        <v>-14.48</v>
      </c>
      <c r="BB59" s="924">
        <v>-3.2800000000000002</v>
      </c>
      <c r="BC59" s="924">
        <v>6.2</v>
      </c>
      <c r="BE59" s="666">
        <v>2012</v>
      </c>
      <c r="BF59" s="948" t="e">
        <f>#VALUE!</f>
        <v>#VALUE!</v>
      </c>
      <c r="BG59" s="933">
        <v>9.1</v>
      </c>
    </row>
    <row r="60" spans="1:59" ht="11.25" customHeight="1" x14ac:dyDescent="0.2">
      <c r="A60" s="630" t="s">
        <v>4224</v>
      </c>
      <c r="B60" s="927" t="s">
        <v>1969</v>
      </c>
      <c r="C60" s="994" t="s">
        <v>108</v>
      </c>
      <c r="D60" s="994" t="s">
        <v>4376</v>
      </c>
      <c r="E60" s="794">
        <v>5</v>
      </c>
      <c r="F60" s="526">
        <v>833</v>
      </c>
      <c r="G60" s="526" t="s">
        <v>106</v>
      </c>
      <c r="H60" s="526" t="s">
        <v>106</v>
      </c>
      <c r="I60" s="931">
        <v>27.59</v>
      </c>
      <c r="J60" s="704">
        <f t="shared" si="0"/>
        <v>2.1747009786154403</v>
      </c>
      <c r="K60" s="935">
        <v>0.15</v>
      </c>
      <c r="L60" s="526">
        <v>4</v>
      </c>
      <c r="M60" s="695">
        <f t="shared" si="1"/>
        <v>0.6</v>
      </c>
      <c r="N60" s="526" t="s">
        <v>320</v>
      </c>
      <c r="O60" s="798">
        <v>0.12</v>
      </c>
      <c r="P60" s="684">
        <v>43349</v>
      </c>
      <c r="Q60" s="684">
        <v>43371</v>
      </c>
      <c r="R60" s="695">
        <f t="shared" si="2"/>
        <v>25</v>
      </c>
      <c r="S60" s="761">
        <f>IF(INDEX(Historical!$D$7:$D$1439,MATCH(B60,Historical!$B$7:$B$1446,0))=0,"n/a",(INDEX(Historical!$C$7:$C$1439,MATCH(B60,Historical!$B$7:$B$1446,0))/INDEX(Historical!$D$7:$D$1439,MATCH(B60,Historical!$B$7:$B$1446,0))-1)*100)</f>
        <v>38.46153846153846</v>
      </c>
      <c r="T60" s="761">
        <f>IF(INDEX(Historical!$F$7:$F$1432,MATCH(B60,Historical!$B$7:$B$1446,0))=0,"n/a",((INDEX(Historical!$C$7:$C$1439,MATCH(B60,Historical!$B$7:$B$1446,0))/INDEX(Historical!$F$7:$F$1432,MATCH(B60,Historical!$B$7:$B$1446,0)))^(1/3)-1)*100)</f>
        <v>39.247665008383372</v>
      </c>
      <c r="U60" s="761">
        <f>IF(INDEX(Historical!$H$7:$H$1432,MATCH(B60,Historical!$B$7:$B$1446,0))=0,"n/a",((INDEX(Historical!$C$7:$C$1439,MATCH(B60,Historical!$B$7:$B$1446,0))/INDEX(Historical!$H$7:$H$1432,MATCH(B60,Historical!$B$7:$B$1446,0)))^(1/5)-1)*100)</f>
        <v>68.293271816929916</v>
      </c>
      <c r="V60" s="761">
        <f>IF(INDEX(Historical!$O$7:$O$1432,MATCH(B60,Historical!$B$7:$B$1446,0))=0,"n/a",((INDEX(Historical!$C$7:$C$1439,MATCH(B60,Historical!$B$7:$B$1446,0))/INDEX(Historical!$O$7:$O$1432,MATCH(B60,Historical!$B$7:$B$1446,0)))^(1/10)-1)*100)</f>
        <v>-15.413680742532144</v>
      </c>
      <c r="W60" s="762" t="str">
        <f t="shared" si="3"/>
        <v>n/a</v>
      </c>
      <c r="X60" s="763">
        <f t="shared" si="4"/>
        <v>2.8937827041072</v>
      </c>
      <c r="Y60" s="927"/>
      <c r="Z60" s="704">
        <f t="shared" si="5"/>
        <v>22.988505747126435</v>
      </c>
      <c r="AA60" s="937">
        <f t="shared" si="6"/>
        <v>10.57088122605364</v>
      </c>
      <c r="AB60" s="641">
        <v>12</v>
      </c>
      <c r="AC60" s="931">
        <v>2.61</v>
      </c>
      <c r="AD60" s="931">
        <v>0.51</v>
      </c>
      <c r="AE60" s="931">
        <v>4.16</v>
      </c>
      <c r="AF60" s="931">
        <v>1.1200000000000001</v>
      </c>
      <c r="AG60" s="931">
        <v>11.1</v>
      </c>
      <c r="AH60" s="931">
        <v>49.9</v>
      </c>
      <c r="AI60" s="931">
        <v>10.93</v>
      </c>
      <c r="AJ60" s="931">
        <v>23.599999999999998</v>
      </c>
      <c r="AK60" s="931">
        <v>20.69</v>
      </c>
      <c r="AL60" s="931">
        <v>277460</v>
      </c>
      <c r="AM60" s="931">
        <v>0.1</v>
      </c>
      <c r="AN60" s="931">
        <v>1.74</v>
      </c>
      <c r="AO60" s="804">
        <f t="shared" si="7"/>
        <v>59.897091569491707</v>
      </c>
      <c r="AP60" s="805">
        <f t="shared" si="8"/>
        <v>70.46797279554535</v>
      </c>
      <c r="AQ60" s="938">
        <f t="shared" si="9"/>
        <v>-27.460701920560247</v>
      </c>
      <c r="AR60" s="704">
        <f>INDEX(Historical!$C$7:$C$1439,MATCH(B60,Historical!$B$7:$B$1446,0))*IF(AH60="n/a",1.03,IF(AH60&lt;0,1.01,IF(AH60&gt;10,1.1,(1+AH60/100))))</f>
        <v>0.59400000000000008</v>
      </c>
      <c r="AS60" s="937">
        <f t="shared" si="10"/>
        <v>0.65340000000000009</v>
      </c>
      <c r="AT60" s="937">
        <f t="shared" si="16"/>
        <v>0.71874000000000016</v>
      </c>
      <c r="AU60" s="937">
        <f t="shared" si="16"/>
        <v>0.79061400000000026</v>
      </c>
      <c r="AV60" s="937">
        <f t="shared" si="16"/>
        <v>0.86967540000000032</v>
      </c>
      <c r="AW60" s="704">
        <f t="shared" si="12"/>
        <v>3.626429400000001</v>
      </c>
      <c r="AX60" s="812">
        <f t="shared" si="13"/>
        <v>13.143999275099677</v>
      </c>
      <c r="AY60" s="790">
        <v>1.48</v>
      </c>
      <c r="AZ60" s="933">
        <v>21.759999999999998</v>
      </c>
      <c r="BA60" s="933">
        <v>-13.54</v>
      </c>
      <c r="BB60" s="933">
        <v>-4.18</v>
      </c>
      <c r="BC60" s="933">
        <v>-3.7199999999999998</v>
      </c>
      <c r="BE60" s="666">
        <v>2014</v>
      </c>
      <c r="BF60" s="948" t="e">
        <f>#VALUE!</f>
        <v>#VALUE!</v>
      </c>
      <c r="BG60" s="933">
        <v>1.0999999999999999</v>
      </c>
    </row>
    <row r="61" spans="1:59" ht="11.25" customHeight="1" x14ac:dyDescent="0.2">
      <c r="A61" s="611" t="s">
        <v>1005</v>
      </c>
      <c r="B61" s="927" t="s">
        <v>1006</v>
      </c>
      <c r="C61" s="994" t="s">
        <v>4227</v>
      </c>
      <c r="D61" s="994" t="s">
        <v>4362</v>
      </c>
      <c r="E61" s="794">
        <v>8</v>
      </c>
      <c r="F61" s="526">
        <v>568</v>
      </c>
      <c r="G61" s="526" t="s">
        <v>106</v>
      </c>
      <c r="H61" s="526" t="s">
        <v>106</v>
      </c>
      <c r="I61" s="926">
        <v>58.14</v>
      </c>
      <c r="J61" s="704">
        <f t="shared" si="0"/>
        <v>1.5823873409012728</v>
      </c>
      <c r="K61" s="929">
        <v>0.23</v>
      </c>
      <c r="L61" s="641">
        <v>4</v>
      </c>
      <c r="M61" s="695">
        <f t="shared" si="1"/>
        <v>0.92</v>
      </c>
      <c r="N61" s="923" t="s">
        <v>517</v>
      </c>
      <c r="O61" s="797">
        <v>0.19</v>
      </c>
      <c r="P61" s="917">
        <v>43509</v>
      </c>
      <c r="Q61" s="917">
        <v>43524</v>
      </c>
      <c r="R61" s="695">
        <f t="shared" si="2"/>
        <v>21.052631578947373</v>
      </c>
      <c r="S61" s="761">
        <f>IF(INDEX(Historical!$D$7:$D$1439,MATCH(B61,Historical!$B$7:$B$1446,0))=0,"n/a",(INDEX(Historical!$C$7:$C$1439,MATCH(B61,Historical!$B$7:$B$1446,0))/INDEX(Historical!$D$7:$D$1439,MATCH(B61,Historical!$B$7:$B$1446,0))-1)*100)</f>
        <v>11.764705882352944</v>
      </c>
      <c r="T61" s="761">
        <f>IF(INDEX(Historical!$F$7:$F$1432,MATCH(B61,Historical!$B$7:$B$1446,0))=0,"n/a",((INDEX(Historical!$C$7:$C$1439,MATCH(B61,Historical!$B$7:$B$1446,0))/INDEX(Historical!$F$7:$F$1432,MATCH(B61,Historical!$B$7:$B$1446,0)))^(1/3)-1)*100)</f>
        <v>13.484552524869731</v>
      </c>
      <c r="U61" s="761">
        <f>IF(INDEX(Historical!$H$7:$H$1432,MATCH(B61,Historical!$B$7:$B$1446,0))=0,"n/a",((INDEX(Historical!$C$7:$C$1439,MATCH(B61,Historical!$B$7:$B$1446,0))/INDEX(Historical!$H$7:$H$1432,MATCH(B61,Historical!$B$7:$B$1446,0)))^(1/5)-1)*100)</f>
        <v>14.27462296187214</v>
      </c>
      <c r="V61" s="761" t="str">
        <f>IF(INDEX(Historical!$O$7:$O$1432,MATCH(B61,Historical!$B$7:$B$1446,0))=0,"n/a",((INDEX(Historical!$C$7:$C$1439,MATCH(B61,Historical!$B$7:$B$1446,0))/INDEX(Historical!$O$7:$O$1432,MATCH(B61,Historical!$B$7:$B$1446,0)))^(1/10)-1)*100)</f>
        <v>n/a</v>
      </c>
      <c r="W61" s="762" t="str">
        <f t="shared" si="3"/>
        <v>n/a</v>
      </c>
      <c r="X61" s="763">
        <f t="shared" si="4"/>
        <v>2.1960958402880215</v>
      </c>
      <c r="Y61" s="928"/>
      <c r="Z61" s="704">
        <f t="shared" si="5"/>
        <v>30.666666666666671</v>
      </c>
      <c r="AA61" s="937">
        <f t="shared" si="6"/>
        <v>19.38</v>
      </c>
      <c r="AB61" s="641">
        <v>3</v>
      </c>
      <c r="AC61" s="918">
        <v>3</v>
      </c>
      <c r="AD61" s="918">
        <v>1.1499999999999999</v>
      </c>
      <c r="AE61" s="918">
        <v>1.25</v>
      </c>
      <c r="AF61" s="918">
        <v>12.21</v>
      </c>
      <c r="AG61" s="918">
        <v>69.099999999999994</v>
      </c>
      <c r="AH61" s="920">
        <v>19.5</v>
      </c>
      <c r="AI61" s="920">
        <v>9.9500000000000011</v>
      </c>
      <c r="AJ61" s="918">
        <v>6.5</v>
      </c>
      <c r="AK61" s="918">
        <v>16.900000000000002</v>
      </c>
      <c r="AL61" s="930">
        <v>8189.9999999999991</v>
      </c>
      <c r="AM61" s="924">
        <v>0.70000000000000007</v>
      </c>
      <c r="AN61" s="918">
        <v>2.63</v>
      </c>
      <c r="AO61" s="804">
        <f t="shared" si="7"/>
        <v>-3.5229896972265866</v>
      </c>
      <c r="AP61" s="805">
        <f t="shared" si="8"/>
        <v>15.857010302773412</v>
      </c>
      <c r="AQ61" s="938">
        <f t="shared" si="9"/>
        <v>224.2973943774449</v>
      </c>
      <c r="AR61" s="704">
        <f>INDEX(Historical!$C$7:$C$1439,MATCH(B61,Historical!$B$7:$B$1446,0))*IF(AH61="n/a",1.03,IF(AH61&lt;0,1.01,IF(AH61&gt;10,1.1,(1+AH61/100))))</f>
        <v>0.83600000000000008</v>
      </c>
      <c r="AS61" s="937">
        <f t="shared" si="10"/>
        <v>0.91918200000000005</v>
      </c>
      <c r="AT61" s="937">
        <f t="shared" si="16"/>
        <v>1.0111002000000002</v>
      </c>
      <c r="AU61" s="937">
        <f t="shared" si="16"/>
        <v>1.1122102200000004</v>
      </c>
      <c r="AV61" s="937">
        <f t="shared" si="16"/>
        <v>1.2234312420000004</v>
      </c>
      <c r="AW61" s="704">
        <f t="shared" si="12"/>
        <v>5.1019236620000008</v>
      </c>
      <c r="AX61" s="812">
        <f t="shared" si="13"/>
        <v>8.7752384967320261</v>
      </c>
      <c r="AY61" s="997">
        <v>1.08</v>
      </c>
      <c r="AZ61" s="924">
        <v>54.459999999999994</v>
      </c>
      <c r="BA61" s="924">
        <v>0.38</v>
      </c>
      <c r="BB61" s="924">
        <v>9.5500000000000007</v>
      </c>
      <c r="BC61" s="924">
        <v>17.43</v>
      </c>
      <c r="BE61" s="666">
        <v>2012</v>
      </c>
      <c r="BF61" s="948" t="e">
        <f>#VALUE!</f>
        <v>#VALUE!</v>
      </c>
      <c r="BG61" s="933">
        <v>11.700000000000001</v>
      </c>
    </row>
    <row r="62" spans="1:59" ht="11.25" customHeight="1" x14ac:dyDescent="0.2">
      <c r="A62" s="537" t="s">
        <v>1020</v>
      </c>
      <c r="B62" s="927" t="s">
        <v>1021</v>
      </c>
      <c r="C62" s="994" t="s">
        <v>108</v>
      </c>
      <c r="D62" s="994" t="s">
        <v>4372</v>
      </c>
      <c r="E62" s="794">
        <v>8</v>
      </c>
      <c r="F62" s="526">
        <v>574</v>
      </c>
      <c r="G62" s="526" t="s">
        <v>106</v>
      </c>
      <c r="H62" s="526" t="s">
        <v>106</v>
      </c>
      <c r="I62" s="926">
        <v>46.65</v>
      </c>
      <c r="J62" s="704">
        <f t="shared" si="0"/>
        <v>1.3719185423365488</v>
      </c>
      <c r="K62" s="929">
        <v>0.16</v>
      </c>
      <c r="L62" s="641">
        <v>4</v>
      </c>
      <c r="M62" s="695">
        <f t="shared" si="1"/>
        <v>0.64</v>
      </c>
      <c r="N62" s="923" t="s">
        <v>152</v>
      </c>
      <c r="O62" s="797">
        <v>0.15</v>
      </c>
      <c r="P62" s="917">
        <v>43523</v>
      </c>
      <c r="Q62" s="917">
        <v>43553</v>
      </c>
      <c r="R62" s="695">
        <f t="shared" si="2"/>
        <v>6.6666666666666732</v>
      </c>
      <c r="S62" s="761">
        <f>IF(INDEX(Historical!$D$7:$D$1439,MATCH(B62,Historical!$B$7:$B$1446,0))=0,"n/a",(INDEX(Historical!$C$7:$C$1439,MATCH(B62,Historical!$B$7:$B$1446,0))/INDEX(Historical!$D$7:$D$1439,MATCH(B62,Historical!$B$7:$B$1446,0))-1)*100)</f>
        <v>7.1428571428571397</v>
      </c>
      <c r="T62" s="761">
        <f>IF(INDEX(Historical!$F$7:$F$1432,MATCH(B62,Historical!$B$7:$B$1446,0))=0,"n/a",((INDEX(Historical!$C$7:$C$1439,MATCH(B62,Historical!$B$7:$B$1446,0))/INDEX(Historical!$F$7:$F$1432,MATCH(B62,Historical!$B$7:$B$1446,0)))^(1/3)-1)*100)</f>
        <v>8.2253684543499794</v>
      </c>
      <c r="U62" s="761">
        <f>IF(INDEX(Historical!$H$7:$H$1432,MATCH(B62,Historical!$B$7:$B$1446,0))=0,"n/a",((INDEX(Historical!$C$7:$C$1439,MATCH(B62,Historical!$B$7:$B$1446,0))/INDEX(Historical!$H$7:$H$1432,MATCH(B62,Historical!$B$7:$B$1446,0)))^(1/5)-1)*100)</f>
        <v>8.9781455426899193</v>
      </c>
      <c r="V62" s="761">
        <f>IF(INDEX(Historical!$O$7:$O$1432,MATCH(B62,Historical!$B$7:$B$1446,0))=0,"n/a",((INDEX(Historical!$C$7:$C$1439,MATCH(B62,Historical!$B$7:$B$1446,0))/INDEX(Historical!$O$7:$O$1432,MATCH(B62,Historical!$B$7:$B$1446,0)))^(1/10)-1)*100)</f>
        <v>7.4314228232023716</v>
      </c>
      <c r="W62" s="762">
        <f t="shared" si="3"/>
        <v>1.2081327837595748</v>
      </c>
      <c r="X62" s="763" t="str">
        <f t="shared" si="4"/>
        <v>n/a</v>
      </c>
      <c r="Y62" s="928" t="s">
        <v>826</v>
      </c>
      <c r="Z62" s="704">
        <f t="shared" si="5"/>
        <v>18.181818181818183</v>
      </c>
      <c r="AA62" s="937">
        <f t="shared" si="6"/>
        <v>13.252840909090908</v>
      </c>
      <c r="AB62" s="641">
        <v>12</v>
      </c>
      <c r="AC62" s="918">
        <v>3.52</v>
      </c>
      <c r="AD62" s="918" t="s">
        <v>137</v>
      </c>
      <c r="AE62" s="918">
        <v>0.83</v>
      </c>
      <c r="AF62" s="918">
        <v>1.97</v>
      </c>
      <c r="AG62" s="918">
        <v>11.1</v>
      </c>
      <c r="AH62" s="918">
        <v>-13.5</v>
      </c>
      <c r="AI62" s="918">
        <v>9.5299999999999994</v>
      </c>
      <c r="AJ62" s="918">
        <v>-7.3</v>
      </c>
      <c r="AK62" s="918" t="s">
        <v>137</v>
      </c>
      <c r="AL62" s="930">
        <v>47150</v>
      </c>
      <c r="AM62" s="924">
        <v>12.9</v>
      </c>
      <c r="AN62" s="918">
        <v>4.88</v>
      </c>
      <c r="AO62" s="804">
        <f t="shared" si="7"/>
        <v>-2.9027768240644409</v>
      </c>
      <c r="AP62" s="805">
        <f t="shared" si="8"/>
        <v>10.350064085026467</v>
      </c>
      <c r="AQ62" s="938">
        <f t="shared" si="9"/>
        <v>7.7200003938381112</v>
      </c>
      <c r="AR62" s="704">
        <f>INDEX(Historical!$C$7:$C$1439,MATCH(B62,Historical!$B$7:$B$1446,0))*IF(AH62="n/a",1.03,IF(AH62&lt;0,1.01,IF(AH62&gt;10,1.1,(1+AH62/100))))</f>
        <v>0.60599999999999998</v>
      </c>
      <c r="AS62" s="937">
        <f t="shared" si="10"/>
        <v>0.66375179999999989</v>
      </c>
      <c r="AT62" s="937">
        <f t="shared" si="16"/>
        <v>0.68366435399999992</v>
      </c>
      <c r="AU62" s="937">
        <f t="shared" si="16"/>
        <v>0.70417428461999998</v>
      </c>
      <c r="AV62" s="937">
        <f t="shared" si="16"/>
        <v>0.72529951315859997</v>
      </c>
      <c r="AW62" s="704">
        <f t="shared" si="12"/>
        <v>3.3828899517785995</v>
      </c>
      <c r="AX62" s="812">
        <f t="shared" si="13"/>
        <v>7.2516397680141464</v>
      </c>
      <c r="AY62" s="997">
        <v>1.17</v>
      </c>
      <c r="AZ62" s="924">
        <v>27.529999999999998</v>
      </c>
      <c r="BA62" s="924">
        <v>-0.69</v>
      </c>
      <c r="BB62" s="924">
        <v>5.24</v>
      </c>
      <c r="BC62" s="924">
        <v>9.67</v>
      </c>
      <c r="BE62" s="666">
        <v>2012</v>
      </c>
      <c r="BF62" s="948" t="e">
        <f>#VALUE!</f>
        <v>#VALUE!</v>
      </c>
      <c r="BG62" s="933">
        <v>1.3</v>
      </c>
    </row>
    <row r="63" spans="1:59" ht="11.25" customHeight="1" x14ac:dyDescent="0.2">
      <c r="A63" s="630" t="s">
        <v>991</v>
      </c>
      <c r="B63" s="927" t="s">
        <v>992</v>
      </c>
      <c r="C63" s="994" t="s">
        <v>108</v>
      </c>
      <c r="D63" s="994" t="s">
        <v>4376</v>
      </c>
      <c r="E63" s="794">
        <v>7</v>
      </c>
      <c r="F63" s="526">
        <v>694</v>
      </c>
      <c r="G63" s="526" t="s">
        <v>106</v>
      </c>
      <c r="H63" s="526" t="s">
        <v>106</v>
      </c>
      <c r="I63" s="926">
        <v>54.17</v>
      </c>
      <c r="J63" s="704">
        <f t="shared" si="0"/>
        <v>3.027505999630792</v>
      </c>
      <c r="K63" s="929">
        <v>0.41</v>
      </c>
      <c r="L63" s="641">
        <v>4</v>
      </c>
      <c r="M63" s="695">
        <f t="shared" si="1"/>
        <v>1.64</v>
      </c>
      <c r="N63" s="923" t="s">
        <v>426</v>
      </c>
      <c r="O63" s="797">
        <v>0.38</v>
      </c>
      <c r="P63" s="917">
        <v>43563</v>
      </c>
      <c r="Q63" s="917">
        <v>43573</v>
      </c>
      <c r="R63" s="695">
        <f t="shared" si="2"/>
        <v>7.8947368421052557</v>
      </c>
      <c r="S63" s="761">
        <f>IF(INDEX(Historical!$D$7:$D$1439,MATCH(B63,Historical!$B$7:$B$1446,0))=0,"n/a",(INDEX(Historical!$C$7:$C$1439,MATCH(B63,Historical!$B$7:$B$1446,0))/INDEX(Historical!$D$7:$D$1439,MATCH(B63,Historical!$B$7:$B$1446,0))-1)*100)</f>
        <v>35.714285714285722</v>
      </c>
      <c r="T63" s="761">
        <f>IF(INDEX(Historical!$F$7:$F$1432,MATCH(B63,Historical!$B$7:$B$1446,0))=0,"n/a",((INDEX(Historical!$C$7:$C$1439,MATCH(B63,Historical!$B$7:$B$1446,0))/INDEX(Historical!$F$7:$F$1432,MATCH(B63,Historical!$B$7:$B$1446,0)))^(1/3)-1)*100)</f>
        <v>22.698630349236936</v>
      </c>
      <c r="U63" s="761">
        <f>IF(INDEX(Historical!$H$7:$H$1432,MATCH(B63,Historical!$B$7:$B$1446,0))=0,"n/a",((INDEX(Historical!$C$7:$C$1439,MATCH(B63,Historical!$B$7:$B$1446,0))/INDEX(Historical!$H$7:$H$1432,MATCH(B63,Historical!$B$7:$B$1446,0)))^(1/5)-1)*100)</f>
        <v>27.162286963543636</v>
      </c>
      <c r="V63" s="761">
        <f>IF(INDEX(Historical!$O$7:$O$1432,MATCH(B63,Historical!$B$7:$B$1446,0))=0,"n/a",((INDEX(Historical!$C$7:$C$1439,MATCH(B63,Historical!$B$7:$B$1446,0))/INDEX(Historical!$O$7:$O$1432,MATCH(B63,Historical!$B$7:$B$1446,0)))^(1/10)-1)*100)</f>
        <v>7.4221470618838881</v>
      </c>
      <c r="W63" s="762">
        <f t="shared" si="3"/>
        <v>3.6596266197734582</v>
      </c>
      <c r="X63" s="763">
        <f t="shared" si="4"/>
        <v>2.4919529324351957</v>
      </c>
      <c r="Y63" s="928"/>
      <c r="Z63" s="704">
        <f t="shared" si="5"/>
        <v>40.694789081885851</v>
      </c>
      <c r="AA63" s="937">
        <f t="shared" si="6"/>
        <v>13.44168734491315</v>
      </c>
      <c r="AB63" s="641">
        <v>12</v>
      </c>
      <c r="AC63" s="918">
        <v>4.03</v>
      </c>
      <c r="AD63" s="918">
        <v>1.92</v>
      </c>
      <c r="AE63" s="918">
        <v>4.24</v>
      </c>
      <c r="AF63" s="918">
        <v>1.25</v>
      </c>
      <c r="AG63" s="918">
        <v>10.4</v>
      </c>
      <c r="AH63" s="918">
        <v>28.4</v>
      </c>
      <c r="AI63" s="918">
        <v>3.34</v>
      </c>
      <c r="AJ63" s="918">
        <v>10.9</v>
      </c>
      <c r="AK63" s="918">
        <v>7.0000000000000009</v>
      </c>
      <c r="AL63" s="930">
        <v>1970</v>
      </c>
      <c r="AM63" s="924">
        <v>2.1</v>
      </c>
      <c r="AN63" s="918">
        <v>0.08</v>
      </c>
      <c r="AO63" s="804">
        <f t="shared" si="7"/>
        <v>16.748105618261278</v>
      </c>
      <c r="AP63" s="805">
        <f t="shared" si="8"/>
        <v>30.189792963174426</v>
      </c>
      <c r="AQ63" s="938">
        <f t="shared" si="9"/>
        <v>-13.584699962869385</v>
      </c>
      <c r="AR63" s="704">
        <f>INDEX(Historical!$C$7:$C$1439,MATCH(B63,Historical!$B$7:$B$1446,0))*IF(AH63="n/a",1.03,IF(AH63&lt;0,1.01,IF(AH63&gt;10,1.1,(1+AH63/100))))</f>
        <v>1.4630000000000003</v>
      </c>
      <c r="AS63" s="937">
        <f t="shared" si="10"/>
        <v>1.5118642000000004</v>
      </c>
      <c r="AT63" s="937">
        <f t="shared" si="16"/>
        <v>1.6176946940000005</v>
      </c>
      <c r="AU63" s="937">
        <f t="shared" si="16"/>
        <v>1.7309333225800008</v>
      </c>
      <c r="AV63" s="937">
        <f t="shared" si="16"/>
        <v>1.8520986551606009</v>
      </c>
      <c r="AW63" s="704">
        <f t="shared" si="12"/>
        <v>8.1755908717406029</v>
      </c>
      <c r="AX63" s="812">
        <f t="shared" si="13"/>
        <v>15.092469765074032</v>
      </c>
      <c r="AY63" s="997">
        <v>0.74</v>
      </c>
      <c r="AZ63" s="924">
        <v>11.690000000000001</v>
      </c>
      <c r="BA63" s="924">
        <v>-19.28</v>
      </c>
      <c r="BB63" s="924">
        <v>-5.8999999999999995</v>
      </c>
      <c r="BC63" s="924">
        <v>-9.26</v>
      </c>
      <c r="BE63" s="666">
        <v>2013</v>
      </c>
      <c r="BF63" s="948" t="e">
        <f>#VALUE!</f>
        <v>#VALUE!</v>
      </c>
      <c r="BG63" s="933">
        <v>1.3</v>
      </c>
    </row>
    <row r="64" spans="1:59" ht="11.25" customHeight="1" x14ac:dyDescent="0.2">
      <c r="A64" s="537" t="s">
        <v>998</v>
      </c>
      <c r="B64" s="927" t="s">
        <v>999</v>
      </c>
      <c r="C64" s="994" t="s">
        <v>108</v>
      </c>
      <c r="D64" s="994" t="s">
        <v>4376</v>
      </c>
      <c r="E64" s="794">
        <v>8</v>
      </c>
      <c r="F64" s="526">
        <v>523</v>
      </c>
      <c r="G64" s="526" t="s">
        <v>115</v>
      </c>
      <c r="H64" s="526" t="s">
        <v>115</v>
      </c>
      <c r="I64" s="926">
        <v>46.53</v>
      </c>
      <c r="J64" s="704">
        <f t="shared" si="0"/>
        <v>3.4816247582205029</v>
      </c>
      <c r="K64" s="929">
        <v>0.40500000000000003</v>
      </c>
      <c r="L64" s="641">
        <v>4</v>
      </c>
      <c r="M64" s="695">
        <f t="shared" si="1"/>
        <v>1.62</v>
      </c>
      <c r="N64" s="923" t="s">
        <v>119</v>
      </c>
      <c r="O64" s="797">
        <v>0.375</v>
      </c>
      <c r="P64" s="917">
        <v>43321</v>
      </c>
      <c r="Q64" s="917">
        <v>43347</v>
      </c>
      <c r="R64" s="695">
        <f t="shared" si="2"/>
        <v>8.0000000000000071</v>
      </c>
      <c r="S64" s="761">
        <f>IF(INDEX(Historical!$D$7:$D$1439,MATCH(B64,Historical!$B$7:$B$1446,0))=0,"n/a",(INDEX(Historical!$C$7:$C$1439,MATCH(B64,Historical!$B$7:$B$1446,0))/INDEX(Historical!$D$7:$D$1439,MATCH(B64,Historical!$B$7:$B$1446,0))-1)*100)</f>
        <v>20.238095238095234</v>
      </c>
      <c r="T64" s="761">
        <f>IF(INDEX(Historical!$F$7:$F$1432,MATCH(B64,Historical!$B$7:$B$1446,0))=0,"n/a",((INDEX(Historical!$C$7:$C$1439,MATCH(B64,Historical!$B$7:$B$1446,0))/INDEX(Historical!$F$7:$F$1432,MATCH(B64,Historical!$B$7:$B$1446,0)))^(1/3)-1)*100)</f>
        <v>12.998959524111676</v>
      </c>
      <c r="U64" s="761">
        <f>IF(INDEX(Historical!$H$7:$H$1432,MATCH(B64,Historical!$B$7:$B$1446,0))=0,"n/a",((INDEX(Historical!$C$7:$C$1439,MATCH(B64,Historical!$B$7:$B$1446,0))/INDEX(Historical!$H$7:$H$1432,MATCH(B64,Historical!$B$7:$B$1446,0)))^(1/5)-1)*100)</f>
        <v>10.490505652353432</v>
      </c>
      <c r="V64" s="761">
        <f>IF(INDEX(Historical!$O$7:$O$1432,MATCH(B64,Historical!$B$7:$B$1446,0))=0,"n/a",((INDEX(Historical!$C$7:$C$1439,MATCH(B64,Historical!$B$7:$B$1446,0))/INDEX(Historical!$O$7:$O$1432,MATCH(B64,Historical!$B$7:$B$1446,0)))^(1/10)-1)*100)</f>
        <v>-2.0307081485873679</v>
      </c>
      <c r="W64" s="762" t="str">
        <f t="shared" si="3"/>
        <v>n/a</v>
      </c>
      <c r="X64" s="763">
        <f t="shared" si="4"/>
        <v>0.86698393821102748</v>
      </c>
      <c r="Y64" s="928"/>
      <c r="Z64" s="704">
        <f t="shared" si="5"/>
        <v>41.75257731958763</v>
      </c>
      <c r="AA64" s="937">
        <f t="shared" si="6"/>
        <v>11.992268041237114</v>
      </c>
      <c r="AB64" s="641">
        <v>12</v>
      </c>
      <c r="AC64" s="918">
        <v>3.88</v>
      </c>
      <c r="AD64" s="918">
        <v>3.02</v>
      </c>
      <c r="AE64" s="918">
        <v>4.58</v>
      </c>
      <c r="AF64" s="918">
        <v>1.31</v>
      </c>
      <c r="AG64" s="918">
        <v>11.4</v>
      </c>
      <c r="AH64" s="918">
        <v>44.4</v>
      </c>
      <c r="AI64" s="918">
        <v>10.780000000000001</v>
      </c>
      <c r="AJ64" s="918">
        <v>12.1</v>
      </c>
      <c r="AK64" s="918">
        <v>3.9699999999999998</v>
      </c>
      <c r="AL64" s="930">
        <v>37160</v>
      </c>
      <c r="AM64" s="924">
        <v>0.3</v>
      </c>
      <c r="AN64" s="918">
        <v>0.81</v>
      </c>
      <c r="AO64" s="804">
        <f t="shared" si="7"/>
        <v>1.9798623693368214</v>
      </c>
      <c r="AP64" s="805">
        <f t="shared" si="8"/>
        <v>13.972130410573936</v>
      </c>
      <c r="AQ64" s="938">
        <f t="shared" si="9"/>
        <v>-16.440650143424349</v>
      </c>
      <c r="AR64" s="704">
        <f>INDEX(Historical!$C$7:$C$1439,MATCH(B64,Historical!$B$7:$B$1446,0))*IF(AH64="n/a",1.03,IF(AH64&lt;0,1.01,IF(AH64&gt;10,1.1,(1+AH64/100))))</f>
        <v>1.6665000000000001</v>
      </c>
      <c r="AS64" s="937">
        <f t="shared" si="10"/>
        <v>1.8331500000000003</v>
      </c>
      <c r="AT64" s="937">
        <f t="shared" si="16"/>
        <v>1.9059260550000003</v>
      </c>
      <c r="AU64" s="937">
        <f t="shared" si="16"/>
        <v>1.9815913193835004</v>
      </c>
      <c r="AV64" s="937">
        <f t="shared" si="16"/>
        <v>2.0602604947630256</v>
      </c>
      <c r="AW64" s="704">
        <f t="shared" si="12"/>
        <v>9.4474278691465265</v>
      </c>
      <c r="AX64" s="812">
        <f t="shared" si="13"/>
        <v>20.303949858470936</v>
      </c>
      <c r="AY64" s="997">
        <v>1.1000000000000001</v>
      </c>
      <c r="AZ64" s="924">
        <v>14.38</v>
      </c>
      <c r="BA64" s="924">
        <v>-16.96</v>
      </c>
      <c r="BB64" s="924">
        <v>-5.96</v>
      </c>
      <c r="BC64" s="924">
        <v>-6.13</v>
      </c>
      <c r="BE64" s="666">
        <v>2011</v>
      </c>
      <c r="BF64" s="948" t="e">
        <f>#VALUE!</f>
        <v>#VALUE!</v>
      </c>
      <c r="BG64" s="933">
        <v>1.4000000000000001</v>
      </c>
    </row>
    <row r="65" spans="1:59" ht="11.25" customHeight="1" x14ac:dyDescent="0.2">
      <c r="A65" s="537" t="s">
        <v>1024</v>
      </c>
      <c r="B65" s="927" t="s">
        <v>1025</v>
      </c>
      <c r="C65" s="994" t="s">
        <v>247</v>
      </c>
      <c r="D65" s="994" t="s">
        <v>4383</v>
      </c>
      <c r="E65" s="794">
        <v>6</v>
      </c>
      <c r="F65" s="526">
        <v>746</v>
      </c>
      <c r="G65" s="526" t="s">
        <v>115</v>
      </c>
      <c r="H65" s="526" t="s">
        <v>115</v>
      </c>
      <c r="I65" s="926">
        <v>50.33</v>
      </c>
      <c r="J65" s="704">
        <f t="shared" si="0"/>
        <v>1.6689847009735743</v>
      </c>
      <c r="K65" s="929">
        <v>0.21</v>
      </c>
      <c r="L65" s="641">
        <v>4</v>
      </c>
      <c r="M65" s="695">
        <f t="shared" si="1"/>
        <v>0.84</v>
      </c>
      <c r="N65" s="923" t="s">
        <v>149</v>
      </c>
      <c r="O65" s="797">
        <v>0.19</v>
      </c>
      <c r="P65" s="917">
        <v>43423</v>
      </c>
      <c r="Q65" s="917">
        <v>43448</v>
      </c>
      <c r="R65" s="695">
        <f t="shared" si="2"/>
        <v>10.52631578947368</v>
      </c>
      <c r="S65" s="761">
        <f>IF(INDEX(Historical!$D$7:$D$1439,MATCH(B65,Historical!$B$7:$B$1446,0))=0,"n/a",(INDEX(Historical!$C$7:$C$1439,MATCH(B65,Historical!$B$7:$B$1446,0))/INDEX(Historical!$D$7:$D$1439,MATCH(B65,Historical!$B$7:$B$1446,0))-1)*100)</f>
        <v>13.868613138686126</v>
      </c>
      <c r="T65" s="761">
        <f>IF(INDEX(Historical!$F$7:$F$1432,MATCH(B65,Historical!$B$7:$B$1446,0))=0,"n/a",((INDEX(Historical!$C$7:$C$1439,MATCH(B65,Historical!$B$7:$B$1446,0))/INDEX(Historical!$F$7:$F$1432,MATCH(B65,Historical!$B$7:$B$1446,0)))^(1/3)-1)*100)</f>
        <v>14.106863110398216</v>
      </c>
      <c r="U65" s="761">
        <f>IF(INDEX(Historical!$H$7:$H$1432,MATCH(B65,Historical!$B$7:$B$1446,0))=0,"n/a",((INDEX(Historical!$C$7:$C$1439,MATCH(B65,Historical!$B$7:$B$1446,0))/INDEX(Historical!$H$7:$H$1432,MATCH(B65,Historical!$B$7:$B$1446,0)))^(1/5)-1)*100)</f>
        <v>50.806104078261448</v>
      </c>
      <c r="V65" s="761">
        <f>IF(INDEX(Historical!$O$7:$O$1432,MATCH(B65,Historical!$B$7:$B$1446,0))=0,"n/a",((INDEX(Historical!$C$7:$C$1439,MATCH(B65,Historical!$B$7:$B$1446,0))/INDEX(Historical!$O$7:$O$1432,MATCH(B65,Historical!$B$7:$B$1446,0)))^(1/10)-1)*100)</f>
        <v>31.617143138046622</v>
      </c>
      <c r="W65" s="762">
        <f t="shared" si="3"/>
        <v>1.6069163446055854</v>
      </c>
      <c r="X65" s="763" t="str">
        <f t="shared" si="4"/>
        <v>n/a</v>
      </c>
      <c r="Y65" s="707"/>
      <c r="Z65" s="704">
        <f t="shared" si="5"/>
        <v>28.668941979522184</v>
      </c>
      <c r="AA65" s="937">
        <f t="shared" si="6"/>
        <v>17.177474402730375</v>
      </c>
      <c r="AB65" s="641">
        <v>12</v>
      </c>
      <c r="AC65" s="918">
        <v>2.93</v>
      </c>
      <c r="AD65" s="918">
        <v>1.1499999999999999</v>
      </c>
      <c r="AE65" s="918">
        <v>0.89</v>
      </c>
      <c r="AF65" s="918">
        <v>2.78</v>
      </c>
      <c r="AG65" s="918">
        <v>16.8</v>
      </c>
      <c r="AH65" s="918">
        <v>20.8</v>
      </c>
      <c r="AI65" s="918">
        <v>13.73</v>
      </c>
      <c r="AJ65" s="918">
        <v>-18.399999999999999</v>
      </c>
      <c r="AK65" s="918">
        <v>15</v>
      </c>
      <c r="AL65" s="930">
        <v>4570</v>
      </c>
      <c r="AM65" s="924">
        <v>1.3</v>
      </c>
      <c r="AN65" s="918">
        <v>0.77</v>
      </c>
      <c r="AO65" s="804">
        <f t="shared" si="7"/>
        <v>35.297614376504647</v>
      </c>
      <c r="AP65" s="805">
        <f t="shared" si="8"/>
        <v>52.475088779235023</v>
      </c>
      <c r="AQ65" s="938">
        <f t="shared" si="9"/>
        <v>45.683643312167547</v>
      </c>
      <c r="AR65" s="704">
        <f>INDEX(Historical!$C$7:$C$1439,MATCH(B65,Historical!$B$7:$B$1446,0))*IF(AH65="n/a",1.03,IF(AH65&lt;0,1.01,IF(AH65&gt;10,1.1,(1+AH65/100))))</f>
        <v>0.8580000000000001</v>
      </c>
      <c r="AS65" s="937">
        <f t="shared" si="10"/>
        <v>0.94380000000000019</v>
      </c>
      <c r="AT65" s="937">
        <f t="shared" si="16"/>
        <v>1.0381800000000003</v>
      </c>
      <c r="AU65" s="937">
        <f t="shared" si="16"/>
        <v>1.1419980000000005</v>
      </c>
      <c r="AV65" s="937">
        <f t="shared" si="16"/>
        <v>1.2561978000000007</v>
      </c>
      <c r="AW65" s="704">
        <f t="shared" si="12"/>
        <v>5.2381758000000023</v>
      </c>
      <c r="AX65" s="812">
        <f t="shared" si="13"/>
        <v>10.407661037154783</v>
      </c>
      <c r="AY65" s="997">
        <v>1.64</v>
      </c>
      <c r="AZ65" s="924">
        <v>20.059999999999999</v>
      </c>
      <c r="BA65" s="924">
        <v>-27.91</v>
      </c>
      <c r="BB65" s="924">
        <v>-1.24</v>
      </c>
      <c r="BC65" s="924">
        <v>-12.379999999999999</v>
      </c>
      <c r="BE65" s="666">
        <v>2014</v>
      </c>
      <c r="BF65" s="948" t="e">
        <f>#VALUE!</f>
        <v>#VALUE!</v>
      </c>
      <c r="BG65" s="933">
        <v>6.7</v>
      </c>
    </row>
    <row r="66" spans="1:59" s="840" customFormat="1" ht="11.25" customHeight="1" x14ac:dyDescent="0.2">
      <c r="A66" s="990" t="s">
        <v>4111</v>
      </c>
      <c r="B66" s="848" t="s">
        <v>4112</v>
      </c>
      <c r="C66" s="994" t="s">
        <v>247</v>
      </c>
      <c r="D66" s="994" t="s">
        <v>4390</v>
      </c>
      <c r="E66" s="820">
        <v>5</v>
      </c>
      <c r="F66" s="526">
        <v>870</v>
      </c>
      <c r="G66" s="1151" t="s">
        <v>106</v>
      </c>
      <c r="H66" s="1151" t="s">
        <v>106</v>
      </c>
      <c r="I66" s="821">
        <v>23.18</v>
      </c>
      <c r="J66" s="822">
        <f t="shared" si="0"/>
        <v>1.2079378774805869</v>
      </c>
      <c r="K66" s="823">
        <v>0.28000000000000003</v>
      </c>
      <c r="L66" s="824">
        <v>1</v>
      </c>
      <c r="M66" s="825">
        <f t="shared" si="1"/>
        <v>0.28000000000000003</v>
      </c>
      <c r="N66" s="826" t="s">
        <v>4482</v>
      </c>
      <c r="O66" s="827">
        <v>0.25</v>
      </c>
      <c r="P66" s="828">
        <v>43538</v>
      </c>
      <c r="Q66" s="828">
        <v>43553</v>
      </c>
      <c r="R66" s="825">
        <f t="shared" si="2"/>
        <v>12.000000000000011</v>
      </c>
      <c r="S66" s="761">
        <f>IF(INDEX(Historical!$D$7:$D$1439,MATCH(B66,Historical!$B$7:$B$1446,0))=0,"n/a",(INDEX(Historical!$C$7:$C$1439,MATCH(B66,Historical!$B$7:$B$1446,0))/INDEX(Historical!$D$7:$D$1439,MATCH(B66,Historical!$B$7:$B$1446,0))-1)*100)</f>
        <v>25</v>
      </c>
      <c r="T66" s="761">
        <f>IF(INDEX(Historical!$F$7:$F$1432,MATCH(B66,Historical!$B$7:$B$1446,0))=0,"n/a",((INDEX(Historical!$C$7:$C$1439,MATCH(B66,Historical!$B$7:$B$1446,0))/INDEX(Historical!$F$7:$F$1432,MATCH(B66,Historical!$B$7:$B$1446,0)))^(1/3)-1)*100)</f>
        <v>18.563110149668759</v>
      </c>
      <c r="U66" s="761" t="str">
        <f>IF(INDEX(Historical!$H$7:$H$1432,MATCH(B66,Historical!$B$7:$B$1446,0))=0,"n/a",((INDEX(Historical!$C$7:$C$1439,MATCH(B66,Historical!$B$7:$B$1446,0))/INDEX(Historical!$H$7:$H$1432,MATCH(B66,Historical!$B$7:$B$1446,0)))^(1/5)-1)*100)</f>
        <v>n/a</v>
      </c>
      <c r="V66" s="761" t="str">
        <f>IF(INDEX(Historical!$O$7:$O$1432,MATCH(B66,Historical!$B$7:$B$1446,0))=0,"n/a",((INDEX(Historical!$C$7:$C$1439,MATCH(B66,Historical!$B$7:$B$1446,0))/INDEX(Historical!$O$7:$O$1432,MATCH(B66,Historical!$B$7:$B$1446,0)))^(1/10)-1)*100)</f>
        <v>n/a</v>
      </c>
      <c r="W66" s="829" t="str">
        <f t="shared" si="3"/>
        <v>n/a</v>
      </c>
      <c r="X66" s="830" t="str">
        <f t="shared" si="4"/>
        <v>n/a</v>
      </c>
      <c r="Y66" s="841"/>
      <c r="Z66" s="822">
        <f t="shared" si="5"/>
        <v>13.461538461538463</v>
      </c>
      <c r="AA66" s="832">
        <f t="shared" si="6"/>
        <v>11.144230769230768</v>
      </c>
      <c r="AB66" s="824">
        <v>12</v>
      </c>
      <c r="AC66" s="833">
        <v>2.08</v>
      </c>
      <c r="AD66" s="833" t="s">
        <v>137</v>
      </c>
      <c r="AE66" s="833">
        <v>0.38</v>
      </c>
      <c r="AF66" s="833">
        <v>1.2</v>
      </c>
      <c r="AG66" s="833">
        <v>10.9</v>
      </c>
      <c r="AH66" s="833">
        <v>32.9</v>
      </c>
      <c r="AI66" s="833" t="s">
        <v>137</v>
      </c>
      <c r="AJ66" s="833">
        <v>15.2</v>
      </c>
      <c r="AK66" s="833" t="s">
        <v>137</v>
      </c>
      <c r="AL66" s="834">
        <v>43.11</v>
      </c>
      <c r="AM66" s="835">
        <v>0.1</v>
      </c>
      <c r="AN66" s="833">
        <v>0.42</v>
      </c>
      <c r="AO66" s="836" t="str">
        <f t="shared" si="7"/>
        <v>n/a</v>
      </c>
      <c r="AP66" s="837" t="str">
        <f t="shared" si="8"/>
        <v>n/a</v>
      </c>
      <c r="AQ66" s="838">
        <f t="shared" si="9"/>
        <v>-22.90531961549005</v>
      </c>
      <c r="AR66" s="704">
        <f>INDEX(Historical!$C$7:$C$1439,MATCH(B66,Historical!$B$7:$B$1446,0))*IF(AH66="n/a",1.03,IF(AH66&lt;0,1.01,IF(AH66&gt;10,1.1,(1+AH66/100))))</f>
        <v>0.27500000000000002</v>
      </c>
      <c r="AS66" s="832">
        <f t="shared" si="10"/>
        <v>0.28325000000000006</v>
      </c>
      <c r="AT66" s="832">
        <f t="shared" si="16"/>
        <v>0.29174750000000005</v>
      </c>
      <c r="AU66" s="832">
        <f t="shared" si="16"/>
        <v>0.30049992500000006</v>
      </c>
      <c r="AV66" s="832">
        <f t="shared" si="16"/>
        <v>0.30951492275000009</v>
      </c>
      <c r="AW66" s="822">
        <f t="shared" si="12"/>
        <v>1.4600123477500002</v>
      </c>
      <c r="AX66" s="839">
        <f t="shared" si="13"/>
        <v>6.2985864872735124</v>
      </c>
      <c r="AY66" s="998">
        <v>0.19</v>
      </c>
      <c r="AZ66" s="835">
        <v>4.6500000000000004</v>
      </c>
      <c r="BA66" s="835">
        <v>-20.07</v>
      </c>
      <c r="BB66" s="835">
        <v>-6.21</v>
      </c>
      <c r="BC66" s="835">
        <v>-11.77</v>
      </c>
      <c r="BD66" s="964"/>
      <c r="BE66" s="666">
        <v>2015</v>
      </c>
      <c r="BF66" s="948" t="e">
        <f>#VALUE!</f>
        <v>#VALUE!</v>
      </c>
      <c r="BG66" s="895">
        <v>5.6000000000000005</v>
      </c>
    </row>
    <row r="67" spans="1:59" ht="11.25" customHeight="1" x14ac:dyDescent="0.2">
      <c r="A67" s="537" t="s">
        <v>3812</v>
      </c>
      <c r="B67" s="927" t="s">
        <v>3813</v>
      </c>
      <c r="C67" s="994" t="s">
        <v>108</v>
      </c>
      <c r="D67" s="994" t="s">
        <v>4368</v>
      </c>
      <c r="E67" s="794">
        <v>5</v>
      </c>
      <c r="F67" s="526">
        <v>826</v>
      </c>
      <c r="G67" s="526" t="s">
        <v>106</v>
      </c>
      <c r="H67" s="526" t="s">
        <v>106</v>
      </c>
      <c r="I67" s="926">
        <v>14.87</v>
      </c>
      <c r="J67" s="704">
        <f t="shared" si="0"/>
        <v>2.6899798251513114</v>
      </c>
      <c r="K67" s="929">
        <v>0.1</v>
      </c>
      <c r="L67" s="641">
        <v>4</v>
      </c>
      <c r="M67" s="695">
        <f t="shared" si="1"/>
        <v>0.4</v>
      </c>
      <c r="N67" s="923" t="s">
        <v>997</v>
      </c>
      <c r="O67" s="797">
        <v>0.09</v>
      </c>
      <c r="P67" s="917">
        <v>43319</v>
      </c>
      <c r="Q67" s="917">
        <v>43336</v>
      </c>
      <c r="R67" s="695">
        <f t="shared" si="2"/>
        <v>11.111111111111121</v>
      </c>
      <c r="S67" s="761">
        <f>IF(INDEX(Historical!$D$7:$D$1439,MATCH(B67,Historical!$B$7:$B$1446,0))=0,"n/a",(INDEX(Historical!$C$7:$C$1439,MATCH(B67,Historical!$B$7:$B$1446,0))/INDEX(Historical!$D$7:$D$1439,MATCH(B67,Historical!$B$7:$B$1446,0))-1)*100)</f>
        <v>32.142857142857139</v>
      </c>
      <c r="T67" s="761">
        <f>IF(INDEX(Historical!$F$7:$F$1432,MATCH(B67,Historical!$B$7:$B$1446,0))=0,"n/a",((INDEX(Historical!$C$7:$C$1439,MATCH(B67,Historical!$B$7:$B$1446,0))/INDEX(Historical!$F$7:$F$1432,MATCH(B67,Historical!$B$7:$B$1446,0)))^(1/3)-1)*100)</f>
        <v>32.239311817355201</v>
      </c>
      <c r="U67" s="761">
        <f>IF(INDEX(Historical!$H$7:$H$1432,MATCH(B67,Historical!$B$7:$B$1446,0))=0,"n/a",((INDEX(Historical!$C$7:$C$1439,MATCH(B67,Historical!$B$7:$B$1446,0))/INDEX(Historical!$H$7:$H$1432,MATCH(B67,Historical!$B$7:$B$1446,0)))^(1/5)-1)*100)</f>
        <v>56.037271142430221</v>
      </c>
      <c r="V67" s="761">
        <f>IF(INDEX(Historical!$O$7:$O$1432,MATCH(B67,Historical!$B$7:$B$1446,0))=0,"n/a",((INDEX(Historical!$C$7:$C$1439,MATCH(B67,Historical!$B$7:$B$1446,0))/INDEX(Historical!$O$7:$O$1432,MATCH(B67,Historical!$B$7:$B$1446,0)))^(1/10)-1)*100)</f>
        <v>2.8263379797903054</v>
      </c>
      <c r="W67" s="762">
        <f t="shared" si="3"/>
        <v>19.826811776625455</v>
      </c>
      <c r="X67" s="763">
        <f t="shared" si="4"/>
        <v>1.2076998091040994</v>
      </c>
      <c r="Y67" s="928"/>
      <c r="Z67" s="704">
        <f t="shared" si="5"/>
        <v>35.714285714285715</v>
      </c>
      <c r="AA67" s="937">
        <f t="shared" si="6"/>
        <v>13.276785714285712</v>
      </c>
      <c r="AB67" s="641">
        <v>12</v>
      </c>
      <c r="AC67" s="918">
        <v>1.1200000000000001</v>
      </c>
      <c r="AD67" s="918">
        <v>1.66</v>
      </c>
      <c r="AE67" s="918">
        <v>4.1399999999999997</v>
      </c>
      <c r="AF67" s="918">
        <v>1.34</v>
      </c>
      <c r="AG67" s="918">
        <v>10</v>
      </c>
      <c r="AH67" s="918">
        <v>76.5</v>
      </c>
      <c r="AI67" s="918">
        <v>7.7299999999999995</v>
      </c>
      <c r="AJ67" s="918">
        <v>46.400000000000006</v>
      </c>
      <c r="AK67" s="918">
        <v>8</v>
      </c>
      <c r="AL67" s="930">
        <v>253.98</v>
      </c>
      <c r="AM67" s="924">
        <v>10.84</v>
      </c>
      <c r="AN67" s="918">
        <v>0</v>
      </c>
      <c r="AO67" s="804">
        <f t="shared" si="7"/>
        <v>45.450465253295818</v>
      </c>
      <c r="AP67" s="805">
        <f t="shared" si="8"/>
        <v>58.727250967581533</v>
      </c>
      <c r="AQ67" s="938">
        <f t="shared" si="9"/>
        <v>-11.07832945753049</v>
      </c>
      <c r="AR67" s="704">
        <f>INDEX(Historical!$C$7:$C$1439,MATCH(B67,Historical!$B$7:$B$1446,0))*IF(AH67="n/a",1.03,IF(AH67&lt;0,1.01,IF(AH67&gt;10,1.1,(1+AH67/100))))</f>
        <v>0.40700000000000003</v>
      </c>
      <c r="AS67" s="937">
        <f t="shared" si="10"/>
        <v>0.43846109999999999</v>
      </c>
      <c r="AT67" s="937">
        <f t="shared" ref="AT67:AV86" si="17">IF($AK67="n/a",1.03*AS67,IF($AK67&lt;0,1.01*AS67,IF($AK67&gt;10,1.1*AS67,(1+$AK67/100)*AS67)))</f>
        <v>0.47353798800000002</v>
      </c>
      <c r="AU67" s="937">
        <f t="shared" si="17"/>
        <v>0.51142102704000003</v>
      </c>
      <c r="AV67" s="937">
        <f t="shared" si="17"/>
        <v>0.55233470920320005</v>
      </c>
      <c r="AW67" s="704">
        <f t="shared" si="12"/>
        <v>2.3827548242432002</v>
      </c>
      <c r="AX67" s="812">
        <f t="shared" si="13"/>
        <v>16.023906013740419</v>
      </c>
      <c r="AY67" s="997">
        <v>0.35</v>
      </c>
      <c r="AZ67" s="924">
        <v>10.48</v>
      </c>
      <c r="BA67" s="924">
        <v>-20.14</v>
      </c>
      <c r="BB67" s="924">
        <v>-1.9800000000000002</v>
      </c>
      <c r="BC67" s="924">
        <v>-4.99</v>
      </c>
      <c r="BE67" s="666">
        <v>2014</v>
      </c>
      <c r="BF67" s="948" t="e">
        <f>#VALUE!</f>
        <v>#VALUE!</v>
      </c>
      <c r="BG67" s="933">
        <v>1.2</v>
      </c>
    </row>
    <row r="68" spans="1:59" ht="11.25" customHeight="1" x14ac:dyDescent="0.2">
      <c r="A68" s="611" t="s">
        <v>1840</v>
      </c>
      <c r="B68" s="927" t="s">
        <v>1841</v>
      </c>
      <c r="C68" s="994" t="s">
        <v>4356</v>
      </c>
      <c r="D68" s="994" t="s">
        <v>4357</v>
      </c>
      <c r="E68" s="794">
        <v>6</v>
      </c>
      <c r="F68" s="526">
        <v>759</v>
      </c>
      <c r="G68" s="526" t="s">
        <v>106</v>
      </c>
      <c r="H68" s="526" t="s">
        <v>106</v>
      </c>
      <c r="I68" s="926">
        <v>51.37</v>
      </c>
      <c r="J68" s="704">
        <f t="shared" si="0"/>
        <v>4.126922328207125</v>
      </c>
      <c r="K68" s="929">
        <v>0.53</v>
      </c>
      <c r="L68" s="641">
        <v>4</v>
      </c>
      <c r="M68" s="695">
        <f t="shared" si="1"/>
        <v>2.12</v>
      </c>
      <c r="N68" s="923" t="s">
        <v>161</v>
      </c>
      <c r="O68" s="797">
        <v>0.52</v>
      </c>
      <c r="P68" s="917">
        <v>43481</v>
      </c>
      <c r="Q68" s="917">
        <v>43496</v>
      </c>
      <c r="R68" s="695">
        <f t="shared" si="2"/>
        <v>1.9230769230769247</v>
      </c>
      <c r="S68" s="761">
        <f>IF(INDEX(Historical!$D$7:$D$1439,MATCH(B68,Historical!$B$7:$B$1446,0))=0,"n/a",(INDEX(Historical!$C$7:$C$1439,MATCH(B68,Historical!$B$7:$B$1446,0))/INDEX(Historical!$D$7:$D$1439,MATCH(B68,Historical!$B$7:$B$1446,0))-1)*100)</f>
        <v>1.9607843137254832</v>
      </c>
      <c r="T68" s="761">
        <f>IF(INDEX(Historical!$F$7:$F$1432,MATCH(B68,Historical!$B$7:$B$1446,0))=0,"n/a",((INDEX(Historical!$C$7:$C$1439,MATCH(B68,Historical!$B$7:$B$1446,0))/INDEX(Historical!$F$7:$F$1432,MATCH(B68,Historical!$B$7:$B$1446,0)))^(1/3)-1)*100)</f>
        <v>7.1664579674248774</v>
      </c>
      <c r="U68" s="761">
        <f>IF(INDEX(Historical!$H$7:$H$1432,MATCH(B68,Historical!$B$7:$B$1446,0))=0,"n/a",((INDEX(Historical!$C$7:$C$1439,MATCH(B68,Historical!$B$7:$B$1446,0))/INDEX(Historical!$H$7:$H$1432,MATCH(B68,Historical!$B$7:$B$1446,0)))^(1/5)-1)*100)</f>
        <v>7.6316922514810814</v>
      </c>
      <c r="V68" s="761">
        <f>IF(INDEX(Historical!$O$7:$O$1432,MATCH(B68,Historical!$B$7:$B$1446,0))=0,"n/a",((INDEX(Historical!$C$7:$C$1439,MATCH(B68,Historical!$B$7:$B$1446,0))/INDEX(Historical!$O$7:$O$1432,MATCH(B68,Historical!$B$7:$B$1446,0)))^(1/10)-1)*100)</f>
        <v>1.0160886455032658</v>
      </c>
      <c r="W68" s="762">
        <f t="shared" si="3"/>
        <v>7.5108528033015522</v>
      </c>
      <c r="X68" s="763">
        <f t="shared" si="4"/>
        <v>0.33326167037035287</v>
      </c>
      <c r="Y68" s="715"/>
      <c r="Z68" s="704">
        <f t="shared" si="5"/>
        <v>132.5</v>
      </c>
      <c r="AA68" s="937">
        <f t="shared" si="6"/>
        <v>32.106249999999996</v>
      </c>
      <c r="AB68" s="641">
        <v>12</v>
      </c>
      <c r="AC68" s="918">
        <v>1.6</v>
      </c>
      <c r="AD68" s="918">
        <v>4.22</v>
      </c>
      <c r="AE68" s="918">
        <v>5.22</v>
      </c>
      <c r="AF68" s="918">
        <v>6.62</v>
      </c>
      <c r="AG68" s="918">
        <v>22</v>
      </c>
      <c r="AH68" s="918">
        <v>-1.6</v>
      </c>
      <c r="AI68" s="918" t="s">
        <v>137</v>
      </c>
      <c r="AJ68" s="918">
        <v>22.900000000000002</v>
      </c>
      <c r="AK68" s="918">
        <v>7.6</v>
      </c>
      <c r="AL68" s="930">
        <v>1190</v>
      </c>
      <c r="AM68" s="924">
        <v>0.2</v>
      </c>
      <c r="AN68" s="918">
        <v>5.81</v>
      </c>
      <c r="AO68" s="804">
        <f t="shared" si="7"/>
        <v>-20.347635420311789</v>
      </c>
      <c r="AP68" s="805">
        <f t="shared" si="8"/>
        <v>11.758614579688206</v>
      </c>
      <c r="AQ68" s="938">
        <f t="shared" si="9"/>
        <v>207.34951150477235</v>
      </c>
      <c r="AR68" s="704">
        <f>INDEX(Historical!$C$7:$C$1439,MATCH(B68,Historical!$B$7:$B$1446,0))*IF(AH68="n/a",1.03,IF(AH68&lt;0,1.01,IF(AH68&gt;10,1.1,(1+AH68/100))))</f>
        <v>2.1008</v>
      </c>
      <c r="AS68" s="937">
        <f t="shared" si="10"/>
        <v>2.163824</v>
      </c>
      <c r="AT68" s="937">
        <f t="shared" si="17"/>
        <v>2.3282746240000001</v>
      </c>
      <c r="AU68" s="937">
        <f t="shared" si="17"/>
        <v>2.505223495424</v>
      </c>
      <c r="AV68" s="937">
        <f t="shared" si="17"/>
        <v>2.6956204810762241</v>
      </c>
      <c r="AW68" s="704">
        <f t="shared" si="12"/>
        <v>11.793742600500224</v>
      </c>
      <c r="AX68" s="812">
        <f t="shared" si="13"/>
        <v>22.958424373175443</v>
      </c>
      <c r="AY68" s="997">
        <v>0.97</v>
      </c>
      <c r="AZ68" s="924">
        <v>12.93</v>
      </c>
      <c r="BA68" s="924">
        <v>-15.299999999999999</v>
      </c>
      <c r="BB68" s="924">
        <v>-4.42</v>
      </c>
      <c r="BC68" s="924">
        <v>-3.51</v>
      </c>
      <c r="BE68" s="666">
        <v>2014</v>
      </c>
      <c r="BF68" s="948" t="e">
        <f>#VALUE!</f>
        <v>#VALUE!</v>
      </c>
      <c r="BG68" s="933">
        <v>2.4</v>
      </c>
    </row>
    <row r="69" spans="1:59" ht="11.25" customHeight="1" x14ac:dyDescent="0.2">
      <c r="A69" s="537" t="s">
        <v>978</v>
      </c>
      <c r="B69" s="927" t="s">
        <v>979</v>
      </c>
      <c r="C69" s="994" t="s">
        <v>128</v>
      </c>
      <c r="D69" s="994" t="s">
        <v>4364</v>
      </c>
      <c r="E69" s="796">
        <v>8</v>
      </c>
      <c r="F69" s="526">
        <v>514</v>
      </c>
      <c r="G69" s="526" t="s">
        <v>106</v>
      </c>
      <c r="H69" s="526" t="s">
        <v>106</v>
      </c>
      <c r="I69" s="926">
        <v>24.42</v>
      </c>
      <c r="J69" s="704">
        <f t="shared" si="0"/>
        <v>7.7805077805077794</v>
      </c>
      <c r="K69" s="929">
        <v>0.47499999999999998</v>
      </c>
      <c r="L69" s="641">
        <v>4</v>
      </c>
      <c r="M69" s="695">
        <f t="shared" si="1"/>
        <v>1.9</v>
      </c>
      <c r="N69" s="923" t="s">
        <v>725</v>
      </c>
      <c r="O69" s="797">
        <v>0.46500000000000002</v>
      </c>
      <c r="P69" s="917">
        <v>43279</v>
      </c>
      <c r="Q69" s="917">
        <v>43311</v>
      </c>
      <c r="R69" s="695">
        <f t="shared" si="2"/>
        <v>2.1505376344085918</v>
      </c>
      <c r="S69" s="761">
        <f>IF(INDEX(Historical!$D$7:$D$1439,MATCH(B69,Historical!$B$7:$B$1446,0))=0,"n/a",(INDEX(Historical!$C$7:$C$1439,MATCH(B69,Historical!$B$7:$B$1446,0))/INDEX(Historical!$D$7:$D$1439,MATCH(B69,Historical!$B$7:$B$1446,0))-1)*100)</f>
        <v>1.0752688172043001</v>
      </c>
      <c r="T69" s="761">
        <f>IF(INDEX(Historical!$F$7:$F$1432,MATCH(B69,Historical!$B$7:$B$1446,0))=0,"n/a",((INDEX(Historical!$C$7:$C$1439,MATCH(B69,Historical!$B$7:$B$1446,0))/INDEX(Historical!$F$7:$F$1432,MATCH(B69,Historical!$B$7:$B$1446,0)))^(1/3)-1)*100)</f>
        <v>11.125167186350771</v>
      </c>
      <c r="U69" s="761">
        <f>IF(INDEX(Historical!$H$7:$H$1432,MATCH(B69,Historical!$B$7:$B$1446,0))=0,"n/a",((INDEX(Historical!$C$7:$C$1439,MATCH(B69,Historical!$B$7:$B$1446,0))/INDEX(Historical!$H$7:$H$1432,MATCH(B69,Historical!$B$7:$B$1446,0)))^(1/5)-1)*100)</f>
        <v>9.5776992629140079</v>
      </c>
      <c r="V69" s="761">
        <f>IF(INDEX(Historical!$O$7:$O$1432,MATCH(B69,Historical!$B$7:$B$1446,0))=0,"n/a",((INDEX(Historical!$C$7:$C$1439,MATCH(B69,Historical!$B$7:$B$1446,0))/INDEX(Historical!$O$7:$O$1432,MATCH(B69,Historical!$B$7:$B$1446,0)))^(1/10)-1)*100)</f>
        <v>8.2869694764769353</v>
      </c>
      <c r="W69" s="762">
        <f t="shared" si="3"/>
        <v>1.1557541378788576</v>
      </c>
      <c r="X69" s="763">
        <f t="shared" si="4"/>
        <v>0.45608091728161942</v>
      </c>
      <c r="Y69" s="723"/>
      <c r="Z69" s="704">
        <f t="shared" si="5"/>
        <v>74.21875</v>
      </c>
      <c r="AA69" s="937">
        <f t="shared" si="6"/>
        <v>9.5390625</v>
      </c>
      <c r="AB69" s="641">
        <v>12</v>
      </c>
      <c r="AC69" s="918">
        <v>2.56</v>
      </c>
      <c r="AD69" s="918">
        <v>2.17</v>
      </c>
      <c r="AE69" s="918">
        <v>0.94</v>
      </c>
      <c r="AF69" s="918">
        <v>1.79</v>
      </c>
      <c r="AG69" s="918">
        <v>20.100000000000001</v>
      </c>
      <c r="AH69" s="918">
        <v>100</v>
      </c>
      <c r="AI69" s="918">
        <v>4.58</v>
      </c>
      <c r="AJ69" s="918">
        <v>21</v>
      </c>
      <c r="AK69" s="918">
        <v>4.3999999999999995</v>
      </c>
      <c r="AL69" s="930">
        <v>1600</v>
      </c>
      <c r="AM69" s="924">
        <v>0.70000000000000007</v>
      </c>
      <c r="AN69" s="918">
        <v>0</v>
      </c>
      <c r="AO69" s="804">
        <f t="shared" si="7"/>
        <v>7.8191445434217854</v>
      </c>
      <c r="AP69" s="805">
        <f t="shared" si="8"/>
        <v>17.358207043421785</v>
      </c>
      <c r="AQ69" s="938">
        <f t="shared" si="9"/>
        <v>-12.885970322417828</v>
      </c>
      <c r="AR69" s="704">
        <f>INDEX(Historical!$C$7:$C$1439,MATCH(B69,Historical!$B$7:$B$1446,0))*IF(AH69="n/a",1.03,IF(AH69&lt;0,1.01,IF(AH69&gt;10,1.1,(1+AH69/100))))</f>
        <v>2.0680000000000001</v>
      </c>
      <c r="AS69" s="937">
        <f t="shared" si="10"/>
        <v>2.1627144</v>
      </c>
      <c r="AT69" s="937">
        <f t="shared" si="17"/>
        <v>2.2578738336000002</v>
      </c>
      <c r="AU69" s="937">
        <f t="shared" si="17"/>
        <v>2.3572202822784001</v>
      </c>
      <c r="AV69" s="937">
        <f t="shared" si="17"/>
        <v>2.4609379746986497</v>
      </c>
      <c r="AW69" s="704">
        <f t="shared" si="12"/>
        <v>11.30674649057705</v>
      </c>
      <c r="AX69" s="812">
        <f t="shared" si="13"/>
        <v>46.301173180086195</v>
      </c>
      <c r="AY69" s="997">
        <v>0.46</v>
      </c>
      <c r="AZ69" s="924">
        <v>11.41</v>
      </c>
      <c r="BA69" s="924">
        <v>-27.1</v>
      </c>
      <c r="BB69" s="924">
        <v>-4.67</v>
      </c>
      <c r="BC69" s="924">
        <v>-15.28</v>
      </c>
      <c r="BE69" s="666">
        <v>2011</v>
      </c>
      <c r="BF69" s="948" t="e">
        <f>#VALUE!</f>
        <v>#VALUE!</v>
      </c>
      <c r="BG69" s="933">
        <v>5.2</v>
      </c>
    </row>
    <row r="70" spans="1:59" ht="11.25" customHeight="1" x14ac:dyDescent="0.2">
      <c r="A70" s="13" t="s">
        <v>4048</v>
      </c>
      <c r="B70" s="1106" t="s">
        <v>4047</v>
      </c>
      <c r="C70" s="994" t="s">
        <v>108</v>
      </c>
      <c r="D70" s="994" t="s">
        <v>4376</v>
      </c>
      <c r="E70" s="794">
        <v>5</v>
      </c>
      <c r="F70" s="526">
        <v>857</v>
      </c>
      <c r="G70" s="526" t="s">
        <v>106</v>
      </c>
      <c r="H70" s="526" t="s">
        <v>106</v>
      </c>
      <c r="I70" s="926">
        <v>27.24</v>
      </c>
      <c r="J70" s="704">
        <f t="shared" si="0"/>
        <v>3.3773861967694572</v>
      </c>
      <c r="K70" s="929">
        <v>0.23</v>
      </c>
      <c r="L70" s="641">
        <v>4</v>
      </c>
      <c r="M70" s="695">
        <f t="shared" si="1"/>
        <v>0.92</v>
      </c>
      <c r="N70" s="923" t="s">
        <v>517</v>
      </c>
      <c r="O70" s="797">
        <v>0.22</v>
      </c>
      <c r="P70" s="917">
        <v>43509</v>
      </c>
      <c r="Q70" s="917">
        <v>43524</v>
      </c>
      <c r="R70" s="695">
        <f t="shared" si="2"/>
        <v>4.5454545454545494</v>
      </c>
      <c r="S70" s="761">
        <f>IF(INDEX(Historical!$D$7:$D$1439,MATCH(B70,Historical!$B$7:$B$1446,0))=0,"n/a",(INDEX(Historical!$C$7:$C$1439,MATCH(B70,Historical!$B$7:$B$1446,0))/INDEX(Historical!$D$7:$D$1439,MATCH(B70,Historical!$B$7:$B$1446,0))-1)*100)</f>
        <v>4.7619047619047672</v>
      </c>
      <c r="T70" s="761">
        <f>IF(INDEX(Historical!$F$7:$F$1432,MATCH(B70,Historical!$B$7:$B$1446,0))=0,"n/a",((INDEX(Historical!$C$7:$C$1439,MATCH(B70,Historical!$B$7:$B$1446,0))/INDEX(Historical!$F$7:$F$1432,MATCH(B70,Historical!$B$7:$B$1446,0)))^(1/3)-1)*100)</f>
        <v>5.0081546755695205</v>
      </c>
      <c r="U70" s="761">
        <f>IF(INDEX(Historical!$H$7:$H$1432,MATCH(B70,Historical!$B$7:$B$1446,0))=0,"n/a",((INDEX(Historical!$C$7:$C$1439,MATCH(B70,Historical!$B$7:$B$1446,0))/INDEX(Historical!$H$7:$H$1432,MATCH(B70,Historical!$B$7:$B$1446,0)))^(1/5)-1)*100)</f>
        <v>4.0950396969256841</v>
      </c>
      <c r="V70" s="761">
        <f>IF(INDEX(Historical!$O$7:$O$1432,MATCH(B70,Historical!$B$7:$B$1446,0))=0,"n/a",((INDEX(Historical!$C$7:$C$1439,MATCH(B70,Historical!$B$7:$B$1446,0))/INDEX(Historical!$O$7:$O$1432,MATCH(B70,Historical!$B$7:$B$1446,0)))^(1/10)-1)*100)</f>
        <v>3.3984937544702332</v>
      </c>
      <c r="W70" s="762">
        <f t="shared" si="3"/>
        <v>1.2049572524708172</v>
      </c>
      <c r="X70" s="763">
        <f t="shared" si="4"/>
        <v>0.62046056014025508</v>
      </c>
      <c r="Y70" s="928"/>
      <c r="Z70" s="704">
        <f t="shared" si="5"/>
        <v>40.528634361233486</v>
      </c>
      <c r="AA70" s="937">
        <f t="shared" si="6"/>
        <v>12</v>
      </c>
      <c r="AB70" s="641">
        <v>12</v>
      </c>
      <c r="AC70" s="918">
        <v>2.27</v>
      </c>
      <c r="AD70" s="918">
        <v>1.2</v>
      </c>
      <c r="AE70" s="918">
        <v>2.77</v>
      </c>
      <c r="AF70" s="918">
        <v>0.83</v>
      </c>
      <c r="AG70" s="918">
        <v>7.1</v>
      </c>
      <c r="AH70" s="918">
        <v>23.1</v>
      </c>
      <c r="AI70" s="918">
        <v>9.07</v>
      </c>
      <c r="AJ70" s="918">
        <v>6.6000000000000005</v>
      </c>
      <c r="AK70" s="918">
        <v>10</v>
      </c>
      <c r="AL70" s="930">
        <v>1310</v>
      </c>
      <c r="AM70" s="924">
        <v>1</v>
      </c>
      <c r="AN70" s="918">
        <v>0.06</v>
      </c>
      <c r="AO70" s="804">
        <f t="shared" si="7"/>
        <v>-4.5275741063048587</v>
      </c>
      <c r="AP70" s="805">
        <f t="shared" si="8"/>
        <v>7.4724258936951413</v>
      </c>
      <c r="AQ70" s="938">
        <f t="shared" si="9"/>
        <v>-33.466800267335209</v>
      </c>
      <c r="AR70" s="704">
        <f>INDEX(Historical!$C$7:$C$1439,MATCH(B70,Historical!$B$7:$B$1446,0))*IF(AH70="n/a",1.03,IF(AH70&lt;0,1.01,IF(AH70&gt;10,1.1,(1+AH70/100))))</f>
        <v>0.96800000000000008</v>
      </c>
      <c r="AS70" s="937">
        <f t="shared" si="10"/>
        <v>1.0557976</v>
      </c>
      <c r="AT70" s="937">
        <f t="shared" si="17"/>
        <v>1.1613773600000001</v>
      </c>
      <c r="AU70" s="937">
        <f t="shared" si="17"/>
        <v>1.2775150960000003</v>
      </c>
      <c r="AV70" s="937">
        <f t="shared" si="17"/>
        <v>1.4052666056000005</v>
      </c>
      <c r="AW70" s="704">
        <f t="shared" si="12"/>
        <v>5.867956661600001</v>
      </c>
      <c r="AX70" s="812">
        <f t="shared" si="13"/>
        <v>21.541691121879595</v>
      </c>
      <c r="AY70" s="997">
        <v>1.05</v>
      </c>
      <c r="AZ70" s="924">
        <v>5.7</v>
      </c>
      <c r="BA70" s="924">
        <v>-38.440000000000005</v>
      </c>
      <c r="BB70" s="924">
        <v>-6.69</v>
      </c>
      <c r="BC70" s="924">
        <v>-22.869999999999997</v>
      </c>
      <c r="BE70" s="666">
        <v>2015</v>
      </c>
      <c r="BF70" s="948" t="e">
        <f>#VALUE!</f>
        <v>#VALUE!</v>
      </c>
      <c r="BG70" s="933">
        <v>0.89999999999999991</v>
      </c>
    </row>
    <row r="71" spans="1:59" ht="11.25" customHeight="1" x14ac:dyDescent="0.2">
      <c r="A71" s="537" t="s">
        <v>3814</v>
      </c>
      <c r="B71" s="927" t="s">
        <v>3815</v>
      </c>
      <c r="C71" s="994" t="s">
        <v>247</v>
      </c>
      <c r="D71" s="994" t="s">
        <v>4385</v>
      </c>
      <c r="E71" s="794">
        <v>5</v>
      </c>
      <c r="F71" s="526">
        <v>806</v>
      </c>
      <c r="G71" s="526" t="s">
        <v>106</v>
      </c>
      <c r="H71" s="526" t="s">
        <v>106</v>
      </c>
      <c r="I71" s="926">
        <v>38.020000000000003</v>
      </c>
      <c r="J71" s="704">
        <f t="shared" ref="J71:J134" si="18">(M71/I71)*100</f>
        <v>3.156233561283535</v>
      </c>
      <c r="K71" s="929">
        <v>0.3</v>
      </c>
      <c r="L71" s="641">
        <v>4</v>
      </c>
      <c r="M71" s="695">
        <f t="shared" ref="M71:M134" si="19">K71*L71</f>
        <v>1.2</v>
      </c>
      <c r="N71" s="923" t="s">
        <v>798</v>
      </c>
      <c r="O71" s="797">
        <v>0.25</v>
      </c>
      <c r="P71" s="919">
        <v>43181</v>
      </c>
      <c r="Q71" s="919">
        <v>43196</v>
      </c>
      <c r="R71" s="695">
        <f t="shared" ref="R71:R134" si="20">(K71-O71)/O71*100</f>
        <v>19.999999999999996</v>
      </c>
      <c r="S71" s="761">
        <f>IF(INDEX(Historical!$D$7:$D$1439,MATCH(B71,Historical!$B$7:$B$1446,0))=0,"n/a",(INDEX(Historical!$C$7:$C$1439,MATCH(B71,Historical!$B$7:$B$1446,0))/INDEX(Historical!$D$7:$D$1439,MATCH(B71,Historical!$B$7:$B$1446,0))-1)*100)</f>
        <v>19.999999999999996</v>
      </c>
      <c r="T71" s="761">
        <f>IF(INDEX(Historical!$F$7:$F$1432,MATCH(B71,Historical!$B$7:$B$1446,0))=0,"n/a",((INDEX(Historical!$C$7:$C$1439,MATCH(B71,Historical!$B$7:$B$1446,0))/INDEX(Historical!$F$7:$F$1432,MATCH(B71,Historical!$B$7:$B$1446,0)))^(1/3)-1)*100)</f>
        <v>16.445457431121579</v>
      </c>
      <c r="U71" s="761" t="str">
        <f>IF(INDEX(Historical!$H$7:$H$1432,MATCH(B71,Historical!$B$7:$B$1446,0))=0,"n/a",((INDEX(Historical!$C$7:$C$1439,MATCH(B71,Historical!$B$7:$B$1446,0))/INDEX(Historical!$H$7:$H$1432,MATCH(B71,Historical!$B$7:$B$1446,0)))^(1/5)-1)*100)</f>
        <v>n/a</v>
      </c>
      <c r="V71" s="761" t="str">
        <f>IF(INDEX(Historical!$O$7:$O$1432,MATCH(B71,Historical!$B$7:$B$1446,0))=0,"n/a",((INDEX(Historical!$C$7:$C$1439,MATCH(B71,Historical!$B$7:$B$1446,0))/INDEX(Historical!$O$7:$O$1432,MATCH(B71,Historical!$B$7:$B$1446,0)))^(1/10)-1)*100)</f>
        <v>n/a</v>
      </c>
      <c r="W71" s="762" t="str">
        <f t="shared" ref="W71:W134" si="21">IF(OR(U71&lt;=0,U71="n/a",V71&lt;=0,V71="n/a"),"n/a",U71/V71)</f>
        <v>n/a</v>
      </c>
      <c r="X71" s="763" t="str">
        <f t="shared" ref="X71:X134" si="22">IF(OR(AJ71&lt;=0,AJ71="n/a",U71&lt;=0,U71="n/a"),"n/a",U71/AJ71)</f>
        <v>n/a</v>
      </c>
      <c r="Y71" s="927"/>
      <c r="Z71" s="704">
        <f t="shared" ref="Z71:Z134" si="23">IF(OR(AC71&lt;0.01,AC71="n/a"),"n/a",M71/AC71*100)</f>
        <v>31.25</v>
      </c>
      <c r="AA71" s="937">
        <f t="shared" ref="AA71:AA134" si="24">IF(OR(AC71&lt;0.01,AC71="n/a"),"n/a",I71/AC71)</f>
        <v>9.9010416666666679</v>
      </c>
      <c r="AB71" s="641">
        <v>1</v>
      </c>
      <c r="AC71" s="918">
        <v>3.84</v>
      </c>
      <c r="AD71" s="918">
        <v>33.01</v>
      </c>
      <c r="AE71" s="918">
        <v>0.28999999999999998</v>
      </c>
      <c r="AF71" s="920">
        <v>2.57</v>
      </c>
      <c r="AG71" s="918">
        <v>25.7</v>
      </c>
      <c r="AH71" s="918">
        <v>32.6</v>
      </c>
      <c r="AI71" s="918">
        <v>5.54</v>
      </c>
      <c r="AJ71" s="918">
        <v>8.5</v>
      </c>
      <c r="AK71" s="918">
        <v>0.3</v>
      </c>
      <c r="AL71" s="930">
        <v>1530</v>
      </c>
      <c r="AM71" s="924">
        <v>0.70000000000000007</v>
      </c>
      <c r="AN71" s="918">
        <v>1.05</v>
      </c>
      <c r="AO71" s="804" t="str">
        <f t="shared" ref="AO71:AO134" si="25">IF(U71="n/a","n/a",IF(AA71&lt;0,"n/a",IF(AA71="n/a","n/a",J71+U71-AA71)))</f>
        <v>n/a</v>
      </c>
      <c r="AP71" s="805" t="str">
        <f t="shared" ref="AP71:AP134" si="26">IF(U71="n/a","n/a",J71+U71)</f>
        <v>n/a</v>
      </c>
      <c r="AQ71" s="938">
        <f t="shared" ref="AQ71:AQ134" si="27">IF(OR(AC71&lt;0.01,AF71="n/a"),"n/a",(I71/SQRT(22.5*AC71*(I71/AF71))-1)*100)</f>
        <v>6.3446745954625294</v>
      </c>
      <c r="AR71" s="704">
        <f>INDEX(Historical!$C$7:$C$1439,MATCH(B71,Historical!$B$7:$B$1446,0))*IF(AH71="n/a",1.03,IF(AH71&lt;0,1.01,IF(AH71&gt;10,1.1,(1+AH71/100))))</f>
        <v>1.32</v>
      </c>
      <c r="AS71" s="937">
        <f t="shared" ref="AS71:AS134" si="28">IF($AI71="n/a",1.03*AR71,IF($AI71&lt;0,1.01*AR71,IF($AI71&gt;10,1.1*AR71,(1+$AI71/100)*AR71)))</f>
        <v>1.3931279999999999</v>
      </c>
      <c r="AT71" s="937">
        <f t="shared" si="17"/>
        <v>1.3973073839999999</v>
      </c>
      <c r="AU71" s="937">
        <f t="shared" si="17"/>
        <v>1.4014993061519998</v>
      </c>
      <c r="AV71" s="937">
        <f t="shared" si="17"/>
        <v>1.4057038040704557</v>
      </c>
      <c r="AW71" s="704">
        <f t="shared" ref="AW71:AW134" si="29">SUM(AR71:AV71)</f>
        <v>6.917638494222456</v>
      </c>
      <c r="AX71" s="812">
        <f t="shared" ref="AX71:AX134" si="30">AW71/I71*100</f>
        <v>18.194735650243178</v>
      </c>
      <c r="AY71" s="997">
        <v>1.31</v>
      </c>
      <c r="AZ71" s="924">
        <v>45.06</v>
      </c>
      <c r="BA71" s="924">
        <v>-24.490000000000002</v>
      </c>
      <c r="BB71" s="924">
        <v>15.299999999999999</v>
      </c>
      <c r="BC71" s="924">
        <v>-2.08</v>
      </c>
      <c r="BE71" s="666">
        <v>2014</v>
      </c>
      <c r="BF71" s="948" t="e">
        <f t="shared" ref="BF71" si="31">#VALUE!</f>
        <v>#VALUE!</v>
      </c>
      <c r="BG71" s="933">
        <v>9</v>
      </c>
    </row>
    <row r="72" spans="1:59" ht="11.25" customHeight="1" x14ac:dyDescent="0.2">
      <c r="A72" s="537" t="s">
        <v>987</v>
      </c>
      <c r="B72" s="927" t="s">
        <v>988</v>
      </c>
      <c r="C72" s="994" t="s">
        <v>108</v>
      </c>
      <c r="D72" s="994" t="s">
        <v>4372</v>
      </c>
      <c r="E72" s="794">
        <v>8</v>
      </c>
      <c r="F72" s="526">
        <v>518</v>
      </c>
      <c r="G72" s="526" t="s">
        <v>37</v>
      </c>
      <c r="H72" s="526" t="s">
        <v>37</v>
      </c>
      <c r="I72" s="926">
        <v>50.43</v>
      </c>
      <c r="J72" s="704">
        <f t="shared" si="18"/>
        <v>2.2209002577830659</v>
      </c>
      <c r="K72" s="929">
        <v>0.28000000000000003</v>
      </c>
      <c r="L72" s="641">
        <v>4</v>
      </c>
      <c r="M72" s="695">
        <f t="shared" si="19"/>
        <v>1.1200000000000001</v>
      </c>
      <c r="N72" s="923" t="s">
        <v>459</v>
      </c>
      <c r="O72" s="797">
        <v>0.24</v>
      </c>
      <c r="P72" s="917">
        <v>43311</v>
      </c>
      <c r="Q72" s="917">
        <v>43322</v>
      </c>
      <c r="R72" s="695">
        <f t="shared" si="20"/>
        <v>16.666666666666682</v>
      </c>
      <c r="S72" s="761">
        <f>IF(INDEX(Historical!$D$7:$D$1439,MATCH(B72,Historical!$B$7:$B$1446,0))=0,"n/a",(INDEX(Historical!$C$7:$C$1439,MATCH(B72,Historical!$B$7:$B$1446,0))/INDEX(Historical!$D$7:$D$1439,MATCH(B72,Historical!$B$7:$B$1446,0))-1)*100)</f>
        <v>20.930232558139551</v>
      </c>
      <c r="T72" s="761">
        <f>IF(INDEX(Historical!$F$7:$F$1432,MATCH(B72,Historical!$B$7:$B$1446,0))=0,"n/a",((INDEX(Historical!$C$7:$C$1439,MATCH(B72,Historical!$B$7:$B$1446,0))/INDEX(Historical!$F$7:$F$1432,MATCH(B72,Historical!$B$7:$B$1446,0)))^(1/3)-1)*100)</f>
        <v>15.21476602058922</v>
      </c>
      <c r="U72" s="761">
        <f>IF(INDEX(Historical!$H$7:$H$1432,MATCH(B72,Historical!$B$7:$B$1446,0))=0,"n/a",((INDEX(Historical!$C$7:$C$1439,MATCH(B72,Historical!$B$7:$B$1446,0))/INDEX(Historical!$H$7:$H$1432,MATCH(B72,Historical!$B$7:$B$1446,0)))^(1/5)-1)*100)</f>
        <v>12.388291480088842</v>
      </c>
      <c r="V72" s="761">
        <f>IF(INDEX(Historical!$O$7:$O$1432,MATCH(B72,Historical!$B$7:$B$1446,0))=0,"n/a",((INDEX(Historical!$C$7:$C$1439,MATCH(B72,Historical!$B$7:$B$1446,0))/INDEX(Historical!$O$7:$O$1432,MATCH(B72,Historical!$B$7:$B$1446,0)))^(1/10)-1)*100)</f>
        <v>0.80363905839886396</v>
      </c>
      <c r="W72" s="762">
        <f t="shared" si="21"/>
        <v>15.415243137598045</v>
      </c>
      <c r="X72" s="763">
        <f t="shared" si="22"/>
        <v>0.69597143146566531</v>
      </c>
      <c r="Y72" s="718"/>
      <c r="Z72" s="704">
        <f t="shared" si="23"/>
        <v>28.498727735368956</v>
      </c>
      <c r="AA72" s="937">
        <f t="shared" si="24"/>
        <v>12.83206106870229</v>
      </c>
      <c r="AB72" s="641">
        <v>12</v>
      </c>
      <c r="AC72" s="918">
        <v>3.93</v>
      </c>
      <c r="AD72" s="918">
        <v>1.36</v>
      </c>
      <c r="AE72" s="918">
        <v>7.69</v>
      </c>
      <c r="AF72" s="918">
        <v>1.34</v>
      </c>
      <c r="AG72" s="918">
        <v>10.8</v>
      </c>
      <c r="AH72" s="918">
        <v>29.5</v>
      </c>
      <c r="AI72" s="918">
        <v>8.8800000000000008</v>
      </c>
      <c r="AJ72" s="918">
        <v>17.8</v>
      </c>
      <c r="AK72" s="918">
        <v>9.43</v>
      </c>
      <c r="AL72" s="930">
        <v>49480</v>
      </c>
      <c r="AM72" s="924">
        <v>0.2</v>
      </c>
      <c r="AN72" s="918">
        <v>0.79</v>
      </c>
      <c r="AO72" s="804">
        <f t="shared" si="25"/>
        <v>1.7771306691696189</v>
      </c>
      <c r="AP72" s="805">
        <f t="shared" si="26"/>
        <v>14.609191737871909</v>
      </c>
      <c r="AQ72" s="938">
        <f t="shared" si="27"/>
        <v>-12.580292503956469</v>
      </c>
      <c r="AR72" s="704">
        <f>INDEX(Historical!$C$7:$C$1439,MATCH(B72,Historical!$B$7:$B$1446,0))*IF(AH72="n/a",1.03,IF(AH72&lt;0,1.01,IF(AH72&gt;10,1.1,(1+AH72/100))))</f>
        <v>1.1440000000000001</v>
      </c>
      <c r="AS72" s="937">
        <f t="shared" si="28"/>
        <v>1.2455872000000001</v>
      </c>
      <c r="AT72" s="937">
        <f t="shared" si="17"/>
        <v>1.3630460729600002</v>
      </c>
      <c r="AU72" s="937">
        <f t="shared" si="17"/>
        <v>1.4915813176401282</v>
      </c>
      <c r="AV72" s="937">
        <f t="shared" si="17"/>
        <v>1.6322374358935925</v>
      </c>
      <c r="AW72" s="704">
        <f t="shared" si="29"/>
        <v>6.8764520264937214</v>
      </c>
      <c r="AX72" s="812">
        <f t="shared" si="30"/>
        <v>13.63563756988642</v>
      </c>
      <c r="AY72" s="997">
        <v>1.02</v>
      </c>
      <c r="AZ72" s="924">
        <v>15.479999999999999</v>
      </c>
      <c r="BA72" s="924">
        <v>-13.38</v>
      </c>
      <c r="BB72" s="924">
        <v>-3.58</v>
      </c>
      <c r="BC72" s="924">
        <v>-1.66</v>
      </c>
      <c r="BE72" s="666">
        <v>2011</v>
      </c>
      <c r="BF72" s="948" t="e">
        <f>#VALUE!</f>
        <v>#VALUE!</v>
      </c>
      <c r="BG72" s="933">
        <v>1.0999999999999999</v>
      </c>
    </row>
    <row r="73" spans="1:59" ht="11.25" customHeight="1" x14ac:dyDescent="0.2">
      <c r="A73" s="537" t="s">
        <v>989</v>
      </c>
      <c r="B73" s="927" t="s">
        <v>990</v>
      </c>
      <c r="C73" s="994" t="s">
        <v>108</v>
      </c>
      <c r="D73" s="994" t="s">
        <v>4376</v>
      </c>
      <c r="E73" s="794">
        <v>9</v>
      </c>
      <c r="F73" s="526">
        <v>476</v>
      </c>
      <c r="G73" s="526" t="s">
        <v>115</v>
      </c>
      <c r="H73" s="526" t="s">
        <v>115</v>
      </c>
      <c r="I73" s="926">
        <v>18.23</v>
      </c>
      <c r="J73" s="704">
        <f t="shared" si="18"/>
        <v>3.5106966538672522</v>
      </c>
      <c r="K73" s="929">
        <v>0.16</v>
      </c>
      <c r="L73" s="641">
        <v>4</v>
      </c>
      <c r="M73" s="695">
        <f t="shared" si="19"/>
        <v>0.64</v>
      </c>
      <c r="N73" s="923" t="s">
        <v>161</v>
      </c>
      <c r="O73" s="801">
        <v>0.15</v>
      </c>
      <c r="P73" s="917">
        <v>43560</v>
      </c>
      <c r="Q73" s="917">
        <v>43585</v>
      </c>
      <c r="R73" s="695">
        <f t="shared" si="20"/>
        <v>6.6666666666666732</v>
      </c>
      <c r="S73" s="761">
        <f>IF(INDEX(Historical!$D$7:$D$1439,MATCH(B73,Historical!$B$7:$B$1446,0))=0,"n/a",(INDEX(Historical!$C$7:$C$1439,MATCH(B73,Historical!$B$7:$B$1446,0))/INDEX(Historical!$D$7:$D$1439,MATCH(B73,Historical!$B$7:$B$1446,0))-1)*100)</f>
        <v>15.789473684210487</v>
      </c>
      <c r="T73" s="761">
        <f>IF(INDEX(Historical!$F$7:$F$1432,MATCH(B73,Historical!$B$7:$B$1446,0))=0,"n/a",((INDEX(Historical!$C$7:$C$1439,MATCH(B73,Historical!$B$7:$B$1446,0))/INDEX(Historical!$F$7:$F$1432,MATCH(B73,Historical!$B$7:$B$1446,0)))^(1/3)-1)*100)</f>
        <v>10.850197329295597</v>
      </c>
      <c r="U73" s="761">
        <f>IF(INDEX(Historical!$H$7:$H$1432,MATCH(B73,Historical!$B$7:$B$1446,0))=0,"n/a",((INDEX(Historical!$C$7:$C$1439,MATCH(B73,Historical!$B$7:$B$1446,0))/INDEX(Historical!$H$7:$H$1432,MATCH(B73,Historical!$B$7:$B$1446,0)))^(1/5)-1)*100)</f>
        <v>8.1802817323330501</v>
      </c>
      <c r="V73" s="761">
        <f>IF(INDEX(Historical!$O$7:$O$1432,MATCH(B73,Historical!$B$7:$B$1446,0))=0,"n/a",((INDEX(Historical!$C$7:$C$1439,MATCH(B73,Historical!$B$7:$B$1446,0))/INDEX(Historical!$O$7:$O$1432,MATCH(B73,Historical!$B$7:$B$1446,0)))^(1/10)-1)*100)</f>
        <v>2.238928758942671</v>
      </c>
      <c r="W73" s="762">
        <f t="shared" si="21"/>
        <v>3.6536587864439998</v>
      </c>
      <c r="X73" s="763">
        <f t="shared" si="22"/>
        <v>0.78656555118587013</v>
      </c>
      <c r="Y73" s="730" t="s">
        <v>4443</v>
      </c>
      <c r="Z73" s="704">
        <f t="shared" si="23"/>
        <v>51.612903225806448</v>
      </c>
      <c r="AA73" s="937">
        <f t="shared" si="24"/>
        <v>14.701612903225806</v>
      </c>
      <c r="AB73" s="641">
        <v>12</v>
      </c>
      <c r="AC73" s="918">
        <v>1.24</v>
      </c>
      <c r="AD73" s="918" t="s">
        <v>137</v>
      </c>
      <c r="AE73" s="918">
        <v>5.6</v>
      </c>
      <c r="AF73" s="918">
        <v>2.21</v>
      </c>
      <c r="AG73" s="918">
        <v>15.9</v>
      </c>
      <c r="AH73" s="918">
        <v>23.799999999999997</v>
      </c>
      <c r="AI73" s="918" t="s">
        <v>137</v>
      </c>
      <c r="AJ73" s="918">
        <v>10.4</v>
      </c>
      <c r="AK73" s="918" t="s">
        <v>137</v>
      </c>
      <c r="AL73" s="930">
        <v>101.36</v>
      </c>
      <c r="AM73" s="924">
        <v>9.9</v>
      </c>
      <c r="AN73" s="918">
        <v>0</v>
      </c>
      <c r="AO73" s="804">
        <f t="shared" si="25"/>
        <v>-3.0106345170255029</v>
      </c>
      <c r="AP73" s="805">
        <f t="shared" si="26"/>
        <v>11.690978386200303</v>
      </c>
      <c r="AQ73" s="938">
        <f t="shared" si="27"/>
        <v>20.167595033175843</v>
      </c>
      <c r="AR73" s="704">
        <f>INDEX(Historical!$C$7:$C$1439,MATCH(B73,Historical!$B$7:$B$1446,0))*IF(AH73="n/a",1.03,IF(AH73&lt;0,1.01,IF(AH73&gt;10,1.1,(1+AH73/100))))</f>
        <v>0.66</v>
      </c>
      <c r="AS73" s="937">
        <f t="shared" si="28"/>
        <v>0.67980000000000007</v>
      </c>
      <c r="AT73" s="937">
        <f t="shared" si="17"/>
        <v>0.70019400000000009</v>
      </c>
      <c r="AU73" s="937">
        <f t="shared" si="17"/>
        <v>0.72119982000000016</v>
      </c>
      <c r="AV73" s="937">
        <f t="shared" si="17"/>
        <v>0.74283581460000014</v>
      </c>
      <c r="AW73" s="704">
        <f t="shared" si="29"/>
        <v>3.5040296346000006</v>
      </c>
      <c r="AX73" s="812">
        <f t="shared" si="30"/>
        <v>19.221226739440485</v>
      </c>
      <c r="AY73" s="997">
        <v>-0.03</v>
      </c>
      <c r="AZ73" s="924">
        <v>8.84</v>
      </c>
      <c r="BA73" s="924">
        <v>-18.579999999999998</v>
      </c>
      <c r="BB73" s="924">
        <v>-1.06</v>
      </c>
      <c r="BC73" s="924">
        <v>-6.59</v>
      </c>
      <c r="BE73" s="666">
        <v>2012</v>
      </c>
      <c r="BF73" s="948" t="e">
        <f>#VALUE!</f>
        <v>#VALUE!</v>
      </c>
      <c r="BG73" s="933">
        <v>1.6</v>
      </c>
    </row>
    <row r="74" spans="1:59" ht="11.25" customHeight="1" x14ac:dyDescent="0.2">
      <c r="A74" s="932" t="s">
        <v>4120</v>
      </c>
      <c r="B74" s="927" t="s">
        <v>4121</v>
      </c>
      <c r="C74" s="994" t="s">
        <v>247</v>
      </c>
      <c r="D74" s="994" t="s">
        <v>4390</v>
      </c>
      <c r="E74" s="794">
        <v>5</v>
      </c>
      <c r="F74" s="526">
        <v>864</v>
      </c>
      <c r="G74" s="526" t="s">
        <v>106</v>
      </c>
      <c r="H74" s="526" t="s">
        <v>106</v>
      </c>
      <c r="I74" s="926">
        <v>20.45</v>
      </c>
      <c r="J74" s="704">
        <f t="shared" si="18"/>
        <v>1.9559902200489001</v>
      </c>
      <c r="K74" s="929">
        <v>0.1</v>
      </c>
      <c r="L74" s="641">
        <v>4</v>
      </c>
      <c r="M74" s="695">
        <f t="shared" si="19"/>
        <v>0.4</v>
      </c>
      <c r="N74" s="923" t="s">
        <v>149</v>
      </c>
      <c r="O74" s="797">
        <v>0.9</v>
      </c>
      <c r="P74" s="917">
        <v>43518</v>
      </c>
      <c r="Q74" s="917">
        <v>43532</v>
      </c>
      <c r="R74" s="695">
        <f t="shared" si="20"/>
        <v>-88.8888888888889</v>
      </c>
      <c r="S74" s="761">
        <f>IF(INDEX(Historical!$D$7:$D$1439,MATCH(B74,Historical!$B$7:$B$1446,0))=0,"n/a",(INDEX(Historical!$C$7:$C$1439,MATCH(B74,Historical!$B$7:$B$1446,0))/INDEX(Historical!$D$7:$D$1439,MATCH(B74,Historical!$B$7:$B$1446,0))-1)*100)</f>
        <v>12.5</v>
      </c>
      <c r="T74" s="761">
        <f>IF(INDEX(Historical!$F$7:$F$1432,MATCH(B74,Historical!$B$7:$B$1446,0))=0,"n/a",((INDEX(Historical!$C$7:$C$1439,MATCH(B74,Historical!$B$7:$B$1446,0))/INDEX(Historical!$F$7:$F$1432,MATCH(B74,Historical!$B$7:$B$1446,0)))^(1/3)-1)*100)</f>
        <v>14.471424255333186</v>
      </c>
      <c r="U74" s="761" t="str">
        <f>IF(INDEX(Historical!$H$7:$H$1432,MATCH(B74,Historical!$B$7:$B$1446,0))=0,"n/a",((INDEX(Historical!$C$7:$C$1439,MATCH(B74,Historical!$B$7:$B$1446,0))/INDEX(Historical!$H$7:$H$1432,MATCH(B74,Historical!$B$7:$B$1446,0)))^(1/5)-1)*100)</f>
        <v>n/a</v>
      </c>
      <c r="V74" s="761" t="str">
        <f>IF(INDEX(Historical!$O$7:$O$1432,MATCH(B74,Historical!$B$7:$B$1446,0))=0,"n/a",((INDEX(Historical!$C$7:$C$1439,MATCH(B74,Historical!$B$7:$B$1446,0))/INDEX(Historical!$O$7:$O$1432,MATCH(B74,Historical!$B$7:$B$1446,0)))^(1/10)-1)*100)</f>
        <v>n/a</v>
      </c>
      <c r="W74" s="762" t="str">
        <f t="shared" si="21"/>
        <v>n/a</v>
      </c>
      <c r="X74" s="763" t="str">
        <f t="shared" si="22"/>
        <v>n/a</v>
      </c>
      <c r="Y74" s="928"/>
      <c r="Z74" s="704">
        <f t="shared" si="23"/>
        <v>35.398230088495581</v>
      </c>
      <c r="AA74" s="937">
        <f t="shared" si="24"/>
        <v>18.097345132743364</v>
      </c>
      <c r="AB74" s="641">
        <v>12</v>
      </c>
      <c r="AC74" s="918">
        <v>1.1299999999999999</v>
      </c>
      <c r="AD74" s="918">
        <v>2.65</v>
      </c>
      <c r="AE74" s="918">
        <v>0.46</v>
      </c>
      <c r="AF74" s="918">
        <v>40.9</v>
      </c>
      <c r="AG74" s="918">
        <v>155.80000000000001</v>
      </c>
      <c r="AH74" s="918">
        <v>10</v>
      </c>
      <c r="AI74" s="918">
        <v>9.86</v>
      </c>
      <c r="AJ74" s="918">
        <v>-6.9</v>
      </c>
      <c r="AK74" s="918">
        <v>6.8500000000000005</v>
      </c>
      <c r="AL74" s="930">
        <v>1900</v>
      </c>
      <c r="AM74" s="924">
        <v>0.8</v>
      </c>
      <c r="AN74" s="918">
        <v>23.96</v>
      </c>
      <c r="AO74" s="804" t="str">
        <f t="shared" si="25"/>
        <v>n/a</v>
      </c>
      <c r="AP74" s="805" t="str">
        <f t="shared" si="26"/>
        <v>n/a</v>
      </c>
      <c r="AQ74" s="938">
        <f t="shared" si="27"/>
        <v>473.55864407291176</v>
      </c>
      <c r="AR74" s="704">
        <f>INDEX(Historical!$C$7:$C$1439,MATCH(B74,Historical!$B$7:$B$1446,0))*IF(AH74="n/a",1.03,IF(AH74&lt;0,1.01,IF(AH74&gt;10,1.1,(1+AH74/100))))</f>
        <v>0.39600000000000002</v>
      </c>
      <c r="AS74" s="937">
        <f t="shared" si="28"/>
        <v>0.43504560000000003</v>
      </c>
      <c r="AT74" s="937">
        <f t="shared" si="17"/>
        <v>0.46484622360000005</v>
      </c>
      <c r="AU74" s="937">
        <f t="shared" si="17"/>
        <v>0.49668818991660008</v>
      </c>
      <c r="AV74" s="937">
        <f t="shared" si="17"/>
        <v>0.53071133092588718</v>
      </c>
      <c r="AW74" s="704">
        <f t="shared" si="29"/>
        <v>2.3232913444424872</v>
      </c>
      <c r="AX74" s="812">
        <f t="shared" si="30"/>
        <v>11.360837870134413</v>
      </c>
      <c r="AY74" s="997">
        <v>0.31</v>
      </c>
      <c r="AZ74" s="924">
        <v>19.73</v>
      </c>
      <c r="BA74" s="924">
        <v>-18.2</v>
      </c>
      <c r="BB74" s="924">
        <v>2.12</v>
      </c>
      <c r="BC74" s="924">
        <v>3.04</v>
      </c>
      <c r="BE74" s="666">
        <v>2015</v>
      </c>
      <c r="BF74" s="948" t="e">
        <f>#VALUE!</f>
        <v>#VALUE!</v>
      </c>
      <c r="BG74" s="933">
        <v>4.3999999999999995</v>
      </c>
    </row>
    <row r="75" spans="1:59" s="840" customFormat="1" ht="11.25" customHeight="1" x14ac:dyDescent="0.2">
      <c r="A75" s="699" t="s">
        <v>1026</v>
      </c>
      <c r="B75" s="848" t="s">
        <v>1027</v>
      </c>
      <c r="C75" s="994" t="s">
        <v>108</v>
      </c>
      <c r="D75" s="994" t="s">
        <v>4376</v>
      </c>
      <c r="E75" s="820">
        <v>8</v>
      </c>
      <c r="F75" s="526">
        <v>522</v>
      </c>
      <c r="G75" s="1151" t="s">
        <v>115</v>
      </c>
      <c r="H75" s="1151" t="s">
        <v>115</v>
      </c>
      <c r="I75" s="821">
        <v>36.130000000000003</v>
      </c>
      <c r="J75" s="822">
        <f t="shared" si="18"/>
        <v>2.767783005812344</v>
      </c>
      <c r="K75" s="823">
        <v>0.25</v>
      </c>
      <c r="L75" s="824">
        <v>4</v>
      </c>
      <c r="M75" s="825">
        <f t="shared" si="19"/>
        <v>1</v>
      </c>
      <c r="N75" s="826" t="s">
        <v>119</v>
      </c>
      <c r="O75" s="827">
        <v>0.22</v>
      </c>
      <c r="P75" s="828">
        <v>43312</v>
      </c>
      <c r="Q75" s="828">
        <v>43344</v>
      </c>
      <c r="R75" s="825">
        <f t="shared" si="20"/>
        <v>13.636363636363635</v>
      </c>
      <c r="S75" s="761">
        <f>IF(INDEX(Historical!$D$7:$D$1439,MATCH(B75,Historical!$B$7:$B$1446,0))=0,"n/a",(INDEX(Historical!$C$7:$C$1439,MATCH(B75,Historical!$B$7:$B$1446,0))/INDEX(Historical!$D$7:$D$1439,MATCH(B75,Historical!$B$7:$B$1446,0))-1)*100)</f>
        <v>9.302325581395344</v>
      </c>
      <c r="T75" s="761">
        <f>IF(INDEX(Historical!$F$7:$F$1432,MATCH(B75,Historical!$B$7:$B$1446,0))=0,"n/a",((INDEX(Historical!$C$7:$C$1439,MATCH(B75,Historical!$B$7:$B$1446,0))/INDEX(Historical!$F$7:$F$1432,MATCH(B75,Historical!$B$7:$B$1446,0)))^(1/3)-1)*100)</f>
        <v>6.4170176581825888</v>
      </c>
      <c r="U75" s="761">
        <f>IF(INDEX(Historical!$H$7:$H$1432,MATCH(B75,Historical!$B$7:$B$1446,0))=0,"n/a",((INDEX(Historical!$C$7:$C$1439,MATCH(B75,Historical!$B$7:$B$1446,0))/INDEX(Historical!$H$7:$H$1432,MATCH(B75,Historical!$B$7:$B$1446,0)))^(1/5)-1)*100)</f>
        <v>6.3789630349909698</v>
      </c>
      <c r="V75" s="761">
        <f>IF(INDEX(Historical!$O$7:$O$1432,MATCH(B75,Historical!$B$7:$B$1446,0))=0,"n/a",((INDEX(Historical!$C$7:$C$1439,MATCH(B75,Historical!$B$7:$B$1446,0))/INDEX(Historical!$O$7:$O$1432,MATCH(B75,Historical!$B$7:$B$1446,0)))^(1/10)-1)*100)</f>
        <v>5.6996159590350093</v>
      </c>
      <c r="W75" s="829">
        <f t="shared" si="21"/>
        <v>1.1191917281512735</v>
      </c>
      <c r="X75" s="830">
        <f t="shared" si="22"/>
        <v>0.57990573045372451</v>
      </c>
      <c r="Y75" s="854"/>
      <c r="Z75" s="822">
        <f t="shared" si="23"/>
        <v>32.894736842105267</v>
      </c>
      <c r="AA75" s="832">
        <f t="shared" si="24"/>
        <v>11.884868421052632</v>
      </c>
      <c r="AB75" s="824">
        <v>12</v>
      </c>
      <c r="AC75" s="833">
        <v>3.04</v>
      </c>
      <c r="AD75" s="833">
        <v>1.7</v>
      </c>
      <c r="AE75" s="833">
        <v>4.2699999999999996</v>
      </c>
      <c r="AF75" s="833">
        <v>1.29</v>
      </c>
      <c r="AG75" s="833">
        <v>11.600000000000001</v>
      </c>
      <c r="AH75" s="833">
        <v>38.200000000000003</v>
      </c>
      <c r="AI75" s="833">
        <v>7.4300000000000006</v>
      </c>
      <c r="AJ75" s="833">
        <v>11</v>
      </c>
      <c r="AK75" s="833">
        <v>7.0000000000000009</v>
      </c>
      <c r="AL75" s="834">
        <v>772.46</v>
      </c>
      <c r="AM75" s="835">
        <v>0.70000000000000007</v>
      </c>
      <c r="AN75" s="833">
        <v>0.21</v>
      </c>
      <c r="AO75" s="836">
        <f t="shared" si="25"/>
        <v>-2.7381223802493171</v>
      </c>
      <c r="AP75" s="837">
        <f t="shared" si="26"/>
        <v>9.1467460408033148</v>
      </c>
      <c r="AQ75" s="838">
        <f t="shared" si="27"/>
        <v>-17.453096799030821</v>
      </c>
      <c r="AR75" s="704">
        <f>INDEX(Historical!$C$7:$C$1439,MATCH(B75,Historical!$B$7:$B$1446,0))*IF(AH75="n/a",1.03,IF(AH75&lt;0,1.01,IF(AH75&gt;10,1.1,(1+AH75/100))))</f>
        <v>1.034</v>
      </c>
      <c r="AS75" s="832">
        <f t="shared" si="28"/>
        <v>1.1108262</v>
      </c>
      <c r="AT75" s="832">
        <f t="shared" si="17"/>
        <v>1.188584034</v>
      </c>
      <c r="AU75" s="832">
        <f t="shared" si="17"/>
        <v>1.2717849163800001</v>
      </c>
      <c r="AV75" s="832">
        <f t="shared" si="17"/>
        <v>1.3608098605266001</v>
      </c>
      <c r="AW75" s="822">
        <f t="shared" si="29"/>
        <v>5.9660050109066001</v>
      </c>
      <c r="AX75" s="839">
        <f t="shared" si="30"/>
        <v>16.512607281778578</v>
      </c>
      <c r="AY75" s="998">
        <v>0.7</v>
      </c>
      <c r="AZ75" s="835">
        <v>10.02</v>
      </c>
      <c r="BA75" s="835">
        <v>-28.24</v>
      </c>
      <c r="BB75" s="835">
        <v>-5.67</v>
      </c>
      <c r="BC75" s="835">
        <v>-14.649999999999999</v>
      </c>
      <c r="BD75" s="964"/>
      <c r="BE75" s="666">
        <v>2011</v>
      </c>
      <c r="BF75" s="948" t="e">
        <f>#VALUE!</f>
        <v>#VALUE!</v>
      </c>
      <c r="BG75" s="895">
        <v>1.4000000000000001</v>
      </c>
    </row>
    <row r="76" spans="1:59" ht="11.25" customHeight="1" x14ac:dyDescent="0.2">
      <c r="A76" s="630" t="s">
        <v>985</v>
      </c>
      <c r="B76" s="927" t="s">
        <v>986</v>
      </c>
      <c r="C76" s="994" t="s">
        <v>108</v>
      </c>
      <c r="D76" s="994" t="s">
        <v>4376</v>
      </c>
      <c r="E76" s="794">
        <v>7</v>
      </c>
      <c r="F76" s="526">
        <v>657</v>
      </c>
      <c r="G76" s="526" t="s">
        <v>106</v>
      </c>
      <c r="H76" s="526" t="s">
        <v>106</v>
      </c>
      <c r="I76" s="926">
        <v>28.5</v>
      </c>
      <c r="J76" s="704">
        <f t="shared" si="18"/>
        <v>2.2456140350877196</v>
      </c>
      <c r="K76" s="929">
        <v>0.16</v>
      </c>
      <c r="L76" s="641">
        <v>4</v>
      </c>
      <c r="M76" s="695">
        <f t="shared" si="19"/>
        <v>0.64</v>
      </c>
      <c r="N76" s="923" t="s">
        <v>975</v>
      </c>
      <c r="O76" s="797">
        <v>0.15</v>
      </c>
      <c r="P76" s="917">
        <v>43504</v>
      </c>
      <c r="Q76" s="917">
        <v>43515</v>
      </c>
      <c r="R76" s="695">
        <f t="shared" si="20"/>
        <v>6.6666666666666732</v>
      </c>
      <c r="S76" s="761">
        <f>IF(INDEX(Historical!$D$7:$D$1439,MATCH(B76,Historical!$B$7:$B$1446,0))=0,"n/a",(INDEX(Historical!$C$7:$C$1439,MATCH(B76,Historical!$B$7:$B$1446,0))/INDEX(Historical!$D$7:$D$1439,MATCH(B76,Historical!$B$7:$B$1446,0))-1)*100)</f>
        <v>7.1428571428571397</v>
      </c>
      <c r="T76" s="761">
        <f>IF(INDEX(Historical!$F$7:$F$1432,MATCH(B76,Historical!$B$7:$B$1446,0))=0,"n/a",((INDEX(Historical!$C$7:$C$1439,MATCH(B76,Historical!$B$7:$B$1446,0))/INDEX(Historical!$F$7:$F$1432,MATCH(B76,Historical!$B$7:$B$1446,0)))^(1/3)-1)*100)</f>
        <v>14.471424255333186</v>
      </c>
      <c r="U76" s="761">
        <f>IF(INDEX(Historical!$H$7:$H$1432,MATCH(B76,Historical!$B$7:$B$1446,0))=0,"n/a",((INDEX(Historical!$C$7:$C$1439,MATCH(B76,Historical!$B$7:$B$1446,0))/INDEX(Historical!$H$7:$H$1432,MATCH(B76,Historical!$B$7:$B$1446,0)))^(1/5)-1)*100)</f>
        <v>71.877192758747881</v>
      </c>
      <c r="V76" s="761" t="str">
        <f>IF(INDEX(Historical!$O$7:$O$1432,MATCH(B76,Historical!$B$7:$B$1446,0))=0,"n/a",((INDEX(Historical!$C$7:$C$1439,MATCH(B76,Historical!$B$7:$B$1446,0))/INDEX(Historical!$O$7:$O$1432,MATCH(B76,Historical!$B$7:$B$1446,0)))^(1/10)-1)*100)</f>
        <v>n/a</v>
      </c>
      <c r="W76" s="762" t="str">
        <f t="shared" si="21"/>
        <v>n/a</v>
      </c>
      <c r="X76" s="763" t="str">
        <f t="shared" si="22"/>
        <v>n/a</v>
      </c>
      <c r="Y76" s="928"/>
      <c r="Z76" s="704" t="str">
        <f t="shared" si="23"/>
        <v>n/a</v>
      </c>
      <c r="AA76" s="937" t="str">
        <f t="shared" si="24"/>
        <v>n/a</v>
      </c>
      <c r="AB76" s="641">
        <v>12</v>
      </c>
      <c r="AC76" s="918" t="s">
        <v>137</v>
      </c>
      <c r="AD76" s="918" t="s">
        <v>137</v>
      </c>
      <c r="AE76" s="918" t="s">
        <v>137</v>
      </c>
      <c r="AF76" s="918" t="s">
        <v>137</v>
      </c>
      <c r="AG76" s="918" t="s">
        <v>137</v>
      </c>
      <c r="AH76" s="918" t="s">
        <v>137</v>
      </c>
      <c r="AI76" s="918" t="s">
        <v>137</v>
      </c>
      <c r="AJ76" s="918" t="s">
        <v>137</v>
      </c>
      <c r="AK76" s="918" t="s">
        <v>137</v>
      </c>
      <c r="AL76" s="930" t="s">
        <v>137</v>
      </c>
      <c r="AM76" s="924" t="s">
        <v>137</v>
      </c>
      <c r="AN76" s="918" t="s">
        <v>137</v>
      </c>
      <c r="AO76" s="804" t="str">
        <f t="shared" si="25"/>
        <v>n/a</v>
      </c>
      <c r="AP76" s="805">
        <f t="shared" si="26"/>
        <v>74.122806793835608</v>
      </c>
      <c r="AQ76" s="938" t="str">
        <f t="shared" si="27"/>
        <v>n/a</v>
      </c>
      <c r="AR76" s="704">
        <f>INDEX(Historical!$C$7:$C$1439,MATCH(B76,Historical!$B$7:$B$1446,0))*IF(AH76="n/a",1.03,IF(AH76&lt;0,1.01,IF(AH76&gt;10,1.1,(1+AH76/100))))</f>
        <v>0.61799999999999999</v>
      </c>
      <c r="AS76" s="937">
        <f t="shared" si="28"/>
        <v>0.63653999999999999</v>
      </c>
      <c r="AT76" s="937">
        <f t="shared" si="17"/>
        <v>0.6556362</v>
      </c>
      <c r="AU76" s="937">
        <f t="shared" si="17"/>
        <v>0.67530528600000006</v>
      </c>
      <c r="AV76" s="937">
        <f t="shared" si="17"/>
        <v>0.69556444458000011</v>
      </c>
      <c r="AW76" s="704">
        <f t="shared" si="29"/>
        <v>3.2810459305799999</v>
      </c>
      <c r="AX76" s="812">
        <f t="shared" si="30"/>
        <v>11.512441861684209</v>
      </c>
      <c r="AY76" s="997" t="s">
        <v>137</v>
      </c>
      <c r="AZ76" s="924" t="s">
        <v>137</v>
      </c>
      <c r="BA76" s="924" t="s">
        <v>137</v>
      </c>
      <c r="BB76" s="924" t="s">
        <v>137</v>
      </c>
      <c r="BC76" s="924" t="s">
        <v>137</v>
      </c>
      <c r="BD76" s="963" t="s">
        <v>4301</v>
      </c>
      <c r="BE76" s="666">
        <v>2013</v>
      </c>
      <c r="BF76" s="948" t="e">
        <f>#VALUE!</f>
        <v>#VALUE!</v>
      </c>
      <c r="BG76" s="933" t="s">
        <v>137</v>
      </c>
    </row>
    <row r="77" spans="1:59" ht="11.25" customHeight="1" x14ac:dyDescent="0.2">
      <c r="A77" s="537" t="s">
        <v>1009</v>
      </c>
      <c r="B77" s="927" t="s">
        <v>1010</v>
      </c>
      <c r="C77" s="994" t="s">
        <v>108</v>
      </c>
      <c r="D77" s="994" t="s">
        <v>4376</v>
      </c>
      <c r="E77" s="794">
        <v>6</v>
      </c>
      <c r="F77" s="526">
        <v>708</v>
      </c>
      <c r="G77" s="526" t="s">
        <v>37</v>
      </c>
      <c r="H77" s="526" t="s">
        <v>37</v>
      </c>
      <c r="I77" s="926">
        <v>10.96</v>
      </c>
      <c r="J77" s="704">
        <f t="shared" si="18"/>
        <v>4.3795620437956195</v>
      </c>
      <c r="K77" s="929">
        <v>0.12</v>
      </c>
      <c r="L77" s="641">
        <v>4</v>
      </c>
      <c r="M77" s="695">
        <f t="shared" si="19"/>
        <v>0.48</v>
      </c>
      <c r="N77" s="923" t="s">
        <v>975</v>
      </c>
      <c r="O77" s="797">
        <v>0.11</v>
      </c>
      <c r="P77" s="919">
        <v>43132</v>
      </c>
      <c r="Q77" s="919">
        <v>43147</v>
      </c>
      <c r="R77" s="695">
        <f t="shared" si="20"/>
        <v>9.0909090909090864</v>
      </c>
      <c r="S77" s="761">
        <f>IF(INDEX(Historical!$D$7:$D$1439,MATCH(B77,Historical!$B$7:$B$1446,0))=0,"n/a",(INDEX(Historical!$C$7:$C$1439,MATCH(B77,Historical!$B$7:$B$1446,0))/INDEX(Historical!$D$7:$D$1439,MATCH(B77,Historical!$B$7:$B$1446,0))-1)*100)</f>
        <v>9.0909090909090828</v>
      </c>
      <c r="T77" s="761">
        <f>IF(INDEX(Historical!$F$7:$F$1432,MATCH(B77,Historical!$B$7:$B$1446,0))=0,"n/a",((INDEX(Historical!$C$7:$C$1439,MATCH(B77,Historical!$B$7:$B$1446,0))/INDEX(Historical!$F$7:$F$1432,MATCH(B77,Historical!$B$7:$B$1446,0)))^(1/3)-1)*100)</f>
        <v>10.064241629820891</v>
      </c>
      <c r="U77" s="761">
        <f>IF(INDEX(Historical!$H$7:$H$1432,MATCH(B77,Historical!$B$7:$B$1446,0))=0,"n/a",((INDEX(Historical!$C$7:$C$1439,MATCH(B77,Historical!$B$7:$B$1446,0))/INDEX(Historical!$H$7:$H$1432,MATCH(B77,Historical!$B$7:$B$1446,0)))^(1/5)-1)*100)</f>
        <v>14.869835499703509</v>
      </c>
      <c r="V77" s="761">
        <f>IF(INDEX(Historical!$O$7:$O$1432,MATCH(B77,Historical!$B$7:$B$1446,0))=0,"n/a",((INDEX(Historical!$C$7:$C$1439,MATCH(B77,Historical!$B$7:$B$1446,0))/INDEX(Historical!$O$7:$O$1432,MATCH(B77,Historical!$B$7:$B$1446,0)))^(1/10)-1)*100)</f>
        <v>8.1139800821938621</v>
      </c>
      <c r="W77" s="762">
        <f t="shared" si="21"/>
        <v>1.8326191769111411</v>
      </c>
      <c r="X77" s="763">
        <f t="shared" si="22"/>
        <v>1.689754034057217</v>
      </c>
      <c r="Y77" s="928"/>
      <c r="Z77" s="704">
        <f t="shared" si="23"/>
        <v>53.333333333333336</v>
      </c>
      <c r="AA77" s="937">
        <f t="shared" si="24"/>
        <v>12.177777777777779</v>
      </c>
      <c r="AB77" s="641">
        <v>12</v>
      </c>
      <c r="AC77" s="918">
        <v>0.9</v>
      </c>
      <c r="AD77" s="918">
        <v>1.2</v>
      </c>
      <c r="AE77" s="918">
        <v>3.28</v>
      </c>
      <c r="AF77" s="918">
        <v>1.1399999999999999</v>
      </c>
      <c r="AG77" s="918">
        <v>10.6</v>
      </c>
      <c r="AH77" s="918">
        <v>74.3</v>
      </c>
      <c r="AI77" s="918">
        <v>6.6000000000000005</v>
      </c>
      <c r="AJ77" s="918">
        <v>8.7999999999999989</v>
      </c>
      <c r="AK77" s="918">
        <v>10.18</v>
      </c>
      <c r="AL77" s="930">
        <v>959.55</v>
      </c>
      <c r="AM77" s="924">
        <v>2</v>
      </c>
      <c r="AN77" s="918">
        <v>0.14000000000000001</v>
      </c>
      <c r="AO77" s="804">
        <f t="shared" si="25"/>
        <v>7.0716197657213495</v>
      </c>
      <c r="AP77" s="805">
        <f t="shared" si="26"/>
        <v>19.249397543499128</v>
      </c>
      <c r="AQ77" s="938">
        <f t="shared" si="27"/>
        <v>-21.450180941812004</v>
      </c>
      <c r="AR77" s="704">
        <f>INDEX(Historical!$C$7:$C$1439,MATCH(B77,Historical!$B$7:$B$1446,0))*IF(AH77="n/a",1.03,IF(AH77&lt;0,1.01,IF(AH77&gt;10,1.1,(1+AH77/100))))</f>
        <v>0.52800000000000002</v>
      </c>
      <c r="AS77" s="937">
        <f t="shared" si="28"/>
        <v>0.56284800000000001</v>
      </c>
      <c r="AT77" s="937">
        <f t="shared" si="17"/>
        <v>0.61913280000000004</v>
      </c>
      <c r="AU77" s="937">
        <f t="shared" si="17"/>
        <v>0.68104608000000011</v>
      </c>
      <c r="AV77" s="937">
        <f t="shared" si="17"/>
        <v>0.74915068800000018</v>
      </c>
      <c r="AW77" s="704">
        <f t="shared" si="29"/>
        <v>3.1401775680000004</v>
      </c>
      <c r="AX77" s="812">
        <f t="shared" si="30"/>
        <v>28.651255182481755</v>
      </c>
      <c r="AY77" s="997">
        <v>0.92</v>
      </c>
      <c r="AZ77" s="924">
        <v>9.6</v>
      </c>
      <c r="BA77" s="924">
        <v>-38.6</v>
      </c>
      <c r="BB77" s="924">
        <v>-4.91</v>
      </c>
      <c r="BC77" s="924">
        <v>-16.760000000000002</v>
      </c>
      <c r="BE77" s="666">
        <v>2013</v>
      </c>
      <c r="BF77" s="948" t="e">
        <f>#VALUE!</f>
        <v>#VALUE!</v>
      </c>
      <c r="BG77" s="933">
        <v>0.89999999999999991</v>
      </c>
    </row>
    <row r="78" spans="1:59" ht="11.25" customHeight="1" x14ac:dyDescent="0.2">
      <c r="A78" s="630" t="s">
        <v>1022</v>
      </c>
      <c r="B78" s="927" t="s">
        <v>1023</v>
      </c>
      <c r="C78" s="994" t="s">
        <v>4356</v>
      </c>
      <c r="D78" s="994" t="s">
        <v>4387</v>
      </c>
      <c r="E78" s="794">
        <v>7</v>
      </c>
      <c r="F78" s="526">
        <v>680</v>
      </c>
      <c r="G78" s="526" t="s">
        <v>106</v>
      </c>
      <c r="H78" s="526" t="s">
        <v>106</v>
      </c>
      <c r="I78" s="926">
        <v>20.57</v>
      </c>
      <c r="J78" s="704">
        <f t="shared" si="18"/>
        <v>6.4171122994652414</v>
      </c>
      <c r="K78" s="929">
        <v>0.33</v>
      </c>
      <c r="L78" s="641">
        <v>4</v>
      </c>
      <c r="M78" s="695">
        <f t="shared" si="19"/>
        <v>1.32</v>
      </c>
      <c r="N78" s="923" t="s">
        <v>152</v>
      </c>
      <c r="O78" s="797">
        <v>0.315</v>
      </c>
      <c r="P78" s="917">
        <v>43523</v>
      </c>
      <c r="Q78" s="917">
        <v>43553</v>
      </c>
      <c r="R78" s="695">
        <f t="shared" si="20"/>
        <v>4.7619047619047654</v>
      </c>
      <c r="S78" s="761">
        <f>IF(INDEX(Historical!$D$7:$D$1439,MATCH(B78,Historical!$B$7:$B$1446,0))=0,"n/a",(INDEX(Historical!$C$7:$C$1439,MATCH(B78,Historical!$B$7:$B$1446,0))/INDEX(Historical!$D$7:$D$1439,MATCH(B78,Historical!$B$7:$B$1446,0))-1)*100)</f>
        <v>6.7796610169491567</v>
      </c>
      <c r="T78" s="761">
        <f>IF(INDEX(Historical!$F$7:$F$1432,MATCH(B78,Historical!$B$7:$B$1446,0))=0,"n/a",((INDEX(Historical!$C$7:$C$1439,MATCH(B78,Historical!$B$7:$B$1446,0))/INDEX(Historical!$F$7:$F$1432,MATCH(B78,Historical!$B$7:$B$1446,0)))^(1/3)-1)*100)</f>
        <v>5.9306311673701595</v>
      </c>
      <c r="U78" s="761">
        <f>IF(INDEX(Historical!$H$7:$H$1432,MATCH(B78,Historical!$B$7:$B$1446,0))=0,"n/a",((INDEX(Historical!$C$7:$C$1439,MATCH(B78,Historical!$B$7:$B$1446,0))/INDEX(Historical!$H$7:$H$1432,MATCH(B78,Historical!$B$7:$B$1446,0)))^(1/5)-1)*100)</f>
        <v>14.961219732672927</v>
      </c>
      <c r="V78" s="761" t="str">
        <f>IF(INDEX(Historical!$O$7:$O$1432,MATCH(B78,Historical!$B$7:$B$1446,0))=0,"n/a",((INDEX(Historical!$C$7:$C$1439,MATCH(B78,Historical!$B$7:$B$1446,0))/INDEX(Historical!$O$7:$O$1432,MATCH(B78,Historical!$B$7:$B$1446,0)))^(1/10)-1)*100)</f>
        <v>n/a</v>
      </c>
      <c r="W78" s="762" t="str">
        <f t="shared" si="21"/>
        <v>n/a</v>
      </c>
      <c r="X78" s="763">
        <f t="shared" si="22"/>
        <v>2.0779471850934623</v>
      </c>
      <c r="Y78" s="927" t="s">
        <v>477</v>
      </c>
      <c r="Z78" s="704">
        <f t="shared" si="23"/>
        <v>57.391304347826086</v>
      </c>
      <c r="AA78" s="937">
        <f t="shared" si="24"/>
        <v>8.9434782608695667</v>
      </c>
      <c r="AB78" s="641">
        <v>12</v>
      </c>
      <c r="AC78" s="918">
        <v>2.2999999999999998</v>
      </c>
      <c r="AD78" s="918" t="s">
        <v>137</v>
      </c>
      <c r="AE78" s="918">
        <v>1.22</v>
      </c>
      <c r="AF78" s="918">
        <v>0.81</v>
      </c>
      <c r="AG78" s="918">
        <v>8.9</v>
      </c>
      <c r="AH78" s="918">
        <v>368.8</v>
      </c>
      <c r="AI78" s="918">
        <v>8.57</v>
      </c>
      <c r="AJ78" s="918">
        <v>7.1999999999999993</v>
      </c>
      <c r="AK78" s="918" t="s">
        <v>137</v>
      </c>
      <c r="AL78" s="930">
        <v>8850</v>
      </c>
      <c r="AM78" s="924">
        <v>0.85000000000000009</v>
      </c>
      <c r="AN78" s="918">
        <v>5.23</v>
      </c>
      <c r="AO78" s="804">
        <f t="shared" si="25"/>
        <v>12.434853771268601</v>
      </c>
      <c r="AP78" s="805">
        <f t="shared" si="26"/>
        <v>21.378332032138168</v>
      </c>
      <c r="AQ78" s="938">
        <f t="shared" si="27"/>
        <v>-43.25802106100771</v>
      </c>
      <c r="AR78" s="704">
        <f>INDEX(Historical!$C$7:$C$1439,MATCH(B78,Historical!$B$7:$B$1446,0))*IF(AH78="n/a",1.03,IF(AH78&lt;0,1.01,IF(AH78&gt;10,1.1,(1+AH78/100))))</f>
        <v>1.3860000000000001</v>
      </c>
      <c r="AS78" s="937">
        <f t="shared" si="28"/>
        <v>1.5047802000000003</v>
      </c>
      <c r="AT78" s="937">
        <f t="shared" si="17"/>
        <v>1.5499236060000003</v>
      </c>
      <c r="AU78" s="937">
        <f t="shared" si="17"/>
        <v>1.5964213141800003</v>
      </c>
      <c r="AV78" s="937">
        <f t="shared" si="17"/>
        <v>1.6443139536054003</v>
      </c>
      <c r="AW78" s="704">
        <f t="shared" si="29"/>
        <v>7.6814390737854019</v>
      </c>
      <c r="AX78" s="812">
        <f t="shared" si="30"/>
        <v>37.342922089379691</v>
      </c>
      <c r="AY78" s="997">
        <v>0.95</v>
      </c>
      <c r="AZ78" s="924">
        <v>37.5</v>
      </c>
      <c r="BA78" s="924">
        <v>-2.74</v>
      </c>
      <c r="BB78" s="924">
        <v>6.78</v>
      </c>
      <c r="BC78" s="924">
        <v>7.7299999999999995</v>
      </c>
      <c r="BE78" s="666">
        <v>2013</v>
      </c>
      <c r="BF78" s="948" t="e">
        <f>#VALUE!</f>
        <v>#VALUE!</v>
      </c>
      <c r="BG78" s="933">
        <v>0.8</v>
      </c>
    </row>
    <row r="79" spans="1:59" ht="11.25" customHeight="1" x14ac:dyDescent="0.2">
      <c r="A79" s="537" t="s">
        <v>1015</v>
      </c>
      <c r="B79" s="927" t="s">
        <v>1016</v>
      </c>
      <c r="C79" s="994" t="s">
        <v>4356</v>
      </c>
      <c r="D79" s="994" t="s">
        <v>4357</v>
      </c>
      <c r="E79" s="794">
        <v>6</v>
      </c>
      <c r="F79" s="526">
        <v>755</v>
      </c>
      <c r="G79" s="526" t="s">
        <v>106</v>
      </c>
      <c r="H79" s="526" t="s">
        <v>106</v>
      </c>
      <c r="I79" s="926">
        <v>18.37</v>
      </c>
      <c r="J79" s="704">
        <f t="shared" si="18"/>
        <v>6.0968971148611866</v>
      </c>
      <c r="K79" s="929">
        <v>0.28000000000000003</v>
      </c>
      <c r="L79" s="641">
        <v>4</v>
      </c>
      <c r="M79" s="695">
        <f t="shared" si="19"/>
        <v>1.1200000000000001</v>
      </c>
      <c r="N79" s="923" t="s">
        <v>220</v>
      </c>
      <c r="O79" s="797">
        <v>0.27500000000000002</v>
      </c>
      <c r="P79" s="917">
        <v>43468</v>
      </c>
      <c r="Q79" s="917">
        <v>43480</v>
      </c>
      <c r="R79" s="695">
        <f t="shared" si="20"/>
        <v>1.8181818181818195</v>
      </c>
      <c r="S79" s="761">
        <f>IF(INDEX(Historical!$D$7:$D$1439,MATCH(B79,Historical!$B$7:$B$1446,0))=0,"n/a",(INDEX(Historical!$C$7:$C$1439,MATCH(B79,Historical!$B$7:$B$1446,0))/INDEX(Historical!$D$7:$D$1439,MATCH(B79,Historical!$B$7:$B$1446,0))-1)*100)</f>
        <v>5.7692307692307709</v>
      </c>
      <c r="T79" s="761">
        <f>IF(INDEX(Historical!$F$7:$F$1432,MATCH(B79,Historical!$B$7:$B$1446,0))=0,"n/a",((INDEX(Historical!$C$7:$C$1439,MATCH(B79,Historical!$B$7:$B$1446,0))/INDEX(Historical!$F$7:$F$1432,MATCH(B79,Historical!$B$7:$B$1446,0)))^(1/3)-1)*100)</f>
        <v>6.917810999860885</v>
      </c>
      <c r="U79" s="761" t="str">
        <f>IF(INDEX(Historical!$H$7:$H$1432,MATCH(B79,Historical!$B$7:$B$1446,0))=0,"n/a",((INDEX(Historical!$C$7:$C$1439,MATCH(B79,Historical!$B$7:$B$1446,0))/INDEX(Historical!$H$7:$H$1432,MATCH(B79,Historical!$B$7:$B$1446,0)))^(1/5)-1)*100)</f>
        <v>n/a</v>
      </c>
      <c r="V79" s="761" t="str">
        <f>IF(INDEX(Historical!$O$7:$O$1432,MATCH(B79,Historical!$B$7:$B$1446,0))=0,"n/a",((INDEX(Historical!$C$7:$C$1439,MATCH(B79,Historical!$B$7:$B$1446,0))/INDEX(Historical!$O$7:$O$1432,MATCH(B79,Historical!$B$7:$B$1446,0)))^(1/10)-1)*100)</f>
        <v>n/a</v>
      </c>
      <c r="W79" s="762" t="str">
        <f t="shared" si="21"/>
        <v>n/a</v>
      </c>
      <c r="X79" s="763" t="str">
        <f t="shared" si="22"/>
        <v>n/a</v>
      </c>
      <c r="Y79" s="715"/>
      <c r="Z79" s="704">
        <f t="shared" si="23"/>
        <v>92.561983471074399</v>
      </c>
      <c r="AA79" s="937">
        <f t="shared" si="24"/>
        <v>15.181818181818183</v>
      </c>
      <c r="AB79" s="641">
        <v>12</v>
      </c>
      <c r="AC79" s="918">
        <v>1.21</v>
      </c>
      <c r="AD79" s="918" t="s">
        <v>137</v>
      </c>
      <c r="AE79" s="918">
        <v>4.47</v>
      </c>
      <c r="AF79" s="918">
        <v>1.94</v>
      </c>
      <c r="AG79" s="918">
        <v>12.8</v>
      </c>
      <c r="AH79" s="918">
        <v>23.1</v>
      </c>
      <c r="AI79" s="918">
        <v>4.54</v>
      </c>
      <c r="AJ79" s="918">
        <v>41.5</v>
      </c>
      <c r="AK79" s="918">
        <v>-5.09</v>
      </c>
      <c r="AL79" s="930">
        <v>5520</v>
      </c>
      <c r="AM79" s="924">
        <v>0.4</v>
      </c>
      <c r="AN79" s="918">
        <v>1.72</v>
      </c>
      <c r="AO79" s="804" t="str">
        <f t="shared" si="25"/>
        <v>n/a</v>
      </c>
      <c r="AP79" s="805" t="str">
        <f t="shared" si="26"/>
        <v>n/a</v>
      </c>
      <c r="AQ79" s="938">
        <f t="shared" si="27"/>
        <v>14.411979312050249</v>
      </c>
      <c r="AR79" s="704">
        <f>INDEX(Historical!$C$7:$C$1439,MATCH(B79,Historical!$B$7:$B$1446,0))*IF(AH79="n/a",1.03,IF(AH79&lt;0,1.01,IF(AH79&gt;10,1.1,(1+AH79/100))))</f>
        <v>1.2100000000000002</v>
      </c>
      <c r="AS79" s="937">
        <f t="shared" si="28"/>
        <v>1.2649340000000002</v>
      </c>
      <c r="AT79" s="937">
        <f t="shared" si="17"/>
        <v>1.2775833400000003</v>
      </c>
      <c r="AU79" s="937">
        <f t="shared" si="17"/>
        <v>1.2903591734000004</v>
      </c>
      <c r="AV79" s="937">
        <f t="shared" si="17"/>
        <v>1.3032627651340003</v>
      </c>
      <c r="AW79" s="704">
        <f t="shared" si="29"/>
        <v>6.3461392785340021</v>
      </c>
      <c r="AX79" s="812">
        <f t="shared" si="30"/>
        <v>34.546212730179647</v>
      </c>
      <c r="AY79" s="997">
        <v>0.75</v>
      </c>
      <c r="AZ79" s="924">
        <v>32.729999999999997</v>
      </c>
      <c r="BA79" s="924">
        <v>-1.82</v>
      </c>
      <c r="BB79" s="924">
        <v>5.66</v>
      </c>
      <c r="BC79" s="924">
        <v>8.89</v>
      </c>
      <c r="BE79" s="666">
        <v>2014</v>
      </c>
      <c r="BF79" s="948" t="e">
        <f>#VALUE!</f>
        <v>#VALUE!</v>
      </c>
      <c r="BG79" s="933">
        <v>4.2</v>
      </c>
    </row>
    <row r="80" spans="1:59" ht="11.25" customHeight="1" x14ac:dyDescent="0.2">
      <c r="A80" s="537" t="s">
        <v>995</v>
      </c>
      <c r="B80" s="927" t="s">
        <v>996</v>
      </c>
      <c r="C80" s="994" t="s">
        <v>247</v>
      </c>
      <c r="D80" s="994" t="s">
        <v>4388</v>
      </c>
      <c r="E80" s="794">
        <v>8</v>
      </c>
      <c r="F80" s="526">
        <v>521</v>
      </c>
      <c r="G80" s="526" t="s">
        <v>106</v>
      </c>
      <c r="H80" s="526" t="s">
        <v>106</v>
      </c>
      <c r="I80" s="926">
        <v>16.41</v>
      </c>
      <c r="J80" s="704">
        <f t="shared" si="18"/>
        <v>3.0469226081657528</v>
      </c>
      <c r="K80" s="929">
        <v>0.125</v>
      </c>
      <c r="L80" s="641">
        <v>4</v>
      </c>
      <c r="M80" s="695">
        <f t="shared" si="19"/>
        <v>0.5</v>
      </c>
      <c r="N80" s="923" t="s">
        <v>997</v>
      </c>
      <c r="O80" s="797">
        <v>0.11</v>
      </c>
      <c r="P80" s="917">
        <v>43321</v>
      </c>
      <c r="Q80" s="917">
        <v>43336</v>
      </c>
      <c r="R80" s="695">
        <f t="shared" si="20"/>
        <v>13.636363636363635</v>
      </c>
      <c r="S80" s="761">
        <f>IF(INDEX(Historical!$D$7:$D$1439,MATCH(B80,Historical!$B$7:$B$1446,0))=0,"n/a",(INDEX(Historical!$C$7:$C$1439,MATCH(B80,Historical!$B$7:$B$1446,0))/INDEX(Historical!$D$7:$D$1439,MATCH(B80,Historical!$B$7:$B$1446,0))-1)*100)</f>
        <v>11.904761904761884</v>
      </c>
      <c r="T80" s="761">
        <f>IF(INDEX(Historical!$F$7:$F$1432,MATCH(B80,Historical!$B$7:$B$1446,0))=0,"n/a",((INDEX(Historical!$C$7:$C$1439,MATCH(B80,Historical!$B$7:$B$1446,0))/INDEX(Historical!$F$7:$F$1432,MATCH(B80,Historical!$B$7:$B$1446,0)))^(1/3)-1)*100)</f>
        <v>11.396867943116451</v>
      </c>
      <c r="U80" s="761">
        <f>IF(INDEX(Historical!$H$7:$H$1432,MATCH(B80,Historical!$B$7:$B$1446,0))=0,"n/a",((INDEX(Historical!$C$7:$C$1439,MATCH(B80,Historical!$B$7:$B$1446,0))/INDEX(Historical!$H$7:$H$1432,MATCH(B80,Historical!$B$7:$B$1446,0)))^(1/5)-1)*100)</f>
        <v>16.395190493396548</v>
      </c>
      <c r="V80" s="761">
        <f>IF(INDEX(Historical!$O$7:$O$1432,MATCH(B80,Historical!$B$7:$B$1446,0))=0,"n/a",((INDEX(Historical!$C$7:$C$1439,MATCH(B80,Historical!$B$7:$B$1446,0))/INDEX(Historical!$O$7:$O$1432,MATCH(B80,Historical!$B$7:$B$1446,0)))^(1/10)-1)*100)</f>
        <v>-6.0257257311171593</v>
      </c>
      <c r="W80" s="762" t="str">
        <f t="shared" si="21"/>
        <v>n/a</v>
      </c>
      <c r="X80" s="763">
        <f t="shared" si="22"/>
        <v>1.1880572821301845</v>
      </c>
      <c r="Y80" s="719"/>
      <c r="Z80" s="704">
        <f t="shared" si="23"/>
        <v>56.17977528089888</v>
      </c>
      <c r="AA80" s="937">
        <f t="shared" si="24"/>
        <v>18.438202247191011</v>
      </c>
      <c r="AB80" s="641">
        <v>11</v>
      </c>
      <c r="AC80" s="918">
        <v>0.89</v>
      </c>
      <c r="AD80" s="918">
        <v>1.1499999999999999</v>
      </c>
      <c r="AE80" s="918">
        <v>0.39</v>
      </c>
      <c r="AF80" s="918">
        <v>0.91</v>
      </c>
      <c r="AG80" s="918">
        <v>4.3</v>
      </c>
      <c r="AH80" s="918">
        <v>-47.5</v>
      </c>
      <c r="AI80" s="918">
        <v>45.59</v>
      </c>
      <c r="AJ80" s="918">
        <v>13.8</v>
      </c>
      <c r="AK80" s="918">
        <v>16</v>
      </c>
      <c r="AL80" s="930">
        <v>178.21</v>
      </c>
      <c r="AM80" s="924">
        <v>4.1000000000000005</v>
      </c>
      <c r="AN80" s="918">
        <v>0</v>
      </c>
      <c r="AO80" s="804">
        <f t="shared" si="25"/>
        <v>1.0039108543712878</v>
      </c>
      <c r="AP80" s="805">
        <f t="shared" si="26"/>
        <v>19.442113101562299</v>
      </c>
      <c r="AQ80" s="938">
        <f t="shared" si="27"/>
        <v>-13.644754273874737</v>
      </c>
      <c r="AR80" s="704">
        <f>INDEX(Historical!$C$7:$C$1439,MATCH(B80,Historical!$B$7:$B$1446,0))*IF(AH80="n/a",1.03,IF(AH80&lt;0,1.01,IF(AH80&gt;10,1.1,(1+AH80/100))))</f>
        <v>0.47469999999999996</v>
      </c>
      <c r="AS80" s="937">
        <f t="shared" si="28"/>
        <v>0.52217000000000002</v>
      </c>
      <c r="AT80" s="937">
        <f t="shared" si="17"/>
        <v>0.57438700000000009</v>
      </c>
      <c r="AU80" s="937">
        <f t="shared" si="17"/>
        <v>0.63182570000000016</v>
      </c>
      <c r="AV80" s="937">
        <f t="shared" si="17"/>
        <v>0.69500827000000021</v>
      </c>
      <c r="AW80" s="704">
        <f t="shared" si="29"/>
        <v>2.8980909700000006</v>
      </c>
      <c r="AX80" s="812">
        <f t="shared" si="30"/>
        <v>17.660517794028035</v>
      </c>
      <c r="AY80" s="997">
        <v>0.59</v>
      </c>
      <c r="AZ80" s="924">
        <v>1.05</v>
      </c>
      <c r="BA80" s="924">
        <v>-49.120000000000005</v>
      </c>
      <c r="BB80" s="924">
        <v>-11.83</v>
      </c>
      <c r="BC80" s="924">
        <v>-23.79</v>
      </c>
      <c r="BE80" s="666">
        <v>2011</v>
      </c>
      <c r="BF80" s="948" t="e">
        <f>#VALUE!</f>
        <v>#VALUE!</v>
      </c>
      <c r="BG80" s="933">
        <v>2.9000000000000004</v>
      </c>
    </row>
    <row r="81" spans="1:59" ht="11.25" customHeight="1" x14ac:dyDescent="0.2">
      <c r="A81" s="611" t="s">
        <v>1652</v>
      </c>
      <c r="B81" s="927" t="s">
        <v>1653</v>
      </c>
      <c r="C81" s="994" t="s">
        <v>108</v>
      </c>
      <c r="D81" s="994" t="s">
        <v>4376</v>
      </c>
      <c r="E81" s="794">
        <v>7</v>
      </c>
      <c r="F81" s="526">
        <v>652</v>
      </c>
      <c r="G81" s="526" t="s">
        <v>106</v>
      </c>
      <c r="H81" s="526" t="s">
        <v>106</v>
      </c>
      <c r="I81" s="926">
        <v>24.3</v>
      </c>
      <c r="J81" s="704">
        <f t="shared" si="18"/>
        <v>2.9629629629629628</v>
      </c>
      <c r="K81" s="929">
        <v>0.18</v>
      </c>
      <c r="L81" s="641">
        <v>4</v>
      </c>
      <c r="M81" s="695">
        <f t="shared" si="19"/>
        <v>0.72</v>
      </c>
      <c r="N81" s="923" t="s">
        <v>107</v>
      </c>
      <c r="O81" s="797">
        <v>0.16</v>
      </c>
      <c r="P81" s="917">
        <v>43495</v>
      </c>
      <c r="Q81" s="917">
        <v>43510</v>
      </c>
      <c r="R81" s="695">
        <f t="shared" si="20"/>
        <v>12.499999999999993</v>
      </c>
      <c r="S81" s="761">
        <f>IF(INDEX(Historical!$D$7:$D$1439,MATCH(B81,Historical!$B$7:$B$1446,0))=0,"n/a",(INDEX(Historical!$C$7:$C$1439,MATCH(B81,Historical!$B$7:$B$1446,0))/INDEX(Historical!$D$7:$D$1439,MATCH(B81,Historical!$B$7:$B$1446,0))-1)*100)</f>
        <v>14.285714285714279</v>
      </c>
      <c r="T81" s="761">
        <f>IF(INDEX(Historical!$F$7:$F$1432,MATCH(B81,Historical!$B$7:$B$1446,0))=0,"n/a",((INDEX(Historical!$C$7:$C$1439,MATCH(B81,Historical!$B$7:$B$1446,0))/INDEX(Historical!$F$7:$F$1432,MATCH(B81,Historical!$B$7:$B$1446,0)))^(1/3)-1)*100)</f>
        <v>15.073916532957622</v>
      </c>
      <c r="U81" s="761">
        <f>IF(INDEX(Historical!$H$7:$H$1432,MATCH(B81,Historical!$B$7:$B$1446,0))=0,"n/a",((INDEX(Historical!$C$7:$C$1439,MATCH(B81,Historical!$B$7:$B$1446,0))/INDEX(Historical!$H$7:$H$1432,MATCH(B81,Historical!$B$7:$B$1446,0)))^(1/5)-1)*100)</f>
        <v>19.740571108299566</v>
      </c>
      <c r="V81" s="761">
        <f>IF(INDEX(Historical!$O$7:$O$1432,MATCH(B81,Historical!$B$7:$B$1446,0))=0,"n/a",((INDEX(Historical!$C$7:$C$1439,MATCH(B81,Historical!$B$7:$B$1446,0))/INDEX(Historical!$O$7:$O$1432,MATCH(B81,Historical!$B$7:$B$1446,0)))^(1/10)-1)*100)</f>
        <v>-0.60441225376401952</v>
      </c>
      <c r="W81" s="762" t="str">
        <f t="shared" si="21"/>
        <v>n/a</v>
      </c>
      <c r="X81" s="763">
        <f t="shared" si="22"/>
        <v>1.2735852327935204</v>
      </c>
      <c r="Y81" s="718"/>
      <c r="Z81" s="704">
        <f t="shared" si="23"/>
        <v>37.5</v>
      </c>
      <c r="AA81" s="937">
        <f t="shared" si="24"/>
        <v>12.65625</v>
      </c>
      <c r="AB81" s="641">
        <v>12</v>
      </c>
      <c r="AC81" s="918">
        <v>1.92</v>
      </c>
      <c r="AD81" s="918">
        <v>1.58</v>
      </c>
      <c r="AE81" s="918">
        <v>3.8</v>
      </c>
      <c r="AF81" s="918">
        <v>1.36</v>
      </c>
      <c r="AG81" s="918">
        <v>11.3</v>
      </c>
      <c r="AH81" s="918">
        <v>24.099999999999998</v>
      </c>
      <c r="AI81" s="918">
        <v>5.59</v>
      </c>
      <c r="AJ81" s="918">
        <v>15.5</v>
      </c>
      <c r="AK81" s="918">
        <v>8</v>
      </c>
      <c r="AL81" s="930">
        <v>386.13</v>
      </c>
      <c r="AM81" s="924">
        <v>7.1999999999999993</v>
      </c>
      <c r="AN81" s="918">
        <v>0.13</v>
      </c>
      <c r="AO81" s="804">
        <f t="shared" si="25"/>
        <v>10.047284071262528</v>
      </c>
      <c r="AP81" s="805">
        <f t="shared" si="26"/>
        <v>22.703534071262528</v>
      </c>
      <c r="AQ81" s="938">
        <f t="shared" si="27"/>
        <v>-12.53572157732048</v>
      </c>
      <c r="AR81" s="704">
        <f>INDEX(Historical!$C$7:$C$1439,MATCH(B81,Historical!$B$7:$B$1446,0))*IF(AH81="n/a",1.03,IF(AH81&lt;0,1.01,IF(AH81&gt;10,1.1,(1+AH81/100))))</f>
        <v>0.70400000000000007</v>
      </c>
      <c r="AS81" s="937">
        <f t="shared" si="28"/>
        <v>0.74335360000000017</v>
      </c>
      <c r="AT81" s="937">
        <f t="shared" si="17"/>
        <v>0.80282188800000021</v>
      </c>
      <c r="AU81" s="937">
        <f t="shared" si="17"/>
        <v>0.86704763904000026</v>
      </c>
      <c r="AV81" s="937">
        <f t="shared" si="17"/>
        <v>0.93641145016320038</v>
      </c>
      <c r="AW81" s="704">
        <f t="shared" si="29"/>
        <v>4.0536345772032014</v>
      </c>
      <c r="AX81" s="812">
        <f t="shared" si="30"/>
        <v>16.681623774498771</v>
      </c>
      <c r="AY81" s="997">
        <v>0.82</v>
      </c>
      <c r="AZ81" s="924">
        <v>7.17</v>
      </c>
      <c r="BA81" s="924">
        <v>-22.08</v>
      </c>
      <c r="BB81" s="924">
        <v>-7.23</v>
      </c>
      <c r="BC81" s="924">
        <v>-11.81</v>
      </c>
      <c r="BE81" s="666">
        <v>2013</v>
      </c>
      <c r="BF81" s="948" t="e">
        <f>#VALUE!</f>
        <v>#VALUE!</v>
      </c>
      <c r="BG81" s="933">
        <v>1.2</v>
      </c>
    </row>
    <row r="82" spans="1:59" ht="11.25" customHeight="1" x14ac:dyDescent="0.2">
      <c r="A82" s="611" t="s">
        <v>3835</v>
      </c>
      <c r="B82" s="927" t="s">
        <v>3836</v>
      </c>
      <c r="C82" s="994" t="s">
        <v>108</v>
      </c>
      <c r="D82" s="994" t="s">
        <v>4376</v>
      </c>
      <c r="E82" s="794">
        <v>6</v>
      </c>
      <c r="F82" s="526">
        <v>761</v>
      </c>
      <c r="G82" s="526" t="s">
        <v>106</v>
      </c>
      <c r="H82" s="526" t="s">
        <v>106</v>
      </c>
      <c r="I82" s="926">
        <v>24.4</v>
      </c>
      <c r="J82" s="704">
        <f t="shared" si="18"/>
        <v>3.4426229508196724</v>
      </c>
      <c r="K82" s="929">
        <v>0.21</v>
      </c>
      <c r="L82" s="641">
        <v>4</v>
      </c>
      <c r="M82" s="695">
        <f t="shared" si="19"/>
        <v>0.84</v>
      </c>
      <c r="N82" s="923" t="s">
        <v>539</v>
      </c>
      <c r="O82" s="797">
        <v>0.2</v>
      </c>
      <c r="P82" s="917">
        <v>43489</v>
      </c>
      <c r="Q82" s="917">
        <v>43497</v>
      </c>
      <c r="R82" s="695">
        <f t="shared" si="20"/>
        <v>4.9999999999999902</v>
      </c>
      <c r="S82" s="761">
        <f>IF(INDEX(Historical!$D$7:$D$1439,MATCH(B82,Historical!$B$7:$B$1446,0))=0,"n/a",(INDEX(Historical!$C$7:$C$1439,MATCH(B82,Historical!$B$7:$B$1446,0))/INDEX(Historical!$D$7:$D$1439,MATCH(B82,Historical!$B$7:$B$1446,0))-1)*100)</f>
        <v>11.111111111111116</v>
      </c>
      <c r="T82" s="761">
        <f>IF(INDEX(Historical!$F$7:$F$1432,MATCH(B82,Historical!$B$7:$B$1446,0))=0,"n/a",((INDEX(Historical!$C$7:$C$1439,MATCH(B82,Historical!$B$7:$B$1446,0))/INDEX(Historical!$F$7:$F$1432,MATCH(B82,Historical!$B$7:$B$1446,0)))^(1/3)-1)*100)</f>
        <v>8.8677964177928281</v>
      </c>
      <c r="U82" s="761">
        <f>IF(INDEX(Historical!$H$7:$H$1432,MATCH(B82,Historical!$B$7:$B$1446,0))=0,"n/a",((INDEX(Historical!$C$7:$C$1439,MATCH(B82,Historical!$B$7:$B$1446,0))/INDEX(Historical!$H$7:$H$1432,MATCH(B82,Historical!$B$7:$B$1446,0)))^(1/5)-1)*100)</f>
        <v>10.756634324829006</v>
      </c>
      <c r="V82" s="761">
        <f>IF(INDEX(Historical!$O$7:$O$1432,MATCH(B82,Historical!$B$7:$B$1446,0))=0,"n/a",((INDEX(Historical!$C$7:$C$1439,MATCH(B82,Historical!$B$7:$B$1446,0))/INDEX(Historical!$O$7:$O$1432,MATCH(B82,Historical!$B$7:$B$1446,0)))^(1/10)-1)*100)</f>
        <v>-10.404154015923783</v>
      </c>
      <c r="W82" s="762" t="str">
        <f t="shared" si="21"/>
        <v>n/a</v>
      </c>
      <c r="X82" s="763">
        <f t="shared" si="22"/>
        <v>0.58459969156679392</v>
      </c>
      <c r="Y82" s="718"/>
      <c r="Z82" s="704">
        <f t="shared" si="23"/>
        <v>41.791044776119406</v>
      </c>
      <c r="AA82" s="937">
        <f t="shared" si="24"/>
        <v>12.139303482587065</v>
      </c>
      <c r="AB82" s="641">
        <v>12</v>
      </c>
      <c r="AC82" s="918">
        <v>2.0099999999999998</v>
      </c>
      <c r="AD82" s="918">
        <v>2.02</v>
      </c>
      <c r="AE82" s="918">
        <v>5.03</v>
      </c>
      <c r="AF82" s="918">
        <v>1.2</v>
      </c>
      <c r="AG82" s="918">
        <v>10.199999999999999</v>
      </c>
      <c r="AH82" s="918">
        <v>22.400000000000002</v>
      </c>
      <c r="AI82" s="918">
        <v>8.07</v>
      </c>
      <c r="AJ82" s="918">
        <v>18.399999999999999</v>
      </c>
      <c r="AK82" s="918">
        <v>6</v>
      </c>
      <c r="AL82" s="930">
        <v>1440</v>
      </c>
      <c r="AM82" s="924">
        <v>5.4</v>
      </c>
      <c r="AN82" s="918">
        <v>0.22</v>
      </c>
      <c r="AO82" s="804">
        <f t="shared" si="25"/>
        <v>2.059953793061613</v>
      </c>
      <c r="AP82" s="805">
        <f t="shared" si="26"/>
        <v>14.199257275648678</v>
      </c>
      <c r="AQ82" s="938">
        <f t="shared" si="27"/>
        <v>-19.536994893845151</v>
      </c>
      <c r="AR82" s="704">
        <f>INDEX(Historical!$C$7:$C$1439,MATCH(B82,Historical!$B$7:$B$1446,0))*IF(AH82="n/a",1.03,IF(AH82&lt;0,1.01,IF(AH82&gt;10,1.1,(1+AH82/100))))</f>
        <v>0.88000000000000012</v>
      </c>
      <c r="AS82" s="937">
        <f t="shared" si="28"/>
        <v>0.95101600000000008</v>
      </c>
      <c r="AT82" s="937">
        <f t="shared" si="17"/>
        <v>1.0080769600000001</v>
      </c>
      <c r="AU82" s="937">
        <f t="shared" si="17"/>
        <v>1.0685615776000001</v>
      </c>
      <c r="AV82" s="937">
        <f t="shared" si="17"/>
        <v>1.1326752722560003</v>
      </c>
      <c r="AW82" s="704">
        <f t="shared" si="29"/>
        <v>5.0403298098560008</v>
      </c>
      <c r="AX82" s="812">
        <f t="shared" si="30"/>
        <v>20.657089384655741</v>
      </c>
      <c r="AY82" s="997">
        <v>0.98</v>
      </c>
      <c r="AZ82" s="924">
        <v>5.4899999999999993</v>
      </c>
      <c r="BA82" s="924">
        <v>-26.619999999999997</v>
      </c>
      <c r="BB82" s="924">
        <v>-6.45</v>
      </c>
      <c r="BC82" s="924">
        <v>-15.229999999999999</v>
      </c>
      <c r="BE82" s="666">
        <v>2014</v>
      </c>
      <c r="BF82" s="948" t="e">
        <f>#VALUE!</f>
        <v>#VALUE!</v>
      </c>
      <c r="BG82" s="933">
        <v>1.3</v>
      </c>
    </row>
    <row r="83" spans="1:59" ht="11.25" customHeight="1" x14ac:dyDescent="0.2">
      <c r="A83" s="630" t="s">
        <v>1007</v>
      </c>
      <c r="B83" s="927" t="s">
        <v>1008</v>
      </c>
      <c r="C83" s="994" t="s">
        <v>247</v>
      </c>
      <c r="D83" s="994" t="s">
        <v>4371</v>
      </c>
      <c r="E83" s="795">
        <v>6</v>
      </c>
      <c r="F83" s="526">
        <v>706</v>
      </c>
      <c r="G83" s="526" t="s">
        <v>115</v>
      </c>
      <c r="H83" s="526" t="s">
        <v>115</v>
      </c>
      <c r="I83" s="926">
        <v>38.409999999999997</v>
      </c>
      <c r="J83" s="704">
        <f t="shared" si="18"/>
        <v>1.7703722988805002</v>
      </c>
      <c r="K83" s="929">
        <v>0.17</v>
      </c>
      <c r="L83" s="641">
        <v>4</v>
      </c>
      <c r="M83" s="695">
        <f t="shared" si="19"/>
        <v>0.68</v>
      </c>
      <c r="N83" s="923" t="s">
        <v>149</v>
      </c>
      <c r="O83" s="797">
        <v>0.14000000000000001</v>
      </c>
      <c r="P83" s="919">
        <v>43069</v>
      </c>
      <c r="Q83" s="919">
        <v>43084</v>
      </c>
      <c r="R83" s="695">
        <f t="shared" si="20"/>
        <v>21.428571428571423</v>
      </c>
      <c r="S83" s="761">
        <f>IF(INDEX(Historical!$D$7:$D$1439,MATCH(B83,Historical!$B$7:$B$1446,0))=0,"n/a",(INDEX(Historical!$C$7:$C$1439,MATCH(B83,Historical!$B$7:$B$1446,0))/INDEX(Historical!$D$7:$D$1439,MATCH(B83,Historical!$B$7:$B$1446,0))-1)*100)</f>
        <v>15.254237288135597</v>
      </c>
      <c r="T83" s="761">
        <f>IF(INDEX(Historical!$F$7:$F$1432,MATCH(B83,Historical!$B$7:$B$1446,0))=0,"n/a",((INDEX(Historical!$C$7:$C$1439,MATCH(B83,Historical!$B$7:$B$1446,0))/INDEX(Historical!$F$7:$F$1432,MATCH(B83,Historical!$B$7:$B$1446,0)))^(1/3)-1)*100)</f>
        <v>9.3541299792876842</v>
      </c>
      <c r="U83" s="761">
        <f>IF(INDEX(Historical!$H$7:$H$1432,MATCH(B83,Historical!$B$7:$B$1446,0))=0,"n/a",((INDEX(Historical!$C$7:$C$1439,MATCH(B83,Historical!$B$7:$B$1446,0))/INDEX(Historical!$H$7:$H$1432,MATCH(B83,Historical!$B$7:$B$1446,0)))^(1/5)-1)*100)</f>
        <v>22.155712398421755</v>
      </c>
      <c r="V83" s="761">
        <f>IF(INDEX(Historical!$O$7:$O$1432,MATCH(B83,Historical!$B$7:$B$1446,0))=0,"n/a",((INDEX(Historical!$C$7:$C$1439,MATCH(B83,Historical!$B$7:$B$1446,0))/INDEX(Historical!$O$7:$O$1432,MATCH(B83,Historical!$B$7:$B$1446,0)))^(1/10)-1)*100)</f>
        <v>13.304570831141005</v>
      </c>
      <c r="W83" s="762">
        <f t="shared" si="21"/>
        <v>1.6652707313612516</v>
      </c>
      <c r="X83" s="763">
        <f t="shared" si="22"/>
        <v>2.172128666511937</v>
      </c>
      <c r="Y83" s="729" t="s">
        <v>4432</v>
      </c>
      <c r="Z83" s="704">
        <f t="shared" si="23"/>
        <v>15.525114155251144</v>
      </c>
      <c r="AA83" s="937">
        <f t="shared" si="24"/>
        <v>8.769406392694064</v>
      </c>
      <c r="AB83" s="641">
        <v>12</v>
      </c>
      <c r="AC83" s="918">
        <v>4.38</v>
      </c>
      <c r="AD83" s="918">
        <v>1.31</v>
      </c>
      <c r="AE83" s="918">
        <v>0.79</v>
      </c>
      <c r="AF83" s="918">
        <v>1.88</v>
      </c>
      <c r="AG83" s="918">
        <v>23</v>
      </c>
      <c r="AH83" s="918">
        <v>30</v>
      </c>
      <c r="AI83" s="918">
        <v>9.82</v>
      </c>
      <c r="AJ83" s="918">
        <v>10.199999999999999</v>
      </c>
      <c r="AK83" s="918">
        <v>6.67</v>
      </c>
      <c r="AL83" s="930">
        <v>8310</v>
      </c>
      <c r="AM83" s="924">
        <v>0.4</v>
      </c>
      <c r="AN83" s="918">
        <v>0.5</v>
      </c>
      <c r="AO83" s="804">
        <f t="shared" si="25"/>
        <v>15.156678304608191</v>
      </c>
      <c r="AP83" s="805">
        <f t="shared" si="26"/>
        <v>23.926084697302255</v>
      </c>
      <c r="AQ83" s="938">
        <f t="shared" si="27"/>
        <v>-14.400197252914616</v>
      </c>
      <c r="AR83" s="704">
        <f>INDEX(Historical!$C$7:$C$1439,MATCH(B83,Historical!$B$7:$B$1446,0))*IF(AH83="n/a",1.03,IF(AH83&lt;0,1.01,IF(AH83&gt;10,1.1,(1+AH83/100))))</f>
        <v>0.74800000000000011</v>
      </c>
      <c r="AS83" s="937">
        <f t="shared" si="28"/>
        <v>0.82145360000000012</v>
      </c>
      <c r="AT83" s="937">
        <f t="shared" si="17"/>
        <v>0.8762445551200001</v>
      </c>
      <c r="AU83" s="937">
        <f t="shared" si="17"/>
        <v>0.93469006694650414</v>
      </c>
      <c r="AV83" s="937">
        <f t="shared" si="17"/>
        <v>0.99703389441183599</v>
      </c>
      <c r="AW83" s="704">
        <f t="shared" si="29"/>
        <v>4.37742211647834</v>
      </c>
      <c r="AX83" s="812">
        <f t="shared" si="30"/>
        <v>11.396568905176622</v>
      </c>
      <c r="AY83" s="997">
        <v>1.7</v>
      </c>
      <c r="AZ83" s="924">
        <v>18.329999999999998</v>
      </c>
      <c r="BA83" s="924">
        <v>-29.330000000000002</v>
      </c>
      <c r="BB83" s="924">
        <v>-3.2300000000000004</v>
      </c>
      <c r="BC83" s="924">
        <v>-6.54</v>
      </c>
      <c r="BE83" s="666">
        <v>2014</v>
      </c>
      <c r="BF83" s="948" t="e">
        <f>#VALUE!</f>
        <v>#VALUE!</v>
      </c>
      <c r="BG83" s="933">
        <v>9.4</v>
      </c>
    </row>
    <row r="84" spans="1:59" ht="11.25" customHeight="1" x14ac:dyDescent="0.2">
      <c r="A84" s="13" t="s">
        <v>4067</v>
      </c>
      <c r="B84" s="1106" t="s">
        <v>4068</v>
      </c>
      <c r="C84" s="994" t="s">
        <v>108</v>
      </c>
      <c r="D84" s="994" t="s">
        <v>4376</v>
      </c>
      <c r="E84" s="794">
        <v>5</v>
      </c>
      <c r="F84" s="526">
        <v>856</v>
      </c>
      <c r="G84" s="526" t="s">
        <v>106</v>
      </c>
      <c r="H84" s="526" t="s">
        <v>106</v>
      </c>
      <c r="I84" s="926">
        <v>29.18</v>
      </c>
      <c r="J84" s="704">
        <f t="shared" si="18"/>
        <v>1.7820424948594931</v>
      </c>
      <c r="K84" s="929">
        <v>0.13</v>
      </c>
      <c r="L84" s="641">
        <v>4</v>
      </c>
      <c r="M84" s="695">
        <f t="shared" si="19"/>
        <v>0.52</v>
      </c>
      <c r="N84" s="923" t="s">
        <v>997</v>
      </c>
      <c r="O84" s="797">
        <v>0.12</v>
      </c>
      <c r="P84" s="917">
        <v>43510</v>
      </c>
      <c r="Q84" s="917">
        <v>43521</v>
      </c>
      <c r="R84" s="695">
        <f t="shared" si="20"/>
        <v>8.333333333333341</v>
      </c>
      <c r="S84" s="761">
        <f>IF(INDEX(Historical!$D$7:$D$1439,MATCH(B84,Historical!$B$7:$B$1446,0))=0,"n/a",(INDEX(Historical!$C$7:$C$1439,MATCH(B84,Historical!$B$7:$B$1446,0))/INDEX(Historical!$D$7:$D$1439,MATCH(B84,Historical!$B$7:$B$1446,0))-1)*100)</f>
        <v>71.428571428571402</v>
      </c>
      <c r="T84" s="761">
        <f>IF(INDEX(Historical!$F$7:$F$1432,MATCH(B84,Historical!$B$7:$B$1446,0))=0,"n/a",((INDEX(Historical!$C$7:$C$1439,MATCH(B84,Historical!$B$7:$B$1446,0))/INDEX(Historical!$F$7:$F$1432,MATCH(B84,Historical!$B$7:$B$1446,0)))^(1/3)-1)*100)</f>
        <v>112.53171383652223</v>
      </c>
      <c r="U84" s="761" t="str">
        <f>IF(INDEX(Historical!$H$7:$H$1432,MATCH(B84,Historical!$B$7:$B$1446,0))=0,"n/a",((INDEX(Historical!$C$7:$C$1439,MATCH(B84,Historical!$B$7:$B$1446,0))/INDEX(Historical!$H$7:$H$1432,MATCH(B84,Historical!$B$7:$B$1446,0)))^(1/5)-1)*100)</f>
        <v>n/a</v>
      </c>
      <c r="V84" s="761" t="str">
        <f>IF(INDEX(Historical!$O$7:$O$1432,MATCH(B84,Historical!$B$7:$B$1446,0))=0,"n/a",((INDEX(Historical!$C$7:$C$1439,MATCH(B84,Historical!$B$7:$B$1446,0))/INDEX(Historical!$O$7:$O$1432,MATCH(B84,Historical!$B$7:$B$1446,0)))^(1/10)-1)*100)</f>
        <v>n/a</v>
      </c>
      <c r="W84" s="762" t="str">
        <f t="shared" si="21"/>
        <v>n/a</v>
      </c>
      <c r="X84" s="763" t="str">
        <f t="shared" si="22"/>
        <v>n/a</v>
      </c>
      <c r="Y84" s="928"/>
      <c r="Z84" s="704">
        <f t="shared" si="23"/>
        <v>23.423423423423422</v>
      </c>
      <c r="AA84" s="937">
        <f t="shared" si="24"/>
        <v>13.144144144144143</v>
      </c>
      <c r="AB84" s="641">
        <v>12</v>
      </c>
      <c r="AC84" s="918">
        <v>2.2200000000000002</v>
      </c>
      <c r="AD84" s="918" t="s">
        <v>137</v>
      </c>
      <c r="AE84" s="918">
        <v>2.99</v>
      </c>
      <c r="AF84" s="918">
        <v>1.3</v>
      </c>
      <c r="AG84" s="918">
        <v>10.100000000000001</v>
      </c>
      <c r="AH84" s="918">
        <v>63.5</v>
      </c>
      <c r="AI84" s="918">
        <v>3.09</v>
      </c>
      <c r="AJ84" s="918">
        <v>9</v>
      </c>
      <c r="AK84" s="918" t="s">
        <v>137</v>
      </c>
      <c r="AL84" s="930">
        <v>239.86</v>
      </c>
      <c r="AM84" s="924">
        <v>12.9</v>
      </c>
      <c r="AN84" s="918">
        <v>0.14000000000000001</v>
      </c>
      <c r="AO84" s="804" t="str">
        <f t="shared" si="25"/>
        <v>n/a</v>
      </c>
      <c r="AP84" s="805" t="str">
        <f t="shared" si="26"/>
        <v>n/a</v>
      </c>
      <c r="AQ84" s="938">
        <f t="shared" si="27"/>
        <v>-12.854177412830648</v>
      </c>
      <c r="AR84" s="704">
        <f>INDEX(Historical!$C$7:$C$1439,MATCH(B84,Historical!$B$7:$B$1446,0))*IF(AH84="n/a",1.03,IF(AH84&lt;0,1.01,IF(AH84&gt;10,1.1,(1+AH84/100))))</f>
        <v>0.52800000000000002</v>
      </c>
      <c r="AS84" s="937">
        <f t="shared" si="28"/>
        <v>0.5443152</v>
      </c>
      <c r="AT84" s="937">
        <f t="shared" si="17"/>
        <v>0.56064465600000002</v>
      </c>
      <c r="AU84" s="937">
        <f t="shared" si="17"/>
        <v>0.57746399568000006</v>
      </c>
      <c r="AV84" s="937">
        <f t="shared" si="17"/>
        <v>0.59478791555040011</v>
      </c>
      <c r="AW84" s="704">
        <f t="shared" si="29"/>
        <v>2.8052117672304</v>
      </c>
      <c r="AX84" s="812">
        <f t="shared" si="30"/>
        <v>9.6134741851624401</v>
      </c>
      <c r="AY84" s="997">
        <v>0.33</v>
      </c>
      <c r="AZ84" s="924">
        <v>10.57</v>
      </c>
      <c r="BA84" s="924">
        <v>-11.98</v>
      </c>
      <c r="BB84" s="924">
        <v>-0.67999999999999994</v>
      </c>
      <c r="BC84" s="924">
        <v>-3.7199999999999998</v>
      </c>
      <c r="BE84" s="666">
        <v>2015</v>
      </c>
      <c r="BF84" s="948" t="e">
        <f>#VALUE!</f>
        <v>#VALUE!</v>
      </c>
      <c r="BG84" s="933">
        <v>0.89999999999999991</v>
      </c>
    </row>
    <row r="85" spans="1:59" s="840" customFormat="1" ht="11.25" customHeight="1" x14ac:dyDescent="0.2">
      <c r="A85" s="699" t="s">
        <v>983</v>
      </c>
      <c r="B85" s="848" t="s">
        <v>984</v>
      </c>
      <c r="C85" s="994" t="s">
        <v>108</v>
      </c>
      <c r="D85" s="994" t="s">
        <v>4376</v>
      </c>
      <c r="E85" s="820">
        <v>6</v>
      </c>
      <c r="F85" s="526">
        <v>735</v>
      </c>
      <c r="G85" s="1151" t="s">
        <v>115</v>
      </c>
      <c r="H85" s="1151" t="s">
        <v>115</v>
      </c>
      <c r="I85" s="821">
        <v>28.22</v>
      </c>
      <c r="J85" s="822">
        <f t="shared" si="18"/>
        <v>2.4096385542168677</v>
      </c>
      <c r="K85" s="823">
        <v>0.17</v>
      </c>
      <c r="L85" s="824">
        <v>4</v>
      </c>
      <c r="M85" s="825">
        <f t="shared" si="19"/>
        <v>0.68</v>
      </c>
      <c r="N85" s="826" t="s">
        <v>164</v>
      </c>
      <c r="O85" s="827">
        <v>0.14000000000000001</v>
      </c>
      <c r="P85" s="828">
        <v>43356</v>
      </c>
      <c r="Q85" s="828">
        <v>43374</v>
      </c>
      <c r="R85" s="825">
        <f t="shared" si="20"/>
        <v>21.428571428571423</v>
      </c>
      <c r="S85" s="761">
        <f>IF(INDEX(Historical!$D$7:$D$1439,MATCH(B85,Historical!$B$7:$B$1446,0))=0,"n/a",(INDEX(Historical!$C$7:$C$1439,MATCH(B85,Historical!$B$7:$B$1446,0))/INDEX(Historical!$D$7:$D$1439,MATCH(B85,Historical!$B$7:$B$1446,0))-1)*100)</f>
        <v>14.563106796116498</v>
      </c>
      <c r="T85" s="761">
        <f>IF(INDEX(Historical!$F$7:$F$1432,MATCH(B85,Historical!$B$7:$B$1446,0))=0,"n/a",((INDEX(Historical!$C$7:$C$1439,MATCH(B85,Historical!$B$7:$B$1446,0))/INDEX(Historical!$F$7:$F$1432,MATCH(B85,Historical!$B$7:$B$1446,0)))^(1/3)-1)*100)</f>
        <v>21.989621427083339</v>
      </c>
      <c r="U85" s="761">
        <f>IF(INDEX(Historical!$H$7:$H$1432,MATCH(B85,Historical!$B$7:$B$1446,0))=0,"n/a",((INDEX(Historical!$C$7:$C$1439,MATCH(B85,Historical!$B$7:$B$1446,0))/INDEX(Historical!$H$7:$H$1432,MATCH(B85,Historical!$B$7:$B$1446,0)))^(1/5)-1)*100)</f>
        <v>49.125668978515421</v>
      </c>
      <c r="V85" s="761">
        <f>IF(INDEX(Historical!$O$7:$O$1432,MATCH(B85,Historical!$B$7:$B$1446,0))=0,"n/a",((INDEX(Historical!$C$7:$C$1439,MATCH(B85,Historical!$B$7:$B$1446,0))/INDEX(Historical!$O$7:$O$1432,MATCH(B85,Historical!$B$7:$B$1446,0)))^(1/10)-1)*100)</f>
        <v>-3.6979890472926602</v>
      </c>
      <c r="W85" s="829" t="str">
        <f t="shared" si="21"/>
        <v>n/a</v>
      </c>
      <c r="X85" s="830">
        <f t="shared" si="22"/>
        <v>3.6936593216928886</v>
      </c>
      <c r="Y85" s="845"/>
      <c r="Z85" s="822">
        <f t="shared" si="23"/>
        <v>30.493273542600903</v>
      </c>
      <c r="AA85" s="832">
        <f t="shared" si="24"/>
        <v>12.654708520179371</v>
      </c>
      <c r="AB85" s="824">
        <v>12</v>
      </c>
      <c r="AC85" s="833">
        <v>2.23</v>
      </c>
      <c r="AD85" s="833">
        <v>2.5299999999999998</v>
      </c>
      <c r="AE85" s="833">
        <v>4.57</v>
      </c>
      <c r="AF85" s="833">
        <v>1.32</v>
      </c>
      <c r="AG85" s="833">
        <v>9.3000000000000007</v>
      </c>
      <c r="AH85" s="833">
        <v>19.100000000000001</v>
      </c>
      <c r="AI85" s="833">
        <v>6.9</v>
      </c>
      <c r="AJ85" s="833">
        <v>13.3</v>
      </c>
      <c r="AK85" s="833">
        <v>5</v>
      </c>
      <c r="AL85" s="834">
        <v>2980</v>
      </c>
      <c r="AM85" s="835">
        <v>2.5</v>
      </c>
      <c r="AN85" s="833">
        <v>0.02</v>
      </c>
      <c r="AO85" s="836">
        <f t="shared" si="25"/>
        <v>38.880599012552921</v>
      </c>
      <c r="AP85" s="837">
        <f t="shared" si="26"/>
        <v>51.53530753273229</v>
      </c>
      <c r="AQ85" s="838">
        <f t="shared" si="27"/>
        <v>-13.83680794462231</v>
      </c>
      <c r="AR85" s="704">
        <f>INDEX(Historical!$C$7:$C$1439,MATCH(B85,Historical!$B$7:$B$1446,0))*IF(AH85="n/a",1.03,IF(AH85&lt;0,1.01,IF(AH85&gt;10,1.1,(1+AH85/100))))</f>
        <v>0.64900000000000002</v>
      </c>
      <c r="AS85" s="832">
        <f t="shared" si="28"/>
        <v>0.69378099999999998</v>
      </c>
      <c r="AT85" s="832">
        <f t="shared" si="17"/>
        <v>0.72847004999999998</v>
      </c>
      <c r="AU85" s="832">
        <f t="shared" si="17"/>
        <v>0.76489355250000002</v>
      </c>
      <c r="AV85" s="832">
        <f t="shared" si="17"/>
        <v>0.80313823012500007</v>
      </c>
      <c r="AW85" s="822">
        <f t="shared" si="29"/>
        <v>3.6392828326250002</v>
      </c>
      <c r="AX85" s="839">
        <f t="shared" si="30"/>
        <v>12.896112092930547</v>
      </c>
      <c r="AY85" s="998">
        <v>1.47</v>
      </c>
      <c r="AZ85" s="835">
        <v>16.11</v>
      </c>
      <c r="BA85" s="835">
        <v>-20.39</v>
      </c>
      <c r="BB85" s="835">
        <v>-6.4799999999999995</v>
      </c>
      <c r="BC85" s="835">
        <v>-9.43</v>
      </c>
      <c r="BD85" s="964"/>
      <c r="BE85" s="666">
        <v>2013</v>
      </c>
      <c r="BF85" s="948" t="e">
        <f>#VALUE!</f>
        <v>#VALUE!</v>
      </c>
      <c r="BG85" s="895">
        <v>1.0999999999999999</v>
      </c>
    </row>
    <row r="86" spans="1:59" ht="11.25" customHeight="1" x14ac:dyDescent="0.2">
      <c r="A86" s="611" t="s">
        <v>1061</v>
      </c>
      <c r="B86" s="927" t="s">
        <v>1062</v>
      </c>
      <c r="C86" s="994" t="s">
        <v>247</v>
      </c>
      <c r="D86" s="994" t="s">
        <v>4390</v>
      </c>
      <c r="E86" s="794">
        <v>7</v>
      </c>
      <c r="F86" s="526">
        <v>617</v>
      </c>
      <c r="G86" s="526" t="s">
        <v>106</v>
      </c>
      <c r="H86" s="526" t="s">
        <v>106</v>
      </c>
      <c r="I86" s="926">
        <v>48.92</v>
      </c>
      <c r="J86" s="704">
        <f t="shared" si="18"/>
        <v>2.698282910874898</v>
      </c>
      <c r="K86" s="929">
        <v>0.33</v>
      </c>
      <c r="L86" s="641">
        <v>4</v>
      </c>
      <c r="M86" s="695">
        <f t="shared" si="19"/>
        <v>1.32</v>
      </c>
      <c r="N86" s="923" t="s">
        <v>805</v>
      </c>
      <c r="O86" s="797">
        <v>0.28999999999999998</v>
      </c>
      <c r="P86" s="917">
        <v>43326</v>
      </c>
      <c r="Q86" s="917">
        <v>43340</v>
      </c>
      <c r="R86" s="695">
        <f t="shared" si="20"/>
        <v>13.793103448275875</v>
      </c>
      <c r="S86" s="761">
        <f>IF(INDEX(Historical!$D$7:$D$1439,MATCH(B86,Historical!$B$7:$B$1446,0))=0,"n/a",(INDEX(Historical!$C$7:$C$1439,MATCH(B86,Historical!$B$7:$B$1446,0))/INDEX(Historical!$D$7:$D$1439,MATCH(B86,Historical!$B$7:$B$1446,0))-1)*100)</f>
        <v>16.981132075471695</v>
      </c>
      <c r="T86" s="761">
        <f>IF(INDEX(Historical!$F$7:$F$1432,MATCH(B86,Historical!$B$7:$B$1446,0))=0,"n/a",((INDEX(Historical!$C$7:$C$1439,MATCH(B86,Historical!$B$7:$B$1446,0))/INDEX(Historical!$F$7:$F$1432,MATCH(B86,Historical!$B$7:$B$1446,0)))^(1/3)-1)*100)</f>
        <v>19.316253549279395</v>
      </c>
      <c r="U86" s="761">
        <f>IF(INDEX(Historical!$H$7:$H$1432,MATCH(B86,Historical!$B$7:$B$1446,0))=0,"n/a",((INDEX(Historical!$C$7:$C$1439,MATCH(B86,Historical!$B$7:$B$1446,0))/INDEX(Historical!$H$7:$H$1432,MATCH(B86,Historical!$B$7:$B$1446,0)))^(1/5)-1)*100)</f>
        <v>18.982658475160608</v>
      </c>
      <c r="V86" s="761" t="str">
        <f>IF(INDEX(Historical!$O$7:$O$1432,MATCH(B86,Historical!$B$7:$B$1446,0))=0,"n/a",((INDEX(Historical!$C$7:$C$1439,MATCH(B86,Historical!$B$7:$B$1446,0))/INDEX(Historical!$O$7:$O$1432,MATCH(B86,Historical!$B$7:$B$1446,0)))^(1/10)-1)*100)</f>
        <v>n/a</v>
      </c>
      <c r="W86" s="762" t="str">
        <f t="shared" si="21"/>
        <v>n/a</v>
      </c>
      <c r="X86" s="763">
        <f t="shared" si="22"/>
        <v>47.456646187901519</v>
      </c>
      <c r="Y86" s="718"/>
      <c r="Z86" s="704">
        <f t="shared" si="23"/>
        <v>61.682242990654203</v>
      </c>
      <c r="AA86" s="937">
        <f t="shared" si="24"/>
        <v>22.859813084112147</v>
      </c>
      <c r="AB86" s="641">
        <v>12</v>
      </c>
      <c r="AC86" s="918">
        <v>2.14</v>
      </c>
      <c r="AD86" s="918">
        <v>2.6</v>
      </c>
      <c r="AE86" s="918">
        <v>0.94</v>
      </c>
      <c r="AF86" s="918">
        <v>3.84</v>
      </c>
      <c r="AG86" s="918">
        <v>16.600000000000001</v>
      </c>
      <c r="AH86" s="918">
        <v>-13.200000000000001</v>
      </c>
      <c r="AI86" s="918">
        <v>8.01</v>
      </c>
      <c r="AJ86" s="918">
        <v>0.4</v>
      </c>
      <c r="AK86" s="918">
        <v>8.7999999999999989</v>
      </c>
      <c r="AL86" s="930">
        <v>2200</v>
      </c>
      <c r="AM86" s="924">
        <v>0.3</v>
      </c>
      <c r="AN86" s="918">
        <v>0.02</v>
      </c>
      <c r="AO86" s="804">
        <f t="shared" si="25"/>
        <v>-1.1788716980766409</v>
      </c>
      <c r="AP86" s="805">
        <f t="shared" si="26"/>
        <v>21.680941386035506</v>
      </c>
      <c r="AQ86" s="938">
        <f t="shared" si="27"/>
        <v>97.519824313623602</v>
      </c>
      <c r="AR86" s="704">
        <f>INDEX(Historical!$C$7:$C$1439,MATCH(B86,Historical!$B$7:$B$1446,0))*IF(AH86="n/a",1.03,IF(AH86&lt;0,1.01,IF(AH86&gt;10,1.1,(1+AH86/100))))</f>
        <v>1.2524</v>
      </c>
      <c r="AS86" s="937">
        <f t="shared" si="28"/>
        <v>1.35271724</v>
      </c>
      <c r="AT86" s="937">
        <f t="shared" si="17"/>
        <v>1.4717563571200001</v>
      </c>
      <c r="AU86" s="937">
        <f t="shared" si="17"/>
        <v>1.6012709165465602</v>
      </c>
      <c r="AV86" s="937">
        <f t="shared" si="17"/>
        <v>1.7421827572026576</v>
      </c>
      <c r="AW86" s="704">
        <f t="shared" si="29"/>
        <v>7.4203272708692181</v>
      </c>
      <c r="AX86" s="812">
        <f t="shared" si="30"/>
        <v>15.168289597034379</v>
      </c>
      <c r="AY86" s="997">
        <v>0.33</v>
      </c>
      <c r="AZ86" s="924">
        <v>17.510000000000002</v>
      </c>
      <c r="BA86" s="924">
        <v>-18.72</v>
      </c>
      <c r="BB86" s="924">
        <v>5.96</v>
      </c>
      <c r="BC86" s="924">
        <v>-2.1999999999999997</v>
      </c>
      <c r="BE86" s="666">
        <v>2012</v>
      </c>
      <c r="BF86" s="948" t="e">
        <f>#VALUE!</f>
        <v>#VALUE!</v>
      </c>
      <c r="BG86" s="933">
        <v>7.6</v>
      </c>
    </row>
    <row r="87" spans="1:59" ht="11.25" customHeight="1" x14ac:dyDescent="0.2">
      <c r="A87" s="630" t="s">
        <v>4248</v>
      </c>
      <c r="B87" s="927" t="s">
        <v>3967</v>
      </c>
      <c r="C87" s="994" t="s">
        <v>108</v>
      </c>
      <c r="D87" s="994" t="s">
        <v>4376</v>
      </c>
      <c r="E87" s="794">
        <v>7</v>
      </c>
      <c r="F87" s="526">
        <v>688</v>
      </c>
      <c r="G87" s="526" t="s">
        <v>106</v>
      </c>
      <c r="H87" s="526" t="s">
        <v>106</v>
      </c>
      <c r="I87" s="926">
        <v>34.590000000000003</v>
      </c>
      <c r="J87" s="704">
        <f t="shared" si="18"/>
        <v>0.92512286788089038</v>
      </c>
      <c r="K87" s="929">
        <v>0.08</v>
      </c>
      <c r="L87" s="641">
        <v>4</v>
      </c>
      <c r="M87" s="695">
        <f t="shared" si="19"/>
        <v>0.32</v>
      </c>
      <c r="N87" s="923" t="s">
        <v>4245</v>
      </c>
      <c r="O87" s="797">
        <v>7.0000000000000007E-2</v>
      </c>
      <c r="P87" s="917">
        <v>43538</v>
      </c>
      <c r="Q87" s="917">
        <v>43560</v>
      </c>
      <c r="R87" s="695">
        <f t="shared" si="20"/>
        <v>14.285714285714276</v>
      </c>
      <c r="S87" s="761">
        <f>IF(INDEX(Historical!$D$7:$D$1439,MATCH(B87,Historical!$B$7:$B$1446,0))=0,"n/a",(INDEX(Historical!$C$7:$C$1439,MATCH(B87,Historical!$B$7:$B$1446,0))/INDEX(Historical!$D$7:$D$1439,MATCH(B87,Historical!$B$7:$B$1446,0))-1)*100)</f>
        <v>35.294117647058812</v>
      </c>
      <c r="T87" s="761">
        <f>IF(INDEX(Historical!$F$7:$F$1432,MATCH(B87,Historical!$B$7:$B$1446,0))=0,"n/a",((INDEX(Historical!$C$7:$C$1439,MATCH(B87,Historical!$B$7:$B$1446,0))/INDEX(Historical!$F$7:$F$1432,MATCH(B87,Historical!$B$7:$B$1446,0)))^(1/3)-1)*100)</f>
        <v>24.217331895347272</v>
      </c>
      <c r="U87" s="761">
        <f>IF(INDEX(Historical!$H$7:$H$1432,MATCH(B87,Historical!$B$7:$B$1446,0))=0,"n/a",((INDEX(Historical!$C$7:$C$1439,MATCH(B87,Historical!$B$7:$B$1446,0))/INDEX(Historical!$H$7:$H$1432,MATCH(B87,Historical!$B$7:$B$1446,0)))^(1/5)-1)*100)</f>
        <v>55.868216280395821</v>
      </c>
      <c r="V87" s="761" t="str">
        <f>IF(INDEX(Historical!$O$7:$O$1432,MATCH(B87,Historical!$B$7:$B$1446,0))=0,"n/a",((INDEX(Historical!$C$7:$C$1439,MATCH(B87,Historical!$B$7:$B$1446,0))/INDEX(Historical!$O$7:$O$1432,MATCH(B87,Historical!$B$7:$B$1446,0)))^(1/10)-1)*100)</f>
        <v>n/a</v>
      </c>
      <c r="W87" s="762" t="str">
        <f t="shared" si="21"/>
        <v>n/a</v>
      </c>
      <c r="X87" s="763">
        <f t="shared" si="22"/>
        <v>11.173643256079163</v>
      </c>
      <c r="Y87" s="715"/>
      <c r="Z87" s="704">
        <f t="shared" si="23"/>
        <v>14.285714285714285</v>
      </c>
      <c r="AA87" s="937">
        <f t="shared" si="24"/>
        <v>15.441964285714286</v>
      </c>
      <c r="AB87" s="641">
        <v>12</v>
      </c>
      <c r="AC87" s="918">
        <v>2.2400000000000002</v>
      </c>
      <c r="AD87" s="918" t="s">
        <v>137</v>
      </c>
      <c r="AE87" s="918">
        <v>5.05</v>
      </c>
      <c r="AF87" s="918">
        <v>1.33</v>
      </c>
      <c r="AG87" s="918">
        <v>9.1999999999999993</v>
      </c>
      <c r="AH87" s="918">
        <v>29.9</v>
      </c>
      <c r="AI87" s="918">
        <v>3.52</v>
      </c>
      <c r="AJ87" s="918">
        <v>5</v>
      </c>
      <c r="AK87" s="918" t="s">
        <v>137</v>
      </c>
      <c r="AL87" s="930">
        <v>812.87</v>
      </c>
      <c r="AM87" s="924">
        <v>3</v>
      </c>
      <c r="AN87" s="918">
        <v>0.1</v>
      </c>
      <c r="AO87" s="804">
        <f t="shared" si="25"/>
        <v>41.351374862562423</v>
      </c>
      <c r="AP87" s="805">
        <f t="shared" si="26"/>
        <v>56.793339148276708</v>
      </c>
      <c r="AQ87" s="938">
        <f t="shared" si="27"/>
        <v>-4.4598688159438016</v>
      </c>
      <c r="AR87" s="704">
        <f>INDEX(Historical!$C$7:$C$1439,MATCH(B87,Historical!$B$7:$B$1446,0))*IF(AH87="n/a",1.03,IF(AH87&lt;0,1.01,IF(AH87&gt;10,1.1,(1+AH87/100))))</f>
        <v>0.25300000000000006</v>
      </c>
      <c r="AS87" s="937">
        <f t="shared" si="28"/>
        <v>0.26190560000000002</v>
      </c>
      <c r="AT87" s="937">
        <f t="shared" ref="AT87:AV106" si="32">IF($AK87="n/a",1.03*AS87,IF($AK87&lt;0,1.01*AS87,IF($AK87&gt;10,1.1*AS87,(1+$AK87/100)*AS87)))</f>
        <v>0.26976276800000004</v>
      </c>
      <c r="AU87" s="937">
        <f t="shared" si="32"/>
        <v>0.27785565104000004</v>
      </c>
      <c r="AV87" s="937">
        <f t="shared" si="32"/>
        <v>0.28619132057120006</v>
      </c>
      <c r="AW87" s="704">
        <f t="shared" si="29"/>
        <v>1.3487153396112004</v>
      </c>
      <c r="AX87" s="812">
        <f t="shared" si="30"/>
        <v>3.8991481341751961</v>
      </c>
      <c r="AY87" s="997">
        <v>0.93</v>
      </c>
      <c r="AZ87" s="924">
        <v>25.230000000000004</v>
      </c>
      <c r="BA87" s="924">
        <v>-24.11</v>
      </c>
      <c r="BB87" s="924">
        <v>-2.2399999999999998</v>
      </c>
      <c r="BC87" s="924">
        <v>-6.45</v>
      </c>
      <c r="BE87" s="666">
        <v>2013</v>
      </c>
      <c r="BF87" s="948" t="e">
        <f>#VALUE!</f>
        <v>#VALUE!</v>
      </c>
      <c r="BG87" s="933">
        <v>1.3</v>
      </c>
    </row>
    <row r="88" spans="1:59" ht="11.25" customHeight="1" x14ac:dyDescent="0.2">
      <c r="A88" s="611" t="s">
        <v>1042</v>
      </c>
      <c r="B88" s="927" t="s">
        <v>1043</v>
      </c>
      <c r="C88" s="994" t="s">
        <v>108</v>
      </c>
      <c r="D88" s="994" t="s">
        <v>4376</v>
      </c>
      <c r="E88" s="794">
        <v>6</v>
      </c>
      <c r="F88" s="526">
        <v>745</v>
      </c>
      <c r="G88" s="526" t="s">
        <v>115</v>
      </c>
      <c r="H88" s="526" t="s">
        <v>115</v>
      </c>
      <c r="I88" s="926">
        <v>33.909999999999997</v>
      </c>
      <c r="J88" s="704">
        <f t="shared" si="18"/>
        <v>3.6567384252432915</v>
      </c>
      <c r="K88" s="929">
        <v>0.31</v>
      </c>
      <c r="L88" s="641">
        <v>4</v>
      </c>
      <c r="M88" s="695">
        <f t="shared" si="19"/>
        <v>1.24</v>
      </c>
      <c r="N88" s="923" t="s">
        <v>143</v>
      </c>
      <c r="O88" s="797">
        <v>0.24</v>
      </c>
      <c r="P88" s="917">
        <v>43434</v>
      </c>
      <c r="Q88" s="917">
        <v>43447</v>
      </c>
      <c r="R88" s="695">
        <f t="shared" si="20"/>
        <v>29.166666666666668</v>
      </c>
      <c r="S88" s="761">
        <f>IF(INDEX(Historical!$D$7:$D$1439,MATCH(B88,Historical!$B$7:$B$1446,0))=0,"n/a",(INDEX(Historical!$C$7:$C$1439,MATCH(B88,Historical!$B$7:$B$1446,0))/INDEX(Historical!$D$7:$D$1439,MATCH(B88,Historical!$B$7:$B$1446,0))-1)*100)</f>
        <v>18.390804597701148</v>
      </c>
      <c r="T88" s="761">
        <f>IF(INDEX(Historical!$F$7:$F$1432,MATCH(B88,Historical!$B$7:$B$1446,0))=0,"n/a",((INDEX(Historical!$C$7:$C$1439,MATCH(B88,Historical!$B$7:$B$1446,0))/INDEX(Historical!$F$7:$F$1432,MATCH(B88,Historical!$B$7:$B$1446,0)))^(1/3)-1)*100)</f>
        <v>22.522655019402961</v>
      </c>
      <c r="U88" s="761">
        <f>IF(INDEX(Historical!$H$7:$H$1432,MATCH(B88,Historical!$B$7:$B$1446,0))=0,"n/a",((INDEX(Historical!$C$7:$C$1439,MATCH(B88,Historical!$B$7:$B$1446,0))/INDEX(Historical!$H$7:$H$1432,MATCH(B88,Historical!$B$7:$B$1446,0)))^(1/5)-1)*100)</f>
        <v>66.705315404477034</v>
      </c>
      <c r="V88" s="761">
        <f>IF(INDEX(Historical!$O$7:$O$1432,MATCH(B88,Historical!$B$7:$B$1446,0))=0,"n/a",((INDEX(Historical!$C$7:$C$1439,MATCH(B88,Historical!$B$7:$B$1446,0))/INDEX(Historical!$O$7:$O$1432,MATCH(B88,Historical!$B$7:$B$1446,0)))^(1/10)-1)*100)</f>
        <v>9.385257483059938</v>
      </c>
      <c r="W88" s="762">
        <f t="shared" si="21"/>
        <v>7.1074571502036887</v>
      </c>
      <c r="X88" s="763">
        <f t="shared" si="22"/>
        <v>3.6252888806781001</v>
      </c>
      <c r="Y88" s="928"/>
      <c r="Z88" s="704">
        <f t="shared" si="23"/>
        <v>37.237237237237238</v>
      </c>
      <c r="AA88" s="937">
        <f t="shared" si="24"/>
        <v>10.183183183183182</v>
      </c>
      <c r="AB88" s="641">
        <v>12</v>
      </c>
      <c r="AC88" s="918">
        <v>3.33</v>
      </c>
      <c r="AD88" s="918">
        <v>1.27</v>
      </c>
      <c r="AE88" s="918">
        <v>4.12</v>
      </c>
      <c r="AF88" s="918">
        <v>1.29</v>
      </c>
      <c r="AG88" s="918">
        <v>13.100000000000001</v>
      </c>
      <c r="AH88" s="918">
        <v>35.299999999999997</v>
      </c>
      <c r="AI88" s="918">
        <v>4.29</v>
      </c>
      <c r="AJ88" s="918">
        <v>18.399999999999999</v>
      </c>
      <c r="AK88" s="918">
        <v>8</v>
      </c>
      <c r="AL88" s="930">
        <v>2830</v>
      </c>
      <c r="AM88" s="924">
        <v>0.8</v>
      </c>
      <c r="AN88" s="918">
        <v>0.1</v>
      </c>
      <c r="AO88" s="804">
        <f t="shared" si="25"/>
        <v>60.178870646537142</v>
      </c>
      <c r="AP88" s="805">
        <f t="shared" si="26"/>
        <v>70.362053829720324</v>
      </c>
      <c r="AQ88" s="938">
        <f t="shared" si="27"/>
        <v>-23.590848988106416</v>
      </c>
      <c r="AR88" s="704">
        <f>INDEX(Historical!$C$7:$C$1439,MATCH(B88,Historical!$B$7:$B$1446,0))*IF(AH88="n/a",1.03,IF(AH88&lt;0,1.01,IF(AH88&gt;10,1.1,(1+AH88/100))))</f>
        <v>1.1330000000000002</v>
      </c>
      <c r="AS88" s="937">
        <f t="shared" si="28"/>
        <v>1.1816057000000002</v>
      </c>
      <c r="AT88" s="937">
        <f t="shared" si="32"/>
        <v>1.2761341560000004</v>
      </c>
      <c r="AU88" s="937">
        <f t="shared" si="32"/>
        <v>1.3782248884800006</v>
      </c>
      <c r="AV88" s="937">
        <f t="shared" si="32"/>
        <v>1.4884828795584006</v>
      </c>
      <c r="AW88" s="704">
        <f t="shared" si="29"/>
        <v>6.4574476240384016</v>
      </c>
      <c r="AX88" s="812">
        <f t="shared" si="30"/>
        <v>19.042900690175177</v>
      </c>
      <c r="AY88" s="997">
        <v>1.21</v>
      </c>
      <c r="AZ88" s="924">
        <v>6.17</v>
      </c>
      <c r="BA88" s="924">
        <v>-23.02</v>
      </c>
      <c r="BB88" s="924">
        <v>-8.74</v>
      </c>
      <c r="BC88" s="924">
        <v>-13.389999999999999</v>
      </c>
      <c r="BE88" s="666">
        <v>2014</v>
      </c>
      <c r="BF88" s="948" t="e">
        <f>#VALUE!</f>
        <v>#VALUE!</v>
      </c>
      <c r="BG88" s="933">
        <v>1.7000000000000002</v>
      </c>
    </row>
    <row r="89" spans="1:59" ht="11.25" customHeight="1" x14ac:dyDescent="0.2">
      <c r="A89" s="537" t="s">
        <v>1044</v>
      </c>
      <c r="B89" s="927" t="s">
        <v>1045</v>
      </c>
      <c r="C89" s="994" t="s">
        <v>108</v>
      </c>
      <c r="D89" s="994" t="s">
        <v>4372</v>
      </c>
      <c r="E89" s="794">
        <v>9</v>
      </c>
      <c r="F89" s="526">
        <v>387</v>
      </c>
      <c r="G89" s="526" t="s">
        <v>106</v>
      </c>
      <c r="H89" s="526" t="s">
        <v>106</v>
      </c>
      <c r="I89" s="926">
        <v>95.44</v>
      </c>
      <c r="J89" s="704">
        <f t="shared" si="18"/>
        <v>1.2992455993294216</v>
      </c>
      <c r="K89" s="929">
        <v>0.31</v>
      </c>
      <c r="L89" s="641">
        <v>4</v>
      </c>
      <c r="M89" s="695">
        <f t="shared" si="19"/>
        <v>1.24</v>
      </c>
      <c r="N89" s="923" t="s">
        <v>149</v>
      </c>
      <c r="O89" s="797">
        <v>0.27</v>
      </c>
      <c r="P89" s="917">
        <v>43342</v>
      </c>
      <c r="Q89" s="917">
        <v>43357</v>
      </c>
      <c r="R89" s="695">
        <f t="shared" si="20"/>
        <v>14.814814814814806</v>
      </c>
      <c r="S89" s="761">
        <f>IF(INDEX(Historical!$D$7:$D$1439,MATCH(B89,Historical!$B$7:$B$1446,0))=0,"n/a",(INDEX(Historical!$C$7:$C$1439,MATCH(B89,Historical!$B$7:$B$1446,0))/INDEX(Historical!$D$7:$D$1439,MATCH(B89,Historical!$B$7:$B$1446,0))-1)*100)</f>
        <v>11.538461538461519</v>
      </c>
      <c r="T89" s="761">
        <f>IF(INDEX(Historical!$F$7:$F$1432,MATCH(B89,Historical!$B$7:$B$1446,0))=0,"n/a",((INDEX(Historical!$C$7:$C$1439,MATCH(B89,Historical!$B$7:$B$1446,0))/INDEX(Historical!$F$7:$F$1432,MATCH(B89,Historical!$B$7:$B$1446,0)))^(1/3)-1)*100)</f>
        <v>9.6457423731894245</v>
      </c>
      <c r="U89" s="761">
        <f>IF(INDEX(Historical!$H$7:$H$1432,MATCH(B89,Historical!$B$7:$B$1446,0))=0,"n/a",((INDEX(Historical!$C$7:$C$1439,MATCH(B89,Historical!$B$7:$B$1446,0))/INDEX(Historical!$H$7:$H$1432,MATCH(B89,Historical!$B$7:$B$1446,0)))^(1/5)-1)*100)</f>
        <v>11.939357728279077</v>
      </c>
      <c r="V89" s="761" t="str">
        <f>IF(INDEX(Historical!$O$7:$O$1432,MATCH(B89,Historical!$B$7:$B$1446,0))=0,"n/a",((INDEX(Historical!$C$7:$C$1439,MATCH(B89,Historical!$B$7:$B$1446,0))/INDEX(Historical!$O$7:$O$1432,MATCH(B89,Historical!$B$7:$B$1446,0)))^(1/10)-1)*100)</f>
        <v>n/a</v>
      </c>
      <c r="W89" s="762" t="str">
        <f t="shared" si="21"/>
        <v>n/a</v>
      </c>
      <c r="X89" s="763">
        <f t="shared" si="22"/>
        <v>0.58930689675612424</v>
      </c>
      <c r="Y89" s="927"/>
      <c r="Z89" s="704" t="str">
        <f t="shared" si="23"/>
        <v>n/a</v>
      </c>
      <c r="AA89" s="937" t="str">
        <f t="shared" si="24"/>
        <v>n/a</v>
      </c>
      <c r="AB89" s="641">
        <v>12</v>
      </c>
      <c r="AC89" s="918" t="s">
        <v>137</v>
      </c>
      <c r="AD89" s="918" t="s">
        <v>137</v>
      </c>
      <c r="AE89" s="918" t="s">
        <v>137</v>
      </c>
      <c r="AF89" s="918" t="s">
        <v>137</v>
      </c>
      <c r="AG89" s="920" t="s">
        <v>137</v>
      </c>
      <c r="AH89" s="918">
        <v>-3.8</v>
      </c>
      <c r="AI89" s="918">
        <v>11</v>
      </c>
      <c r="AJ89" s="918">
        <v>20.260000000000002</v>
      </c>
      <c r="AK89" s="918">
        <v>1.49</v>
      </c>
      <c r="AL89" s="930" t="s">
        <v>137</v>
      </c>
      <c r="AM89" s="924" t="s">
        <v>137</v>
      </c>
      <c r="AN89" s="918" t="s">
        <v>137</v>
      </c>
      <c r="AO89" s="804" t="str">
        <f t="shared" si="25"/>
        <v>n/a</v>
      </c>
      <c r="AP89" s="805">
        <f t="shared" si="26"/>
        <v>13.238603327608498</v>
      </c>
      <c r="AQ89" s="938" t="str">
        <f t="shared" si="27"/>
        <v>n/a</v>
      </c>
      <c r="AR89" s="704">
        <f>INDEX(Historical!$C$7:$C$1439,MATCH(B89,Historical!$B$7:$B$1446,0))*IF(AH89="n/a",1.03,IF(AH89&lt;0,1.01,IF(AH89&gt;10,1.1,(1+AH89/100))))</f>
        <v>1.1716</v>
      </c>
      <c r="AS89" s="937">
        <f t="shared" si="28"/>
        <v>1.2887600000000001</v>
      </c>
      <c r="AT89" s="937">
        <f t="shared" si="32"/>
        <v>1.3079625240000001</v>
      </c>
      <c r="AU89" s="937">
        <f t="shared" si="32"/>
        <v>1.3274511656076</v>
      </c>
      <c r="AV89" s="937">
        <f t="shared" si="32"/>
        <v>1.3472301879751531</v>
      </c>
      <c r="AW89" s="704">
        <f t="shared" si="29"/>
        <v>6.4430038775827541</v>
      </c>
      <c r="AX89" s="812">
        <f t="shared" si="30"/>
        <v>6.7508422858159625</v>
      </c>
      <c r="AY89" s="997" t="s">
        <v>137</v>
      </c>
      <c r="AZ89" s="924">
        <v>8.6199999999999992</v>
      </c>
      <c r="BA89" s="924">
        <v>-17.27</v>
      </c>
      <c r="BB89" s="924">
        <v>0.47000000000000003</v>
      </c>
      <c r="BC89" s="924">
        <v>-4.8500000000000005</v>
      </c>
      <c r="BE89" s="666">
        <v>2010</v>
      </c>
      <c r="BF89" s="948" t="e">
        <f>#VALUE!</f>
        <v>#VALUE!</v>
      </c>
      <c r="BG89" s="933" t="s">
        <v>137</v>
      </c>
    </row>
    <row r="90" spans="1:59" ht="11.25" customHeight="1" x14ac:dyDescent="0.2">
      <c r="A90" s="611" t="s">
        <v>1032</v>
      </c>
      <c r="B90" s="927" t="s">
        <v>1033</v>
      </c>
      <c r="C90" s="994" t="s">
        <v>123</v>
      </c>
      <c r="D90" s="994" t="s">
        <v>4208</v>
      </c>
      <c r="E90" s="794">
        <v>7</v>
      </c>
      <c r="F90" s="526">
        <v>602</v>
      </c>
      <c r="G90" s="526" t="s">
        <v>106</v>
      </c>
      <c r="H90" s="526" t="s">
        <v>106</v>
      </c>
      <c r="I90" s="926">
        <v>41.63</v>
      </c>
      <c r="J90" s="704">
        <f t="shared" si="18"/>
        <v>3.1707902954600047</v>
      </c>
      <c r="K90" s="929">
        <v>0.33</v>
      </c>
      <c r="L90" s="641">
        <v>4</v>
      </c>
      <c r="M90" s="695">
        <f t="shared" si="19"/>
        <v>1.32</v>
      </c>
      <c r="N90" s="923" t="s">
        <v>228</v>
      </c>
      <c r="O90" s="797">
        <v>0.315</v>
      </c>
      <c r="P90" s="660">
        <v>43244</v>
      </c>
      <c r="Q90" s="660">
        <v>43259</v>
      </c>
      <c r="R90" s="695">
        <f t="shared" si="20"/>
        <v>4.7619047619047654</v>
      </c>
      <c r="S90" s="761">
        <f>IF(INDEX(Historical!$D$7:$D$1439,MATCH(B90,Historical!$B$7:$B$1446,0))=0,"n/a",(INDEX(Historical!$C$7:$C$1439,MATCH(B90,Historical!$B$7:$B$1446,0))/INDEX(Historical!$D$7:$D$1439,MATCH(B90,Historical!$B$7:$B$1446,0))-1)*100)</f>
        <v>4.8192771084337283</v>
      </c>
      <c r="T90" s="761">
        <f>IF(INDEX(Historical!$F$7:$F$1432,MATCH(B90,Historical!$B$7:$B$1446,0))=0,"n/a",((INDEX(Historical!$C$7:$C$1439,MATCH(B90,Historical!$B$7:$B$1446,0))/INDEX(Historical!$F$7:$F$1432,MATCH(B90,Historical!$B$7:$B$1446,0)))^(1/3)-1)*100)</f>
        <v>14.036167488494012</v>
      </c>
      <c r="U90" s="761">
        <f>IF(INDEX(Historical!$H$7:$H$1432,MATCH(B90,Historical!$B$7:$B$1446,0))=0,"n/a",((INDEX(Historical!$C$7:$C$1439,MATCH(B90,Historical!$B$7:$B$1446,0))/INDEX(Historical!$H$7:$H$1432,MATCH(B90,Historical!$B$7:$B$1446,0)))^(1/5)-1)*100)</f>
        <v>10.281865760422292</v>
      </c>
      <c r="V90" s="761">
        <f>IF(INDEX(Historical!$O$7:$O$1432,MATCH(B90,Historical!$B$7:$B$1446,0))=0,"n/a",((INDEX(Historical!$C$7:$C$1439,MATCH(B90,Historical!$B$7:$B$1446,0))/INDEX(Historical!$O$7:$O$1432,MATCH(B90,Historical!$B$7:$B$1446,0)))^(1/10)-1)*100)</f>
        <v>6.1274676611179135</v>
      </c>
      <c r="W90" s="762">
        <f t="shared" si="21"/>
        <v>1.6779959241019378</v>
      </c>
      <c r="X90" s="763" t="str">
        <f t="shared" si="22"/>
        <v>n/a</v>
      </c>
      <c r="Y90" s="715"/>
      <c r="Z90" s="704">
        <f t="shared" si="23"/>
        <v>231.57894736842107</v>
      </c>
      <c r="AA90" s="937">
        <f t="shared" si="24"/>
        <v>73.035087719298261</v>
      </c>
      <c r="AB90" s="641">
        <v>9</v>
      </c>
      <c r="AC90" s="918">
        <v>0.56999999999999995</v>
      </c>
      <c r="AD90" s="918">
        <v>5.21</v>
      </c>
      <c r="AE90" s="918">
        <v>0.79</v>
      </c>
      <c r="AF90" s="918">
        <v>2.1800000000000002</v>
      </c>
      <c r="AG90" s="918">
        <v>6.6000000000000005</v>
      </c>
      <c r="AH90" s="918">
        <v>-81.399999999999991</v>
      </c>
      <c r="AI90" s="918">
        <v>13.96</v>
      </c>
      <c r="AJ90" s="918">
        <v>-21</v>
      </c>
      <c r="AK90" s="918">
        <v>14.02</v>
      </c>
      <c r="AL90" s="930">
        <v>2620</v>
      </c>
      <c r="AM90" s="924">
        <v>1.3</v>
      </c>
      <c r="AN90" s="918">
        <v>1.04</v>
      </c>
      <c r="AO90" s="804">
        <f t="shared" si="25"/>
        <v>-59.58243166341596</v>
      </c>
      <c r="AP90" s="805">
        <f t="shared" si="26"/>
        <v>13.452656055882297</v>
      </c>
      <c r="AQ90" s="938">
        <f t="shared" si="27"/>
        <v>166.01294139619114</v>
      </c>
      <c r="AR90" s="704">
        <f>INDEX(Historical!$C$7:$C$1439,MATCH(B90,Historical!$B$7:$B$1446,0))*IF(AH90="n/a",1.03,IF(AH90&lt;0,1.01,IF(AH90&gt;10,1.1,(1+AH90/100))))</f>
        <v>1.3180499999999999</v>
      </c>
      <c r="AS90" s="937">
        <f t="shared" si="28"/>
        <v>1.4498550000000001</v>
      </c>
      <c r="AT90" s="937">
        <f t="shared" si="32"/>
        <v>1.5948405000000003</v>
      </c>
      <c r="AU90" s="937">
        <f t="shared" si="32"/>
        <v>1.7543245500000004</v>
      </c>
      <c r="AV90" s="937">
        <f t="shared" si="32"/>
        <v>1.9297570050000006</v>
      </c>
      <c r="AW90" s="704">
        <f t="shared" si="29"/>
        <v>8.0468270550000014</v>
      </c>
      <c r="AX90" s="812">
        <f t="shared" si="30"/>
        <v>19.329394799423493</v>
      </c>
      <c r="AY90" s="997">
        <v>1.36</v>
      </c>
      <c r="AZ90" s="924">
        <v>5.21</v>
      </c>
      <c r="BA90" s="924">
        <v>-38.6</v>
      </c>
      <c r="BB90" s="924">
        <v>-7.7299999999999995</v>
      </c>
      <c r="BC90" s="924">
        <v>-22.67</v>
      </c>
      <c r="BE90" s="666">
        <v>2012</v>
      </c>
      <c r="BF90" s="948" t="e">
        <f>#VALUE!</f>
        <v>#VALUE!</v>
      </c>
      <c r="BG90" s="933">
        <v>2.4</v>
      </c>
    </row>
    <row r="91" spans="1:59" ht="11.25" customHeight="1" x14ac:dyDescent="0.2">
      <c r="A91" s="630" t="s">
        <v>3818</v>
      </c>
      <c r="B91" s="927" t="s">
        <v>3819</v>
      </c>
      <c r="C91" s="994" t="s">
        <v>108</v>
      </c>
      <c r="D91" s="994" t="s">
        <v>4376</v>
      </c>
      <c r="E91" s="794">
        <v>6</v>
      </c>
      <c r="F91" s="526">
        <v>783</v>
      </c>
      <c r="G91" s="526" t="s">
        <v>106</v>
      </c>
      <c r="H91" s="526" t="s">
        <v>106</v>
      </c>
      <c r="I91" s="926">
        <v>21.78</v>
      </c>
      <c r="J91" s="704">
        <f t="shared" si="18"/>
        <v>2.0202020202020199</v>
      </c>
      <c r="K91" s="929">
        <v>0.11</v>
      </c>
      <c r="L91" s="641">
        <v>4</v>
      </c>
      <c r="M91" s="695">
        <f t="shared" si="19"/>
        <v>0.44</v>
      </c>
      <c r="N91" s="923" t="s">
        <v>520</v>
      </c>
      <c r="O91" s="797">
        <v>0.09</v>
      </c>
      <c r="P91" s="917">
        <v>43532</v>
      </c>
      <c r="Q91" s="917">
        <v>43549</v>
      </c>
      <c r="R91" s="695">
        <f t="shared" si="20"/>
        <v>22.222222222222225</v>
      </c>
      <c r="S91" s="761">
        <f>IF(INDEX(Historical!$D$7:$D$1439,MATCH(B91,Historical!$B$7:$B$1446,0))=0,"n/a",(INDEX(Historical!$C$7:$C$1439,MATCH(B91,Historical!$B$7:$B$1446,0))/INDEX(Historical!$D$7:$D$1439,MATCH(B91,Historical!$B$7:$B$1446,0))-1)*100)</f>
        <v>33.33333333333335</v>
      </c>
      <c r="T91" s="761">
        <f>IF(INDEX(Historical!$F$7:$F$1432,MATCH(B91,Historical!$B$7:$B$1446,0))=0,"n/a",((INDEX(Historical!$C$7:$C$1439,MATCH(B91,Historical!$B$7:$B$1446,0))/INDEX(Historical!$F$7:$F$1432,MATCH(B91,Historical!$B$7:$B$1446,0)))^(1/3)-1)*100)</f>
        <v>35.02127623583273</v>
      </c>
      <c r="U91" s="761" t="str">
        <f>IF(INDEX(Historical!$H$7:$H$1432,MATCH(B91,Historical!$B$7:$B$1446,0))=0,"n/a",((INDEX(Historical!$C$7:$C$1439,MATCH(B91,Historical!$B$7:$B$1446,0))/INDEX(Historical!$H$7:$H$1432,MATCH(B91,Historical!$B$7:$B$1446,0)))^(1/5)-1)*100)</f>
        <v>n/a</v>
      </c>
      <c r="V91" s="761">
        <f>IF(INDEX(Historical!$O$7:$O$1432,MATCH(B91,Historical!$B$7:$B$1446,0))=0,"n/a",((INDEX(Historical!$C$7:$C$1439,MATCH(B91,Historical!$B$7:$B$1446,0))/INDEX(Historical!$O$7:$O$1432,MATCH(B91,Historical!$B$7:$B$1446,0)))^(1/10)-1)*100)</f>
        <v>-8.1034154581234077</v>
      </c>
      <c r="W91" s="762" t="str">
        <f t="shared" si="21"/>
        <v>n/a</v>
      </c>
      <c r="X91" s="763" t="str">
        <f t="shared" si="22"/>
        <v>n/a</v>
      </c>
      <c r="Y91" s="715"/>
      <c r="Z91" s="704">
        <f t="shared" si="23"/>
        <v>33.082706766917291</v>
      </c>
      <c r="AA91" s="937">
        <f t="shared" si="24"/>
        <v>16.375939849624061</v>
      </c>
      <c r="AB91" s="641">
        <v>12</v>
      </c>
      <c r="AC91" s="918">
        <v>1.33</v>
      </c>
      <c r="AD91" s="918">
        <v>2.74</v>
      </c>
      <c r="AE91" s="918">
        <v>3.84</v>
      </c>
      <c r="AF91" s="918">
        <v>1.22</v>
      </c>
      <c r="AG91" s="918">
        <v>8.9</v>
      </c>
      <c r="AH91" s="918">
        <v>51</v>
      </c>
      <c r="AI91" s="918">
        <v>11.97</v>
      </c>
      <c r="AJ91" s="918">
        <v>30.7</v>
      </c>
      <c r="AK91" s="918">
        <v>6</v>
      </c>
      <c r="AL91" s="930">
        <v>381.37</v>
      </c>
      <c r="AM91" s="924">
        <v>16.5</v>
      </c>
      <c r="AN91" s="918">
        <v>0.17</v>
      </c>
      <c r="AO91" s="804" t="str">
        <f t="shared" si="25"/>
        <v>n/a</v>
      </c>
      <c r="AP91" s="805" t="str">
        <f t="shared" si="26"/>
        <v>n/a</v>
      </c>
      <c r="AQ91" s="938">
        <f t="shared" si="27"/>
        <v>-5.7694396905090928</v>
      </c>
      <c r="AR91" s="704">
        <f>INDEX(Historical!$C$7:$C$1439,MATCH(B91,Historical!$B$7:$B$1446,0))*IF(AH91="n/a",1.03,IF(AH91&lt;0,1.01,IF(AH91&gt;10,1.1,(1+AH91/100))))</f>
        <v>0.35200000000000004</v>
      </c>
      <c r="AS91" s="937">
        <f t="shared" si="28"/>
        <v>0.38720000000000004</v>
      </c>
      <c r="AT91" s="937">
        <f t="shared" si="32"/>
        <v>0.41043200000000007</v>
      </c>
      <c r="AU91" s="937">
        <f t="shared" si="32"/>
        <v>0.4350579200000001</v>
      </c>
      <c r="AV91" s="937">
        <f t="shared" si="32"/>
        <v>0.4611613952000001</v>
      </c>
      <c r="AW91" s="704">
        <f t="shared" si="29"/>
        <v>2.0458513152000002</v>
      </c>
      <c r="AX91" s="812">
        <f t="shared" si="30"/>
        <v>9.3932567272727283</v>
      </c>
      <c r="AY91" s="997">
        <v>0.77</v>
      </c>
      <c r="AZ91" s="924">
        <v>9.31</v>
      </c>
      <c r="BA91" s="924">
        <v>-19.18</v>
      </c>
      <c r="BB91" s="924">
        <v>-9.1800000000000015</v>
      </c>
      <c r="BC91" s="924">
        <v>-9.9699999999999989</v>
      </c>
      <c r="BE91" s="666">
        <v>2014</v>
      </c>
      <c r="BF91" s="948" t="e">
        <f>#VALUE!</f>
        <v>#VALUE!</v>
      </c>
      <c r="BG91" s="933">
        <v>0.89999999999999991</v>
      </c>
    </row>
    <row r="92" spans="1:59" ht="11.25" customHeight="1" x14ac:dyDescent="0.2">
      <c r="A92" s="630" t="s">
        <v>4338</v>
      </c>
      <c r="B92" s="633" t="s">
        <v>3825</v>
      </c>
      <c r="C92" s="994" t="s">
        <v>4356</v>
      </c>
      <c r="D92" s="994" t="s">
        <v>4357</v>
      </c>
      <c r="E92" s="794">
        <v>5</v>
      </c>
      <c r="F92" s="526">
        <v>853</v>
      </c>
      <c r="G92" s="526" t="s">
        <v>106</v>
      </c>
      <c r="H92" s="526" t="s">
        <v>106</v>
      </c>
      <c r="I92" s="926">
        <v>128</v>
      </c>
      <c r="J92" s="704">
        <f t="shared" si="18"/>
        <v>3.515625</v>
      </c>
      <c r="K92" s="929">
        <v>1.125</v>
      </c>
      <c r="L92" s="641">
        <v>4</v>
      </c>
      <c r="M92" s="695">
        <f t="shared" si="19"/>
        <v>4.5</v>
      </c>
      <c r="N92" s="923" t="s">
        <v>320</v>
      </c>
      <c r="O92" s="797">
        <v>1.05</v>
      </c>
      <c r="P92" s="917">
        <v>43447</v>
      </c>
      <c r="Q92" s="917">
        <v>43465</v>
      </c>
      <c r="R92" s="695">
        <f t="shared" si="20"/>
        <v>7.1428571428571379</v>
      </c>
      <c r="S92" s="761">
        <f>IF(INDEX(Historical!$D$7:$D$1439,MATCH(B92,Historical!$B$7:$B$1446,0))=0,"n/a",(INDEX(Historical!$C$7:$C$1439,MATCH(B92,Historical!$B$7:$B$1446,0))/INDEX(Historical!$D$7:$D$1439,MATCH(B92,Historical!$B$7:$B$1446,0))-1)*100)</f>
        <v>9.6153846153846256</v>
      </c>
      <c r="T92" s="761">
        <f>IF(INDEX(Historical!$F$7:$F$1432,MATCH(B92,Historical!$B$7:$B$1446,0))=0,"n/a",((INDEX(Historical!$C$7:$C$1439,MATCH(B92,Historical!$B$7:$B$1446,0))/INDEX(Historical!$F$7:$F$1432,MATCH(B92,Historical!$B$7:$B$1446,0)))^(1/3)-1)*100)</f>
        <v>8.5208863732980191</v>
      </c>
      <c r="U92" s="761" t="str">
        <f>IF(INDEX(Historical!$H$7:$H$1432,MATCH(B92,Historical!$B$7:$B$1446,0))=0,"n/a",((INDEX(Historical!$C$7:$C$1439,MATCH(B92,Historical!$B$7:$B$1446,0))/INDEX(Historical!$H$7:$H$1432,MATCH(B92,Historical!$B$7:$B$1446,0)))^(1/5)-1)*100)</f>
        <v>n/a</v>
      </c>
      <c r="V92" s="761" t="str">
        <f>IF(INDEX(Historical!$O$7:$O$1432,MATCH(B92,Historical!$B$7:$B$1446,0))=0,"n/a",((INDEX(Historical!$C$7:$C$1439,MATCH(B92,Historical!$B$7:$B$1446,0))/INDEX(Historical!$O$7:$O$1432,MATCH(B92,Historical!$B$7:$B$1446,0)))^(1/10)-1)*100)</f>
        <v>n/a</v>
      </c>
      <c r="W92" s="762" t="str">
        <f t="shared" si="21"/>
        <v>n/a</v>
      </c>
      <c r="X92" s="763" t="str">
        <f t="shared" si="22"/>
        <v>n/a</v>
      </c>
      <c r="Y92" s="715"/>
      <c r="Z92" s="704">
        <f t="shared" si="23"/>
        <v>333.33333333333331</v>
      </c>
      <c r="AA92" s="937">
        <f t="shared" si="24"/>
        <v>94.81481481481481</v>
      </c>
      <c r="AB92" s="641">
        <v>12</v>
      </c>
      <c r="AC92" s="918">
        <v>1.35</v>
      </c>
      <c r="AD92" s="918">
        <v>4.84</v>
      </c>
      <c r="AE92" s="918">
        <v>9.8800000000000008</v>
      </c>
      <c r="AF92" s="918">
        <v>4.3899999999999997</v>
      </c>
      <c r="AG92" s="918">
        <v>4.5</v>
      </c>
      <c r="AH92" s="918">
        <v>27.800000000000004</v>
      </c>
      <c r="AI92" s="918">
        <v>16.13</v>
      </c>
      <c r="AJ92" s="918">
        <v>55.1</v>
      </c>
      <c r="AK92" s="918">
        <v>19.670000000000002</v>
      </c>
      <c r="AL92" s="918">
        <v>53570</v>
      </c>
      <c r="AM92" s="924">
        <v>0.4</v>
      </c>
      <c r="AN92" s="918">
        <v>1.39</v>
      </c>
      <c r="AO92" s="804" t="str">
        <f t="shared" si="25"/>
        <v>n/a</v>
      </c>
      <c r="AP92" s="805" t="str">
        <f t="shared" si="26"/>
        <v>n/a</v>
      </c>
      <c r="AQ92" s="938">
        <f t="shared" si="27"/>
        <v>330.10956590516275</v>
      </c>
      <c r="AR92" s="704">
        <f>INDEX(Historical!$C$7:$C$1439,MATCH(B92,Historical!$B$7:$B$1446,0))*IF(AH92="n/a",1.03,IF(AH92&lt;0,1.01,IF(AH92&gt;10,1.1,(1+AH92/100))))</f>
        <v>4.7025000000000006</v>
      </c>
      <c r="AS92" s="937">
        <f t="shared" si="28"/>
        <v>5.1727500000000006</v>
      </c>
      <c r="AT92" s="937">
        <f t="shared" si="32"/>
        <v>5.6900250000000012</v>
      </c>
      <c r="AU92" s="937">
        <f t="shared" si="32"/>
        <v>6.259027500000002</v>
      </c>
      <c r="AV92" s="937">
        <f t="shared" si="32"/>
        <v>6.8849302500000027</v>
      </c>
      <c r="AW92" s="704">
        <f t="shared" si="29"/>
        <v>28.709232750000009</v>
      </c>
      <c r="AX92" s="812">
        <f t="shared" si="30"/>
        <v>22.429088085937508</v>
      </c>
      <c r="AY92" s="997">
        <v>0.46</v>
      </c>
      <c r="AZ92" s="924">
        <v>29.49</v>
      </c>
      <c r="BA92" s="924">
        <v>0.25</v>
      </c>
      <c r="BB92" s="924">
        <v>7.4499999999999993</v>
      </c>
      <c r="BC92" s="924">
        <v>14.2</v>
      </c>
      <c r="BE92" s="666">
        <v>2014</v>
      </c>
      <c r="BF92" s="948" t="e">
        <f>#VALUE!</f>
        <v>#VALUE!</v>
      </c>
      <c r="BG92" s="933">
        <v>1.7000000000000002</v>
      </c>
    </row>
    <row r="93" spans="1:59" ht="11.25" customHeight="1" x14ac:dyDescent="0.2">
      <c r="A93" s="630" t="s">
        <v>1087</v>
      </c>
      <c r="B93" s="927" t="s">
        <v>1088</v>
      </c>
      <c r="C93" s="994" t="s">
        <v>4380</v>
      </c>
      <c r="D93" s="994" t="s">
        <v>4389</v>
      </c>
      <c r="E93" s="794">
        <v>8</v>
      </c>
      <c r="F93" s="526">
        <v>575</v>
      </c>
      <c r="G93" s="526" t="s">
        <v>106</v>
      </c>
      <c r="H93" s="526" t="s">
        <v>106</v>
      </c>
      <c r="I93" s="926">
        <v>54.25</v>
      </c>
      <c r="J93" s="704">
        <f t="shared" si="18"/>
        <v>4.2764976958525347</v>
      </c>
      <c r="K93" s="929">
        <v>0.57999999999999996</v>
      </c>
      <c r="L93" s="641">
        <v>4</v>
      </c>
      <c r="M93" s="695">
        <f t="shared" si="19"/>
        <v>2.3199999999999998</v>
      </c>
      <c r="N93" s="923" t="s">
        <v>3969</v>
      </c>
      <c r="O93" s="797">
        <v>0.56000000000000005</v>
      </c>
      <c r="P93" s="917">
        <v>43531</v>
      </c>
      <c r="Q93" s="917">
        <v>43553</v>
      </c>
      <c r="R93" s="695">
        <f t="shared" si="20"/>
        <v>3.5714285714285547</v>
      </c>
      <c r="S93" s="761">
        <f>IF(INDEX(Historical!$D$7:$D$1439,MATCH(B93,Historical!$B$7:$B$1446,0))=0,"n/a",(INDEX(Historical!$C$7:$C$1439,MATCH(B93,Historical!$B$7:$B$1446,0))/INDEX(Historical!$D$7:$D$1439,MATCH(B93,Historical!$B$7:$B$1446,0))-1)*100)</f>
        <v>17.777777777777803</v>
      </c>
      <c r="T93" s="761">
        <f>IF(INDEX(Historical!$F$7:$F$1432,MATCH(B93,Historical!$B$7:$B$1446,0))=0,"n/a",((INDEX(Historical!$C$7:$C$1439,MATCH(B93,Historical!$B$7:$B$1446,0))/INDEX(Historical!$F$7:$F$1432,MATCH(B93,Historical!$B$7:$B$1446,0)))^(1/3)-1)*100)</f>
        <v>13.238559226329594</v>
      </c>
      <c r="U93" s="761">
        <f>IF(INDEX(Historical!$H$7:$H$1432,MATCH(B93,Historical!$B$7:$B$1446,0))=0,"n/a",((INDEX(Historical!$C$7:$C$1439,MATCH(B93,Historical!$B$7:$B$1446,0))/INDEX(Historical!$H$7:$H$1432,MATCH(B93,Historical!$B$7:$B$1446,0)))^(1/5)-1)*100)</f>
        <v>22.773448249204954</v>
      </c>
      <c r="V93" s="761" t="str">
        <f>IF(INDEX(Historical!$O$7:$O$1432,MATCH(B93,Historical!$B$7:$B$1446,0))=0,"n/a",((INDEX(Historical!$C$7:$C$1439,MATCH(B93,Historical!$B$7:$B$1446,0))/INDEX(Historical!$O$7:$O$1432,MATCH(B93,Historical!$B$7:$B$1446,0)))^(1/10)-1)*100)</f>
        <v>n/a</v>
      </c>
      <c r="W93" s="762" t="str">
        <f t="shared" si="21"/>
        <v>n/a</v>
      </c>
      <c r="X93" s="763" t="str">
        <f t="shared" si="22"/>
        <v>n/a</v>
      </c>
      <c r="Y93" s="928"/>
      <c r="Z93" s="704">
        <f t="shared" si="23"/>
        <v>368.25396825396825</v>
      </c>
      <c r="AA93" s="937">
        <f t="shared" si="24"/>
        <v>86.111111111111114</v>
      </c>
      <c r="AB93" s="641">
        <v>12</v>
      </c>
      <c r="AC93" s="918">
        <v>0.63</v>
      </c>
      <c r="AD93" s="918" t="s">
        <v>137</v>
      </c>
      <c r="AE93" s="918">
        <v>4.92</v>
      </c>
      <c r="AF93" s="920" t="s">
        <v>137</v>
      </c>
      <c r="AG93" s="918">
        <v>-23.599999999999998</v>
      </c>
      <c r="AH93" s="918">
        <v>65.100000000000009</v>
      </c>
      <c r="AI93" s="918">
        <v>35.130000000000003</v>
      </c>
      <c r="AJ93" s="918">
        <v>-12.2</v>
      </c>
      <c r="AK93" s="918" t="s">
        <v>137</v>
      </c>
      <c r="AL93" s="930">
        <v>2560</v>
      </c>
      <c r="AM93" s="924">
        <v>0.8</v>
      </c>
      <c r="AN93" s="918" t="s">
        <v>137</v>
      </c>
      <c r="AO93" s="804">
        <f t="shared" si="25"/>
        <v>-59.061165166053627</v>
      </c>
      <c r="AP93" s="805">
        <f t="shared" si="26"/>
        <v>27.049945945057488</v>
      </c>
      <c r="AQ93" s="938" t="str">
        <f t="shared" si="27"/>
        <v>n/a</v>
      </c>
      <c r="AR93" s="704">
        <f>INDEX(Historical!$C$7:$C$1439,MATCH(B93,Historical!$B$7:$B$1446,0))*IF(AH93="n/a",1.03,IF(AH93&lt;0,1.01,IF(AH93&gt;10,1.1,(1+AH93/100))))</f>
        <v>2.3320000000000003</v>
      </c>
      <c r="AS93" s="937">
        <f t="shared" si="28"/>
        <v>2.5652000000000004</v>
      </c>
      <c r="AT93" s="937">
        <f t="shared" si="32"/>
        <v>2.6421560000000004</v>
      </c>
      <c r="AU93" s="937">
        <f t="shared" si="32"/>
        <v>2.7214206800000005</v>
      </c>
      <c r="AV93" s="937">
        <f t="shared" si="32"/>
        <v>2.8030633004000007</v>
      </c>
      <c r="AW93" s="704">
        <f t="shared" si="29"/>
        <v>13.063839980400004</v>
      </c>
      <c r="AX93" s="812">
        <f t="shared" si="30"/>
        <v>24.080811023778811</v>
      </c>
      <c r="AY93" s="997">
        <v>0.71</v>
      </c>
      <c r="AZ93" s="924">
        <v>28.4</v>
      </c>
      <c r="BA93" s="924">
        <v>-5.8999999999999995</v>
      </c>
      <c r="BB93" s="924">
        <v>9.379999999999999</v>
      </c>
      <c r="BC93" s="924">
        <v>6.39</v>
      </c>
      <c r="BD93" s="989"/>
      <c r="BE93" s="666">
        <v>2012</v>
      </c>
      <c r="BF93" s="948" t="e">
        <f>#VALUE!</f>
        <v>#VALUE!</v>
      </c>
      <c r="BG93" s="933">
        <v>3.9</v>
      </c>
    </row>
    <row r="94" spans="1:59" ht="11.25" customHeight="1" x14ac:dyDescent="0.2">
      <c r="A94" s="932" t="s">
        <v>4460</v>
      </c>
      <c r="B94" s="927" t="s">
        <v>3820</v>
      </c>
      <c r="C94" s="994" t="s">
        <v>4227</v>
      </c>
      <c r="D94" s="994" t="s">
        <v>4406</v>
      </c>
      <c r="E94" s="794">
        <v>5</v>
      </c>
      <c r="F94" s="526">
        <v>799</v>
      </c>
      <c r="G94" s="526" t="s">
        <v>106</v>
      </c>
      <c r="H94" s="526" t="s">
        <v>106</v>
      </c>
      <c r="I94" s="926">
        <v>58.82</v>
      </c>
      <c r="J94" s="704">
        <f t="shared" si="18"/>
        <v>1.0200612036722203</v>
      </c>
      <c r="K94" s="929">
        <v>0.15</v>
      </c>
      <c r="L94" s="641">
        <v>4</v>
      </c>
      <c r="M94" s="695">
        <f t="shared" si="19"/>
        <v>0.6</v>
      </c>
      <c r="N94" s="923" t="s">
        <v>320</v>
      </c>
      <c r="O94" s="797">
        <v>0.14000000000000001</v>
      </c>
      <c r="P94" s="919">
        <v>43069</v>
      </c>
      <c r="Q94" s="919">
        <v>43097</v>
      </c>
      <c r="R94" s="695">
        <f t="shared" si="20"/>
        <v>7.1428571428571281</v>
      </c>
      <c r="S94" s="761">
        <f>IF(INDEX(Historical!$D$7:$D$1439,MATCH(B94,Historical!$B$7:$B$1446,0))=0,"n/a",(INDEX(Historical!$C$7:$C$1439,MATCH(B94,Historical!$B$7:$B$1446,0))/INDEX(Historical!$D$7:$D$1439,MATCH(B94,Historical!$B$7:$B$1446,0))-1)*100)</f>
        <v>5.2631578947368363</v>
      </c>
      <c r="T94" s="761">
        <f>IF(INDEX(Historical!$F$7:$F$1432,MATCH(B94,Historical!$B$7:$B$1446,0))=0,"n/a",((INDEX(Historical!$C$7:$C$1439,MATCH(B94,Historical!$B$7:$B$1446,0))/INDEX(Historical!$F$7:$F$1432,MATCH(B94,Historical!$B$7:$B$1446,0)))^(1/3)-1)*100)</f>
        <v>6.6224564261434971</v>
      </c>
      <c r="U94" s="761" t="str">
        <f>IF(INDEX(Historical!$H$7:$H$1432,MATCH(B94,Historical!$B$7:$B$1446,0))=0,"n/a",((INDEX(Historical!$C$7:$C$1439,MATCH(B94,Historical!$B$7:$B$1446,0))/INDEX(Historical!$H$7:$H$1432,MATCH(B94,Historical!$B$7:$B$1446,0)))^(1/5)-1)*100)</f>
        <v>n/a</v>
      </c>
      <c r="V94" s="761" t="str">
        <f>IF(INDEX(Historical!$O$7:$O$1432,MATCH(B94,Historical!$B$7:$B$1446,0))=0,"n/a",((INDEX(Historical!$C$7:$C$1439,MATCH(B94,Historical!$B$7:$B$1446,0))/INDEX(Historical!$O$7:$O$1432,MATCH(B94,Historical!$B$7:$B$1446,0)))^(1/10)-1)*100)</f>
        <v>n/a</v>
      </c>
      <c r="W94" s="762" t="str">
        <f t="shared" si="21"/>
        <v>n/a</v>
      </c>
      <c r="X94" s="763" t="str">
        <f t="shared" si="22"/>
        <v>n/a</v>
      </c>
      <c r="Y94" s="928"/>
      <c r="Z94" s="704">
        <f t="shared" si="23"/>
        <v>21.052631578947366</v>
      </c>
      <c r="AA94" s="937">
        <f t="shared" si="24"/>
        <v>20.638596491228071</v>
      </c>
      <c r="AB94" s="641">
        <v>6</v>
      </c>
      <c r="AC94" s="918">
        <v>2.85</v>
      </c>
      <c r="AD94" s="918">
        <v>2.0699999999999998</v>
      </c>
      <c r="AE94" s="918">
        <v>3.29</v>
      </c>
      <c r="AF94" s="918" t="s">
        <v>137</v>
      </c>
      <c r="AG94" s="918">
        <v>-105.2</v>
      </c>
      <c r="AH94" s="918">
        <v>32.800000000000004</v>
      </c>
      <c r="AI94" s="918">
        <v>13.700000000000001</v>
      </c>
      <c r="AJ94" s="918">
        <v>16.400000000000002</v>
      </c>
      <c r="AK94" s="918">
        <v>10</v>
      </c>
      <c r="AL94" s="930">
        <v>7540</v>
      </c>
      <c r="AM94" s="924">
        <v>0.2</v>
      </c>
      <c r="AN94" s="918" t="s">
        <v>137</v>
      </c>
      <c r="AO94" s="804" t="str">
        <f t="shared" si="25"/>
        <v>n/a</v>
      </c>
      <c r="AP94" s="805" t="str">
        <f t="shared" si="26"/>
        <v>n/a</v>
      </c>
      <c r="AQ94" s="938" t="str">
        <f t="shared" si="27"/>
        <v>n/a</v>
      </c>
      <c r="AR94" s="704">
        <f>INDEX(Historical!$C$7:$C$1439,MATCH(B94,Historical!$B$7:$B$1446,0))*IF(AH94="n/a",1.03,IF(AH94&lt;0,1.01,IF(AH94&gt;10,1.1,(1+AH94/100))))</f>
        <v>0.66</v>
      </c>
      <c r="AS94" s="937">
        <f t="shared" si="28"/>
        <v>0.72600000000000009</v>
      </c>
      <c r="AT94" s="937">
        <f t="shared" si="32"/>
        <v>0.7986000000000002</v>
      </c>
      <c r="AU94" s="937">
        <f t="shared" si="32"/>
        <v>0.87846000000000024</v>
      </c>
      <c r="AV94" s="937">
        <f t="shared" si="32"/>
        <v>0.96630600000000033</v>
      </c>
      <c r="AW94" s="704">
        <f t="shared" si="29"/>
        <v>4.0293660000000013</v>
      </c>
      <c r="AX94" s="812">
        <f t="shared" si="30"/>
        <v>6.8503332199932014</v>
      </c>
      <c r="AY94" s="997">
        <v>0.73</v>
      </c>
      <c r="AZ94" s="924">
        <v>33.660000000000004</v>
      </c>
      <c r="BA94" s="924">
        <v>-13.459999999999999</v>
      </c>
      <c r="BB94" s="924">
        <v>5.99</v>
      </c>
      <c r="BC94" s="924">
        <v>2.2999999999999998</v>
      </c>
      <c r="BE94" s="666">
        <v>2014</v>
      </c>
      <c r="BF94" s="948" t="e">
        <f>#VALUE!</f>
        <v>#VALUE!</v>
      </c>
      <c r="BG94" s="933">
        <v>12.7</v>
      </c>
    </row>
    <row r="95" spans="1:59" ht="11.25" customHeight="1" x14ac:dyDescent="0.2">
      <c r="A95" s="537" t="s">
        <v>1048</v>
      </c>
      <c r="B95" s="927" t="s">
        <v>1049</v>
      </c>
      <c r="C95" s="994" t="s">
        <v>4227</v>
      </c>
      <c r="D95" s="994" t="s">
        <v>4375</v>
      </c>
      <c r="E95" s="794">
        <v>6</v>
      </c>
      <c r="F95" s="526">
        <v>743</v>
      </c>
      <c r="G95" s="526" t="s">
        <v>106</v>
      </c>
      <c r="H95" s="526" t="s">
        <v>106</v>
      </c>
      <c r="I95" s="926">
        <v>96.37</v>
      </c>
      <c r="J95" s="704">
        <f t="shared" si="18"/>
        <v>1.2244474421500466</v>
      </c>
      <c r="K95" s="929">
        <v>0.29499999999999998</v>
      </c>
      <c r="L95" s="641">
        <v>4</v>
      </c>
      <c r="M95" s="695">
        <f t="shared" si="19"/>
        <v>1.18</v>
      </c>
      <c r="N95" s="923" t="s">
        <v>143</v>
      </c>
      <c r="O95" s="797">
        <v>0.21</v>
      </c>
      <c r="P95" s="917">
        <v>43427</v>
      </c>
      <c r="Q95" s="917">
        <v>43444</v>
      </c>
      <c r="R95" s="695">
        <f t="shared" si="20"/>
        <v>40.476190476190474</v>
      </c>
      <c r="S95" s="761">
        <f>IF(INDEX(Historical!$D$7:$D$1439,MATCH(B95,Historical!$B$7:$B$1446,0))=0,"n/a",(INDEX(Historical!$C$7:$C$1439,MATCH(B95,Historical!$B$7:$B$1446,0))/INDEX(Historical!$D$7:$D$1439,MATCH(B95,Historical!$B$7:$B$1446,0))-1)*100)</f>
        <v>34.057971014492772</v>
      </c>
      <c r="T95" s="761">
        <f>IF(INDEX(Historical!$F$7:$F$1432,MATCH(B95,Historical!$B$7:$B$1446,0))=0,"n/a",((INDEX(Historical!$C$7:$C$1439,MATCH(B95,Historical!$B$7:$B$1446,0))/INDEX(Historical!$F$7:$F$1432,MATCH(B95,Historical!$B$7:$B$1446,0)))^(1/3)-1)*100)</f>
        <v>43.966024773608495</v>
      </c>
      <c r="U95" s="761">
        <f>IF(INDEX(Historical!$H$7:$H$1432,MATCH(B95,Historical!$B$7:$B$1446,0))=0,"n/a",((INDEX(Historical!$C$7:$C$1439,MATCH(B95,Historical!$B$7:$B$1446,0))/INDEX(Historical!$H$7:$H$1432,MATCH(B95,Historical!$B$7:$B$1446,0)))^(1/5)-1)*100)</f>
        <v>85.161444650143309</v>
      </c>
      <c r="V95" s="761" t="str">
        <f>IF(INDEX(Historical!$O$7:$O$1432,MATCH(B95,Historical!$B$7:$B$1446,0))=0,"n/a",((INDEX(Historical!$C$7:$C$1439,MATCH(B95,Historical!$B$7:$B$1446,0))/INDEX(Historical!$O$7:$O$1432,MATCH(B95,Historical!$B$7:$B$1446,0)))^(1/10)-1)*100)</f>
        <v>n/a</v>
      </c>
      <c r="W95" s="762" t="str">
        <f t="shared" si="21"/>
        <v>n/a</v>
      </c>
      <c r="X95" s="763">
        <f t="shared" si="22"/>
        <v>2.2470038166264725</v>
      </c>
      <c r="Y95" s="708"/>
      <c r="Z95" s="704">
        <f t="shared" si="23"/>
        <v>28.229665071770338</v>
      </c>
      <c r="AA95" s="937">
        <f t="shared" si="24"/>
        <v>23.055023923444978</v>
      </c>
      <c r="AB95" s="641">
        <v>12</v>
      </c>
      <c r="AC95" s="918">
        <v>4.18</v>
      </c>
      <c r="AD95" s="918">
        <v>1.44</v>
      </c>
      <c r="AE95" s="918">
        <v>0.9</v>
      </c>
      <c r="AF95" s="918">
        <v>14.71</v>
      </c>
      <c r="AG95" s="918">
        <v>61.199999999999996</v>
      </c>
      <c r="AH95" s="918">
        <v>47.5</v>
      </c>
      <c r="AI95" s="918">
        <v>8.5400000000000009</v>
      </c>
      <c r="AJ95" s="918">
        <v>37.9</v>
      </c>
      <c r="AK95" s="918">
        <v>16</v>
      </c>
      <c r="AL95" s="930">
        <v>14570</v>
      </c>
      <c r="AM95" s="924">
        <v>1</v>
      </c>
      <c r="AN95" s="918">
        <v>3.29</v>
      </c>
      <c r="AO95" s="804">
        <f t="shared" si="25"/>
        <v>63.330868168848383</v>
      </c>
      <c r="AP95" s="805">
        <f t="shared" si="26"/>
        <v>86.385892092293361</v>
      </c>
      <c r="AQ95" s="938">
        <f t="shared" si="27"/>
        <v>288.23784343213322</v>
      </c>
      <c r="AR95" s="704">
        <f>INDEX(Historical!$C$7:$C$1439,MATCH(B95,Historical!$B$7:$B$1446,0))*IF(AH95="n/a",1.03,IF(AH95&lt;0,1.01,IF(AH95&gt;10,1.1,(1+AH95/100))))</f>
        <v>1.0175000000000001</v>
      </c>
      <c r="AS95" s="937">
        <f t="shared" si="28"/>
        <v>1.1043944999999999</v>
      </c>
      <c r="AT95" s="937">
        <f t="shared" si="32"/>
        <v>1.2148339500000001</v>
      </c>
      <c r="AU95" s="937">
        <f t="shared" si="32"/>
        <v>1.3363173450000001</v>
      </c>
      <c r="AV95" s="937">
        <f t="shared" si="32"/>
        <v>1.4699490795000003</v>
      </c>
      <c r="AW95" s="704">
        <f t="shared" si="29"/>
        <v>6.1429948745000003</v>
      </c>
      <c r="AX95" s="812">
        <f t="shared" si="30"/>
        <v>6.3743850518833662</v>
      </c>
      <c r="AY95" s="997">
        <v>1.04</v>
      </c>
      <c r="AZ95" s="924">
        <v>42.9</v>
      </c>
      <c r="BA95" s="924">
        <v>-2.94</v>
      </c>
      <c r="BB95" s="924">
        <v>5.86</v>
      </c>
      <c r="BC95" s="924">
        <v>10.84</v>
      </c>
      <c r="BE95" s="666">
        <v>2014</v>
      </c>
      <c r="BF95" s="948" t="e">
        <f>#VALUE!</f>
        <v>#VALUE!</v>
      </c>
      <c r="BG95" s="933">
        <v>8.9</v>
      </c>
    </row>
    <row r="96" spans="1:59" ht="11.25" customHeight="1" x14ac:dyDescent="0.2">
      <c r="A96" s="537" t="s">
        <v>1052</v>
      </c>
      <c r="B96" s="927" t="s">
        <v>1053</v>
      </c>
      <c r="C96" s="994" t="s">
        <v>123</v>
      </c>
      <c r="D96" s="994" t="s">
        <v>4208</v>
      </c>
      <c r="E96" s="794">
        <v>9</v>
      </c>
      <c r="F96" s="526">
        <v>367</v>
      </c>
      <c r="G96" s="526" t="s">
        <v>106</v>
      </c>
      <c r="H96" s="526" t="s">
        <v>106</v>
      </c>
      <c r="I96" s="926">
        <v>98.61</v>
      </c>
      <c r="J96" s="704">
        <f t="shared" si="18"/>
        <v>2.1904472163066626</v>
      </c>
      <c r="K96" s="929">
        <v>0.54</v>
      </c>
      <c r="L96" s="641">
        <v>4</v>
      </c>
      <c r="M96" s="695">
        <f t="shared" si="19"/>
        <v>2.16</v>
      </c>
      <c r="N96" s="923" t="s">
        <v>698</v>
      </c>
      <c r="O96" s="797">
        <v>0.46</v>
      </c>
      <c r="P96" s="660">
        <v>43217</v>
      </c>
      <c r="Q96" s="660">
        <v>43230</v>
      </c>
      <c r="R96" s="695">
        <f t="shared" si="20"/>
        <v>17.39130434782609</v>
      </c>
      <c r="S96" s="761">
        <f>IF(INDEX(Historical!$D$7:$D$1439,MATCH(B96,Historical!$B$7:$B$1446,0))=0,"n/a",(INDEX(Historical!$C$7:$C$1439,MATCH(B96,Historical!$B$7:$B$1446,0))/INDEX(Historical!$D$7:$D$1439,MATCH(B96,Historical!$B$7:$B$1446,0))-1)*100)</f>
        <v>19.540229885057457</v>
      </c>
      <c r="T96" s="761">
        <f>IF(INDEX(Historical!$F$7:$F$1432,MATCH(B96,Historical!$B$7:$B$1446,0))=0,"n/a",((INDEX(Historical!$C$7:$C$1439,MATCH(B96,Historical!$B$7:$B$1446,0))/INDEX(Historical!$F$7:$F$1432,MATCH(B96,Historical!$B$7:$B$1446,0)))^(1/3)-1)*100)</f>
        <v>21.839609444196405</v>
      </c>
      <c r="U96" s="761">
        <f>IF(INDEX(Historical!$H$7:$H$1432,MATCH(B96,Historical!$B$7:$B$1446,0))=0,"n/a",((INDEX(Historical!$C$7:$C$1439,MATCH(B96,Historical!$B$7:$B$1446,0))/INDEX(Historical!$H$7:$H$1432,MATCH(B96,Historical!$B$7:$B$1446,0)))^(1/5)-1)*100)</f>
        <v>31.698493263108961</v>
      </c>
      <c r="V96" s="761">
        <f>IF(INDEX(Historical!$O$7:$O$1432,MATCH(B96,Historical!$B$7:$B$1446,0))=0,"n/a",((INDEX(Historical!$C$7:$C$1439,MATCH(B96,Historical!$B$7:$B$1446,0))/INDEX(Historical!$O$7:$O$1432,MATCH(B96,Historical!$B$7:$B$1446,0)))^(1/10)-1)*100)</f>
        <v>29.239222078083181</v>
      </c>
      <c r="W96" s="762">
        <f t="shared" si="21"/>
        <v>1.084108639363192</v>
      </c>
      <c r="X96" s="763">
        <f t="shared" si="22"/>
        <v>6.0958640890594156</v>
      </c>
      <c r="Y96" s="715"/>
      <c r="Z96" s="704">
        <f t="shared" si="23"/>
        <v>24.324324324324323</v>
      </c>
      <c r="AA96" s="937">
        <f t="shared" si="24"/>
        <v>11.104729729729728</v>
      </c>
      <c r="AB96" s="641">
        <v>12</v>
      </c>
      <c r="AC96" s="918">
        <v>8.8800000000000008</v>
      </c>
      <c r="AD96" s="918">
        <v>1</v>
      </c>
      <c r="AE96" s="918">
        <v>1.84</v>
      </c>
      <c r="AF96" s="918">
        <v>4.34</v>
      </c>
      <c r="AG96" s="918">
        <v>36.700000000000003</v>
      </c>
      <c r="AH96" s="918">
        <v>30.099999999999998</v>
      </c>
      <c r="AI96" s="918">
        <v>12.09</v>
      </c>
      <c r="AJ96" s="918">
        <v>5.2</v>
      </c>
      <c r="AK96" s="918">
        <v>11.12</v>
      </c>
      <c r="AL96" s="930">
        <v>13190</v>
      </c>
      <c r="AM96" s="924">
        <v>0.6</v>
      </c>
      <c r="AN96" s="918">
        <v>1.18</v>
      </c>
      <c r="AO96" s="804">
        <f t="shared" si="25"/>
        <v>22.784210749685897</v>
      </c>
      <c r="AP96" s="805">
        <f t="shared" si="26"/>
        <v>33.888940479415623</v>
      </c>
      <c r="AQ96" s="938">
        <f t="shared" si="27"/>
        <v>46.355012861841494</v>
      </c>
      <c r="AR96" s="704">
        <f>INDEX(Historical!$C$7:$C$1439,MATCH(B96,Historical!$B$7:$B$1446,0))*IF(AH96="n/a",1.03,IF(AH96&lt;0,1.01,IF(AH96&gt;10,1.1,(1+AH96/100))))</f>
        <v>2.2880000000000003</v>
      </c>
      <c r="AS96" s="937">
        <f t="shared" si="28"/>
        <v>2.5168000000000004</v>
      </c>
      <c r="AT96" s="937">
        <f t="shared" si="32"/>
        <v>2.7684800000000007</v>
      </c>
      <c r="AU96" s="937">
        <f t="shared" si="32"/>
        <v>3.0453280000000009</v>
      </c>
      <c r="AV96" s="937">
        <f t="shared" si="32"/>
        <v>3.3498608000000014</v>
      </c>
      <c r="AW96" s="704">
        <f t="shared" si="29"/>
        <v>13.968468800000004</v>
      </c>
      <c r="AX96" s="812">
        <f t="shared" si="30"/>
        <v>14.165367406956703</v>
      </c>
      <c r="AY96" s="997">
        <v>1.31</v>
      </c>
      <c r="AZ96" s="924">
        <v>18.940000000000001</v>
      </c>
      <c r="BA96" s="924">
        <v>-17.34</v>
      </c>
      <c r="BB96" s="924">
        <v>-0.86999999999999988</v>
      </c>
      <c r="BC96" s="924">
        <v>-5.56</v>
      </c>
      <c r="BE96" s="666">
        <v>2010</v>
      </c>
      <c r="BF96" s="948" t="e">
        <f>#VALUE!</f>
        <v>#VALUE!</v>
      </c>
      <c r="BG96" s="933">
        <v>12.5</v>
      </c>
    </row>
    <row r="97" spans="1:59" ht="11.25" customHeight="1" x14ac:dyDescent="0.2">
      <c r="A97" s="537" t="s">
        <v>1030</v>
      </c>
      <c r="B97" s="927" t="s">
        <v>1031</v>
      </c>
      <c r="C97" s="994" t="s">
        <v>108</v>
      </c>
      <c r="D97" s="994" t="s">
        <v>4376</v>
      </c>
      <c r="E97" s="794">
        <v>8</v>
      </c>
      <c r="F97" s="526">
        <v>552</v>
      </c>
      <c r="G97" s="526" t="s">
        <v>37</v>
      </c>
      <c r="H97" s="526" t="s">
        <v>37</v>
      </c>
      <c r="I97" s="926">
        <v>50.6</v>
      </c>
      <c r="J97" s="704">
        <f t="shared" si="18"/>
        <v>2.924901185770751</v>
      </c>
      <c r="K97" s="929">
        <v>0.37</v>
      </c>
      <c r="L97" s="641">
        <v>4</v>
      </c>
      <c r="M97" s="695">
        <f t="shared" si="19"/>
        <v>1.48</v>
      </c>
      <c r="N97" s="923" t="s">
        <v>146</v>
      </c>
      <c r="O97" s="797">
        <v>0.36</v>
      </c>
      <c r="P97" s="917">
        <v>43447</v>
      </c>
      <c r="Q97" s="917">
        <v>43466</v>
      </c>
      <c r="R97" s="695">
        <f t="shared" si="20"/>
        <v>2.7777777777777803</v>
      </c>
      <c r="S97" s="761">
        <f>IF(INDEX(Historical!$D$7:$D$1439,MATCH(B97,Historical!$B$7:$B$1446,0))=0,"n/a",(INDEX(Historical!$C$7:$C$1439,MATCH(B97,Historical!$B$7:$B$1446,0))/INDEX(Historical!$D$7:$D$1439,MATCH(B97,Historical!$B$7:$B$1446,0))-1)*100)</f>
        <v>4.5454545454545414</v>
      </c>
      <c r="T97" s="761">
        <f>IF(INDEX(Historical!$F$7:$F$1432,MATCH(B97,Historical!$B$7:$B$1446,0))=0,"n/a",((INDEX(Historical!$C$7:$C$1439,MATCH(B97,Historical!$B$7:$B$1446,0))/INDEX(Historical!$F$7:$F$1432,MATCH(B97,Historical!$B$7:$B$1446,0)))^(1/3)-1)*100)</f>
        <v>4.7689553171647248</v>
      </c>
      <c r="U97" s="761">
        <f>IF(INDEX(Historical!$H$7:$H$1432,MATCH(B97,Historical!$B$7:$B$1446,0))=0,"n/a",((INDEX(Historical!$C$7:$C$1439,MATCH(B97,Historical!$B$7:$B$1446,0))/INDEX(Historical!$H$7:$H$1432,MATCH(B97,Historical!$B$7:$B$1446,0)))^(1/5)-1)*100)</f>
        <v>3.5342923413427263</v>
      </c>
      <c r="V97" s="761">
        <f>IF(INDEX(Historical!$O$7:$O$1432,MATCH(B97,Historical!$B$7:$B$1446,0))=0,"n/a",((INDEX(Historical!$C$7:$C$1439,MATCH(B97,Historical!$B$7:$B$1446,0))/INDEX(Historical!$O$7:$O$1432,MATCH(B97,Historical!$B$7:$B$1446,0)))^(1/10)-1)*100)</f>
        <v>1.0754631688062899</v>
      </c>
      <c r="W97" s="762">
        <f t="shared" si="21"/>
        <v>3.28629788899755</v>
      </c>
      <c r="X97" s="763">
        <f t="shared" si="22"/>
        <v>0.84149817651017289</v>
      </c>
      <c r="Y97" s="715"/>
      <c r="Z97" s="704">
        <f t="shared" si="23"/>
        <v>28.737864077669901</v>
      </c>
      <c r="AA97" s="937">
        <f t="shared" si="24"/>
        <v>9.8252427184466011</v>
      </c>
      <c r="AB97" s="641">
        <v>12</v>
      </c>
      <c r="AC97" s="918">
        <v>5.15</v>
      </c>
      <c r="AD97" s="918" t="s">
        <v>137</v>
      </c>
      <c r="AE97" s="918">
        <v>1.95</v>
      </c>
      <c r="AF97" s="918">
        <v>1.1599999999999999</v>
      </c>
      <c r="AG97" s="918">
        <v>12.2</v>
      </c>
      <c r="AH97" s="918">
        <v>35.799999999999997</v>
      </c>
      <c r="AI97" s="918" t="s">
        <v>137</v>
      </c>
      <c r="AJ97" s="918">
        <v>4.2</v>
      </c>
      <c r="AK97" s="918" t="s">
        <v>137</v>
      </c>
      <c r="AL97" s="930">
        <v>180.14</v>
      </c>
      <c r="AM97" s="924">
        <v>5.8000000000000007</v>
      </c>
      <c r="AN97" s="918">
        <v>0.95</v>
      </c>
      <c r="AO97" s="804">
        <f t="shared" si="25"/>
        <v>-3.3660491913331239</v>
      </c>
      <c r="AP97" s="805">
        <f t="shared" si="26"/>
        <v>6.4591935271134773</v>
      </c>
      <c r="AQ97" s="938">
        <f t="shared" si="27"/>
        <v>-28.827965687519409</v>
      </c>
      <c r="AR97" s="704">
        <f>INDEX(Historical!$C$7:$C$1439,MATCH(B97,Historical!$B$7:$B$1446,0))*IF(AH97="n/a",1.03,IF(AH97&lt;0,1.01,IF(AH97&gt;10,1.1,(1+AH97/100))))</f>
        <v>1.518</v>
      </c>
      <c r="AS97" s="937">
        <f t="shared" si="28"/>
        <v>1.5635400000000002</v>
      </c>
      <c r="AT97" s="937">
        <f t="shared" si="32"/>
        <v>1.6104462000000002</v>
      </c>
      <c r="AU97" s="937">
        <f t="shared" si="32"/>
        <v>1.6587595860000002</v>
      </c>
      <c r="AV97" s="937">
        <f t="shared" si="32"/>
        <v>1.7085223735800001</v>
      </c>
      <c r="AW97" s="704">
        <f t="shared" si="29"/>
        <v>8.0592681595800002</v>
      </c>
      <c r="AX97" s="812">
        <f t="shared" si="30"/>
        <v>15.927407430000001</v>
      </c>
      <c r="AY97" s="997">
        <v>0.62</v>
      </c>
      <c r="AZ97" s="924">
        <v>10.549999999999999</v>
      </c>
      <c r="BA97" s="924">
        <v>-24.93</v>
      </c>
      <c r="BB97" s="924">
        <v>-0.66</v>
      </c>
      <c r="BC97" s="924">
        <v>-9.4499999999999993</v>
      </c>
      <c r="BE97" s="666">
        <v>2012</v>
      </c>
      <c r="BF97" s="948" t="e">
        <f>#VALUE!</f>
        <v>#VALUE!</v>
      </c>
      <c r="BG97" s="933">
        <v>1.2</v>
      </c>
    </row>
    <row r="98" spans="1:59" ht="11.25" customHeight="1" x14ac:dyDescent="0.2">
      <c r="A98" s="611" t="s">
        <v>3823</v>
      </c>
      <c r="B98" s="927" t="s">
        <v>3824</v>
      </c>
      <c r="C98" s="994" t="s">
        <v>108</v>
      </c>
      <c r="D98" s="994" t="s">
        <v>4376</v>
      </c>
      <c r="E98" s="794">
        <v>6</v>
      </c>
      <c r="F98" s="526">
        <v>764</v>
      </c>
      <c r="G98" s="526" t="s">
        <v>106</v>
      </c>
      <c r="H98" s="526" t="s">
        <v>106</v>
      </c>
      <c r="I98" s="926">
        <v>32.5</v>
      </c>
      <c r="J98" s="704">
        <f t="shared" si="18"/>
        <v>3.9384615384615387</v>
      </c>
      <c r="K98" s="929">
        <v>0.32</v>
      </c>
      <c r="L98" s="641">
        <v>4</v>
      </c>
      <c r="M98" s="695">
        <f t="shared" si="19"/>
        <v>1.28</v>
      </c>
      <c r="N98" s="923" t="s">
        <v>107</v>
      </c>
      <c r="O98" s="797">
        <v>0.27</v>
      </c>
      <c r="P98" s="917">
        <v>43495</v>
      </c>
      <c r="Q98" s="917">
        <v>43510</v>
      </c>
      <c r="R98" s="695">
        <f t="shared" si="20"/>
        <v>18.518518518518512</v>
      </c>
      <c r="S98" s="761">
        <f>IF(INDEX(Historical!$D$7:$D$1439,MATCH(B98,Historical!$B$7:$B$1446,0))=0,"n/a",(INDEX(Historical!$C$7:$C$1439,MATCH(B98,Historical!$B$7:$B$1446,0))/INDEX(Historical!$D$7:$D$1439,MATCH(B98,Historical!$B$7:$B$1446,0))-1)*100)</f>
        <v>53.125</v>
      </c>
      <c r="T98" s="761">
        <f>IF(INDEX(Historical!$F$7:$F$1432,MATCH(B98,Historical!$B$7:$B$1446,0))=0,"n/a",((INDEX(Historical!$C$7:$C$1439,MATCH(B98,Historical!$B$7:$B$1446,0))/INDEX(Historical!$F$7:$F$1432,MATCH(B98,Historical!$B$7:$B$1446,0)))^(1/3)-1)*100)</f>
        <v>34.809974988792504</v>
      </c>
      <c r="U98" s="761" t="str">
        <f>IF(INDEX(Historical!$H$7:$H$1432,MATCH(B98,Historical!$B$7:$B$1446,0))=0,"n/a",((INDEX(Historical!$C$7:$C$1439,MATCH(B98,Historical!$B$7:$B$1446,0))/INDEX(Historical!$H$7:$H$1432,MATCH(B98,Historical!$B$7:$B$1446,0)))^(1/5)-1)*100)</f>
        <v>n/a</v>
      </c>
      <c r="V98" s="761" t="str">
        <f>IF(INDEX(Historical!$O$7:$O$1432,MATCH(B98,Historical!$B$7:$B$1446,0))=0,"n/a",((INDEX(Historical!$C$7:$C$1439,MATCH(B98,Historical!$B$7:$B$1446,0))/INDEX(Historical!$O$7:$O$1432,MATCH(B98,Historical!$B$7:$B$1446,0)))^(1/10)-1)*100)</f>
        <v>n/a</v>
      </c>
      <c r="W98" s="762" t="str">
        <f t="shared" si="21"/>
        <v>n/a</v>
      </c>
      <c r="X98" s="763" t="str">
        <f t="shared" si="22"/>
        <v>n/a</v>
      </c>
      <c r="Y98" s="928"/>
      <c r="Z98" s="704">
        <f t="shared" si="23"/>
        <v>36.994219653179194</v>
      </c>
      <c r="AA98" s="937">
        <f t="shared" si="24"/>
        <v>9.3930635838150298</v>
      </c>
      <c r="AB98" s="641">
        <v>12</v>
      </c>
      <c r="AC98" s="918">
        <v>3.46</v>
      </c>
      <c r="AD98" s="918">
        <v>0.55000000000000004</v>
      </c>
      <c r="AE98" s="918">
        <v>2.72</v>
      </c>
      <c r="AF98" s="918">
        <v>0.76</v>
      </c>
      <c r="AG98" s="918">
        <v>8.5</v>
      </c>
      <c r="AH98" s="918">
        <v>33.4</v>
      </c>
      <c r="AI98" s="918">
        <v>7.82</v>
      </c>
      <c r="AJ98" s="918">
        <v>20.7</v>
      </c>
      <c r="AK98" s="918">
        <v>16.96</v>
      </c>
      <c r="AL98" s="930">
        <v>15670</v>
      </c>
      <c r="AM98" s="924">
        <v>0.4</v>
      </c>
      <c r="AN98" s="918">
        <v>0.72</v>
      </c>
      <c r="AO98" s="804" t="str">
        <f t="shared" si="25"/>
        <v>n/a</v>
      </c>
      <c r="AP98" s="805" t="str">
        <f t="shared" si="26"/>
        <v>n/a</v>
      </c>
      <c r="AQ98" s="938">
        <f t="shared" si="27"/>
        <v>-43.672669654363958</v>
      </c>
      <c r="AR98" s="704">
        <f>INDEX(Historical!$C$7:$C$1439,MATCH(B98,Historical!$B$7:$B$1446,0))*IF(AH98="n/a",1.03,IF(AH98&lt;0,1.01,IF(AH98&gt;10,1.1,(1+AH98/100))))</f>
        <v>1.0780000000000001</v>
      </c>
      <c r="AS98" s="937">
        <f t="shared" si="28"/>
        <v>1.1622996000000001</v>
      </c>
      <c r="AT98" s="937">
        <f t="shared" si="32"/>
        <v>1.2785295600000002</v>
      </c>
      <c r="AU98" s="937">
        <f t="shared" si="32"/>
        <v>1.4063825160000003</v>
      </c>
      <c r="AV98" s="937">
        <f t="shared" si="32"/>
        <v>1.5470207676000005</v>
      </c>
      <c r="AW98" s="704">
        <f t="shared" si="29"/>
        <v>6.4722324436000003</v>
      </c>
      <c r="AX98" s="812">
        <f t="shared" si="30"/>
        <v>19.914561364923077</v>
      </c>
      <c r="AY98" s="997">
        <v>1.38</v>
      </c>
      <c r="AZ98" s="924">
        <v>17.669999999999998</v>
      </c>
      <c r="BA98" s="924">
        <v>-25.490000000000002</v>
      </c>
      <c r="BB98" s="924">
        <v>-7.7399999999999993</v>
      </c>
      <c r="BC98" s="924">
        <v>-12.23</v>
      </c>
      <c r="BE98" s="666">
        <v>2014</v>
      </c>
      <c r="BF98" s="948" t="e">
        <f>#VALUE!</f>
        <v>#VALUE!</v>
      </c>
      <c r="BG98" s="933">
        <v>1.0999999999999999</v>
      </c>
    </row>
    <row r="99" spans="1:59" ht="11.25" customHeight="1" x14ac:dyDescent="0.2">
      <c r="A99" s="611" t="s">
        <v>1075</v>
      </c>
      <c r="B99" s="927" t="s">
        <v>1076</v>
      </c>
      <c r="C99" s="994" t="s">
        <v>108</v>
      </c>
      <c r="D99" s="994" t="s">
        <v>4376</v>
      </c>
      <c r="E99" s="794">
        <v>7</v>
      </c>
      <c r="F99" s="526">
        <v>628</v>
      </c>
      <c r="G99" s="526" t="s">
        <v>37</v>
      </c>
      <c r="H99" s="526" t="s">
        <v>37</v>
      </c>
      <c r="I99" s="926">
        <v>76.19</v>
      </c>
      <c r="J99" s="704">
        <f t="shared" si="18"/>
        <v>2.7825173907336924</v>
      </c>
      <c r="K99" s="929">
        <v>0.53</v>
      </c>
      <c r="L99" s="641">
        <v>4</v>
      </c>
      <c r="M99" s="695">
        <f t="shared" si="19"/>
        <v>2.12</v>
      </c>
      <c r="N99" s="923" t="s">
        <v>161</v>
      </c>
      <c r="O99" s="797">
        <v>0.46</v>
      </c>
      <c r="P99" s="917">
        <v>43385</v>
      </c>
      <c r="Q99" s="917">
        <v>43404</v>
      </c>
      <c r="R99" s="695">
        <f t="shared" si="20"/>
        <v>15.217391304347828</v>
      </c>
      <c r="S99" s="761">
        <f>IF(INDEX(Historical!$D$7:$D$1439,MATCH(B99,Historical!$B$7:$B$1446,0))=0,"n/a",(INDEX(Historical!$C$7:$C$1439,MATCH(B99,Historical!$B$7:$B$1446,0))/INDEX(Historical!$D$7:$D$1439,MATCH(B99,Historical!$B$7:$B$1446,0))-1)*100)</f>
        <v>9.1428571428571423</v>
      </c>
      <c r="T99" s="761">
        <f>IF(INDEX(Historical!$F$7:$F$1432,MATCH(B99,Historical!$B$7:$B$1446,0))=0,"n/a",((INDEX(Historical!$C$7:$C$1439,MATCH(B99,Historical!$B$7:$B$1446,0))/INDEX(Historical!$F$7:$F$1432,MATCH(B99,Historical!$B$7:$B$1446,0)))^(1/3)-1)*100)</f>
        <v>4.7872459871098672</v>
      </c>
      <c r="U99" s="761">
        <f>IF(INDEX(Historical!$H$7:$H$1432,MATCH(B99,Historical!$B$7:$B$1446,0))=0,"n/a",((INDEX(Historical!$C$7:$C$1439,MATCH(B99,Historical!$B$7:$B$1446,0))/INDEX(Historical!$H$7:$H$1432,MATCH(B99,Historical!$B$7:$B$1446,0)))^(1/5)-1)*100)</f>
        <v>5.52032065959005</v>
      </c>
      <c r="V99" s="761">
        <f>IF(INDEX(Historical!$O$7:$O$1432,MATCH(B99,Historical!$B$7:$B$1446,0))=0,"n/a",((INDEX(Historical!$C$7:$C$1439,MATCH(B99,Historical!$B$7:$B$1446,0))/INDEX(Historical!$O$7:$O$1432,MATCH(B99,Historical!$B$7:$B$1446,0)))^(1/10)-1)*100)</f>
        <v>3.6855349351859967</v>
      </c>
      <c r="W99" s="762">
        <f t="shared" si="21"/>
        <v>1.4978343053778318</v>
      </c>
      <c r="X99" s="763">
        <f t="shared" si="22"/>
        <v>0.68152106908519139</v>
      </c>
      <c r="Y99" s="715"/>
      <c r="Z99" s="704">
        <f t="shared" si="23"/>
        <v>47.111111111111114</v>
      </c>
      <c r="AA99" s="937">
        <f t="shared" si="24"/>
        <v>16.931111111111111</v>
      </c>
      <c r="AB99" s="641">
        <v>12</v>
      </c>
      <c r="AC99" s="918">
        <v>4.5</v>
      </c>
      <c r="AD99" s="918">
        <v>2.12</v>
      </c>
      <c r="AE99" s="918">
        <v>8.0299999999999994</v>
      </c>
      <c r="AF99" s="918">
        <v>1.98</v>
      </c>
      <c r="AG99" s="918">
        <v>13.200000000000001</v>
      </c>
      <c r="AH99" s="918">
        <v>14.000000000000002</v>
      </c>
      <c r="AI99" s="918">
        <v>3.66</v>
      </c>
      <c r="AJ99" s="918">
        <v>8.1</v>
      </c>
      <c r="AK99" s="918">
        <v>8</v>
      </c>
      <c r="AL99" s="930">
        <v>1320</v>
      </c>
      <c r="AM99" s="924">
        <v>2.2999999999999998</v>
      </c>
      <c r="AN99" s="918">
        <v>0.01</v>
      </c>
      <c r="AO99" s="804">
        <f t="shared" si="25"/>
        <v>-8.6282730607873681</v>
      </c>
      <c r="AP99" s="805">
        <f t="shared" si="26"/>
        <v>8.3028380503237429</v>
      </c>
      <c r="AQ99" s="938">
        <f t="shared" si="27"/>
        <v>22.0630074091974</v>
      </c>
      <c r="AR99" s="704">
        <f>INDEX(Historical!$C$7:$C$1439,MATCH(B99,Historical!$B$7:$B$1446,0))*IF(AH99="n/a",1.03,IF(AH99&lt;0,1.01,IF(AH99&gt;10,1.1,(1+AH99/100))))</f>
        <v>2.101</v>
      </c>
      <c r="AS99" s="937">
        <f t="shared" si="28"/>
        <v>2.1778966</v>
      </c>
      <c r="AT99" s="937">
        <f t="shared" si="32"/>
        <v>2.352128328</v>
      </c>
      <c r="AU99" s="937">
        <f t="shared" si="32"/>
        <v>2.5402985942400003</v>
      </c>
      <c r="AV99" s="937">
        <f t="shared" si="32"/>
        <v>2.7435224817792006</v>
      </c>
      <c r="AW99" s="704">
        <f t="shared" si="29"/>
        <v>11.9148460040192</v>
      </c>
      <c r="AX99" s="812">
        <f t="shared" si="30"/>
        <v>15.638333119857201</v>
      </c>
      <c r="AY99" s="997">
        <v>0.73</v>
      </c>
      <c r="AZ99" s="924">
        <v>16.64</v>
      </c>
      <c r="BA99" s="924">
        <v>-8.5</v>
      </c>
      <c r="BB99" s="924">
        <v>1.1199999999999999</v>
      </c>
      <c r="BC99" s="924">
        <v>0.48</v>
      </c>
      <c r="BE99" s="666">
        <v>2012</v>
      </c>
      <c r="BF99" s="948" t="e">
        <f>#VALUE!</f>
        <v>#VALUE!</v>
      </c>
      <c r="BG99" s="933">
        <v>1.6</v>
      </c>
    </row>
    <row r="100" spans="1:59" ht="11.25" customHeight="1" x14ac:dyDescent="0.2">
      <c r="A100" s="106" t="s">
        <v>4071</v>
      </c>
      <c r="B100" s="633" t="s">
        <v>4072</v>
      </c>
      <c r="C100" s="994" t="s">
        <v>4356</v>
      </c>
      <c r="D100" s="994" t="s">
        <v>4357</v>
      </c>
      <c r="E100" s="794">
        <v>5</v>
      </c>
      <c r="F100" s="526">
        <v>861</v>
      </c>
      <c r="G100" s="526" t="s">
        <v>106</v>
      </c>
      <c r="H100" s="526" t="s">
        <v>106</v>
      </c>
      <c r="I100" s="926">
        <v>35.89</v>
      </c>
      <c r="J100" s="704">
        <f t="shared" si="18"/>
        <v>4.541655057118974</v>
      </c>
      <c r="K100" s="929">
        <v>0.40749999999999997</v>
      </c>
      <c r="L100" s="641">
        <v>4</v>
      </c>
      <c r="M100" s="695">
        <f t="shared" si="19"/>
        <v>1.63</v>
      </c>
      <c r="N100" s="923" t="s">
        <v>4341</v>
      </c>
      <c r="O100" s="797">
        <v>0.40500000000000003</v>
      </c>
      <c r="P100" s="917">
        <v>43517</v>
      </c>
      <c r="Q100" s="917">
        <v>43525</v>
      </c>
      <c r="R100" s="695">
        <f t="shared" si="20"/>
        <v>0.6172839506172707</v>
      </c>
      <c r="S100" s="761">
        <f>IF(INDEX(Historical!$D$7:$D$1439,MATCH(B100,Historical!$B$7:$B$1446,0))=0,"n/a",(INDEX(Historical!$C$7:$C$1439,MATCH(B100,Historical!$B$7:$B$1446,0))/INDEX(Historical!$D$7:$D$1439,MATCH(B100,Historical!$B$7:$B$1446,0))-1)*100)</f>
        <v>2.5559105431310014</v>
      </c>
      <c r="T100" s="761">
        <f>IF(INDEX(Historical!$F$7:$F$1432,MATCH(B100,Historical!$B$7:$B$1446,0))=0,"n/a",((INDEX(Historical!$C$7:$C$1439,MATCH(B100,Historical!$B$7:$B$1446,0))/INDEX(Historical!$F$7:$F$1432,MATCH(B100,Historical!$B$7:$B$1446,0)))^(1/3)-1)*100)</f>
        <v>45.879689820476585</v>
      </c>
      <c r="U100" s="761" t="str">
        <f>IF(INDEX(Historical!$H$7:$H$1432,MATCH(B100,Historical!$B$7:$B$1446,0))=0,"n/a",((INDEX(Historical!$C$7:$C$1439,MATCH(B100,Historical!$B$7:$B$1446,0))/INDEX(Historical!$H$7:$H$1432,MATCH(B100,Historical!$B$7:$B$1446,0)))^(1/5)-1)*100)</f>
        <v>n/a</v>
      </c>
      <c r="V100" s="761" t="str">
        <f>IF(INDEX(Historical!$O$7:$O$1432,MATCH(B100,Historical!$B$7:$B$1446,0))=0,"n/a",((INDEX(Historical!$C$7:$C$1439,MATCH(B100,Historical!$B$7:$B$1446,0))/INDEX(Historical!$O$7:$O$1432,MATCH(B100,Historical!$B$7:$B$1446,0)))^(1/10)-1)*100)</f>
        <v>n/a</v>
      </c>
      <c r="W100" s="762" t="str">
        <f t="shared" si="21"/>
        <v>n/a</v>
      </c>
      <c r="X100" s="763" t="str">
        <f t="shared" si="22"/>
        <v>n/a</v>
      </c>
      <c r="Y100" s="928"/>
      <c r="Z100" s="704">
        <f t="shared" si="23"/>
        <v>652</v>
      </c>
      <c r="AA100" s="937">
        <f t="shared" si="24"/>
        <v>143.56</v>
      </c>
      <c r="AB100" s="641">
        <v>12</v>
      </c>
      <c r="AC100" s="918">
        <v>0.25</v>
      </c>
      <c r="AD100" s="918" t="s">
        <v>137</v>
      </c>
      <c r="AE100" s="918">
        <v>14.27</v>
      </c>
      <c r="AF100" s="918">
        <v>2.3199999999999998</v>
      </c>
      <c r="AG100" s="918">
        <v>1.6</v>
      </c>
      <c r="AH100" s="918">
        <v>5.2</v>
      </c>
      <c r="AI100" s="918" t="s">
        <v>137</v>
      </c>
      <c r="AJ100" s="918" t="s">
        <v>137</v>
      </c>
      <c r="AK100" s="918" t="s">
        <v>137</v>
      </c>
      <c r="AL100" s="930">
        <v>693.39</v>
      </c>
      <c r="AM100" s="924">
        <v>5.3</v>
      </c>
      <c r="AN100" s="918">
        <v>0.54</v>
      </c>
      <c r="AO100" s="804" t="str">
        <f t="shared" si="25"/>
        <v>n/a</v>
      </c>
      <c r="AP100" s="805" t="str">
        <f t="shared" si="26"/>
        <v>n/a</v>
      </c>
      <c r="AQ100" s="938">
        <f t="shared" si="27"/>
        <v>284.74187595206104</v>
      </c>
      <c r="AR100" s="704">
        <f>INDEX(Historical!$C$7:$C$1439,MATCH(B100,Historical!$B$7:$B$1446,0))*IF(AH100="n/a",1.03,IF(AH100&lt;0,1.01,IF(AH100&gt;10,1.1,(1+AH100/100))))</f>
        <v>1.6884600000000001</v>
      </c>
      <c r="AS100" s="937">
        <f t="shared" si="28"/>
        <v>1.7391138000000002</v>
      </c>
      <c r="AT100" s="937">
        <f t="shared" si="32"/>
        <v>1.7912872140000002</v>
      </c>
      <c r="AU100" s="937">
        <f t="shared" si="32"/>
        <v>1.8450258304200002</v>
      </c>
      <c r="AV100" s="937">
        <f t="shared" si="32"/>
        <v>1.9003766053326003</v>
      </c>
      <c r="AW100" s="704">
        <f t="shared" si="29"/>
        <v>8.9642634497526004</v>
      </c>
      <c r="AX100" s="812">
        <f t="shared" si="30"/>
        <v>24.97705057050042</v>
      </c>
      <c r="AY100" s="997">
        <v>0.95</v>
      </c>
      <c r="AZ100" s="924">
        <v>46.25</v>
      </c>
      <c r="BA100" s="924">
        <v>-3.37</v>
      </c>
      <c r="BB100" s="924">
        <v>6.08</v>
      </c>
      <c r="BC100" s="924">
        <v>15.989999999999998</v>
      </c>
      <c r="BE100" s="666">
        <v>2015</v>
      </c>
      <c r="BF100" s="948" t="e">
        <f>#VALUE!</f>
        <v>#VALUE!</v>
      </c>
      <c r="BG100" s="933">
        <v>1.0999999999999999</v>
      </c>
    </row>
    <row r="101" spans="1:59" ht="11.25" customHeight="1" x14ac:dyDescent="0.2">
      <c r="A101" s="611" t="s">
        <v>1069</v>
      </c>
      <c r="B101" s="927" t="s">
        <v>1070</v>
      </c>
      <c r="C101" s="994" t="s">
        <v>247</v>
      </c>
      <c r="D101" s="994" t="s">
        <v>4390</v>
      </c>
      <c r="E101" s="794">
        <v>8</v>
      </c>
      <c r="F101" s="526">
        <v>553</v>
      </c>
      <c r="G101" s="526" t="s">
        <v>106</v>
      </c>
      <c r="H101" s="526" t="s">
        <v>106</v>
      </c>
      <c r="I101" s="926">
        <v>90.26</v>
      </c>
      <c r="J101" s="704">
        <f t="shared" si="18"/>
        <v>0.60196469458601076</v>
      </c>
      <c r="K101" s="936">
        <v>0.54333333333333333</v>
      </c>
      <c r="L101" s="641">
        <v>1</v>
      </c>
      <c r="M101" s="695">
        <f t="shared" si="19"/>
        <v>0.54333333333333333</v>
      </c>
      <c r="N101" s="923" t="s">
        <v>982</v>
      </c>
      <c r="O101" s="801">
        <v>0.50666666666666671</v>
      </c>
      <c r="P101" s="917">
        <v>43440</v>
      </c>
      <c r="Q101" s="917">
        <v>43469</v>
      </c>
      <c r="R101" s="695">
        <f t="shared" si="20"/>
        <v>7.2368421052631486</v>
      </c>
      <c r="S101" s="761">
        <f>IF(INDEX(Historical!$D$7:$D$1439,MATCH(B101,Historical!$B$7:$B$1446,0))=0,"n/a",(INDEX(Historical!$C$7:$C$1439,MATCH(B101,Historical!$B$7:$B$1446,0))/INDEX(Historical!$D$7:$D$1439,MATCH(B101,Historical!$B$7:$B$1446,0))-1)*100)</f>
        <v>7.2368421052631415</v>
      </c>
      <c r="T101" s="761">
        <f>IF(INDEX(Historical!$F$7:$F$1432,MATCH(B101,Historical!$B$7:$B$1446,0))=0,"n/a",((INDEX(Historical!$C$7:$C$1439,MATCH(B101,Historical!$B$7:$B$1446,0))/INDEX(Historical!$F$7:$F$1432,MATCH(B101,Historical!$B$7:$B$1446,0)))^(1/3)-1)*100)</f>
        <v>12.330214454925081</v>
      </c>
      <c r="U101" s="761">
        <f>IF(INDEX(Historical!$H$7:$H$1432,MATCH(B101,Historical!$B$7:$B$1446,0))=0,"n/a",((INDEX(Historical!$C$7:$C$1439,MATCH(B101,Historical!$B$7:$B$1446,0))/INDEX(Historical!$H$7:$H$1432,MATCH(B101,Historical!$B$7:$B$1446,0)))^(1/5)-1)*100)</f>
        <v>13.379273635892975</v>
      </c>
      <c r="V101" s="761">
        <f>IF(INDEX(Historical!$O$7:$O$1432,MATCH(B101,Historical!$B$7:$B$1446,0))=0,"n/a",((INDEX(Historical!$C$7:$C$1439,MATCH(B101,Historical!$B$7:$B$1446,0))/INDEX(Historical!$O$7:$O$1432,MATCH(B101,Historical!$B$7:$B$1446,0)))^(1/10)-1)*100)</f>
        <v>12.543847979536849</v>
      </c>
      <c r="W101" s="762">
        <f t="shared" si="21"/>
        <v>1.0666004289687647</v>
      </c>
      <c r="X101" s="763">
        <f t="shared" si="22"/>
        <v>0.39583649810334243</v>
      </c>
      <c r="Y101" s="730" t="s">
        <v>4429</v>
      </c>
      <c r="Z101" s="704">
        <f t="shared" si="23"/>
        <v>12.237237237237236</v>
      </c>
      <c r="AA101" s="937">
        <f t="shared" si="24"/>
        <v>20.328828828828829</v>
      </c>
      <c r="AB101" s="641">
        <v>12</v>
      </c>
      <c r="AC101" s="918">
        <v>4.4400000000000004</v>
      </c>
      <c r="AD101" s="918">
        <v>1.69</v>
      </c>
      <c r="AE101" s="918">
        <v>3.68</v>
      </c>
      <c r="AF101" s="918">
        <v>7.82</v>
      </c>
      <c r="AG101" s="918">
        <v>79.100000000000009</v>
      </c>
      <c r="AH101" s="918">
        <v>225.59999999999997</v>
      </c>
      <c r="AI101" s="918">
        <v>10.75</v>
      </c>
      <c r="AJ101" s="918">
        <v>33.800000000000004</v>
      </c>
      <c r="AK101" s="918">
        <v>12</v>
      </c>
      <c r="AL101" s="930">
        <v>3710</v>
      </c>
      <c r="AM101" s="924">
        <v>2.7</v>
      </c>
      <c r="AN101" s="918">
        <v>1.87</v>
      </c>
      <c r="AO101" s="804">
        <f t="shared" si="25"/>
        <v>-6.3475904983498435</v>
      </c>
      <c r="AP101" s="805">
        <f t="shared" si="26"/>
        <v>13.981238330478986</v>
      </c>
      <c r="AQ101" s="938">
        <f t="shared" si="27"/>
        <v>165.8081525724408</v>
      </c>
      <c r="AR101" s="704">
        <f>INDEX(Historical!$C$7:$C$1439,MATCH(B101,Historical!$B$7:$B$1446,0))*IF(AH101="n/a",1.03,IF(AH101&lt;0,1.01,IF(AH101&gt;10,1.1,(1+AH101/100))))</f>
        <v>0.59766666666666668</v>
      </c>
      <c r="AS101" s="937">
        <f t="shared" si="28"/>
        <v>0.65743333333333343</v>
      </c>
      <c r="AT101" s="937">
        <f t="shared" si="32"/>
        <v>0.7231766666666668</v>
      </c>
      <c r="AU101" s="937">
        <f t="shared" si="32"/>
        <v>0.79549433333333353</v>
      </c>
      <c r="AV101" s="937">
        <f t="shared" si="32"/>
        <v>0.87504376666666694</v>
      </c>
      <c r="AW101" s="704">
        <f t="shared" si="29"/>
        <v>3.6488147666666673</v>
      </c>
      <c r="AX101" s="812">
        <f t="shared" si="30"/>
        <v>4.0425601226087604</v>
      </c>
      <c r="AY101" s="997">
        <v>1.17</v>
      </c>
      <c r="AZ101" s="924">
        <v>21.029999999999998</v>
      </c>
      <c r="BA101" s="924">
        <v>-13.930000000000001</v>
      </c>
      <c r="BB101" s="924">
        <v>-0.13999999999999999</v>
      </c>
      <c r="BC101" s="924">
        <v>-1.24</v>
      </c>
      <c r="BE101" s="666">
        <v>2012</v>
      </c>
      <c r="BF101" s="948" t="e">
        <f>#VALUE!</f>
        <v>#VALUE!</v>
      </c>
      <c r="BG101" s="933">
        <v>21</v>
      </c>
    </row>
    <row r="102" spans="1:59" ht="11.25" customHeight="1" x14ac:dyDescent="0.2">
      <c r="A102" s="611" t="s">
        <v>1065</v>
      </c>
      <c r="B102" s="927" t="s">
        <v>1066</v>
      </c>
      <c r="C102" s="994" t="s">
        <v>108</v>
      </c>
      <c r="D102" s="994" t="s">
        <v>4376</v>
      </c>
      <c r="E102" s="794">
        <v>7</v>
      </c>
      <c r="F102" s="526">
        <v>622</v>
      </c>
      <c r="G102" s="526" t="s">
        <v>37</v>
      </c>
      <c r="H102" s="526" t="s">
        <v>37</v>
      </c>
      <c r="I102" s="926">
        <v>41.16</v>
      </c>
      <c r="J102" s="704">
        <f t="shared" si="18"/>
        <v>3.3041788143828965</v>
      </c>
      <c r="K102" s="929">
        <v>0.34</v>
      </c>
      <c r="L102" s="641">
        <v>4</v>
      </c>
      <c r="M102" s="695">
        <f t="shared" si="19"/>
        <v>1.36</v>
      </c>
      <c r="N102" s="923" t="s">
        <v>149</v>
      </c>
      <c r="O102" s="797">
        <v>0.28000000000000003</v>
      </c>
      <c r="P102" s="917">
        <v>43349</v>
      </c>
      <c r="Q102" s="917">
        <v>43364</v>
      </c>
      <c r="R102" s="695">
        <f t="shared" si="20"/>
        <v>21.428571428571423</v>
      </c>
      <c r="S102" s="761">
        <f>IF(INDEX(Historical!$D$7:$D$1439,MATCH(B102,Historical!$B$7:$B$1446,0))=0,"n/a",(INDEX(Historical!$C$7:$C$1439,MATCH(B102,Historical!$B$7:$B$1446,0))/INDEX(Historical!$D$7:$D$1439,MATCH(B102,Historical!$B$7:$B$1446,0))-1)*100)</f>
        <v>12.72727272727272</v>
      </c>
      <c r="T102" s="761">
        <f>IF(INDEX(Historical!$F$7:$F$1432,MATCH(B102,Historical!$B$7:$B$1446,0))=0,"n/a",((INDEX(Historical!$C$7:$C$1439,MATCH(B102,Historical!$B$7:$B$1446,0))/INDEX(Historical!$F$7:$F$1432,MATCH(B102,Historical!$B$7:$B$1446,0)))^(1/3)-1)*100)</f>
        <v>7.4337070988966358</v>
      </c>
      <c r="U102" s="761">
        <f>IF(INDEX(Historical!$H$7:$H$1432,MATCH(B102,Historical!$B$7:$B$1446,0))=0,"n/a",((INDEX(Historical!$C$7:$C$1439,MATCH(B102,Historical!$B$7:$B$1446,0))/INDEX(Historical!$H$7:$H$1432,MATCH(B102,Historical!$B$7:$B$1446,0)))^(1/5)-1)*100)</f>
        <v>7.3446703178892792</v>
      </c>
      <c r="V102" s="761">
        <f>IF(INDEX(Historical!$O$7:$O$1432,MATCH(B102,Historical!$B$7:$B$1446,0))=0,"n/a",((INDEX(Historical!$C$7:$C$1439,MATCH(B102,Historical!$B$7:$B$1446,0))/INDEX(Historical!$O$7:$O$1432,MATCH(B102,Historical!$B$7:$B$1446,0)))^(1/10)-1)*100)</f>
        <v>0.49720137555864241</v>
      </c>
      <c r="W102" s="762">
        <f t="shared" si="21"/>
        <v>14.772023326840158</v>
      </c>
      <c r="X102" s="763">
        <f t="shared" si="22"/>
        <v>0.51723030407670978</v>
      </c>
      <c r="Y102" s="719"/>
      <c r="Z102" s="704">
        <f t="shared" si="23"/>
        <v>34.871794871794876</v>
      </c>
      <c r="AA102" s="937">
        <f t="shared" si="24"/>
        <v>10.553846153846154</v>
      </c>
      <c r="AB102" s="641">
        <v>12</v>
      </c>
      <c r="AC102" s="918">
        <v>3.9</v>
      </c>
      <c r="AD102" s="918">
        <v>1.17</v>
      </c>
      <c r="AE102" s="918">
        <v>3.96</v>
      </c>
      <c r="AF102" s="918">
        <v>1.04</v>
      </c>
      <c r="AG102" s="918">
        <v>10.199999999999999</v>
      </c>
      <c r="AH102" s="918">
        <v>42.5</v>
      </c>
      <c r="AI102" s="918">
        <v>14.23</v>
      </c>
      <c r="AJ102" s="918">
        <v>14.2</v>
      </c>
      <c r="AK102" s="918">
        <v>9</v>
      </c>
      <c r="AL102" s="930">
        <v>3070</v>
      </c>
      <c r="AM102" s="924">
        <v>0.5</v>
      </c>
      <c r="AN102" s="918">
        <v>0.01</v>
      </c>
      <c r="AO102" s="804">
        <f t="shared" si="25"/>
        <v>9.5002978426022011E-2</v>
      </c>
      <c r="AP102" s="805">
        <f t="shared" si="26"/>
        <v>10.648849132272176</v>
      </c>
      <c r="AQ102" s="938">
        <f t="shared" si="27"/>
        <v>-30.155728780219761</v>
      </c>
      <c r="AR102" s="704">
        <f>INDEX(Historical!$C$7:$C$1439,MATCH(B102,Historical!$B$7:$B$1446,0))*IF(AH102="n/a",1.03,IF(AH102&lt;0,1.01,IF(AH102&gt;10,1.1,(1+AH102/100))))</f>
        <v>1.3640000000000001</v>
      </c>
      <c r="AS102" s="937">
        <f t="shared" si="28"/>
        <v>1.5004000000000002</v>
      </c>
      <c r="AT102" s="937">
        <f t="shared" si="32"/>
        <v>1.6354360000000003</v>
      </c>
      <c r="AU102" s="937">
        <f t="shared" si="32"/>
        <v>1.7826252400000004</v>
      </c>
      <c r="AV102" s="937">
        <f t="shared" si="32"/>
        <v>1.9430615116000007</v>
      </c>
      <c r="AW102" s="704">
        <f t="shared" si="29"/>
        <v>8.2255227516000016</v>
      </c>
      <c r="AX102" s="812">
        <f t="shared" si="30"/>
        <v>19.984263244897964</v>
      </c>
      <c r="AY102" s="997">
        <v>1.42</v>
      </c>
      <c r="AZ102" s="924">
        <v>18.89</v>
      </c>
      <c r="BA102" s="924">
        <v>-30.78</v>
      </c>
      <c r="BB102" s="924">
        <v>-6.5500000000000007</v>
      </c>
      <c r="BC102" s="924">
        <v>-16.439999999999998</v>
      </c>
      <c r="BE102" s="666">
        <v>2012</v>
      </c>
      <c r="BF102" s="948" t="e">
        <f>#VALUE!</f>
        <v>#VALUE!</v>
      </c>
      <c r="BG102" s="933">
        <v>1.4000000000000001</v>
      </c>
    </row>
    <row r="103" spans="1:59" ht="11.25" customHeight="1" x14ac:dyDescent="0.2">
      <c r="A103" s="932" t="s">
        <v>1077</v>
      </c>
      <c r="B103" s="927" t="s">
        <v>1078</v>
      </c>
      <c r="C103" s="994" t="s">
        <v>108</v>
      </c>
      <c r="D103" s="994" t="s">
        <v>4376</v>
      </c>
      <c r="E103" s="794">
        <v>8</v>
      </c>
      <c r="F103" s="526">
        <v>515</v>
      </c>
      <c r="G103" s="526" t="s">
        <v>106</v>
      </c>
      <c r="H103" s="526" t="s">
        <v>106</v>
      </c>
      <c r="I103" s="926">
        <v>21.83</v>
      </c>
      <c r="J103" s="704">
        <f t="shared" si="18"/>
        <v>1.6491067338524967</v>
      </c>
      <c r="K103" s="929">
        <v>0.09</v>
      </c>
      <c r="L103" s="641">
        <v>4</v>
      </c>
      <c r="M103" s="695">
        <f t="shared" si="19"/>
        <v>0.36</v>
      </c>
      <c r="N103" s="923" t="s">
        <v>140</v>
      </c>
      <c r="O103" s="797">
        <v>7.0000000000000007E-2</v>
      </c>
      <c r="P103" s="917">
        <v>43304</v>
      </c>
      <c r="Q103" s="917">
        <v>43313</v>
      </c>
      <c r="R103" s="695">
        <f t="shared" si="20"/>
        <v>28.571428571428552</v>
      </c>
      <c r="S103" s="761">
        <f>IF(INDEX(Historical!$D$7:$D$1439,MATCH(B103,Historical!$B$7:$B$1446,0))=0,"n/a",(INDEX(Historical!$C$7:$C$1439,MATCH(B103,Historical!$B$7:$B$1446,0))/INDEX(Historical!$D$7:$D$1439,MATCH(B103,Historical!$B$7:$B$1446,0))-1)*100)</f>
        <v>28.000000000000004</v>
      </c>
      <c r="T103" s="761">
        <f>IF(INDEX(Historical!$F$7:$F$1432,MATCH(B103,Historical!$B$7:$B$1446,0))=0,"n/a",((INDEX(Historical!$C$7:$C$1439,MATCH(B103,Historical!$B$7:$B$1446,0))/INDEX(Historical!$F$7:$F$1432,MATCH(B103,Historical!$B$7:$B$1446,0)))^(1/3)-1)*100)</f>
        <v>16.960709528514649</v>
      </c>
      <c r="U103" s="761">
        <f>IF(INDEX(Historical!$H$7:$H$1432,MATCH(B103,Historical!$B$7:$B$1446,0))=0,"n/a",((INDEX(Historical!$C$7:$C$1439,MATCH(B103,Historical!$B$7:$B$1446,0))/INDEX(Historical!$H$7:$H$1432,MATCH(B103,Historical!$B$7:$B$1446,0)))^(1/5)-1)*100)</f>
        <v>16.36215183053762</v>
      </c>
      <c r="V103" s="761">
        <f>IF(INDEX(Historical!$O$7:$O$1432,MATCH(B103,Historical!$B$7:$B$1446,0))=0,"n/a",((INDEX(Historical!$C$7:$C$1439,MATCH(B103,Historical!$B$7:$B$1446,0))/INDEX(Historical!$O$7:$O$1432,MATCH(B103,Historical!$B$7:$B$1446,0)))^(1/10)-1)*100)</f>
        <v>-9.9236336435632566</v>
      </c>
      <c r="W103" s="762" t="str">
        <f t="shared" si="21"/>
        <v>n/a</v>
      </c>
      <c r="X103" s="763">
        <f t="shared" si="22"/>
        <v>1.6868197763440844</v>
      </c>
      <c r="Y103" s="718"/>
      <c r="Z103" s="704">
        <f t="shared" si="23"/>
        <v>38.70967741935484</v>
      </c>
      <c r="AA103" s="937">
        <f t="shared" si="24"/>
        <v>23.473118279569889</v>
      </c>
      <c r="AB103" s="641">
        <v>12</v>
      </c>
      <c r="AC103" s="918">
        <v>0.93</v>
      </c>
      <c r="AD103" s="918">
        <v>2.94</v>
      </c>
      <c r="AE103" s="918">
        <v>4.75</v>
      </c>
      <c r="AF103" s="918">
        <v>1.17</v>
      </c>
      <c r="AG103" s="918">
        <v>5.8000000000000007</v>
      </c>
      <c r="AH103" s="918">
        <v>-23.1</v>
      </c>
      <c r="AI103" s="918">
        <v>5.66</v>
      </c>
      <c r="AJ103" s="918">
        <v>9.7000000000000011</v>
      </c>
      <c r="AK103" s="918">
        <v>8</v>
      </c>
      <c r="AL103" s="930">
        <v>350.15</v>
      </c>
      <c r="AM103" s="924">
        <v>0.6</v>
      </c>
      <c r="AN103" s="918">
        <v>0.1</v>
      </c>
      <c r="AO103" s="804">
        <f t="shared" si="25"/>
        <v>-5.4618597151797701</v>
      </c>
      <c r="AP103" s="805">
        <f t="shared" si="26"/>
        <v>18.011258564390118</v>
      </c>
      <c r="AQ103" s="938">
        <f t="shared" si="27"/>
        <v>10.480864883364948</v>
      </c>
      <c r="AR103" s="704">
        <f>INDEX(Historical!$C$7:$C$1439,MATCH(B103,Historical!$B$7:$B$1446,0))*IF(AH103="n/a",1.03,IF(AH103&lt;0,1.01,IF(AH103&gt;10,1.1,(1+AH103/100))))</f>
        <v>0.32319999999999999</v>
      </c>
      <c r="AS103" s="937">
        <f t="shared" si="28"/>
        <v>0.34149311999999998</v>
      </c>
      <c r="AT103" s="937">
        <f t="shared" si="32"/>
        <v>0.36881256960000003</v>
      </c>
      <c r="AU103" s="937">
        <f t="shared" si="32"/>
        <v>0.39831757516800004</v>
      </c>
      <c r="AV103" s="937">
        <f t="shared" si="32"/>
        <v>0.43018298118144005</v>
      </c>
      <c r="AW103" s="704">
        <f t="shared" si="29"/>
        <v>1.86200624594944</v>
      </c>
      <c r="AX103" s="812">
        <f t="shared" si="30"/>
        <v>8.5295751074184167</v>
      </c>
      <c r="AY103" s="997">
        <v>0.81</v>
      </c>
      <c r="AZ103" s="924">
        <v>40.39</v>
      </c>
      <c r="BA103" s="924">
        <v>-15.659999999999998</v>
      </c>
      <c r="BB103" s="924">
        <v>7.93</v>
      </c>
      <c r="BC103" s="924">
        <v>-0.91</v>
      </c>
      <c r="BE103" s="666">
        <v>2011</v>
      </c>
      <c r="BF103" s="948" t="e">
        <f>#VALUE!</f>
        <v>#VALUE!</v>
      </c>
      <c r="BG103" s="933">
        <v>0.70000000000000007</v>
      </c>
    </row>
    <row r="104" spans="1:59" s="840" customFormat="1" ht="11.25" customHeight="1" x14ac:dyDescent="0.2">
      <c r="A104" s="699" t="s">
        <v>1105</v>
      </c>
      <c r="B104" s="848" t="s">
        <v>1106</v>
      </c>
      <c r="C104" s="994" t="s">
        <v>108</v>
      </c>
      <c r="D104" s="994" t="s">
        <v>4376</v>
      </c>
      <c r="E104" s="820">
        <v>7</v>
      </c>
      <c r="F104" s="526">
        <v>592</v>
      </c>
      <c r="G104" s="1151" t="s">
        <v>106</v>
      </c>
      <c r="H104" s="1151" t="s">
        <v>106</v>
      </c>
      <c r="I104" s="821">
        <v>23.61</v>
      </c>
      <c r="J104" s="822">
        <f t="shared" si="18"/>
        <v>1.8636171113934774</v>
      </c>
      <c r="K104" s="823">
        <v>0.11</v>
      </c>
      <c r="L104" s="824">
        <v>4</v>
      </c>
      <c r="M104" s="825">
        <f t="shared" si="19"/>
        <v>0.44</v>
      </c>
      <c r="N104" s="826" t="s">
        <v>119</v>
      </c>
      <c r="O104" s="827">
        <v>0.08</v>
      </c>
      <c r="P104" s="849">
        <v>43138</v>
      </c>
      <c r="Q104" s="849">
        <v>43160</v>
      </c>
      <c r="R104" s="825">
        <f t="shared" si="20"/>
        <v>37.5</v>
      </c>
      <c r="S104" s="761">
        <f>IF(INDEX(Historical!$D$7:$D$1439,MATCH(B104,Historical!$B$7:$B$1446,0))=0,"n/a",(INDEX(Historical!$C$7:$C$1439,MATCH(B104,Historical!$B$7:$B$1446,0))/INDEX(Historical!$D$7:$D$1439,MATCH(B104,Historical!$B$7:$B$1446,0))-1)*100)</f>
        <v>37.5</v>
      </c>
      <c r="T104" s="761">
        <f>IF(INDEX(Historical!$F$7:$F$1432,MATCH(B104,Historical!$B$7:$B$1446,0))=0,"n/a",((INDEX(Historical!$C$7:$C$1439,MATCH(B104,Historical!$B$7:$B$1446,0))/INDEX(Historical!$F$7:$F$1432,MATCH(B104,Historical!$B$7:$B$1446,0)))^(1/3)-1)*100)</f>
        <v>22.390341034166038</v>
      </c>
      <c r="U104" s="761">
        <f>IF(INDEX(Historical!$H$7:$H$1432,MATCH(B104,Historical!$B$7:$B$1446,0))=0,"n/a",((INDEX(Historical!$C$7:$C$1439,MATCH(B104,Historical!$B$7:$B$1446,0))/INDEX(Historical!$H$7:$H$1432,MATCH(B104,Historical!$B$7:$B$1446,0)))^(1/5)-1)*100)</f>
        <v>29.674411610965823</v>
      </c>
      <c r="V104" s="761">
        <f>IF(INDEX(Historical!$O$7:$O$1432,MATCH(B104,Historical!$B$7:$B$1446,0))=0,"n/a",((INDEX(Historical!$C$7:$C$1439,MATCH(B104,Historical!$B$7:$B$1446,0))/INDEX(Historical!$O$7:$O$1432,MATCH(B104,Historical!$B$7:$B$1446,0)))^(1/10)-1)*100)</f>
        <v>-6.5128893940553763</v>
      </c>
      <c r="W104" s="829" t="str">
        <f t="shared" si="21"/>
        <v>n/a</v>
      </c>
      <c r="X104" s="830" t="str">
        <f t="shared" si="22"/>
        <v>n/a</v>
      </c>
      <c r="Y104" s="841"/>
      <c r="Z104" s="822" t="str">
        <f t="shared" si="23"/>
        <v>n/a</v>
      </c>
      <c r="AA104" s="832" t="str">
        <f t="shared" si="24"/>
        <v>n/a</v>
      </c>
      <c r="AB104" s="824">
        <v>12</v>
      </c>
      <c r="AC104" s="833" t="s">
        <v>137</v>
      </c>
      <c r="AD104" s="833" t="s">
        <v>137</v>
      </c>
      <c r="AE104" s="833" t="s">
        <v>137</v>
      </c>
      <c r="AF104" s="833" t="s">
        <v>137</v>
      </c>
      <c r="AG104" s="833" t="s">
        <v>137</v>
      </c>
      <c r="AH104" s="833" t="s">
        <v>137</v>
      </c>
      <c r="AI104" s="833" t="s">
        <v>137</v>
      </c>
      <c r="AJ104" s="833" t="s">
        <v>137</v>
      </c>
      <c r="AK104" s="833" t="s">
        <v>137</v>
      </c>
      <c r="AL104" s="834" t="s">
        <v>137</v>
      </c>
      <c r="AM104" s="835" t="s">
        <v>137</v>
      </c>
      <c r="AN104" s="833" t="s">
        <v>137</v>
      </c>
      <c r="AO104" s="836" t="str">
        <f t="shared" si="25"/>
        <v>n/a</v>
      </c>
      <c r="AP104" s="837">
        <f t="shared" si="26"/>
        <v>31.5380287223593</v>
      </c>
      <c r="AQ104" s="838" t="str">
        <f t="shared" si="27"/>
        <v>n/a</v>
      </c>
      <c r="AR104" s="704">
        <f>INDEX(Historical!$C$7:$C$1439,MATCH(B104,Historical!$B$7:$B$1446,0))*IF(AH104="n/a",1.03,IF(AH104&lt;0,1.01,IF(AH104&gt;10,1.1,(1+AH104/100))))</f>
        <v>0.45319999999999999</v>
      </c>
      <c r="AS104" s="832">
        <f t="shared" si="28"/>
        <v>0.46679599999999999</v>
      </c>
      <c r="AT104" s="832">
        <f t="shared" si="32"/>
        <v>0.48079988000000001</v>
      </c>
      <c r="AU104" s="832">
        <f t="shared" si="32"/>
        <v>0.49522387640000004</v>
      </c>
      <c r="AV104" s="832">
        <f t="shared" si="32"/>
        <v>0.51008059269200001</v>
      </c>
      <c r="AW104" s="822">
        <f t="shared" si="29"/>
        <v>2.4061003490920001</v>
      </c>
      <c r="AX104" s="839">
        <f t="shared" si="30"/>
        <v>10.191022232494706</v>
      </c>
      <c r="AY104" s="998" t="s">
        <v>137</v>
      </c>
      <c r="AZ104" s="835" t="s">
        <v>137</v>
      </c>
      <c r="BA104" s="835" t="s">
        <v>137</v>
      </c>
      <c r="BB104" s="835" t="s">
        <v>137</v>
      </c>
      <c r="BC104" s="835" t="s">
        <v>137</v>
      </c>
      <c r="BD104" s="964" t="s">
        <v>4301</v>
      </c>
      <c r="BE104" s="666">
        <v>2012</v>
      </c>
      <c r="BF104" s="948" t="e">
        <f>#VALUE!</f>
        <v>#VALUE!</v>
      </c>
      <c r="BG104" s="895" t="s">
        <v>137</v>
      </c>
    </row>
    <row r="105" spans="1:59" ht="11.25" customHeight="1" x14ac:dyDescent="0.2">
      <c r="A105" s="537" t="s">
        <v>1079</v>
      </c>
      <c r="B105" s="927" t="s">
        <v>1080</v>
      </c>
      <c r="C105" s="994" t="s">
        <v>108</v>
      </c>
      <c r="D105" s="994" t="s">
        <v>4372</v>
      </c>
      <c r="E105" s="794">
        <v>9</v>
      </c>
      <c r="F105" s="526">
        <v>447</v>
      </c>
      <c r="G105" s="526" t="s">
        <v>106</v>
      </c>
      <c r="H105" s="526" t="s">
        <v>106</v>
      </c>
      <c r="I105" s="926">
        <v>164.58</v>
      </c>
      <c r="J105" s="704">
        <f t="shared" si="18"/>
        <v>1.8228217280349981</v>
      </c>
      <c r="K105" s="929">
        <v>0.75</v>
      </c>
      <c r="L105" s="641">
        <v>4</v>
      </c>
      <c r="M105" s="695">
        <f t="shared" si="19"/>
        <v>3</v>
      </c>
      <c r="N105" s="923" t="s">
        <v>3969</v>
      </c>
      <c r="O105" s="797">
        <v>0.7</v>
      </c>
      <c r="P105" s="917">
        <v>43531</v>
      </c>
      <c r="Q105" s="917">
        <v>43549</v>
      </c>
      <c r="R105" s="695">
        <f t="shared" si="20"/>
        <v>7.1428571428571495</v>
      </c>
      <c r="S105" s="761">
        <f>IF(INDEX(Historical!$D$7:$D$1439,MATCH(B105,Historical!$B$7:$B$1446,0))=0,"n/a",(INDEX(Historical!$C$7:$C$1439,MATCH(B105,Historical!$B$7:$B$1446,0))/INDEX(Historical!$D$7:$D$1439,MATCH(B105,Historical!$B$7:$B$1446,0))-1)*100)</f>
        <v>6.0606060606060552</v>
      </c>
      <c r="T105" s="761">
        <f>IF(INDEX(Historical!$F$7:$F$1432,MATCH(B105,Historical!$B$7:$B$1446,0))=0,"n/a",((INDEX(Historical!$C$7:$C$1439,MATCH(B105,Historical!$B$7:$B$1446,0))/INDEX(Historical!$F$7:$F$1432,MATCH(B105,Historical!$B$7:$B$1446,0)))^(1/3)-1)*100)</f>
        <v>11.868894208139679</v>
      </c>
      <c r="U105" s="761">
        <f>IF(INDEX(Historical!$H$7:$H$1432,MATCH(B105,Historical!$B$7:$B$1446,0))=0,"n/a",((INDEX(Historical!$C$7:$C$1439,MATCH(B105,Historical!$B$7:$B$1446,0))/INDEX(Historical!$H$7:$H$1432,MATCH(B105,Historical!$B$7:$B$1446,0)))^(1/5)-1)*100)</f>
        <v>9.2388464140372939</v>
      </c>
      <c r="V105" s="761">
        <f>IF(INDEX(Historical!$O$7:$O$1432,MATCH(B105,Historical!$B$7:$B$1446,0))=0,"n/a",((INDEX(Historical!$C$7:$C$1439,MATCH(B105,Historical!$B$7:$B$1446,0))/INDEX(Historical!$O$7:$O$1432,MATCH(B105,Historical!$B$7:$B$1446,0)))^(1/10)-1)*100)</f>
        <v>11.773029030687221</v>
      </c>
      <c r="W105" s="762">
        <f t="shared" si="21"/>
        <v>0.78474676227805062</v>
      </c>
      <c r="X105" s="763">
        <f t="shared" si="22"/>
        <v>0.64607317580680379</v>
      </c>
      <c r="Y105" s="719"/>
      <c r="Z105" s="704">
        <f t="shared" si="23"/>
        <v>52.447552447552447</v>
      </c>
      <c r="AA105" s="937">
        <f t="shared" si="24"/>
        <v>28.772727272727277</v>
      </c>
      <c r="AB105" s="641">
        <v>12</v>
      </c>
      <c r="AC105" s="918">
        <v>5.72</v>
      </c>
      <c r="AD105" s="918">
        <v>3.2</v>
      </c>
      <c r="AE105" s="918">
        <v>13.75</v>
      </c>
      <c r="AF105" s="918">
        <v>2.23</v>
      </c>
      <c r="AG105" s="918">
        <v>8.3000000000000007</v>
      </c>
      <c r="AH105" s="918">
        <v>-51</v>
      </c>
      <c r="AI105" s="918">
        <v>10.14</v>
      </c>
      <c r="AJ105" s="918">
        <v>14.299999999999999</v>
      </c>
      <c r="AK105" s="918">
        <v>8.99</v>
      </c>
      <c r="AL105" s="930">
        <v>59250</v>
      </c>
      <c r="AM105" s="924">
        <v>0.3</v>
      </c>
      <c r="AN105" s="918">
        <v>0.17</v>
      </c>
      <c r="AO105" s="804">
        <f t="shared" si="25"/>
        <v>-17.711059130654984</v>
      </c>
      <c r="AP105" s="805">
        <f t="shared" si="26"/>
        <v>11.061668142072293</v>
      </c>
      <c r="AQ105" s="938">
        <f t="shared" si="27"/>
        <v>68.869682586809233</v>
      </c>
      <c r="AR105" s="704">
        <f>INDEX(Historical!$C$7:$C$1439,MATCH(B105,Historical!$B$7:$B$1446,0))*IF(AH105="n/a",1.03,IF(AH105&lt;0,1.01,IF(AH105&gt;10,1.1,(1+AH105/100))))</f>
        <v>2.8279999999999998</v>
      </c>
      <c r="AS105" s="937">
        <f t="shared" si="28"/>
        <v>3.1108000000000002</v>
      </c>
      <c r="AT105" s="937">
        <f t="shared" si="32"/>
        <v>3.3904609200000007</v>
      </c>
      <c r="AU105" s="937">
        <f t="shared" si="32"/>
        <v>3.6952633567080011</v>
      </c>
      <c r="AV105" s="937">
        <f t="shared" si="32"/>
        <v>4.0274675324760505</v>
      </c>
      <c r="AW105" s="704">
        <f t="shared" si="29"/>
        <v>17.051991809184052</v>
      </c>
      <c r="AX105" s="812">
        <f t="shared" si="30"/>
        <v>10.360913725351836</v>
      </c>
      <c r="AY105" s="997">
        <v>0.28000000000000003</v>
      </c>
      <c r="AZ105" s="924">
        <v>7.9799999999999995</v>
      </c>
      <c r="BA105" s="924">
        <v>-15.68</v>
      </c>
      <c r="BB105" s="924">
        <v>-6.5100000000000007</v>
      </c>
      <c r="BC105" s="924">
        <v>-5.88</v>
      </c>
      <c r="BE105" s="666">
        <v>2011</v>
      </c>
      <c r="BF105" s="948" t="e">
        <f>#VALUE!</f>
        <v>#VALUE!</v>
      </c>
      <c r="BG105" s="933">
        <v>2.7</v>
      </c>
    </row>
    <row r="106" spans="1:59" ht="11.25" customHeight="1" x14ac:dyDescent="0.2">
      <c r="A106" s="611" t="s">
        <v>1081</v>
      </c>
      <c r="B106" s="927" t="s">
        <v>1082</v>
      </c>
      <c r="C106" s="994" t="s">
        <v>108</v>
      </c>
      <c r="D106" s="994" t="s">
        <v>118</v>
      </c>
      <c r="E106" s="794">
        <v>7</v>
      </c>
      <c r="F106" s="526">
        <v>606</v>
      </c>
      <c r="G106" s="526" t="s">
        <v>106</v>
      </c>
      <c r="H106" s="526" t="s">
        <v>106</v>
      </c>
      <c r="I106" s="926">
        <v>16.18</v>
      </c>
      <c r="J106" s="704">
        <f t="shared" si="18"/>
        <v>2.4721878862793574</v>
      </c>
      <c r="K106" s="929">
        <v>0.1</v>
      </c>
      <c r="L106" s="641">
        <v>4</v>
      </c>
      <c r="M106" s="695">
        <f t="shared" si="19"/>
        <v>0.4</v>
      </c>
      <c r="N106" s="923" t="s">
        <v>598</v>
      </c>
      <c r="O106" s="797">
        <v>0.09</v>
      </c>
      <c r="P106" s="917">
        <v>43259</v>
      </c>
      <c r="Q106" s="917">
        <v>43276</v>
      </c>
      <c r="R106" s="695">
        <f t="shared" si="20"/>
        <v>11.111111111111121</v>
      </c>
      <c r="S106" s="761">
        <f>IF(INDEX(Historical!$D$7:$D$1439,MATCH(B106,Historical!$B$7:$B$1446,0))=0,"n/a",(INDEX(Historical!$C$7:$C$1439,MATCH(B106,Historical!$B$7:$B$1446,0))/INDEX(Historical!$D$7:$D$1439,MATCH(B106,Historical!$B$7:$B$1446,0))-1)*100)</f>
        <v>11.428571428571432</v>
      </c>
      <c r="T106" s="761">
        <f>IF(INDEX(Historical!$F$7:$F$1432,MATCH(B106,Historical!$B$7:$B$1446,0))=0,"n/a",((INDEX(Historical!$C$7:$C$1439,MATCH(B106,Historical!$B$7:$B$1446,0))/INDEX(Historical!$F$7:$F$1432,MATCH(B106,Historical!$B$7:$B$1446,0)))^(1/3)-1)*100)</f>
        <v>13.040381433805548</v>
      </c>
      <c r="U106" s="761">
        <f>IF(INDEX(Historical!$H$7:$H$1432,MATCH(B106,Historical!$B$7:$B$1446,0))=0,"n/a",((INDEX(Historical!$C$7:$C$1439,MATCH(B106,Historical!$B$7:$B$1446,0))/INDEX(Historical!$H$7:$H$1432,MATCH(B106,Historical!$B$7:$B$1446,0)))^(1/5)-1)*100)</f>
        <v>28.805493048681363</v>
      </c>
      <c r="V106" s="761" t="str">
        <f>IF(INDEX(Historical!$O$7:$O$1432,MATCH(B106,Historical!$B$7:$B$1446,0))=0,"n/a",((INDEX(Historical!$C$7:$C$1439,MATCH(B106,Historical!$B$7:$B$1446,0))/INDEX(Historical!$O$7:$O$1432,MATCH(B106,Historical!$B$7:$B$1446,0)))^(1/10)-1)*100)</f>
        <v>n/a</v>
      </c>
      <c r="W106" s="762" t="str">
        <f t="shared" si="21"/>
        <v>n/a</v>
      </c>
      <c r="X106" s="763" t="str">
        <f t="shared" si="22"/>
        <v>n/a</v>
      </c>
      <c r="Y106" s="718"/>
      <c r="Z106" s="704" t="str">
        <f t="shared" si="23"/>
        <v>n/a</v>
      </c>
      <c r="AA106" s="937" t="str">
        <f t="shared" si="24"/>
        <v>n/a</v>
      </c>
      <c r="AB106" s="641">
        <v>12</v>
      </c>
      <c r="AC106" s="918">
        <v>-1.94</v>
      </c>
      <c r="AD106" s="918" t="s">
        <v>137</v>
      </c>
      <c r="AE106" s="918">
        <v>0.63</v>
      </c>
      <c r="AF106" s="918">
        <v>0.79</v>
      </c>
      <c r="AG106" s="918">
        <v>-7.8</v>
      </c>
      <c r="AH106" s="918">
        <v>-194.1</v>
      </c>
      <c r="AI106" s="918">
        <v>15.409999999999998</v>
      </c>
      <c r="AJ106" s="918">
        <v>-23.9</v>
      </c>
      <c r="AK106" s="918">
        <v>10</v>
      </c>
      <c r="AL106" s="930">
        <v>2710</v>
      </c>
      <c r="AM106" s="924">
        <v>0.6</v>
      </c>
      <c r="AN106" s="918">
        <v>1.18</v>
      </c>
      <c r="AO106" s="804" t="str">
        <f t="shared" si="25"/>
        <v>n/a</v>
      </c>
      <c r="AP106" s="805">
        <f t="shared" si="26"/>
        <v>31.277680934960721</v>
      </c>
      <c r="AQ106" s="938" t="str">
        <f t="shared" si="27"/>
        <v>n/a</v>
      </c>
      <c r="AR106" s="704">
        <f>INDEX(Historical!$C$7:$C$1439,MATCH(B106,Historical!$B$7:$B$1446,0))*IF(AH106="n/a",1.03,IF(AH106&lt;0,1.01,IF(AH106&gt;10,1.1,(1+AH106/100))))</f>
        <v>0.39390000000000003</v>
      </c>
      <c r="AS106" s="937">
        <f t="shared" si="28"/>
        <v>0.43329000000000006</v>
      </c>
      <c r="AT106" s="937">
        <f t="shared" si="32"/>
        <v>0.47661900000000013</v>
      </c>
      <c r="AU106" s="937">
        <f t="shared" si="32"/>
        <v>0.52428090000000016</v>
      </c>
      <c r="AV106" s="937">
        <f t="shared" si="32"/>
        <v>0.5767089900000002</v>
      </c>
      <c r="AW106" s="704">
        <f t="shared" si="29"/>
        <v>2.4047988900000004</v>
      </c>
      <c r="AX106" s="812">
        <f t="shared" si="30"/>
        <v>14.862786711990115</v>
      </c>
      <c r="AY106" s="997">
        <v>1.31</v>
      </c>
      <c r="AZ106" s="924">
        <v>18.62</v>
      </c>
      <c r="BA106" s="924">
        <v>-29.439999999999998</v>
      </c>
      <c r="BB106" s="924">
        <v>-5.66</v>
      </c>
      <c r="BC106" s="924">
        <v>-13.99</v>
      </c>
      <c r="BE106" s="666">
        <v>2012</v>
      </c>
      <c r="BF106" s="948" t="e">
        <f>#VALUE!</f>
        <v>#VALUE!</v>
      </c>
      <c r="BG106" s="933">
        <v>-1</v>
      </c>
    </row>
    <row r="107" spans="1:59" ht="11.25" customHeight="1" x14ac:dyDescent="0.2">
      <c r="A107" s="611" t="s">
        <v>1091</v>
      </c>
      <c r="B107" s="927" t="s">
        <v>1092</v>
      </c>
      <c r="C107" s="994" t="s">
        <v>108</v>
      </c>
      <c r="D107" s="994" t="s">
        <v>4376</v>
      </c>
      <c r="E107" s="794">
        <v>9</v>
      </c>
      <c r="F107" s="526">
        <v>424</v>
      </c>
      <c r="G107" s="526" t="s">
        <v>106</v>
      </c>
      <c r="H107" s="526" t="s">
        <v>106</v>
      </c>
      <c r="I107" s="926">
        <v>32.69</v>
      </c>
      <c r="J107" s="704">
        <f t="shared" si="18"/>
        <v>3.4261241970021423</v>
      </c>
      <c r="K107" s="929">
        <v>0.28000000000000003</v>
      </c>
      <c r="L107" s="641">
        <v>4</v>
      </c>
      <c r="M107" s="695">
        <f t="shared" si="19"/>
        <v>1.1200000000000001</v>
      </c>
      <c r="N107" s="923" t="s">
        <v>435</v>
      </c>
      <c r="O107" s="797">
        <v>0.26</v>
      </c>
      <c r="P107" s="917">
        <v>43501</v>
      </c>
      <c r="Q107" s="917">
        <v>43516</v>
      </c>
      <c r="R107" s="695">
        <f t="shared" si="20"/>
        <v>7.6923076923076987</v>
      </c>
      <c r="S107" s="761">
        <f>IF(INDEX(Historical!$D$7:$D$1439,MATCH(B107,Historical!$B$7:$B$1446,0))=0,"n/a",(INDEX(Historical!$C$7:$C$1439,MATCH(B107,Historical!$B$7:$B$1446,0))/INDEX(Historical!$D$7:$D$1439,MATCH(B107,Historical!$B$7:$B$1446,0))-1)*100)</f>
        <v>13.636363636363647</v>
      </c>
      <c r="T107" s="761">
        <f>IF(INDEX(Historical!$F$7:$F$1432,MATCH(B107,Historical!$B$7:$B$1446,0))=0,"n/a",((INDEX(Historical!$C$7:$C$1439,MATCH(B107,Historical!$B$7:$B$1446,0))/INDEX(Historical!$F$7:$F$1432,MATCH(B107,Historical!$B$7:$B$1446,0)))^(1/3)-1)*100)</f>
        <v>12.624788044360603</v>
      </c>
      <c r="U107" s="761">
        <f>IF(INDEX(Historical!$H$7:$H$1432,MATCH(B107,Historical!$B$7:$B$1446,0))=0,"n/a",((INDEX(Historical!$C$7:$C$1439,MATCH(B107,Historical!$B$7:$B$1446,0))/INDEX(Historical!$H$7:$H$1432,MATCH(B107,Historical!$B$7:$B$1446,0)))^(1/5)-1)*100)</f>
        <v>19.520727694995223</v>
      </c>
      <c r="V107" s="761">
        <f>IF(INDEX(Historical!$O$7:$O$1432,MATCH(B107,Historical!$B$7:$B$1446,0))=0,"n/a",((INDEX(Historical!$C$7:$C$1439,MATCH(B107,Historical!$B$7:$B$1446,0))/INDEX(Historical!$O$7:$O$1432,MATCH(B107,Historical!$B$7:$B$1446,0)))^(1/10)-1)*100)</f>
        <v>5.5983666192986892</v>
      </c>
      <c r="W107" s="762">
        <f t="shared" si="21"/>
        <v>3.4868612619443984</v>
      </c>
      <c r="X107" s="763">
        <f t="shared" si="22"/>
        <v>1.3650858527968688</v>
      </c>
      <c r="Y107" s="928"/>
      <c r="Z107" s="704">
        <f t="shared" si="23"/>
        <v>47.457627118644076</v>
      </c>
      <c r="AA107" s="937">
        <f t="shared" si="24"/>
        <v>13.851694915254237</v>
      </c>
      <c r="AB107" s="641">
        <v>12</v>
      </c>
      <c r="AC107" s="918">
        <v>2.36</v>
      </c>
      <c r="AD107" s="918">
        <v>1.73</v>
      </c>
      <c r="AE107" s="918">
        <v>5.03</v>
      </c>
      <c r="AF107" s="918">
        <v>1.1599999999999999</v>
      </c>
      <c r="AG107" s="918">
        <v>8.6</v>
      </c>
      <c r="AH107" s="918">
        <v>14.499999999999998</v>
      </c>
      <c r="AI107" s="918">
        <v>5.26</v>
      </c>
      <c r="AJ107" s="918">
        <v>14.299999999999999</v>
      </c>
      <c r="AK107" s="918">
        <v>8</v>
      </c>
      <c r="AL107" s="930">
        <v>2500</v>
      </c>
      <c r="AM107" s="924">
        <v>0.2</v>
      </c>
      <c r="AN107" s="918">
        <v>0.02</v>
      </c>
      <c r="AO107" s="804">
        <f t="shared" si="25"/>
        <v>9.0951569767431284</v>
      </c>
      <c r="AP107" s="805">
        <f t="shared" si="26"/>
        <v>22.946851891997365</v>
      </c>
      <c r="AQ107" s="938">
        <f t="shared" si="27"/>
        <v>-15.493679127416971</v>
      </c>
      <c r="AR107" s="704">
        <f>INDEX(Historical!$C$7:$C$1439,MATCH(B107,Historical!$B$7:$B$1446,0))*IF(AH107="n/a",1.03,IF(AH107&lt;0,1.01,IF(AH107&gt;10,1.1,(1+AH107/100))))</f>
        <v>1.1000000000000001</v>
      </c>
      <c r="AS107" s="937">
        <f t="shared" si="28"/>
        <v>1.1578600000000001</v>
      </c>
      <c r="AT107" s="937">
        <f t="shared" ref="AT107:AV126" si="33">IF($AK107="n/a",1.03*AS107,IF($AK107&lt;0,1.01*AS107,IF($AK107&gt;10,1.1*AS107,(1+$AK107/100)*AS107)))</f>
        <v>1.2504888000000003</v>
      </c>
      <c r="AU107" s="937">
        <f t="shared" si="33"/>
        <v>1.3505279040000004</v>
      </c>
      <c r="AV107" s="937">
        <f t="shared" si="33"/>
        <v>1.4585701363200005</v>
      </c>
      <c r="AW107" s="704">
        <f t="shared" si="29"/>
        <v>6.3174468403200015</v>
      </c>
      <c r="AX107" s="812">
        <f t="shared" si="30"/>
        <v>19.325319181156324</v>
      </c>
      <c r="AY107" s="997">
        <v>0.94</v>
      </c>
      <c r="AZ107" s="924">
        <v>6.660000000000001</v>
      </c>
      <c r="BA107" s="924">
        <v>-27.169999999999998</v>
      </c>
      <c r="BB107" s="924">
        <v>-9.6</v>
      </c>
      <c r="BC107" s="924">
        <v>-15.25</v>
      </c>
      <c r="BE107" s="666">
        <v>2011</v>
      </c>
      <c r="BF107" s="948" t="e">
        <f>#VALUE!</f>
        <v>#VALUE!</v>
      </c>
      <c r="BG107" s="933">
        <v>1.3</v>
      </c>
    </row>
    <row r="108" spans="1:59" ht="11.25" customHeight="1" x14ac:dyDescent="0.2">
      <c r="A108" s="611" t="s">
        <v>1113</v>
      </c>
      <c r="B108" s="927" t="s">
        <v>1114</v>
      </c>
      <c r="C108" s="994" t="s">
        <v>4356</v>
      </c>
      <c r="D108" s="994" t="s">
        <v>4357</v>
      </c>
      <c r="E108" s="794">
        <v>6</v>
      </c>
      <c r="F108" s="526">
        <v>713</v>
      </c>
      <c r="G108" s="526" t="s">
        <v>106</v>
      </c>
      <c r="H108" s="526" t="s">
        <v>106</v>
      </c>
      <c r="I108" s="926">
        <v>52.44</v>
      </c>
      <c r="J108" s="704">
        <f t="shared" si="18"/>
        <v>3.5087719298245621</v>
      </c>
      <c r="K108" s="929">
        <v>0.46</v>
      </c>
      <c r="L108" s="641">
        <v>4</v>
      </c>
      <c r="M108" s="695">
        <f t="shared" si="19"/>
        <v>1.84</v>
      </c>
      <c r="N108" s="923" t="s">
        <v>241</v>
      </c>
      <c r="O108" s="797">
        <v>0.42</v>
      </c>
      <c r="P108" s="919">
        <v>43187</v>
      </c>
      <c r="Q108" s="919">
        <v>43203</v>
      </c>
      <c r="R108" s="695">
        <f t="shared" si="20"/>
        <v>9.5238095238095326</v>
      </c>
      <c r="S108" s="761">
        <f>IF(INDEX(Historical!$D$7:$D$1439,MATCH(B108,Historical!$B$7:$B$1446,0))=0,"n/a",(INDEX(Historical!$C$7:$C$1439,MATCH(B108,Historical!$B$7:$B$1446,0))/INDEX(Historical!$D$7:$D$1439,MATCH(B108,Historical!$B$7:$B$1446,0))-1)*100)</f>
        <v>9.7560975609755971</v>
      </c>
      <c r="T108" s="761">
        <f>IF(INDEX(Historical!$F$7:$F$1432,MATCH(B108,Historical!$B$7:$B$1446,0))=0,"n/a",((INDEX(Historical!$C$7:$C$1439,MATCH(B108,Historical!$B$7:$B$1446,0))/INDEX(Historical!$F$7:$F$1432,MATCH(B108,Historical!$B$7:$B$1446,0)))^(1/3)-1)*100)</f>
        <v>15.939166439144525</v>
      </c>
      <c r="U108" s="761">
        <f>IF(INDEX(Historical!$H$7:$H$1432,MATCH(B108,Historical!$B$7:$B$1446,0))=0,"n/a",((INDEX(Historical!$C$7:$C$1439,MATCH(B108,Historical!$B$7:$B$1446,0))/INDEX(Historical!$H$7:$H$1432,MATCH(B108,Historical!$B$7:$B$1446,0)))^(1/5)-1)*100)</f>
        <v>30.258554234867606</v>
      </c>
      <c r="V108" s="761" t="str">
        <f>IF(INDEX(Historical!$O$7:$O$1432,MATCH(B108,Historical!$B$7:$B$1446,0))=0,"n/a",((INDEX(Historical!$C$7:$C$1439,MATCH(B108,Historical!$B$7:$B$1446,0))/INDEX(Historical!$O$7:$O$1432,MATCH(B108,Historical!$B$7:$B$1446,0)))^(1/10)-1)*100)</f>
        <v>n/a</v>
      </c>
      <c r="W108" s="762" t="str">
        <f t="shared" si="21"/>
        <v>n/a</v>
      </c>
      <c r="X108" s="763">
        <f t="shared" si="22"/>
        <v>2.0307754520045376</v>
      </c>
      <c r="Y108" s="715"/>
      <c r="Z108" s="704">
        <f t="shared" si="23"/>
        <v>2300</v>
      </c>
      <c r="AA108" s="937">
        <f t="shared" si="24"/>
        <v>655.5</v>
      </c>
      <c r="AB108" s="641">
        <v>12</v>
      </c>
      <c r="AC108" s="918">
        <v>0.08</v>
      </c>
      <c r="AD108" s="918">
        <v>29.75</v>
      </c>
      <c r="AE108" s="918">
        <v>6.96</v>
      </c>
      <c r="AF108" s="918">
        <v>2.4900000000000002</v>
      </c>
      <c r="AG108" s="918">
        <v>0</v>
      </c>
      <c r="AH108" s="920">
        <v>100.1</v>
      </c>
      <c r="AI108" s="920">
        <v>43.2</v>
      </c>
      <c r="AJ108" s="918">
        <v>14.899999999999999</v>
      </c>
      <c r="AK108" s="918">
        <v>22.6</v>
      </c>
      <c r="AL108" s="930">
        <v>5720</v>
      </c>
      <c r="AM108" s="924">
        <v>1</v>
      </c>
      <c r="AN108" s="918">
        <v>1.25</v>
      </c>
      <c r="AO108" s="804">
        <f t="shared" si="25"/>
        <v>-621.73267383530788</v>
      </c>
      <c r="AP108" s="805">
        <f t="shared" si="26"/>
        <v>33.767326164692172</v>
      </c>
      <c r="AQ108" s="938">
        <f t="shared" si="27"/>
        <v>751.71591507967025</v>
      </c>
      <c r="AR108" s="704">
        <f>INDEX(Historical!$C$7:$C$1439,MATCH(B108,Historical!$B$7:$B$1446,0))*IF(AH108="n/a",1.03,IF(AH108&lt;0,1.01,IF(AH108&gt;10,1.1,(1+AH108/100))))</f>
        <v>1.9800000000000002</v>
      </c>
      <c r="AS108" s="937">
        <f t="shared" si="28"/>
        <v>2.1780000000000004</v>
      </c>
      <c r="AT108" s="937">
        <f t="shared" si="33"/>
        <v>2.3958000000000008</v>
      </c>
      <c r="AU108" s="937">
        <f t="shared" si="33"/>
        <v>2.6353800000000009</v>
      </c>
      <c r="AV108" s="937">
        <f t="shared" si="33"/>
        <v>2.8989180000000014</v>
      </c>
      <c r="AW108" s="704">
        <f t="shared" si="29"/>
        <v>12.088098000000004</v>
      </c>
      <c r="AX108" s="812">
        <f t="shared" si="30"/>
        <v>23.051292906178496</v>
      </c>
      <c r="AY108" s="997">
        <v>0.9</v>
      </c>
      <c r="AZ108" s="924">
        <v>7.88</v>
      </c>
      <c r="BA108" s="924">
        <v>-24.01</v>
      </c>
      <c r="BB108" s="924">
        <v>-0.15</v>
      </c>
      <c r="BC108" s="924">
        <v>-9.7900000000000009</v>
      </c>
      <c r="BE108" s="666">
        <v>2013</v>
      </c>
      <c r="BF108" s="948" t="e">
        <f>#VALUE!</f>
        <v>#VALUE!</v>
      </c>
      <c r="BG108" s="933">
        <v>0</v>
      </c>
    </row>
    <row r="109" spans="1:59" ht="11.25" customHeight="1" x14ac:dyDescent="0.2">
      <c r="A109" s="611" t="s">
        <v>1099</v>
      </c>
      <c r="B109" s="927" t="s">
        <v>1100</v>
      </c>
      <c r="C109" s="994" t="s">
        <v>247</v>
      </c>
      <c r="D109" s="994" t="s">
        <v>4396</v>
      </c>
      <c r="E109" s="794">
        <v>8</v>
      </c>
      <c r="F109" s="526">
        <v>545</v>
      </c>
      <c r="G109" s="526" t="s">
        <v>106</v>
      </c>
      <c r="H109" s="526" t="s">
        <v>106</v>
      </c>
      <c r="I109" s="926">
        <v>37.130000000000003</v>
      </c>
      <c r="J109" s="704">
        <f t="shared" si="18"/>
        <v>1.185025585779693</v>
      </c>
      <c r="K109" s="929">
        <v>0.11</v>
      </c>
      <c r="L109" s="641">
        <v>4</v>
      </c>
      <c r="M109" s="695">
        <f t="shared" si="19"/>
        <v>0.44</v>
      </c>
      <c r="N109" s="923" t="s">
        <v>610</v>
      </c>
      <c r="O109" s="797">
        <v>0.1</v>
      </c>
      <c r="P109" s="917">
        <v>43423</v>
      </c>
      <c r="Q109" s="917">
        <v>43448</v>
      </c>
      <c r="R109" s="695">
        <f t="shared" si="20"/>
        <v>9.9999999999999947</v>
      </c>
      <c r="S109" s="761">
        <f>IF(INDEX(Historical!$D$7:$D$1439,MATCH(B109,Historical!$B$7:$B$1446,0))=0,"n/a",(INDEX(Historical!$C$7:$C$1439,MATCH(B109,Historical!$B$7:$B$1446,0))/INDEX(Historical!$D$7:$D$1439,MATCH(B109,Historical!$B$7:$B$1446,0))-1)*100)</f>
        <v>10.810810810810811</v>
      </c>
      <c r="T109" s="761">
        <f>IF(INDEX(Historical!$F$7:$F$1432,MATCH(B109,Historical!$B$7:$B$1446,0))=0,"n/a",((INDEX(Historical!$C$7:$C$1439,MATCH(B109,Historical!$B$7:$B$1446,0))/INDEX(Historical!$F$7:$F$1432,MATCH(B109,Historical!$B$7:$B$1446,0)))^(1/3)-1)*100)</f>
        <v>14.239700090776308</v>
      </c>
      <c r="U109" s="761">
        <f>IF(INDEX(Historical!$H$7:$H$1432,MATCH(B109,Historical!$B$7:$B$1446,0))=0,"n/a",((INDEX(Historical!$C$7:$C$1439,MATCH(B109,Historical!$B$7:$B$1446,0))/INDEX(Historical!$H$7:$H$1432,MATCH(B109,Historical!$B$7:$B$1446,0)))^(1/5)-1)*100)</f>
        <v>15.729306686739552</v>
      </c>
      <c r="V109" s="761" t="str">
        <f>IF(INDEX(Historical!$O$7:$O$1432,MATCH(B109,Historical!$B$7:$B$1446,0))=0,"n/a",((INDEX(Historical!$C$7:$C$1439,MATCH(B109,Historical!$B$7:$B$1446,0))/INDEX(Historical!$O$7:$O$1432,MATCH(B109,Historical!$B$7:$B$1446,0)))^(1/10)-1)*100)</f>
        <v>n/a</v>
      </c>
      <c r="W109" s="762" t="str">
        <f t="shared" si="21"/>
        <v>n/a</v>
      </c>
      <c r="X109" s="763">
        <f t="shared" si="22"/>
        <v>8.2785824667050267</v>
      </c>
      <c r="Y109" s="927"/>
      <c r="Z109" s="704">
        <f t="shared" si="23"/>
        <v>44.44444444444445</v>
      </c>
      <c r="AA109" s="937">
        <f t="shared" si="24"/>
        <v>37.505050505050505</v>
      </c>
      <c r="AB109" s="641">
        <v>12</v>
      </c>
      <c r="AC109" s="918">
        <v>0.99</v>
      </c>
      <c r="AD109" s="918">
        <v>10.44</v>
      </c>
      <c r="AE109" s="918">
        <v>0.11</v>
      </c>
      <c r="AF109" s="918">
        <v>2.99</v>
      </c>
      <c r="AG109" s="918">
        <v>8.2000000000000011</v>
      </c>
      <c r="AH109" s="918">
        <v>142.30000000000001</v>
      </c>
      <c r="AI109" s="918">
        <v>16.059999999999999</v>
      </c>
      <c r="AJ109" s="918">
        <v>1.9</v>
      </c>
      <c r="AK109" s="918">
        <v>3.5999999999999996</v>
      </c>
      <c r="AL109" s="930">
        <v>1720</v>
      </c>
      <c r="AM109" s="924">
        <v>1.9</v>
      </c>
      <c r="AN109" s="918">
        <v>0.7</v>
      </c>
      <c r="AO109" s="804">
        <f t="shared" si="25"/>
        <v>-20.590718232531259</v>
      </c>
      <c r="AP109" s="805">
        <f t="shared" si="26"/>
        <v>16.914332272519246</v>
      </c>
      <c r="AQ109" s="938">
        <f t="shared" si="27"/>
        <v>123.24884074363797</v>
      </c>
      <c r="AR109" s="704">
        <f>INDEX(Historical!$C$7:$C$1439,MATCH(B109,Historical!$B$7:$B$1446,0))*IF(AH109="n/a",1.03,IF(AH109&lt;0,1.01,IF(AH109&gt;10,1.1,(1+AH109/100))))</f>
        <v>0.45100000000000001</v>
      </c>
      <c r="AS109" s="937">
        <f t="shared" si="28"/>
        <v>0.49610000000000004</v>
      </c>
      <c r="AT109" s="937">
        <f t="shared" si="33"/>
        <v>0.51395960000000007</v>
      </c>
      <c r="AU109" s="937">
        <f t="shared" si="33"/>
        <v>0.53246214560000005</v>
      </c>
      <c r="AV109" s="937">
        <f t="shared" si="33"/>
        <v>0.55163078284160005</v>
      </c>
      <c r="AW109" s="704">
        <f t="shared" si="29"/>
        <v>2.5451525284416001</v>
      </c>
      <c r="AX109" s="812">
        <f t="shared" si="30"/>
        <v>6.8547065134435758</v>
      </c>
      <c r="AY109" s="997">
        <v>0.87</v>
      </c>
      <c r="AZ109" s="924">
        <v>117.13</v>
      </c>
      <c r="BA109" s="924">
        <v>-7.4499999999999993</v>
      </c>
      <c r="BB109" s="924">
        <v>14.78</v>
      </c>
      <c r="BC109" s="924">
        <v>23.799999999999997</v>
      </c>
      <c r="BE109" s="666">
        <v>2012</v>
      </c>
      <c r="BF109" s="948" t="e">
        <f>#VALUE!</f>
        <v>#VALUE!</v>
      </c>
      <c r="BG109" s="933">
        <v>2.8000000000000003</v>
      </c>
    </row>
    <row r="110" spans="1:59" ht="11.25" customHeight="1" x14ac:dyDescent="0.2">
      <c r="A110" s="537" t="s">
        <v>1054</v>
      </c>
      <c r="B110" s="927" t="s">
        <v>1055</v>
      </c>
      <c r="C110" s="994" t="s">
        <v>108</v>
      </c>
      <c r="D110" s="994" t="s">
        <v>4376</v>
      </c>
      <c r="E110" s="794">
        <v>6</v>
      </c>
      <c r="F110" s="526">
        <v>721</v>
      </c>
      <c r="G110" s="526" t="s">
        <v>106</v>
      </c>
      <c r="H110" s="526" t="s">
        <v>106</v>
      </c>
      <c r="I110" s="926">
        <v>28.84</v>
      </c>
      <c r="J110" s="704">
        <f t="shared" si="18"/>
        <v>2.9126213592233006</v>
      </c>
      <c r="K110" s="929">
        <v>0.21</v>
      </c>
      <c r="L110" s="641">
        <v>4</v>
      </c>
      <c r="M110" s="695">
        <f t="shared" si="19"/>
        <v>0.84</v>
      </c>
      <c r="N110" s="923" t="s">
        <v>149</v>
      </c>
      <c r="O110" s="797">
        <v>0.19</v>
      </c>
      <c r="P110" s="660">
        <v>43250</v>
      </c>
      <c r="Q110" s="660">
        <v>43266</v>
      </c>
      <c r="R110" s="695">
        <f t="shared" si="20"/>
        <v>10.52631578947368</v>
      </c>
      <c r="S110" s="761">
        <f>IF(INDEX(Historical!$D$7:$D$1439,MATCH(B110,Historical!$B$7:$B$1446,0))=0,"n/a",(INDEX(Historical!$C$7:$C$1439,MATCH(B110,Historical!$B$7:$B$1446,0))/INDEX(Historical!$D$7:$D$1439,MATCH(B110,Historical!$B$7:$B$1446,0))-1)*100)</f>
        <v>17.142857142857125</v>
      </c>
      <c r="T110" s="761">
        <f>IF(INDEX(Historical!$F$7:$F$1432,MATCH(B110,Historical!$B$7:$B$1446,0))=0,"n/a",((INDEX(Historical!$C$7:$C$1439,MATCH(B110,Historical!$B$7:$B$1446,0))/INDEX(Historical!$F$7:$F$1432,MATCH(B110,Historical!$B$7:$B$1446,0)))^(1/3)-1)*100)</f>
        <v>17.927370799407338</v>
      </c>
      <c r="U110" s="761">
        <f>IF(INDEX(Historical!$H$7:$H$1432,MATCH(B110,Historical!$B$7:$B$1446,0))=0,"n/a",((INDEX(Historical!$C$7:$C$1439,MATCH(B110,Historical!$B$7:$B$1446,0))/INDEX(Historical!$H$7:$H$1432,MATCH(B110,Historical!$B$7:$B$1446,0)))^(1/5)-1)*100)</f>
        <v>38.656034031107048</v>
      </c>
      <c r="V110" s="761">
        <f>IF(INDEX(Historical!$O$7:$O$1432,MATCH(B110,Historical!$B$7:$B$1446,0))=0,"n/a",((INDEX(Historical!$C$7:$C$1439,MATCH(B110,Historical!$B$7:$B$1446,0))/INDEX(Historical!$O$7:$O$1432,MATCH(B110,Historical!$B$7:$B$1446,0)))^(1/10)-1)*100)</f>
        <v>1.5948237505667873</v>
      </c>
      <c r="W110" s="762">
        <f t="shared" si="21"/>
        <v>24.238436389832426</v>
      </c>
      <c r="X110" s="763" t="str">
        <f t="shared" si="22"/>
        <v>n/a</v>
      </c>
      <c r="Y110" s="928"/>
      <c r="Z110" s="704">
        <f t="shared" si="23"/>
        <v>42.857142857142854</v>
      </c>
      <c r="AA110" s="937">
        <f t="shared" si="24"/>
        <v>14.714285714285715</v>
      </c>
      <c r="AB110" s="641">
        <v>12</v>
      </c>
      <c r="AC110" s="918">
        <v>1.96</v>
      </c>
      <c r="AD110" s="918">
        <v>1.84</v>
      </c>
      <c r="AE110" s="918">
        <v>4.3099999999999996</v>
      </c>
      <c r="AF110" s="918">
        <v>1.7</v>
      </c>
      <c r="AG110" s="918">
        <v>12.3</v>
      </c>
      <c r="AH110" s="918">
        <v>23.3</v>
      </c>
      <c r="AI110" s="918">
        <v>4.5</v>
      </c>
      <c r="AJ110" s="918">
        <v>-13.600000000000001</v>
      </c>
      <c r="AK110" s="918">
        <v>8</v>
      </c>
      <c r="AL110" s="930">
        <v>854.53</v>
      </c>
      <c r="AM110" s="924">
        <v>0.6</v>
      </c>
      <c r="AN110" s="918">
        <v>0.25</v>
      </c>
      <c r="AO110" s="804">
        <f t="shared" si="25"/>
        <v>26.854369676044634</v>
      </c>
      <c r="AP110" s="805">
        <f t="shared" si="26"/>
        <v>41.568655390330349</v>
      </c>
      <c r="AQ110" s="938">
        <f t="shared" si="27"/>
        <v>5.4393679678530482</v>
      </c>
      <c r="AR110" s="704">
        <f>INDEX(Historical!$C$7:$C$1439,MATCH(B110,Historical!$B$7:$B$1446,0))*IF(AH110="n/a",1.03,IF(AH110&lt;0,1.01,IF(AH110&gt;10,1.1,(1+AH110/100))))</f>
        <v>0.90200000000000002</v>
      </c>
      <c r="AS110" s="937">
        <f t="shared" si="28"/>
        <v>0.94258999999999993</v>
      </c>
      <c r="AT110" s="937">
        <f t="shared" si="33"/>
        <v>1.0179971999999999</v>
      </c>
      <c r="AU110" s="937">
        <f t="shared" si="33"/>
        <v>1.099436976</v>
      </c>
      <c r="AV110" s="937">
        <f t="shared" si="33"/>
        <v>1.1873919340800001</v>
      </c>
      <c r="AW110" s="704">
        <f t="shared" si="29"/>
        <v>5.1494161100799998</v>
      </c>
      <c r="AX110" s="812">
        <f t="shared" si="30"/>
        <v>17.855118273509017</v>
      </c>
      <c r="AY110" s="997">
        <v>0.99</v>
      </c>
      <c r="AZ110" s="924">
        <v>24.15</v>
      </c>
      <c r="BA110" s="924">
        <v>-8.76</v>
      </c>
      <c r="BB110" s="924">
        <v>1.06</v>
      </c>
      <c r="BC110" s="924">
        <v>4.1399999999999997</v>
      </c>
      <c r="BE110" s="666">
        <v>2013</v>
      </c>
      <c r="BF110" s="948" t="e">
        <f>#VALUE!</f>
        <v>#VALUE!</v>
      </c>
      <c r="BG110" s="933">
        <v>1</v>
      </c>
    </row>
    <row r="111" spans="1:59" ht="11.25" customHeight="1" x14ac:dyDescent="0.2">
      <c r="A111" s="537" t="s">
        <v>1036</v>
      </c>
      <c r="B111" s="927" t="s">
        <v>1037</v>
      </c>
      <c r="C111" s="994" t="s">
        <v>4356</v>
      </c>
      <c r="D111" s="994" t="s">
        <v>4357</v>
      </c>
      <c r="E111" s="794">
        <v>9</v>
      </c>
      <c r="F111" s="526">
        <v>471</v>
      </c>
      <c r="G111" s="526" t="s">
        <v>37</v>
      </c>
      <c r="H111" s="526" t="s">
        <v>37</v>
      </c>
      <c r="I111" s="926">
        <v>101.5</v>
      </c>
      <c r="J111" s="704">
        <f t="shared" si="18"/>
        <v>3.1527093596059119</v>
      </c>
      <c r="K111" s="929">
        <v>0.8</v>
      </c>
      <c r="L111" s="641">
        <v>4</v>
      </c>
      <c r="M111" s="695">
        <f t="shared" si="19"/>
        <v>3.2</v>
      </c>
      <c r="N111" s="923" t="s">
        <v>572</v>
      </c>
      <c r="O111" s="797">
        <v>0.77</v>
      </c>
      <c r="P111" s="917">
        <v>43552</v>
      </c>
      <c r="Q111" s="917">
        <v>43572</v>
      </c>
      <c r="R111" s="695">
        <f t="shared" si="20"/>
        <v>3.8961038961038996</v>
      </c>
      <c r="S111" s="761">
        <f>IF(INDEX(Historical!$D$7:$D$1439,MATCH(B111,Historical!$B$7:$B$1446,0))=0,"n/a",(INDEX(Historical!$C$7:$C$1439,MATCH(B111,Historical!$B$7:$B$1446,0))/INDEX(Historical!$D$7:$D$1439,MATCH(B111,Historical!$B$7:$B$1446,0))-1)*100)</f>
        <v>2.0000000000000018</v>
      </c>
      <c r="T111" s="761">
        <f>IF(INDEX(Historical!$F$7:$F$1432,MATCH(B111,Historical!$B$7:$B$1446,0))=0,"n/a",((INDEX(Historical!$C$7:$C$1439,MATCH(B111,Historical!$B$7:$B$1446,0))/INDEX(Historical!$F$7:$F$1432,MATCH(B111,Historical!$B$7:$B$1446,0)))^(1/3)-1)*100)</f>
        <v>3.2505111129459197</v>
      </c>
      <c r="U111" s="761">
        <f>IF(INDEX(Historical!$H$7:$H$1432,MATCH(B111,Historical!$B$7:$B$1446,0))=0,"n/a",((INDEX(Historical!$C$7:$C$1439,MATCH(B111,Historical!$B$7:$B$1446,0))/INDEX(Historical!$H$7:$H$1432,MATCH(B111,Historical!$B$7:$B$1446,0)))^(1/5)-1)*100)</f>
        <v>4.5468780158090638</v>
      </c>
      <c r="V111" s="761">
        <f>IF(INDEX(Historical!$O$7:$O$1432,MATCH(B111,Historical!$B$7:$B$1446,0))=0,"n/a",((INDEX(Historical!$C$7:$C$1439,MATCH(B111,Historical!$B$7:$B$1446,0))/INDEX(Historical!$O$7:$O$1432,MATCH(B111,Historical!$B$7:$B$1446,0)))^(1/10)-1)*100)</f>
        <v>0.92801278360383765</v>
      </c>
      <c r="W111" s="762">
        <f t="shared" si="21"/>
        <v>4.899585540354038</v>
      </c>
      <c r="X111" s="763" t="str">
        <f t="shared" si="22"/>
        <v>n/a</v>
      </c>
      <c r="Y111" s="718"/>
      <c r="Z111" s="704">
        <f t="shared" si="23"/>
        <v>197.53086419753086</v>
      </c>
      <c r="AA111" s="937">
        <f t="shared" si="24"/>
        <v>62.654320987654316</v>
      </c>
      <c r="AB111" s="641">
        <v>12</v>
      </c>
      <c r="AC111" s="918">
        <v>1.62</v>
      </c>
      <c r="AD111" s="918">
        <v>17.38</v>
      </c>
      <c r="AE111" s="918">
        <v>10.28</v>
      </c>
      <c r="AF111" s="918">
        <v>2.92</v>
      </c>
      <c r="AG111" s="918">
        <v>4.5999999999999996</v>
      </c>
      <c r="AH111" s="918">
        <v>-23.200000000000003</v>
      </c>
      <c r="AI111" s="918">
        <v>8.51</v>
      </c>
      <c r="AJ111" s="918">
        <v>-0.6</v>
      </c>
      <c r="AK111" s="918">
        <v>3.5999999999999996</v>
      </c>
      <c r="AL111" s="918">
        <v>9810</v>
      </c>
      <c r="AM111" s="924">
        <v>0.8</v>
      </c>
      <c r="AN111" s="918">
        <v>0.7</v>
      </c>
      <c r="AO111" s="804">
        <f t="shared" si="25"/>
        <v>-54.954733612239338</v>
      </c>
      <c r="AP111" s="805">
        <f t="shared" si="26"/>
        <v>7.6995873754149757</v>
      </c>
      <c r="AQ111" s="938">
        <f t="shared" si="27"/>
        <v>185.15151316367516</v>
      </c>
      <c r="AR111" s="704">
        <f>INDEX(Historical!$C$7:$C$1439,MATCH(B111,Historical!$B$7:$B$1446,0))*IF(AH111="n/a",1.03,IF(AH111&lt;0,1.01,IF(AH111&gt;10,1.1,(1+AH111/100))))</f>
        <v>3.0906000000000002</v>
      </c>
      <c r="AS111" s="937">
        <f t="shared" si="28"/>
        <v>3.3536100600000003</v>
      </c>
      <c r="AT111" s="937">
        <f t="shared" si="33"/>
        <v>3.4743400221600003</v>
      </c>
      <c r="AU111" s="937">
        <f t="shared" si="33"/>
        <v>3.5994162629577602</v>
      </c>
      <c r="AV111" s="937">
        <f t="shared" si="33"/>
        <v>3.7289952484242397</v>
      </c>
      <c r="AW111" s="704">
        <f t="shared" si="29"/>
        <v>17.246961593542</v>
      </c>
      <c r="AX111" s="812">
        <f t="shared" si="30"/>
        <v>16.992080387726109</v>
      </c>
      <c r="AY111" s="997">
        <v>0.57999999999999996</v>
      </c>
      <c r="AZ111" s="924">
        <v>23.27</v>
      </c>
      <c r="BA111" s="924">
        <v>-0.92999999999999994</v>
      </c>
      <c r="BB111" s="924">
        <v>3.7699999999999996</v>
      </c>
      <c r="BC111" s="924">
        <v>8.7800000000000011</v>
      </c>
      <c r="BE111" s="666">
        <v>2011</v>
      </c>
      <c r="BF111" s="948" t="e">
        <f>#VALUE!</f>
        <v>#VALUE!</v>
      </c>
      <c r="BG111" s="933">
        <v>2.5</v>
      </c>
    </row>
    <row r="112" spans="1:59" ht="11.25" customHeight="1" x14ac:dyDescent="0.2">
      <c r="A112" s="537" t="s">
        <v>1040</v>
      </c>
      <c r="B112" s="927" t="s">
        <v>1041</v>
      </c>
      <c r="C112" s="994" t="s">
        <v>247</v>
      </c>
      <c r="D112" s="994" t="s">
        <v>4395</v>
      </c>
      <c r="E112" s="794">
        <v>7</v>
      </c>
      <c r="F112" s="526">
        <v>678</v>
      </c>
      <c r="G112" s="526" t="s">
        <v>106</v>
      </c>
      <c r="H112" s="526" t="s">
        <v>106</v>
      </c>
      <c r="I112" s="926">
        <v>100.79</v>
      </c>
      <c r="J112" s="704">
        <f t="shared" si="18"/>
        <v>1.9843238416509572</v>
      </c>
      <c r="K112" s="929">
        <v>0.5</v>
      </c>
      <c r="L112" s="641">
        <v>4</v>
      </c>
      <c r="M112" s="695">
        <f t="shared" si="19"/>
        <v>2</v>
      </c>
      <c r="N112" s="923" t="s">
        <v>598</v>
      </c>
      <c r="O112" s="797">
        <v>0.45</v>
      </c>
      <c r="P112" s="917">
        <v>43535</v>
      </c>
      <c r="Q112" s="917">
        <v>43546</v>
      </c>
      <c r="R112" s="695">
        <f t="shared" si="20"/>
        <v>11.111111111111107</v>
      </c>
      <c r="S112" s="761">
        <f>IF(INDEX(Historical!$D$7:$D$1439,MATCH(B112,Historical!$B$7:$B$1446,0))=0,"n/a",(INDEX(Historical!$C$7:$C$1439,MATCH(B112,Historical!$B$7:$B$1446,0))/INDEX(Historical!$D$7:$D$1439,MATCH(B112,Historical!$B$7:$B$1446,0))-1)*100)</f>
        <v>21.621621621621621</v>
      </c>
      <c r="T112" s="761">
        <f>IF(INDEX(Historical!$F$7:$F$1432,MATCH(B112,Historical!$B$7:$B$1446,0))=0,"n/a",((INDEX(Historical!$C$7:$C$1439,MATCH(B112,Historical!$B$7:$B$1446,0))/INDEX(Historical!$F$7:$F$1432,MATCH(B112,Historical!$B$7:$B$1446,0)))^(1/3)-1)*100)</f>
        <v>26.939449620720278</v>
      </c>
      <c r="U112" s="761">
        <f>IF(INDEX(Historical!$H$7:$H$1432,MATCH(B112,Historical!$B$7:$B$1446,0))=0,"n/a",((INDEX(Historical!$C$7:$C$1439,MATCH(B112,Historical!$B$7:$B$1446,0))/INDEX(Historical!$H$7:$H$1432,MATCH(B112,Historical!$B$7:$B$1446,0)))^(1/5)-1)*100)</f>
        <v>30.258554234867606</v>
      </c>
      <c r="V112" s="761" t="str">
        <f>IF(INDEX(Historical!$O$7:$O$1432,MATCH(B112,Historical!$B$7:$B$1446,0))=0,"n/a",((INDEX(Historical!$C$7:$C$1439,MATCH(B112,Historical!$B$7:$B$1446,0))/INDEX(Historical!$O$7:$O$1432,MATCH(B112,Historical!$B$7:$B$1446,0)))^(1/10)-1)*100)</f>
        <v>n/a</v>
      </c>
      <c r="W112" s="762" t="str">
        <f t="shared" si="21"/>
        <v>n/a</v>
      </c>
      <c r="X112" s="763">
        <f t="shared" si="22"/>
        <v>1.7904469961460119</v>
      </c>
      <c r="Y112" s="718"/>
      <c r="Z112" s="704">
        <f t="shared" si="23"/>
        <v>33.112582781456958</v>
      </c>
      <c r="AA112" s="937">
        <f t="shared" si="24"/>
        <v>16.687086092715234</v>
      </c>
      <c r="AB112" s="641">
        <v>12</v>
      </c>
      <c r="AC112" s="918">
        <v>6.04</v>
      </c>
      <c r="AD112" s="918">
        <v>2.09</v>
      </c>
      <c r="AE112" s="918">
        <v>1.37</v>
      </c>
      <c r="AF112" s="918">
        <v>5.27</v>
      </c>
      <c r="AG112" s="918">
        <v>33.5</v>
      </c>
      <c r="AH112" s="918">
        <v>10.9</v>
      </c>
      <c r="AI112" s="918">
        <v>8.74</v>
      </c>
      <c r="AJ112" s="918">
        <v>16.900000000000002</v>
      </c>
      <c r="AK112" s="918">
        <v>8</v>
      </c>
      <c r="AL112" s="930">
        <v>4760</v>
      </c>
      <c r="AM112" s="924">
        <v>1.6</v>
      </c>
      <c r="AN112" s="918">
        <v>0.68</v>
      </c>
      <c r="AO112" s="804">
        <f t="shared" si="25"/>
        <v>15.555791983803331</v>
      </c>
      <c r="AP112" s="805">
        <f t="shared" si="26"/>
        <v>32.242878076518565</v>
      </c>
      <c r="AQ112" s="938">
        <f t="shared" si="27"/>
        <v>97.698922279543581</v>
      </c>
      <c r="AR112" s="704">
        <f>INDEX(Historical!$C$7:$C$1439,MATCH(B112,Historical!$B$7:$B$1446,0))*IF(AH112="n/a",1.03,IF(AH112&lt;0,1.01,IF(AH112&gt;10,1.1,(1+AH112/100))))</f>
        <v>1.9800000000000002</v>
      </c>
      <c r="AS112" s="937">
        <f t="shared" si="28"/>
        <v>2.1530520000000002</v>
      </c>
      <c r="AT112" s="937">
        <f t="shared" si="33"/>
        <v>2.3252961600000002</v>
      </c>
      <c r="AU112" s="937">
        <f t="shared" si="33"/>
        <v>2.5113198528000003</v>
      </c>
      <c r="AV112" s="937">
        <f t="shared" si="33"/>
        <v>2.7122254410240005</v>
      </c>
      <c r="AW112" s="704">
        <f t="shared" si="29"/>
        <v>11.681893453823999</v>
      </c>
      <c r="AX112" s="812">
        <f t="shared" si="30"/>
        <v>11.590329848024604</v>
      </c>
      <c r="AY112" s="997">
        <v>0.6</v>
      </c>
      <c r="AZ112" s="924">
        <v>33.21</v>
      </c>
      <c r="BA112" s="924">
        <v>-14.74</v>
      </c>
      <c r="BB112" s="924">
        <v>11.360000000000001</v>
      </c>
      <c r="BC112" s="924">
        <v>4.6399999999999997</v>
      </c>
      <c r="BE112" s="666">
        <v>2013</v>
      </c>
      <c r="BF112" s="948" t="e">
        <f>#VALUE!</f>
        <v>#VALUE!</v>
      </c>
      <c r="BG112" s="933">
        <v>13.5</v>
      </c>
    </row>
    <row r="113" spans="1:59" ht="11.25" customHeight="1" x14ac:dyDescent="0.2">
      <c r="A113" s="537" t="s">
        <v>1071</v>
      </c>
      <c r="B113" s="927" t="s">
        <v>1072</v>
      </c>
      <c r="C113" s="994" t="s">
        <v>4227</v>
      </c>
      <c r="D113" s="994" t="s">
        <v>4397</v>
      </c>
      <c r="E113" s="794">
        <v>9</v>
      </c>
      <c r="F113" s="526">
        <v>473</v>
      </c>
      <c r="G113" s="526" t="s">
        <v>115</v>
      </c>
      <c r="H113" s="526" t="s">
        <v>115</v>
      </c>
      <c r="I113" s="926">
        <v>53.99</v>
      </c>
      <c r="J113" s="704">
        <f t="shared" si="18"/>
        <v>2.5930727912576401</v>
      </c>
      <c r="K113" s="929">
        <v>0.35</v>
      </c>
      <c r="L113" s="641">
        <v>4</v>
      </c>
      <c r="M113" s="695">
        <f t="shared" si="19"/>
        <v>1.4</v>
      </c>
      <c r="N113" s="923" t="s">
        <v>413</v>
      </c>
      <c r="O113" s="797">
        <v>0.33</v>
      </c>
      <c r="P113" s="917">
        <v>43559</v>
      </c>
      <c r="Q113" s="917">
        <v>43579</v>
      </c>
      <c r="R113" s="695">
        <f t="shared" si="20"/>
        <v>6.060606060606049</v>
      </c>
      <c r="S113" s="761">
        <f>IF(INDEX(Historical!$D$7:$D$1439,MATCH(B113,Historical!$B$7:$B$1446,0))=0,"n/a",(INDEX(Historical!$C$7:$C$1439,MATCH(B113,Historical!$B$7:$B$1446,0))/INDEX(Historical!$D$7:$D$1439,MATCH(B113,Historical!$B$7:$B$1446,0))-1)*100)</f>
        <v>13.27433628318586</v>
      </c>
      <c r="T113" s="761">
        <f>IF(INDEX(Historical!$F$7:$F$1432,MATCH(B113,Historical!$B$7:$B$1446,0))=0,"n/a",((INDEX(Historical!$C$7:$C$1439,MATCH(B113,Historical!$B$7:$B$1446,0))/INDEX(Historical!$F$7:$F$1432,MATCH(B113,Historical!$B$7:$B$1446,0)))^(1/3)-1)*100)</f>
        <v>16.001972067050652</v>
      </c>
      <c r="U113" s="761">
        <f>IF(INDEX(Historical!$H$7:$H$1432,MATCH(B113,Historical!$B$7:$B$1446,0))=0,"n/a",((INDEX(Historical!$C$7:$C$1439,MATCH(B113,Historical!$B$7:$B$1446,0))/INDEX(Historical!$H$7:$H$1432,MATCH(B113,Historical!$B$7:$B$1446,0)))^(1/5)-1)*100)</f>
        <v>14.514194505708943</v>
      </c>
      <c r="V113" s="761" t="str">
        <f>IF(INDEX(Historical!$O$7:$O$1432,MATCH(B113,Historical!$B$7:$B$1446,0))=0,"n/a",((INDEX(Historical!$C$7:$C$1439,MATCH(B113,Historical!$B$7:$B$1446,0))/INDEX(Historical!$O$7:$O$1432,MATCH(B113,Historical!$B$7:$B$1446,0)))^(1/10)-1)*100)</f>
        <v>n/a</v>
      </c>
      <c r="W113" s="762" t="str">
        <f t="shared" si="21"/>
        <v>n/a</v>
      </c>
      <c r="X113" s="763">
        <f t="shared" si="22"/>
        <v>4.838064835236314</v>
      </c>
      <c r="Y113" s="715"/>
      <c r="Z113" s="704">
        <f t="shared" si="23"/>
        <v>54.054054054054056</v>
      </c>
      <c r="AA113" s="937">
        <f t="shared" si="24"/>
        <v>20.845559845559848</v>
      </c>
      <c r="AB113" s="641">
        <v>7</v>
      </c>
      <c r="AC113" s="918">
        <v>2.59</v>
      </c>
      <c r="AD113" s="918">
        <v>2.1</v>
      </c>
      <c r="AE113" s="918">
        <v>4.78</v>
      </c>
      <c r="AF113" s="918">
        <v>5.91</v>
      </c>
      <c r="AG113" s="918">
        <v>29.5</v>
      </c>
      <c r="AH113" s="918">
        <v>13.100000000000001</v>
      </c>
      <c r="AI113" s="918">
        <v>10.01</v>
      </c>
      <c r="AJ113" s="918">
        <v>3</v>
      </c>
      <c r="AK113" s="918">
        <v>9.91</v>
      </c>
      <c r="AL113" s="930">
        <v>243070</v>
      </c>
      <c r="AM113" s="924">
        <v>0.1</v>
      </c>
      <c r="AN113" s="918">
        <v>0.63</v>
      </c>
      <c r="AO113" s="804">
        <f t="shared" si="25"/>
        <v>-3.7382925485932645</v>
      </c>
      <c r="AP113" s="805">
        <f t="shared" si="26"/>
        <v>17.107267296966583</v>
      </c>
      <c r="AQ113" s="938">
        <f t="shared" si="27"/>
        <v>133.99644696947254</v>
      </c>
      <c r="AR113" s="704">
        <f>INDEX(Historical!$C$7:$C$1439,MATCH(B113,Historical!$B$7:$B$1446,0))*IF(AH113="n/a",1.03,IF(AH113&lt;0,1.01,IF(AH113&gt;10,1.1,(1+AH113/100))))</f>
        <v>1.4080000000000001</v>
      </c>
      <c r="AS113" s="937">
        <f t="shared" si="28"/>
        <v>1.5488000000000002</v>
      </c>
      <c r="AT113" s="937">
        <f t="shared" si="33"/>
        <v>1.7022860800000001</v>
      </c>
      <c r="AU113" s="937">
        <f t="shared" si="33"/>
        <v>1.8709826305280002</v>
      </c>
      <c r="AV113" s="937">
        <f t="shared" si="33"/>
        <v>2.0563970092133248</v>
      </c>
      <c r="AW113" s="704">
        <f t="shared" si="29"/>
        <v>8.5864657197413266</v>
      </c>
      <c r="AX113" s="812">
        <f t="shared" si="30"/>
        <v>15.903807593519776</v>
      </c>
      <c r="AY113" s="997">
        <v>1.21</v>
      </c>
      <c r="AZ113" s="924">
        <v>34.339999999999996</v>
      </c>
      <c r="BA113" s="924">
        <v>-0.44</v>
      </c>
      <c r="BB113" s="924">
        <v>8.9</v>
      </c>
      <c r="BC113" s="924">
        <v>16.93</v>
      </c>
      <c r="BE113" s="666">
        <v>2011</v>
      </c>
      <c r="BF113" s="948" t="e">
        <f>#VALUE!</f>
        <v>#VALUE!</v>
      </c>
      <c r="BG113" s="933">
        <v>11.899999999999999</v>
      </c>
    </row>
    <row r="114" spans="1:59" s="840" customFormat="1" ht="11.25" customHeight="1" x14ac:dyDescent="0.2">
      <c r="A114" s="990" t="s">
        <v>4056</v>
      </c>
      <c r="B114" s="848" t="s">
        <v>4057</v>
      </c>
      <c r="C114" s="994" t="s">
        <v>108</v>
      </c>
      <c r="D114" s="994" t="s">
        <v>4376</v>
      </c>
      <c r="E114" s="820">
        <v>5</v>
      </c>
      <c r="F114" s="526">
        <v>871</v>
      </c>
      <c r="G114" s="1151" t="s">
        <v>106</v>
      </c>
      <c r="H114" s="1151" t="s">
        <v>106</v>
      </c>
      <c r="I114" s="821">
        <v>23.81</v>
      </c>
      <c r="J114" s="822">
        <f t="shared" si="18"/>
        <v>1.8479630407391854</v>
      </c>
      <c r="K114" s="823">
        <v>0.11</v>
      </c>
      <c r="L114" s="824">
        <v>4</v>
      </c>
      <c r="M114" s="825">
        <f t="shared" si="19"/>
        <v>0.44</v>
      </c>
      <c r="N114" s="826" t="s">
        <v>320</v>
      </c>
      <c r="O114" s="827">
        <v>0.1</v>
      </c>
      <c r="P114" s="828">
        <v>43538</v>
      </c>
      <c r="Q114" s="828">
        <v>43553</v>
      </c>
      <c r="R114" s="825">
        <f t="shared" si="20"/>
        <v>9.9999999999999947</v>
      </c>
      <c r="S114" s="761">
        <f>IF(INDEX(Historical!$D$7:$D$1439,MATCH(B114,Historical!$B$7:$B$1446,0))=0,"n/a",(INDEX(Historical!$C$7:$C$1439,MATCH(B114,Historical!$B$7:$B$1446,0))/INDEX(Historical!$D$7:$D$1439,MATCH(B114,Historical!$B$7:$B$1446,0))-1)*100)</f>
        <v>90.476190476190482</v>
      </c>
      <c r="T114" s="761">
        <f>IF(INDEX(Historical!$F$7:$F$1432,MATCH(B114,Historical!$B$7:$B$1446,0))=0,"n/a",((INDEX(Historical!$C$7:$C$1439,MATCH(B114,Historical!$B$7:$B$1446,0))/INDEX(Historical!$F$7:$F$1432,MATCH(B114,Historical!$B$7:$B$1446,0)))^(1/3)-1)*100)</f>
        <v>64.414138288697998</v>
      </c>
      <c r="U114" s="761">
        <f>IF(INDEX(Historical!$H$7:$H$1432,MATCH(B114,Historical!$B$7:$B$1446,0))=0,"n/a",((INDEX(Historical!$C$7:$C$1439,MATCH(B114,Historical!$B$7:$B$1446,0))/INDEX(Historical!$H$7:$H$1432,MATCH(B114,Historical!$B$7:$B$1446,0)))^(1/5)-1)*100)</f>
        <v>58.489319246111357</v>
      </c>
      <c r="V114" s="761">
        <f>IF(INDEX(Historical!$O$7:$O$1432,MATCH(B114,Historical!$B$7:$B$1446,0))=0,"n/a",((INDEX(Historical!$C$7:$C$1439,MATCH(B114,Historical!$B$7:$B$1446,0))/INDEX(Historical!$O$7:$O$1432,MATCH(B114,Historical!$B$7:$B$1446,0)))^(1/10)-1)*100)</f>
        <v>9.5958226385217227</v>
      </c>
      <c r="W114" s="829">
        <f t="shared" si="21"/>
        <v>6.0952897369434798</v>
      </c>
      <c r="X114" s="830">
        <f t="shared" si="22"/>
        <v>1.7102140130441916</v>
      </c>
      <c r="Y114" s="841"/>
      <c r="Z114" s="822">
        <f t="shared" si="23"/>
        <v>25.142857142857146</v>
      </c>
      <c r="AA114" s="832">
        <f t="shared" si="24"/>
        <v>13.605714285714285</v>
      </c>
      <c r="AB114" s="824">
        <v>12</v>
      </c>
      <c r="AC114" s="833">
        <v>1.75</v>
      </c>
      <c r="AD114" s="833">
        <v>1.7</v>
      </c>
      <c r="AE114" s="833">
        <v>5.18</v>
      </c>
      <c r="AF114" s="833">
        <v>1.1599999999999999</v>
      </c>
      <c r="AG114" s="833">
        <v>9</v>
      </c>
      <c r="AH114" s="833">
        <v>38.4</v>
      </c>
      <c r="AI114" s="833">
        <v>9.02</v>
      </c>
      <c r="AJ114" s="833">
        <v>34.200000000000003</v>
      </c>
      <c r="AK114" s="833">
        <v>8</v>
      </c>
      <c r="AL114" s="834">
        <v>2390</v>
      </c>
      <c r="AM114" s="835">
        <v>0.5</v>
      </c>
      <c r="AN114" s="833">
        <v>0.02</v>
      </c>
      <c r="AO114" s="836">
        <f t="shared" si="25"/>
        <v>46.73156800113626</v>
      </c>
      <c r="AP114" s="837">
        <f t="shared" si="26"/>
        <v>60.337282286850545</v>
      </c>
      <c r="AQ114" s="838">
        <f t="shared" si="27"/>
        <v>-16.247378624298648</v>
      </c>
      <c r="AR114" s="704">
        <f>INDEX(Historical!$C$7:$C$1439,MATCH(B114,Historical!$B$7:$B$1446,0))*IF(AH114="n/a",1.03,IF(AH114&lt;0,1.01,IF(AH114&gt;10,1.1,(1+AH114/100))))</f>
        <v>0.44000000000000006</v>
      </c>
      <c r="AS114" s="832">
        <f t="shared" si="28"/>
        <v>0.47968800000000011</v>
      </c>
      <c r="AT114" s="832">
        <f t="shared" si="33"/>
        <v>0.51806304000000014</v>
      </c>
      <c r="AU114" s="832">
        <f t="shared" si="33"/>
        <v>0.55950808320000023</v>
      </c>
      <c r="AV114" s="832">
        <f t="shared" si="33"/>
        <v>0.60426872985600033</v>
      </c>
      <c r="AW114" s="822">
        <f t="shared" si="29"/>
        <v>2.6015278530560009</v>
      </c>
      <c r="AX114" s="839">
        <f t="shared" si="30"/>
        <v>10.926198458866027</v>
      </c>
      <c r="AY114" s="998">
        <v>0.95</v>
      </c>
      <c r="AZ114" s="835">
        <v>21.790000000000003</v>
      </c>
      <c r="BA114" s="835">
        <v>-26.22</v>
      </c>
      <c r="BB114" s="835">
        <v>-5.57</v>
      </c>
      <c r="BC114" s="835">
        <v>-10.54</v>
      </c>
      <c r="BD114" s="964"/>
      <c r="BE114" s="666">
        <v>2015</v>
      </c>
      <c r="BF114" s="948" t="e">
        <f>#VALUE!</f>
        <v>#VALUE!</v>
      </c>
      <c r="BG114" s="895">
        <v>1.4000000000000001</v>
      </c>
    </row>
    <row r="115" spans="1:59" ht="11.25" customHeight="1" x14ac:dyDescent="0.2">
      <c r="A115" s="611" t="s">
        <v>1107</v>
      </c>
      <c r="B115" s="927" t="s">
        <v>1108</v>
      </c>
      <c r="C115" s="994" t="s">
        <v>4227</v>
      </c>
      <c r="D115" s="994" t="s">
        <v>4362</v>
      </c>
      <c r="E115" s="794">
        <v>7</v>
      </c>
      <c r="F115" s="526">
        <v>683</v>
      </c>
      <c r="G115" s="526" t="s">
        <v>106</v>
      </c>
      <c r="H115" s="526" t="s">
        <v>106</v>
      </c>
      <c r="I115" s="926">
        <v>42.3</v>
      </c>
      <c r="J115" s="704">
        <f t="shared" si="18"/>
        <v>2.104018912529551</v>
      </c>
      <c r="K115" s="929">
        <v>0.2225</v>
      </c>
      <c r="L115" s="641">
        <v>4</v>
      </c>
      <c r="M115" s="695">
        <f t="shared" si="19"/>
        <v>0.89</v>
      </c>
      <c r="N115" s="923" t="s">
        <v>152</v>
      </c>
      <c r="O115" s="797">
        <v>0.21</v>
      </c>
      <c r="P115" s="917">
        <v>43537</v>
      </c>
      <c r="Q115" s="917">
        <v>43553</v>
      </c>
      <c r="R115" s="695">
        <f t="shared" si="20"/>
        <v>5.9523809523809579</v>
      </c>
      <c r="S115" s="761">
        <f>IF(INDEX(Historical!$D$7:$D$1439,MATCH(B115,Historical!$B$7:$B$1446,0))=0,"n/a",(INDEX(Historical!$C$7:$C$1439,MATCH(B115,Historical!$B$7:$B$1446,0))/INDEX(Historical!$D$7:$D$1439,MATCH(B115,Historical!$B$7:$B$1446,0))-1)*100)</f>
        <v>6.3291139240506222</v>
      </c>
      <c r="T115" s="761">
        <f>IF(INDEX(Historical!$F$7:$F$1432,MATCH(B115,Historical!$B$7:$B$1446,0))=0,"n/a",((INDEX(Historical!$C$7:$C$1439,MATCH(B115,Historical!$B$7:$B$1446,0))/INDEX(Historical!$F$7:$F$1432,MATCH(B115,Historical!$B$7:$B$1446,0)))^(1/3)-1)*100)</f>
        <v>6.2658569182611146</v>
      </c>
      <c r="U115" s="761">
        <f>IF(INDEX(Historical!$H$7:$H$1432,MATCH(B115,Historical!$B$7:$B$1446,0))=0,"n/a",((INDEX(Historical!$C$7:$C$1439,MATCH(B115,Historical!$B$7:$B$1446,0))/INDEX(Historical!$H$7:$H$1432,MATCH(B115,Historical!$B$7:$B$1446,0)))^(1/5)-1)*100)</f>
        <v>13.295681060117071</v>
      </c>
      <c r="V115" s="761" t="str">
        <f>IF(INDEX(Historical!$O$7:$O$1432,MATCH(B115,Historical!$B$7:$B$1446,0))=0,"n/a",((INDEX(Historical!$C$7:$C$1439,MATCH(B115,Historical!$B$7:$B$1446,0))/INDEX(Historical!$O$7:$O$1432,MATCH(B115,Historical!$B$7:$B$1446,0)))^(1/10)-1)*100)</f>
        <v>n/a</v>
      </c>
      <c r="W115" s="762" t="str">
        <f t="shared" si="21"/>
        <v>n/a</v>
      </c>
      <c r="X115" s="763">
        <f t="shared" si="22"/>
        <v>1.6829976025464646</v>
      </c>
      <c r="Y115" s="718"/>
      <c r="Z115" s="704">
        <f t="shared" si="23"/>
        <v>44.059405940594061</v>
      </c>
      <c r="AA115" s="937">
        <f t="shared" si="24"/>
        <v>20.940594059405939</v>
      </c>
      <c r="AB115" s="641">
        <v>12</v>
      </c>
      <c r="AC115" s="918">
        <v>2.02</v>
      </c>
      <c r="AD115" s="918" t="s">
        <v>137</v>
      </c>
      <c r="AE115" s="918">
        <v>1.62</v>
      </c>
      <c r="AF115" s="918">
        <v>3.79</v>
      </c>
      <c r="AG115" s="918">
        <v>18.5</v>
      </c>
      <c r="AH115" s="918">
        <v>12</v>
      </c>
      <c r="AI115" s="918">
        <v>6.17</v>
      </c>
      <c r="AJ115" s="918">
        <v>7.9</v>
      </c>
      <c r="AK115" s="918">
        <v>-5</v>
      </c>
      <c r="AL115" s="930">
        <v>1420</v>
      </c>
      <c r="AM115" s="924">
        <v>1.3</v>
      </c>
      <c r="AN115" s="918">
        <v>1</v>
      </c>
      <c r="AO115" s="804">
        <f t="shared" si="25"/>
        <v>-5.5408940867593177</v>
      </c>
      <c r="AP115" s="805">
        <f t="shared" si="26"/>
        <v>15.399699972646621</v>
      </c>
      <c r="AQ115" s="938">
        <f t="shared" si="27"/>
        <v>87.811786974973074</v>
      </c>
      <c r="AR115" s="704">
        <f>INDEX(Historical!$C$7:$C$1439,MATCH(B115,Historical!$B$7:$B$1446,0))*IF(AH115="n/a",1.03,IF(AH115&lt;0,1.01,IF(AH115&gt;10,1.1,(1+AH115/100))))</f>
        <v>0.92400000000000004</v>
      </c>
      <c r="AS115" s="937">
        <f t="shared" si="28"/>
        <v>0.98101080000000018</v>
      </c>
      <c r="AT115" s="937">
        <f t="shared" si="33"/>
        <v>0.99082090800000022</v>
      </c>
      <c r="AU115" s="937">
        <f t="shared" si="33"/>
        <v>1.0007291170800003</v>
      </c>
      <c r="AV115" s="937">
        <f t="shared" si="33"/>
        <v>1.0107364082508004</v>
      </c>
      <c r="AW115" s="704">
        <f t="shared" si="29"/>
        <v>4.9072972333308016</v>
      </c>
      <c r="AX115" s="812">
        <f t="shared" si="30"/>
        <v>11.601175492507807</v>
      </c>
      <c r="AY115" s="997">
        <v>1.1100000000000001</v>
      </c>
      <c r="AZ115" s="924">
        <v>39.14</v>
      </c>
      <c r="BA115" s="924">
        <v>-9.73</v>
      </c>
      <c r="BB115" s="924">
        <v>6.5600000000000005</v>
      </c>
      <c r="BC115" s="924">
        <v>11.14</v>
      </c>
      <c r="BE115" s="666">
        <v>2013</v>
      </c>
      <c r="BF115" s="948" t="e">
        <f>#VALUE!</f>
        <v>#VALUE!</v>
      </c>
      <c r="BG115" s="933">
        <v>6.8000000000000007</v>
      </c>
    </row>
    <row r="116" spans="1:59" ht="11.25" customHeight="1" x14ac:dyDescent="0.2">
      <c r="A116" s="764" t="s">
        <v>4200</v>
      </c>
      <c r="B116" s="856" t="s">
        <v>4197</v>
      </c>
      <c r="C116" s="994" t="s">
        <v>4356</v>
      </c>
      <c r="D116" s="994" t="s">
        <v>4387</v>
      </c>
      <c r="E116" s="794">
        <v>7</v>
      </c>
      <c r="F116" s="526">
        <v>663</v>
      </c>
      <c r="G116" s="526" t="s">
        <v>106</v>
      </c>
      <c r="H116" s="526" t="s">
        <v>106</v>
      </c>
      <c r="I116" s="934">
        <v>59.05</v>
      </c>
      <c r="J116" s="704">
        <f t="shared" si="18"/>
        <v>0.67739204064352254</v>
      </c>
      <c r="K116" s="537">
        <v>0.1</v>
      </c>
      <c r="L116" s="526">
        <v>4</v>
      </c>
      <c r="M116" s="695">
        <f t="shared" si="19"/>
        <v>0.4</v>
      </c>
      <c r="N116" s="526" t="s">
        <v>517</v>
      </c>
      <c r="O116" s="645">
        <v>0.08</v>
      </c>
      <c r="P116" s="684">
        <v>43503</v>
      </c>
      <c r="Q116" s="684">
        <v>43524</v>
      </c>
      <c r="R116" s="695">
        <f t="shared" si="20"/>
        <v>25.000000000000007</v>
      </c>
      <c r="S116" s="761">
        <f>IF(INDEX(Historical!$D$7:$D$1439,MATCH(B116,Historical!$B$7:$B$1446,0))=0,"n/a",(INDEX(Historical!$C$7:$C$1439,MATCH(B116,Historical!$B$7:$B$1446,0))/INDEX(Historical!$D$7:$D$1439,MATCH(B116,Historical!$B$7:$B$1446,0))-1)*100)</f>
        <v>50.000000000000021</v>
      </c>
      <c r="T116" s="761">
        <f>IF(INDEX(Historical!$F$7:$F$1432,MATCH(B116,Historical!$B$7:$B$1446,0))=0,"n/a",((INDEX(Historical!$C$7:$C$1439,MATCH(B116,Historical!$B$7:$B$1446,0))/INDEX(Historical!$F$7:$F$1432,MATCH(B116,Historical!$B$7:$B$1446,0)))^(1/3)-1)*100)</f>
        <v>50</v>
      </c>
      <c r="U116" s="761">
        <f>IF(INDEX(Historical!$H$7:$H$1432,MATCH(B116,Historical!$B$7:$B$1446,0))=0,"n/a",((INDEX(Historical!$C$7:$C$1439,MATCH(B116,Historical!$B$7:$B$1446,0))/INDEX(Historical!$H$7:$H$1432,MATCH(B116,Historical!$B$7:$B$1446,0)))^(1/5)-1)*100)</f>
        <v>35.096003852061351</v>
      </c>
      <c r="V116" s="761">
        <f>IF(INDEX(Historical!$O$7:$O$1432,MATCH(B116,Historical!$B$7:$B$1446,0))=0,"n/a",((INDEX(Historical!$C$7:$C$1439,MATCH(B116,Historical!$B$7:$B$1446,0))/INDEX(Historical!$O$7:$O$1432,MATCH(B116,Historical!$B$7:$B$1446,0)))^(1/10)-1)*100)</f>
        <v>-3.8541867469075175</v>
      </c>
      <c r="W116" s="762" t="str">
        <f t="shared" si="21"/>
        <v>n/a</v>
      </c>
      <c r="X116" s="763">
        <f t="shared" si="22"/>
        <v>0.47620086637803732</v>
      </c>
      <c r="Y116" s="705"/>
      <c r="Z116" s="704">
        <f t="shared" si="23"/>
        <v>5.6737588652482271</v>
      </c>
      <c r="AA116" s="937">
        <f t="shared" si="24"/>
        <v>8.375886524822695</v>
      </c>
      <c r="AB116" s="641">
        <v>12</v>
      </c>
      <c r="AC116" s="933">
        <v>7.05</v>
      </c>
      <c r="AD116" s="933" t="s">
        <v>137</v>
      </c>
      <c r="AE116" s="918">
        <v>3.69</v>
      </c>
      <c r="AF116" s="918">
        <v>1.53</v>
      </c>
      <c r="AG116" s="918">
        <v>18.099999999999998</v>
      </c>
      <c r="AH116" s="918">
        <v>108.60000000000001</v>
      </c>
      <c r="AI116" s="918" t="s">
        <v>137</v>
      </c>
      <c r="AJ116" s="741">
        <v>73.7</v>
      </c>
      <c r="AK116" s="741" t="s">
        <v>137</v>
      </c>
      <c r="AL116" s="933">
        <v>320.05</v>
      </c>
      <c r="AM116" s="933">
        <v>3.6999999999999997</v>
      </c>
      <c r="AN116" s="933">
        <v>1.17</v>
      </c>
      <c r="AO116" s="804">
        <f t="shared" si="25"/>
        <v>27.397509367882179</v>
      </c>
      <c r="AP116" s="805">
        <f t="shared" si="26"/>
        <v>35.773395892704876</v>
      </c>
      <c r="AQ116" s="938">
        <f t="shared" si="27"/>
        <v>-24.530782189826329</v>
      </c>
      <c r="AR116" s="704">
        <f>INDEX(Historical!$C$7:$C$1439,MATCH(B116,Historical!$B$7:$B$1446,0))*IF(AH116="n/a",1.03,IF(AH116&lt;0,1.01,IF(AH116&gt;10,1.1,(1+AH116/100))))</f>
        <v>0.29700000000000004</v>
      </c>
      <c r="AS116" s="937">
        <f t="shared" si="28"/>
        <v>0.30591000000000007</v>
      </c>
      <c r="AT116" s="937">
        <f t="shared" si="33"/>
        <v>0.31508730000000007</v>
      </c>
      <c r="AU116" s="937">
        <f t="shared" si="33"/>
        <v>0.32453991900000007</v>
      </c>
      <c r="AV116" s="937">
        <f t="shared" si="33"/>
        <v>0.33427611657000006</v>
      </c>
      <c r="AW116" s="704">
        <f t="shared" si="29"/>
        <v>1.5768133355700003</v>
      </c>
      <c r="AX116" s="812">
        <f t="shared" si="30"/>
        <v>2.6703020077392043</v>
      </c>
      <c r="AY116" s="790">
        <v>1.1299999999999999</v>
      </c>
      <c r="AZ116" s="918">
        <v>19.950000000000003</v>
      </c>
      <c r="BA116" s="918">
        <v>-11.89</v>
      </c>
      <c r="BB116" s="918">
        <v>-1.78</v>
      </c>
      <c r="BC116" s="918">
        <v>-1.43</v>
      </c>
      <c r="BE116" s="666">
        <v>2013</v>
      </c>
      <c r="BF116" s="948" t="e">
        <f>#VALUE!</f>
        <v>#VALUE!</v>
      </c>
      <c r="BG116" s="933">
        <v>7.3999999999999995</v>
      </c>
    </row>
    <row r="117" spans="1:59" ht="11.25" customHeight="1" x14ac:dyDescent="0.2">
      <c r="A117" s="764" t="s">
        <v>4135</v>
      </c>
      <c r="B117" s="856" t="s">
        <v>4136</v>
      </c>
      <c r="C117" s="994" t="s">
        <v>4356</v>
      </c>
      <c r="D117" s="994" t="s">
        <v>4357</v>
      </c>
      <c r="E117" s="794">
        <v>6</v>
      </c>
      <c r="F117" s="526">
        <v>793</v>
      </c>
      <c r="G117" s="526" t="s">
        <v>106</v>
      </c>
      <c r="H117" s="526" t="s">
        <v>106</v>
      </c>
      <c r="I117" s="934">
        <v>23.46</v>
      </c>
      <c r="J117" s="704">
        <f t="shared" si="18"/>
        <v>3.8363171355498724</v>
      </c>
      <c r="K117" s="537">
        <v>0.22500000000000001</v>
      </c>
      <c r="L117" s="526">
        <v>4</v>
      </c>
      <c r="M117" s="695">
        <f t="shared" si="19"/>
        <v>0.9</v>
      </c>
      <c r="N117" s="526" t="s">
        <v>320</v>
      </c>
      <c r="O117" s="645">
        <v>0.20499999999999999</v>
      </c>
      <c r="P117" s="684">
        <v>43552</v>
      </c>
      <c r="Q117" s="684">
        <v>43570</v>
      </c>
      <c r="R117" s="695">
        <f t="shared" si="20"/>
        <v>9.7560975609756184</v>
      </c>
      <c r="S117" s="761">
        <f>IF(INDEX(Historical!$D$7:$D$1439,MATCH(B117,Historical!$B$7:$B$1446,0))=0,"n/a",(INDEX(Historical!$C$7:$C$1439,MATCH(B117,Historical!$B$7:$B$1446,0))/INDEX(Historical!$D$7:$D$1439,MATCH(B117,Historical!$B$7:$B$1446,0))-1)*100)</f>
        <v>8.1081081081081141</v>
      </c>
      <c r="T117" s="761">
        <f>IF(INDEX(Historical!$F$7:$F$1432,MATCH(B117,Historical!$B$7:$B$1446,0))=0,"n/a",((INDEX(Historical!$C$7:$C$1439,MATCH(B117,Historical!$B$7:$B$1446,0))/INDEX(Historical!$F$7:$F$1432,MATCH(B117,Historical!$B$7:$B$1446,0)))^(1/3)-1)*100)</f>
        <v>7.7217345015941907</v>
      </c>
      <c r="U117" s="761" t="str">
        <f>IF(INDEX(Historical!$H$7:$H$1432,MATCH(B117,Historical!$B$7:$B$1446,0))=0,"n/a",((INDEX(Historical!$C$7:$C$1439,MATCH(B117,Historical!$B$7:$B$1446,0))/INDEX(Historical!$H$7:$H$1432,MATCH(B117,Historical!$B$7:$B$1446,0)))^(1/5)-1)*100)</f>
        <v>n/a</v>
      </c>
      <c r="V117" s="761" t="str">
        <f>IF(INDEX(Historical!$O$7:$O$1432,MATCH(B117,Historical!$B$7:$B$1446,0))=0,"n/a",((INDEX(Historical!$C$7:$C$1439,MATCH(B117,Historical!$B$7:$B$1446,0))/INDEX(Historical!$O$7:$O$1432,MATCH(B117,Historical!$B$7:$B$1446,0)))^(1/10)-1)*100)</f>
        <v>n/a</v>
      </c>
      <c r="W117" s="762" t="str">
        <f t="shared" si="21"/>
        <v>n/a</v>
      </c>
      <c r="X117" s="763" t="str">
        <f t="shared" si="22"/>
        <v>n/a</v>
      </c>
      <c r="Y117" s="705"/>
      <c r="Z117" s="704">
        <f t="shared" si="23"/>
        <v>125</v>
      </c>
      <c r="AA117" s="937">
        <f t="shared" si="24"/>
        <v>32.583333333333336</v>
      </c>
      <c r="AB117" s="641">
        <v>12</v>
      </c>
      <c r="AC117" s="933">
        <v>0.72</v>
      </c>
      <c r="AD117" s="933">
        <v>1.07</v>
      </c>
      <c r="AE117" s="918">
        <v>13.54</v>
      </c>
      <c r="AF117" s="918">
        <v>2.57</v>
      </c>
      <c r="AG117" s="918">
        <v>8.5</v>
      </c>
      <c r="AH117" s="918">
        <v>106.4</v>
      </c>
      <c r="AI117" s="918">
        <v>6.25</v>
      </c>
      <c r="AJ117" s="741">
        <v>112.00000000000001</v>
      </c>
      <c r="AK117" s="741">
        <v>30.3</v>
      </c>
      <c r="AL117" s="933">
        <v>2120</v>
      </c>
      <c r="AM117" s="933">
        <v>0.89999999999999991</v>
      </c>
      <c r="AN117" s="933">
        <v>0.64</v>
      </c>
      <c r="AO117" s="804" t="str">
        <f t="shared" si="25"/>
        <v>n/a</v>
      </c>
      <c r="AP117" s="805" t="str">
        <f t="shared" si="26"/>
        <v>n/a</v>
      </c>
      <c r="AQ117" s="938">
        <f t="shared" si="27"/>
        <v>92.918136543476407</v>
      </c>
      <c r="AR117" s="704">
        <f>INDEX(Historical!$C$7:$C$1439,MATCH(B117,Historical!$B$7:$B$1446,0))*IF(AH117="n/a",1.03,IF(AH117&lt;0,1.01,IF(AH117&gt;10,1.1,(1+AH117/100))))</f>
        <v>0.88000000000000012</v>
      </c>
      <c r="AS117" s="937">
        <f t="shared" si="28"/>
        <v>0.93500000000000016</v>
      </c>
      <c r="AT117" s="937">
        <f t="shared" si="33"/>
        <v>1.0285000000000002</v>
      </c>
      <c r="AU117" s="937">
        <f t="shared" si="33"/>
        <v>1.1313500000000003</v>
      </c>
      <c r="AV117" s="937">
        <f t="shared" si="33"/>
        <v>1.2444850000000005</v>
      </c>
      <c r="AW117" s="704">
        <f t="shared" si="29"/>
        <v>5.2193350000000009</v>
      </c>
      <c r="AX117" s="812">
        <f t="shared" si="30"/>
        <v>22.247804774083548</v>
      </c>
      <c r="AY117" s="790">
        <v>1.01</v>
      </c>
      <c r="AZ117" s="918">
        <v>84.289999999999992</v>
      </c>
      <c r="BA117" s="918">
        <v>-2.6599999999999997</v>
      </c>
      <c r="BB117" s="918">
        <v>4.58</v>
      </c>
      <c r="BC117" s="918">
        <v>22.470000000000002</v>
      </c>
      <c r="BE117" s="666">
        <v>2014</v>
      </c>
      <c r="BF117" s="948" t="e">
        <f>#VALUE!</f>
        <v>#VALUE!</v>
      </c>
      <c r="BG117" s="933">
        <v>4.5999999999999996</v>
      </c>
    </row>
    <row r="118" spans="1:59" ht="11.25" customHeight="1" x14ac:dyDescent="0.2">
      <c r="A118" s="537" t="s">
        <v>1109</v>
      </c>
      <c r="B118" s="927" t="s">
        <v>1110</v>
      </c>
      <c r="C118" s="994" t="s">
        <v>4356</v>
      </c>
      <c r="D118" s="994" t="s">
        <v>4357</v>
      </c>
      <c r="E118" s="794">
        <v>9</v>
      </c>
      <c r="F118" s="526">
        <v>416</v>
      </c>
      <c r="G118" s="526" t="s">
        <v>106</v>
      </c>
      <c r="H118" s="526" t="s">
        <v>106</v>
      </c>
      <c r="I118" s="926">
        <v>32.04</v>
      </c>
      <c r="J118" s="704">
        <f t="shared" si="18"/>
        <v>3.9950062421972534</v>
      </c>
      <c r="K118" s="929">
        <v>0.32</v>
      </c>
      <c r="L118" s="641">
        <v>4</v>
      </c>
      <c r="M118" s="695">
        <f t="shared" si="19"/>
        <v>1.28</v>
      </c>
      <c r="N118" s="923" t="s">
        <v>220</v>
      </c>
      <c r="O118" s="797">
        <v>0.3</v>
      </c>
      <c r="P118" s="917">
        <v>43465</v>
      </c>
      <c r="Q118" s="917">
        <v>43480</v>
      </c>
      <c r="R118" s="695">
        <f t="shared" si="20"/>
        <v>6.6666666666666732</v>
      </c>
      <c r="S118" s="761">
        <f>IF(INDEX(Historical!$D$7:$D$1439,MATCH(B118,Historical!$B$7:$B$1446,0))=0,"n/a",(INDEX(Historical!$C$7:$C$1439,MATCH(B118,Historical!$B$7:$B$1446,0))/INDEX(Historical!$D$7:$D$1439,MATCH(B118,Historical!$B$7:$B$1446,0))-1)*100)</f>
        <v>11.111111111111093</v>
      </c>
      <c r="T118" s="761">
        <f>IF(INDEX(Historical!$F$7:$F$1432,MATCH(B118,Historical!$B$7:$B$1446,0))=0,"n/a",((INDEX(Historical!$C$7:$C$1439,MATCH(B118,Historical!$B$7:$B$1446,0))/INDEX(Historical!$F$7:$F$1432,MATCH(B118,Historical!$B$7:$B$1446,0)))^(1/3)-1)*100)</f>
        <v>23.310603716523492</v>
      </c>
      <c r="U118" s="761">
        <f>IF(INDEX(Historical!$H$7:$H$1432,MATCH(B118,Historical!$B$7:$B$1446,0))=0,"n/a",((INDEX(Historical!$C$7:$C$1439,MATCH(B118,Historical!$B$7:$B$1446,0))/INDEX(Historical!$H$7:$H$1432,MATCH(B118,Historical!$B$7:$B$1446,0)))^(1/5)-1)*100)</f>
        <v>22.220966555524214</v>
      </c>
      <c r="V118" s="761">
        <f>IF(INDEX(Historical!$O$7:$O$1432,MATCH(B118,Historical!$B$7:$B$1446,0))=0,"n/a",((INDEX(Historical!$C$7:$C$1439,MATCH(B118,Historical!$B$7:$B$1446,0))/INDEX(Historical!$O$7:$O$1432,MATCH(B118,Historical!$B$7:$B$1446,0)))^(1/10)-1)*100)</f>
        <v>5.2409779148925528</v>
      </c>
      <c r="W118" s="762">
        <f t="shared" si="21"/>
        <v>4.2398512102831045</v>
      </c>
      <c r="X118" s="763">
        <f t="shared" si="22"/>
        <v>0.23564121479877215</v>
      </c>
      <c r="Y118" s="715"/>
      <c r="Z118" s="704">
        <f t="shared" si="23"/>
        <v>145.45454545454547</v>
      </c>
      <c r="AA118" s="937">
        <f t="shared" si="24"/>
        <v>36.409090909090907</v>
      </c>
      <c r="AB118" s="641">
        <v>12</v>
      </c>
      <c r="AC118" s="918">
        <v>0.88</v>
      </c>
      <c r="AD118" s="918">
        <v>6.05</v>
      </c>
      <c r="AE118" s="918">
        <v>9.99</v>
      </c>
      <c r="AF118" s="918">
        <v>3.49</v>
      </c>
      <c r="AG118" s="918">
        <v>9.8000000000000007</v>
      </c>
      <c r="AH118" s="918">
        <v>19.400000000000002</v>
      </c>
      <c r="AI118" s="918">
        <v>2.1</v>
      </c>
      <c r="AJ118" s="918">
        <v>94.3</v>
      </c>
      <c r="AK118" s="918">
        <v>6</v>
      </c>
      <c r="AL118" s="930">
        <v>5970</v>
      </c>
      <c r="AM118" s="924">
        <v>0.4</v>
      </c>
      <c r="AN118" s="918">
        <v>1.02</v>
      </c>
      <c r="AO118" s="804">
        <f t="shared" si="25"/>
        <v>-10.19311811136944</v>
      </c>
      <c r="AP118" s="805">
        <f t="shared" si="26"/>
        <v>26.215972797721466</v>
      </c>
      <c r="AQ118" s="938">
        <f t="shared" si="27"/>
        <v>137.64373640924234</v>
      </c>
      <c r="AR118" s="704">
        <f>INDEX(Historical!$C$7:$C$1439,MATCH(B118,Historical!$B$7:$B$1446,0))*IF(AH118="n/a",1.03,IF(AH118&lt;0,1.01,IF(AH118&gt;10,1.1,(1+AH118/100))))</f>
        <v>1.32</v>
      </c>
      <c r="AS118" s="937">
        <f t="shared" si="28"/>
        <v>1.34772</v>
      </c>
      <c r="AT118" s="937">
        <f t="shared" si="33"/>
        <v>1.4285832000000001</v>
      </c>
      <c r="AU118" s="937">
        <f t="shared" si="33"/>
        <v>1.514298192</v>
      </c>
      <c r="AV118" s="937">
        <f t="shared" si="33"/>
        <v>1.6051560835200001</v>
      </c>
      <c r="AW118" s="704">
        <f t="shared" si="29"/>
        <v>7.2157574755200002</v>
      </c>
      <c r="AX118" s="812">
        <f t="shared" si="30"/>
        <v>22.521090747565545</v>
      </c>
      <c r="AY118" s="997">
        <v>0.32</v>
      </c>
      <c r="AZ118" s="924">
        <v>17.84</v>
      </c>
      <c r="BA118" s="924">
        <v>-3.44</v>
      </c>
      <c r="BB118" s="924">
        <v>4.2299999999999995</v>
      </c>
      <c r="BC118" s="924">
        <v>6.03</v>
      </c>
      <c r="BE118" s="666">
        <v>2011</v>
      </c>
      <c r="BF118" s="948" t="e">
        <f>#VALUE!</f>
        <v>#VALUE!</v>
      </c>
      <c r="BG118" s="933">
        <v>4.5</v>
      </c>
    </row>
    <row r="119" spans="1:59" ht="11.25" customHeight="1" x14ac:dyDescent="0.2">
      <c r="A119" s="537" t="s">
        <v>1111</v>
      </c>
      <c r="B119" s="927" t="s">
        <v>1112</v>
      </c>
      <c r="C119" s="994" t="s">
        <v>247</v>
      </c>
      <c r="D119" s="994" t="s">
        <v>4395</v>
      </c>
      <c r="E119" s="794">
        <v>8</v>
      </c>
      <c r="F119" s="526">
        <v>556</v>
      </c>
      <c r="G119" s="526" t="s">
        <v>106</v>
      </c>
      <c r="H119" s="526" t="s">
        <v>106</v>
      </c>
      <c r="I119" s="926">
        <v>19.23</v>
      </c>
      <c r="J119" s="704">
        <f t="shared" si="18"/>
        <v>2.0800832033281331</v>
      </c>
      <c r="K119" s="929">
        <v>0.1</v>
      </c>
      <c r="L119" s="641">
        <v>4</v>
      </c>
      <c r="M119" s="695">
        <f t="shared" si="19"/>
        <v>0.4</v>
      </c>
      <c r="N119" s="923" t="s">
        <v>220</v>
      </c>
      <c r="O119" s="797">
        <v>0.09</v>
      </c>
      <c r="P119" s="917">
        <v>43465</v>
      </c>
      <c r="Q119" s="917">
        <v>43481</v>
      </c>
      <c r="R119" s="695">
        <f t="shared" si="20"/>
        <v>11.111111111111121</v>
      </c>
      <c r="S119" s="761">
        <f>IF(INDEX(Historical!$D$7:$D$1439,MATCH(B119,Historical!$B$7:$B$1446,0))=0,"n/a",(INDEX(Historical!$C$7:$C$1439,MATCH(B119,Historical!$B$7:$B$1446,0))/INDEX(Historical!$D$7:$D$1439,MATCH(B119,Historical!$B$7:$B$1446,0))-1)*100)</f>
        <v>12.5</v>
      </c>
      <c r="T119" s="761">
        <f>IF(INDEX(Historical!$F$7:$F$1432,MATCH(B119,Historical!$B$7:$B$1446,0))=0,"n/a",((INDEX(Historical!$C$7:$C$1439,MATCH(B119,Historical!$B$7:$B$1446,0))/INDEX(Historical!$F$7:$F$1432,MATCH(B119,Historical!$B$7:$B$1446,0)))^(1/3)-1)*100)</f>
        <v>14.471424255333186</v>
      </c>
      <c r="U119" s="761">
        <f>IF(INDEX(Historical!$H$7:$H$1432,MATCH(B119,Historical!$B$7:$B$1446,0))=0,"n/a",((INDEX(Historical!$C$7:$C$1439,MATCH(B119,Historical!$B$7:$B$1446,0))/INDEX(Historical!$H$7:$H$1432,MATCH(B119,Historical!$B$7:$B$1446,0)))^(1/5)-1)*100)</f>
        <v>20.791087977228596</v>
      </c>
      <c r="V119" s="761" t="str">
        <f>IF(INDEX(Historical!$O$7:$O$1432,MATCH(B119,Historical!$B$7:$B$1446,0))=0,"n/a",((INDEX(Historical!$C$7:$C$1439,MATCH(B119,Historical!$B$7:$B$1446,0))/INDEX(Historical!$O$7:$O$1432,MATCH(B119,Historical!$B$7:$B$1446,0)))^(1/10)-1)*100)</f>
        <v>n/a</v>
      </c>
      <c r="W119" s="762" t="str">
        <f t="shared" si="21"/>
        <v>n/a</v>
      </c>
      <c r="X119" s="763">
        <f t="shared" si="22"/>
        <v>69.303626590761993</v>
      </c>
      <c r="Y119" s="715"/>
      <c r="Z119" s="704">
        <f t="shared" si="23"/>
        <v>45.45454545454546</v>
      </c>
      <c r="AA119" s="937">
        <f t="shared" si="24"/>
        <v>21.852272727272727</v>
      </c>
      <c r="AB119" s="641">
        <v>4</v>
      </c>
      <c r="AC119" s="918">
        <v>0.88</v>
      </c>
      <c r="AD119" s="918">
        <v>2.42</v>
      </c>
      <c r="AE119" s="918">
        <v>0.8</v>
      </c>
      <c r="AF119" s="918">
        <v>1.47</v>
      </c>
      <c r="AG119" s="918">
        <v>12.1</v>
      </c>
      <c r="AH119" s="918">
        <v>-16.5</v>
      </c>
      <c r="AI119" s="918">
        <v>15.07</v>
      </c>
      <c r="AJ119" s="918">
        <v>0.3</v>
      </c>
      <c r="AK119" s="918">
        <v>9</v>
      </c>
      <c r="AL119" s="930">
        <v>242.87</v>
      </c>
      <c r="AM119" s="924">
        <v>0.5</v>
      </c>
      <c r="AN119" s="918">
        <v>0</v>
      </c>
      <c r="AO119" s="804">
        <f t="shared" si="25"/>
        <v>1.0188984532840024</v>
      </c>
      <c r="AP119" s="805">
        <f t="shared" si="26"/>
        <v>22.871171180556729</v>
      </c>
      <c r="AQ119" s="938">
        <f t="shared" si="27"/>
        <v>19.485640065315724</v>
      </c>
      <c r="AR119" s="704">
        <f>INDEX(Historical!$C$7:$C$1439,MATCH(B119,Historical!$B$7:$B$1446,0))*IF(AH119="n/a",1.03,IF(AH119&lt;0,1.01,IF(AH119&gt;10,1.1,(1+AH119/100))))</f>
        <v>0.36359999999999998</v>
      </c>
      <c r="AS119" s="937">
        <f t="shared" si="28"/>
        <v>0.39995999999999998</v>
      </c>
      <c r="AT119" s="937">
        <f t="shared" si="33"/>
        <v>0.43595640000000002</v>
      </c>
      <c r="AU119" s="937">
        <f t="shared" si="33"/>
        <v>0.47519247600000009</v>
      </c>
      <c r="AV119" s="937">
        <f t="shared" si="33"/>
        <v>0.5179597988400001</v>
      </c>
      <c r="AW119" s="704">
        <f t="shared" si="29"/>
        <v>2.1926686748400002</v>
      </c>
      <c r="AX119" s="812">
        <f t="shared" si="30"/>
        <v>11.4023332024961</v>
      </c>
      <c r="AY119" s="997">
        <v>0.22</v>
      </c>
      <c r="AZ119" s="924">
        <v>12.790000000000001</v>
      </c>
      <c r="BA119" s="924">
        <v>-40</v>
      </c>
      <c r="BB119" s="924">
        <v>3.84</v>
      </c>
      <c r="BC119" s="924">
        <v>-12.989999999999998</v>
      </c>
      <c r="BE119" s="666">
        <v>2012</v>
      </c>
      <c r="BF119" s="948" t="e">
        <f>#VALUE!</f>
        <v>#VALUE!</v>
      </c>
      <c r="BG119" s="933">
        <v>8.7999999999999989</v>
      </c>
    </row>
    <row r="120" spans="1:59" ht="11.25" customHeight="1" x14ac:dyDescent="0.2">
      <c r="A120" s="537" t="s">
        <v>1034</v>
      </c>
      <c r="B120" s="927" t="s">
        <v>1035</v>
      </c>
      <c r="C120" s="994" t="s">
        <v>128</v>
      </c>
      <c r="D120" s="994" t="s">
        <v>4364</v>
      </c>
      <c r="E120" s="794">
        <v>7</v>
      </c>
      <c r="F120" s="526">
        <v>635</v>
      </c>
      <c r="G120" s="526" t="s">
        <v>106</v>
      </c>
      <c r="H120" s="526" t="s">
        <v>106</v>
      </c>
      <c r="I120" s="926">
        <v>83.85</v>
      </c>
      <c r="J120" s="704">
        <f t="shared" si="18"/>
        <v>1.1926058437686344</v>
      </c>
      <c r="K120" s="929">
        <v>1</v>
      </c>
      <c r="L120" s="641">
        <v>1</v>
      </c>
      <c r="M120" s="695">
        <f t="shared" si="19"/>
        <v>1</v>
      </c>
      <c r="N120" s="923" t="s">
        <v>172</v>
      </c>
      <c r="O120" s="797">
        <v>0.95</v>
      </c>
      <c r="P120" s="917">
        <v>43419</v>
      </c>
      <c r="Q120" s="917">
        <v>43441</v>
      </c>
      <c r="R120" s="695">
        <f t="shared" si="20"/>
        <v>5.2631578947368478</v>
      </c>
      <c r="S120" s="761">
        <f>IF(INDEX(Historical!$D$7:$D$1439,MATCH(B120,Historical!$B$7:$B$1446,0))=0,"n/a",(INDEX(Historical!$C$7:$C$1439,MATCH(B120,Historical!$B$7:$B$1446,0))/INDEX(Historical!$D$7:$D$1439,MATCH(B120,Historical!$B$7:$B$1446,0))-1)*100)</f>
        <v>5.2631578947368363</v>
      </c>
      <c r="T120" s="761">
        <f>IF(INDEX(Historical!$F$7:$F$1432,MATCH(B120,Historical!$B$7:$B$1446,0))=0,"n/a",((INDEX(Historical!$C$7:$C$1439,MATCH(B120,Historical!$B$7:$B$1446,0))/INDEX(Historical!$F$7:$F$1432,MATCH(B120,Historical!$B$7:$B$1446,0)))^(1/3)-1)*100)</f>
        <v>7.7217345015941907</v>
      </c>
      <c r="U120" s="761">
        <f>IF(INDEX(Historical!$H$7:$H$1432,MATCH(B120,Historical!$B$7:$B$1446,0))=0,"n/a",((INDEX(Historical!$C$7:$C$1439,MATCH(B120,Historical!$B$7:$B$1446,0))/INDEX(Historical!$H$7:$H$1432,MATCH(B120,Historical!$B$7:$B$1446,0)))^(1/5)-1)*100)</f>
        <v>7.3940923785779322</v>
      </c>
      <c r="V120" s="761">
        <f>IF(INDEX(Historical!$O$7:$O$1432,MATCH(B120,Historical!$B$7:$B$1446,0))=0,"n/a",((INDEX(Historical!$C$7:$C$1439,MATCH(B120,Historical!$B$7:$B$1446,0))/INDEX(Historical!$O$7:$O$1432,MATCH(B120,Historical!$B$7:$B$1446,0)))^(1/10)-1)*100)</f>
        <v>11.069085371075271</v>
      </c>
      <c r="W120" s="762">
        <f t="shared" si="21"/>
        <v>0.66799488220585079</v>
      </c>
      <c r="X120" s="763">
        <f t="shared" si="22"/>
        <v>9.4432852855401442E-2</v>
      </c>
      <c r="Y120" s="928"/>
      <c r="Z120" s="704">
        <f t="shared" si="23"/>
        <v>59.171597633136095</v>
      </c>
      <c r="AA120" s="937">
        <f t="shared" si="24"/>
        <v>49.615384615384613</v>
      </c>
      <c r="AB120" s="641">
        <v>10</v>
      </c>
      <c r="AC120" s="918">
        <v>1.69</v>
      </c>
      <c r="AD120" s="918">
        <v>3.48</v>
      </c>
      <c r="AE120" s="918">
        <v>1.37</v>
      </c>
      <c r="AF120" s="918">
        <v>5.46</v>
      </c>
      <c r="AG120" s="918">
        <v>10.9</v>
      </c>
      <c r="AH120" s="918">
        <v>-9.1</v>
      </c>
      <c r="AI120" s="918">
        <v>15</v>
      </c>
      <c r="AJ120" s="918">
        <v>78.3</v>
      </c>
      <c r="AK120" s="918">
        <v>14.299999999999999</v>
      </c>
      <c r="AL120" s="930">
        <v>1510</v>
      </c>
      <c r="AM120" s="924">
        <v>5.4</v>
      </c>
      <c r="AN120" s="918">
        <v>0.15</v>
      </c>
      <c r="AO120" s="804">
        <f t="shared" si="25"/>
        <v>-41.028686393038043</v>
      </c>
      <c r="AP120" s="805">
        <f t="shared" si="26"/>
        <v>8.5866982223465662</v>
      </c>
      <c r="AQ120" s="938">
        <f t="shared" si="27"/>
        <v>246.98703145794946</v>
      </c>
      <c r="AR120" s="704">
        <f>INDEX(Historical!$C$7:$C$1439,MATCH(B120,Historical!$B$7:$B$1446,0))*IF(AH120="n/a",1.03,IF(AH120&lt;0,1.01,IF(AH120&gt;10,1.1,(1+AH120/100))))</f>
        <v>1.01</v>
      </c>
      <c r="AS120" s="937">
        <f t="shared" si="28"/>
        <v>1.1110000000000002</v>
      </c>
      <c r="AT120" s="937">
        <f t="shared" si="33"/>
        <v>1.2221000000000004</v>
      </c>
      <c r="AU120" s="937">
        <f t="shared" si="33"/>
        <v>1.3443100000000006</v>
      </c>
      <c r="AV120" s="937">
        <f t="shared" si="33"/>
        <v>1.4787410000000007</v>
      </c>
      <c r="AW120" s="704">
        <f t="shared" si="29"/>
        <v>6.1661510000000028</v>
      </c>
      <c r="AX120" s="812">
        <f t="shared" si="30"/>
        <v>7.3537877161598129</v>
      </c>
      <c r="AY120" s="997">
        <v>0.92</v>
      </c>
      <c r="AZ120" s="924">
        <v>24.19</v>
      </c>
      <c r="BA120" s="924">
        <v>-22.36</v>
      </c>
      <c r="BB120" s="924">
        <v>2.2599999999999998</v>
      </c>
      <c r="BC120" s="924">
        <v>-8.23</v>
      </c>
      <c r="BE120" s="666">
        <v>2013</v>
      </c>
      <c r="BF120" s="948" t="e">
        <f>#VALUE!</f>
        <v>#VALUE!</v>
      </c>
      <c r="BG120" s="933">
        <v>7.9</v>
      </c>
    </row>
    <row r="121" spans="1:59" ht="11.25" customHeight="1" x14ac:dyDescent="0.2">
      <c r="A121" s="611" t="s">
        <v>1085</v>
      </c>
      <c r="B121" s="927" t="s">
        <v>1086</v>
      </c>
      <c r="C121" s="994" t="s">
        <v>108</v>
      </c>
      <c r="D121" s="994" t="s">
        <v>4376</v>
      </c>
      <c r="E121" s="794">
        <v>9</v>
      </c>
      <c r="F121" s="526">
        <v>420</v>
      </c>
      <c r="G121" s="526" t="s">
        <v>37</v>
      </c>
      <c r="H121" s="526" t="s">
        <v>37</v>
      </c>
      <c r="I121" s="926">
        <v>21.35</v>
      </c>
      <c r="J121" s="704">
        <f t="shared" si="18"/>
        <v>2.9976580796252925</v>
      </c>
      <c r="K121" s="929">
        <v>0.16</v>
      </c>
      <c r="L121" s="641">
        <v>4</v>
      </c>
      <c r="M121" s="695">
        <f t="shared" si="19"/>
        <v>0.64</v>
      </c>
      <c r="N121" s="923" t="s">
        <v>817</v>
      </c>
      <c r="O121" s="797">
        <v>0.155</v>
      </c>
      <c r="P121" s="917">
        <v>43483</v>
      </c>
      <c r="Q121" s="917">
        <v>43508</v>
      </c>
      <c r="R121" s="695">
        <f t="shared" si="20"/>
        <v>3.2258064516129057</v>
      </c>
      <c r="S121" s="761">
        <f>IF(INDEX(Historical!$D$7:$D$1439,MATCH(B121,Historical!$B$7:$B$1446,0))=0,"n/a",(INDEX(Historical!$C$7:$C$1439,MATCH(B121,Historical!$B$7:$B$1446,0))/INDEX(Historical!$D$7:$D$1439,MATCH(B121,Historical!$B$7:$B$1446,0))-1)*100)</f>
        <v>20.55555555555555</v>
      </c>
      <c r="T121" s="761">
        <f>IF(INDEX(Historical!$F$7:$F$1432,MATCH(B121,Historical!$B$7:$B$1446,0))=0,"n/a",((INDEX(Historical!$C$7:$C$1439,MATCH(B121,Historical!$B$7:$B$1446,0))/INDEX(Historical!$F$7:$F$1432,MATCH(B121,Historical!$B$7:$B$1446,0)))^(1/3)-1)*100)</f>
        <v>12.063230227675525</v>
      </c>
      <c r="U121" s="761">
        <f>IF(INDEX(Historical!$H$7:$H$1432,MATCH(B121,Historical!$B$7:$B$1446,0))=0,"n/a",((INDEX(Historical!$C$7:$C$1439,MATCH(B121,Historical!$B$7:$B$1446,0))/INDEX(Historical!$H$7:$H$1432,MATCH(B121,Historical!$B$7:$B$1446,0)))^(1/5)-1)*100)</f>
        <v>11.459238254571469</v>
      </c>
      <c r="V121" s="761">
        <f>IF(INDEX(Historical!$O$7:$O$1432,MATCH(B121,Historical!$B$7:$B$1446,0))=0,"n/a",((INDEX(Historical!$C$7:$C$1439,MATCH(B121,Historical!$B$7:$B$1446,0))/INDEX(Historical!$O$7:$O$1432,MATCH(B121,Historical!$B$7:$B$1446,0)))^(1/10)-1)*100)</f>
        <v>5.0697400933689796</v>
      </c>
      <c r="W121" s="762">
        <f t="shared" si="21"/>
        <v>2.2603206561929481</v>
      </c>
      <c r="X121" s="763">
        <f t="shared" si="22"/>
        <v>2.6649391289701092</v>
      </c>
      <c r="Y121" s="724"/>
      <c r="Z121" s="704">
        <f t="shared" si="23"/>
        <v>30.622009569377994</v>
      </c>
      <c r="AA121" s="937">
        <f t="shared" si="24"/>
        <v>10.21531100478469</v>
      </c>
      <c r="AB121" s="641">
        <v>12</v>
      </c>
      <c r="AC121" s="918">
        <v>2.09</v>
      </c>
      <c r="AD121" s="918" t="s">
        <v>137</v>
      </c>
      <c r="AE121" s="918">
        <v>2.67</v>
      </c>
      <c r="AF121" s="918">
        <v>0.96</v>
      </c>
      <c r="AG121" s="918">
        <v>11.4</v>
      </c>
      <c r="AH121" s="918">
        <v>31.6</v>
      </c>
      <c r="AI121" s="918" t="s">
        <v>137</v>
      </c>
      <c r="AJ121" s="918">
        <v>4.3</v>
      </c>
      <c r="AK121" s="918" t="s">
        <v>137</v>
      </c>
      <c r="AL121" s="930">
        <v>214.14</v>
      </c>
      <c r="AM121" s="924">
        <v>3.2</v>
      </c>
      <c r="AN121" s="918">
        <v>0.06</v>
      </c>
      <c r="AO121" s="804">
        <f t="shared" si="25"/>
        <v>4.2415853294120716</v>
      </c>
      <c r="AP121" s="805">
        <f t="shared" si="26"/>
        <v>14.456896334196761</v>
      </c>
      <c r="AQ121" s="938">
        <f t="shared" si="27"/>
        <v>-33.980815701988554</v>
      </c>
      <c r="AR121" s="704">
        <f>INDEX(Historical!$C$7:$C$1439,MATCH(B121,Historical!$B$7:$B$1446,0))*IF(AH121="n/a",1.03,IF(AH121&lt;0,1.01,IF(AH121&gt;10,1.1,(1+AH121/100))))</f>
        <v>0.64952380952380961</v>
      </c>
      <c r="AS121" s="937">
        <f t="shared" si="28"/>
        <v>0.66900952380952394</v>
      </c>
      <c r="AT121" s="937">
        <f t="shared" si="33"/>
        <v>0.68907980952380965</v>
      </c>
      <c r="AU121" s="937">
        <f t="shared" si="33"/>
        <v>0.70975220380952397</v>
      </c>
      <c r="AV121" s="937">
        <f t="shared" si="33"/>
        <v>0.73104476992380973</v>
      </c>
      <c r="AW121" s="704">
        <f t="shared" si="29"/>
        <v>3.4484101165904768</v>
      </c>
      <c r="AX121" s="812">
        <f t="shared" si="30"/>
        <v>16.151803824779751</v>
      </c>
      <c r="AY121" s="997">
        <v>0.72</v>
      </c>
      <c r="AZ121" s="924">
        <v>8.6499999999999986</v>
      </c>
      <c r="BA121" s="924">
        <v>-32.979999999999997</v>
      </c>
      <c r="BB121" s="924">
        <v>-4.82</v>
      </c>
      <c r="BC121" s="924">
        <v>-18.22</v>
      </c>
      <c r="BE121" s="666">
        <v>2011</v>
      </c>
      <c r="BF121" s="948" t="e">
        <f>#VALUE!</f>
        <v>#VALUE!</v>
      </c>
      <c r="BG121" s="933">
        <v>1.0999999999999999</v>
      </c>
    </row>
    <row r="122" spans="1:59" ht="11.25" customHeight="1" x14ac:dyDescent="0.2">
      <c r="A122" s="630" t="s">
        <v>4183</v>
      </c>
      <c r="B122" s="927" t="s">
        <v>4184</v>
      </c>
      <c r="C122" s="994" t="s">
        <v>108</v>
      </c>
      <c r="D122" s="994" t="s">
        <v>4376</v>
      </c>
      <c r="E122" s="794">
        <v>5</v>
      </c>
      <c r="F122" s="526">
        <v>812</v>
      </c>
      <c r="G122" s="526" t="s">
        <v>106</v>
      </c>
      <c r="H122" s="526" t="s">
        <v>106</v>
      </c>
      <c r="I122" s="926">
        <v>10.18</v>
      </c>
      <c r="J122" s="704">
        <f t="shared" si="18"/>
        <v>1.9646365422396859</v>
      </c>
      <c r="K122" s="929">
        <v>0.05</v>
      </c>
      <c r="L122" s="641">
        <v>4</v>
      </c>
      <c r="M122" s="695">
        <f t="shared" si="19"/>
        <v>0.2</v>
      </c>
      <c r="N122" s="923" t="s">
        <v>210</v>
      </c>
      <c r="O122" s="797">
        <v>0.04</v>
      </c>
      <c r="P122" s="660">
        <v>43230</v>
      </c>
      <c r="Q122" s="660">
        <v>43251</v>
      </c>
      <c r="R122" s="695">
        <f t="shared" si="20"/>
        <v>25.000000000000007</v>
      </c>
      <c r="S122" s="761">
        <f>IF(INDEX(Historical!$D$7:$D$1439,MATCH(B122,Historical!$B$7:$B$1446,0))=0,"n/a",(INDEX(Historical!$C$7:$C$1439,MATCH(B122,Historical!$B$7:$B$1446,0))/INDEX(Historical!$D$7:$D$1439,MATCH(B122,Historical!$B$7:$B$1446,0))-1)*100)</f>
        <v>29.032258064516149</v>
      </c>
      <c r="T122" s="761">
        <f>IF(INDEX(Historical!$F$7:$F$1432,MATCH(B122,Historical!$B$7:$B$1446,0))=0,"n/a",((INDEX(Historical!$C$7:$C$1439,MATCH(B122,Historical!$B$7:$B$1446,0))/INDEX(Historical!$F$7:$F$1432,MATCH(B122,Historical!$B$7:$B$1446,0)))^(1/3)-1)*100)</f>
        <v>22.052244447028492</v>
      </c>
      <c r="U122" s="761" t="str">
        <f>IF(INDEX(Historical!$H$7:$H$1432,MATCH(B122,Historical!$B$7:$B$1446,0))=0,"n/a",((INDEX(Historical!$C$7:$C$1439,MATCH(B122,Historical!$B$7:$B$1446,0))/INDEX(Historical!$H$7:$H$1432,MATCH(B122,Historical!$B$7:$B$1446,0)))^(1/5)-1)*100)</f>
        <v>n/a</v>
      </c>
      <c r="V122" s="761">
        <f>IF(INDEX(Historical!$O$7:$O$1432,MATCH(B122,Historical!$B$7:$B$1446,0))=0,"n/a",((INDEX(Historical!$C$7:$C$1439,MATCH(B122,Historical!$B$7:$B$1446,0))/INDEX(Historical!$O$7:$O$1432,MATCH(B122,Historical!$B$7:$B$1446,0)))^(1/10)-1)*100)</f>
        <v>5.2409779148925528</v>
      </c>
      <c r="W122" s="762" t="str">
        <f t="shared" si="21"/>
        <v>n/a</v>
      </c>
      <c r="X122" s="763" t="str">
        <f t="shared" si="22"/>
        <v>n/a</v>
      </c>
      <c r="Y122" s="718"/>
      <c r="Z122" s="704">
        <f t="shared" si="23"/>
        <v>23.529411764705884</v>
      </c>
      <c r="AA122" s="937">
        <f t="shared" si="24"/>
        <v>11.976470588235294</v>
      </c>
      <c r="AB122" s="641">
        <v>12</v>
      </c>
      <c r="AC122" s="918">
        <v>0.85</v>
      </c>
      <c r="AD122" s="918" t="s">
        <v>137</v>
      </c>
      <c r="AE122" s="918">
        <v>2.04</v>
      </c>
      <c r="AF122" s="918">
        <v>1.1299999999999999</v>
      </c>
      <c r="AG122" s="918">
        <v>10</v>
      </c>
      <c r="AH122" s="918">
        <v>21.2</v>
      </c>
      <c r="AI122" s="918" t="s">
        <v>137</v>
      </c>
      <c r="AJ122" s="918">
        <v>21.099999999999998</v>
      </c>
      <c r="AK122" s="918" t="s">
        <v>137</v>
      </c>
      <c r="AL122" s="930">
        <v>86.94</v>
      </c>
      <c r="AM122" s="924">
        <v>10.8</v>
      </c>
      <c r="AN122" s="918">
        <v>7.0000000000000007E-2</v>
      </c>
      <c r="AO122" s="804" t="str">
        <f t="shared" si="25"/>
        <v>n/a</v>
      </c>
      <c r="AP122" s="805" t="str">
        <f t="shared" si="26"/>
        <v>n/a</v>
      </c>
      <c r="AQ122" s="938">
        <f t="shared" si="27"/>
        <v>-22.444538082720356</v>
      </c>
      <c r="AR122" s="704">
        <f>INDEX(Historical!$C$7:$C$1439,MATCH(B122,Historical!$B$7:$B$1446,0))*IF(AH122="n/a",1.03,IF(AH122&lt;0,1.01,IF(AH122&gt;10,1.1,(1+AH122/100))))</f>
        <v>0.22000000000000003</v>
      </c>
      <c r="AS122" s="937">
        <f t="shared" si="28"/>
        <v>0.22660000000000002</v>
      </c>
      <c r="AT122" s="937">
        <f t="shared" si="33"/>
        <v>0.23339800000000002</v>
      </c>
      <c r="AU122" s="937">
        <f t="shared" si="33"/>
        <v>0.24039994000000003</v>
      </c>
      <c r="AV122" s="937">
        <f t="shared" si="33"/>
        <v>0.24761193820000005</v>
      </c>
      <c r="AW122" s="704">
        <f t="shared" si="29"/>
        <v>1.1680098782000004</v>
      </c>
      <c r="AX122" s="812">
        <f t="shared" si="30"/>
        <v>11.473574442043226</v>
      </c>
      <c r="AY122" s="997">
        <v>0.47</v>
      </c>
      <c r="AZ122" s="924">
        <v>7.84</v>
      </c>
      <c r="BA122" s="924">
        <v>-21.39</v>
      </c>
      <c r="BB122" s="924">
        <v>-0.33999999999999997</v>
      </c>
      <c r="BC122" s="924">
        <v>-8.93</v>
      </c>
      <c r="BE122" s="666">
        <v>2014</v>
      </c>
      <c r="BF122" s="948" t="e">
        <f>#VALUE!</f>
        <v>#VALUE!</v>
      </c>
      <c r="BG122" s="933">
        <v>0.89999999999999991</v>
      </c>
    </row>
    <row r="123" spans="1:59" s="840" customFormat="1" ht="11.25" customHeight="1" x14ac:dyDescent="0.2">
      <c r="A123" s="819" t="s">
        <v>1073</v>
      </c>
      <c r="B123" s="848" t="s">
        <v>1074</v>
      </c>
      <c r="C123" s="994" t="s">
        <v>108</v>
      </c>
      <c r="D123" s="994" t="s">
        <v>4368</v>
      </c>
      <c r="E123" s="820">
        <v>6</v>
      </c>
      <c r="F123" s="526">
        <v>710</v>
      </c>
      <c r="G123" s="1151" t="s">
        <v>106</v>
      </c>
      <c r="H123" s="1151" t="s">
        <v>106</v>
      </c>
      <c r="I123" s="821">
        <v>11.93</v>
      </c>
      <c r="J123" s="822">
        <f t="shared" si="18"/>
        <v>1.6764459346186085</v>
      </c>
      <c r="K123" s="823">
        <v>0.2</v>
      </c>
      <c r="L123" s="824">
        <v>1</v>
      </c>
      <c r="M123" s="825">
        <f t="shared" si="19"/>
        <v>0.2</v>
      </c>
      <c r="N123" s="826" t="s">
        <v>250</v>
      </c>
      <c r="O123" s="827">
        <v>0.16</v>
      </c>
      <c r="P123" s="849">
        <v>43139</v>
      </c>
      <c r="Q123" s="849">
        <v>43167</v>
      </c>
      <c r="R123" s="825">
        <f t="shared" si="20"/>
        <v>25.000000000000007</v>
      </c>
      <c r="S123" s="761">
        <f>IF(INDEX(Historical!$D$7:$D$1439,MATCH(B123,Historical!$B$7:$B$1446,0))=0,"n/a",(INDEX(Historical!$C$7:$C$1439,MATCH(B123,Historical!$B$7:$B$1446,0))/INDEX(Historical!$D$7:$D$1439,MATCH(B123,Historical!$B$7:$B$1446,0))-1)*100)</f>
        <v>25</v>
      </c>
      <c r="T123" s="761">
        <f>IF(INDEX(Historical!$F$7:$F$1432,MATCH(B123,Historical!$B$7:$B$1446,0))=0,"n/a",((INDEX(Historical!$C$7:$C$1439,MATCH(B123,Historical!$B$7:$B$1446,0))/INDEX(Historical!$F$7:$F$1432,MATCH(B123,Historical!$B$7:$B$1446,0)))^(1/3)-1)*100)</f>
        <v>35.72088082974534</v>
      </c>
      <c r="U123" s="761">
        <f>IF(INDEX(Historical!$H$7:$H$1432,MATCH(B123,Historical!$B$7:$B$1446,0))=0,"n/a",((INDEX(Historical!$C$7:$C$1439,MATCH(B123,Historical!$B$7:$B$1446,0))/INDEX(Historical!$H$7:$H$1432,MATCH(B123,Historical!$B$7:$B$1446,0)))^(1/5)-1)*100)</f>
        <v>58.489319246111357</v>
      </c>
      <c r="V123" s="761">
        <f>IF(INDEX(Historical!$O$7:$O$1432,MATCH(B123,Historical!$B$7:$B$1446,0))=0,"n/a",((INDEX(Historical!$C$7:$C$1439,MATCH(B123,Historical!$B$7:$B$1446,0))/INDEX(Historical!$O$7:$O$1432,MATCH(B123,Historical!$B$7:$B$1446,0)))^(1/10)-1)*100)</f>
        <v>0</v>
      </c>
      <c r="W123" s="829" t="str">
        <f t="shared" si="21"/>
        <v>n/a</v>
      </c>
      <c r="X123" s="830">
        <f t="shared" si="22"/>
        <v>2.3027291041776126</v>
      </c>
      <c r="Y123" s="841"/>
      <c r="Z123" s="822">
        <f t="shared" si="23"/>
        <v>36.363636363636367</v>
      </c>
      <c r="AA123" s="832">
        <f t="shared" si="24"/>
        <v>21.690909090909088</v>
      </c>
      <c r="AB123" s="824">
        <v>9</v>
      </c>
      <c r="AC123" s="833">
        <v>0.55000000000000004</v>
      </c>
      <c r="AD123" s="833" t="s">
        <v>137</v>
      </c>
      <c r="AE123" s="833">
        <v>3.14</v>
      </c>
      <c r="AF123" s="833">
        <v>0.53</v>
      </c>
      <c r="AG123" s="833">
        <v>3</v>
      </c>
      <c r="AH123" s="833">
        <v>35.6</v>
      </c>
      <c r="AI123" s="833">
        <v>10.33</v>
      </c>
      <c r="AJ123" s="833">
        <v>25.4</v>
      </c>
      <c r="AK123" s="833" t="s">
        <v>137</v>
      </c>
      <c r="AL123" s="834">
        <v>133.38</v>
      </c>
      <c r="AM123" s="835">
        <v>2.5</v>
      </c>
      <c r="AN123" s="833">
        <v>0.18</v>
      </c>
      <c r="AO123" s="836">
        <f t="shared" si="25"/>
        <v>38.474856089820875</v>
      </c>
      <c r="AP123" s="837">
        <f t="shared" si="26"/>
        <v>60.165765180729963</v>
      </c>
      <c r="AQ123" s="838">
        <f t="shared" si="27"/>
        <v>-28.519833929864568</v>
      </c>
      <c r="AR123" s="704">
        <f>INDEX(Historical!$C$7:$C$1439,MATCH(B123,Historical!$B$7:$B$1446,0))*IF(AH123="n/a",1.03,IF(AH123&lt;0,1.01,IF(AH123&gt;10,1.1,(1+AH123/100))))</f>
        <v>0.22000000000000003</v>
      </c>
      <c r="AS123" s="832">
        <f t="shared" si="28"/>
        <v>0.24200000000000005</v>
      </c>
      <c r="AT123" s="832">
        <f t="shared" si="33"/>
        <v>0.24926000000000006</v>
      </c>
      <c r="AU123" s="832">
        <f t="shared" si="33"/>
        <v>0.25673780000000007</v>
      </c>
      <c r="AV123" s="832">
        <f t="shared" si="33"/>
        <v>0.2644399340000001</v>
      </c>
      <c r="AW123" s="822">
        <f t="shared" si="29"/>
        <v>1.2324377340000003</v>
      </c>
      <c r="AX123" s="839">
        <f t="shared" si="30"/>
        <v>10.330576144174355</v>
      </c>
      <c r="AY123" s="998">
        <v>0.38</v>
      </c>
      <c r="AZ123" s="835">
        <v>13.62</v>
      </c>
      <c r="BA123" s="835">
        <v>-16.28</v>
      </c>
      <c r="BB123" s="835">
        <v>0.91999999999999993</v>
      </c>
      <c r="BC123" s="835">
        <v>-7.19</v>
      </c>
      <c r="BD123" s="964"/>
      <c r="BE123" s="666">
        <v>2013</v>
      </c>
      <c r="BF123" s="948" t="e">
        <f>#VALUE!</f>
        <v>#VALUE!</v>
      </c>
      <c r="BG123" s="895">
        <v>0.3</v>
      </c>
    </row>
    <row r="124" spans="1:59" ht="11.25" customHeight="1" x14ac:dyDescent="0.2">
      <c r="A124" s="611" t="s">
        <v>1117</v>
      </c>
      <c r="B124" s="927" t="s">
        <v>1118</v>
      </c>
      <c r="C124" s="994" t="s">
        <v>112</v>
      </c>
      <c r="D124" s="994" t="s">
        <v>4370</v>
      </c>
      <c r="E124" s="794">
        <v>6</v>
      </c>
      <c r="F124" s="526">
        <v>729</v>
      </c>
      <c r="G124" s="526" t="s">
        <v>115</v>
      </c>
      <c r="H124" s="526" t="s">
        <v>115</v>
      </c>
      <c r="I124" s="926">
        <v>51.65</v>
      </c>
      <c r="J124" s="704">
        <f t="shared" si="18"/>
        <v>2.7105517909002903</v>
      </c>
      <c r="K124" s="929">
        <v>0.35</v>
      </c>
      <c r="L124" s="641">
        <v>4</v>
      </c>
      <c r="M124" s="695">
        <f t="shared" si="19"/>
        <v>1.4</v>
      </c>
      <c r="N124" s="923" t="s">
        <v>263</v>
      </c>
      <c r="O124" s="797">
        <v>0.30499999999999999</v>
      </c>
      <c r="P124" s="917">
        <v>43306</v>
      </c>
      <c r="Q124" s="917">
        <v>43325</v>
      </c>
      <c r="R124" s="695">
        <f t="shared" si="20"/>
        <v>14.754098360655732</v>
      </c>
      <c r="S124" s="761">
        <f>IF(INDEX(Historical!$D$7:$D$1439,MATCH(B124,Historical!$B$7:$B$1446,0))=0,"n/a",(INDEX(Historical!$C$7:$C$1439,MATCH(B124,Historical!$B$7:$B$1446,0))/INDEX(Historical!$D$7:$D$1439,MATCH(B124,Historical!$B$7:$B$1446,0))-1)*100)</f>
        <v>29.064039408866993</v>
      </c>
      <c r="T124" s="761">
        <f>IF(INDEX(Historical!$F$7:$F$1432,MATCH(B124,Historical!$B$7:$B$1446,0))=0,"n/a",((INDEX(Historical!$C$7:$C$1439,MATCH(B124,Historical!$B$7:$B$1446,0))/INDEX(Historical!$F$7:$F$1432,MATCH(B124,Historical!$B$7:$B$1446,0)))^(1/3)-1)*100)</f>
        <v>42.786208169964233</v>
      </c>
      <c r="U124" s="761">
        <f>IF(INDEX(Historical!$H$7:$H$1432,MATCH(B124,Historical!$B$7:$B$1446,0))=0,"n/a",((INDEX(Historical!$C$7:$C$1439,MATCH(B124,Historical!$B$7:$B$1446,0))/INDEX(Historical!$H$7:$H$1432,MATCH(B124,Historical!$B$7:$B$1446,0)))^(1/5)-1)*100)</f>
        <v>61.293924836940363</v>
      </c>
      <c r="V124" s="761" t="str">
        <f>IF(INDEX(Historical!$O$7:$O$1432,MATCH(B124,Historical!$B$7:$B$1446,0))=0,"n/a",((INDEX(Historical!$C$7:$C$1439,MATCH(B124,Historical!$B$7:$B$1446,0))/INDEX(Historical!$O$7:$O$1432,MATCH(B124,Historical!$B$7:$B$1446,0)))^(1/10)-1)*100)</f>
        <v>n/a</v>
      </c>
      <c r="W124" s="762" t="str">
        <f t="shared" si="21"/>
        <v>n/a</v>
      </c>
      <c r="X124" s="763" t="str">
        <f t="shared" si="22"/>
        <v>n/a</v>
      </c>
      <c r="Y124" s="707"/>
      <c r="Z124" s="704">
        <f t="shared" si="23"/>
        <v>24.691358024691358</v>
      </c>
      <c r="AA124" s="937">
        <f t="shared" si="24"/>
        <v>9.1093474426807752</v>
      </c>
      <c r="AB124" s="641">
        <v>12</v>
      </c>
      <c r="AC124" s="918">
        <v>5.67</v>
      </c>
      <c r="AD124" s="918">
        <v>0.8</v>
      </c>
      <c r="AE124" s="918">
        <v>0.8</v>
      </c>
      <c r="AF124" s="918">
        <v>2.56</v>
      </c>
      <c r="AG124" s="918">
        <v>29.799999999999997</v>
      </c>
      <c r="AH124" s="918">
        <v>13.900000000000002</v>
      </c>
      <c r="AI124" s="918">
        <v>7.28</v>
      </c>
      <c r="AJ124" s="918">
        <v>-14.299999999999999</v>
      </c>
      <c r="AK124" s="918">
        <v>11.43</v>
      </c>
      <c r="AL124" s="930">
        <v>35450</v>
      </c>
      <c r="AM124" s="924">
        <v>0.3</v>
      </c>
      <c r="AN124" s="918">
        <v>0.71</v>
      </c>
      <c r="AO124" s="804">
        <f t="shared" si="25"/>
        <v>54.895129185159888</v>
      </c>
      <c r="AP124" s="805">
        <f t="shared" si="26"/>
        <v>64.00447662784066</v>
      </c>
      <c r="AQ124" s="938">
        <f t="shared" si="27"/>
        <v>1.8057615773243718</v>
      </c>
      <c r="AR124" s="704">
        <f>INDEX(Historical!$C$7:$C$1439,MATCH(B124,Historical!$B$7:$B$1446,0))*IF(AH124="n/a",1.03,IF(AH124&lt;0,1.01,IF(AH124&gt;10,1.1,(1+AH124/100))))</f>
        <v>1.4410000000000003</v>
      </c>
      <c r="AS124" s="937">
        <f t="shared" si="28"/>
        <v>1.5459048000000002</v>
      </c>
      <c r="AT124" s="937">
        <f t="shared" si="33"/>
        <v>1.7004952800000004</v>
      </c>
      <c r="AU124" s="937">
        <f t="shared" si="33"/>
        <v>1.8705448080000007</v>
      </c>
      <c r="AV124" s="937">
        <f t="shared" si="33"/>
        <v>2.057599288800001</v>
      </c>
      <c r="AW124" s="704">
        <f t="shared" si="29"/>
        <v>8.6155441768000021</v>
      </c>
      <c r="AX124" s="812">
        <f t="shared" si="30"/>
        <v>16.680627641432725</v>
      </c>
      <c r="AY124" s="997">
        <v>1.06</v>
      </c>
      <c r="AZ124" s="924">
        <v>14.57</v>
      </c>
      <c r="BA124" s="924">
        <v>-15.770000000000001</v>
      </c>
      <c r="BB124" s="924">
        <v>3.55</v>
      </c>
      <c r="BC124" s="924">
        <v>-2.67</v>
      </c>
      <c r="BE124" s="666">
        <v>2013</v>
      </c>
      <c r="BF124" s="948" t="e">
        <f>#VALUE!</f>
        <v>#VALUE!</v>
      </c>
      <c r="BG124" s="933">
        <v>7.0000000000000009</v>
      </c>
    </row>
    <row r="125" spans="1:59" ht="11.25" customHeight="1" x14ac:dyDescent="0.2">
      <c r="A125" s="537" t="s">
        <v>1121</v>
      </c>
      <c r="B125" s="927" t="s">
        <v>1122</v>
      </c>
      <c r="C125" s="994" t="s">
        <v>247</v>
      </c>
      <c r="D125" s="994" t="s">
        <v>4385</v>
      </c>
      <c r="E125" s="795">
        <v>8</v>
      </c>
      <c r="F125" s="526">
        <v>482</v>
      </c>
      <c r="G125" s="526" t="s">
        <v>106</v>
      </c>
      <c r="H125" s="526" t="s">
        <v>106</v>
      </c>
      <c r="I125" s="926">
        <v>72.02</v>
      </c>
      <c r="J125" s="704">
        <f t="shared" si="18"/>
        <v>0.55540127742293821</v>
      </c>
      <c r="K125" s="929">
        <v>0.1</v>
      </c>
      <c r="L125" s="641">
        <v>4</v>
      </c>
      <c r="M125" s="695">
        <f t="shared" si="19"/>
        <v>0.4</v>
      </c>
      <c r="N125" s="923" t="s">
        <v>725</v>
      </c>
      <c r="O125" s="797">
        <v>7.0000000000000007E-2</v>
      </c>
      <c r="P125" s="919">
        <v>43006</v>
      </c>
      <c r="Q125" s="919">
        <v>43038</v>
      </c>
      <c r="R125" s="695">
        <f t="shared" si="20"/>
        <v>42.857142857142847</v>
      </c>
      <c r="S125" s="761">
        <f>IF(INDEX(Historical!$D$7:$D$1439,MATCH(B125,Historical!$B$7:$B$1446,0))=0,"n/a",(INDEX(Historical!$C$7:$C$1439,MATCH(B125,Historical!$B$7:$B$1446,0))/INDEX(Historical!$D$7:$D$1439,MATCH(B125,Historical!$B$7:$B$1446,0))-1)*100)</f>
        <v>29.032258064516103</v>
      </c>
      <c r="T125" s="761">
        <f>IF(INDEX(Historical!$F$7:$F$1432,MATCH(B125,Historical!$B$7:$B$1446,0))=0,"n/a",((INDEX(Historical!$C$7:$C$1439,MATCH(B125,Historical!$B$7:$B$1446,0))/INDEX(Historical!$F$7:$F$1432,MATCH(B125,Historical!$B$7:$B$1446,0)))^(1/3)-1)*100)</f>
        <v>16.960709528514649</v>
      </c>
      <c r="U125" s="761">
        <f>IF(INDEX(Historical!$H$7:$H$1432,MATCH(B125,Historical!$B$7:$B$1446,0))=0,"n/a",((INDEX(Historical!$C$7:$C$1439,MATCH(B125,Historical!$B$7:$B$1446,0))/INDEX(Historical!$H$7:$H$1432,MATCH(B125,Historical!$B$7:$B$1446,0)))^(1/5)-1)*100)</f>
        <v>13.754383035188301</v>
      </c>
      <c r="V125" s="761">
        <f>IF(INDEX(Historical!$O$7:$O$1432,MATCH(B125,Historical!$B$7:$B$1446,0))=0,"n/a",((INDEX(Historical!$C$7:$C$1439,MATCH(B125,Historical!$B$7:$B$1446,0))/INDEX(Historical!$O$7:$O$1432,MATCH(B125,Historical!$B$7:$B$1446,0)))^(1/10)-1)*100)</f>
        <v>9.5958226385217227</v>
      </c>
      <c r="W125" s="762">
        <f t="shared" si="21"/>
        <v>1.4333719529133797</v>
      </c>
      <c r="X125" s="763" t="str">
        <f t="shared" si="22"/>
        <v>n/a</v>
      </c>
      <c r="Y125" s="729" t="s">
        <v>4438</v>
      </c>
      <c r="Z125" s="704">
        <f t="shared" si="23"/>
        <v>6.379585326953749</v>
      </c>
      <c r="AA125" s="937">
        <f t="shared" si="24"/>
        <v>11.486443381180223</v>
      </c>
      <c r="AB125" s="641">
        <v>1</v>
      </c>
      <c r="AC125" s="918">
        <v>6.27</v>
      </c>
      <c r="AD125" s="918">
        <v>2.12</v>
      </c>
      <c r="AE125" s="918">
        <v>0.3</v>
      </c>
      <c r="AF125" s="918">
        <v>1.19</v>
      </c>
      <c r="AG125" s="918">
        <v>14.899999999999999</v>
      </c>
      <c r="AH125" s="918">
        <v>-1</v>
      </c>
      <c r="AI125" s="918">
        <v>-5.96</v>
      </c>
      <c r="AJ125" s="918">
        <v>-6.6000000000000005</v>
      </c>
      <c r="AK125" s="918">
        <v>5.41</v>
      </c>
      <c r="AL125" s="930">
        <v>1950</v>
      </c>
      <c r="AM125" s="924">
        <v>16</v>
      </c>
      <c r="AN125" s="918">
        <v>0.47</v>
      </c>
      <c r="AO125" s="804">
        <f t="shared" si="25"/>
        <v>2.8233409314310158</v>
      </c>
      <c r="AP125" s="805">
        <f t="shared" si="26"/>
        <v>14.309784312611239</v>
      </c>
      <c r="AQ125" s="938">
        <f t="shared" si="27"/>
        <v>-22.057378301999996</v>
      </c>
      <c r="AR125" s="704">
        <f>INDEX(Historical!$C$7:$C$1439,MATCH(B125,Historical!$B$7:$B$1446,0))*IF(AH125="n/a",1.03,IF(AH125&lt;0,1.01,IF(AH125&gt;10,1.1,(1+AH125/100))))</f>
        <v>0.40400000000000003</v>
      </c>
      <c r="AS125" s="937">
        <f t="shared" si="28"/>
        <v>0.40804000000000001</v>
      </c>
      <c r="AT125" s="937">
        <f t="shared" si="33"/>
        <v>0.43011496400000004</v>
      </c>
      <c r="AU125" s="937">
        <f t="shared" si="33"/>
        <v>0.45338418355240007</v>
      </c>
      <c r="AV125" s="937">
        <f t="shared" si="33"/>
        <v>0.47791226788258495</v>
      </c>
      <c r="AW125" s="704">
        <f t="shared" si="29"/>
        <v>2.1734514154349851</v>
      </c>
      <c r="AX125" s="812">
        <f t="shared" si="30"/>
        <v>3.0178442313732092</v>
      </c>
      <c r="AY125" s="997">
        <v>0.91</v>
      </c>
      <c r="AZ125" s="924">
        <v>29.23</v>
      </c>
      <c r="BA125" s="924">
        <v>-27.07</v>
      </c>
      <c r="BB125" s="924">
        <v>3.6700000000000004</v>
      </c>
      <c r="BC125" s="924">
        <v>-3.19</v>
      </c>
      <c r="BE125" s="666">
        <v>2012</v>
      </c>
      <c r="BF125" s="948" t="e">
        <f>#VALUE!</f>
        <v>#VALUE!</v>
      </c>
      <c r="BG125" s="933">
        <v>6.6000000000000005</v>
      </c>
    </row>
    <row r="126" spans="1:59" ht="11.25" customHeight="1" x14ac:dyDescent="0.2">
      <c r="A126" s="537" t="s">
        <v>1131</v>
      </c>
      <c r="B126" s="927" t="s">
        <v>1132</v>
      </c>
      <c r="C126" s="994" t="s">
        <v>4356</v>
      </c>
      <c r="D126" s="994" t="s">
        <v>4357</v>
      </c>
      <c r="E126" s="794">
        <v>9</v>
      </c>
      <c r="F126" s="526">
        <v>414</v>
      </c>
      <c r="G126" s="526" t="s">
        <v>106</v>
      </c>
      <c r="H126" s="526" t="s">
        <v>106</v>
      </c>
      <c r="I126" s="926">
        <v>40.42</v>
      </c>
      <c r="J126" s="704">
        <f t="shared" si="18"/>
        <v>2.5729836714497774</v>
      </c>
      <c r="K126" s="929">
        <v>0.26</v>
      </c>
      <c r="L126" s="641">
        <v>4</v>
      </c>
      <c r="M126" s="695">
        <f t="shared" si="19"/>
        <v>1.04</v>
      </c>
      <c r="N126" s="923" t="s">
        <v>493</v>
      </c>
      <c r="O126" s="797">
        <v>0.25</v>
      </c>
      <c r="P126" s="917">
        <v>43462</v>
      </c>
      <c r="Q126" s="917">
        <v>43480</v>
      </c>
      <c r="R126" s="695">
        <f t="shared" si="20"/>
        <v>4.0000000000000036</v>
      </c>
      <c r="S126" s="761">
        <f>IF(INDEX(Historical!$D$7:$D$1439,MATCH(B126,Historical!$B$7:$B$1446,0))=0,"n/a",(INDEX(Historical!$C$7:$C$1439,MATCH(B126,Historical!$B$7:$B$1446,0))/INDEX(Historical!$D$7:$D$1439,MATCH(B126,Historical!$B$7:$B$1446,0))-1)*100)</f>
        <v>8.6956521739130377</v>
      </c>
      <c r="T126" s="761">
        <f>IF(INDEX(Historical!$F$7:$F$1432,MATCH(B126,Historical!$B$7:$B$1446,0))=0,"n/a",((INDEX(Historical!$C$7:$C$1439,MATCH(B126,Historical!$B$7:$B$1446,0))/INDEX(Historical!$F$7:$F$1432,MATCH(B126,Historical!$B$7:$B$1446,0)))^(1/3)-1)*100)</f>
        <v>5.983983294832651</v>
      </c>
      <c r="U126" s="761">
        <f>IF(INDEX(Historical!$H$7:$H$1432,MATCH(B126,Historical!$B$7:$B$1446,0))=0,"n/a",((INDEX(Historical!$C$7:$C$1439,MATCH(B126,Historical!$B$7:$B$1446,0))/INDEX(Historical!$H$7:$H$1432,MATCH(B126,Historical!$B$7:$B$1446,0)))^(1/5)-1)*100)</f>
        <v>6.790716584560208</v>
      </c>
      <c r="V126" s="761">
        <f>IF(INDEX(Historical!$O$7:$O$1432,MATCH(B126,Historical!$B$7:$B$1446,0))=0,"n/a",((INDEX(Historical!$C$7:$C$1439,MATCH(B126,Historical!$B$7:$B$1446,0))/INDEX(Historical!$O$7:$O$1432,MATCH(B126,Historical!$B$7:$B$1446,0)))^(1/10)-1)*100)</f>
        <v>3.0917228500034089</v>
      </c>
      <c r="W126" s="762">
        <f t="shared" si="21"/>
        <v>2.1964182800384973</v>
      </c>
      <c r="X126" s="763">
        <f t="shared" si="22"/>
        <v>0.39945391673883579</v>
      </c>
      <c r="Y126" s="715"/>
      <c r="Z126" s="704">
        <f t="shared" si="23"/>
        <v>152.94117647058823</v>
      </c>
      <c r="AA126" s="937">
        <f t="shared" si="24"/>
        <v>59.441176470588232</v>
      </c>
      <c r="AB126" s="641">
        <v>12</v>
      </c>
      <c r="AC126" s="918">
        <v>0.68</v>
      </c>
      <c r="AD126" s="918">
        <v>7.43</v>
      </c>
      <c r="AE126" s="918">
        <v>7.89</v>
      </c>
      <c r="AF126" s="918">
        <v>2.86</v>
      </c>
      <c r="AG126" s="918">
        <v>4.7</v>
      </c>
      <c r="AH126" s="918">
        <v>16.900000000000002</v>
      </c>
      <c r="AI126" s="918">
        <v>6.36</v>
      </c>
      <c r="AJ126" s="918">
        <v>17</v>
      </c>
      <c r="AK126" s="918">
        <v>8</v>
      </c>
      <c r="AL126" s="930">
        <v>6950</v>
      </c>
      <c r="AM126" s="924">
        <v>1.3</v>
      </c>
      <c r="AN126" s="918">
        <v>1.72</v>
      </c>
      <c r="AO126" s="804">
        <f t="shared" si="25"/>
        <v>-50.077476214578247</v>
      </c>
      <c r="AP126" s="805">
        <f t="shared" si="26"/>
        <v>9.3637002560099845</v>
      </c>
      <c r="AQ126" s="938">
        <f t="shared" si="27"/>
        <v>174.87513505095555</v>
      </c>
      <c r="AR126" s="704">
        <f>INDEX(Historical!$C$7:$C$1439,MATCH(B126,Historical!$B$7:$B$1446,0))*IF(AH126="n/a",1.03,IF(AH126&lt;0,1.01,IF(AH126&gt;10,1.1,(1+AH126/100))))</f>
        <v>1.1000000000000001</v>
      </c>
      <c r="AS126" s="937">
        <f t="shared" si="28"/>
        <v>1.1699600000000001</v>
      </c>
      <c r="AT126" s="937">
        <f t="shared" si="33"/>
        <v>1.2635568000000001</v>
      </c>
      <c r="AU126" s="937">
        <f t="shared" si="33"/>
        <v>1.3646413440000003</v>
      </c>
      <c r="AV126" s="937">
        <f t="shared" si="33"/>
        <v>1.4738126515200003</v>
      </c>
      <c r="AW126" s="704">
        <f t="shared" si="29"/>
        <v>6.3719707955200002</v>
      </c>
      <c r="AX126" s="812">
        <f t="shared" si="30"/>
        <v>15.76440078060366</v>
      </c>
      <c r="AY126" s="997">
        <v>0.81</v>
      </c>
      <c r="AZ126" s="924">
        <v>25.06</v>
      </c>
      <c r="BA126" s="924">
        <v>-2.15</v>
      </c>
      <c r="BB126" s="924">
        <v>4.3600000000000003</v>
      </c>
      <c r="BC126" s="924">
        <v>7.04</v>
      </c>
      <c r="BE126" s="666">
        <v>2011</v>
      </c>
      <c r="BF126" s="948" t="e">
        <f>#VALUE!</f>
        <v>#VALUE!</v>
      </c>
      <c r="BG126" s="933">
        <v>1.4000000000000001</v>
      </c>
    </row>
    <row r="127" spans="1:59" ht="11.25" customHeight="1" x14ac:dyDescent="0.2">
      <c r="A127" s="537" t="s">
        <v>1123</v>
      </c>
      <c r="B127" s="927" t="s">
        <v>1124</v>
      </c>
      <c r="C127" s="994" t="s">
        <v>108</v>
      </c>
      <c r="D127" s="994" t="s">
        <v>4381</v>
      </c>
      <c r="E127" s="794">
        <v>8</v>
      </c>
      <c r="F127" s="526">
        <v>525</v>
      </c>
      <c r="G127" s="526" t="s">
        <v>37</v>
      </c>
      <c r="H127" s="526" t="s">
        <v>115</v>
      </c>
      <c r="I127" s="926">
        <v>71.16</v>
      </c>
      <c r="J127" s="704">
        <f t="shared" si="18"/>
        <v>2.2484541877459248</v>
      </c>
      <c r="K127" s="929">
        <v>0.4</v>
      </c>
      <c r="L127" s="641">
        <v>4</v>
      </c>
      <c r="M127" s="695">
        <f t="shared" si="19"/>
        <v>1.6</v>
      </c>
      <c r="N127" s="923" t="s">
        <v>429</v>
      </c>
      <c r="O127" s="797">
        <v>0.35</v>
      </c>
      <c r="P127" s="917">
        <v>43334</v>
      </c>
      <c r="Q127" s="917">
        <v>43349</v>
      </c>
      <c r="R127" s="695">
        <f t="shared" si="20"/>
        <v>14.285714285714299</v>
      </c>
      <c r="S127" s="761">
        <f>IF(INDEX(Historical!$D$7:$D$1439,MATCH(B127,Historical!$B$7:$B$1446,0))=0,"n/a",(INDEX(Historical!$C$7:$C$1439,MATCH(B127,Historical!$B$7:$B$1446,0))/INDEX(Historical!$D$7:$D$1439,MATCH(B127,Historical!$B$7:$B$1446,0))-1)*100)</f>
        <v>15.384615384615397</v>
      </c>
      <c r="T127" s="761">
        <f>IF(INDEX(Historical!$F$7:$F$1432,MATCH(B127,Historical!$B$7:$B$1446,0))=0,"n/a",((INDEX(Historical!$C$7:$C$1439,MATCH(B127,Historical!$B$7:$B$1446,0))/INDEX(Historical!$F$7:$F$1432,MATCH(B127,Historical!$B$7:$B$1446,0)))^(1/3)-1)*100)</f>
        <v>11.57215834702825</v>
      </c>
      <c r="U127" s="761">
        <f>IF(INDEX(Historical!$H$7:$H$1432,MATCH(B127,Historical!$B$7:$B$1446,0))=0,"n/a",((INDEX(Historical!$C$7:$C$1439,MATCH(B127,Historical!$B$7:$B$1446,0))/INDEX(Historical!$H$7:$H$1432,MATCH(B127,Historical!$B$7:$B$1446,0)))^(1/5)-1)*100)</f>
        <v>15.178629837003488</v>
      </c>
      <c r="V127" s="761">
        <f>IF(INDEX(Historical!$O$7:$O$1432,MATCH(B127,Historical!$B$7:$B$1446,0))=0,"n/a",((INDEX(Historical!$C$7:$C$1439,MATCH(B127,Historical!$B$7:$B$1446,0))/INDEX(Historical!$O$7:$O$1432,MATCH(B127,Historical!$B$7:$B$1446,0)))^(1/10)-1)*100)</f>
        <v>20.112443398143132</v>
      </c>
      <c r="W127" s="762">
        <f t="shared" si="21"/>
        <v>0.75468850484893568</v>
      </c>
      <c r="X127" s="763">
        <f t="shared" si="22"/>
        <v>1.5977505091582618</v>
      </c>
      <c r="Y127" s="718"/>
      <c r="Z127" s="704">
        <f t="shared" si="23"/>
        <v>20.512820512820515</v>
      </c>
      <c r="AA127" s="937">
        <f t="shared" si="24"/>
        <v>9.1230769230769226</v>
      </c>
      <c r="AB127" s="641">
        <v>12</v>
      </c>
      <c r="AC127" s="918">
        <v>7.8</v>
      </c>
      <c r="AD127" s="918">
        <v>0.54</v>
      </c>
      <c r="AE127" s="918">
        <v>2.21</v>
      </c>
      <c r="AF127" s="918">
        <v>2.2400000000000002</v>
      </c>
      <c r="AG127" s="918">
        <v>25.8</v>
      </c>
      <c r="AH127" s="918">
        <v>31.3</v>
      </c>
      <c r="AI127" s="918">
        <v>9.379999999999999</v>
      </c>
      <c r="AJ127" s="918">
        <v>9.5</v>
      </c>
      <c r="AK127" s="918">
        <v>17.059999999999999</v>
      </c>
      <c r="AL127" s="930">
        <v>24060</v>
      </c>
      <c r="AM127" s="924">
        <v>0.8</v>
      </c>
      <c r="AN127" s="918">
        <v>2.58</v>
      </c>
      <c r="AO127" s="804">
        <f t="shared" si="25"/>
        <v>8.3040071016724895</v>
      </c>
      <c r="AP127" s="805">
        <f t="shared" si="26"/>
        <v>17.427084024749412</v>
      </c>
      <c r="AQ127" s="938">
        <f t="shared" si="27"/>
        <v>-4.697691976899554</v>
      </c>
      <c r="AR127" s="704">
        <f>INDEX(Historical!$C$7:$C$1439,MATCH(B127,Historical!$B$7:$B$1446,0))*IF(AH127="n/a",1.03,IF(AH127&lt;0,1.01,IF(AH127&gt;10,1.1,(1+AH127/100))))</f>
        <v>1.6500000000000001</v>
      </c>
      <c r="AS127" s="937">
        <f t="shared" si="28"/>
        <v>1.80477</v>
      </c>
      <c r="AT127" s="937">
        <f t="shared" ref="AT127:AV146" si="34">IF($AK127="n/a",1.03*AS127,IF($AK127&lt;0,1.01*AS127,IF($AK127&gt;10,1.1*AS127,(1+$AK127/100)*AS127)))</f>
        <v>1.9852470000000002</v>
      </c>
      <c r="AU127" s="937">
        <f t="shared" si="34"/>
        <v>2.1837717000000003</v>
      </c>
      <c r="AV127" s="937">
        <f t="shared" si="34"/>
        <v>2.4021488700000004</v>
      </c>
      <c r="AW127" s="704">
        <f t="shared" si="29"/>
        <v>10.02593757</v>
      </c>
      <c r="AX127" s="812">
        <f t="shared" si="30"/>
        <v>14.089288322091061</v>
      </c>
      <c r="AY127" s="997">
        <v>1.58</v>
      </c>
      <c r="AZ127" s="924">
        <v>30.91</v>
      </c>
      <c r="BA127" s="924">
        <v>-11.450000000000001</v>
      </c>
      <c r="BB127" s="924">
        <v>1.95</v>
      </c>
      <c r="BC127" s="924">
        <v>0.08</v>
      </c>
      <c r="BE127" s="666">
        <v>2011</v>
      </c>
      <c r="BF127" s="948" t="e">
        <f>#VALUE!</f>
        <v>#VALUE!</v>
      </c>
      <c r="BG127" s="933">
        <v>2.6</v>
      </c>
    </row>
    <row r="128" spans="1:59" ht="11.25" customHeight="1" x14ac:dyDescent="0.2">
      <c r="A128" s="611" t="s">
        <v>1602</v>
      </c>
      <c r="B128" s="927" t="s">
        <v>1603</v>
      </c>
      <c r="C128" s="994" t="s">
        <v>154</v>
      </c>
      <c r="D128" s="994" t="s">
        <v>4358</v>
      </c>
      <c r="E128" s="794">
        <v>8</v>
      </c>
      <c r="F128" s="526">
        <v>558</v>
      </c>
      <c r="G128" s="526" t="s">
        <v>106</v>
      </c>
      <c r="H128" s="526" t="s">
        <v>106</v>
      </c>
      <c r="I128" s="926">
        <v>89.92</v>
      </c>
      <c r="J128" s="704">
        <f t="shared" si="18"/>
        <v>2.3576512455516014</v>
      </c>
      <c r="K128" s="929">
        <v>0.53</v>
      </c>
      <c r="L128" s="641">
        <v>4</v>
      </c>
      <c r="M128" s="695">
        <f t="shared" si="19"/>
        <v>2.12</v>
      </c>
      <c r="N128" s="923" t="s">
        <v>625</v>
      </c>
      <c r="O128" s="797">
        <v>0.5</v>
      </c>
      <c r="P128" s="917">
        <v>43479</v>
      </c>
      <c r="Q128" s="917">
        <v>43495</v>
      </c>
      <c r="R128" s="695">
        <f t="shared" si="20"/>
        <v>6.0000000000000053</v>
      </c>
      <c r="S128" s="761">
        <f>IF(INDEX(Historical!$D$7:$D$1439,MATCH(B128,Historical!$B$7:$B$1446,0))=0,"n/a",(INDEX(Historical!$C$7:$C$1439,MATCH(B128,Historical!$B$7:$B$1446,0))/INDEX(Historical!$D$7:$D$1439,MATCH(B128,Historical!$B$7:$B$1446,0))-1)*100)</f>
        <v>8.333333333333325</v>
      </c>
      <c r="T128" s="761">
        <f>IF(INDEX(Historical!$F$7:$F$1432,MATCH(B128,Historical!$B$7:$B$1446,0))=0,"n/a",((INDEX(Historical!$C$7:$C$1439,MATCH(B128,Historical!$B$7:$B$1446,0))/INDEX(Historical!$F$7:$F$1432,MATCH(B128,Historical!$B$7:$B$1446,0)))^(1/3)-1)*100)</f>
        <v>9.8767382997311017</v>
      </c>
      <c r="U128" s="761">
        <f>IF(INDEX(Historical!$H$7:$H$1432,MATCH(B128,Historical!$B$7:$B$1446,0))=0,"n/a",((INDEX(Historical!$C$7:$C$1439,MATCH(B128,Historical!$B$7:$B$1446,0))/INDEX(Historical!$H$7:$H$1432,MATCH(B128,Historical!$B$7:$B$1446,0)))^(1/5)-1)*100)</f>
        <v>10.197228772148016</v>
      </c>
      <c r="V128" s="761">
        <f>IF(INDEX(Historical!$O$7:$O$1432,MATCH(B128,Historical!$B$7:$B$1446,0))=0,"n/a",((INDEX(Historical!$C$7:$C$1439,MATCH(B128,Historical!$B$7:$B$1446,0))/INDEX(Historical!$O$7:$O$1432,MATCH(B128,Historical!$B$7:$B$1446,0)))^(1/10)-1)*100)</f>
        <v>17.164882683060824</v>
      </c>
      <c r="W128" s="762">
        <f t="shared" si="21"/>
        <v>0.59407506363041784</v>
      </c>
      <c r="X128" s="763" t="str">
        <f t="shared" si="22"/>
        <v>n/a</v>
      </c>
      <c r="Y128" s="715"/>
      <c r="Z128" s="704">
        <f t="shared" si="23"/>
        <v>41.005802707930371</v>
      </c>
      <c r="AA128" s="937">
        <f t="shared" si="24"/>
        <v>17.392649903288202</v>
      </c>
      <c r="AB128" s="641">
        <v>12</v>
      </c>
      <c r="AC128" s="918">
        <v>5.17</v>
      </c>
      <c r="AD128" s="918">
        <v>2.95</v>
      </c>
      <c r="AE128" s="918">
        <v>1.61</v>
      </c>
      <c r="AF128" s="918">
        <v>2.34</v>
      </c>
      <c r="AG128" s="918">
        <v>14.099999999999998</v>
      </c>
      <c r="AH128" s="918">
        <v>9.1999999999999993</v>
      </c>
      <c r="AI128" s="918">
        <v>5.07</v>
      </c>
      <c r="AJ128" s="918">
        <v>-0.5</v>
      </c>
      <c r="AK128" s="918">
        <v>5.89</v>
      </c>
      <c r="AL128" s="930">
        <v>12120</v>
      </c>
      <c r="AM128" s="924">
        <v>0.4</v>
      </c>
      <c r="AN128" s="918">
        <v>0.75</v>
      </c>
      <c r="AO128" s="804">
        <f t="shared" si="25"/>
        <v>-4.8377698855885853</v>
      </c>
      <c r="AP128" s="805">
        <f t="shared" si="26"/>
        <v>12.554880017699617</v>
      </c>
      <c r="AQ128" s="938">
        <f t="shared" si="27"/>
        <v>34.492958549582539</v>
      </c>
      <c r="AR128" s="704">
        <f>INDEX(Historical!$C$7:$C$1439,MATCH(B128,Historical!$B$7:$B$1446,0))*IF(AH128="n/a",1.03,IF(AH128&lt;0,1.01,IF(AH128&gt;10,1.1,(1+AH128/100))))</f>
        <v>2.1294</v>
      </c>
      <c r="AS128" s="937">
        <f t="shared" si="28"/>
        <v>2.2373605799999998</v>
      </c>
      <c r="AT128" s="937">
        <f t="shared" si="34"/>
        <v>2.3691411181619997</v>
      </c>
      <c r="AU128" s="937">
        <f t="shared" si="34"/>
        <v>2.5086835300217412</v>
      </c>
      <c r="AV128" s="937">
        <f t="shared" si="34"/>
        <v>2.6564449899400215</v>
      </c>
      <c r="AW128" s="704">
        <f t="shared" si="29"/>
        <v>11.901030218123763</v>
      </c>
      <c r="AX128" s="812">
        <f t="shared" si="30"/>
        <v>13.235131470333366</v>
      </c>
      <c r="AY128" s="997">
        <v>0.89</v>
      </c>
      <c r="AZ128" s="924">
        <v>13.889999999999999</v>
      </c>
      <c r="BA128" s="924">
        <v>-22.81</v>
      </c>
      <c r="BB128" s="924">
        <v>3.1</v>
      </c>
      <c r="BC128" s="924">
        <v>-8.09</v>
      </c>
      <c r="BE128" s="666">
        <v>2012</v>
      </c>
      <c r="BF128" s="948" t="e">
        <f>#VALUE!</f>
        <v>#VALUE!</v>
      </c>
      <c r="BG128" s="933">
        <v>6.8000000000000007</v>
      </c>
    </row>
    <row r="129" spans="1:59" ht="11.25" customHeight="1" x14ac:dyDescent="0.2">
      <c r="A129" s="932" t="s">
        <v>4425</v>
      </c>
      <c r="B129" s="927" t="s">
        <v>3826</v>
      </c>
      <c r="C129" s="994" t="s">
        <v>247</v>
      </c>
      <c r="D129" s="994" t="s">
        <v>4388</v>
      </c>
      <c r="E129" s="794">
        <v>5</v>
      </c>
      <c r="F129" s="526">
        <v>847</v>
      </c>
      <c r="G129" s="526" t="s">
        <v>106</v>
      </c>
      <c r="H129" s="526" t="s">
        <v>106</v>
      </c>
      <c r="I129" s="926">
        <v>41.38</v>
      </c>
      <c r="J129" s="704">
        <f t="shared" si="18"/>
        <v>1.4499758337361044</v>
      </c>
      <c r="K129" s="929">
        <v>0.15</v>
      </c>
      <c r="L129" s="641">
        <v>4</v>
      </c>
      <c r="M129" s="695">
        <f t="shared" si="19"/>
        <v>0.6</v>
      </c>
      <c r="N129" s="923" t="s">
        <v>149</v>
      </c>
      <c r="O129" s="797">
        <v>0.125</v>
      </c>
      <c r="P129" s="917">
        <v>43427</v>
      </c>
      <c r="Q129" s="917">
        <v>43444</v>
      </c>
      <c r="R129" s="695">
        <f t="shared" si="20"/>
        <v>19.999999999999996</v>
      </c>
      <c r="S129" s="761">
        <f>IF(INDEX(Historical!$D$7:$D$1439,MATCH(B129,Historical!$B$7:$B$1446,0))=0,"n/a",(INDEX(Historical!$C$7:$C$1439,MATCH(B129,Historical!$B$7:$B$1446,0))/INDEX(Historical!$D$7:$D$1439,MATCH(B129,Historical!$B$7:$B$1446,0))-1)*100)</f>
        <v>23.529411764705888</v>
      </c>
      <c r="T129" s="761">
        <f>IF(INDEX(Historical!$F$7:$F$1432,MATCH(B129,Historical!$B$7:$B$1446,0))=0,"n/a",((INDEX(Historical!$C$7:$C$1439,MATCH(B129,Historical!$B$7:$B$1446,0))/INDEX(Historical!$F$7:$F$1432,MATCH(B129,Historical!$B$7:$B$1446,0)))^(1/3)-1)*100)</f>
        <v>25.202165069844828</v>
      </c>
      <c r="U129" s="761" t="str">
        <f>IF(INDEX(Historical!$H$7:$H$1432,MATCH(B129,Historical!$B$7:$B$1446,0))=0,"n/a",((INDEX(Historical!$C$7:$C$1439,MATCH(B129,Historical!$B$7:$B$1446,0))/INDEX(Historical!$H$7:$H$1432,MATCH(B129,Historical!$B$7:$B$1446,0)))^(1/5)-1)*100)</f>
        <v>n/a</v>
      </c>
      <c r="V129" s="761">
        <f>IF(INDEX(Historical!$O$7:$O$1432,MATCH(B129,Historical!$B$7:$B$1446,0))=0,"n/a",((INDEX(Historical!$C$7:$C$1439,MATCH(B129,Historical!$B$7:$B$1446,0))/INDEX(Historical!$O$7:$O$1432,MATCH(B129,Historical!$B$7:$B$1446,0)))^(1/10)-1)*100)</f>
        <v>4.5173891819142664</v>
      </c>
      <c r="W129" s="762" t="str">
        <f t="shared" si="21"/>
        <v>n/a</v>
      </c>
      <c r="X129" s="763" t="str">
        <f t="shared" si="22"/>
        <v>n/a</v>
      </c>
      <c r="Y129" s="928"/>
      <c r="Z129" s="704">
        <f t="shared" si="23"/>
        <v>14.742014742014742</v>
      </c>
      <c r="AA129" s="937">
        <f t="shared" si="24"/>
        <v>10.167076167076168</v>
      </c>
      <c r="AB129" s="641">
        <v>9</v>
      </c>
      <c r="AC129" s="918">
        <v>4.07</v>
      </c>
      <c r="AD129" s="918">
        <v>1.05</v>
      </c>
      <c r="AE129" s="918">
        <v>0.94</v>
      </c>
      <c r="AF129" s="918">
        <v>1.7</v>
      </c>
      <c r="AG129" s="918">
        <v>17.899999999999999</v>
      </c>
      <c r="AH129" s="918">
        <v>49.3</v>
      </c>
      <c r="AI129" s="918">
        <v>10.76</v>
      </c>
      <c r="AJ129" s="918">
        <v>26.400000000000002</v>
      </c>
      <c r="AK129" s="918">
        <v>9.67</v>
      </c>
      <c r="AL129" s="930">
        <v>15310</v>
      </c>
      <c r="AM129" s="924">
        <v>6.5</v>
      </c>
      <c r="AN129" s="918">
        <v>0.37</v>
      </c>
      <c r="AO129" s="804" t="str">
        <f t="shared" si="25"/>
        <v>n/a</v>
      </c>
      <c r="AP129" s="805" t="str">
        <f t="shared" si="26"/>
        <v>n/a</v>
      </c>
      <c r="AQ129" s="938">
        <f t="shared" si="27"/>
        <v>-12.354173620240871</v>
      </c>
      <c r="AR129" s="704">
        <f>INDEX(Historical!$C$7:$C$1439,MATCH(B129,Historical!$B$7:$B$1446,0))*IF(AH129="n/a",1.03,IF(AH129&lt;0,1.01,IF(AH129&gt;10,1.1,(1+AH129/100))))</f>
        <v>0.57750000000000012</v>
      </c>
      <c r="AS129" s="937">
        <f t="shared" si="28"/>
        <v>0.6352500000000002</v>
      </c>
      <c r="AT129" s="937">
        <f t="shared" si="34"/>
        <v>0.69667867500000025</v>
      </c>
      <c r="AU129" s="937">
        <f t="shared" si="34"/>
        <v>0.76404750287250023</v>
      </c>
      <c r="AV129" s="937">
        <f t="shared" si="34"/>
        <v>0.83793089640027096</v>
      </c>
      <c r="AW129" s="704">
        <f t="shared" si="29"/>
        <v>3.5114070742727717</v>
      </c>
      <c r="AX129" s="812">
        <f t="shared" si="30"/>
        <v>8.4857590001758609</v>
      </c>
      <c r="AY129" s="997">
        <v>1.23</v>
      </c>
      <c r="AZ129" s="924">
        <v>27.76</v>
      </c>
      <c r="BA129" s="924">
        <v>-11.959999999999999</v>
      </c>
      <c r="BB129" s="924">
        <v>5</v>
      </c>
      <c r="BC129" s="924">
        <v>4.04</v>
      </c>
      <c r="BE129" s="666">
        <v>2014</v>
      </c>
      <c r="BF129" s="948" t="e">
        <f>#VALUE!</f>
        <v>#VALUE!</v>
      </c>
      <c r="BG129" s="933">
        <v>11.200000000000001</v>
      </c>
    </row>
    <row r="130" spans="1:59" ht="11.25" customHeight="1" x14ac:dyDescent="0.2">
      <c r="A130" s="932" t="s">
        <v>3828</v>
      </c>
      <c r="B130" s="927" t="s">
        <v>3829</v>
      </c>
      <c r="C130" s="994" t="s">
        <v>108</v>
      </c>
      <c r="D130" s="994" t="s">
        <v>4372</v>
      </c>
      <c r="E130" s="794">
        <v>5</v>
      </c>
      <c r="F130" s="526">
        <v>844</v>
      </c>
      <c r="G130" s="526" t="s">
        <v>106</v>
      </c>
      <c r="H130" s="526" t="s">
        <v>106</v>
      </c>
      <c r="I130" s="926">
        <v>140</v>
      </c>
      <c r="J130" s="704">
        <f t="shared" si="18"/>
        <v>5.7142857142857144</v>
      </c>
      <c r="K130" s="929">
        <v>8</v>
      </c>
      <c r="L130" s="641">
        <v>1</v>
      </c>
      <c r="M130" s="695">
        <f t="shared" si="19"/>
        <v>8</v>
      </c>
      <c r="N130" s="923" t="s">
        <v>172</v>
      </c>
      <c r="O130" s="797">
        <v>7</v>
      </c>
      <c r="P130" s="917">
        <v>43434</v>
      </c>
      <c r="Q130" s="917">
        <v>43437</v>
      </c>
      <c r="R130" s="695">
        <f t="shared" si="20"/>
        <v>14.285714285714285</v>
      </c>
      <c r="S130" s="761">
        <f>IF(INDEX(Historical!$D$7:$D$1439,MATCH(B130,Historical!$B$7:$B$1446,0))=0,"n/a",(INDEX(Historical!$C$7:$C$1439,MATCH(B130,Historical!$B$7:$B$1446,0))/INDEX(Historical!$D$7:$D$1439,MATCH(B130,Historical!$B$7:$B$1446,0))-1)*100)</f>
        <v>14.285714285714279</v>
      </c>
      <c r="T130" s="761">
        <f>IF(INDEX(Historical!$F$7:$F$1432,MATCH(B130,Historical!$B$7:$B$1446,0))=0,"n/a",((INDEX(Historical!$C$7:$C$1439,MATCH(B130,Historical!$B$7:$B$1446,0))/INDEX(Historical!$F$7:$F$1432,MATCH(B130,Historical!$B$7:$B$1446,0)))^(1/3)-1)*100)</f>
        <v>16.960709528514649</v>
      </c>
      <c r="U130" s="761">
        <f>IF(INDEX(Historical!$H$7:$H$1432,MATCH(B130,Historical!$B$7:$B$1446,0))=0,"n/a",((INDEX(Historical!$C$7:$C$1439,MATCH(B130,Historical!$B$7:$B$1446,0))/INDEX(Historical!$H$7:$H$1432,MATCH(B130,Historical!$B$7:$B$1446,0)))^(1/5)-1)*100)</f>
        <v>21.672868378641152</v>
      </c>
      <c r="V130" s="761">
        <f>IF(INDEX(Historical!$O$7:$O$1432,MATCH(B130,Historical!$B$7:$B$1446,0))=0,"n/a",((INDEX(Historical!$C$7:$C$1439,MATCH(B130,Historical!$B$7:$B$1446,0))/INDEX(Historical!$O$7:$O$1432,MATCH(B130,Historical!$B$7:$B$1446,0)))^(1/10)-1)*100)</f>
        <v>-2.2067231457071457</v>
      </c>
      <c r="W130" s="762" t="str">
        <f t="shared" si="21"/>
        <v>n/a</v>
      </c>
      <c r="X130" s="763">
        <f t="shared" si="22"/>
        <v>1.5704977085971847</v>
      </c>
      <c r="Y130" s="928"/>
      <c r="Z130" s="704">
        <f t="shared" si="23"/>
        <v>60.514372163388799</v>
      </c>
      <c r="AA130" s="937">
        <f t="shared" si="24"/>
        <v>10.59001512859304</v>
      </c>
      <c r="AB130" s="641">
        <v>12</v>
      </c>
      <c r="AC130" s="918">
        <v>13.22</v>
      </c>
      <c r="AD130" s="918" t="s">
        <v>137</v>
      </c>
      <c r="AE130" s="918">
        <v>3.43</v>
      </c>
      <c r="AF130" s="918">
        <v>2.5099999999999998</v>
      </c>
      <c r="AG130" s="918">
        <v>23.200000000000003</v>
      </c>
      <c r="AH130" s="918">
        <v>-14.799999999999999</v>
      </c>
      <c r="AI130" s="918" t="s">
        <v>137</v>
      </c>
      <c r="AJ130" s="918">
        <v>13.8</v>
      </c>
      <c r="AK130" s="918" t="s">
        <v>137</v>
      </c>
      <c r="AL130" s="930">
        <v>499.8</v>
      </c>
      <c r="AM130" s="924">
        <v>2.1999999999999997</v>
      </c>
      <c r="AN130" s="918">
        <v>0</v>
      </c>
      <c r="AO130" s="804">
        <f t="shared" si="25"/>
        <v>16.797138964333826</v>
      </c>
      <c r="AP130" s="805">
        <f t="shared" si="26"/>
        <v>27.387154092926867</v>
      </c>
      <c r="AQ130" s="938">
        <f t="shared" si="27"/>
        <v>8.6910769572155147</v>
      </c>
      <c r="AR130" s="704">
        <f>INDEX(Historical!$C$7:$C$1439,MATCH(B130,Historical!$B$7:$B$1446,0))*IF(AH130="n/a",1.03,IF(AH130&lt;0,1.01,IF(AH130&gt;10,1.1,(1+AH130/100))))</f>
        <v>8.08</v>
      </c>
      <c r="AS130" s="937">
        <f t="shared" si="28"/>
        <v>8.3224</v>
      </c>
      <c r="AT130" s="937">
        <f t="shared" si="34"/>
        <v>8.5720720000000004</v>
      </c>
      <c r="AU130" s="937">
        <f t="shared" si="34"/>
        <v>8.8292341600000004</v>
      </c>
      <c r="AV130" s="937">
        <f t="shared" si="34"/>
        <v>9.0941111848000009</v>
      </c>
      <c r="AW130" s="704">
        <f t="shared" si="29"/>
        <v>42.897817344799996</v>
      </c>
      <c r="AX130" s="812">
        <f t="shared" si="30"/>
        <v>30.641298103428571</v>
      </c>
      <c r="AY130" s="997">
        <v>0.67</v>
      </c>
      <c r="AZ130" s="924">
        <v>5.65</v>
      </c>
      <c r="BA130" s="924">
        <v>-30.04</v>
      </c>
      <c r="BB130" s="924">
        <v>-4.74</v>
      </c>
      <c r="BC130" s="924">
        <v>-14.52</v>
      </c>
      <c r="BE130" s="666">
        <v>2014</v>
      </c>
      <c r="BF130" s="948" t="e">
        <f>#VALUE!</f>
        <v>#VALUE!</v>
      </c>
      <c r="BG130" s="933">
        <v>14.899999999999999</v>
      </c>
    </row>
    <row r="131" spans="1:59" ht="11.25" customHeight="1" x14ac:dyDescent="0.2">
      <c r="A131" s="611" t="s">
        <v>2171</v>
      </c>
      <c r="B131" s="927" t="s">
        <v>2172</v>
      </c>
      <c r="C131" s="994" t="s">
        <v>154</v>
      </c>
      <c r="D131" s="994" t="s">
        <v>4361</v>
      </c>
      <c r="E131" s="794">
        <v>6</v>
      </c>
      <c r="F131" s="526">
        <v>795</v>
      </c>
      <c r="G131" s="526" t="s">
        <v>106</v>
      </c>
      <c r="H131" s="526" t="s">
        <v>106</v>
      </c>
      <c r="I131" s="926">
        <v>132.02000000000001</v>
      </c>
      <c r="J131" s="704">
        <f t="shared" si="18"/>
        <v>0.51507347371610357</v>
      </c>
      <c r="K131" s="929">
        <v>0.17</v>
      </c>
      <c r="L131" s="641">
        <v>4</v>
      </c>
      <c r="M131" s="695">
        <f t="shared" si="19"/>
        <v>0.68</v>
      </c>
      <c r="N131" s="923" t="s">
        <v>4085</v>
      </c>
      <c r="O131" s="797">
        <v>0.16</v>
      </c>
      <c r="P131" s="917">
        <v>43552</v>
      </c>
      <c r="Q131" s="917">
        <v>43581</v>
      </c>
      <c r="R131" s="695">
        <f t="shared" si="20"/>
        <v>6.2500000000000053</v>
      </c>
      <c r="S131" s="761">
        <f>IF(INDEX(Historical!$D$7:$D$1439,MATCH(B131,Historical!$B$7:$B$1446,0))=0,"n/a",(INDEX(Historical!$C$7:$C$1439,MATCH(B131,Historical!$B$7:$B$1446,0))/INDEX(Historical!$D$7:$D$1439,MATCH(B131,Historical!$B$7:$B$1446,0))-1)*100)</f>
        <v>13.761467889908241</v>
      </c>
      <c r="T131" s="761">
        <f>IF(INDEX(Historical!$F$7:$F$1432,MATCH(B131,Historical!$B$7:$B$1446,0))=0,"n/a",((INDEX(Historical!$C$7:$C$1439,MATCH(B131,Historical!$B$7:$B$1446,0))/INDEX(Historical!$F$7:$F$1432,MATCH(B131,Historical!$B$7:$B$1446,0)))^(1/3)-1)*100)</f>
        <v>19.367102954068383</v>
      </c>
      <c r="U131" s="761">
        <f>IF(INDEX(Historical!$H$7:$H$1432,MATCH(B131,Historical!$B$7:$B$1446,0))=0,"n/a",((INDEX(Historical!$C$7:$C$1439,MATCH(B131,Historical!$B$7:$B$1446,0))/INDEX(Historical!$H$7:$H$1432,MATCH(B131,Historical!$B$7:$B$1446,0)))^(1/5)-1)*100)</f>
        <v>60.913861136842741</v>
      </c>
      <c r="V131" s="761">
        <f>IF(INDEX(Historical!$O$7:$O$1432,MATCH(B131,Historical!$B$7:$B$1446,0))=0,"n/a",((INDEX(Historical!$C$7:$C$1439,MATCH(B131,Historical!$B$7:$B$1446,0))/INDEX(Historical!$O$7:$O$1432,MATCH(B131,Historical!$B$7:$B$1446,0)))^(1/10)-1)*100)</f>
        <v>33.500103654377767</v>
      </c>
      <c r="W131" s="762">
        <f t="shared" si="21"/>
        <v>1.8183185868704788</v>
      </c>
      <c r="X131" s="763">
        <f t="shared" si="22"/>
        <v>152.28465284210685</v>
      </c>
      <c r="Y131" s="728"/>
      <c r="Z131" s="704">
        <f t="shared" si="23"/>
        <v>18.230563002680967</v>
      </c>
      <c r="AA131" s="937">
        <f t="shared" si="24"/>
        <v>35.394101876675606</v>
      </c>
      <c r="AB131" s="641">
        <v>12</v>
      </c>
      <c r="AC131" s="918">
        <v>3.73</v>
      </c>
      <c r="AD131" s="918">
        <v>5.24</v>
      </c>
      <c r="AE131" s="918">
        <v>4.82</v>
      </c>
      <c r="AF131" s="918">
        <v>3.28</v>
      </c>
      <c r="AG131" s="918">
        <v>9.6</v>
      </c>
      <c r="AH131" s="918">
        <v>6.4</v>
      </c>
      <c r="AI131" s="918">
        <v>9.7799999999999994</v>
      </c>
      <c r="AJ131" s="918">
        <v>0.4</v>
      </c>
      <c r="AK131" s="918">
        <v>6.77</v>
      </c>
      <c r="AL131" s="930">
        <v>95950</v>
      </c>
      <c r="AM131" s="924">
        <v>0.6</v>
      </c>
      <c r="AN131" s="918">
        <v>0.35</v>
      </c>
      <c r="AO131" s="804">
        <f t="shared" si="25"/>
        <v>26.034832733883235</v>
      </c>
      <c r="AP131" s="805">
        <f t="shared" si="26"/>
        <v>61.428934610558841</v>
      </c>
      <c r="AQ131" s="938">
        <f t="shared" si="27"/>
        <v>127.14914743450048</v>
      </c>
      <c r="AR131" s="704">
        <f>INDEX(Historical!$C$7:$C$1439,MATCH(B131,Historical!$B$7:$B$1446,0))*IF(AH131="n/a",1.03,IF(AH131&lt;0,1.01,IF(AH131&gt;10,1.1,(1+AH131/100))))</f>
        <v>0.65968000000000004</v>
      </c>
      <c r="AS131" s="937">
        <f t="shared" si="28"/>
        <v>0.72419670400000002</v>
      </c>
      <c r="AT131" s="937">
        <f t="shared" si="34"/>
        <v>0.77322482086080013</v>
      </c>
      <c r="AU131" s="937">
        <f t="shared" si="34"/>
        <v>0.82557214123307643</v>
      </c>
      <c r="AV131" s="937">
        <f t="shared" si="34"/>
        <v>0.88146337519455575</v>
      </c>
      <c r="AW131" s="704">
        <f t="shared" si="29"/>
        <v>3.8641370412884326</v>
      </c>
      <c r="AX131" s="812">
        <f t="shared" si="30"/>
        <v>2.9269330717227935</v>
      </c>
      <c r="AY131" s="997">
        <v>1.05</v>
      </c>
      <c r="AZ131" s="924">
        <v>39.57</v>
      </c>
      <c r="BA131" s="924">
        <v>-0.44</v>
      </c>
      <c r="BB131" s="924">
        <v>11.99</v>
      </c>
      <c r="BC131" s="924">
        <v>24.27</v>
      </c>
      <c r="BE131" s="666">
        <v>2014</v>
      </c>
      <c r="BF131" s="948" t="e">
        <f>#VALUE!</f>
        <v>#VALUE!</v>
      </c>
      <c r="BG131" s="933">
        <v>5.6000000000000005</v>
      </c>
    </row>
    <row r="132" spans="1:59" ht="11.25" customHeight="1" x14ac:dyDescent="0.2">
      <c r="A132" s="537" t="s">
        <v>1782</v>
      </c>
      <c r="B132" s="927" t="s">
        <v>1783</v>
      </c>
      <c r="C132" s="994" t="s">
        <v>4380</v>
      </c>
      <c r="D132" s="994" t="s">
        <v>1784</v>
      </c>
      <c r="E132" s="794">
        <v>9</v>
      </c>
      <c r="F132" s="526">
        <v>408</v>
      </c>
      <c r="G132" s="526" t="s">
        <v>106</v>
      </c>
      <c r="H132" s="526" t="s">
        <v>106</v>
      </c>
      <c r="I132" s="926">
        <v>111.03</v>
      </c>
      <c r="J132" s="704">
        <f t="shared" si="18"/>
        <v>1.5851571647302529</v>
      </c>
      <c r="K132" s="929">
        <v>0.88</v>
      </c>
      <c r="L132" s="641">
        <v>2</v>
      </c>
      <c r="M132" s="695">
        <f t="shared" si="19"/>
        <v>1.76</v>
      </c>
      <c r="N132" s="923" t="s">
        <v>231</v>
      </c>
      <c r="O132" s="797">
        <v>0.84</v>
      </c>
      <c r="P132" s="917">
        <v>43441</v>
      </c>
      <c r="Q132" s="917">
        <v>43475</v>
      </c>
      <c r="R132" s="695">
        <f t="shared" si="20"/>
        <v>4.7619047619047663</v>
      </c>
      <c r="S132" s="761">
        <f>IF(INDEX(Historical!$D$7:$D$1439,MATCH(B132,Historical!$B$7:$B$1446,0))=0,"n/a",(INDEX(Historical!$C$7:$C$1439,MATCH(B132,Historical!$B$7:$B$1446,0))/INDEX(Historical!$D$7:$D$1439,MATCH(B132,Historical!$B$7:$B$1446,0))-1)*100)</f>
        <v>7.6923076923076872</v>
      </c>
      <c r="T132" s="761">
        <f>IF(INDEX(Historical!$F$7:$F$1432,MATCH(B132,Historical!$B$7:$B$1446,0))=0,"n/a",((INDEX(Historical!$C$7:$C$1439,MATCH(B132,Historical!$B$7:$B$1446,0))/INDEX(Historical!$F$7:$F$1432,MATCH(B132,Historical!$B$7:$B$1446,0)))^(1/3)-1)*100)</f>
        <v>7.5619097349695741</v>
      </c>
      <c r="U132" s="761">
        <f>IF(INDEX(Historical!$H$7:$H$1432,MATCH(B132,Historical!$B$7:$B$1446,0))=0,"n/a",((INDEX(Historical!$C$7:$C$1439,MATCH(B132,Historical!$B$7:$B$1446,0))/INDEX(Historical!$H$7:$H$1432,MATCH(B132,Historical!$B$7:$B$1446,0)))^(1/5)-1)*100)</f>
        <v>17.503175548239234</v>
      </c>
      <c r="V132" s="761">
        <f>IF(INDEX(Historical!$O$7:$O$1432,MATCH(B132,Historical!$B$7:$B$1446,0))=0,"n/a",((INDEX(Historical!$C$7:$C$1439,MATCH(B132,Historical!$B$7:$B$1446,0))/INDEX(Historical!$O$7:$O$1432,MATCH(B132,Historical!$B$7:$B$1446,0)))^(1/10)-1)*100)</f>
        <v>16.983368811009349</v>
      </c>
      <c r="W132" s="762">
        <f t="shared" si="21"/>
        <v>1.0306068096980221</v>
      </c>
      <c r="X132" s="763">
        <f t="shared" si="22"/>
        <v>1.0672668017219045</v>
      </c>
      <c r="Y132" s="928"/>
      <c r="Z132" s="704">
        <f t="shared" si="23"/>
        <v>24.30939226519337</v>
      </c>
      <c r="AA132" s="937">
        <f t="shared" si="24"/>
        <v>15.335635359116022</v>
      </c>
      <c r="AB132" s="641">
        <v>9</v>
      </c>
      <c r="AC132" s="918">
        <v>7.24</v>
      </c>
      <c r="AD132" s="918">
        <v>6.14</v>
      </c>
      <c r="AE132" s="918">
        <v>3.37</v>
      </c>
      <c r="AF132" s="918">
        <v>3.29</v>
      </c>
      <c r="AG132" s="918">
        <v>23</v>
      </c>
      <c r="AH132" s="918">
        <v>27.1</v>
      </c>
      <c r="AI132" s="918">
        <v>4.7600000000000007</v>
      </c>
      <c r="AJ132" s="918">
        <v>16.400000000000002</v>
      </c>
      <c r="AK132" s="918">
        <v>2.5</v>
      </c>
      <c r="AL132" s="930">
        <v>200380</v>
      </c>
      <c r="AM132" s="924">
        <v>0.1</v>
      </c>
      <c r="AN132" s="918">
        <v>0.41</v>
      </c>
      <c r="AO132" s="804">
        <f t="shared" si="25"/>
        <v>3.7526973538534634</v>
      </c>
      <c r="AP132" s="805">
        <f t="shared" si="26"/>
        <v>19.088332712969486</v>
      </c>
      <c r="AQ132" s="938">
        <f t="shared" si="27"/>
        <v>49.746809027759653</v>
      </c>
      <c r="AR132" s="704">
        <f>INDEX(Historical!$C$7:$C$1439,MATCH(B132,Historical!$B$7:$B$1446,0))*IF(AH132="n/a",1.03,IF(AH132&lt;0,1.01,IF(AH132&gt;10,1.1,(1+AH132/100))))</f>
        <v>1.8480000000000001</v>
      </c>
      <c r="AS132" s="937">
        <f t="shared" si="28"/>
        <v>1.9359648000000003</v>
      </c>
      <c r="AT132" s="937">
        <f t="shared" si="34"/>
        <v>1.9843639200000001</v>
      </c>
      <c r="AU132" s="937">
        <f t="shared" si="34"/>
        <v>2.0339730179999997</v>
      </c>
      <c r="AV132" s="937">
        <f t="shared" si="34"/>
        <v>2.0848223434499995</v>
      </c>
      <c r="AW132" s="704">
        <f t="shared" si="29"/>
        <v>9.8871240814500005</v>
      </c>
      <c r="AX132" s="812">
        <f t="shared" si="30"/>
        <v>8.9049122592542567</v>
      </c>
      <c r="AY132" s="997">
        <v>0.91</v>
      </c>
      <c r="AZ132" s="924">
        <v>13.669999999999998</v>
      </c>
      <c r="BA132" s="924">
        <v>-7.6300000000000008</v>
      </c>
      <c r="BB132" s="924">
        <v>-0.83</v>
      </c>
      <c r="BC132" s="924">
        <v>-0.71000000000000008</v>
      </c>
      <c r="BE132" s="666">
        <v>2011</v>
      </c>
      <c r="BF132" s="948" t="e">
        <f>#VALUE!</f>
        <v>#VALUE!</v>
      </c>
      <c r="BG132" s="933">
        <v>11.1</v>
      </c>
    </row>
    <row r="133" spans="1:59" s="840" customFormat="1" ht="11.25" customHeight="1" x14ac:dyDescent="0.2">
      <c r="A133" s="819" t="s">
        <v>1115</v>
      </c>
      <c r="B133" s="848" t="s">
        <v>1116</v>
      </c>
      <c r="C133" s="994" t="s">
        <v>179</v>
      </c>
      <c r="D133" s="994" t="s">
        <v>4374</v>
      </c>
      <c r="E133" s="820">
        <v>7</v>
      </c>
      <c r="F133" s="526">
        <v>650</v>
      </c>
      <c r="G133" s="1151" t="s">
        <v>106</v>
      </c>
      <c r="H133" s="1151" t="s">
        <v>106</v>
      </c>
      <c r="I133" s="821">
        <v>32.43</v>
      </c>
      <c r="J133" s="822">
        <f t="shared" si="18"/>
        <v>9.9907493061979658</v>
      </c>
      <c r="K133" s="823">
        <v>0.81</v>
      </c>
      <c r="L133" s="824">
        <v>4</v>
      </c>
      <c r="M133" s="825">
        <f t="shared" si="19"/>
        <v>3.24</v>
      </c>
      <c r="N133" s="826" t="s">
        <v>107</v>
      </c>
      <c r="O133" s="827">
        <v>0.79</v>
      </c>
      <c r="P133" s="828">
        <v>43497</v>
      </c>
      <c r="Q133" s="828">
        <v>43508</v>
      </c>
      <c r="R133" s="825">
        <f t="shared" si="20"/>
        <v>2.5316455696202551</v>
      </c>
      <c r="S133" s="761">
        <f>IF(INDEX(Historical!$D$7:$D$1439,MATCH(B133,Historical!$B$7:$B$1446,0))=0,"n/a",(INDEX(Historical!$C$7:$C$1439,MATCH(B133,Historical!$B$7:$B$1446,0))/INDEX(Historical!$D$7:$D$1439,MATCH(B133,Historical!$B$7:$B$1446,0))-1)*100)</f>
        <v>8.7813620071684575</v>
      </c>
      <c r="T133" s="761">
        <f>IF(INDEX(Historical!$F$7:$F$1432,MATCH(B133,Historical!$B$7:$B$1446,0))=0,"n/a",((INDEX(Historical!$C$7:$C$1439,MATCH(B133,Historical!$B$7:$B$1446,0))/INDEX(Historical!$F$7:$F$1432,MATCH(B133,Historical!$B$7:$B$1446,0)))^(1/3)-1)*100)</f>
        <v>12.004373569447925</v>
      </c>
      <c r="U133" s="761">
        <f>IF(INDEX(Historical!$H$7:$H$1432,MATCH(B133,Historical!$B$7:$B$1446,0))=0,"n/a",((INDEX(Historical!$C$7:$C$1439,MATCH(B133,Historical!$B$7:$B$1446,0))/INDEX(Historical!$H$7:$H$1432,MATCH(B133,Historical!$B$7:$B$1446,0)))^(1/5)-1)*100)</f>
        <v>16.586842477978216</v>
      </c>
      <c r="V133" s="761" t="str">
        <f>IF(INDEX(Historical!$O$7:$O$1432,MATCH(B133,Historical!$B$7:$B$1446,0))=0,"n/a",((INDEX(Historical!$C$7:$C$1439,MATCH(B133,Historical!$B$7:$B$1446,0))/INDEX(Historical!$O$7:$O$1432,MATCH(B133,Historical!$B$7:$B$1446,0)))^(1/10)-1)*100)</f>
        <v>n/a</v>
      </c>
      <c r="W133" s="829" t="str">
        <f t="shared" si="21"/>
        <v>n/a</v>
      </c>
      <c r="X133" s="830">
        <f t="shared" si="22"/>
        <v>1.1439201708950495</v>
      </c>
      <c r="Y133" s="841"/>
      <c r="Z133" s="822">
        <f t="shared" si="23"/>
        <v>122.26415094339625</v>
      </c>
      <c r="AA133" s="832">
        <f t="shared" si="24"/>
        <v>12.237735849056603</v>
      </c>
      <c r="AB133" s="824">
        <v>12</v>
      </c>
      <c r="AC133" s="833">
        <v>2.65</v>
      </c>
      <c r="AD133" s="833">
        <v>0.8</v>
      </c>
      <c r="AE133" s="833">
        <v>1.24</v>
      </c>
      <c r="AF133" s="833" t="s">
        <v>137</v>
      </c>
      <c r="AG133" s="833">
        <v>-52.1</v>
      </c>
      <c r="AH133" s="833">
        <v>26.700000000000003</v>
      </c>
      <c r="AI133" s="833">
        <v>11.08</v>
      </c>
      <c r="AJ133" s="833">
        <v>14.499999999999998</v>
      </c>
      <c r="AK133" s="833">
        <v>15.340000000000002</v>
      </c>
      <c r="AL133" s="834">
        <v>812.37</v>
      </c>
      <c r="AM133" s="835">
        <v>0.5</v>
      </c>
      <c r="AN133" s="833" t="s">
        <v>137</v>
      </c>
      <c r="AO133" s="836">
        <f t="shared" si="25"/>
        <v>14.339855935119578</v>
      </c>
      <c r="AP133" s="837">
        <f t="shared" si="26"/>
        <v>26.577591784176182</v>
      </c>
      <c r="AQ133" s="838" t="str">
        <f t="shared" si="27"/>
        <v>n/a</v>
      </c>
      <c r="AR133" s="704">
        <f>INDEX(Historical!$C$7:$C$1439,MATCH(B133,Historical!$B$7:$B$1446,0))*IF(AH133="n/a",1.03,IF(AH133&lt;0,1.01,IF(AH133&gt;10,1.1,(1+AH133/100))))</f>
        <v>3.3385000000000002</v>
      </c>
      <c r="AS133" s="832">
        <f t="shared" si="28"/>
        <v>3.6723500000000007</v>
      </c>
      <c r="AT133" s="832">
        <f t="shared" si="34"/>
        <v>4.0395850000000006</v>
      </c>
      <c r="AU133" s="832">
        <f t="shared" si="34"/>
        <v>4.4435435000000014</v>
      </c>
      <c r="AV133" s="832">
        <f t="shared" si="34"/>
        <v>4.8878978500000017</v>
      </c>
      <c r="AW133" s="822">
        <f t="shared" si="29"/>
        <v>20.381876350000006</v>
      </c>
      <c r="AX133" s="839">
        <f t="shared" si="30"/>
        <v>62.848832408263974</v>
      </c>
      <c r="AY133" s="998">
        <v>1.05</v>
      </c>
      <c r="AZ133" s="835">
        <v>22.38</v>
      </c>
      <c r="BA133" s="835">
        <v>-8.6499999999999986</v>
      </c>
      <c r="BB133" s="835">
        <v>5.28</v>
      </c>
      <c r="BC133" s="835">
        <v>6.13</v>
      </c>
      <c r="BD133" s="964"/>
      <c r="BE133" s="666">
        <v>2013</v>
      </c>
      <c r="BF133" s="948" t="e">
        <f>#VALUE!</f>
        <v>#VALUE!</v>
      </c>
      <c r="BG133" s="895">
        <v>9.8000000000000007</v>
      </c>
    </row>
    <row r="134" spans="1:59" ht="11.25" customHeight="1" x14ac:dyDescent="0.2">
      <c r="A134" s="932" t="s">
        <v>4091</v>
      </c>
      <c r="B134" s="927" t="s">
        <v>4092</v>
      </c>
      <c r="C134" s="994" t="s">
        <v>247</v>
      </c>
      <c r="D134" s="994" t="s">
        <v>4354</v>
      </c>
      <c r="E134" s="794">
        <v>5</v>
      </c>
      <c r="F134" s="526">
        <v>872</v>
      </c>
      <c r="G134" s="526" t="s">
        <v>106</v>
      </c>
      <c r="H134" s="526" t="s">
        <v>106</v>
      </c>
      <c r="I134" s="926">
        <v>36.81</v>
      </c>
      <c r="J134" s="704">
        <f t="shared" si="18"/>
        <v>2.9883183917413745</v>
      </c>
      <c r="K134" s="929">
        <v>0.27500000000000002</v>
      </c>
      <c r="L134" s="641">
        <v>4</v>
      </c>
      <c r="M134" s="695">
        <f t="shared" si="19"/>
        <v>1.1000000000000001</v>
      </c>
      <c r="N134" s="923" t="s">
        <v>320</v>
      </c>
      <c r="O134" s="797">
        <v>0.22500000000000001</v>
      </c>
      <c r="P134" s="917">
        <v>43538</v>
      </c>
      <c r="Q134" s="917">
        <v>43553</v>
      </c>
      <c r="R134" s="695">
        <f t="shared" si="20"/>
        <v>22.222222222222229</v>
      </c>
      <c r="S134" s="761">
        <f>IF(INDEX(Historical!$D$7:$D$1439,MATCH(B134,Historical!$B$7:$B$1446,0))=0,"n/a",(INDEX(Historical!$C$7:$C$1439,MATCH(B134,Historical!$B$7:$B$1446,0))/INDEX(Historical!$D$7:$D$1439,MATCH(B134,Historical!$B$7:$B$1446,0))-1)*100)</f>
        <v>32.352941176470587</v>
      </c>
      <c r="T134" s="761">
        <f>IF(INDEX(Historical!$F$7:$F$1432,MATCH(B134,Historical!$B$7:$B$1446,0))=0,"n/a",((INDEX(Historical!$C$7:$C$1439,MATCH(B134,Historical!$B$7:$B$1446,0))/INDEX(Historical!$F$7:$F$1432,MATCH(B134,Historical!$B$7:$B$1446,0)))^(1/3)-1)*100)</f>
        <v>17.840146380897416</v>
      </c>
      <c r="U134" s="761">
        <f>IF(INDEX(Historical!$H$7:$H$1432,MATCH(B134,Historical!$B$7:$B$1446,0))=0,"n/a",((INDEX(Historical!$C$7:$C$1439,MATCH(B134,Historical!$B$7:$B$1446,0))/INDEX(Historical!$H$7:$H$1432,MATCH(B134,Historical!$B$7:$B$1446,0)))^(1/5)-1)*100)</f>
        <v>12.474611314209483</v>
      </c>
      <c r="V134" s="761" t="str">
        <f>IF(INDEX(Historical!$O$7:$O$1432,MATCH(B134,Historical!$B$7:$B$1446,0))=0,"n/a",((INDEX(Historical!$C$7:$C$1439,MATCH(B134,Historical!$B$7:$B$1446,0))/INDEX(Historical!$O$7:$O$1432,MATCH(B134,Historical!$B$7:$B$1446,0)))^(1/10)-1)*100)</f>
        <v>n/a</v>
      </c>
      <c r="W134" s="762" t="str">
        <f t="shared" si="21"/>
        <v>n/a</v>
      </c>
      <c r="X134" s="763">
        <f t="shared" si="22"/>
        <v>2.6541726200445708</v>
      </c>
      <c r="Y134" s="928"/>
      <c r="Z134" s="704">
        <f t="shared" si="23"/>
        <v>33.846153846153847</v>
      </c>
      <c r="AA134" s="937">
        <f t="shared" si="24"/>
        <v>11.326153846153847</v>
      </c>
      <c r="AB134" s="641">
        <v>1</v>
      </c>
      <c r="AC134" s="918">
        <v>3.25</v>
      </c>
      <c r="AD134" s="918" t="s">
        <v>137</v>
      </c>
      <c r="AE134" s="918">
        <v>0.44</v>
      </c>
      <c r="AF134" s="918">
        <v>1.93</v>
      </c>
      <c r="AG134" s="918">
        <v>17.5</v>
      </c>
      <c r="AH134" s="918">
        <v>17.599999999999998</v>
      </c>
      <c r="AI134" s="918">
        <v>3.9600000000000004</v>
      </c>
      <c r="AJ134" s="918">
        <v>4.7</v>
      </c>
      <c r="AK134" s="918">
        <v>-1.25</v>
      </c>
      <c r="AL134" s="930">
        <v>3710</v>
      </c>
      <c r="AM134" s="924">
        <v>0.2</v>
      </c>
      <c r="AN134" s="918">
        <v>0.24</v>
      </c>
      <c r="AO134" s="804">
        <f t="shared" si="25"/>
        <v>4.1367758597970106</v>
      </c>
      <c r="AP134" s="805">
        <f t="shared" si="26"/>
        <v>15.462929705950858</v>
      </c>
      <c r="AQ134" s="938">
        <f t="shared" si="27"/>
        <v>-1.4336615424764831</v>
      </c>
      <c r="AR134" s="704">
        <f>INDEX(Historical!$C$7:$C$1439,MATCH(B134,Historical!$B$7:$B$1446,0))*IF(AH134="n/a",1.03,IF(AH134&lt;0,1.01,IF(AH134&gt;10,1.1,(1+AH134/100))))</f>
        <v>0.9900000000000001</v>
      </c>
      <c r="AS134" s="937">
        <f t="shared" si="28"/>
        <v>1.0292040000000002</v>
      </c>
      <c r="AT134" s="937">
        <f t="shared" si="34"/>
        <v>1.0394960400000002</v>
      </c>
      <c r="AU134" s="937">
        <f t="shared" si="34"/>
        <v>1.0498910004000002</v>
      </c>
      <c r="AV134" s="937">
        <f t="shared" si="34"/>
        <v>1.0603899104040002</v>
      </c>
      <c r="AW134" s="704">
        <f t="shared" si="29"/>
        <v>5.1689809508040003</v>
      </c>
      <c r="AX134" s="812">
        <f t="shared" si="30"/>
        <v>14.04232803804401</v>
      </c>
      <c r="AY134" s="997">
        <v>0.55000000000000004</v>
      </c>
      <c r="AZ134" s="924">
        <v>23.98</v>
      </c>
      <c r="BA134" s="924">
        <v>-9.93</v>
      </c>
      <c r="BB134" s="924">
        <v>1.95</v>
      </c>
      <c r="BC134" s="924">
        <v>3.7600000000000002</v>
      </c>
      <c r="BE134" s="666">
        <v>2015</v>
      </c>
      <c r="BF134" s="948" t="e">
        <f>#VALUE!</f>
        <v>#VALUE!</v>
      </c>
      <c r="BG134" s="933">
        <v>7.7</v>
      </c>
    </row>
    <row r="135" spans="1:59" ht="11.25" customHeight="1" x14ac:dyDescent="0.2">
      <c r="A135" s="630" t="s">
        <v>4339</v>
      </c>
      <c r="B135" s="633" t="s">
        <v>3830</v>
      </c>
      <c r="C135" s="994" t="s">
        <v>4227</v>
      </c>
      <c r="D135" s="994" t="s">
        <v>4375</v>
      </c>
      <c r="E135" s="794">
        <v>5</v>
      </c>
      <c r="F135" s="526">
        <v>836</v>
      </c>
      <c r="G135" s="526" t="s">
        <v>106</v>
      </c>
      <c r="H135" s="526" t="s">
        <v>106</v>
      </c>
      <c r="I135" s="926">
        <v>62.97</v>
      </c>
      <c r="J135" s="704">
        <f t="shared" ref="J135:J198" si="35">(M135/I135)*100</f>
        <v>1.2069239320311258</v>
      </c>
      <c r="K135" s="929">
        <v>0.19</v>
      </c>
      <c r="L135" s="641">
        <v>4</v>
      </c>
      <c r="M135" s="695">
        <f t="shared" ref="M135:M198" si="36">K135*L135</f>
        <v>0.76</v>
      </c>
      <c r="N135" s="923" t="s">
        <v>107</v>
      </c>
      <c r="O135" s="797">
        <v>0.16</v>
      </c>
      <c r="P135" s="917">
        <v>43406</v>
      </c>
      <c r="Q135" s="917">
        <v>43418</v>
      </c>
      <c r="R135" s="695">
        <f t="shared" ref="R135:R198" si="37">(K135-O135)/O135*100</f>
        <v>18.75</v>
      </c>
      <c r="S135" s="761">
        <f>IF(INDEX(Historical!$D$7:$D$1439,MATCH(B135,Historical!$B$7:$B$1446,0))=0,"n/a",(INDEX(Historical!$C$7:$C$1439,MATCH(B135,Historical!$B$7:$B$1446,0))/INDEX(Historical!$D$7:$D$1439,MATCH(B135,Historical!$B$7:$B$1446,0))-1)*100)</f>
        <v>15.517241379310365</v>
      </c>
      <c r="T135" s="761">
        <f>IF(INDEX(Historical!$F$7:$F$1432,MATCH(B135,Historical!$B$7:$B$1446,0))=0,"n/a",((INDEX(Historical!$C$7:$C$1439,MATCH(B135,Historical!$B$7:$B$1446,0))/INDEX(Historical!$F$7:$F$1432,MATCH(B135,Historical!$B$7:$B$1446,0)))^(1/3)-1)*100)</f>
        <v>16.844561776319679</v>
      </c>
      <c r="U135" s="761" t="str">
        <f>IF(INDEX(Historical!$H$7:$H$1432,MATCH(B135,Historical!$B$7:$B$1446,0))=0,"n/a",((INDEX(Historical!$C$7:$C$1439,MATCH(B135,Historical!$B$7:$B$1446,0))/INDEX(Historical!$H$7:$H$1432,MATCH(B135,Historical!$B$7:$B$1446,0)))^(1/5)-1)*100)</f>
        <v>n/a</v>
      </c>
      <c r="V135" s="761" t="str">
        <f>IF(INDEX(Historical!$O$7:$O$1432,MATCH(B135,Historical!$B$7:$B$1446,0))=0,"n/a",((INDEX(Historical!$C$7:$C$1439,MATCH(B135,Historical!$B$7:$B$1446,0))/INDEX(Historical!$O$7:$O$1432,MATCH(B135,Historical!$B$7:$B$1446,0)))^(1/10)-1)*100)</f>
        <v>n/a</v>
      </c>
      <c r="W135" s="762" t="str">
        <f t="shared" ref="W135:W198" si="38">IF(OR(U135&lt;=0,U135="n/a",V135&lt;=0,V135="n/a"),"n/a",U135/V135)</f>
        <v>n/a</v>
      </c>
      <c r="X135" s="763" t="str">
        <f t="shared" ref="X135:X198" si="39">IF(OR(AJ135&lt;=0,AJ135="n/a",U135&lt;=0,U135="n/a"),"n/a",U135/AJ135)</f>
        <v>n/a</v>
      </c>
      <c r="Y135" s="715"/>
      <c r="Z135" s="704">
        <f t="shared" ref="Z135:Z198" si="40">IF(OR(AC135&lt;0.01,AC135="n/a"),"n/a",M135/AC135*100)</f>
        <v>27.636363636363637</v>
      </c>
      <c r="AA135" s="937">
        <f t="shared" ref="AA135:AA198" si="41">IF(OR(AC135&lt;0.01,AC135="n/a"),"n/a",I135/AC135)</f>
        <v>22.898181818181818</v>
      </c>
      <c r="AB135" s="641">
        <v>12</v>
      </c>
      <c r="AC135" s="918">
        <v>2.75</v>
      </c>
      <c r="AD135" s="918">
        <v>1.43</v>
      </c>
      <c r="AE135" s="918">
        <v>5.59</v>
      </c>
      <c r="AF135" s="918">
        <v>2.76</v>
      </c>
      <c r="AG135" s="918">
        <v>13.4</v>
      </c>
      <c r="AH135" s="918">
        <v>-17.8</v>
      </c>
      <c r="AI135" s="918">
        <v>8.2199999999999989</v>
      </c>
      <c r="AJ135" s="918">
        <v>-2.7</v>
      </c>
      <c r="AK135" s="918">
        <v>16</v>
      </c>
      <c r="AL135" s="930">
        <v>6630</v>
      </c>
      <c r="AM135" s="924">
        <v>1</v>
      </c>
      <c r="AN135" s="918">
        <v>0</v>
      </c>
      <c r="AO135" s="804" t="str">
        <f t="shared" ref="AO135:AO198" si="42">IF(U135="n/a","n/a",IF(AA135&lt;0,"n/a",IF(AA135="n/a","n/a",J135+U135-AA135)))</f>
        <v>n/a</v>
      </c>
      <c r="AP135" s="805" t="str">
        <f t="shared" ref="AP135:AP198" si="43">IF(U135="n/a","n/a",J135+U135)</f>
        <v>n/a</v>
      </c>
      <c r="AQ135" s="938">
        <f t="shared" ref="AQ135:AQ198" si="44">IF(OR(AC135&lt;0.01,AF135="n/a"),"n/a",(I135/SQRT(22.5*AC135*(I135/AF135))-1)*100)</f>
        <v>67.596051157646201</v>
      </c>
      <c r="AR135" s="704">
        <f>INDEX(Historical!$C$7:$C$1439,MATCH(B135,Historical!$B$7:$B$1446,0))*IF(AH135="n/a",1.03,IF(AH135&lt;0,1.01,IF(AH135&gt;10,1.1,(1+AH135/100))))</f>
        <v>0.67670000000000008</v>
      </c>
      <c r="AS135" s="937">
        <f t="shared" ref="AS135:AS198" si="45">IF($AI135="n/a",1.03*AR135,IF($AI135&lt;0,1.01*AR135,IF($AI135&gt;10,1.1*AR135,(1+$AI135/100)*AR135)))</f>
        <v>0.73232474000000014</v>
      </c>
      <c r="AT135" s="937">
        <f t="shared" si="34"/>
        <v>0.80555721400000024</v>
      </c>
      <c r="AU135" s="937">
        <f t="shared" si="34"/>
        <v>0.88611293540000036</v>
      </c>
      <c r="AV135" s="937">
        <f t="shared" si="34"/>
        <v>0.97472422894000044</v>
      </c>
      <c r="AW135" s="704">
        <f t="shared" ref="AW135:AW198" si="46">SUM(AR135:AV135)</f>
        <v>4.075419118340001</v>
      </c>
      <c r="AX135" s="812">
        <f t="shared" ref="AX135:AX198" si="47">AW135/I135*100</f>
        <v>6.4720011407654461</v>
      </c>
      <c r="AY135" s="997">
        <v>0.86</v>
      </c>
      <c r="AZ135" s="924">
        <v>8.25</v>
      </c>
      <c r="BA135" s="924">
        <v>-12.6</v>
      </c>
      <c r="BB135" s="924">
        <v>-1.8399999999999999</v>
      </c>
      <c r="BC135" s="924">
        <v>-4.54</v>
      </c>
      <c r="BE135" s="666">
        <v>2014</v>
      </c>
      <c r="BF135" s="948" t="e">
        <f t="shared" ref="BF135" si="48">#VALUE!</f>
        <v>#VALUE!</v>
      </c>
      <c r="BG135" s="933">
        <v>11</v>
      </c>
    </row>
    <row r="136" spans="1:59" ht="11.25" customHeight="1" x14ac:dyDescent="0.2">
      <c r="A136" s="611" t="s">
        <v>1135</v>
      </c>
      <c r="B136" s="927" t="s">
        <v>1136</v>
      </c>
      <c r="C136" s="994" t="s">
        <v>247</v>
      </c>
      <c r="D136" s="994" t="s">
        <v>4390</v>
      </c>
      <c r="E136" s="794">
        <v>8</v>
      </c>
      <c r="F136" s="526">
        <v>571</v>
      </c>
      <c r="G136" s="526" t="s">
        <v>106</v>
      </c>
      <c r="H136" s="526" t="s">
        <v>106</v>
      </c>
      <c r="I136" s="926">
        <v>75.099999999999994</v>
      </c>
      <c r="J136" s="704">
        <f t="shared" si="35"/>
        <v>1.997336884154461</v>
      </c>
      <c r="K136" s="929">
        <v>0.375</v>
      </c>
      <c r="L136" s="641">
        <v>4</v>
      </c>
      <c r="M136" s="695">
        <f t="shared" si="36"/>
        <v>1.5</v>
      </c>
      <c r="N136" s="923" t="s">
        <v>714</v>
      </c>
      <c r="O136" s="797">
        <v>0.34749999999999998</v>
      </c>
      <c r="P136" s="917">
        <v>43532</v>
      </c>
      <c r="Q136" s="917">
        <v>43544</v>
      </c>
      <c r="R136" s="695">
        <f t="shared" si="37"/>
        <v>7.9136690647482091</v>
      </c>
      <c r="S136" s="761">
        <f>IF(INDEX(Historical!$D$7:$D$1439,MATCH(B136,Historical!$B$7:$B$1446,0))=0,"n/a",(INDEX(Historical!$C$7:$C$1439,MATCH(B136,Historical!$B$7:$B$1446,0))/INDEX(Historical!$D$7:$D$1439,MATCH(B136,Historical!$B$7:$B$1446,0))-1)*100)</f>
        <v>7.7519379844961156</v>
      </c>
      <c r="T136" s="761">
        <f>IF(INDEX(Historical!$F$7:$F$1432,MATCH(B136,Historical!$B$7:$B$1446,0))=0,"n/a",((INDEX(Historical!$C$7:$C$1439,MATCH(B136,Historical!$B$7:$B$1446,0))/INDEX(Historical!$F$7:$F$1432,MATCH(B136,Historical!$B$7:$B$1446,0)))^(1/3)-1)*100)</f>
        <v>9.4551780223472761</v>
      </c>
      <c r="U136" s="761">
        <f>IF(INDEX(Historical!$H$7:$H$1432,MATCH(B136,Historical!$B$7:$B$1446,0))=0,"n/a",((INDEX(Historical!$C$7:$C$1439,MATCH(B136,Historical!$B$7:$B$1446,0))/INDEX(Historical!$H$7:$H$1432,MATCH(B136,Historical!$B$7:$B$1446,0)))^(1/5)-1)*100)</f>
        <v>12.834066850858816</v>
      </c>
      <c r="V136" s="761" t="str">
        <f>IF(INDEX(Historical!$O$7:$O$1432,MATCH(B136,Historical!$B$7:$B$1446,0))=0,"n/a",((INDEX(Historical!$C$7:$C$1439,MATCH(B136,Historical!$B$7:$B$1446,0))/INDEX(Historical!$O$7:$O$1432,MATCH(B136,Historical!$B$7:$B$1446,0)))^(1/10)-1)*100)</f>
        <v>n/a</v>
      </c>
      <c r="W136" s="762" t="str">
        <f t="shared" si="38"/>
        <v>n/a</v>
      </c>
      <c r="X136" s="763">
        <f t="shared" si="39"/>
        <v>0.86716667911208223</v>
      </c>
      <c r="Y136" s="718"/>
      <c r="Z136" s="704">
        <f t="shared" si="40"/>
        <v>55.350553505535061</v>
      </c>
      <c r="AA136" s="937">
        <f t="shared" si="41"/>
        <v>27.712177121771216</v>
      </c>
      <c r="AB136" s="641">
        <v>12</v>
      </c>
      <c r="AC136" s="918">
        <v>2.71</v>
      </c>
      <c r="AD136" s="918">
        <v>3.96</v>
      </c>
      <c r="AE136" s="918">
        <v>4.72</v>
      </c>
      <c r="AF136" s="920" t="s">
        <v>137</v>
      </c>
      <c r="AG136" s="921">
        <v>-29.4</v>
      </c>
      <c r="AH136" s="918">
        <v>-7.9</v>
      </c>
      <c r="AI136" s="918">
        <v>8.6</v>
      </c>
      <c r="AJ136" s="918">
        <v>14.799999999999999</v>
      </c>
      <c r="AK136" s="918">
        <v>7.0000000000000009</v>
      </c>
      <c r="AL136" s="930">
        <v>6240</v>
      </c>
      <c r="AM136" s="924">
        <v>0.3</v>
      </c>
      <c r="AN136" s="918" t="s">
        <v>137</v>
      </c>
      <c r="AO136" s="804">
        <f t="shared" si="42"/>
        <v>-12.880773386757939</v>
      </c>
      <c r="AP136" s="805">
        <f t="shared" si="43"/>
        <v>14.831403735013277</v>
      </c>
      <c r="AQ136" s="938" t="str">
        <f t="shared" si="44"/>
        <v>n/a</v>
      </c>
      <c r="AR136" s="704">
        <f>INDEX(Historical!$C$7:$C$1439,MATCH(B136,Historical!$B$7:$B$1446,0))*IF(AH136="n/a",1.03,IF(AH136&lt;0,1.01,IF(AH136&gt;10,1.1,(1+AH136/100))))</f>
        <v>1.4038999999999999</v>
      </c>
      <c r="AS136" s="937">
        <f t="shared" si="45"/>
        <v>1.5246354</v>
      </c>
      <c r="AT136" s="937">
        <f t="shared" si="34"/>
        <v>1.631359878</v>
      </c>
      <c r="AU136" s="937">
        <f t="shared" si="34"/>
        <v>1.7455550694600002</v>
      </c>
      <c r="AV136" s="937">
        <f t="shared" si="34"/>
        <v>1.8677439243222003</v>
      </c>
      <c r="AW136" s="704">
        <f t="shared" si="46"/>
        <v>8.1731942717822008</v>
      </c>
      <c r="AX136" s="812">
        <f t="shared" si="47"/>
        <v>10.883081586927032</v>
      </c>
      <c r="AY136" s="997">
        <v>0.47</v>
      </c>
      <c r="AZ136" s="924">
        <v>31</v>
      </c>
      <c r="BA136" s="924">
        <v>-2.63</v>
      </c>
      <c r="BB136" s="924">
        <v>6.69</v>
      </c>
      <c r="BC136" s="924">
        <v>5.8500000000000005</v>
      </c>
      <c r="BE136" s="666">
        <v>2012</v>
      </c>
      <c r="BF136" s="948" t="e">
        <f>#VALUE!</f>
        <v>#VALUE!</v>
      </c>
      <c r="BG136" s="933">
        <v>6.9</v>
      </c>
    </row>
    <row r="137" spans="1:59" ht="11.25" customHeight="1" x14ac:dyDescent="0.2">
      <c r="A137" s="630" t="s">
        <v>905</v>
      </c>
      <c r="B137" s="927" t="s">
        <v>906</v>
      </c>
      <c r="C137" s="994" t="s">
        <v>4227</v>
      </c>
      <c r="D137" s="994" t="s">
        <v>4362</v>
      </c>
      <c r="E137" s="794">
        <v>8</v>
      </c>
      <c r="F137" s="526">
        <v>585</v>
      </c>
      <c r="G137" s="526" t="s">
        <v>106</v>
      </c>
      <c r="H137" s="526" t="s">
        <v>106</v>
      </c>
      <c r="I137" s="926">
        <v>54.11</v>
      </c>
      <c r="J137" s="704">
        <f t="shared" si="35"/>
        <v>2.1068194418776565</v>
      </c>
      <c r="K137" s="929">
        <v>0.28499999999999998</v>
      </c>
      <c r="L137" s="641">
        <v>4</v>
      </c>
      <c r="M137" s="695">
        <f t="shared" si="36"/>
        <v>1.1399999999999999</v>
      </c>
      <c r="N137" s="923" t="s">
        <v>460</v>
      </c>
      <c r="O137" s="797">
        <v>0.25</v>
      </c>
      <c r="P137" s="917">
        <v>43552</v>
      </c>
      <c r="Q137" s="917">
        <v>43574</v>
      </c>
      <c r="R137" s="695">
        <f t="shared" si="37"/>
        <v>13.999999999999989</v>
      </c>
      <c r="S137" s="761">
        <f>IF(INDEX(Historical!$D$7:$D$1439,MATCH(B137,Historical!$B$7:$B$1446,0))=0,"n/a",(INDEX(Historical!$C$7:$C$1439,MATCH(B137,Historical!$B$7:$B$1446,0))/INDEX(Historical!$D$7:$D$1439,MATCH(B137,Historical!$B$7:$B$1446,0))-1)*100)</f>
        <v>13.450292397660824</v>
      </c>
      <c r="T137" s="761">
        <f>IF(INDEX(Historical!$F$7:$F$1432,MATCH(B137,Historical!$B$7:$B$1446,0))=0,"n/a",((INDEX(Historical!$C$7:$C$1439,MATCH(B137,Historical!$B$7:$B$1446,0))/INDEX(Historical!$F$7:$F$1432,MATCH(B137,Historical!$B$7:$B$1446,0)))^(1/3)-1)*100)</f>
        <v>13.409655095164364</v>
      </c>
      <c r="U137" s="761">
        <f>IF(INDEX(Historical!$H$7:$H$1432,MATCH(B137,Historical!$B$7:$B$1446,0))=0,"n/a",((INDEX(Historical!$C$7:$C$1439,MATCH(B137,Historical!$B$7:$B$1446,0))/INDEX(Historical!$H$7:$H$1432,MATCH(B137,Historical!$B$7:$B$1446,0)))^(1/5)-1)*100)</f>
        <v>13.280114189364367</v>
      </c>
      <c r="V137" s="761" t="str">
        <f>IF(INDEX(Historical!$O$7:$O$1432,MATCH(B137,Historical!$B$7:$B$1446,0))=0,"n/a",((INDEX(Historical!$C$7:$C$1439,MATCH(B137,Historical!$B$7:$B$1446,0))/INDEX(Historical!$O$7:$O$1432,MATCH(B137,Historical!$B$7:$B$1446,0)))^(1/10)-1)*100)</f>
        <v>n/a</v>
      </c>
      <c r="W137" s="762" t="str">
        <f t="shared" si="38"/>
        <v>n/a</v>
      </c>
      <c r="X137" s="763" t="str">
        <f t="shared" si="39"/>
        <v>n/a</v>
      </c>
      <c r="Y137" s="717" t="s">
        <v>907</v>
      </c>
      <c r="Z137" s="704">
        <f t="shared" si="40"/>
        <v>47.107438016528924</v>
      </c>
      <c r="AA137" s="937">
        <f t="shared" si="41"/>
        <v>22.359504132231404</v>
      </c>
      <c r="AB137" s="641">
        <v>9</v>
      </c>
      <c r="AC137" s="918">
        <v>2.42</v>
      </c>
      <c r="AD137" s="918">
        <v>3.79</v>
      </c>
      <c r="AE137" s="918">
        <v>1.93</v>
      </c>
      <c r="AF137" s="918">
        <v>2.17</v>
      </c>
      <c r="AG137" s="918">
        <v>9.6</v>
      </c>
      <c r="AH137" s="918">
        <v>-15.299999999999999</v>
      </c>
      <c r="AI137" s="918">
        <v>6.43</v>
      </c>
      <c r="AJ137" s="918">
        <v>-0.1</v>
      </c>
      <c r="AK137" s="918">
        <v>5.8999999999999995</v>
      </c>
      <c r="AL137" s="930">
        <v>7720</v>
      </c>
      <c r="AM137" s="924">
        <v>4.8</v>
      </c>
      <c r="AN137" s="918">
        <v>0</v>
      </c>
      <c r="AO137" s="804">
        <f t="shared" si="42"/>
        <v>-6.9725705009893808</v>
      </c>
      <c r="AP137" s="805">
        <f t="shared" si="43"/>
        <v>15.386933631242023</v>
      </c>
      <c r="AQ137" s="938">
        <f t="shared" si="44"/>
        <v>46.848559886922871</v>
      </c>
      <c r="AR137" s="704">
        <f>INDEX(Historical!$C$7:$C$1439,MATCH(B137,Historical!$B$7:$B$1446,0))*IF(AH137="n/a",1.03,IF(AH137&lt;0,1.01,IF(AH137&gt;10,1.1,(1+AH137/100))))</f>
        <v>0.97970000000000002</v>
      </c>
      <c r="AS137" s="937">
        <f t="shared" si="45"/>
        <v>1.0426947100000001</v>
      </c>
      <c r="AT137" s="937">
        <f t="shared" si="34"/>
        <v>1.1042136978900001</v>
      </c>
      <c r="AU137" s="937">
        <f t="shared" si="34"/>
        <v>1.1693623060655101</v>
      </c>
      <c r="AV137" s="937">
        <f t="shared" si="34"/>
        <v>1.2383546821233751</v>
      </c>
      <c r="AW137" s="704">
        <f t="shared" si="46"/>
        <v>5.5343253960788852</v>
      </c>
      <c r="AX137" s="812">
        <f t="shared" si="47"/>
        <v>10.227916089593208</v>
      </c>
      <c r="AY137" s="997">
        <v>0.53</v>
      </c>
      <c r="AZ137" s="924">
        <v>2.87</v>
      </c>
      <c r="BA137" s="924">
        <v>-23.04</v>
      </c>
      <c r="BB137" s="924">
        <v>-2.87</v>
      </c>
      <c r="BC137" s="924">
        <v>-13.08</v>
      </c>
      <c r="BE137" s="666">
        <v>2012</v>
      </c>
      <c r="BF137" s="948" t="e">
        <f>#VALUE!</f>
        <v>#VALUE!</v>
      </c>
      <c r="BG137" s="933">
        <v>6.2</v>
      </c>
    </row>
    <row r="138" spans="1:59" ht="11.25" customHeight="1" x14ac:dyDescent="0.2">
      <c r="A138" s="611" t="s">
        <v>1125</v>
      </c>
      <c r="B138" s="927" t="s">
        <v>1126</v>
      </c>
      <c r="C138" s="994" t="s">
        <v>247</v>
      </c>
      <c r="D138" s="994" t="s">
        <v>4390</v>
      </c>
      <c r="E138" s="794">
        <v>7</v>
      </c>
      <c r="F138" s="526">
        <v>684</v>
      </c>
      <c r="G138" s="526" t="s">
        <v>115</v>
      </c>
      <c r="H138" s="526" t="s">
        <v>115</v>
      </c>
      <c r="I138" s="926">
        <v>258.10000000000002</v>
      </c>
      <c r="J138" s="704">
        <f t="shared" si="35"/>
        <v>1.007361487795428</v>
      </c>
      <c r="K138" s="929">
        <v>0.65</v>
      </c>
      <c r="L138" s="641">
        <v>4</v>
      </c>
      <c r="M138" s="695">
        <f t="shared" si="36"/>
        <v>2.6</v>
      </c>
      <c r="N138" s="923" t="s">
        <v>320</v>
      </c>
      <c r="O138" s="797">
        <v>0.55000000000000004</v>
      </c>
      <c r="P138" s="917">
        <v>43538</v>
      </c>
      <c r="Q138" s="917">
        <v>43553</v>
      </c>
      <c r="R138" s="695">
        <f t="shared" si="37"/>
        <v>18.181818181818176</v>
      </c>
      <c r="S138" s="761">
        <f>IF(INDEX(Historical!$D$7:$D$1439,MATCH(B138,Historical!$B$7:$B$1446,0))=0,"n/a",(INDEX(Historical!$C$7:$C$1439,MATCH(B138,Historical!$B$7:$B$1446,0))/INDEX(Historical!$D$7:$D$1439,MATCH(B138,Historical!$B$7:$B$1446,0))-1)*100)</f>
        <v>19.565217391304344</v>
      </c>
      <c r="T138" s="761">
        <f>IF(INDEX(Historical!$F$7:$F$1432,MATCH(B138,Historical!$B$7:$B$1446,0))=0,"n/a",((INDEX(Historical!$C$7:$C$1439,MATCH(B138,Historical!$B$7:$B$1446,0))/INDEX(Historical!$F$7:$F$1432,MATCH(B138,Historical!$B$7:$B$1446,0)))^(1/3)-1)*100)</f>
        <v>21.059905868662355</v>
      </c>
      <c r="U138" s="761">
        <f>IF(INDEX(Historical!$H$7:$H$1432,MATCH(B138,Historical!$B$7:$B$1446,0))=0,"n/a",((INDEX(Historical!$C$7:$C$1439,MATCH(B138,Historical!$B$7:$B$1446,0))/INDEX(Historical!$H$7:$H$1432,MATCH(B138,Historical!$B$7:$B$1446,0)))^(1/5)-1)*100)</f>
        <v>22.423992536427463</v>
      </c>
      <c r="V138" s="761" t="str">
        <f>IF(INDEX(Historical!$O$7:$O$1432,MATCH(B138,Historical!$B$7:$B$1446,0))=0,"n/a",((INDEX(Historical!$C$7:$C$1439,MATCH(B138,Historical!$B$7:$B$1446,0))/INDEX(Historical!$O$7:$O$1432,MATCH(B138,Historical!$B$7:$B$1446,0)))^(1/10)-1)*100)</f>
        <v>n/a</v>
      </c>
      <c r="W138" s="762" t="str">
        <f t="shared" si="38"/>
        <v>n/a</v>
      </c>
      <c r="X138" s="763">
        <f t="shared" si="39"/>
        <v>0.81541791041554401</v>
      </c>
      <c r="Y138" s="715"/>
      <c r="Z138" s="704">
        <f t="shared" si="40"/>
        <v>31.063321385902036</v>
      </c>
      <c r="AA138" s="937">
        <f t="shared" si="41"/>
        <v>30.836320191158908</v>
      </c>
      <c r="AB138" s="641">
        <v>12</v>
      </c>
      <c r="AC138" s="918">
        <v>8.3699999999999992</v>
      </c>
      <c r="AD138" s="918">
        <v>2.23</v>
      </c>
      <c r="AE138" s="918">
        <v>3.16</v>
      </c>
      <c r="AF138" s="918" t="s">
        <v>137</v>
      </c>
      <c r="AG138" s="918">
        <v>-12.4</v>
      </c>
      <c r="AH138" s="918">
        <v>43.3</v>
      </c>
      <c r="AI138" s="918">
        <v>17.03</v>
      </c>
      <c r="AJ138" s="918">
        <v>27.500000000000004</v>
      </c>
      <c r="AK138" s="918">
        <v>13.8</v>
      </c>
      <c r="AL138" s="930">
        <v>10860</v>
      </c>
      <c r="AM138" s="924">
        <v>0.3</v>
      </c>
      <c r="AN138" s="918" t="s">
        <v>137</v>
      </c>
      <c r="AO138" s="804">
        <f t="shared" si="42"/>
        <v>-7.4049661669360169</v>
      </c>
      <c r="AP138" s="805">
        <f t="shared" si="43"/>
        <v>23.431354024222891</v>
      </c>
      <c r="AQ138" s="938" t="str">
        <f t="shared" si="44"/>
        <v>n/a</v>
      </c>
      <c r="AR138" s="704">
        <f>INDEX(Historical!$C$7:$C$1439,MATCH(B138,Historical!$B$7:$B$1446,0))*IF(AH138="n/a",1.03,IF(AH138&lt;0,1.01,IF(AH138&gt;10,1.1,(1+AH138/100))))</f>
        <v>2.4200000000000004</v>
      </c>
      <c r="AS138" s="937">
        <f t="shared" si="45"/>
        <v>2.6620000000000008</v>
      </c>
      <c r="AT138" s="937">
        <f t="shared" si="34"/>
        <v>2.9282000000000012</v>
      </c>
      <c r="AU138" s="937">
        <f t="shared" si="34"/>
        <v>3.2210200000000015</v>
      </c>
      <c r="AV138" s="937">
        <f t="shared" si="34"/>
        <v>3.5431220000000021</v>
      </c>
      <c r="AW138" s="704">
        <f t="shared" si="46"/>
        <v>14.774342000000004</v>
      </c>
      <c r="AX138" s="812">
        <f t="shared" si="47"/>
        <v>5.7242704378148019</v>
      </c>
      <c r="AY138" s="997">
        <v>0.56000000000000005</v>
      </c>
      <c r="AZ138" s="924">
        <v>14.580000000000002</v>
      </c>
      <c r="BA138" s="924">
        <v>-15.47</v>
      </c>
      <c r="BB138" s="924">
        <v>-1.9</v>
      </c>
      <c r="BC138" s="924">
        <v>-4.38</v>
      </c>
      <c r="BE138" s="666">
        <v>2013</v>
      </c>
      <c r="BF138" s="948" t="e">
        <f>#VALUE!</f>
        <v>#VALUE!</v>
      </c>
      <c r="BG138" s="933">
        <v>40.5</v>
      </c>
    </row>
    <row r="139" spans="1:59" ht="11.25" customHeight="1" x14ac:dyDescent="0.2">
      <c r="A139" s="537" t="s">
        <v>1145</v>
      </c>
      <c r="B139" s="927" t="s">
        <v>1146</v>
      </c>
      <c r="C139" s="994" t="s">
        <v>131</v>
      </c>
      <c r="D139" s="994" t="s">
        <v>4366</v>
      </c>
      <c r="E139" s="794">
        <v>8</v>
      </c>
      <c r="F139" s="526">
        <v>510</v>
      </c>
      <c r="G139" s="526" t="s">
        <v>106</v>
      </c>
      <c r="H139" s="526" t="s">
        <v>106</v>
      </c>
      <c r="I139" s="926">
        <v>58.82</v>
      </c>
      <c r="J139" s="704">
        <f t="shared" si="35"/>
        <v>2.4481468888133286</v>
      </c>
      <c r="K139" s="929">
        <v>0.36</v>
      </c>
      <c r="L139" s="641">
        <v>4</v>
      </c>
      <c r="M139" s="695">
        <f t="shared" si="36"/>
        <v>1.44</v>
      </c>
      <c r="N139" s="923" t="s">
        <v>320</v>
      </c>
      <c r="O139" s="797">
        <v>0.33500000000000002</v>
      </c>
      <c r="P139" s="917">
        <v>43265</v>
      </c>
      <c r="Q139" s="917">
        <v>43280</v>
      </c>
      <c r="R139" s="695">
        <f t="shared" si="37"/>
        <v>7.4626865671641687</v>
      </c>
      <c r="S139" s="761">
        <f>IF(INDEX(Historical!$D$7:$D$1439,MATCH(B139,Historical!$B$7:$B$1446,0))=0,"n/a",(INDEX(Historical!$C$7:$C$1439,MATCH(B139,Historical!$B$7:$B$1446,0))/INDEX(Historical!$D$7:$D$1439,MATCH(B139,Historical!$B$7:$B$1446,0))-1)*100)</f>
        <v>7.6045627376425839</v>
      </c>
      <c r="T139" s="761">
        <f>IF(INDEX(Historical!$F$7:$F$1432,MATCH(B139,Historical!$B$7:$B$1446,0))=0,"n/a",((INDEX(Historical!$C$7:$C$1439,MATCH(B139,Historical!$B$7:$B$1446,0))/INDEX(Historical!$F$7:$F$1432,MATCH(B139,Historical!$B$7:$B$1446,0)))^(1/3)-1)*100)</f>
        <v>6.6948617049130466</v>
      </c>
      <c r="U139" s="761">
        <f>IF(INDEX(Historical!$H$7:$H$1432,MATCH(B139,Historical!$B$7:$B$1446,0))=0,"n/a",((INDEX(Historical!$C$7:$C$1439,MATCH(B139,Historical!$B$7:$B$1446,0))/INDEX(Historical!$H$7:$H$1432,MATCH(B139,Historical!$B$7:$B$1446,0)))^(1/5)-1)*100)</f>
        <v>6.2497776529030213</v>
      </c>
      <c r="V139" s="761" t="str">
        <f>IF(INDEX(Historical!$O$7:$O$1432,MATCH(B139,Historical!$B$7:$B$1446,0))=0,"n/a",((INDEX(Historical!$C$7:$C$1439,MATCH(B139,Historical!$B$7:$B$1446,0))/INDEX(Historical!$O$7:$O$1432,MATCH(B139,Historical!$B$7:$B$1446,0)))^(1/10)-1)*100)</f>
        <v>n/a</v>
      </c>
      <c r="W139" s="762" t="str">
        <f t="shared" si="38"/>
        <v>n/a</v>
      </c>
      <c r="X139" s="763" t="str">
        <f t="shared" si="39"/>
        <v>n/a</v>
      </c>
      <c r="Y139" s="927"/>
      <c r="Z139" s="704">
        <f t="shared" si="40"/>
        <v>69.902912621359221</v>
      </c>
      <c r="AA139" s="937">
        <f t="shared" si="41"/>
        <v>28.553398058252426</v>
      </c>
      <c r="AB139" s="641">
        <v>12</v>
      </c>
      <c r="AC139" s="918">
        <v>2.06</v>
      </c>
      <c r="AD139" s="918">
        <v>5.59</v>
      </c>
      <c r="AE139" s="918">
        <v>2.67</v>
      </c>
      <c r="AF139" s="918">
        <v>2.0499999999999998</v>
      </c>
      <c r="AG139" s="918">
        <v>7.3</v>
      </c>
      <c r="AH139" s="918">
        <v>-14.399999999999999</v>
      </c>
      <c r="AI139" s="918">
        <v>14.35</v>
      </c>
      <c r="AJ139" s="918">
        <v>-1.2</v>
      </c>
      <c r="AK139" s="918">
        <v>5.0999999999999996</v>
      </c>
      <c r="AL139" s="930">
        <v>2410</v>
      </c>
      <c r="AM139" s="924">
        <v>0.8</v>
      </c>
      <c r="AN139" s="918">
        <v>1.23</v>
      </c>
      <c r="AO139" s="804">
        <f t="shared" si="42"/>
        <v>-19.855473516536076</v>
      </c>
      <c r="AP139" s="805">
        <f t="shared" si="43"/>
        <v>8.6979245417163504</v>
      </c>
      <c r="AQ139" s="938">
        <f t="shared" si="44"/>
        <v>61.292647789203983</v>
      </c>
      <c r="AR139" s="704">
        <f>INDEX(Historical!$C$7:$C$1439,MATCH(B139,Historical!$B$7:$B$1446,0))*IF(AH139="n/a",1.03,IF(AH139&lt;0,1.01,IF(AH139&gt;10,1.1,(1+AH139/100))))</f>
        <v>1.4291500000000001</v>
      </c>
      <c r="AS139" s="937">
        <f t="shared" si="45"/>
        <v>1.5720650000000003</v>
      </c>
      <c r="AT139" s="937">
        <f t="shared" si="34"/>
        <v>1.6522403150000002</v>
      </c>
      <c r="AU139" s="937">
        <f t="shared" si="34"/>
        <v>1.7365045710650002</v>
      </c>
      <c r="AV139" s="937">
        <f t="shared" si="34"/>
        <v>1.8250663041893151</v>
      </c>
      <c r="AW139" s="704">
        <f t="shared" si="46"/>
        <v>8.2150261902543154</v>
      </c>
      <c r="AX139" s="812">
        <f t="shared" si="47"/>
        <v>13.966382506382718</v>
      </c>
      <c r="AY139" s="997">
        <v>0.53</v>
      </c>
      <c r="AZ139" s="924">
        <v>22.57</v>
      </c>
      <c r="BA139" s="924">
        <v>-8.59</v>
      </c>
      <c r="BB139" s="924">
        <v>7.32</v>
      </c>
      <c r="BC139" s="924">
        <v>2.8000000000000003</v>
      </c>
      <c r="BE139" s="666">
        <v>2011</v>
      </c>
      <c r="BF139" s="948" t="e">
        <f>#VALUE!</f>
        <v>#VALUE!</v>
      </c>
      <c r="BG139" s="933">
        <v>2.2999999999999998</v>
      </c>
    </row>
    <row r="140" spans="1:59" ht="11.25" customHeight="1" x14ac:dyDescent="0.2">
      <c r="A140" s="611" t="s">
        <v>1137</v>
      </c>
      <c r="B140" s="927" t="s">
        <v>1138</v>
      </c>
      <c r="C140" s="994" t="s">
        <v>4356</v>
      </c>
      <c r="D140" s="994" t="s">
        <v>4357</v>
      </c>
      <c r="E140" s="794">
        <v>7</v>
      </c>
      <c r="F140" s="526">
        <v>626</v>
      </c>
      <c r="G140" s="526" t="s">
        <v>106</v>
      </c>
      <c r="H140" s="526" t="s">
        <v>106</v>
      </c>
      <c r="I140" s="926">
        <v>111.64</v>
      </c>
      <c r="J140" s="704">
        <f t="shared" si="35"/>
        <v>2.5797205302758868</v>
      </c>
      <c r="K140" s="929">
        <v>0.72</v>
      </c>
      <c r="L140" s="641">
        <v>4</v>
      </c>
      <c r="M140" s="695">
        <f t="shared" si="36"/>
        <v>2.88</v>
      </c>
      <c r="N140" s="923" t="s">
        <v>152</v>
      </c>
      <c r="O140" s="797">
        <v>0.64</v>
      </c>
      <c r="P140" s="917">
        <v>43370</v>
      </c>
      <c r="Q140" s="917">
        <v>43388</v>
      </c>
      <c r="R140" s="695">
        <f t="shared" si="37"/>
        <v>12.499999999999993</v>
      </c>
      <c r="S140" s="761">
        <f>IF(INDEX(Historical!$D$7:$D$1439,MATCH(B140,Historical!$B$7:$B$1446,0))=0,"n/a",(INDEX(Historical!$C$7:$C$1439,MATCH(B140,Historical!$B$7:$B$1446,0))/INDEX(Historical!$D$7:$D$1439,MATCH(B140,Historical!$B$7:$B$1446,0))-1)*100)</f>
        <v>4.7619047619047672</v>
      </c>
      <c r="T140" s="761">
        <f>IF(INDEX(Historical!$F$7:$F$1432,MATCH(B140,Historical!$B$7:$B$1446,0))=0,"n/a",((INDEX(Historical!$C$7:$C$1439,MATCH(B140,Historical!$B$7:$B$1446,0))/INDEX(Historical!$F$7:$F$1432,MATCH(B140,Historical!$B$7:$B$1446,0)))^(1/3)-1)*100)</f>
        <v>4.102866914963843</v>
      </c>
      <c r="U140" s="761">
        <f>IF(INDEX(Historical!$H$7:$H$1432,MATCH(B140,Historical!$B$7:$B$1446,0))=0,"n/a",((INDEX(Historical!$C$7:$C$1439,MATCH(B140,Historical!$B$7:$B$1446,0))/INDEX(Historical!$H$7:$H$1432,MATCH(B140,Historical!$B$7:$B$1446,0)))^(1/5)-1)*100)</f>
        <v>4.2888865516587771</v>
      </c>
      <c r="V140" s="761">
        <f>IF(INDEX(Historical!$O$7:$O$1432,MATCH(B140,Historical!$B$7:$B$1446,0))=0,"n/a",((INDEX(Historical!$C$7:$C$1439,MATCH(B140,Historical!$B$7:$B$1446,0))/INDEX(Historical!$O$7:$O$1432,MATCH(B140,Historical!$B$7:$B$1446,0)))^(1/10)-1)*100)</f>
        <v>2.4127573490751342</v>
      </c>
      <c r="W140" s="762">
        <f t="shared" si="38"/>
        <v>1.7775871880787377</v>
      </c>
      <c r="X140" s="763">
        <f t="shared" si="39"/>
        <v>0.22692521437348029</v>
      </c>
      <c r="Y140" s="719"/>
      <c r="Z140" s="704">
        <f t="shared" si="40"/>
        <v>115.19999999999999</v>
      </c>
      <c r="AA140" s="937">
        <f t="shared" si="41"/>
        <v>44.655999999999999</v>
      </c>
      <c r="AB140" s="641">
        <v>12</v>
      </c>
      <c r="AC140" s="918">
        <v>2.5</v>
      </c>
      <c r="AD140" s="918">
        <v>5.8</v>
      </c>
      <c r="AE140" s="918">
        <v>13.69</v>
      </c>
      <c r="AF140" s="918">
        <v>4.47</v>
      </c>
      <c r="AG140" s="918">
        <v>10.5</v>
      </c>
      <c r="AH140" s="918">
        <v>2</v>
      </c>
      <c r="AI140" s="918">
        <v>6.13</v>
      </c>
      <c r="AJ140" s="918">
        <v>18.899999999999999</v>
      </c>
      <c r="AK140" s="918">
        <v>7.7</v>
      </c>
      <c r="AL140" s="930">
        <v>4110</v>
      </c>
      <c r="AM140" s="924">
        <v>1</v>
      </c>
      <c r="AN140" s="918">
        <v>1.24</v>
      </c>
      <c r="AO140" s="804">
        <f t="shared" si="42"/>
        <v>-37.787392918065336</v>
      </c>
      <c r="AP140" s="805">
        <f t="shared" si="43"/>
        <v>6.8686070819346643</v>
      </c>
      <c r="AQ140" s="938">
        <f t="shared" si="44"/>
        <v>197.85329722309041</v>
      </c>
      <c r="AR140" s="704">
        <f>INDEX(Historical!$C$7:$C$1439,MATCH(B140,Historical!$B$7:$B$1446,0))*IF(AH140="n/a",1.03,IF(AH140&lt;0,1.01,IF(AH140&gt;10,1.1,(1+AH140/100))))</f>
        <v>2.6928000000000001</v>
      </c>
      <c r="AS140" s="937">
        <f t="shared" si="45"/>
        <v>2.85786864</v>
      </c>
      <c r="AT140" s="937">
        <f t="shared" si="34"/>
        <v>3.0779245252799998</v>
      </c>
      <c r="AU140" s="937">
        <f t="shared" si="34"/>
        <v>3.3149247137265596</v>
      </c>
      <c r="AV140" s="937">
        <f t="shared" si="34"/>
        <v>3.5701739166835047</v>
      </c>
      <c r="AW140" s="704">
        <f t="shared" si="46"/>
        <v>15.513691795690065</v>
      </c>
      <c r="AX140" s="812">
        <f t="shared" si="47"/>
        <v>13.896176814484113</v>
      </c>
      <c r="AY140" s="997">
        <v>0.87</v>
      </c>
      <c r="AZ140" s="924">
        <v>39.31</v>
      </c>
      <c r="BA140" s="924">
        <v>-0.74</v>
      </c>
      <c r="BB140" s="924">
        <v>5.43</v>
      </c>
      <c r="BC140" s="924">
        <v>13.469999999999999</v>
      </c>
      <c r="BE140" s="666">
        <v>2012</v>
      </c>
      <c r="BF140" s="948" t="e">
        <f>#VALUE!</f>
        <v>#VALUE!</v>
      </c>
      <c r="BG140" s="933">
        <v>4.3</v>
      </c>
    </row>
    <row r="141" spans="1:59" ht="11.25" customHeight="1" x14ac:dyDescent="0.2">
      <c r="A141" s="611" t="s">
        <v>4022</v>
      </c>
      <c r="B141" s="927" t="s">
        <v>4021</v>
      </c>
      <c r="C141" s="994" t="s">
        <v>154</v>
      </c>
      <c r="D141" s="994" t="s">
        <v>4358</v>
      </c>
      <c r="E141" s="794">
        <v>6</v>
      </c>
      <c r="F141" s="526">
        <v>736</v>
      </c>
      <c r="G141" s="526" t="s">
        <v>106</v>
      </c>
      <c r="H141" s="526" t="s">
        <v>106</v>
      </c>
      <c r="I141" s="926">
        <v>58.4</v>
      </c>
      <c r="J141" s="704">
        <f t="shared" si="35"/>
        <v>1.8493150684931507</v>
      </c>
      <c r="K141" s="929">
        <v>0.27</v>
      </c>
      <c r="L141" s="641">
        <v>4</v>
      </c>
      <c r="M141" s="695">
        <f t="shared" si="36"/>
        <v>1.08</v>
      </c>
      <c r="N141" s="923" t="s">
        <v>220</v>
      </c>
      <c r="O141" s="797">
        <v>0.25</v>
      </c>
      <c r="P141" s="917">
        <v>43371</v>
      </c>
      <c r="Q141" s="917">
        <v>43388</v>
      </c>
      <c r="R141" s="695">
        <f t="shared" si="37"/>
        <v>8.0000000000000071</v>
      </c>
      <c r="S141" s="761">
        <f>IF(INDEX(Historical!$D$7:$D$1439,MATCH(B141,Historical!$B$7:$B$1446,0))=0,"n/a",(INDEX(Historical!$C$7:$C$1439,MATCH(B141,Historical!$B$7:$B$1446,0))/INDEX(Historical!$D$7:$D$1439,MATCH(B141,Historical!$B$7:$B$1446,0))-1)*100)</f>
        <v>7.2164948453608213</v>
      </c>
      <c r="T141" s="761">
        <f>IF(INDEX(Historical!$F$7:$F$1432,MATCH(B141,Historical!$B$7:$B$1446,0))=0,"n/a",((INDEX(Historical!$C$7:$C$1439,MATCH(B141,Historical!$B$7:$B$1446,0))/INDEX(Historical!$F$7:$F$1432,MATCH(B141,Historical!$B$7:$B$1446,0)))^(1/3)-1)*100)</f>
        <v>6.9559142856951972</v>
      </c>
      <c r="U141" s="761">
        <f>IF(INDEX(Historical!$H$7:$H$1432,MATCH(B141,Historical!$B$7:$B$1446,0))=0,"n/a",((INDEX(Historical!$C$7:$C$1439,MATCH(B141,Historical!$B$7:$B$1446,0))/INDEX(Historical!$H$7:$H$1432,MATCH(B141,Historical!$B$7:$B$1446,0)))^(1/5)-1)*100)</f>
        <v>42.020869375702929</v>
      </c>
      <c r="V141" s="761" t="str">
        <f>IF(INDEX(Historical!$O$7:$O$1432,MATCH(B141,Historical!$B$7:$B$1446,0))=0,"n/a",((INDEX(Historical!$C$7:$C$1439,MATCH(B141,Historical!$B$7:$B$1446,0))/INDEX(Historical!$O$7:$O$1432,MATCH(B141,Historical!$B$7:$B$1446,0)))^(1/10)-1)*100)</f>
        <v>n/a</v>
      </c>
      <c r="W141" s="762" t="str">
        <f t="shared" si="38"/>
        <v>n/a</v>
      </c>
      <c r="X141" s="763">
        <f t="shared" si="39"/>
        <v>7.7816424769820234</v>
      </c>
      <c r="Y141" s="1002" t="s">
        <v>4023</v>
      </c>
      <c r="Z141" s="704">
        <f t="shared" si="40"/>
        <v>36.860068259385663</v>
      </c>
      <c r="AA141" s="937">
        <f t="shared" si="41"/>
        <v>19.931740614334469</v>
      </c>
      <c r="AB141" s="641">
        <v>12</v>
      </c>
      <c r="AC141" s="918">
        <v>2.93</v>
      </c>
      <c r="AD141" s="918">
        <v>3.48</v>
      </c>
      <c r="AE141" s="918">
        <v>1.37</v>
      </c>
      <c r="AF141" s="918">
        <v>3.71</v>
      </c>
      <c r="AG141" s="918">
        <v>23.200000000000003</v>
      </c>
      <c r="AH141" s="918">
        <v>7.1</v>
      </c>
      <c r="AI141" s="918">
        <v>3.81</v>
      </c>
      <c r="AJ141" s="918">
        <v>5.4</v>
      </c>
      <c r="AK141" s="918">
        <v>5.7299999999999995</v>
      </c>
      <c r="AL141" s="930">
        <v>5870</v>
      </c>
      <c r="AM141" s="924">
        <v>1.4000000000000001</v>
      </c>
      <c r="AN141" s="918">
        <v>1.97</v>
      </c>
      <c r="AO141" s="804">
        <f t="shared" si="42"/>
        <v>23.938443829861608</v>
      </c>
      <c r="AP141" s="805">
        <f t="shared" si="43"/>
        <v>43.870184444196077</v>
      </c>
      <c r="AQ141" s="938">
        <f t="shared" si="44"/>
        <v>81.287687489226641</v>
      </c>
      <c r="AR141" s="704">
        <f>INDEX(Historical!$C$7:$C$1439,MATCH(B141,Historical!$B$7:$B$1446,0))*IF(AH141="n/a",1.03,IF(AH141&lt;0,1.01,IF(AH141&gt;10,1.1,(1+AH141/100))))</f>
        <v>1.1138399999999999</v>
      </c>
      <c r="AS141" s="937">
        <f t="shared" si="45"/>
        <v>1.1562773040000001</v>
      </c>
      <c r="AT141" s="937">
        <f t="shared" si="34"/>
        <v>1.2225319935192001</v>
      </c>
      <c r="AU141" s="937">
        <f t="shared" si="34"/>
        <v>1.2925830767478501</v>
      </c>
      <c r="AV141" s="937">
        <f t="shared" si="34"/>
        <v>1.3666480870455018</v>
      </c>
      <c r="AW141" s="704">
        <f t="shared" si="46"/>
        <v>6.1518804613125528</v>
      </c>
      <c r="AX141" s="812">
        <f t="shared" si="47"/>
        <v>10.534041885809167</v>
      </c>
      <c r="AY141" s="997">
        <v>0.73</v>
      </c>
      <c r="AZ141" s="924">
        <v>5.42</v>
      </c>
      <c r="BA141" s="924">
        <v>-29.18</v>
      </c>
      <c r="BB141" s="924">
        <v>-8.4500000000000011</v>
      </c>
      <c r="BC141" s="924">
        <v>-17.119999999999997</v>
      </c>
      <c r="BE141" s="666">
        <v>2013</v>
      </c>
      <c r="BF141" s="948" t="e">
        <f>#VALUE!</f>
        <v>#VALUE!</v>
      </c>
      <c r="BG141" s="933">
        <v>5.7</v>
      </c>
    </row>
    <row r="142" spans="1:59" s="840" customFormat="1" ht="11.25" customHeight="1" x14ac:dyDescent="0.2">
      <c r="A142" s="699" t="s">
        <v>1161</v>
      </c>
      <c r="B142" s="848" t="s">
        <v>1162</v>
      </c>
      <c r="C142" s="994" t="s">
        <v>128</v>
      </c>
      <c r="D142" s="994" t="s">
        <v>193</v>
      </c>
      <c r="E142" s="820">
        <v>9</v>
      </c>
      <c r="F142" s="526">
        <v>401</v>
      </c>
      <c r="G142" s="1151" t="s">
        <v>115</v>
      </c>
      <c r="H142" s="1151" t="s">
        <v>115</v>
      </c>
      <c r="I142" s="821">
        <v>165.55</v>
      </c>
      <c r="J142" s="822">
        <f t="shared" si="35"/>
        <v>1.0389610389610389</v>
      </c>
      <c r="K142" s="823">
        <v>0.43</v>
      </c>
      <c r="L142" s="824">
        <v>4</v>
      </c>
      <c r="M142" s="825">
        <f t="shared" si="36"/>
        <v>1.72</v>
      </c>
      <c r="N142" s="826" t="s">
        <v>146</v>
      </c>
      <c r="O142" s="827">
        <v>0.38</v>
      </c>
      <c r="P142" s="828">
        <v>43433</v>
      </c>
      <c r="Q142" s="828">
        <v>43451</v>
      </c>
      <c r="R142" s="825">
        <f t="shared" si="37"/>
        <v>13.157894736842103</v>
      </c>
      <c r="S142" s="761">
        <f>IF(INDEX(Historical!$D$7:$D$1439,MATCH(B142,Historical!$B$7:$B$1446,0))=0,"n/a",(INDEX(Historical!$C$7:$C$1439,MATCH(B142,Historical!$B$7:$B$1446,0))/INDEX(Historical!$D$7:$D$1439,MATCH(B142,Historical!$B$7:$B$1446,0))-1)*100)</f>
        <v>12.142857142857144</v>
      </c>
      <c r="T142" s="761">
        <f>IF(INDEX(Historical!$F$7:$F$1432,MATCH(B142,Historical!$B$7:$B$1446,0))=0,"n/a",((INDEX(Historical!$C$7:$C$1439,MATCH(B142,Historical!$B$7:$B$1446,0))/INDEX(Historical!$F$7:$F$1432,MATCH(B142,Historical!$B$7:$B$1446,0)))^(1/3)-1)*100)</f>
        <v>15.46042724627843</v>
      </c>
      <c r="U142" s="761">
        <f>IF(INDEX(Historical!$H$7:$H$1432,MATCH(B142,Historical!$B$7:$B$1446,0))=0,"n/a",((INDEX(Historical!$C$7:$C$1439,MATCH(B142,Historical!$B$7:$B$1446,0))/INDEX(Historical!$H$7:$H$1432,MATCH(B142,Historical!$B$7:$B$1446,0)))^(1/5)-1)*100)</f>
        <v>16.234107845505008</v>
      </c>
      <c r="V142" s="761">
        <f>IF(INDEX(Historical!$O$7:$O$1432,MATCH(B142,Historical!$B$7:$B$1446,0))=0,"n/a",((INDEX(Historical!$C$7:$C$1439,MATCH(B142,Historical!$B$7:$B$1446,0))/INDEX(Historical!$O$7:$O$1432,MATCH(B142,Historical!$B$7:$B$1446,0)))^(1/10)-1)*100)</f>
        <v>19.030071879367849</v>
      </c>
      <c r="W142" s="829">
        <f t="shared" si="38"/>
        <v>0.85307653846046749</v>
      </c>
      <c r="X142" s="830">
        <f t="shared" si="39"/>
        <v>1.6910529005734385</v>
      </c>
      <c r="Y142" s="841"/>
      <c r="Z142" s="822">
        <f t="shared" si="40"/>
        <v>37.885462555066077</v>
      </c>
      <c r="AA142" s="832">
        <f t="shared" si="41"/>
        <v>36.464757709251103</v>
      </c>
      <c r="AB142" s="824">
        <v>6</v>
      </c>
      <c r="AC142" s="833">
        <v>4.54</v>
      </c>
      <c r="AD142" s="833">
        <v>3.36</v>
      </c>
      <c r="AE142" s="833">
        <v>4.2699999999999996</v>
      </c>
      <c r="AF142" s="833">
        <v>13.97</v>
      </c>
      <c r="AG142" s="833">
        <v>36</v>
      </c>
      <c r="AH142" s="833">
        <v>22</v>
      </c>
      <c r="AI142" s="833">
        <v>10.95</v>
      </c>
      <c r="AJ142" s="833">
        <v>9.6</v>
      </c>
      <c r="AK142" s="833">
        <v>10.86</v>
      </c>
      <c r="AL142" s="834">
        <v>60650</v>
      </c>
      <c r="AM142" s="1003">
        <v>0.3</v>
      </c>
      <c r="AN142" s="833">
        <v>0.79</v>
      </c>
      <c r="AO142" s="836">
        <f t="shared" si="42"/>
        <v>-19.191688824785057</v>
      </c>
      <c r="AP142" s="837">
        <f t="shared" si="43"/>
        <v>17.273068884466046</v>
      </c>
      <c r="AQ142" s="838">
        <f t="shared" si="44"/>
        <v>375.82100518681881</v>
      </c>
      <c r="AR142" s="704">
        <f>INDEX(Historical!$C$7:$C$1439,MATCH(B142,Historical!$B$7:$B$1446,0))*IF(AH142="n/a",1.03,IF(AH142&lt;0,1.01,IF(AH142&gt;10,1.1,(1+AH142/100))))</f>
        <v>1.7270000000000003</v>
      </c>
      <c r="AS142" s="832">
        <f t="shared" si="45"/>
        <v>1.8997000000000004</v>
      </c>
      <c r="AT142" s="832">
        <f t="shared" si="34"/>
        <v>2.0896700000000008</v>
      </c>
      <c r="AU142" s="832">
        <f t="shared" si="34"/>
        <v>2.2986370000000012</v>
      </c>
      <c r="AV142" s="832">
        <f t="shared" si="34"/>
        <v>2.5285007000000013</v>
      </c>
      <c r="AW142" s="822">
        <f t="shared" si="46"/>
        <v>10.543507700000003</v>
      </c>
      <c r="AX142" s="839">
        <f t="shared" si="47"/>
        <v>6.3687754152823937</v>
      </c>
      <c r="AY142" s="998">
        <v>0.7</v>
      </c>
      <c r="AZ142" s="835">
        <v>36.29</v>
      </c>
      <c r="BA142" s="835">
        <v>0.13</v>
      </c>
      <c r="BB142" s="835">
        <v>10.190000000000001</v>
      </c>
      <c r="BC142" s="835">
        <v>17.34</v>
      </c>
      <c r="BD142" s="964"/>
      <c r="BE142" s="666">
        <v>2011</v>
      </c>
      <c r="BF142" s="948" t="e">
        <f>#VALUE!</f>
        <v>#VALUE!</v>
      </c>
      <c r="BG142" s="895">
        <v>12.9</v>
      </c>
    </row>
    <row r="143" spans="1:59" ht="11.25" customHeight="1" x14ac:dyDescent="0.2">
      <c r="A143" s="537" t="s">
        <v>1149</v>
      </c>
      <c r="B143" s="927" t="s">
        <v>1150</v>
      </c>
      <c r="C143" s="994" t="s">
        <v>108</v>
      </c>
      <c r="D143" s="994" t="s">
        <v>4376</v>
      </c>
      <c r="E143" s="794">
        <v>9</v>
      </c>
      <c r="F143" s="526">
        <v>445</v>
      </c>
      <c r="G143" s="526" t="s">
        <v>37</v>
      </c>
      <c r="H143" s="526" t="s">
        <v>37</v>
      </c>
      <c r="I143" s="926">
        <v>30.8</v>
      </c>
      <c r="J143" s="704">
        <f t="shared" si="35"/>
        <v>3.7662337662337659</v>
      </c>
      <c r="K143" s="929">
        <v>0.28999999999999998</v>
      </c>
      <c r="L143" s="641">
        <v>4</v>
      </c>
      <c r="M143" s="695">
        <f t="shared" si="36"/>
        <v>1.1599999999999999</v>
      </c>
      <c r="N143" s="923" t="s">
        <v>598</v>
      </c>
      <c r="O143" s="797">
        <v>0.28000000000000003</v>
      </c>
      <c r="P143" s="917">
        <v>43525</v>
      </c>
      <c r="Q143" s="917">
        <v>43546</v>
      </c>
      <c r="R143" s="695">
        <f t="shared" si="37"/>
        <v>3.5714285714285547</v>
      </c>
      <c r="S143" s="761">
        <f>IF(INDEX(Historical!$D$7:$D$1439,MATCH(B143,Historical!$B$7:$B$1446,0))=0,"n/a",(INDEX(Historical!$C$7:$C$1439,MATCH(B143,Historical!$B$7:$B$1446,0))/INDEX(Historical!$D$7:$D$1439,MATCH(B143,Historical!$B$7:$B$1446,0))-1)*100)</f>
        <v>3.7037037037036979</v>
      </c>
      <c r="T143" s="761">
        <f>IF(INDEX(Historical!$F$7:$F$1432,MATCH(B143,Historical!$B$7:$B$1446,0))=0,"n/a",((INDEX(Historical!$C$7:$C$1439,MATCH(B143,Historical!$B$7:$B$1446,0))/INDEX(Historical!$F$7:$F$1432,MATCH(B143,Historical!$B$7:$B$1446,0)))^(1/3)-1)*100)</f>
        <v>5.2726599609396629</v>
      </c>
      <c r="U143" s="761">
        <f>IF(INDEX(Historical!$H$7:$H$1432,MATCH(B143,Historical!$B$7:$B$1446,0))=0,"n/a",((INDEX(Historical!$C$7:$C$1439,MATCH(B143,Historical!$B$7:$B$1446,0))/INDEX(Historical!$H$7:$H$1432,MATCH(B143,Historical!$B$7:$B$1446,0)))^(1/5)-1)*100)</f>
        <v>6.9610375725068785</v>
      </c>
      <c r="V143" s="761">
        <f>IF(INDEX(Historical!$O$7:$O$1432,MATCH(B143,Historical!$B$7:$B$1446,0))=0,"n/a",((INDEX(Historical!$C$7:$C$1439,MATCH(B143,Historical!$B$7:$B$1446,0))/INDEX(Historical!$O$7:$O$1432,MATCH(B143,Historical!$B$7:$B$1446,0)))^(1/10)-1)*100)</f>
        <v>-1.4793049567109251</v>
      </c>
      <c r="W143" s="762" t="str">
        <f t="shared" si="38"/>
        <v>n/a</v>
      </c>
      <c r="X143" s="763">
        <f t="shared" si="39"/>
        <v>1.3922075145013757</v>
      </c>
      <c r="Y143" s="928"/>
      <c r="Z143" s="704">
        <f t="shared" si="40"/>
        <v>1.0753684991193102</v>
      </c>
      <c r="AA143" s="937">
        <f t="shared" si="41"/>
        <v>0.28552887735236859</v>
      </c>
      <c r="AB143" s="641">
        <v>12</v>
      </c>
      <c r="AC143" s="918">
        <v>107.87</v>
      </c>
      <c r="AD143" s="918" t="s">
        <v>137</v>
      </c>
      <c r="AE143" s="918">
        <v>2.66</v>
      </c>
      <c r="AF143" s="918">
        <v>1.17</v>
      </c>
      <c r="AG143" s="918">
        <v>8.5</v>
      </c>
      <c r="AH143" s="918">
        <v>24.4</v>
      </c>
      <c r="AI143" s="918" t="s">
        <v>137</v>
      </c>
      <c r="AJ143" s="918">
        <v>5</v>
      </c>
      <c r="AK143" s="918" t="s">
        <v>137</v>
      </c>
      <c r="AL143" s="930">
        <v>82.54</v>
      </c>
      <c r="AM143" s="924">
        <v>16.8</v>
      </c>
      <c r="AN143" s="918">
        <v>0.33</v>
      </c>
      <c r="AO143" s="804">
        <f t="shared" si="42"/>
        <v>10.441742461388277</v>
      </c>
      <c r="AP143" s="805">
        <f t="shared" si="43"/>
        <v>10.727271338740644</v>
      </c>
      <c r="AQ143" s="938">
        <f t="shared" si="44"/>
        <v>-87.814967532943072</v>
      </c>
      <c r="AR143" s="704">
        <f>INDEX(Historical!$C$7:$C$1439,MATCH(B143,Historical!$B$7:$B$1446,0))*IF(AH143="n/a",1.03,IF(AH143&lt;0,1.01,IF(AH143&gt;10,1.1,(1+AH143/100))))</f>
        <v>1.2320000000000002</v>
      </c>
      <c r="AS143" s="937">
        <f t="shared" si="45"/>
        <v>1.2689600000000003</v>
      </c>
      <c r="AT143" s="937">
        <f t="shared" si="34"/>
        <v>1.3070288000000003</v>
      </c>
      <c r="AU143" s="937">
        <f t="shared" si="34"/>
        <v>1.3462396640000003</v>
      </c>
      <c r="AV143" s="937">
        <f t="shared" si="34"/>
        <v>1.3866268539200004</v>
      </c>
      <c r="AW143" s="704">
        <f t="shared" si="46"/>
        <v>6.5408553179200011</v>
      </c>
      <c r="AX143" s="812">
        <f t="shared" si="47"/>
        <v>21.236543240000003</v>
      </c>
      <c r="AY143" s="997">
        <v>0.66</v>
      </c>
      <c r="AZ143" s="924">
        <v>7.4300000000000006</v>
      </c>
      <c r="BA143" s="924">
        <v>-20.41</v>
      </c>
      <c r="BB143" s="924">
        <v>-0.38999999999999996</v>
      </c>
      <c r="BC143" s="924">
        <v>-8.6300000000000008</v>
      </c>
      <c r="BE143" s="666">
        <v>2011</v>
      </c>
      <c r="BF143" s="948" t="e">
        <f>#VALUE!</f>
        <v>#VALUE!</v>
      </c>
      <c r="BG143" s="933">
        <v>0.70000000000000007</v>
      </c>
    </row>
    <row r="144" spans="1:59" ht="11.25" customHeight="1" x14ac:dyDescent="0.2">
      <c r="A144" s="537" t="s">
        <v>1147</v>
      </c>
      <c r="B144" s="927" t="s">
        <v>1148</v>
      </c>
      <c r="C144" s="994" t="s">
        <v>108</v>
      </c>
      <c r="D144" s="994" t="s">
        <v>118</v>
      </c>
      <c r="E144" s="794">
        <v>9</v>
      </c>
      <c r="F144" s="526">
        <v>393</v>
      </c>
      <c r="G144" s="526" t="s">
        <v>37</v>
      </c>
      <c r="H144" s="526" t="s">
        <v>37</v>
      </c>
      <c r="I144" s="926">
        <v>31.88</v>
      </c>
      <c r="J144" s="704">
        <f t="shared" si="35"/>
        <v>2.885821831869511</v>
      </c>
      <c r="K144" s="929">
        <v>0.23</v>
      </c>
      <c r="L144" s="641">
        <v>4</v>
      </c>
      <c r="M144" s="695">
        <f t="shared" si="36"/>
        <v>0.92</v>
      </c>
      <c r="N144" s="923" t="s">
        <v>470</v>
      </c>
      <c r="O144" s="797">
        <v>0.22</v>
      </c>
      <c r="P144" s="917">
        <v>43418</v>
      </c>
      <c r="Q144" s="917">
        <v>43426</v>
      </c>
      <c r="R144" s="695">
        <f t="shared" si="37"/>
        <v>4.5454545454545494</v>
      </c>
      <c r="S144" s="761">
        <f>IF(INDEX(Historical!$D$7:$D$1439,MATCH(B144,Historical!$B$7:$B$1446,0))=0,"n/a",(INDEX(Historical!$C$7:$C$1439,MATCH(B144,Historical!$B$7:$B$1446,0))/INDEX(Historical!$D$7:$D$1439,MATCH(B144,Historical!$B$7:$B$1446,0))-1)*100)</f>
        <v>4.705882352941182</v>
      </c>
      <c r="T144" s="761">
        <f>IF(INDEX(Historical!$F$7:$F$1432,MATCH(B144,Historical!$B$7:$B$1446,0))=0,"n/a",((INDEX(Historical!$C$7:$C$1439,MATCH(B144,Historical!$B$7:$B$1446,0))/INDEX(Historical!$F$7:$F$1432,MATCH(B144,Historical!$B$7:$B$1446,0)))^(1/3)-1)*100)</f>
        <v>8.6795713542596289</v>
      </c>
      <c r="U144" s="761">
        <f>IF(INDEX(Historical!$H$7:$H$1432,MATCH(B144,Historical!$B$7:$B$1446,0))=0,"n/a",((INDEX(Historical!$C$7:$C$1439,MATCH(B144,Historical!$B$7:$B$1446,0))/INDEX(Historical!$H$7:$H$1432,MATCH(B144,Historical!$B$7:$B$1446,0)))^(1/5)-1)*100)</f>
        <v>9.193443719040161</v>
      </c>
      <c r="V144" s="761">
        <f>IF(INDEX(Historical!$O$7:$O$1432,MATCH(B144,Historical!$B$7:$B$1446,0))=0,"n/a",((INDEX(Historical!$C$7:$C$1439,MATCH(B144,Historical!$B$7:$B$1446,0))/INDEX(Historical!$O$7:$O$1432,MATCH(B144,Historical!$B$7:$B$1446,0)))^(1/10)-1)*100)</f>
        <v>6.3689511551615174</v>
      </c>
      <c r="W144" s="762">
        <f t="shared" si="38"/>
        <v>1.4434784464612547</v>
      </c>
      <c r="X144" s="763" t="str">
        <f t="shared" si="39"/>
        <v>n/a</v>
      </c>
      <c r="Y144" s="718"/>
      <c r="Z144" s="704" t="str">
        <f t="shared" si="40"/>
        <v>n/a</v>
      </c>
      <c r="AA144" s="937" t="str">
        <f t="shared" si="41"/>
        <v>n/a</v>
      </c>
      <c r="AB144" s="641">
        <v>12</v>
      </c>
      <c r="AC144" s="918">
        <v>-0.34</v>
      </c>
      <c r="AD144" s="918" t="s">
        <v>137</v>
      </c>
      <c r="AE144" s="918">
        <v>1.06</v>
      </c>
      <c r="AF144" s="918">
        <v>1.22</v>
      </c>
      <c r="AG144" s="918">
        <v>-1.3</v>
      </c>
      <c r="AH144" s="918">
        <v>-124.50000000000001</v>
      </c>
      <c r="AI144" s="918">
        <v>8.89</v>
      </c>
      <c r="AJ144" s="918">
        <v>-16.600000000000001</v>
      </c>
      <c r="AK144" s="918">
        <v>5</v>
      </c>
      <c r="AL144" s="930">
        <v>703.59</v>
      </c>
      <c r="AM144" s="924">
        <v>2.1999999999999997</v>
      </c>
      <c r="AN144" s="918">
        <v>0.04</v>
      </c>
      <c r="AO144" s="804" t="str">
        <f t="shared" si="42"/>
        <v>n/a</v>
      </c>
      <c r="AP144" s="805">
        <f t="shared" si="43"/>
        <v>12.079265550909671</v>
      </c>
      <c r="AQ144" s="938" t="str">
        <f t="shared" si="44"/>
        <v>n/a</v>
      </c>
      <c r="AR144" s="704">
        <f>INDEX(Historical!$C$7:$C$1439,MATCH(B144,Historical!$B$7:$B$1446,0))*IF(AH144="n/a",1.03,IF(AH144&lt;0,1.01,IF(AH144&gt;10,1.1,(1+AH144/100))))</f>
        <v>0.89890000000000003</v>
      </c>
      <c r="AS144" s="937">
        <f t="shared" si="45"/>
        <v>0.97881221000000007</v>
      </c>
      <c r="AT144" s="937">
        <f t="shared" si="34"/>
        <v>1.0277528205000002</v>
      </c>
      <c r="AU144" s="937">
        <f t="shared" si="34"/>
        <v>1.0791404615250002</v>
      </c>
      <c r="AV144" s="937">
        <f t="shared" si="34"/>
        <v>1.1330974846012503</v>
      </c>
      <c r="AW144" s="704">
        <f t="shared" si="46"/>
        <v>5.1177029766262505</v>
      </c>
      <c r="AX144" s="812">
        <f t="shared" si="47"/>
        <v>16.053020629316972</v>
      </c>
      <c r="AY144" s="997">
        <v>0.5</v>
      </c>
      <c r="AZ144" s="924">
        <v>38.729999999999997</v>
      </c>
      <c r="BA144" s="924">
        <v>-4.3099999999999996</v>
      </c>
      <c r="BB144" s="924">
        <v>-0.3</v>
      </c>
      <c r="BC144" s="924">
        <v>11.62</v>
      </c>
      <c r="BE144" s="666">
        <v>2011</v>
      </c>
      <c r="BF144" s="948" t="e">
        <f>#VALUE!</f>
        <v>#VALUE!</v>
      </c>
      <c r="BG144" s="933">
        <v>-0.4</v>
      </c>
    </row>
    <row r="145" spans="1:59" ht="11.25" customHeight="1" x14ac:dyDescent="0.2">
      <c r="A145" s="537" t="s">
        <v>1139</v>
      </c>
      <c r="B145" s="927" t="s">
        <v>1140</v>
      </c>
      <c r="C145" s="994" t="s">
        <v>123</v>
      </c>
      <c r="D145" s="994" t="s">
        <v>4208</v>
      </c>
      <c r="E145" s="794">
        <v>9</v>
      </c>
      <c r="F145" s="526">
        <v>406</v>
      </c>
      <c r="G145" s="526" t="s">
        <v>115</v>
      </c>
      <c r="H145" s="526" t="s">
        <v>115</v>
      </c>
      <c r="I145" s="926">
        <v>75.88</v>
      </c>
      <c r="J145" s="704">
        <f t="shared" si="35"/>
        <v>3.268318397469689</v>
      </c>
      <c r="K145" s="929">
        <v>0.62</v>
      </c>
      <c r="L145" s="641">
        <v>4</v>
      </c>
      <c r="M145" s="695">
        <f t="shared" si="36"/>
        <v>2.48</v>
      </c>
      <c r="N145" s="923" t="s">
        <v>506</v>
      </c>
      <c r="O145" s="797">
        <v>0.56000000000000005</v>
      </c>
      <c r="P145" s="917">
        <v>43448</v>
      </c>
      <c r="Q145" s="917">
        <v>43469</v>
      </c>
      <c r="R145" s="695">
        <f t="shared" si="37"/>
        <v>10.714285714285703</v>
      </c>
      <c r="S145" s="761">
        <f>IF(INDEX(Historical!$D$7:$D$1439,MATCH(B145,Historical!$B$7:$B$1446,0))=0,"n/a",(INDEX(Historical!$C$7:$C$1439,MATCH(B145,Historical!$B$7:$B$1446,0))/INDEX(Historical!$D$7:$D$1439,MATCH(B145,Historical!$B$7:$B$1446,0))-1)*100)</f>
        <v>9.8039215686274606</v>
      </c>
      <c r="T145" s="761">
        <f>IF(INDEX(Historical!$F$7:$F$1432,MATCH(B145,Historical!$B$7:$B$1446,0))=0,"n/a",((INDEX(Historical!$C$7:$C$1439,MATCH(B145,Historical!$B$7:$B$1446,0))/INDEX(Historical!$F$7:$F$1432,MATCH(B145,Historical!$B$7:$B$1446,0)))^(1/3)-1)*100)</f>
        <v>11.868894208139679</v>
      </c>
      <c r="U145" s="761">
        <f>IF(INDEX(Historical!$H$7:$H$1432,MATCH(B145,Historical!$B$7:$B$1446,0))=0,"n/a",((INDEX(Historical!$C$7:$C$1439,MATCH(B145,Historical!$B$7:$B$1446,0))/INDEX(Historical!$H$7:$H$1432,MATCH(B145,Historical!$B$7:$B$1446,0)))^(1/5)-1)*100)</f>
        <v>13.295681060117071</v>
      </c>
      <c r="V145" s="761">
        <f>IF(INDEX(Historical!$O$7:$O$1432,MATCH(B145,Historical!$B$7:$B$1446,0))=0,"n/a",((INDEX(Historical!$C$7:$C$1439,MATCH(B145,Historical!$B$7:$B$1446,0))/INDEX(Historical!$O$7:$O$1432,MATCH(B145,Historical!$B$7:$B$1446,0)))^(1/10)-1)*100)</f>
        <v>9.7934759492371626</v>
      </c>
      <c r="W145" s="762">
        <f t="shared" si="38"/>
        <v>1.3576059336882023</v>
      </c>
      <c r="X145" s="763" t="str">
        <f t="shared" si="39"/>
        <v>n/a</v>
      </c>
      <c r="Y145" s="715"/>
      <c r="Z145" s="704">
        <f t="shared" si="40"/>
        <v>33.558863328822738</v>
      </c>
      <c r="AA145" s="937">
        <f t="shared" si="41"/>
        <v>10.267929634641407</v>
      </c>
      <c r="AB145" s="641">
        <v>12</v>
      </c>
      <c r="AC145" s="918">
        <v>7.39</v>
      </c>
      <c r="AD145" s="918">
        <v>1.04</v>
      </c>
      <c r="AE145" s="918">
        <v>1.1000000000000001</v>
      </c>
      <c r="AF145" s="918">
        <v>1.83</v>
      </c>
      <c r="AG145" s="918">
        <v>18.8</v>
      </c>
      <c r="AH145" s="920">
        <v>3.6999999999999997</v>
      </c>
      <c r="AI145" s="920">
        <v>10.18</v>
      </c>
      <c r="AJ145" s="918">
        <v>-0.1</v>
      </c>
      <c r="AK145" s="918">
        <v>9.84</v>
      </c>
      <c r="AL145" s="930">
        <v>11150</v>
      </c>
      <c r="AM145" s="924">
        <v>0.3</v>
      </c>
      <c r="AN145" s="918">
        <v>1.06</v>
      </c>
      <c r="AO145" s="804">
        <f t="shared" si="42"/>
        <v>6.2960698229453538</v>
      </c>
      <c r="AP145" s="805">
        <f t="shared" si="43"/>
        <v>16.56399945758676</v>
      </c>
      <c r="AQ145" s="938">
        <f t="shared" si="44"/>
        <v>-8.6148292326648228</v>
      </c>
      <c r="AR145" s="704">
        <f>INDEX(Historical!$C$7:$C$1439,MATCH(B145,Historical!$B$7:$B$1446,0))*IF(AH145="n/a",1.03,IF(AH145&lt;0,1.01,IF(AH145&gt;10,1.1,(1+AH145/100))))</f>
        <v>2.3228800000000001</v>
      </c>
      <c r="AS145" s="937">
        <f t="shared" si="45"/>
        <v>2.5551680000000001</v>
      </c>
      <c r="AT145" s="937">
        <f t="shared" si="34"/>
        <v>2.8065965312000003</v>
      </c>
      <c r="AU145" s="937">
        <f t="shared" si="34"/>
        <v>3.0827656298700803</v>
      </c>
      <c r="AV145" s="937">
        <f t="shared" si="34"/>
        <v>3.3861097678492964</v>
      </c>
      <c r="AW145" s="704">
        <f t="shared" si="46"/>
        <v>14.153519928919376</v>
      </c>
      <c r="AX145" s="812">
        <f t="shared" si="47"/>
        <v>18.652503859935919</v>
      </c>
      <c r="AY145" s="997">
        <v>1.1499999999999999</v>
      </c>
      <c r="AZ145" s="924">
        <v>12.58</v>
      </c>
      <c r="BA145" s="924">
        <v>-31.119999999999997</v>
      </c>
      <c r="BB145" s="924">
        <v>-5.64</v>
      </c>
      <c r="BC145" s="924">
        <v>-13.25</v>
      </c>
      <c r="BE145" s="666">
        <v>2011</v>
      </c>
      <c r="BF145" s="948" t="e">
        <f>#VALUE!</f>
        <v>#VALUE!</v>
      </c>
      <c r="BG145" s="933">
        <v>6.6000000000000005</v>
      </c>
    </row>
    <row r="146" spans="1:59" ht="11.25" customHeight="1" x14ac:dyDescent="0.2">
      <c r="A146" s="537" t="s">
        <v>1153</v>
      </c>
      <c r="B146" s="927" t="s">
        <v>1154</v>
      </c>
      <c r="C146" s="994" t="s">
        <v>4356</v>
      </c>
      <c r="D146" s="994" t="s">
        <v>4357</v>
      </c>
      <c r="E146" s="794">
        <v>9</v>
      </c>
      <c r="F146" s="526">
        <v>421</v>
      </c>
      <c r="G146" s="526" t="s">
        <v>37</v>
      </c>
      <c r="H146" s="526" t="s">
        <v>37</v>
      </c>
      <c r="I146" s="926">
        <v>76.900000000000006</v>
      </c>
      <c r="J146" s="704">
        <f t="shared" si="35"/>
        <v>5.851755526657997</v>
      </c>
      <c r="K146" s="929">
        <v>0.375</v>
      </c>
      <c r="L146" s="641">
        <v>12</v>
      </c>
      <c r="M146" s="695">
        <f t="shared" si="36"/>
        <v>4.5</v>
      </c>
      <c r="N146" s="923" t="s">
        <v>1060</v>
      </c>
      <c r="O146" s="797">
        <v>0.36</v>
      </c>
      <c r="P146" s="917">
        <v>43495</v>
      </c>
      <c r="Q146" s="917">
        <v>43511</v>
      </c>
      <c r="R146" s="695">
        <f t="shared" si="37"/>
        <v>4.1666666666666705</v>
      </c>
      <c r="S146" s="761">
        <f>IF(INDEX(Historical!$D$7:$D$1439,MATCH(B146,Historical!$B$7:$B$1446,0))=0,"n/a",(INDEX(Historical!$C$7:$C$1439,MATCH(B146,Historical!$B$7:$B$1446,0))/INDEX(Historical!$D$7:$D$1439,MATCH(B146,Historical!$B$7:$B$1446,0))-1)*100)</f>
        <v>5.3921568627451011</v>
      </c>
      <c r="T146" s="761">
        <f>IF(INDEX(Historical!$F$7:$F$1432,MATCH(B146,Historical!$B$7:$B$1446,0))=0,"n/a",((INDEX(Historical!$C$7:$C$1439,MATCH(B146,Historical!$B$7:$B$1446,0))/INDEX(Historical!$F$7:$F$1432,MATCH(B146,Historical!$B$7:$B$1446,0)))^(1/3)-1)*100)</f>
        <v>5.9790933814135583</v>
      </c>
      <c r="U146" s="761">
        <f>IF(INDEX(Historical!$H$7:$H$1432,MATCH(B146,Historical!$B$7:$B$1446,0))=0,"n/a",((INDEX(Historical!$C$7:$C$1439,MATCH(B146,Historical!$B$7:$B$1446,0))/INDEX(Historical!$H$7:$H$1432,MATCH(B146,Historical!$B$7:$B$1446,0)))^(1/5)-1)*100)</f>
        <v>6.627282361940745</v>
      </c>
      <c r="V146" s="761">
        <f>IF(INDEX(Historical!$O$7:$O$1432,MATCH(B146,Historical!$B$7:$B$1446,0))=0,"n/a",((INDEX(Historical!$C$7:$C$1439,MATCH(B146,Historical!$B$7:$B$1446,0))/INDEX(Historical!$O$7:$O$1432,MATCH(B146,Historical!$B$7:$B$1446,0)))^(1/10)-1)*100)</f>
        <v>2.7447077552710919</v>
      </c>
      <c r="W146" s="762">
        <f t="shared" si="38"/>
        <v>2.4145675798136752</v>
      </c>
      <c r="X146" s="763">
        <f t="shared" si="39"/>
        <v>9.4675462313439205</v>
      </c>
      <c r="Y146" s="928"/>
      <c r="Z146" s="704">
        <f t="shared" si="40"/>
        <v>137.61467889908258</v>
      </c>
      <c r="AA146" s="937">
        <f t="shared" si="41"/>
        <v>23.516819571865444</v>
      </c>
      <c r="AB146" s="641">
        <v>12</v>
      </c>
      <c r="AC146" s="918">
        <v>3.27</v>
      </c>
      <c r="AD146" s="918">
        <v>3.36</v>
      </c>
      <c r="AE146" s="918">
        <v>8.27</v>
      </c>
      <c r="AF146" s="918">
        <v>2</v>
      </c>
      <c r="AG146" s="918">
        <v>8.4</v>
      </c>
      <c r="AH146" s="918">
        <v>-0.6</v>
      </c>
      <c r="AI146" s="918">
        <v>3.27</v>
      </c>
      <c r="AJ146" s="918">
        <v>0.70000000000000007</v>
      </c>
      <c r="AK146" s="918">
        <v>7.0000000000000009</v>
      </c>
      <c r="AL146" s="930">
        <v>5790</v>
      </c>
      <c r="AM146" s="924">
        <v>0.89999999999999991</v>
      </c>
      <c r="AN146" s="918">
        <v>1.04</v>
      </c>
      <c r="AO146" s="804">
        <f t="shared" si="42"/>
        <v>-11.037781683266701</v>
      </c>
      <c r="AP146" s="805">
        <f t="shared" si="43"/>
        <v>12.479037888598743</v>
      </c>
      <c r="AQ146" s="938">
        <f t="shared" si="44"/>
        <v>44.581601939651883</v>
      </c>
      <c r="AR146" s="704">
        <f>INDEX(Historical!$C$7:$C$1439,MATCH(B146,Historical!$B$7:$B$1446,0))*IF(AH146="n/a",1.03,IF(AH146&lt;0,1.01,IF(AH146&gt;10,1.1,(1+AH146/100))))</f>
        <v>4.343</v>
      </c>
      <c r="AS146" s="937">
        <f t="shared" si="45"/>
        <v>4.4850161000000002</v>
      </c>
      <c r="AT146" s="937">
        <f t="shared" si="34"/>
        <v>4.7989672270000003</v>
      </c>
      <c r="AU146" s="937">
        <f t="shared" si="34"/>
        <v>5.1348949328900009</v>
      </c>
      <c r="AV146" s="937">
        <f t="shared" si="34"/>
        <v>5.494337578192301</v>
      </c>
      <c r="AW146" s="704">
        <f t="shared" si="46"/>
        <v>24.256215838082301</v>
      </c>
      <c r="AX146" s="812">
        <f t="shared" si="47"/>
        <v>31.542543352512741</v>
      </c>
      <c r="AY146" s="997">
        <v>0.7</v>
      </c>
      <c r="AZ146" s="924">
        <v>45.64</v>
      </c>
      <c r="BA146" s="924">
        <v>-0.98</v>
      </c>
      <c r="BB146" s="924">
        <v>4.1000000000000005</v>
      </c>
      <c r="BC146" s="924">
        <v>10.79</v>
      </c>
      <c r="BE146" s="666">
        <v>2011</v>
      </c>
      <c r="BF146" s="948" t="e">
        <f>#VALUE!</f>
        <v>#VALUE!</v>
      </c>
      <c r="BG146" s="933">
        <v>4</v>
      </c>
    </row>
    <row r="147" spans="1:59" ht="11.25" customHeight="1" x14ac:dyDescent="0.2">
      <c r="A147" s="13" t="s">
        <v>4089</v>
      </c>
      <c r="B147" s="633" t="s">
        <v>4090</v>
      </c>
      <c r="C147" s="994" t="s">
        <v>4356</v>
      </c>
      <c r="D147" s="994" t="s">
        <v>4357</v>
      </c>
      <c r="E147" s="794">
        <v>5</v>
      </c>
      <c r="F147" s="526">
        <v>866</v>
      </c>
      <c r="G147" s="526" t="s">
        <v>106</v>
      </c>
      <c r="H147" s="526" t="s">
        <v>106</v>
      </c>
      <c r="I147" s="926">
        <v>453.16</v>
      </c>
      <c r="J147" s="704">
        <f t="shared" si="35"/>
        <v>2.1714184835378232</v>
      </c>
      <c r="K147" s="929">
        <v>2.46</v>
      </c>
      <c r="L147" s="641">
        <v>4</v>
      </c>
      <c r="M147" s="695">
        <f t="shared" si="36"/>
        <v>9.84</v>
      </c>
      <c r="N147" s="923" t="s">
        <v>327</v>
      </c>
      <c r="O147" s="797">
        <v>2.2799999999999998</v>
      </c>
      <c r="P147" s="917">
        <v>43522</v>
      </c>
      <c r="Q147" s="917">
        <v>43544</v>
      </c>
      <c r="R147" s="695">
        <f t="shared" si="37"/>
        <v>7.8947368421052708</v>
      </c>
      <c r="S147" s="761">
        <f>IF(INDEX(Historical!$D$7:$D$1439,MATCH(B147,Historical!$B$7:$B$1446,0))=0,"n/a",(INDEX(Historical!$C$7:$C$1439,MATCH(B147,Historical!$B$7:$B$1446,0))/INDEX(Historical!$D$7:$D$1439,MATCH(B147,Historical!$B$7:$B$1446,0))-1)*100)</f>
        <v>13.999999999999989</v>
      </c>
      <c r="T147" s="761">
        <f>IF(INDEX(Historical!$F$7:$F$1432,MATCH(B147,Historical!$B$7:$B$1446,0))=0,"n/a",((INDEX(Historical!$C$7:$C$1439,MATCH(B147,Historical!$B$7:$B$1446,0))/INDEX(Historical!$F$7:$F$1432,MATCH(B147,Historical!$B$7:$B$1446,0)))^(1/3)-1)*100)</f>
        <v>10.496718534726735</v>
      </c>
      <c r="U147" s="761" t="str">
        <f>IF(INDEX(Historical!$H$7:$H$1432,MATCH(B147,Historical!$B$7:$B$1446,0))=0,"n/a",((INDEX(Historical!$C$7:$C$1439,MATCH(B147,Historical!$B$7:$B$1446,0))/INDEX(Historical!$H$7:$H$1432,MATCH(B147,Historical!$B$7:$B$1446,0)))^(1/5)-1)*100)</f>
        <v>n/a</v>
      </c>
      <c r="V147" s="761" t="str">
        <f>IF(INDEX(Historical!$O$7:$O$1432,MATCH(B147,Historical!$B$7:$B$1446,0))=0,"n/a",((INDEX(Historical!$C$7:$C$1439,MATCH(B147,Historical!$B$7:$B$1446,0))/INDEX(Historical!$O$7:$O$1432,MATCH(B147,Historical!$B$7:$B$1446,0)))^(1/10)-1)*100)</f>
        <v>n/a</v>
      </c>
      <c r="W147" s="762" t="str">
        <f t="shared" si="38"/>
        <v>n/a</v>
      </c>
      <c r="X147" s="763" t="str">
        <f t="shared" si="39"/>
        <v>n/a</v>
      </c>
      <c r="Y147" s="928"/>
      <c r="Z147" s="704">
        <f t="shared" si="40"/>
        <v>220.13422818791946</v>
      </c>
      <c r="AA147" s="937">
        <f t="shared" si="41"/>
        <v>101.37807606263983</v>
      </c>
      <c r="AB147" s="641">
        <v>12</v>
      </c>
      <c r="AC147" s="918">
        <v>4.47</v>
      </c>
      <c r="AD147" s="918">
        <v>4.5</v>
      </c>
      <c r="AE147" s="918">
        <v>7.56</v>
      </c>
      <c r="AF147" s="918">
        <v>5.05</v>
      </c>
      <c r="AG147" s="918">
        <v>5.0999999999999996</v>
      </c>
      <c r="AH147" s="918">
        <v>679.69999999999993</v>
      </c>
      <c r="AI147" s="918">
        <v>22.89</v>
      </c>
      <c r="AJ147" s="918">
        <v>20.200000000000003</v>
      </c>
      <c r="AK147" s="918">
        <v>22.5</v>
      </c>
      <c r="AL147" s="930">
        <v>38320</v>
      </c>
      <c r="AM147" s="924">
        <v>0.1</v>
      </c>
      <c r="AN147" s="918">
        <v>1.57</v>
      </c>
      <c r="AO147" s="804" t="str">
        <f t="shared" si="42"/>
        <v>n/a</v>
      </c>
      <c r="AP147" s="805" t="str">
        <f t="shared" si="43"/>
        <v>n/a</v>
      </c>
      <c r="AQ147" s="938">
        <f t="shared" si="44"/>
        <v>377.00886743042662</v>
      </c>
      <c r="AR147" s="704">
        <f>INDEX(Historical!$C$7:$C$1439,MATCH(B147,Historical!$B$7:$B$1446,0))*IF(AH147="n/a",1.03,IF(AH147&lt;0,1.01,IF(AH147&gt;10,1.1,(1+AH147/100))))</f>
        <v>10.032</v>
      </c>
      <c r="AS147" s="937">
        <f t="shared" si="45"/>
        <v>11.035200000000001</v>
      </c>
      <c r="AT147" s="937">
        <f t="shared" ref="AT147:AV166" si="49">IF($AK147="n/a",1.03*AS147,IF($AK147&lt;0,1.01*AS147,IF($AK147&gt;10,1.1*AS147,(1+$AK147/100)*AS147)))</f>
        <v>12.138720000000003</v>
      </c>
      <c r="AU147" s="937">
        <f t="shared" si="49"/>
        <v>13.352592000000005</v>
      </c>
      <c r="AV147" s="937">
        <f t="shared" si="49"/>
        <v>14.687851200000006</v>
      </c>
      <c r="AW147" s="704">
        <f t="shared" si="46"/>
        <v>61.246363200000012</v>
      </c>
      <c r="AX147" s="812">
        <f t="shared" si="47"/>
        <v>13.515394827434021</v>
      </c>
      <c r="AY147" s="997">
        <v>0.92</v>
      </c>
      <c r="AZ147" s="924">
        <v>35.15</v>
      </c>
      <c r="BA147" s="924">
        <v>-1.68</v>
      </c>
      <c r="BB147" s="924">
        <v>9.15</v>
      </c>
      <c r="BC147" s="924">
        <v>10.130000000000001</v>
      </c>
      <c r="BE147" s="666">
        <v>2015</v>
      </c>
      <c r="BF147" s="948" t="e">
        <f>#VALUE!</f>
        <v>#VALUE!</v>
      </c>
      <c r="BG147" s="933">
        <v>1.7999999999999998</v>
      </c>
    </row>
    <row r="148" spans="1:59" ht="11.25" customHeight="1" x14ac:dyDescent="0.2">
      <c r="A148" s="611" t="s">
        <v>1155</v>
      </c>
      <c r="B148" s="927" t="s">
        <v>1156</v>
      </c>
      <c r="C148" s="994" t="s">
        <v>179</v>
      </c>
      <c r="D148" s="994" t="s">
        <v>4374</v>
      </c>
      <c r="E148" s="794">
        <v>8</v>
      </c>
      <c r="F148" s="526">
        <v>560</v>
      </c>
      <c r="G148" s="526" t="s">
        <v>106</v>
      </c>
      <c r="H148" s="526" t="s">
        <v>106</v>
      </c>
      <c r="I148" s="926">
        <v>46.17</v>
      </c>
      <c r="J148" s="704">
        <f t="shared" si="35"/>
        <v>9.7899068659302557</v>
      </c>
      <c r="K148" s="929">
        <v>1.1299999999999999</v>
      </c>
      <c r="L148" s="641">
        <v>4</v>
      </c>
      <c r="M148" s="695">
        <f t="shared" si="36"/>
        <v>4.5199999999999996</v>
      </c>
      <c r="N148" s="923" t="s">
        <v>107</v>
      </c>
      <c r="O148" s="797">
        <v>1.115</v>
      </c>
      <c r="P148" s="917">
        <v>43496</v>
      </c>
      <c r="Q148" s="917">
        <v>43509</v>
      </c>
      <c r="R148" s="695">
        <f t="shared" si="37"/>
        <v>1.345291479820619</v>
      </c>
      <c r="S148" s="761">
        <f>IF(INDEX(Historical!$D$7:$D$1439,MATCH(B148,Historical!$B$7:$B$1446,0))=0,"n/a",(INDEX(Historical!$C$7:$C$1439,MATCH(B148,Historical!$B$7:$B$1446,0))/INDEX(Historical!$D$7:$D$1439,MATCH(B148,Historical!$B$7:$B$1446,0))-1)*100)</f>
        <v>17.510259917920656</v>
      </c>
      <c r="T148" s="761">
        <f>IF(INDEX(Historical!$F$7:$F$1432,MATCH(B148,Historical!$B$7:$B$1446,0))=0,"n/a",((INDEX(Historical!$C$7:$C$1439,MATCH(B148,Historical!$B$7:$B$1446,0))/INDEX(Historical!$F$7:$F$1432,MATCH(B148,Historical!$B$7:$B$1446,0)))^(1/3)-1)*100)</f>
        <v>19.688331461528531</v>
      </c>
      <c r="U148" s="761">
        <f>IF(INDEX(Historical!$H$7:$H$1432,MATCH(B148,Historical!$B$7:$B$1446,0))=0,"n/a",((INDEX(Historical!$C$7:$C$1439,MATCH(B148,Historical!$B$7:$B$1446,0))/INDEX(Historical!$H$7:$H$1432,MATCH(B148,Historical!$B$7:$B$1446,0)))^(1/5)-1)*100)</f>
        <v>22.610113370752384</v>
      </c>
      <c r="V148" s="761" t="str">
        <f>IF(INDEX(Historical!$O$7:$O$1432,MATCH(B148,Historical!$B$7:$B$1446,0))=0,"n/a",((INDEX(Historical!$C$7:$C$1439,MATCH(B148,Historical!$B$7:$B$1446,0))/INDEX(Historical!$O$7:$O$1432,MATCH(B148,Historical!$B$7:$B$1446,0)))^(1/10)-1)*100)</f>
        <v>n/a</v>
      </c>
      <c r="W148" s="762" t="str">
        <f t="shared" si="38"/>
        <v>n/a</v>
      </c>
      <c r="X148" s="763" t="str">
        <f t="shared" si="39"/>
        <v>n/a</v>
      </c>
      <c r="Y148" s="928"/>
      <c r="Z148" s="704">
        <f t="shared" si="40"/>
        <v>190.71729957805906</v>
      </c>
      <c r="AA148" s="937">
        <f t="shared" si="41"/>
        <v>19.481012658227847</v>
      </c>
      <c r="AB148" s="641">
        <v>12</v>
      </c>
      <c r="AC148" s="918">
        <v>2.37</v>
      </c>
      <c r="AD148" s="918">
        <v>5.25</v>
      </c>
      <c r="AE148" s="918">
        <v>3.82</v>
      </c>
      <c r="AF148" s="918">
        <v>1.1200000000000001</v>
      </c>
      <c r="AG148" s="918">
        <v>6.7</v>
      </c>
      <c r="AH148" s="918">
        <v>-53.1</v>
      </c>
      <c r="AI148" s="918">
        <v>19.45</v>
      </c>
      <c r="AJ148" s="918">
        <v>-15.4</v>
      </c>
      <c r="AK148" s="918">
        <v>3.71</v>
      </c>
      <c r="AL148" s="930">
        <v>5710</v>
      </c>
      <c r="AM148" s="924">
        <v>97.5</v>
      </c>
      <c r="AN148" s="918">
        <v>0</v>
      </c>
      <c r="AO148" s="804">
        <f t="shared" si="42"/>
        <v>12.919007578454789</v>
      </c>
      <c r="AP148" s="805">
        <f t="shared" si="43"/>
        <v>32.400020236682636</v>
      </c>
      <c r="AQ148" s="938">
        <f t="shared" si="44"/>
        <v>-1.5255607283117478</v>
      </c>
      <c r="AR148" s="704">
        <f>INDEX(Historical!$C$7:$C$1439,MATCH(B148,Historical!$B$7:$B$1446,0))*IF(AH148="n/a",1.03,IF(AH148&lt;0,1.01,IF(AH148&gt;10,1.1,(1+AH148/100))))</f>
        <v>4.3379500000000002</v>
      </c>
      <c r="AS148" s="937">
        <f t="shared" si="45"/>
        <v>4.771745000000001</v>
      </c>
      <c r="AT148" s="937">
        <f t="shared" si="49"/>
        <v>4.9487767395000004</v>
      </c>
      <c r="AU148" s="937">
        <f t="shared" si="49"/>
        <v>5.1323763565354499</v>
      </c>
      <c r="AV148" s="937">
        <f t="shared" si="49"/>
        <v>5.3227875193629144</v>
      </c>
      <c r="AW148" s="704">
        <f t="shared" si="46"/>
        <v>24.513635615398368</v>
      </c>
      <c r="AX148" s="812">
        <f t="shared" si="47"/>
        <v>53.09429416373915</v>
      </c>
      <c r="AY148" s="997">
        <v>1.06</v>
      </c>
      <c r="AZ148" s="924">
        <v>20.74</v>
      </c>
      <c r="BA148" s="924">
        <v>-27.55</v>
      </c>
      <c r="BB148" s="924">
        <v>6.12</v>
      </c>
      <c r="BC148" s="924">
        <v>-6.03</v>
      </c>
      <c r="BE148" s="666">
        <v>2012</v>
      </c>
      <c r="BF148" s="948" t="e">
        <f>#VALUE!</f>
        <v>#VALUE!</v>
      </c>
      <c r="BG148" s="933">
        <v>3.3000000000000003</v>
      </c>
    </row>
    <row r="149" spans="1:59" ht="11.25" customHeight="1" x14ac:dyDescent="0.2">
      <c r="A149" s="537" t="s">
        <v>1159</v>
      </c>
      <c r="B149" s="927" t="s">
        <v>1160</v>
      </c>
      <c r="C149" s="994" t="s">
        <v>247</v>
      </c>
      <c r="D149" s="994" t="s">
        <v>4383</v>
      </c>
      <c r="E149" s="794">
        <v>9</v>
      </c>
      <c r="F149" s="526">
        <v>363</v>
      </c>
      <c r="G149" s="526" t="s">
        <v>106</v>
      </c>
      <c r="H149" s="526" t="s">
        <v>106</v>
      </c>
      <c r="I149" s="926">
        <v>11.17</v>
      </c>
      <c r="J149" s="704">
        <f t="shared" si="35"/>
        <v>4.476275738585497</v>
      </c>
      <c r="K149" s="929">
        <v>0.125</v>
      </c>
      <c r="L149" s="641">
        <v>4</v>
      </c>
      <c r="M149" s="695">
        <f t="shared" si="36"/>
        <v>0.5</v>
      </c>
      <c r="N149" s="923" t="s">
        <v>344</v>
      </c>
      <c r="O149" s="797">
        <v>0.115</v>
      </c>
      <c r="P149" s="919">
        <v>43168</v>
      </c>
      <c r="Q149" s="919">
        <v>43178</v>
      </c>
      <c r="R149" s="695">
        <f t="shared" si="37"/>
        <v>8.6956521739130395</v>
      </c>
      <c r="S149" s="761">
        <f>IF(INDEX(Historical!$D$7:$D$1439,MATCH(B149,Historical!$B$7:$B$1446,0))=0,"n/a",(INDEX(Historical!$C$7:$C$1439,MATCH(B149,Historical!$B$7:$B$1446,0))/INDEX(Historical!$D$7:$D$1439,MATCH(B149,Historical!$B$7:$B$1446,0))-1)*100)</f>
        <v>8.6956521739130377</v>
      </c>
      <c r="T149" s="761">
        <f>IF(INDEX(Historical!$F$7:$F$1432,MATCH(B149,Historical!$B$7:$B$1446,0))=0,"n/a",((INDEX(Historical!$C$7:$C$1439,MATCH(B149,Historical!$B$7:$B$1446,0))/INDEX(Historical!$F$7:$F$1432,MATCH(B149,Historical!$B$7:$B$1446,0)))^(1/3)-1)*100)</f>
        <v>5.1559495992220539</v>
      </c>
      <c r="U149" s="761">
        <f>IF(INDEX(Historical!$H$7:$H$1432,MATCH(B149,Historical!$B$7:$B$1446,0))=0,"n/a",((INDEX(Historical!$C$7:$C$1439,MATCH(B149,Historical!$B$7:$B$1446,0))/INDEX(Historical!$H$7:$H$1432,MATCH(B149,Historical!$B$7:$B$1446,0)))^(1/5)-1)*100)</f>
        <v>8.0185187303563499</v>
      </c>
      <c r="V149" s="761">
        <f>IF(INDEX(Historical!$O$7:$O$1432,MATCH(B149,Historical!$B$7:$B$1446,0))=0,"n/a",((INDEX(Historical!$C$7:$C$1439,MATCH(B149,Historical!$B$7:$B$1446,0))/INDEX(Historical!$O$7:$O$1432,MATCH(B149,Historical!$B$7:$B$1446,0)))^(1/10)-1)*100)</f>
        <v>7.1773462536293131</v>
      </c>
      <c r="W149" s="762">
        <f t="shared" si="38"/>
        <v>1.1171982578242881</v>
      </c>
      <c r="X149" s="763">
        <f t="shared" si="39"/>
        <v>0.86220631509208057</v>
      </c>
      <c r="Y149" s="718"/>
      <c r="Z149" s="704">
        <f t="shared" si="40"/>
        <v>34.482758620689658</v>
      </c>
      <c r="AA149" s="937">
        <f t="shared" si="41"/>
        <v>7.703448275862069</v>
      </c>
      <c r="AB149" s="641">
        <v>12</v>
      </c>
      <c r="AC149" s="918">
        <v>1.45</v>
      </c>
      <c r="AD149" s="918">
        <v>0.51</v>
      </c>
      <c r="AE149" s="918">
        <v>0.95</v>
      </c>
      <c r="AF149" s="918">
        <v>1.26</v>
      </c>
      <c r="AG149" s="918">
        <v>16.7</v>
      </c>
      <c r="AH149" s="918">
        <v>88.8</v>
      </c>
      <c r="AI149" s="918" t="s">
        <v>137</v>
      </c>
      <c r="AJ149" s="918">
        <v>9.3000000000000007</v>
      </c>
      <c r="AK149" s="918">
        <v>15</v>
      </c>
      <c r="AL149" s="930">
        <v>166.54</v>
      </c>
      <c r="AM149" s="924">
        <v>12.8</v>
      </c>
      <c r="AN149" s="918">
        <v>0</v>
      </c>
      <c r="AO149" s="804">
        <f t="shared" si="42"/>
        <v>4.7913461930797787</v>
      </c>
      <c r="AP149" s="805">
        <f t="shared" si="43"/>
        <v>12.494794468941848</v>
      </c>
      <c r="AQ149" s="938">
        <f t="shared" si="44"/>
        <v>-34.319477510583404</v>
      </c>
      <c r="AR149" s="704">
        <f>INDEX(Historical!$C$7:$C$1439,MATCH(B149,Historical!$B$7:$B$1446,0))*IF(AH149="n/a",1.03,IF(AH149&lt;0,1.01,IF(AH149&gt;10,1.1,(1+AH149/100))))</f>
        <v>0.55000000000000004</v>
      </c>
      <c r="AS149" s="937">
        <f t="shared" si="45"/>
        <v>0.56650000000000011</v>
      </c>
      <c r="AT149" s="937">
        <f t="shared" si="49"/>
        <v>0.6231500000000002</v>
      </c>
      <c r="AU149" s="937">
        <f t="shared" si="49"/>
        <v>0.68546500000000032</v>
      </c>
      <c r="AV149" s="937">
        <f t="shared" si="49"/>
        <v>0.75401150000000039</v>
      </c>
      <c r="AW149" s="704">
        <f t="shared" si="46"/>
        <v>3.1791265000000011</v>
      </c>
      <c r="AX149" s="812">
        <f t="shared" si="47"/>
        <v>28.461293643688464</v>
      </c>
      <c r="AY149" s="997">
        <v>0.18</v>
      </c>
      <c r="AZ149" s="924">
        <v>6.38</v>
      </c>
      <c r="BA149" s="924">
        <v>-26.75</v>
      </c>
      <c r="BB149" s="924">
        <v>-4.97</v>
      </c>
      <c r="BC149" s="924">
        <v>-10.440000000000001</v>
      </c>
      <c r="BE149" s="666">
        <v>2010</v>
      </c>
      <c r="BF149" s="948" t="e">
        <f>#VALUE!</f>
        <v>#VALUE!</v>
      </c>
      <c r="BG149" s="933">
        <v>13.8</v>
      </c>
    </row>
    <row r="150" spans="1:59" ht="11.25" customHeight="1" x14ac:dyDescent="0.2">
      <c r="A150" s="13" t="s">
        <v>4061</v>
      </c>
      <c r="B150" s="633" t="s">
        <v>4062</v>
      </c>
      <c r="C150" s="994" t="s">
        <v>179</v>
      </c>
      <c r="D150" s="994" t="s">
        <v>4374</v>
      </c>
      <c r="E150" s="794">
        <v>5</v>
      </c>
      <c r="F150" s="526">
        <v>859</v>
      </c>
      <c r="G150" s="526" t="s">
        <v>106</v>
      </c>
      <c r="H150" s="526" t="s">
        <v>106</v>
      </c>
      <c r="I150" s="926">
        <v>32.25</v>
      </c>
      <c r="J150" s="704">
        <f t="shared" si="35"/>
        <v>7.9379844961240318</v>
      </c>
      <c r="K150" s="929">
        <v>0.64</v>
      </c>
      <c r="L150" s="641">
        <v>4</v>
      </c>
      <c r="M150" s="695">
        <f t="shared" si="36"/>
        <v>2.56</v>
      </c>
      <c r="N150" s="923" t="s">
        <v>517</v>
      </c>
      <c r="O150" s="797">
        <v>0.63500000000000001</v>
      </c>
      <c r="P150" s="917">
        <v>43510</v>
      </c>
      <c r="Q150" s="917">
        <v>43524</v>
      </c>
      <c r="R150" s="695">
        <f t="shared" si="37"/>
        <v>0.78740157480315032</v>
      </c>
      <c r="S150" s="761">
        <f>IF(INDEX(Historical!$D$7:$D$1439,MATCH(B150,Historical!$B$7:$B$1446,0))=0,"n/a",(INDEX(Historical!$C$7:$C$1439,MATCH(B150,Historical!$B$7:$B$1446,0))/INDEX(Historical!$D$7:$D$1439,MATCH(B150,Historical!$B$7:$B$1446,0))-1)*100)</f>
        <v>10.329670329670314</v>
      </c>
      <c r="T150" s="761">
        <f>IF(INDEX(Historical!$F$7:$F$1432,MATCH(B150,Historical!$B$7:$B$1446,0))=0,"n/a",((INDEX(Historical!$C$7:$C$1439,MATCH(B150,Historical!$B$7:$B$1446,0))/INDEX(Historical!$F$7:$F$1432,MATCH(B150,Historical!$B$7:$B$1446,0)))^(1/3)-1)*100)</f>
        <v>52.840857462486682</v>
      </c>
      <c r="U150" s="761" t="str">
        <f>IF(INDEX(Historical!$H$7:$H$1432,MATCH(B150,Historical!$B$7:$B$1446,0))=0,"n/a",((INDEX(Historical!$C$7:$C$1439,MATCH(B150,Historical!$B$7:$B$1446,0))/INDEX(Historical!$H$7:$H$1432,MATCH(B150,Historical!$B$7:$B$1446,0)))^(1/5)-1)*100)</f>
        <v>n/a</v>
      </c>
      <c r="V150" s="761" t="str">
        <f>IF(INDEX(Historical!$O$7:$O$1432,MATCH(B150,Historical!$B$7:$B$1446,0))=0,"n/a",((INDEX(Historical!$C$7:$C$1439,MATCH(B150,Historical!$B$7:$B$1446,0))/INDEX(Historical!$O$7:$O$1432,MATCH(B150,Historical!$B$7:$B$1446,0)))^(1/10)-1)*100)</f>
        <v>n/a</v>
      </c>
      <c r="W150" s="762" t="str">
        <f t="shared" si="38"/>
        <v>n/a</v>
      </c>
      <c r="X150" s="763" t="str">
        <f t="shared" si="39"/>
        <v>n/a</v>
      </c>
      <c r="Y150" s="928"/>
      <c r="Z150" s="704" t="str">
        <f t="shared" si="40"/>
        <v>n/a</v>
      </c>
      <c r="AA150" s="937" t="str">
        <f t="shared" si="41"/>
        <v>n/a</v>
      </c>
      <c r="AB150" s="641">
        <v>12</v>
      </c>
      <c r="AC150" s="918">
        <v>-0.01</v>
      </c>
      <c r="AD150" s="918" t="s">
        <v>137</v>
      </c>
      <c r="AE150" s="918">
        <v>1.51</v>
      </c>
      <c r="AF150" s="918">
        <v>5.3</v>
      </c>
      <c r="AG150" s="918">
        <v>2.4</v>
      </c>
      <c r="AH150" s="918">
        <v>-66.400000000000006</v>
      </c>
      <c r="AI150" s="918">
        <v>26.11</v>
      </c>
      <c r="AJ150" s="918">
        <v>25.5</v>
      </c>
      <c r="AK150" s="918" t="s">
        <v>137</v>
      </c>
      <c r="AL150" s="930">
        <v>867.2</v>
      </c>
      <c r="AM150" s="924">
        <v>2.4</v>
      </c>
      <c r="AN150" s="918">
        <v>1.54</v>
      </c>
      <c r="AO150" s="804" t="str">
        <f t="shared" si="42"/>
        <v>n/a</v>
      </c>
      <c r="AP150" s="805" t="str">
        <f t="shared" si="43"/>
        <v>n/a</v>
      </c>
      <c r="AQ150" s="938" t="str">
        <f t="shared" si="44"/>
        <v>n/a</v>
      </c>
      <c r="AR150" s="704">
        <f>INDEX(Historical!$C$7:$C$1439,MATCH(B150,Historical!$B$7:$B$1446,0))*IF(AH150="n/a",1.03,IF(AH150&lt;0,1.01,IF(AH150&gt;10,1.1,(1+AH150/100))))</f>
        <v>2.5350999999999999</v>
      </c>
      <c r="AS150" s="937">
        <f t="shared" si="45"/>
        <v>2.7886100000000003</v>
      </c>
      <c r="AT150" s="937">
        <f t="shared" si="49"/>
        <v>2.8722683000000004</v>
      </c>
      <c r="AU150" s="937">
        <f t="shared" si="49"/>
        <v>2.9584363490000007</v>
      </c>
      <c r="AV150" s="937">
        <f t="shared" si="49"/>
        <v>3.0471894394700008</v>
      </c>
      <c r="AW150" s="704">
        <f t="shared" si="46"/>
        <v>14.201604088470003</v>
      </c>
      <c r="AX150" s="812">
        <f t="shared" si="47"/>
        <v>44.035981669674428</v>
      </c>
      <c r="AY150" s="997">
        <v>0.92</v>
      </c>
      <c r="AZ150" s="924">
        <v>26.97</v>
      </c>
      <c r="BA150" s="924">
        <v>-2.86</v>
      </c>
      <c r="BB150" s="924">
        <v>7.6700000000000008</v>
      </c>
      <c r="BC150" s="924">
        <v>7.7799999999999994</v>
      </c>
      <c r="BE150" s="666">
        <v>2015</v>
      </c>
      <c r="BF150" s="948" t="e">
        <f>#VALUE!</f>
        <v>#VALUE!</v>
      </c>
      <c r="BG150" s="933">
        <v>0.89999999999999991</v>
      </c>
    </row>
    <row r="151" spans="1:59" ht="11.25" customHeight="1" x14ac:dyDescent="0.2">
      <c r="A151" s="630" t="s">
        <v>1165</v>
      </c>
      <c r="B151" s="927" t="s">
        <v>1166</v>
      </c>
      <c r="C151" s="994" t="s">
        <v>108</v>
      </c>
      <c r="D151" s="994" t="s">
        <v>4376</v>
      </c>
      <c r="E151" s="794">
        <v>8</v>
      </c>
      <c r="F151" s="526">
        <v>581</v>
      </c>
      <c r="G151" s="526" t="s">
        <v>106</v>
      </c>
      <c r="H151" s="526" t="s">
        <v>106</v>
      </c>
      <c r="I151" s="926">
        <v>35.65</v>
      </c>
      <c r="J151" s="704">
        <f t="shared" si="35"/>
        <v>2.9172510518934081</v>
      </c>
      <c r="K151" s="929">
        <v>0.52</v>
      </c>
      <c r="L151" s="641">
        <v>2</v>
      </c>
      <c r="M151" s="695">
        <f t="shared" si="36"/>
        <v>1.04</v>
      </c>
      <c r="N151" s="923" t="s">
        <v>615</v>
      </c>
      <c r="O151" s="797">
        <v>0.46</v>
      </c>
      <c r="P151" s="917">
        <v>43536</v>
      </c>
      <c r="Q151" s="917">
        <v>43558</v>
      </c>
      <c r="R151" s="695">
        <f t="shared" si="37"/>
        <v>13.043478260869565</v>
      </c>
      <c r="S151" s="761">
        <f>IF(INDEX(Historical!$D$7:$D$1439,MATCH(B151,Historical!$B$7:$B$1446,0))=0,"n/a",(INDEX(Historical!$C$7:$C$1439,MATCH(B151,Historical!$B$7:$B$1446,0))/INDEX(Historical!$D$7:$D$1439,MATCH(B151,Historical!$B$7:$B$1446,0))-1)*100)</f>
        <v>14.999999999999991</v>
      </c>
      <c r="T151" s="761">
        <f>IF(INDEX(Historical!$F$7:$F$1432,MATCH(B151,Historical!$B$7:$B$1446,0))=0,"n/a",((INDEX(Historical!$C$7:$C$1439,MATCH(B151,Historical!$B$7:$B$1446,0))/INDEX(Historical!$F$7:$F$1432,MATCH(B151,Historical!$B$7:$B$1446,0)))^(1/3)-1)*100)</f>
        <v>8.5138345254405436</v>
      </c>
      <c r="U151" s="761">
        <f>IF(INDEX(Historical!$H$7:$H$1432,MATCH(B151,Historical!$B$7:$B$1446,0))=0,"n/a",((INDEX(Historical!$C$7:$C$1439,MATCH(B151,Historical!$B$7:$B$1446,0))/INDEX(Historical!$H$7:$H$1432,MATCH(B151,Historical!$B$7:$B$1446,0)))^(1/5)-1)*100)</f>
        <v>12.970113373747605</v>
      </c>
      <c r="V151" s="761">
        <f>IF(INDEX(Historical!$O$7:$O$1432,MATCH(B151,Historical!$B$7:$B$1446,0))=0,"n/a",((INDEX(Historical!$C$7:$C$1439,MATCH(B151,Historical!$B$7:$B$1446,0))/INDEX(Historical!$O$7:$O$1432,MATCH(B151,Historical!$B$7:$B$1446,0)))^(1/10)-1)*100)</f>
        <v>1.6644984534020635</v>
      </c>
      <c r="W151" s="762">
        <f t="shared" si="38"/>
        <v>7.7922051217518575</v>
      </c>
      <c r="X151" s="763">
        <f t="shared" si="39"/>
        <v>1.0544807620933012</v>
      </c>
      <c r="Y151" s="928"/>
      <c r="Z151" s="704">
        <f t="shared" si="40"/>
        <v>31.325301204819279</v>
      </c>
      <c r="AA151" s="937">
        <f t="shared" si="41"/>
        <v>10.737951807228916</v>
      </c>
      <c r="AB151" s="641">
        <v>12</v>
      </c>
      <c r="AC151" s="918">
        <v>3.32</v>
      </c>
      <c r="AD151" s="918" t="s">
        <v>137</v>
      </c>
      <c r="AE151" s="918">
        <v>2.99</v>
      </c>
      <c r="AF151" s="918">
        <v>1.31</v>
      </c>
      <c r="AG151" s="918">
        <v>13.100000000000001</v>
      </c>
      <c r="AH151" s="918">
        <v>28.1</v>
      </c>
      <c r="AI151" s="918">
        <v>9.08</v>
      </c>
      <c r="AJ151" s="918">
        <v>12.3</v>
      </c>
      <c r="AK151" s="918" t="s">
        <v>137</v>
      </c>
      <c r="AL151" s="930">
        <v>172.19</v>
      </c>
      <c r="AM151" s="924">
        <v>4.1000000000000005</v>
      </c>
      <c r="AN151" s="918">
        <v>0.09</v>
      </c>
      <c r="AO151" s="804">
        <f t="shared" si="42"/>
        <v>5.1494126184120983</v>
      </c>
      <c r="AP151" s="805">
        <f t="shared" si="43"/>
        <v>15.887364425641014</v>
      </c>
      <c r="AQ151" s="938">
        <f t="shared" si="44"/>
        <v>-20.931206134657998</v>
      </c>
      <c r="AR151" s="704">
        <f>INDEX(Historical!$C$7:$C$1439,MATCH(B151,Historical!$B$7:$B$1446,0))*IF(AH151="n/a",1.03,IF(AH151&lt;0,1.01,IF(AH151&gt;10,1.1,(1+AH151/100))))</f>
        <v>1.0120000000000002</v>
      </c>
      <c r="AS151" s="937">
        <f t="shared" si="45"/>
        <v>1.1038896000000002</v>
      </c>
      <c r="AT151" s="937">
        <f t="shared" si="49"/>
        <v>1.1370062880000003</v>
      </c>
      <c r="AU151" s="937">
        <f t="shared" si="49"/>
        <v>1.1711164766400002</v>
      </c>
      <c r="AV151" s="937">
        <f t="shared" si="49"/>
        <v>1.2062499709392003</v>
      </c>
      <c r="AW151" s="704">
        <f t="shared" si="46"/>
        <v>5.6302623355792019</v>
      </c>
      <c r="AX151" s="812">
        <f t="shared" si="47"/>
        <v>15.793162231638716</v>
      </c>
      <c r="AY151" s="997">
        <v>0.69</v>
      </c>
      <c r="AZ151" s="924">
        <v>16.470000000000002</v>
      </c>
      <c r="BA151" s="924">
        <v>-27.58</v>
      </c>
      <c r="BB151" s="924">
        <v>1.02</v>
      </c>
      <c r="BC151" s="924">
        <v>-14.099999999999998</v>
      </c>
      <c r="BE151" s="666">
        <v>2012</v>
      </c>
      <c r="BF151" s="948" t="e">
        <f>#VALUE!</f>
        <v>#VALUE!</v>
      </c>
      <c r="BG151" s="933">
        <v>1.2</v>
      </c>
    </row>
    <row r="152" spans="1:59" s="840" customFormat="1" ht="11.25" customHeight="1" x14ac:dyDescent="0.2">
      <c r="A152" s="843" t="s">
        <v>1151</v>
      </c>
      <c r="B152" s="848" t="s">
        <v>1152</v>
      </c>
      <c r="C152" s="994" t="s">
        <v>4380</v>
      </c>
      <c r="D152" s="994" t="s">
        <v>523</v>
      </c>
      <c r="E152" s="1006">
        <v>6</v>
      </c>
      <c r="F152" s="526">
        <v>702</v>
      </c>
      <c r="G152" s="1151" t="s">
        <v>106</v>
      </c>
      <c r="H152" s="1151" t="s">
        <v>106</v>
      </c>
      <c r="I152" s="821">
        <v>3.24</v>
      </c>
      <c r="J152" s="822">
        <f t="shared" si="35"/>
        <v>6.1728395061728394</v>
      </c>
      <c r="K152" s="823">
        <v>0.05</v>
      </c>
      <c r="L152" s="824">
        <v>4</v>
      </c>
      <c r="M152" s="825">
        <f t="shared" si="36"/>
        <v>0.2</v>
      </c>
      <c r="N152" s="826" t="s">
        <v>152</v>
      </c>
      <c r="O152" s="827">
        <v>3.125E-2</v>
      </c>
      <c r="P152" s="849">
        <v>42991</v>
      </c>
      <c r="Q152" s="849">
        <v>43007</v>
      </c>
      <c r="R152" s="825">
        <f t="shared" si="37"/>
        <v>60.000000000000007</v>
      </c>
      <c r="S152" s="761">
        <f>IF(INDEX(Historical!$D$7:$D$1439,MATCH(B152,Historical!$B$7:$B$1446,0))=0,"n/a",(INDEX(Historical!$C$7:$C$1439,MATCH(B152,Historical!$B$7:$B$1446,0))/INDEX(Historical!$D$7:$D$1439,MATCH(B152,Historical!$B$7:$B$1446,0))-1)*100)</f>
        <v>23.076923076923084</v>
      </c>
      <c r="T152" s="761">
        <f>IF(INDEX(Historical!$F$7:$F$1432,MATCH(B152,Historical!$B$7:$B$1446,0))=0,"n/a",((INDEX(Historical!$C$7:$C$1439,MATCH(B152,Historical!$B$7:$B$1446,0))/INDEX(Historical!$F$7:$F$1432,MATCH(B152,Historical!$B$7:$B$1446,0)))^(1/3)-1)*100)</f>
        <v>23.47158379972165</v>
      </c>
      <c r="U152" s="761">
        <f>IF(INDEX(Historical!$H$7:$H$1432,MATCH(B152,Historical!$B$7:$B$1446,0))=0,"n/a",((INDEX(Historical!$C$7:$C$1439,MATCH(B152,Historical!$B$7:$B$1446,0))/INDEX(Historical!$H$7:$H$1432,MATCH(B152,Historical!$B$7:$B$1446,0)))^(1/5)-1)*100)</f>
        <v>51.571656651039802</v>
      </c>
      <c r="V152" s="761" t="str">
        <f>IF(INDEX(Historical!$O$7:$O$1432,MATCH(B152,Historical!$B$7:$B$1446,0))=0,"n/a",((INDEX(Historical!$C$7:$C$1439,MATCH(B152,Historical!$B$7:$B$1446,0))/INDEX(Historical!$O$7:$O$1432,MATCH(B152,Historical!$B$7:$B$1446,0)))^(1/10)-1)*100)</f>
        <v>n/a</v>
      </c>
      <c r="W152" s="829" t="str">
        <f t="shared" si="38"/>
        <v>n/a</v>
      </c>
      <c r="X152" s="830">
        <f t="shared" si="39"/>
        <v>0.83046145975909502</v>
      </c>
      <c r="Y152" s="996" t="s">
        <v>4432</v>
      </c>
      <c r="Z152" s="822">
        <f t="shared" si="40"/>
        <v>2000</v>
      </c>
      <c r="AA152" s="832">
        <f t="shared" si="41"/>
        <v>324</v>
      </c>
      <c r="AB152" s="824">
        <v>12</v>
      </c>
      <c r="AC152" s="833">
        <v>0.01</v>
      </c>
      <c r="AD152" s="833" t="s">
        <v>137</v>
      </c>
      <c r="AE152" s="833">
        <v>1.04</v>
      </c>
      <c r="AF152" s="833">
        <v>0.86</v>
      </c>
      <c r="AG152" s="833">
        <v>5.4</v>
      </c>
      <c r="AH152" s="833">
        <v>688.1</v>
      </c>
      <c r="AI152" s="833">
        <v>20</v>
      </c>
      <c r="AJ152" s="833">
        <v>62.1</v>
      </c>
      <c r="AK152" s="833" t="s">
        <v>137</v>
      </c>
      <c r="AL152" s="834">
        <v>300.8</v>
      </c>
      <c r="AM152" s="1003">
        <v>2.8000000000000003</v>
      </c>
      <c r="AN152" s="833">
        <v>0.88</v>
      </c>
      <c r="AO152" s="836">
        <f t="shared" si="42"/>
        <v>-266.25550384278733</v>
      </c>
      <c r="AP152" s="837">
        <f t="shared" si="43"/>
        <v>57.744496157212645</v>
      </c>
      <c r="AQ152" s="838">
        <f t="shared" si="44"/>
        <v>251.90907916676431</v>
      </c>
      <c r="AR152" s="704">
        <f>INDEX(Historical!$C$7:$C$1439,MATCH(B152,Historical!$B$7:$B$1446,0))*IF(AH152="n/a",1.03,IF(AH152&lt;0,1.01,IF(AH152&gt;10,1.1,(1+AH152/100))))</f>
        <v>0.22000000000000003</v>
      </c>
      <c r="AS152" s="832">
        <f t="shared" si="45"/>
        <v>0.24200000000000005</v>
      </c>
      <c r="AT152" s="832">
        <f t="shared" si="49"/>
        <v>0.24926000000000006</v>
      </c>
      <c r="AU152" s="832">
        <f t="shared" si="49"/>
        <v>0.25673780000000007</v>
      </c>
      <c r="AV152" s="832">
        <f t="shared" si="49"/>
        <v>0.2644399340000001</v>
      </c>
      <c r="AW152" s="822">
        <f t="shared" si="46"/>
        <v>1.2324377340000003</v>
      </c>
      <c r="AX152" s="839">
        <f t="shared" si="47"/>
        <v>38.03820166666668</v>
      </c>
      <c r="AY152" s="998">
        <v>1.46</v>
      </c>
      <c r="AZ152" s="835">
        <v>26.56</v>
      </c>
      <c r="BA152" s="835">
        <v>-43</v>
      </c>
      <c r="BB152" s="835">
        <v>-14.41</v>
      </c>
      <c r="BC152" s="835">
        <v>-23.84</v>
      </c>
      <c r="BD152" s="964"/>
      <c r="BE152" s="666">
        <v>2014</v>
      </c>
      <c r="BF152" s="948" t="e">
        <f>#VALUE!</f>
        <v>#VALUE!</v>
      </c>
      <c r="BG152" s="895">
        <v>2.4</v>
      </c>
    </row>
    <row r="153" spans="1:59" ht="11.25" customHeight="1" x14ac:dyDescent="0.2">
      <c r="A153" s="611" t="s">
        <v>1171</v>
      </c>
      <c r="B153" s="927" t="s">
        <v>1172</v>
      </c>
      <c r="C153" s="994" t="s">
        <v>247</v>
      </c>
      <c r="D153" s="994" t="s">
        <v>4401</v>
      </c>
      <c r="E153" s="794">
        <v>7</v>
      </c>
      <c r="F153" s="526">
        <v>620</v>
      </c>
      <c r="G153" s="526" t="s">
        <v>106</v>
      </c>
      <c r="H153" s="526" t="s">
        <v>106</v>
      </c>
      <c r="I153" s="926">
        <v>119</v>
      </c>
      <c r="J153" s="704">
        <f t="shared" si="35"/>
        <v>1.0756302521008403</v>
      </c>
      <c r="K153" s="929">
        <v>0.32</v>
      </c>
      <c r="L153" s="641">
        <v>4</v>
      </c>
      <c r="M153" s="695">
        <f t="shared" si="36"/>
        <v>1.28</v>
      </c>
      <c r="N153" s="923" t="s">
        <v>136</v>
      </c>
      <c r="O153" s="797">
        <v>0.3</v>
      </c>
      <c r="P153" s="917">
        <v>43334</v>
      </c>
      <c r="Q153" s="917">
        <v>43356</v>
      </c>
      <c r="R153" s="695">
        <f t="shared" si="37"/>
        <v>6.6666666666666732</v>
      </c>
      <c r="S153" s="761">
        <f>IF(INDEX(Historical!$D$7:$D$1439,MATCH(B153,Historical!$B$7:$B$1446,0))=0,"n/a",(INDEX(Historical!$C$7:$C$1439,MATCH(B153,Historical!$B$7:$B$1446,0))/INDEX(Historical!$D$7:$D$1439,MATCH(B153,Historical!$B$7:$B$1446,0))-1)*100)</f>
        <v>6.8965517241379448</v>
      </c>
      <c r="T153" s="761">
        <f>IF(INDEX(Historical!$F$7:$F$1432,MATCH(B153,Historical!$B$7:$B$1446,0))=0,"n/a",((INDEX(Historical!$C$7:$C$1439,MATCH(B153,Historical!$B$7:$B$1446,0))/INDEX(Historical!$F$7:$F$1432,MATCH(B153,Historical!$B$7:$B$1446,0)))^(1/3)-1)*100)</f>
        <v>13.862522184714066</v>
      </c>
      <c r="U153" s="761">
        <f>IF(INDEX(Historical!$H$7:$H$1432,MATCH(B153,Historical!$B$7:$B$1446,0))=0,"n/a",((INDEX(Historical!$C$7:$C$1439,MATCH(B153,Historical!$B$7:$B$1446,0))/INDEX(Historical!$H$7:$H$1432,MATCH(B153,Historical!$B$7:$B$1446,0)))^(1/5)-1)*100)</f>
        <v>17.232150472580798</v>
      </c>
      <c r="V153" s="761" t="str">
        <f>IF(INDEX(Historical!$O$7:$O$1432,MATCH(B153,Historical!$B$7:$B$1446,0))=0,"n/a",((INDEX(Historical!$C$7:$C$1439,MATCH(B153,Historical!$B$7:$B$1446,0))/INDEX(Historical!$O$7:$O$1432,MATCH(B153,Historical!$B$7:$B$1446,0)))^(1/10)-1)*100)</f>
        <v>n/a</v>
      </c>
      <c r="W153" s="762" t="str">
        <f t="shared" si="38"/>
        <v>n/a</v>
      </c>
      <c r="X153" s="763">
        <f t="shared" si="39"/>
        <v>1.7765103579980202</v>
      </c>
      <c r="Y153" s="928"/>
      <c r="Z153" s="704">
        <f t="shared" si="40"/>
        <v>48.484848484848484</v>
      </c>
      <c r="AA153" s="937">
        <f t="shared" si="41"/>
        <v>45.075757575757571</v>
      </c>
      <c r="AB153" s="641">
        <v>12</v>
      </c>
      <c r="AC153" s="918">
        <v>2.64</v>
      </c>
      <c r="AD153" s="918">
        <v>3.2</v>
      </c>
      <c r="AE153" s="918">
        <v>1.59</v>
      </c>
      <c r="AF153" s="918">
        <v>4.3099999999999996</v>
      </c>
      <c r="AG153" s="918">
        <v>9.8000000000000007</v>
      </c>
      <c r="AH153" s="918">
        <v>14.099999999999998</v>
      </c>
      <c r="AI153" s="918">
        <v>16.760000000000002</v>
      </c>
      <c r="AJ153" s="918">
        <v>9.7000000000000011</v>
      </c>
      <c r="AK153" s="918">
        <v>14.04</v>
      </c>
      <c r="AL153" s="930">
        <v>17870</v>
      </c>
      <c r="AM153" s="924">
        <v>0.5</v>
      </c>
      <c r="AN153" s="918">
        <v>0.91</v>
      </c>
      <c r="AO153" s="804">
        <f t="shared" si="42"/>
        <v>-26.767976851075932</v>
      </c>
      <c r="AP153" s="805">
        <f t="shared" si="43"/>
        <v>18.307780724681638</v>
      </c>
      <c r="AQ153" s="938">
        <f t="shared" si="44"/>
        <v>193.84539786274999</v>
      </c>
      <c r="AR153" s="704">
        <f>INDEX(Historical!$C$7:$C$1439,MATCH(B153,Historical!$B$7:$B$1446,0))*IF(AH153="n/a",1.03,IF(AH153&lt;0,1.01,IF(AH153&gt;10,1.1,(1+AH153/100))))</f>
        <v>1.3640000000000001</v>
      </c>
      <c r="AS153" s="937">
        <f t="shared" si="45"/>
        <v>1.5004000000000002</v>
      </c>
      <c r="AT153" s="937">
        <f t="shared" si="49"/>
        <v>1.6504400000000004</v>
      </c>
      <c r="AU153" s="937">
        <f t="shared" si="49"/>
        <v>1.8154840000000005</v>
      </c>
      <c r="AV153" s="937">
        <f t="shared" si="49"/>
        <v>1.9970324000000008</v>
      </c>
      <c r="AW153" s="704">
        <f t="shared" si="46"/>
        <v>8.3273564000000011</v>
      </c>
      <c r="AX153" s="812">
        <f t="shared" si="47"/>
        <v>6.9977784873949593</v>
      </c>
      <c r="AY153" s="997">
        <v>0.94</v>
      </c>
      <c r="AZ153" s="924">
        <v>13.200000000000001</v>
      </c>
      <c r="BA153" s="924">
        <v>-14.860000000000001</v>
      </c>
      <c r="BB153" s="924">
        <v>-3.2</v>
      </c>
      <c r="BC153" s="924">
        <v>-3.75</v>
      </c>
      <c r="BE153" s="666">
        <v>2012</v>
      </c>
      <c r="BF153" s="948" t="e">
        <f>#VALUE!</f>
        <v>#VALUE!</v>
      </c>
      <c r="BG153" s="933">
        <v>2.1</v>
      </c>
    </row>
    <row r="154" spans="1:59" ht="11.25" customHeight="1" x14ac:dyDescent="0.2">
      <c r="A154" s="611" t="s">
        <v>1173</v>
      </c>
      <c r="B154" s="927" t="s">
        <v>1174</v>
      </c>
      <c r="C154" s="994" t="s">
        <v>112</v>
      </c>
      <c r="D154" s="994" t="s">
        <v>4399</v>
      </c>
      <c r="E154" s="794">
        <v>7</v>
      </c>
      <c r="F154" s="526">
        <v>676</v>
      </c>
      <c r="G154" s="526" t="s">
        <v>106</v>
      </c>
      <c r="H154" s="526" t="s">
        <v>106</v>
      </c>
      <c r="I154" s="926">
        <v>57.72</v>
      </c>
      <c r="J154" s="704">
        <f t="shared" si="35"/>
        <v>1.1088011088011087</v>
      </c>
      <c r="K154" s="936">
        <v>0.16</v>
      </c>
      <c r="L154" s="641">
        <v>4</v>
      </c>
      <c r="M154" s="695">
        <f t="shared" si="36"/>
        <v>0.64</v>
      </c>
      <c r="N154" s="923" t="s">
        <v>598</v>
      </c>
      <c r="O154" s="801">
        <v>0.13</v>
      </c>
      <c r="P154" s="917">
        <v>43531</v>
      </c>
      <c r="Q154" s="917">
        <v>43546</v>
      </c>
      <c r="R154" s="695">
        <f t="shared" si="37"/>
        <v>23.076923076923077</v>
      </c>
      <c r="S154" s="761">
        <f>IF(INDEX(Historical!$D$7:$D$1439,MATCH(B154,Historical!$B$7:$B$1446,0))=0,"n/a",(INDEX(Historical!$C$7:$C$1439,MATCH(B154,Historical!$B$7:$B$1446,0))/INDEX(Historical!$D$7:$D$1439,MATCH(B154,Historical!$B$7:$B$1446,0))-1)*100)</f>
        <v>23.809523809523814</v>
      </c>
      <c r="T154" s="761">
        <f>IF(INDEX(Historical!$F$7:$F$1432,MATCH(B154,Historical!$B$7:$B$1446,0))=0,"n/a",((INDEX(Historical!$C$7:$C$1439,MATCH(B154,Historical!$B$7:$B$1446,0))/INDEX(Historical!$F$7:$F$1432,MATCH(B154,Historical!$B$7:$B$1446,0)))^(1/3)-1)*100)</f>
        <v>20.123329994304417</v>
      </c>
      <c r="U154" s="761">
        <f>IF(INDEX(Historical!$H$7:$H$1432,MATCH(B154,Historical!$B$7:$B$1446,0))=0,"n/a",((INDEX(Historical!$C$7:$C$1439,MATCH(B154,Historical!$B$7:$B$1446,0))/INDEX(Historical!$H$7:$H$1432,MATCH(B154,Historical!$B$7:$B$1446,0)))^(1/5)-1)*100)</f>
        <v>28.227866656891742</v>
      </c>
      <c r="V154" s="761" t="str">
        <f>IF(INDEX(Historical!$O$7:$O$1432,MATCH(B154,Historical!$B$7:$B$1446,0))=0,"n/a",((INDEX(Historical!$C$7:$C$1439,MATCH(B154,Historical!$B$7:$B$1446,0))/INDEX(Historical!$O$7:$O$1432,MATCH(B154,Historical!$B$7:$B$1446,0)))^(1/10)-1)*100)</f>
        <v>n/a</v>
      </c>
      <c r="W154" s="762" t="str">
        <f t="shared" si="38"/>
        <v>n/a</v>
      </c>
      <c r="X154" s="763">
        <f t="shared" si="39"/>
        <v>2.0019763586448045</v>
      </c>
      <c r="Y154" s="730" t="s">
        <v>4214</v>
      </c>
      <c r="Z154" s="704">
        <f t="shared" si="40"/>
        <v>48.120300751879697</v>
      </c>
      <c r="AA154" s="937">
        <f t="shared" si="41"/>
        <v>43.398496240601503</v>
      </c>
      <c r="AB154" s="641">
        <v>12</v>
      </c>
      <c r="AC154" s="918">
        <v>1.33</v>
      </c>
      <c r="AD154" s="918">
        <v>2.88</v>
      </c>
      <c r="AE154" s="918">
        <v>7.95</v>
      </c>
      <c r="AF154" s="918">
        <v>9.7200000000000006</v>
      </c>
      <c r="AG154" s="918">
        <v>22.8</v>
      </c>
      <c r="AH154" s="918">
        <v>24.5</v>
      </c>
      <c r="AI154" s="918">
        <v>10.69</v>
      </c>
      <c r="AJ154" s="918">
        <v>14.099999999999998</v>
      </c>
      <c r="AK154" s="918">
        <v>15</v>
      </c>
      <c r="AL154" s="930">
        <v>3020</v>
      </c>
      <c r="AM154" s="924">
        <v>1</v>
      </c>
      <c r="AN154" s="918">
        <v>0</v>
      </c>
      <c r="AO154" s="804">
        <f t="shared" si="42"/>
        <v>-14.061828474908651</v>
      </c>
      <c r="AP154" s="805">
        <f t="shared" si="43"/>
        <v>29.336667765692852</v>
      </c>
      <c r="AQ154" s="938">
        <f t="shared" si="44"/>
        <v>332.99134374649861</v>
      </c>
      <c r="AR154" s="704">
        <f>INDEX(Historical!$C$7:$C$1439,MATCH(B154,Historical!$B$7:$B$1446,0))*IF(AH154="n/a",1.03,IF(AH154&lt;0,1.01,IF(AH154&gt;10,1.1,(1+AH154/100))))</f>
        <v>0.57200000000000006</v>
      </c>
      <c r="AS154" s="937">
        <f t="shared" si="45"/>
        <v>0.62920000000000009</v>
      </c>
      <c r="AT154" s="937">
        <f t="shared" si="49"/>
        <v>0.69212000000000018</v>
      </c>
      <c r="AU154" s="937">
        <f t="shared" si="49"/>
        <v>0.76133200000000023</v>
      </c>
      <c r="AV154" s="937">
        <f t="shared" si="49"/>
        <v>0.83746520000000035</v>
      </c>
      <c r="AW154" s="704">
        <f t="shared" si="46"/>
        <v>3.4921172000000009</v>
      </c>
      <c r="AX154" s="812">
        <f t="shared" si="47"/>
        <v>6.0500990990991008</v>
      </c>
      <c r="AY154" s="997">
        <v>0.48</v>
      </c>
      <c r="AZ154" s="924">
        <v>51.2</v>
      </c>
      <c r="BA154" s="924">
        <v>-0.98</v>
      </c>
      <c r="BB154" s="924">
        <v>5.84</v>
      </c>
      <c r="BC154" s="924">
        <v>11.86</v>
      </c>
      <c r="BE154" s="666">
        <v>2013</v>
      </c>
      <c r="BF154" s="948" t="e">
        <f>#VALUE!</f>
        <v>#VALUE!</v>
      </c>
      <c r="BG154" s="933">
        <v>15.7</v>
      </c>
    </row>
    <row r="155" spans="1:59" ht="11.25" customHeight="1" x14ac:dyDescent="0.2">
      <c r="A155" s="537" t="s">
        <v>1175</v>
      </c>
      <c r="B155" s="927" t="s">
        <v>1176</v>
      </c>
      <c r="C155" s="994" t="s">
        <v>4356</v>
      </c>
      <c r="D155" s="994" t="s">
        <v>4357</v>
      </c>
      <c r="E155" s="794">
        <v>9</v>
      </c>
      <c r="F155" s="526">
        <v>378</v>
      </c>
      <c r="G155" s="526" t="s">
        <v>106</v>
      </c>
      <c r="H155" s="526" t="s">
        <v>106</v>
      </c>
      <c r="I155" s="926">
        <v>101.91</v>
      </c>
      <c r="J155" s="704">
        <f t="shared" si="35"/>
        <v>3.3755274261603372</v>
      </c>
      <c r="K155" s="929">
        <v>0.86</v>
      </c>
      <c r="L155" s="641">
        <v>4</v>
      </c>
      <c r="M155" s="695">
        <f t="shared" si="36"/>
        <v>3.44</v>
      </c>
      <c r="N155" s="923" t="s">
        <v>320</v>
      </c>
      <c r="O155" s="797">
        <v>0.78</v>
      </c>
      <c r="P155" s="917">
        <v>43265</v>
      </c>
      <c r="Q155" s="917">
        <v>43280</v>
      </c>
      <c r="R155" s="695">
        <f t="shared" si="37"/>
        <v>10.25641025641025</v>
      </c>
      <c r="S155" s="761">
        <f>IF(INDEX(Historical!$D$7:$D$1439,MATCH(B155,Historical!$B$7:$B$1446,0))=0,"n/a",(INDEX(Historical!$C$7:$C$1439,MATCH(B155,Historical!$B$7:$B$1446,0))/INDEX(Historical!$D$7:$D$1439,MATCH(B155,Historical!$B$7:$B$1446,0))-1)*100)</f>
        <v>7.6923076923076872</v>
      </c>
      <c r="T155" s="761">
        <f>IF(INDEX(Historical!$F$7:$F$1432,MATCH(B155,Historical!$B$7:$B$1446,0))=0,"n/a",((INDEX(Historical!$C$7:$C$1439,MATCH(B155,Historical!$B$7:$B$1446,0))/INDEX(Historical!$F$7:$F$1432,MATCH(B155,Historical!$B$7:$B$1446,0)))^(1/3)-1)*100)</f>
        <v>14.471424255333186</v>
      </c>
      <c r="U155" s="761">
        <f>IF(INDEX(Historical!$H$7:$H$1432,MATCH(B155,Historical!$B$7:$B$1446,0))=0,"n/a",((INDEX(Historical!$C$7:$C$1439,MATCH(B155,Historical!$B$7:$B$1446,0))/INDEX(Historical!$H$7:$H$1432,MATCH(B155,Historical!$B$7:$B$1446,0)))^(1/5)-1)*100)</f>
        <v>18.302590622367564</v>
      </c>
      <c r="V155" s="761">
        <f>IF(INDEX(Historical!$O$7:$O$1432,MATCH(B155,Historical!$B$7:$B$1446,0))=0,"n/a",((INDEX(Historical!$C$7:$C$1439,MATCH(B155,Historical!$B$7:$B$1446,0))/INDEX(Historical!$O$7:$O$1432,MATCH(B155,Historical!$B$7:$B$1446,0)))^(1/10)-1)*100)</f>
        <v>12.884399678677095</v>
      </c>
      <c r="W155" s="762">
        <f t="shared" si="38"/>
        <v>1.4205233521789338</v>
      </c>
      <c r="X155" s="763">
        <f t="shared" si="39"/>
        <v>1.2041178041031293</v>
      </c>
      <c r="Y155" s="718"/>
      <c r="Z155" s="704">
        <f t="shared" si="40"/>
        <v>110.96774193548387</v>
      </c>
      <c r="AA155" s="937">
        <f t="shared" si="41"/>
        <v>32.874193548387098</v>
      </c>
      <c r="AB155" s="641">
        <v>12</v>
      </c>
      <c r="AC155" s="918">
        <v>3.1</v>
      </c>
      <c r="AD155" s="918">
        <v>5.48</v>
      </c>
      <c r="AE155" s="918">
        <v>10.85</v>
      </c>
      <c r="AF155" s="918">
        <v>5.34</v>
      </c>
      <c r="AG155" s="918">
        <v>17.5</v>
      </c>
      <c r="AH155" s="918">
        <v>-15.9</v>
      </c>
      <c r="AI155" s="918">
        <v>7.51</v>
      </c>
      <c r="AJ155" s="918">
        <v>15.2</v>
      </c>
      <c r="AK155" s="918">
        <v>6</v>
      </c>
      <c r="AL155" s="930">
        <v>12980</v>
      </c>
      <c r="AM155" s="924">
        <v>1.4000000000000001</v>
      </c>
      <c r="AN155" s="918">
        <v>1.99</v>
      </c>
      <c r="AO155" s="804">
        <f t="shared" si="42"/>
        <v>-11.196075499859198</v>
      </c>
      <c r="AP155" s="805">
        <f t="shared" si="43"/>
        <v>21.678118048527899</v>
      </c>
      <c r="AQ155" s="938">
        <f t="shared" si="44"/>
        <v>179.32314503964525</v>
      </c>
      <c r="AR155" s="704">
        <f>INDEX(Historical!$C$7:$C$1439,MATCH(B155,Historical!$B$7:$B$1446,0))*IF(AH155="n/a",1.03,IF(AH155&lt;0,1.01,IF(AH155&gt;10,1.1,(1+AH155/100))))</f>
        <v>3.3935999999999997</v>
      </c>
      <c r="AS155" s="937">
        <f t="shared" si="45"/>
        <v>3.6484593599999995</v>
      </c>
      <c r="AT155" s="937">
        <f t="shared" si="49"/>
        <v>3.8673669215999995</v>
      </c>
      <c r="AU155" s="937">
        <f t="shared" si="49"/>
        <v>4.0994089368959994</v>
      </c>
      <c r="AV155" s="937">
        <f t="shared" si="49"/>
        <v>4.3453734731097597</v>
      </c>
      <c r="AW155" s="704">
        <f t="shared" si="46"/>
        <v>19.354208691605756</v>
      </c>
      <c r="AX155" s="812">
        <f t="shared" si="47"/>
        <v>18.991471584344772</v>
      </c>
      <c r="AY155" s="997">
        <v>0.33</v>
      </c>
      <c r="AZ155" s="924">
        <v>21.759999999999998</v>
      </c>
      <c r="BA155" s="924">
        <v>-0.85000000000000009</v>
      </c>
      <c r="BB155" s="924">
        <v>4.7</v>
      </c>
      <c r="BC155" s="924">
        <v>8.91</v>
      </c>
      <c r="BE155" s="666">
        <v>2010</v>
      </c>
      <c r="BF155" s="948" t="e">
        <f>#VALUE!</f>
        <v>#VALUE!</v>
      </c>
      <c r="BG155" s="933">
        <v>5.4</v>
      </c>
    </row>
    <row r="156" spans="1:59" ht="11.25" customHeight="1" x14ac:dyDescent="0.2">
      <c r="A156" s="611" t="s">
        <v>1169</v>
      </c>
      <c r="B156" s="927" t="s">
        <v>1170</v>
      </c>
      <c r="C156" s="994" t="s">
        <v>108</v>
      </c>
      <c r="D156" s="994" t="s">
        <v>4376</v>
      </c>
      <c r="E156" s="794">
        <v>7</v>
      </c>
      <c r="F156" s="526">
        <v>670</v>
      </c>
      <c r="G156" s="526" t="s">
        <v>106</v>
      </c>
      <c r="H156" s="526" t="s">
        <v>106</v>
      </c>
      <c r="I156" s="926">
        <v>169.4</v>
      </c>
      <c r="J156" s="704">
        <f t="shared" si="35"/>
        <v>2.4793388429752068</v>
      </c>
      <c r="K156" s="929">
        <v>1.05</v>
      </c>
      <c r="L156" s="641">
        <v>4</v>
      </c>
      <c r="M156" s="695">
        <f t="shared" si="36"/>
        <v>4.2</v>
      </c>
      <c r="N156" s="923" t="s">
        <v>136</v>
      </c>
      <c r="O156" s="797">
        <v>1</v>
      </c>
      <c r="P156" s="917">
        <v>43525</v>
      </c>
      <c r="Q156" s="917">
        <v>43539</v>
      </c>
      <c r="R156" s="695">
        <f t="shared" si="37"/>
        <v>5.0000000000000044</v>
      </c>
      <c r="S156" s="761">
        <f>IF(INDEX(Historical!$D$7:$D$1439,MATCH(B156,Historical!$B$7:$B$1446,0))=0,"n/a",(INDEX(Historical!$C$7:$C$1439,MATCH(B156,Historical!$B$7:$B$1446,0))/INDEX(Historical!$D$7:$D$1439,MATCH(B156,Historical!$B$7:$B$1446,0))-1)*100)</f>
        <v>13.235294117647056</v>
      </c>
      <c r="T156" s="761">
        <f>IF(INDEX(Historical!$F$7:$F$1432,MATCH(B156,Historical!$B$7:$B$1446,0))=0,"n/a",((INDEX(Historical!$C$7:$C$1439,MATCH(B156,Historical!$B$7:$B$1446,0))/INDEX(Historical!$F$7:$F$1432,MATCH(B156,Historical!$B$7:$B$1446,0)))^(1/3)-1)*100)</f>
        <v>20.507113208761506</v>
      </c>
      <c r="U156" s="761">
        <f>IF(INDEX(Historical!$H$7:$H$1432,MATCH(B156,Historical!$B$7:$B$1446,0))=0,"n/a",((INDEX(Historical!$C$7:$C$1439,MATCH(B156,Historical!$B$7:$B$1446,0))/INDEX(Historical!$H$7:$H$1432,MATCH(B156,Historical!$B$7:$B$1446,0)))^(1/5)-1)*100)</f>
        <v>28.473515712343932</v>
      </c>
      <c r="V156" s="761">
        <f>IF(INDEX(Historical!$O$7:$O$1432,MATCH(B156,Historical!$B$7:$B$1446,0))=0,"n/a",((INDEX(Historical!$C$7:$C$1439,MATCH(B156,Historical!$B$7:$B$1446,0))/INDEX(Historical!$O$7:$O$1432,MATCH(B156,Historical!$B$7:$B$1446,0)))^(1/10)-1)*100)</f>
        <v>6.7684832972096931</v>
      </c>
      <c r="W156" s="762">
        <f t="shared" si="38"/>
        <v>4.2067793421433333</v>
      </c>
      <c r="X156" s="763" t="str">
        <f t="shared" si="39"/>
        <v>n/a</v>
      </c>
      <c r="Y156" s="928"/>
      <c r="Z156" s="704" t="str">
        <f t="shared" si="40"/>
        <v>n/a</v>
      </c>
      <c r="AA156" s="937" t="str">
        <f t="shared" si="41"/>
        <v>n/a</v>
      </c>
      <c r="AB156" s="641">
        <v>12</v>
      </c>
      <c r="AC156" s="918" t="s">
        <v>137</v>
      </c>
      <c r="AD156" s="918" t="s">
        <v>137</v>
      </c>
      <c r="AE156" s="918" t="s">
        <v>137</v>
      </c>
      <c r="AF156" s="918" t="s">
        <v>137</v>
      </c>
      <c r="AG156" s="918" t="s">
        <v>137</v>
      </c>
      <c r="AH156" s="918" t="s">
        <v>137</v>
      </c>
      <c r="AI156" s="918" t="s">
        <v>137</v>
      </c>
      <c r="AJ156" s="918" t="s">
        <v>137</v>
      </c>
      <c r="AK156" s="918" t="s">
        <v>137</v>
      </c>
      <c r="AL156" s="930" t="s">
        <v>137</v>
      </c>
      <c r="AM156" s="924" t="s">
        <v>137</v>
      </c>
      <c r="AN156" s="918" t="s">
        <v>137</v>
      </c>
      <c r="AO156" s="804" t="str">
        <f t="shared" si="42"/>
        <v>n/a</v>
      </c>
      <c r="AP156" s="805">
        <f t="shared" si="43"/>
        <v>30.952854555319139</v>
      </c>
      <c r="AQ156" s="938" t="str">
        <f t="shared" si="44"/>
        <v>n/a</v>
      </c>
      <c r="AR156" s="704">
        <f>INDEX(Historical!$C$7:$C$1439,MATCH(B156,Historical!$B$7:$B$1446,0))*IF(AH156="n/a",1.03,IF(AH156&lt;0,1.01,IF(AH156&gt;10,1.1,(1+AH156/100))))</f>
        <v>3.9655</v>
      </c>
      <c r="AS156" s="937">
        <f t="shared" si="45"/>
        <v>4.0844649999999998</v>
      </c>
      <c r="AT156" s="937">
        <f t="shared" si="49"/>
        <v>4.20699895</v>
      </c>
      <c r="AU156" s="937">
        <f t="shared" si="49"/>
        <v>4.3332089185000005</v>
      </c>
      <c r="AV156" s="937">
        <f t="shared" si="49"/>
        <v>4.4632051860550002</v>
      </c>
      <c r="AW156" s="704">
        <f t="shared" si="46"/>
        <v>21.053378054554997</v>
      </c>
      <c r="AX156" s="812">
        <f t="shared" si="47"/>
        <v>12.428204282499998</v>
      </c>
      <c r="AY156" s="997" t="s">
        <v>137</v>
      </c>
      <c r="AZ156" s="924" t="s">
        <v>137</v>
      </c>
      <c r="BA156" s="924" t="s">
        <v>137</v>
      </c>
      <c r="BB156" s="924" t="s">
        <v>137</v>
      </c>
      <c r="BC156" s="924" t="s">
        <v>137</v>
      </c>
      <c r="BD156" s="963" t="s">
        <v>4301</v>
      </c>
      <c r="BE156" s="666">
        <v>2013</v>
      </c>
      <c r="BF156" s="948" t="e">
        <f>#VALUE!</f>
        <v>#VALUE!</v>
      </c>
      <c r="BG156" s="933" t="s">
        <v>137</v>
      </c>
    </row>
    <row r="157" spans="1:59" ht="11.25" customHeight="1" x14ac:dyDescent="0.2">
      <c r="A157" s="537" t="s">
        <v>1190</v>
      </c>
      <c r="B157" s="927" t="s">
        <v>1191</v>
      </c>
      <c r="C157" s="994" t="s">
        <v>108</v>
      </c>
      <c r="D157" s="994" t="s">
        <v>118</v>
      </c>
      <c r="E157" s="794">
        <v>9</v>
      </c>
      <c r="F157" s="526">
        <v>388</v>
      </c>
      <c r="G157" s="526" t="s">
        <v>37</v>
      </c>
      <c r="H157" s="526" t="s">
        <v>37</v>
      </c>
      <c r="I157" s="926">
        <v>51.5</v>
      </c>
      <c r="J157" s="704">
        <f t="shared" si="35"/>
        <v>3.262135922330097</v>
      </c>
      <c r="K157" s="929">
        <v>0.42</v>
      </c>
      <c r="L157" s="641">
        <v>4</v>
      </c>
      <c r="M157" s="695">
        <f t="shared" si="36"/>
        <v>1.68</v>
      </c>
      <c r="N157" s="923" t="s">
        <v>149</v>
      </c>
      <c r="O157" s="797">
        <v>0.38</v>
      </c>
      <c r="P157" s="917">
        <v>43350</v>
      </c>
      <c r="Q157" s="917">
        <v>43360</v>
      </c>
      <c r="R157" s="695">
        <f t="shared" si="37"/>
        <v>10.52631578947368</v>
      </c>
      <c r="S157" s="761">
        <f>IF(INDEX(Historical!$D$7:$D$1439,MATCH(B157,Historical!$B$7:$B$1446,0))=0,"n/a",(INDEX(Historical!$C$7:$C$1439,MATCH(B157,Historical!$B$7:$B$1446,0))/INDEX(Historical!$D$7:$D$1439,MATCH(B157,Historical!$B$7:$B$1446,0))-1)*100)</f>
        <v>11.111111111111116</v>
      </c>
      <c r="T157" s="761">
        <f>IF(INDEX(Historical!$F$7:$F$1432,MATCH(B157,Historical!$B$7:$B$1446,0))=0,"n/a",((INDEX(Historical!$C$7:$C$1439,MATCH(B157,Historical!$B$7:$B$1446,0))/INDEX(Historical!$F$7:$F$1432,MATCH(B157,Historical!$B$7:$B$1446,0)))^(1/3)-1)*100)</f>
        <v>16.960709528514649</v>
      </c>
      <c r="U157" s="761">
        <f>IF(INDEX(Historical!$H$7:$H$1432,MATCH(B157,Historical!$B$7:$B$1446,0))=0,"n/a",((INDEX(Historical!$C$7:$C$1439,MATCH(B157,Historical!$B$7:$B$1446,0))/INDEX(Historical!$H$7:$H$1432,MATCH(B157,Historical!$B$7:$B$1446,0)))^(1/5)-1)*100)</f>
        <v>27.22596365393921</v>
      </c>
      <c r="V157" s="761" t="str">
        <f>IF(INDEX(Historical!$O$7:$O$1432,MATCH(B157,Historical!$B$7:$B$1446,0))=0,"n/a",((INDEX(Historical!$C$7:$C$1439,MATCH(B157,Historical!$B$7:$B$1446,0))/INDEX(Historical!$O$7:$O$1432,MATCH(B157,Historical!$B$7:$B$1446,0)))^(1/10)-1)*100)</f>
        <v>n/a</v>
      </c>
      <c r="W157" s="762" t="str">
        <f t="shared" si="38"/>
        <v>n/a</v>
      </c>
      <c r="X157" s="763">
        <f t="shared" si="39"/>
        <v>1.3820286118750869</v>
      </c>
      <c r="Y157" s="927"/>
      <c r="Z157" s="704">
        <f t="shared" si="40"/>
        <v>40.095465393794747</v>
      </c>
      <c r="AA157" s="937">
        <f t="shared" si="41"/>
        <v>12.291169451073985</v>
      </c>
      <c r="AB157" s="641">
        <v>12</v>
      </c>
      <c r="AC157" s="918">
        <v>4.1900000000000004</v>
      </c>
      <c r="AD157" s="918">
        <v>0.98</v>
      </c>
      <c r="AE157" s="918">
        <v>0.99</v>
      </c>
      <c r="AF157" s="918">
        <v>1.55</v>
      </c>
      <c r="AG157" s="918">
        <v>13.100000000000001</v>
      </c>
      <c r="AH157" s="918">
        <v>52.400000000000006</v>
      </c>
      <c r="AI157" s="918">
        <v>4.1399999999999997</v>
      </c>
      <c r="AJ157" s="918">
        <v>19.7</v>
      </c>
      <c r="AK157" s="918">
        <v>12.5</v>
      </c>
      <c r="AL157" s="930">
        <v>5670</v>
      </c>
      <c r="AM157" s="924">
        <v>1.6</v>
      </c>
      <c r="AN157" s="918">
        <v>0.22</v>
      </c>
      <c r="AO157" s="804">
        <f t="shared" si="42"/>
        <v>18.196930125195323</v>
      </c>
      <c r="AP157" s="805">
        <f t="shared" si="43"/>
        <v>30.488099576269306</v>
      </c>
      <c r="AQ157" s="938">
        <f t="shared" si="44"/>
        <v>-7.9823382915246484</v>
      </c>
      <c r="AR157" s="704">
        <f>INDEX(Historical!$C$7:$C$1439,MATCH(B157,Historical!$B$7:$B$1446,0))*IF(AH157="n/a",1.03,IF(AH157&lt;0,1.01,IF(AH157&gt;10,1.1,(1+AH157/100))))</f>
        <v>1.7600000000000002</v>
      </c>
      <c r="AS157" s="937">
        <f t="shared" si="45"/>
        <v>1.8328640000000005</v>
      </c>
      <c r="AT157" s="937">
        <f t="shared" si="49"/>
        <v>2.0161504000000008</v>
      </c>
      <c r="AU157" s="937">
        <f t="shared" si="49"/>
        <v>2.2177654400000009</v>
      </c>
      <c r="AV157" s="937">
        <f t="shared" si="49"/>
        <v>2.4395419840000012</v>
      </c>
      <c r="AW157" s="704">
        <f t="shared" si="46"/>
        <v>10.266321824000004</v>
      </c>
      <c r="AX157" s="812">
        <f t="shared" si="47"/>
        <v>19.934605483495151</v>
      </c>
      <c r="AY157" s="997">
        <v>0.86</v>
      </c>
      <c r="AZ157" s="924">
        <v>22.74</v>
      </c>
      <c r="BA157" s="924">
        <v>-12.86</v>
      </c>
      <c r="BB157" s="924">
        <v>2.5499999999999998</v>
      </c>
      <c r="BC157" s="924">
        <v>2.41</v>
      </c>
      <c r="BE157" s="666">
        <v>2010</v>
      </c>
      <c r="BF157" s="948" t="e">
        <f>#VALUE!</f>
        <v>#VALUE!</v>
      </c>
      <c r="BG157" s="933">
        <v>4.5999999999999996</v>
      </c>
    </row>
    <row r="158" spans="1:59" ht="11.25" customHeight="1" x14ac:dyDescent="0.2">
      <c r="A158" s="611" t="s">
        <v>1228</v>
      </c>
      <c r="B158" s="927" t="s">
        <v>1229</v>
      </c>
      <c r="C158" s="994" t="s">
        <v>112</v>
      </c>
      <c r="D158" s="994" t="s">
        <v>1230</v>
      </c>
      <c r="E158" s="794">
        <v>7</v>
      </c>
      <c r="F158" s="526">
        <v>667</v>
      </c>
      <c r="G158" s="526" t="s">
        <v>106</v>
      </c>
      <c r="H158" s="526" t="s">
        <v>106</v>
      </c>
      <c r="I158" s="926">
        <v>47.61</v>
      </c>
      <c r="J158" s="704">
        <f t="shared" si="35"/>
        <v>1.848351186725478</v>
      </c>
      <c r="K158" s="929">
        <v>0.22</v>
      </c>
      <c r="L158" s="641">
        <v>4</v>
      </c>
      <c r="M158" s="695">
        <f t="shared" si="36"/>
        <v>0.88</v>
      </c>
      <c r="N158" s="923" t="s">
        <v>136</v>
      </c>
      <c r="O158" s="797">
        <v>0.2</v>
      </c>
      <c r="P158" s="917">
        <v>43517</v>
      </c>
      <c r="Q158" s="917">
        <v>43537</v>
      </c>
      <c r="R158" s="695">
        <f t="shared" si="37"/>
        <v>9.9999999999999947</v>
      </c>
      <c r="S158" s="761">
        <f>IF(INDEX(Historical!$D$7:$D$1439,MATCH(B158,Historical!$B$7:$B$1446,0))=0,"n/a",(INDEX(Historical!$C$7:$C$1439,MATCH(B158,Historical!$B$7:$B$1446,0))/INDEX(Historical!$D$7:$D$1439,MATCH(B158,Historical!$B$7:$B$1446,0))-1)*100)</f>
        <v>11.111111111111116</v>
      </c>
      <c r="T158" s="761">
        <f>IF(INDEX(Historical!$F$7:$F$1432,MATCH(B158,Historical!$B$7:$B$1446,0))=0,"n/a",((INDEX(Historical!$C$7:$C$1439,MATCH(B158,Historical!$B$7:$B$1446,0))/INDEX(Historical!$F$7:$F$1432,MATCH(B158,Historical!$B$7:$B$1446,0)))^(1/3)-1)*100)</f>
        <v>12.624788044360603</v>
      </c>
      <c r="U158" s="761">
        <f>IF(INDEX(Historical!$H$7:$H$1432,MATCH(B158,Historical!$B$7:$B$1446,0))=0,"n/a",((INDEX(Historical!$C$7:$C$1439,MATCH(B158,Historical!$B$7:$B$1446,0))/INDEX(Historical!$H$7:$H$1432,MATCH(B158,Historical!$B$7:$B$1446,0)))^(1/5)-1)*100)</f>
        <v>21.672868378641152</v>
      </c>
      <c r="V158" s="761" t="str">
        <f>IF(INDEX(Historical!$O$7:$O$1432,MATCH(B158,Historical!$B$7:$B$1446,0))=0,"n/a",((INDEX(Historical!$C$7:$C$1439,MATCH(B158,Historical!$B$7:$B$1446,0))/INDEX(Historical!$O$7:$O$1432,MATCH(B158,Historical!$B$7:$B$1446,0)))^(1/10)-1)*100)</f>
        <v>n/a</v>
      </c>
      <c r="W158" s="762" t="str">
        <f t="shared" si="38"/>
        <v>n/a</v>
      </c>
      <c r="X158" s="763">
        <f t="shared" si="39"/>
        <v>1.2455671481977675</v>
      </c>
      <c r="Y158" s="715"/>
      <c r="Z158" s="704">
        <f t="shared" si="40"/>
        <v>32.592592592592588</v>
      </c>
      <c r="AA158" s="937">
        <f t="shared" si="41"/>
        <v>17.633333333333333</v>
      </c>
      <c r="AB158" s="641">
        <v>12</v>
      </c>
      <c r="AC158" s="918">
        <v>2.7</v>
      </c>
      <c r="AD158" s="918">
        <v>2.23</v>
      </c>
      <c r="AE158" s="918">
        <v>1.26</v>
      </c>
      <c r="AF158" s="918">
        <v>3.08</v>
      </c>
      <c r="AG158" s="918">
        <v>17.399999999999999</v>
      </c>
      <c r="AH158" s="918">
        <v>-6.4</v>
      </c>
      <c r="AI158" s="918">
        <v>10.220000000000001</v>
      </c>
      <c r="AJ158" s="918">
        <v>17.399999999999999</v>
      </c>
      <c r="AK158" s="918">
        <v>7.91</v>
      </c>
      <c r="AL158" s="930">
        <v>6910</v>
      </c>
      <c r="AM158" s="924">
        <v>0.6</v>
      </c>
      <c r="AN158" s="918">
        <v>1.07</v>
      </c>
      <c r="AO158" s="804">
        <f t="shared" si="42"/>
        <v>5.8878862320332956</v>
      </c>
      <c r="AP158" s="805">
        <f t="shared" si="43"/>
        <v>23.521219565366629</v>
      </c>
      <c r="AQ158" s="938">
        <f t="shared" si="44"/>
        <v>55.36432690316677</v>
      </c>
      <c r="AR158" s="704">
        <f>INDEX(Historical!$C$7:$C$1439,MATCH(B158,Historical!$B$7:$B$1446,0))*IF(AH158="n/a",1.03,IF(AH158&lt;0,1.01,IF(AH158&gt;10,1.1,(1+AH158/100))))</f>
        <v>0.80800000000000005</v>
      </c>
      <c r="AS158" s="937">
        <f t="shared" si="45"/>
        <v>0.88880000000000015</v>
      </c>
      <c r="AT158" s="937">
        <f t="shared" si="49"/>
        <v>0.95910408000000014</v>
      </c>
      <c r="AU158" s="937">
        <f t="shared" si="49"/>
        <v>1.0349692127280001</v>
      </c>
      <c r="AV158" s="937">
        <f t="shared" si="49"/>
        <v>1.1168352774547849</v>
      </c>
      <c r="AW158" s="704">
        <f t="shared" si="46"/>
        <v>4.8077085701827844</v>
      </c>
      <c r="AX158" s="812">
        <f t="shared" si="47"/>
        <v>10.098106637645001</v>
      </c>
      <c r="AY158" s="997">
        <v>1.44</v>
      </c>
      <c r="AZ158" s="924">
        <v>34.99</v>
      </c>
      <c r="BA158" s="924">
        <v>-21.099999999999998</v>
      </c>
      <c r="BB158" s="924">
        <v>4.3</v>
      </c>
      <c r="BC158" s="924">
        <v>-2.04</v>
      </c>
      <c r="BE158" s="666">
        <v>2013</v>
      </c>
      <c r="BF158" s="948" t="e">
        <f>#VALUE!</f>
        <v>#VALUE!</v>
      </c>
      <c r="BG158" s="933">
        <v>6.7</v>
      </c>
    </row>
    <row r="159" spans="1:59" ht="11.25" customHeight="1" x14ac:dyDescent="0.2">
      <c r="A159" s="611" t="s">
        <v>1194</v>
      </c>
      <c r="B159" s="927" t="s">
        <v>1195</v>
      </c>
      <c r="C159" s="994" t="s">
        <v>108</v>
      </c>
      <c r="D159" s="994" t="s">
        <v>4376</v>
      </c>
      <c r="E159" s="794">
        <v>7</v>
      </c>
      <c r="F159" s="526">
        <v>653</v>
      </c>
      <c r="G159" s="526" t="s">
        <v>106</v>
      </c>
      <c r="H159" s="526" t="s">
        <v>106</v>
      </c>
      <c r="I159" s="926">
        <v>20.02</v>
      </c>
      <c r="J159" s="704">
        <f t="shared" si="35"/>
        <v>2.9970029970029968</v>
      </c>
      <c r="K159" s="929">
        <v>0.15</v>
      </c>
      <c r="L159" s="641">
        <v>4</v>
      </c>
      <c r="M159" s="695">
        <f t="shared" si="36"/>
        <v>0.6</v>
      </c>
      <c r="N159" s="923" t="s">
        <v>107</v>
      </c>
      <c r="O159" s="797">
        <v>0.14000000000000001</v>
      </c>
      <c r="P159" s="917">
        <v>43497</v>
      </c>
      <c r="Q159" s="917">
        <v>43510</v>
      </c>
      <c r="R159" s="695">
        <f t="shared" si="37"/>
        <v>7.1428571428571281</v>
      </c>
      <c r="S159" s="761">
        <f>IF(INDEX(Historical!$D$7:$D$1439,MATCH(B159,Historical!$B$7:$B$1446,0))=0,"n/a",(INDEX(Historical!$C$7:$C$1439,MATCH(B159,Historical!$B$7:$B$1446,0))/INDEX(Historical!$D$7:$D$1439,MATCH(B159,Historical!$B$7:$B$1446,0))-1)*100)</f>
        <v>7.6923076923077094</v>
      </c>
      <c r="T159" s="761">
        <f>IF(INDEX(Historical!$F$7:$F$1432,MATCH(B159,Historical!$B$7:$B$1446,0))=0,"n/a",((INDEX(Historical!$C$7:$C$1439,MATCH(B159,Historical!$B$7:$B$1446,0))/INDEX(Historical!$F$7:$F$1432,MATCH(B159,Historical!$B$7:$B$1446,0)))^(1/3)-1)*100)</f>
        <v>8.3706762661827092</v>
      </c>
      <c r="U159" s="761">
        <f>IF(INDEX(Historical!$H$7:$H$1432,MATCH(B159,Historical!$B$7:$B$1446,0))=0,"n/a",((INDEX(Historical!$C$7:$C$1439,MATCH(B159,Historical!$B$7:$B$1446,0))/INDEX(Historical!$H$7:$H$1432,MATCH(B159,Historical!$B$7:$B$1446,0)))^(1/5)-1)*100)</f>
        <v>14.869835499703509</v>
      </c>
      <c r="V159" s="761">
        <f>IF(INDEX(Historical!$O$7:$O$1432,MATCH(B159,Historical!$B$7:$B$1446,0))=0,"n/a",((INDEX(Historical!$C$7:$C$1439,MATCH(B159,Historical!$B$7:$B$1446,0))/INDEX(Historical!$O$7:$O$1432,MATCH(B159,Historical!$B$7:$B$1446,0)))^(1/10)-1)*100)</f>
        <v>15.077000360017024</v>
      </c>
      <c r="W159" s="762">
        <f t="shared" si="38"/>
        <v>0.98625954398310556</v>
      </c>
      <c r="X159" s="763">
        <f t="shared" si="39"/>
        <v>11.43833499977193</v>
      </c>
      <c r="Y159" s="718"/>
      <c r="Z159" s="704">
        <f t="shared" si="40"/>
        <v>32.258064516129032</v>
      </c>
      <c r="AA159" s="937">
        <f t="shared" si="41"/>
        <v>10.763440860215052</v>
      </c>
      <c r="AB159" s="641">
        <v>12</v>
      </c>
      <c r="AC159" s="918">
        <v>1.86</v>
      </c>
      <c r="AD159" s="918">
        <v>1.35</v>
      </c>
      <c r="AE159" s="918">
        <v>1.9</v>
      </c>
      <c r="AF159" s="918">
        <v>0.96</v>
      </c>
      <c r="AG159" s="918">
        <v>9.1</v>
      </c>
      <c r="AH159" s="918">
        <v>29.4</v>
      </c>
      <c r="AI159" s="918">
        <v>8.85</v>
      </c>
      <c r="AJ159" s="918">
        <v>1.3</v>
      </c>
      <c r="AK159" s="918">
        <v>8</v>
      </c>
      <c r="AL159" s="930">
        <v>173.17</v>
      </c>
      <c r="AM159" s="924">
        <v>4.3</v>
      </c>
      <c r="AN159" s="918">
        <v>0.19</v>
      </c>
      <c r="AO159" s="804">
        <f t="shared" si="42"/>
        <v>7.1033976364914544</v>
      </c>
      <c r="AP159" s="805">
        <f t="shared" si="43"/>
        <v>17.866838496706507</v>
      </c>
      <c r="AQ159" s="938">
        <f t="shared" si="44"/>
        <v>-32.232740695142795</v>
      </c>
      <c r="AR159" s="704">
        <f>INDEX(Historical!$C$7:$C$1439,MATCH(B159,Historical!$B$7:$B$1446,0))*IF(AH159="n/a",1.03,IF(AH159&lt;0,1.01,IF(AH159&gt;10,1.1,(1+AH159/100))))</f>
        <v>0.6160000000000001</v>
      </c>
      <c r="AS159" s="937">
        <f t="shared" si="45"/>
        <v>0.67051600000000011</v>
      </c>
      <c r="AT159" s="937">
        <f t="shared" si="49"/>
        <v>0.72415728000000013</v>
      </c>
      <c r="AU159" s="937">
        <f t="shared" si="49"/>
        <v>0.78208986240000022</v>
      </c>
      <c r="AV159" s="937">
        <f t="shared" si="49"/>
        <v>0.84465705139200031</v>
      </c>
      <c r="AW159" s="704">
        <f t="shared" si="46"/>
        <v>3.6374201937920008</v>
      </c>
      <c r="AX159" s="812">
        <f t="shared" si="47"/>
        <v>18.168932036923081</v>
      </c>
      <c r="AY159" s="997">
        <v>0.86</v>
      </c>
      <c r="AZ159" s="924">
        <v>6.72</v>
      </c>
      <c r="BA159" s="924">
        <v>-25.71</v>
      </c>
      <c r="BB159" s="924">
        <v>-5.7700000000000005</v>
      </c>
      <c r="BC159" s="924">
        <v>-9.49</v>
      </c>
      <c r="BE159" s="666">
        <v>2013</v>
      </c>
      <c r="BF159" s="948" t="e">
        <f>#VALUE!</f>
        <v>#VALUE!</v>
      </c>
      <c r="BG159" s="933">
        <v>0.8</v>
      </c>
    </row>
    <row r="160" spans="1:59" ht="11.25" customHeight="1" x14ac:dyDescent="0.2">
      <c r="A160" s="630" t="s">
        <v>1179</v>
      </c>
      <c r="B160" s="927" t="s">
        <v>1180</v>
      </c>
      <c r="C160" s="994" t="s">
        <v>108</v>
      </c>
      <c r="D160" s="994" t="s">
        <v>4376</v>
      </c>
      <c r="E160" s="794">
        <v>7</v>
      </c>
      <c r="F160" s="526">
        <v>627</v>
      </c>
      <c r="G160" s="526" t="s">
        <v>106</v>
      </c>
      <c r="H160" s="526" t="s">
        <v>106</v>
      </c>
      <c r="I160" s="926">
        <v>18</v>
      </c>
      <c r="J160" s="704">
        <f t="shared" si="35"/>
        <v>2.4444444444444446</v>
      </c>
      <c r="K160" s="929">
        <v>0.11</v>
      </c>
      <c r="L160" s="641">
        <v>4</v>
      </c>
      <c r="M160" s="695">
        <f t="shared" si="36"/>
        <v>0.44</v>
      </c>
      <c r="N160" s="923" t="s">
        <v>220</v>
      </c>
      <c r="O160" s="797">
        <v>0.1</v>
      </c>
      <c r="P160" s="917">
        <v>43377</v>
      </c>
      <c r="Q160" s="917">
        <v>43388</v>
      </c>
      <c r="R160" s="695">
        <f t="shared" si="37"/>
        <v>9.9999999999999947</v>
      </c>
      <c r="S160" s="761">
        <f>IF(INDEX(Historical!$D$7:$D$1439,MATCH(B160,Historical!$B$7:$B$1446,0))=0,"n/a",(INDEX(Historical!$C$7:$C$1439,MATCH(B160,Historical!$B$7:$B$1446,0))/INDEX(Historical!$D$7:$D$1439,MATCH(B160,Historical!$B$7:$B$1446,0))-1)*100)</f>
        <v>2.4999999999999911</v>
      </c>
      <c r="T160" s="761">
        <f>IF(INDEX(Historical!$F$7:$F$1432,MATCH(B160,Historical!$B$7:$B$1446,0))=0,"n/a",((INDEX(Historical!$C$7:$C$1439,MATCH(B160,Historical!$B$7:$B$1446,0))/INDEX(Historical!$F$7:$F$1432,MATCH(B160,Historical!$B$7:$B$1446,0)))^(1/3)-1)*100)</f>
        <v>31.090380159658217</v>
      </c>
      <c r="U160" s="761">
        <f>IF(INDEX(Historical!$H$7:$H$1432,MATCH(B160,Historical!$B$7:$B$1446,0))=0,"n/a",((INDEX(Historical!$C$7:$C$1439,MATCH(B160,Historical!$B$7:$B$1446,0))/INDEX(Historical!$H$7:$H$1432,MATCH(B160,Historical!$B$7:$B$1446,0)))^(1/5)-1)*100)</f>
        <v>30.100280918834876</v>
      </c>
      <c r="V160" s="761" t="str">
        <f>IF(INDEX(Historical!$O$7:$O$1432,MATCH(B160,Historical!$B$7:$B$1446,0))=0,"n/a",((INDEX(Historical!$C$7:$C$1439,MATCH(B160,Historical!$B$7:$B$1446,0))/INDEX(Historical!$O$7:$O$1432,MATCH(B160,Historical!$B$7:$B$1446,0)))^(1/10)-1)*100)</f>
        <v>n/a</v>
      </c>
      <c r="W160" s="762" t="str">
        <f t="shared" si="38"/>
        <v>n/a</v>
      </c>
      <c r="X160" s="763" t="str">
        <f t="shared" si="39"/>
        <v>n/a</v>
      </c>
      <c r="Y160" s="928"/>
      <c r="Z160" s="704" t="str">
        <f t="shared" si="40"/>
        <v>n/a</v>
      </c>
      <c r="AA160" s="937" t="str">
        <f t="shared" si="41"/>
        <v>n/a</v>
      </c>
      <c r="AB160" s="641">
        <v>12</v>
      </c>
      <c r="AC160" s="918" t="s">
        <v>137</v>
      </c>
      <c r="AD160" s="918" t="s">
        <v>137</v>
      </c>
      <c r="AE160" s="918" t="s">
        <v>137</v>
      </c>
      <c r="AF160" s="918" t="s">
        <v>137</v>
      </c>
      <c r="AG160" s="918" t="s">
        <v>137</v>
      </c>
      <c r="AH160" s="918" t="s">
        <v>137</v>
      </c>
      <c r="AI160" s="918" t="s">
        <v>137</v>
      </c>
      <c r="AJ160" s="918" t="s">
        <v>137</v>
      </c>
      <c r="AK160" s="918" t="s">
        <v>137</v>
      </c>
      <c r="AL160" s="930" t="s">
        <v>137</v>
      </c>
      <c r="AM160" s="924" t="s">
        <v>137</v>
      </c>
      <c r="AN160" s="918" t="s">
        <v>137</v>
      </c>
      <c r="AO160" s="804" t="str">
        <f t="shared" si="42"/>
        <v>n/a</v>
      </c>
      <c r="AP160" s="805">
        <f t="shared" si="43"/>
        <v>32.544725363279319</v>
      </c>
      <c r="AQ160" s="938" t="str">
        <f t="shared" si="44"/>
        <v>n/a</v>
      </c>
      <c r="AR160" s="704">
        <f>INDEX(Historical!$C$7:$C$1439,MATCH(B160,Historical!$B$7:$B$1446,0))*IF(AH160="n/a",1.03,IF(AH160&lt;0,1.01,IF(AH160&gt;10,1.1,(1+AH160/100))))</f>
        <v>0.42230000000000001</v>
      </c>
      <c r="AS160" s="937">
        <f t="shared" si="45"/>
        <v>0.43496899999999999</v>
      </c>
      <c r="AT160" s="937">
        <f t="shared" si="49"/>
        <v>0.44801806999999999</v>
      </c>
      <c r="AU160" s="937">
        <f t="shared" si="49"/>
        <v>0.4614586121</v>
      </c>
      <c r="AV160" s="937">
        <f t="shared" si="49"/>
        <v>0.475302370463</v>
      </c>
      <c r="AW160" s="704">
        <f t="shared" si="46"/>
        <v>2.2420480525630002</v>
      </c>
      <c r="AX160" s="812">
        <f t="shared" si="47"/>
        <v>12.455822514238889</v>
      </c>
      <c r="AY160" s="997" t="s">
        <v>137</v>
      </c>
      <c r="AZ160" s="924" t="s">
        <v>137</v>
      </c>
      <c r="BA160" s="924" t="s">
        <v>137</v>
      </c>
      <c r="BB160" s="924" t="s">
        <v>137</v>
      </c>
      <c r="BC160" s="924" t="s">
        <v>137</v>
      </c>
      <c r="BD160" s="963" t="s">
        <v>4301</v>
      </c>
      <c r="BE160" s="666">
        <v>2013</v>
      </c>
      <c r="BF160" s="948" t="e">
        <f>#VALUE!</f>
        <v>#VALUE!</v>
      </c>
      <c r="BG160" s="933" t="s">
        <v>137</v>
      </c>
    </row>
    <row r="161" spans="1:59" ht="11.25" customHeight="1" x14ac:dyDescent="0.2">
      <c r="A161" s="611" t="s">
        <v>1196</v>
      </c>
      <c r="B161" s="927" t="s">
        <v>1197</v>
      </c>
      <c r="C161" s="994" t="s">
        <v>108</v>
      </c>
      <c r="D161" s="994" t="s">
        <v>4376</v>
      </c>
      <c r="E161" s="794">
        <v>7</v>
      </c>
      <c r="F161" s="526">
        <v>616</v>
      </c>
      <c r="G161" s="526" t="s">
        <v>37</v>
      </c>
      <c r="H161" s="526" t="s">
        <v>37</v>
      </c>
      <c r="I161" s="926">
        <v>33.14</v>
      </c>
      <c r="J161" s="704">
        <f t="shared" si="35"/>
        <v>2.5347012673506337</v>
      </c>
      <c r="K161" s="929">
        <v>0.21</v>
      </c>
      <c r="L161" s="641">
        <v>4</v>
      </c>
      <c r="M161" s="695">
        <f t="shared" si="36"/>
        <v>0.84</v>
      </c>
      <c r="N161" s="923" t="s">
        <v>238</v>
      </c>
      <c r="O161" s="797">
        <v>0.18</v>
      </c>
      <c r="P161" s="917">
        <v>43314</v>
      </c>
      <c r="Q161" s="917">
        <v>43329</v>
      </c>
      <c r="R161" s="695">
        <f t="shared" si="37"/>
        <v>16.666666666666664</v>
      </c>
      <c r="S161" s="761">
        <f>IF(INDEX(Historical!$D$7:$D$1439,MATCH(B161,Historical!$B$7:$B$1446,0))=0,"n/a",(INDEX(Historical!$C$7:$C$1439,MATCH(B161,Historical!$B$7:$B$1446,0))/INDEX(Historical!$D$7:$D$1439,MATCH(B161,Historical!$B$7:$B$1446,0))-1)*100)</f>
        <v>14.705882352941192</v>
      </c>
      <c r="T161" s="761">
        <f>IF(INDEX(Historical!$F$7:$F$1432,MATCH(B161,Historical!$B$7:$B$1446,0))=0,"n/a",((INDEX(Historical!$C$7:$C$1439,MATCH(B161,Historical!$B$7:$B$1446,0))/INDEX(Historical!$F$7:$F$1432,MATCH(B161,Historical!$B$7:$B$1446,0)))^(1/3)-1)*100)</f>
        <v>13.040381433805548</v>
      </c>
      <c r="U161" s="761">
        <f>IF(INDEX(Historical!$H$7:$H$1432,MATCH(B161,Historical!$B$7:$B$1446,0))=0,"n/a",((INDEX(Historical!$C$7:$C$1439,MATCH(B161,Historical!$B$7:$B$1446,0))/INDEX(Historical!$H$7:$H$1432,MATCH(B161,Historical!$B$7:$B$1446,0)))^(1/5)-1)*100)</f>
        <v>10.197228772148016</v>
      </c>
      <c r="V161" s="761">
        <f>IF(INDEX(Historical!$O$7:$O$1432,MATCH(B161,Historical!$B$7:$B$1446,0))=0,"n/a",((INDEX(Historical!$C$7:$C$1439,MATCH(B161,Historical!$B$7:$B$1446,0))/INDEX(Historical!$O$7:$O$1432,MATCH(B161,Historical!$B$7:$B$1446,0)))^(1/10)-1)*100)</f>
        <v>-3.5532365978369063</v>
      </c>
      <c r="W161" s="762" t="str">
        <f t="shared" si="38"/>
        <v>n/a</v>
      </c>
      <c r="X161" s="763">
        <f t="shared" si="39"/>
        <v>0.72320771433673881</v>
      </c>
      <c r="Y161" s="715"/>
      <c r="Z161" s="704">
        <f t="shared" si="40"/>
        <v>40.38461538461538</v>
      </c>
      <c r="AA161" s="937">
        <f t="shared" si="41"/>
        <v>15.932692307692307</v>
      </c>
      <c r="AB161" s="641">
        <v>12</v>
      </c>
      <c r="AC161" s="918">
        <v>2.08</v>
      </c>
      <c r="AD161" s="918">
        <v>3.19</v>
      </c>
      <c r="AE161" s="918">
        <v>5.7</v>
      </c>
      <c r="AF161" s="918">
        <v>1.61</v>
      </c>
      <c r="AG161" s="918">
        <v>10.7</v>
      </c>
      <c r="AH161" s="918">
        <v>26.700000000000003</v>
      </c>
      <c r="AI161" s="918">
        <v>1.3299999999999998</v>
      </c>
      <c r="AJ161" s="918">
        <v>14.099999999999998</v>
      </c>
      <c r="AK161" s="918">
        <v>5</v>
      </c>
      <c r="AL161" s="930">
        <v>560.73</v>
      </c>
      <c r="AM161" s="924">
        <v>1.3</v>
      </c>
      <c r="AN161" s="918">
        <v>0</v>
      </c>
      <c r="AO161" s="804">
        <f t="shared" si="42"/>
        <v>-3.2007622681936567</v>
      </c>
      <c r="AP161" s="805">
        <f t="shared" si="43"/>
        <v>12.73193003949865</v>
      </c>
      <c r="AQ161" s="938">
        <f t="shared" si="44"/>
        <v>6.7741845940604506</v>
      </c>
      <c r="AR161" s="704">
        <f>INDEX(Historical!$C$7:$C$1439,MATCH(B161,Historical!$B$7:$B$1446,0))*IF(AH161="n/a",1.03,IF(AH161&lt;0,1.01,IF(AH161&gt;10,1.1,(1+AH161/100))))</f>
        <v>0.8580000000000001</v>
      </c>
      <c r="AS161" s="937">
        <f t="shared" si="45"/>
        <v>0.86941140000000017</v>
      </c>
      <c r="AT161" s="937">
        <f t="shared" si="49"/>
        <v>0.91288197000000026</v>
      </c>
      <c r="AU161" s="937">
        <f t="shared" si="49"/>
        <v>0.95852606850000033</v>
      </c>
      <c r="AV161" s="937">
        <f t="shared" si="49"/>
        <v>1.0064523719250005</v>
      </c>
      <c r="AW161" s="704">
        <f t="shared" si="46"/>
        <v>4.6052718104250019</v>
      </c>
      <c r="AX161" s="812">
        <f t="shared" si="47"/>
        <v>13.896414636164762</v>
      </c>
      <c r="AY161" s="997">
        <v>0.63</v>
      </c>
      <c r="AZ161" s="924">
        <v>22.470000000000002</v>
      </c>
      <c r="BA161" s="924">
        <v>-9.16</v>
      </c>
      <c r="BB161" s="924">
        <v>-4.45</v>
      </c>
      <c r="BC161" s="924">
        <v>-1.35</v>
      </c>
      <c r="BE161" s="666">
        <v>2012</v>
      </c>
      <c r="BF161" s="948" t="e">
        <f>#VALUE!</f>
        <v>#VALUE!</v>
      </c>
      <c r="BG161" s="933">
        <v>1.6</v>
      </c>
    </row>
    <row r="162" spans="1:59" s="840" customFormat="1" ht="11.25" customHeight="1" x14ac:dyDescent="0.2">
      <c r="A162" s="819" t="s">
        <v>1198</v>
      </c>
      <c r="B162" s="848" t="s">
        <v>1199</v>
      </c>
      <c r="C162" s="994" t="s">
        <v>108</v>
      </c>
      <c r="D162" s="994" t="s">
        <v>4376</v>
      </c>
      <c r="E162" s="820">
        <v>7</v>
      </c>
      <c r="F162" s="526">
        <v>656</v>
      </c>
      <c r="G162" s="1151" t="s">
        <v>37</v>
      </c>
      <c r="H162" s="1151" t="s">
        <v>37</v>
      </c>
      <c r="I162" s="821">
        <v>19.07</v>
      </c>
      <c r="J162" s="822">
        <f t="shared" si="35"/>
        <v>2.3072889355007864</v>
      </c>
      <c r="K162" s="823">
        <v>0.11</v>
      </c>
      <c r="L162" s="824">
        <v>4</v>
      </c>
      <c r="M162" s="825">
        <f t="shared" si="36"/>
        <v>0.44</v>
      </c>
      <c r="N162" s="826" t="s">
        <v>107</v>
      </c>
      <c r="O162" s="827">
        <v>0.1</v>
      </c>
      <c r="P162" s="828">
        <v>43496</v>
      </c>
      <c r="Q162" s="828">
        <v>43511</v>
      </c>
      <c r="R162" s="825">
        <f t="shared" si="37"/>
        <v>9.9999999999999947</v>
      </c>
      <c r="S162" s="761">
        <f>IF(INDEX(Historical!$D$7:$D$1439,MATCH(B162,Historical!$B$7:$B$1446,0))=0,"n/a",(INDEX(Historical!$C$7:$C$1439,MATCH(B162,Historical!$B$7:$B$1446,0))/INDEX(Historical!$D$7:$D$1439,MATCH(B162,Historical!$B$7:$B$1446,0))-1)*100)</f>
        <v>11.111111111111116</v>
      </c>
      <c r="T162" s="761">
        <f>IF(INDEX(Historical!$F$7:$F$1432,MATCH(B162,Historical!$B$7:$B$1446,0))=0,"n/a",((INDEX(Historical!$C$7:$C$1439,MATCH(B162,Historical!$B$7:$B$1446,0))/INDEX(Historical!$F$7:$F$1432,MATCH(B162,Historical!$B$7:$B$1446,0)))^(1/3)-1)*100)</f>
        <v>12.624788044360603</v>
      </c>
      <c r="U162" s="761">
        <f>IF(INDEX(Historical!$H$7:$H$1432,MATCH(B162,Historical!$B$7:$B$1446,0))=0,"n/a",((INDEX(Historical!$C$7:$C$1439,MATCH(B162,Historical!$B$7:$B$1446,0))/INDEX(Historical!$H$7:$H$1432,MATCH(B162,Historical!$B$7:$B$1446,0)))^(1/5)-1)*100)</f>
        <v>12.700920209792542</v>
      </c>
      <c r="V162" s="761">
        <f>IF(INDEX(Historical!$O$7:$O$1432,MATCH(B162,Historical!$B$7:$B$1446,0))=0,"n/a",((INDEX(Historical!$C$7:$C$1439,MATCH(B162,Historical!$B$7:$B$1446,0))/INDEX(Historical!$O$7:$O$1432,MATCH(B162,Historical!$B$7:$B$1446,0)))^(1/10)-1)*100)</f>
        <v>2.2565182563572872</v>
      </c>
      <c r="W162" s="829">
        <f t="shared" si="38"/>
        <v>5.6285475085389844</v>
      </c>
      <c r="X162" s="830">
        <f t="shared" si="39"/>
        <v>0.9478298664024285</v>
      </c>
      <c r="Y162" s="854"/>
      <c r="Z162" s="822">
        <f t="shared" si="40"/>
        <v>30.344827586206897</v>
      </c>
      <c r="AA162" s="832">
        <f t="shared" si="41"/>
        <v>13.151724137931035</v>
      </c>
      <c r="AB162" s="824">
        <v>12</v>
      </c>
      <c r="AC162" s="833">
        <v>1.45</v>
      </c>
      <c r="AD162" s="833" t="s">
        <v>137</v>
      </c>
      <c r="AE162" s="833">
        <v>3.75</v>
      </c>
      <c r="AF162" s="833">
        <v>1.29</v>
      </c>
      <c r="AG162" s="833">
        <v>10.4</v>
      </c>
      <c r="AH162" s="833">
        <v>44.1</v>
      </c>
      <c r="AI162" s="833">
        <v>7.33</v>
      </c>
      <c r="AJ162" s="833">
        <v>13.4</v>
      </c>
      <c r="AK162" s="833" t="s">
        <v>137</v>
      </c>
      <c r="AL162" s="834">
        <v>148.75</v>
      </c>
      <c r="AM162" s="835">
        <v>6.6000000000000005</v>
      </c>
      <c r="AN162" s="833">
        <v>0.13</v>
      </c>
      <c r="AO162" s="836">
        <f t="shared" si="42"/>
        <v>1.8564850073622932</v>
      </c>
      <c r="AP162" s="837">
        <f t="shared" si="43"/>
        <v>15.008209145293328</v>
      </c>
      <c r="AQ162" s="838">
        <f t="shared" si="44"/>
        <v>-13.164973431912507</v>
      </c>
      <c r="AR162" s="704">
        <f>INDEX(Historical!$C$7:$C$1439,MATCH(B162,Historical!$B$7:$B$1446,0))*IF(AH162="n/a",1.03,IF(AH162&lt;0,1.01,IF(AH162&gt;10,1.1,(1+AH162/100))))</f>
        <v>0.44000000000000006</v>
      </c>
      <c r="AS162" s="832">
        <f t="shared" si="45"/>
        <v>0.47225200000000001</v>
      </c>
      <c r="AT162" s="832">
        <f t="shared" si="49"/>
        <v>0.48641956000000003</v>
      </c>
      <c r="AU162" s="832">
        <f t="shared" si="49"/>
        <v>0.50101214680000006</v>
      </c>
      <c r="AV162" s="832">
        <f t="shared" si="49"/>
        <v>0.51604251120400002</v>
      </c>
      <c r="AW162" s="822">
        <f t="shared" si="46"/>
        <v>2.4157262180040004</v>
      </c>
      <c r="AX162" s="839">
        <f t="shared" si="47"/>
        <v>12.667678122726796</v>
      </c>
      <c r="AY162" s="998">
        <v>0.86</v>
      </c>
      <c r="AZ162" s="835">
        <v>6.35</v>
      </c>
      <c r="BA162" s="835">
        <v>-27.35</v>
      </c>
      <c r="BB162" s="835">
        <v>-4.8899999999999997</v>
      </c>
      <c r="BC162" s="835">
        <v>-15.86</v>
      </c>
      <c r="BD162" s="964"/>
      <c r="BE162" s="666">
        <v>2013</v>
      </c>
      <c r="BF162" s="948" t="e">
        <f>#VALUE!</f>
        <v>#VALUE!</v>
      </c>
      <c r="BG162" s="895">
        <v>1</v>
      </c>
    </row>
    <row r="163" spans="1:59" ht="11.25" customHeight="1" x14ac:dyDescent="0.2">
      <c r="A163" s="611" t="s">
        <v>1200</v>
      </c>
      <c r="B163" s="927" t="s">
        <v>1201</v>
      </c>
      <c r="C163" s="994" t="s">
        <v>108</v>
      </c>
      <c r="D163" s="994" t="s">
        <v>4368</v>
      </c>
      <c r="E163" s="794">
        <v>9</v>
      </c>
      <c r="F163" s="526">
        <v>427</v>
      </c>
      <c r="G163" s="526" t="s">
        <v>37</v>
      </c>
      <c r="H163" s="526" t="s">
        <v>37</v>
      </c>
      <c r="I163" s="926">
        <v>28.74</v>
      </c>
      <c r="J163" s="704">
        <f t="shared" si="35"/>
        <v>2.6443980514961729</v>
      </c>
      <c r="K163" s="929">
        <v>0.19</v>
      </c>
      <c r="L163" s="641">
        <v>4</v>
      </c>
      <c r="M163" s="695">
        <f t="shared" si="36"/>
        <v>0.76</v>
      </c>
      <c r="N163" s="923" t="s">
        <v>435</v>
      </c>
      <c r="O163" s="801">
        <v>0.17</v>
      </c>
      <c r="P163" s="917">
        <v>43510</v>
      </c>
      <c r="Q163" s="917">
        <v>43518</v>
      </c>
      <c r="R163" s="695">
        <f t="shared" si="37"/>
        <v>11.764705882352935</v>
      </c>
      <c r="S163" s="761">
        <f>IF(INDEX(Historical!$D$7:$D$1439,MATCH(B163,Historical!$B$7:$B$1446,0))=0,"n/a",(INDEX(Historical!$C$7:$C$1439,MATCH(B163,Historical!$B$7:$B$1446,0))/INDEX(Historical!$D$7:$D$1439,MATCH(B163,Historical!$B$7:$B$1446,0))-1)*100)</f>
        <v>28.000000000000004</v>
      </c>
      <c r="T163" s="761">
        <f>IF(INDEX(Historical!$F$7:$F$1432,MATCH(B163,Historical!$B$7:$B$1446,0))=0,"n/a",((INDEX(Historical!$C$7:$C$1439,MATCH(B163,Historical!$B$7:$B$1446,0))/INDEX(Historical!$F$7:$F$1432,MATCH(B163,Historical!$B$7:$B$1446,0)))^(1/3)-1)*100)</f>
        <v>18.205065790529893</v>
      </c>
      <c r="U163" s="761">
        <f>IF(INDEX(Historical!$H$7:$H$1432,MATCH(B163,Historical!$B$7:$B$1446,0))=0,"n/a",((INDEX(Historical!$C$7:$C$1439,MATCH(B163,Historical!$B$7:$B$1446,0))/INDEX(Historical!$H$7:$H$1432,MATCH(B163,Historical!$B$7:$B$1446,0)))^(1/5)-1)*100)</f>
        <v>26.19146889603865</v>
      </c>
      <c r="V163" s="761">
        <f>IF(INDEX(Historical!$O$7:$O$1432,MATCH(B163,Historical!$B$7:$B$1446,0))=0,"n/a",((INDEX(Historical!$C$7:$C$1439,MATCH(B163,Historical!$B$7:$B$1446,0))/INDEX(Historical!$O$7:$O$1432,MATCH(B163,Historical!$B$7:$B$1446,0)))^(1/10)-1)*100)</f>
        <v>2.098100681516013</v>
      </c>
      <c r="W163" s="762">
        <f t="shared" si="38"/>
        <v>12.483418515985431</v>
      </c>
      <c r="X163" s="763">
        <f t="shared" si="39"/>
        <v>0.79852039317190993</v>
      </c>
      <c r="Y163" s="730" t="s">
        <v>3996</v>
      </c>
      <c r="Z163" s="704">
        <f t="shared" si="40"/>
        <v>33.628318584070797</v>
      </c>
      <c r="AA163" s="937">
        <f t="shared" si="41"/>
        <v>12.716814159292037</v>
      </c>
      <c r="AB163" s="641">
        <v>12</v>
      </c>
      <c r="AC163" s="918">
        <v>2.2599999999999998</v>
      </c>
      <c r="AD163" s="918">
        <v>1.41</v>
      </c>
      <c r="AE163" s="918">
        <v>4.78</v>
      </c>
      <c r="AF163" s="918">
        <v>1.46</v>
      </c>
      <c r="AG163" s="918">
        <v>11.899999999999999</v>
      </c>
      <c r="AH163" s="918">
        <v>39.700000000000003</v>
      </c>
      <c r="AI163" s="918">
        <v>5.7799999999999994</v>
      </c>
      <c r="AJ163" s="918">
        <v>32.800000000000004</v>
      </c>
      <c r="AK163" s="918">
        <v>9</v>
      </c>
      <c r="AL163" s="930">
        <v>595.49</v>
      </c>
      <c r="AM163" s="924">
        <v>1.2</v>
      </c>
      <c r="AN163" s="918">
        <v>0.09</v>
      </c>
      <c r="AO163" s="804">
        <f t="shared" si="42"/>
        <v>16.119052788242783</v>
      </c>
      <c r="AP163" s="805">
        <f t="shared" si="43"/>
        <v>28.835866947534821</v>
      </c>
      <c r="AQ163" s="938">
        <f t="shared" si="44"/>
        <v>-9.1605844909298249</v>
      </c>
      <c r="AR163" s="704">
        <f>INDEX(Historical!$C$7:$C$1439,MATCH(B163,Historical!$B$7:$B$1446,0))*IF(AH163="n/a",1.03,IF(AH163&lt;0,1.01,IF(AH163&gt;10,1.1,(1+AH163/100))))</f>
        <v>0.70400000000000007</v>
      </c>
      <c r="AS163" s="937">
        <f t="shared" si="45"/>
        <v>0.74469120000000011</v>
      </c>
      <c r="AT163" s="937">
        <f t="shared" si="49"/>
        <v>0.81171340800000014</v>
      </c>
      <c r="AU163" s="937">
        <f t="shared" si="49"/>
        <v>0.88476761472000021</v>
      </c>
      <c r="AV163" s="937">
        <f t="shared" si="49"/>
        <v>0.96439670004480027</v>
      </c>
      <c r="AW163" s="704">
        <f t="shared" si="46"/>
        <v>4.1095689227648009</v>
      </c>
      <c r="AX163" s="812">
        <f t="shared" si="47"/>
        <v>14.299126384011137</v>
      </c>
      <c r="AY163" s="997">
        <v>0.96</v>
      </c>
      <c r="AZ163" s="924">
        <v>26.16</v>
      </c>
      <c r="BA163" s="924">
        <v>-17.89</v>
      </c>
      <c r="BB163" s="924">
        <v>-2.42</v>
      </c>
      <c r="BC163" s="924">
        <v>-2.64</v>
      </c>
      <c r="BE163" s="666">
        <v>2011</v>
      </c>
      <c r="BF163" s="948" t="e">
        <f>#VALUE!</f>
        <v>#VALUE!</v>
      </c>
      <c r="BG163" s="933">
        <v>1.5</v>
      </c>
    </row>
    <row r="164" spans="1:59" ht="11.25" customHeight="1" x14ac:dyDescent="0.2">
      <c r="A164" s="611" t="s">
        <v>1181</v>
      </c>
      <c r="B164" s="927" t="s">
        <v>1182</v>
      </c>
      <c r="C164" s="994" t="s">
        <v>108</v>
      </c>
      <c r="D164" s="994" t="s">
        <v>118</v>
      </c>
      <c r="E164" s="794">
        <v>9</v>
      </c>
      <c r="F164" s="526">
        <v>452</v>
      </c>
      <c r="G164" s="526" t="s">
        <v>37</v>
      </c>
      <c r="H164" s="526" t="s">
        <v>115</v>
      </c>
      <c r="I164" s="926">
        <v>62.72</v>
      </c>
      <c r="J164" s="704">
        <f t="shared" si="35"/>
        <v>3.0612244897959182</v>
      </c>
      <c r="K164" s="929">
        <v>0.48</v>
      </c>
      <c r="L164" s="641">
        <v>4</v>
      </c>
      <c r="M164" s="695">
        <f t="shared" si="36"/>
        <v>1.92</v>
      </c>
      <c r="N164" s="923" t="s">
        <v>152</v>
      </c>
      <c r="O164" s="797">
        <v>0.46</v>
      </c>
      <c r="P164" s="917">
        <v>43538</v>
      </c>
      <c r="Q164" s="917">
        <v>43553</v>
      </c>
      <c r="R164" s="695">
        <f t="shared" si="37"/>
        <v>4.3478260869565135</v>
      </c>
      <c r="S164" s="761">
        <f>IF(INDEX(Historical!$D$7:$D$1439,MATCH(B164,Historical!$B$7:$B$1446,0))=0,"n/a",(INDEX(Historical!$C$7:$C$1439,MATCH(B164,Historical!$B$7:$B$1446,0))/INDEX(Historical!$D$7:$D$1439,MATCH(B164,Historical!$B$7:$B$1446,0))-1)*100)</f>
        <v>4.5454545454545414</v>
      </c>
      <c r="T164" s="761">
        <f>IF(INDEX(Historical!$F$7:$F$1432,MATCH(B164,Historical!$B$7:$B$1446,0))=0,"n/a",((INDEX(Historical!$C$7:$C$1439,MATCH(B164,Historical!$B$7:$B$1446,0))/INDEX(Historical!$F$7:$F$1432,MATCH(B164,Historical!$B$7:$B$1446,0)))^(1/3)-1)*100)</f>
        <v>4.7689553171647248</v>
      </c>
      <c r="U164" s="761">
        <f>IF(INDEX(Historical!$H$7:$H$1432,MATCH(B164,Historical!$B$7:$B$1446,0))=0,"n/a",((INDEX(Historical!$C$7:$C$1439,MATCH(B164,Historical!$B$7:$B$1446,0))/INDEX(Historical!$H$7:$H$1432,MATCH(B164,Historical!$B$7:$B$1446,0)))^(1/5)-1)*100)</f>
        <v>28.754642068338931</v>
      </c>
      <c r="V164" s="761">
        <f>IF(INDEX(Historical!$O$7:$O$1432,MATCH(B164,Historical!$B$7:$B$1446,0))=0,"n/a",((INDEX(Historical!$C$7:$C$1439,MATCH(B164,Historical!$B$7:$B$1446,0))/INDEX(Historical!$O$7:$O$1432,MATCH(B164,Historical!$B$7:$B$1446,0)))^(1/10)-1)*100)</f>
        <v>13.916014412483912</v>
      </c>
      <c r="W164" s="762">
        <f t="shared" si="38"/>
        <v>2.066298669721371</v>
      </c>
      <c r="X164" s="763" t="str">
        <f t="shared" si="39"/>
        <v>n/a</v>
      </c>
      <c r="Y164" s="719"/>
      <c r="Z164" s="704">
        <f t="shared" si="40"/>
        <v>51.063829787234042</v>
      </c>
      <c r="AA164" s="937">
        <f t="shared" si="41"/>
        <v>16.680851063829788</v>
      </c>
      <c r="AB164" s="641">
        <v>12</v>
      </c>
      <c r="AC164" s="918">
        <v>3.76</v>
      </c>
      <c r="AD164" s="918">
        <v>1.18</v>
      </c>
      <c r="AE164" s="918">
        <v>2.1800000000000002</v>
      </c>
      <c r="AF164" s="918">
        <v>1.32</v>
      </c>
      <c r="AG164" s="918">
        <v>7.7</v>
      </c>
      <c r="AH164" s="918">
        <v>-8.1</v>
      </c>
      <c r="AI164" s="918">
        <v>1.01</v>
      </c>
      <c r="AJ164" s="918">
        <v>-2.1999999999999997</v>
      </c>
      <c r="AK164" s="918">
        <v>14.2</v>
      </c>
      <c r="AL164" s="930">
        <v>1580</v>
      </c>
      <c r="AM164" s="924">
        <v>0.1</v>
      </c>
      <c r="AN164" s="918">
        <v>0</v>
      </c>
      <c r="AO164" s="804">
        <f t="shared" si="42"/>
        <v>15.135015494305062</v>
      </c>
      <c r="AP164" s="805">
        <f t="shared" si="43"/>
        <v>31.81586655813485</v>
      </c>
      <c r="AQ164" s="938">
        <f t="shared" si="44"/>
        <v>-1.0752847323777126</v>
      </c>
      <c r="AR164" s="704">
        <f>INDEX(Historical!$C$7:$C$1439,MATCH(B164,Historical!$B$7:$B$1446,0))*IF(AH164="n/a",1.03,IF(AH164&lt;0,1.01,IF(AH164&gt;10,1.1,(1+AH164/100))))</f>
        <v>1.8584000000000001</v>
      </c>
      <c r="AS164" s="937">
        <f t="shared" si="45"/>
        <v>1.8771698400000001</v>
      </c>
      <c r="AT164" s="937">
        <f t="shared" si="49"/>
        <v>2.0648868240000002</v>
      </c>
      <c r="AU164" s="937">
        <f t="shared" si="49"/>
        <v>2.2713755064000005</v>
      </c>
      <c r="AV164" s="937">
        <f t="shared" si="49"/>
        <v>2.4985130570400007</v>
      </c>
      <c r="AW164" s="704">
        <f t="shared" si="46"/>
        <v>10.570345227440001</v>
      </c>
      <c r="AX164" s="812">
        <f t="shared" si="47"/>
        <v>16.853228997831636</v>
      </c>
      <c r="AY164" s="997">
        <v>0.79</v>
      </c>
      <c r="AZ164" s="924">
        <v>1.29</v>
      </c>
      <c r="BA164" s="924">
        <v>-25.2</v>
      </c>
      <c r="BB164" s="924">
        <v>-7.12</v>
      </c>
      <c r="BC164" s="924">
        <v>-13.34</v>
      </c>
      <c r="BE164" s="666">
        <v>2011</v>
      </c>
      <c r="BF164" s="948" t="e">
        <f>#VALUE!</f>
        <v>#VALUE!</v>
      </c>
      <c r="BG164" s="933">
        <v>0.89999999999999991</v>
      </c>
    </row>
    <row r="165" spans="1:59" ht="11.25" customHeight="1" x14ac:dyDescent="0.2">
      <c r="A165" s="611" t="s">
        <v>3843</v>
      </c>
      <c r="B165" s="927" t="s">
        <v>3844</v>
      </c>
      <c r="C165" s="994" t="s">
        <v>108</v>
      </c>
      <c r="D165" s="994" t="s">
        <v>4376</v>
      </c>
      <c r="E165" s="794">
        <v>6</v>
      </c>
      <c r="F165" s="526">
        <v>787</v>
      </c>
      <c r="G165" s="526" t="s">
        <v>106</v>
      </c>
      <c r="H165" s="526" t="s">
        <v>106</v>
      </c>
      <c r="I165" s="926">
        <v>21.93</v>
      </c>
      <c r="J165" s="704">
        <f t="shared" si="35"/>
        <v>3.8303693570451438</v>
      </c>
      <c r="K165" s="929">
        <v>0.21</v>
      </c>
      <c r="L165" s="641">
        <v>4</v>
      </c>
      <c r="M165" s="695">
        <f t="shared" si="36"/>
        <v>0.84</v>
      </c>
      <c r="N165" s="923" t="s">
        <v>320</v>
      </c>
      <c r="O165" s="797">
        <v>0.2</v>
      </c>
      <c r="P165" s="917">
        <v>43538</v>
      </c>
      <c r="Q165" s="917">
        <v>43553</v>
      </c>
      <c r="R165" s="695">
        <f t="shared" si="37"/>
        <v>4.9999999999999902</v>
      </c>
      <c r="S165" s="761">
        <f>IF(INDEX(Historical!$D$7:$D$1439,MATCH(B165,Historical!$B$7:$B$1446,0))=0,"n/a",(INDEX(Historical!$C$7:$C$1439,MATCH(B165,Historical!$B$7:$B$1446,0))/INDEX(Historical!$D$7:$D$1439,MATCH(B165,Historical!$B$7:$B$1446,0))-1)*100)</f>
        <v>11.111111111111116</v>
      </c>
      <c r="T165" s="761">
        <f>IF(INDEX(Historical!$F$7:$F$1432,MATCH(B165,Historical!$B$7:$B$1446,0))=0,"n/a",((INDEX(Historical!$C$7:$C$1439,MATCH(B165,Historical!$B$7:$B$1446,0))/INDEX(Historical!$F$7:$F$1432,MATCH(B165,Historical!$B$7:$B$1446,0)))^(1/3)-1)*100)</f>
        <v>7.7217345015941907</v>
      </c>
      <c r="U165" s="761">
        <f>IF(INDEX(Historical!$H$7:$H$1432,MATCH(B165,Historical!$B$7:$B$1446,0))=0,"n/a",((INDEX(Historical!$C$7:$C$1439,MATCH(B165,Historical!$B$7:$B$1446,0))/INDEX(Historical!$H$7:$H$1432,MATCH(B165,Historical!$B$7:$B$1446,0)))^(1/5)-1)*100)</f>
        <v>8.9976987048345336</v>
      </c>
      <c r="V165" s="761">
        <f>IF(INDEX(Historical!$O$7:$O$1432,MATCH(B165,Historical!$B$7:$B$1446,0))=0,"n/a",((INDEX(Historical!$C$7:$C$1439,MATCH(B165,Historical!$B$7:$B$1446,0))/INDEX(Historical!$O$7:$O$1432,MATCH(B165,Historical!$B$7:$B$1446,0)))^(1/10)-1)*100)</f>
        <v>4.4019629627884527</v>
      </c>
      <c r="W165" s="762">
        <f t="shared" si="38"/>
        <v>2.0440196296278881</v>
      </c>
      <c r="X165" s="763">
        <f t="shared" si="39"/>
        <v>1.0109773825656778</v>
      </c>
      <c r="Y165" s="718"/>
      <c r="Z165" s="704">
        <f t="shared" si="40"/>
        <v>43.75</v>
      </c>
      <c r="AA165" s="937">
        <f t="shared" si="41"/>
        <v>11.421875</v>
      </c>
      <c r="AB165" s="641">
        <v>12</v>
      </c>
      <c r="AC165" s="918">
        <v>1.92</v>
      </c>
      <c r="AD165" s="918">
        <v>1.73</v>
      </c>
      <c r="AE165" s="918">
        <v>2.48</v>
      </c>
      <c r="AF165" s="918">
        <v>1.1299999999999999</v>
      </c>
      <c r="AG165" s="918">
        <v>10.199999999999999</v>
      </c>
      <c r="AH165" s="918">
        <v>24.3</v>
      </c>
      <c r="AI165" s="918">
        <v>5.45</v>
      </c>
      <c r="AJ165" s="918">
        <v>8.9</v>
      </c>
      <c r="AK165" s="918">
        <v>6.6000000000000005</v>
      </c>
      <c r="AL165" s="930">
        <v>637.94000000000005</v>
      </c>
      <c r="AM165" s="924">
        <v>3.6999999999999997</v>
      </c>
      <c r="AN165" s="918">
        <v>0.21</v>
      </c>
      <c r="AO165" s="804">
        <f t="shared" si="42"/>
        <v>1.4061930618796765</v>
      </c>
      <c r="AP165" s="805">
        <f t="shared" si="43"/>
        <v>12.828068061879677</v>
      </c>
      <c r="AQ165" s="938">
        <f t="shared" si="44"/>
        <v>-24.261506191075831</v>
      </c>
      <c r="AR165" s="704">
        <f>INDEX(Historical!$C$7:$C$1439,MATCH(B165,Historical!$B$7:$B$1446,0))*IF(AH165="n/a",1.03,IF(AH165&lt;0,1.01,IF(AH165&gt;10,1.1,(1+AH165/100))))</f>
        <v>0.88000000000000012</v>
      </c>
      <c r="AS165" s="937">
        <f t="shared" si="45"/>
        <v>0.92796000000000012</v>
      </c>
      <c r="AT165" s="937">
        <f t="shared" si="49"/>
        <v>0.98920536000000014</v>
      </c>
      <c r="AU165" s="937">
        <f t="shared" si="49"/>
        <v>1.0544929137600003</v>
      </c>
      <c r="AV165" s="937">
        <f t="shared" si="49"/>
        <v>1.1240894460681603</v>
      </c>
      <c r="AW165" s="704">
        <f t="shared" si="46"/>
        <v>4.9757477198281608</v>
      </c>
      <c r="AX165" s="812">
        <f t="shared" si="47"/>
        <v>22.689228088591705</v>
      </c>
      <c r="AY165" s="997">
        <v>0.88</v>
      </c>
      <c r="AZ165" s="924">
        <v>8.19</v>
      </c>
      <c r="BA165" s="924">
        <v>-21.43</v>
      </c>
      <c r="BB165" s="924">
        <v>-2.76</v>
      </c>
      <c r="BC165" s="924">
        <v>-7.88</v>
      </c>
      <c r="BE165" s="666">
        <v>2014</v>
      </c>
      <c r="BF165" s="948" t="e">
        <f>#VALUE!</f>
        <v>#VALUE!</v>
      </c>
      <c r="BG165" s="933">
        <v>0.8</v>
      </c>
    </row>
    <row r="166" spans="1:59" ht="11.25" customHeight="1" x14ac:dyDescent="0.2">
      <c r="A166" s="537" t="s">
        <v>1204</v>
      </c>
      <c r="B166" s="927" t="s">
        <v>1205</v>
      </c>
      <c r="C166" s="994" t="s">
        <v>108</v>
      </c>
      <c r="D166" s="994" t="s">
        <v>4376</v>
      </c>
      <c r="E166" s="794">
        <v>8</v>
      </c>
      <c r="F166" s="526">
        <v>511</v>
      </c>
      <c r="G166" s="526" t="s">
        <v>106</v>
      </c>
      <c r="H166" s="526" t="s">
        <v>106</v>
      </c>
      <c r="I166" s="926">
        <v>57.78</v>
      </c>
      <c r="J166" s="704">
        <f t="shared" si="35"/>
        <v>1.4537902388369677</v>
      </c>
      <c r="K166" s="929">
        <v>0.21</v>
      </c>
      <c r="L166" s="641">
        <v>4</v>
      </c>
      <c r="M166" s="695">
        <f t="shared" si="36"/>
        <v>0.84</v>
      </c>
      <c r="N166" s="923" t="s">
        <v>164</v>
      </c>
      <c r="O166" s="797">
        <v>0.19</v>
      </c>
      <c r="P166" s="917">
        <v>43265</v>
      </c>
      <c r="Q166" s="917">
        <v>43283</v>
      </c>
      <c r="R166" s="695">
        <f t="shared" si="37"/>
        <v>10.52631578947368</v>
      </c>
      <c r="S166" s="761">
        <f>IF(INDEX(Historical!$D$7:$D$1439,MATCH(B166,Historical!$B$7:$B$1446,0))=0,"n/a",(INDEX(Historical!$C$7:$C$1439,MATCH(B166,Historical!$B$7:$B$1446,0))/INDEX(Historical!$D$7:$D$1439,MATCH(B166,Historical!$B$7:$B$1446,0))-1)*100)</f>
        <v>10.810810810810811</v>
      </c>
      <c r="T166" s="761">
        <f>IF(INDEX(Historical!$F$7:$F$1432,MATCH(B166,Historical!$B$7:$B$1446,0))=0,"n/a",((INDEX(Historical!$C$7:$C$1439,MATCH(B166,Historical!$B$7:$B$1446,0))/INDEX(Historical!$F$7:$F$1432,MATCH(B166,Historical!$B$7:$B$1446,0)))^(1/3)-1)*100)</f>
        <v>10.973904713454852</v>
      </c>
      <c r="U166" s="761">
        <f>IF(INDEX(Historical!$H$7:$H$1432,MATCH(B166,Historical!$B$7:$B$1446,0))=0,"n/a",((INDEX(Historical!$C$7:$C$1439,MATCH(B166,Historical!$B$7:$B$1446,0))/INDEX(Historical!$H$7:$H$1432,MATCH(B166,Historical!$B$7:$B$1446,0)))^(1/5)-1)*100)</f>
        <v>9.9635457832371941</v>
      </c>
      <c r="V166" s="761">
        <f>IF(INDEX(Historical!$O$7:$O$1432,MATCH(B166,Historical!$B$7:$B$1446,0))=0,"n/a",((INDEX(Historical!$C$7:$C$1439,MATCH(B166,Historical!$B$7:$B$1446,0))/INDEX(Historical!$O$7:$O$1432,MATCH(B166,Historical!$B$7:$B$1446,0)))^(1/10)-1)*100)</f>
        <v>6.4231520106765583</v>
      </c>
      <c r="W166" s="762">
        <f t="shared" si="38"/>
        <v>1.5511925868601266</v>
      </c>
      <c r="X166" s="763">
        <f t="shared" si="39"/>
        <v>0.81004437262091</v>
      </c>
      <c r="Y166" s="719"/>
      <c r="Z166" s="704">
        <f t="shared" si="40"/>
        <v>38.009049773755656</v>
      </c>
      <c r="AA166" s="937">
        <f t="shared" si="41"/>
        <v>26.144796380090497</v>
      </c>
      <c r="AB166" s="641">
        <v>12</v>
      </c>
      <c r="AC166" s="918">
        <v>2.21</v>
      </c>
      <c r="AD166" s="918">
        <v>2.62</v>
      </c>
      <c r="AE166" s="918">
        <v>13.49</v>
      </c>
      <c r="AF166" s="918">
        <v>3.71</v>
      </c>
      <c r="AG166" s="918">
        <v>15</v>
      </c>
      <c r="AH166" s="918">
        <v>29.799999999999997</v>
      </c>
      <c r="AI166" s="918">
        <v>4.8599999999999994</v>
      </c>
      <c r="AJ166" s="918">
        <v>12.3</v>
      </c>
      <c r="AK166" s="918">
        <v>10</v>
      </c>
      <c r="AL166" s="930">
        <v>3930</v>
      </c>
      <c r="AM166" s="924">
        <v>1.0999999999999999</v>
      </c>
      <c r="AN166" s="918">
        <v>0</v>
      </c>
      <c r="AO166" s="804">
        <f t="shared" si="42"/>
        <v>-14.727460358016335</v>
      </c>
      <c r="AP166" s="805">
        <f t="shared" si="43"/>
        <v>11.417336022074162</v>
      </c>
      <c r="AQ166" s="938">
        <f t="shared" si="44"/>
        <v>107.6291507794454</v>
      </c>
      <c r="AR166" s="704">
        <f>INDEX(Historical!$C$7:$C$1439,MATCH(B166,Historical!$B$7:$B$1446,0))*IF(AH166="n/a",1.03,IF(AH166&lt;0,1.01,IF(AH166&gt;10,1.1,(1+AH166/100))))</f>
        <v>0.90200000000000002</v>
      </c>
      <c r="AS166" s="937">
        <f t="shared" si="45"/>
        <v>0.94583720000000004</v>
      </c>
      <c r="AT166" s="937">
        <f t="shared" si="49"/>
        <v>1.0404209200000001</v>
      </c>
      <c r="AU166" s="937">
        <f t="shared" si="49"/>
        <v>1.1444630120000001</v>
      </c>
      <c r="AV166" s="937">
        <f t="shared" si="49"/>
        <v>1.2589093132000002</v>
      </c>
      <c r="AW166" s="704">
        <f t="shared" si="46"/>
        <v>5.2916304452000009</v>
      </c>
      <c r="AX166" s="812">
        <f t="shared" si="47"/>
        <v>9.1582389151955716</v>
      </c>
      <c r="AY166" s="997">
        <v>1.02</v>
      </c>
      <c r="AZ166" s="924">
        <v>28.26</v>
      </c>
      <c r="BA166" s="924">
        <v>-13.54</v>
      </c>
      <c r="BB166" s="924">
        <v>-6</v>
      </c>
      <c r="BC166" s="924">
        <v>-2.5299999999999998</v>
      </c>
      <c r="BE166" s="666">
        <v>2011</v>
      </c>
      <c r="BF166" s="948" t="e">
        <f>#VALUE!</f>
        <v>#VALUE!</v>
      </c>
      <c r="BG166" s="933">
        <v>2</v>
      </c>
    </row>
    <row r="167" spans="1:59" ht="11.25" customHeight="1" x14ac:dyDescent="0.2">
      <c r="A167" s="611" t="s">
        <v>1206</v>
      </c>
      <c r="B167" s="927" t="s">
        <v>1207</v>
      </c>
      <c r="C167" s="994" t="s">
        <v>108</v>
      </c>
      <c r="D167" s="994" t="s">
        <v>4376</v>
      </c>
      <c r="E167" s="794">
        <v>8</v>
      </c>
      <c r="F167" s="526">
        <v>580</v>
      </c>
      <c r="G167" s="526" t="s">
        <v>106</v>
      </c>
      <c r="H167" s="526" t="s">
        <v>106</v>
      </c>
      <c r="I167" s="926">
        <v>13.98</v>
      </c>
      <c r="J167" s="704">
        <f t="shared" si="35"/>
        <v>4.0057224606580828</v>
      </c>
      <c r="K167" s="929">
        <v>0.14000000000000001</v>
      </c>
      <c r="L167" s="641">
        <v>4</v>
      </c>
      <c r="M167" s="695">
        <f t="shared" si="36"/>
        <v>0.56000000000000005</v>
      </c>
      <c r="N167" s="923" t="s">
        <v>164</v>
      </c>
      <c r="O167" s="797">
        <v>0.12</v>
      </c>
      <c r="P167" s="917">
        <v>43538</v>
      </c>
      <c r="Q167" s="917">
        <v>43556</v>
      </c>
      <c r="R167" s="695">
        <f t="shared" si="37"/>
        <v>16.666666666666682</v>
      </c>
      <c r="S167" s="761">
        <f>IF(INDEX(Historical!$D$7:$D$1439,MATCH(B167,Historical!$B$7:$B$1446,0))=0,"n/a",(INDEX(Historical!$C$7:$C$1439,MATCH(B167,Historical!$B$7:$B$1446,0))/INDEX(Historical!$D$7:$D$1439,MATCH(B167,Historical!$B$7:$B$1446,0))-1)*100)</f>
        <v>32.352941176470587</v>
      </c>
      <c r="T167" s="761">
        <f>IF(INDEX(Historical!$F$7:$F$1432,MATCH(B167,Historical!$B$7:$B$1446,0))=0,"n/a",((INDEX(Historical!$C$7:$C$1439,MATCH(B167,Historical!$B$7:$B$1446,0))/INDEX(Historical!$F$7:$F$1432,MATCH(B167,Historical!$B$7:$B$1446,0)))^(1/3)-1)*100)</f>
        <v>25.072421800674839</v>
      </c>
      <c r="U167" s="761">
        <f>IF(INDEX(Historical!$H$7:$H$1432,MATCH(B167,Historical!$B$7:$B$1446,0))=0,"n/a",((INDEX(Historical!$C$7:$C$1439,MATCH(B167,Historical!$B$7:$B$1446,0))/INDEX(Historical!$H$7:$H$1432,MATCH(B167,Historical!$B$7:$B$1446,0)))^(1/5)-1)*100)</f>
        <v>22.975474292468157</v>
      </c>
      <c r="V167" s="761">
        <f>IF(INDEX(Historical!$O$7:$O$1432,MATCH(B167,Historical!$B$7:$B$1446,0))=0,"n/a",((INDEX(Historical!$C$7:$C$1439,MATCH(B167,Historical!$B$7:$B$1446,0))/INDEX(Historical!$O$7:$O$1432,MATCH(B167,Historical!$B$7:$B$1446,0)))^(1/10)-1)*100)</f>
        <v>-5.7298481106040189</v>
      </c>
      <c r="W167" s="762" t="str">
        <f t="shared" si="38"/>
        <v>n/a</v>
      </c>
      <c r="X167" s="763">
        <f t="shared" si="39"/>
        <v>0.30151541066231174</v>
      </c>
      <c r="Y167" s="718"/>
      <c r="Z167" s="704">
        <f t="shared" si="40"/>
        <v>33.939393939393945</v>
      </c>
      <c r="AA167" s="937">
        <f t="shared" si="41"/>
        <v>8.4727272727272727</v>
      </c>
      <c r="AB167" s="641">
        <v>12</v>
      </c>
      <c r="AC167" s="918">
        <v>1.65</v>
      </c>
      <c r="AD167" s="918">
        <v>1.35</v>
      </c>
      <c r="AE167" s="918">
        <v>3</v>
      </c>
      <c r="AF167" s="918">
        <v>1.02</v>
      </c>
      <c r="AG167" s="918">
        <v>12.6</v>
      </c>
      <c r="AH167" s="918">
        <v>66.7</v>
      </c>
      <c r="AI167" s="918">
        <v>7.9600000000000009</v>
      </c>
      <c r="AJ167" s="918">
        <v>76.2</v>
      </c>
      <c r="AK167" s="918">
        <v>6.3</v>
      </c>
      <c r="AL167" s="930">
        <v>4640</v>
      </c>
      <c r="AM167" s="924">
        <v>1</v>
      </c>
      <c r="AN167" s="918">
        <v>0.27</v>
      </c>
      <c r="AO167" s="804">
        <f t="shared" si="42"/>
        <v>18.508469480398968</v>
      </c>
      <c r="AP167" s="805">
        <f t="shared" si="43"/>
        <v>26.981196753126241</v>
      </c>
      <c r="AQ167" s="938">
        <f t="shared" si="44"/>
        <v>-38.024442745791333</v>
      </c>
      <c r="AR167" s="704">
        <f>INDEX(Historical!$C$7:$C$1439,MATCH(B167,Historical!$B$7:$B$1446,0))*IF(AH167="n/a",1.03,IF(AH167&lt;0,1.01,IF(AH167&gt;10,1.1,(1+AH167/100))))</f>
        <v>0.49500000000000005</v>
      </c>
      <c r="AS167" s="937">
        <f t="shared" si="45"/>
        <v>0.53440200000000015</v>
      </c>
      <c r="AT167" s="937">
        <f t="shared" ref="AT167:AV186" si="50">IF($AK167="n/a",1.03*AS167,IF($AK167&lt;0,1.01*AS167,IF($AK167&gt;10,1.1*AS167,(1+$AK167/100)*AS167)))</f>
        <v>0.56806932600000015</v>
      </c>
      <c r="AU167" s="937">
        <f t="shared" si="50"/>
        <v>0.60385769353800012</v>
      </c>
      <c r="AV167" s="937">
        <f t="shared" si="50"/>
        <v>0.64190072823089406</v>
      </c>
      <c r="AW167" s="704">
        <f t="shared" si="46"/>
        <v>2.8432297477688944</v>
      </c>
      <c r="AX167" s="812">
        <f t="shared" si="47"/>
        <v>20.337837966873348</v>
      </c>
      <c r="AY167" s="997">
        <v>1.21</v>
      </c>
      <c r="AZ167" s="924">
        <v>13.66</v>
      </c>
      <c r="BA167" s="924">
        <v>-29.220000000000002</v>
      </c>
      <c r="BB167" s="924">
        <v>-6.4799999999999995</v>
      </c>
      <c r="BC167" s="924">
        <v>-14.430000000000001</v>
      </c>
      <c r="BE167" s="666">
        <v>2012</v>
      </c>
      <c r="BF167" s="948" t="e">
        <f>#VALUE!</f>
        <v>#VALUE!</v>
      </c>
      <c r="BG167" s="933">
        <v>1.3</v>
      </c>
    </row>
    <row r="168" spans="1:59" ht="11.25" customHeight="1" x14ac:dyDescent="0.2">
      <c r="A168" s="764" t="s">
        <v>2277</v>
      </c>
      <c r="B168" s="856" t="s">
        <v>2278</v>
      </c>
      <c r="C168" s="994" t="s">
        <v>108</v>
      </c>
      <c r="D168" s="994" t="s">
        <v>4376</v>
      </c>
      <c r="E168" s="794">
        <v>9</v>
      </c>
      <c r="F168" s="526">
        <v>463</v>
      </c>
      <c r="G168" s="526" t="s">
        <v>106</v>
      </c>
      <c r="H168" s="526" t="s">
        <v>106</v>
      </c>
      <c r="I168" s="934">
        <v>27.18</v>
      </c>
      <c r="J168" s="704">
        <f t="shared" si="35"/>
        <v>3.6791758646063282</v>
      </c>
      <c r="K168" s="537">
        <v>0.25</v>
      </c>
      <c r="L168" s="526">
        <v>4</v>
      </c>
      <c r="M168" s="695">
        <f t="shared" si="36"/>
        <v>1</v>
      </c>
      <c r="N168" s="526" t="s">
        <v>4204</v>
      </c>
      <c r="O168" s="645">
        <v>0.24</v>
      </c>
      <c r="P168" s="684">
        <v>43538</v>
      </c>
      <c r="Q168" s="684">
        <v>43557</v>
      </c>
      <c r="R168" s="695">
        <f t="shared" si="37"/>
        <v>4.1666666666666705</v>
      </c>
      <c r="S168" s="761">
        <f>IF(INDEX(Historical!$D$7:$D$1439,MATCH(B168,Historical!$B$7:$B$1446,0))=0,"n/a",(INDEX(Historical!$C$7:$C$1439,MATCH(B168,Historical!$B$7:$B$1446,0))/INDEX(Historical!$D$7:$D$1439,MATCH(B168,Historical!$B$7:$B$1446,0))-1)*100)</f>
        <v>10.588235294117654</v>
      </c>
      <c r="T168" s="761">
        <f>IF(INDEX(Historical!$F$7:$F$1432,MATCH(B168,Historical!$B$7:$B$1446,0))=0,"n/a",((INDEX(Historical!$C$7:$C$1439,MATCH(B168,Historical!$B$7:$B$1446,0))/INDEX(Historical!$F$7:$F$1432,MATCH(B168,Historical!$B$7:$B$1446,0)))^(1/3)-1)*100)</f>
        <v>5.5227147245074937</v>
      </c>
      <c r="U168" s="761">
        <f>IF(INDEX(Historical!$H$7:$H$1432,MATCH(B168,Historical!$B$7:$B$1446,0))=0,"n/a",((INDEX(Historical!$C$7:$C$1439,MATCH(B168,Historical!$B$7:$B$1446,0))/INDEX(Historical!$H$7:$H$1432,MATCH(B168,Historical!$B$7:$B$1446,0)))^(1/5)-1)*100)</f>
        <v>4.9009030249425933</v>
      </c>
      <c r="V168" s="761">
        <f>IF(INDEX(Historical!$O$7:$O$1432,MATCH(B168,Historical!$B$7:$B$1446,0))=0,"n/a",((INDEX(Historical!$C$7:$C$1439,MATCH(B168,Historical!$B$7:$B$1446,0))/INDEX(Historical!$O$7:$O$1432,MATCH(B168,Historical!$B$7:$B$1446,0)))^(1/10)-1)*100)</f>
        <v>5.6996159590350093</v>
      </c>
      <c r="W168" s="762">
        <f t="shared" si="38"/>
        <v>0.85986548219511194</v>
      </c>
      <c r="X168" s="763">
        <f t="shared" si="39"/>
        <v>0.76576609764728021</v>
      </c>
      <c r="Y168" s="705"/>
      <c r="Z168" s="704">
        <f t="shared" si="40"/>
        <v>41.841004184100413</v>
      </c>
      <c r="AA168" s="937">
        <f t="shared" si="41"/>
        <v>11.372384937238493</v>
      </c>
      <c r="AB168" s="641">
        <v>12</v>
      </c>
      <c r="AC168" s="933">
        <v>2.39</v>
      </c>
      <c r="AD168" s="933">
        <v>1.42</v>
      </c>
      <c r="AE168" s="918">
        <v>2.99</v>
      </c>
      <c r="AF168" s="918">
        <v>1.1399999999999999</v>
      </c>
      <c r="AG168" s="918">
        <v>10.199999999999999</v>
      </c>
      <c r="AH168" s="918">
        <v>23.400000000000002</v>
      </c>
      <c r="AI168" s="918">
        <v>6.84</v>
      </c>
      <c r="AJ168" s="741">
        <v>6.4</v>
      </c>
      <c r="AK168" s="741">
        <v>8</v>
      </c>
      <c r="AL168" s="933">
        <v>456.08</v>
      </c>
      <c r="AM168" s="933">
        <v>1</v>
      </c>
      <c r="AN168" s="933">
        <v>0.1</v>
      </c>
      <c r="AO168" s="804">
        <f t="shared" si="42"/>
        <v>-2.7923060476895714</v>
      </c>
      <c r="AP168" s="805">
        <f t="shared" si="43"/>
        <v>8.5800788895489219</v>
      </c>
      <c r="AQ168" s="938">
        <f t="shared" si="44"/>
        <v>-24.092106021831729</v>
      </c>
      <c r="AR168" s="704">
        <f>INDEX(Historical!$C$7:$C$1439,MATCH(B168,Historical!$B$7:$B$1446,0))*IF(AH168="n/a",1.03,IF(AH168&lt;0,1.01,IF(AH168&gt;10,1.1,(1+AH168/100))))</f>
        <v>1.034</v>
      </c>
      <c r="AS168" s="937">
        <f t="shared" si="45"/>
        <v>1.1047256000000001</v>
      </c>
      <c r="AT168" s="937">
        <f t="shared" si="50"/>
        <v>1.1931036480000001</v>
      </c>
      <c r="AU168" s="937">
        <f t="shared" si="50"/>
        <v>1.2885519398400003</v>
      </c>
      <c r="AV168" s="937">
        <f t="shared" si="50"/>
        <v>1.3916360950272004</v>
      </c>
      <c r="AW168" s="704">
        <f t="shared" si="46"/>
        <v>6.0120172828672009</v>
      </c>
      <c r="AX168" s="812">
        <f t="shared" si="47"/>
        <v>22.119268884721123</v>
      </c>
      <c r="AY168" s="790">
        <v>0.91</v>
      </c>
      <c r="AZ168" s="918">
        <v>10.979999999999999</v>
      </c>
      <c r="BA168" s="918">
        <v>-20.87</v>
      </c>
      <c r="BB168" s="918">
        <v>-4.37</v>
      </c>
      <c r="BC168" s="918">
        <v>-9.1</v>
      </c>
      <c r="BE168" s="666">
        <v>2011</v>
      </c>
      <c r="BF168" s="948" t="e">
        <f>#VALUE!</f>
        <v>#VALUE!</v>
      </c>
      <c r="BG168" s="933">
        <v>0.89999999999999991</v>
      </c>
    </row>
    <row r="169" spans="1:59" ht="11.25" customHeight="1" x14ac:dyDescent="0.2">
      <c r="A169" s="764" t="s">
        <v>2274</v>
      </c>
      <c r="B169" s="856" t="s">
        <v>2275</v>
      </c>
      <c r="C169" s="994" t="s">
        <v>108</v>
      </c>
      <c r="D169" s="994" t="s">
        <v>4376</v>
      </c>
      <c r="E169" s="794">
        <v>9</v>
      </c>
      <c r="F169" s="526">
        <v>415</v>
      </c>
      <c r="G169" s="526" t="s">
        <v>106</v>
      </c>
      <c r="H169" s="526" t="s">
        <v>106</v>
      </c>
      <c r="I169" s="934">
        <v>25.22</v>
      </c>
      <c r="J169" s="704">
        <f t="shared" si="35"/>
        <v>3.4892942109436955</v>
      </c>
      <c r="K169" s="537">
        <v>0.22</v>
      </c>
      <c r="L169" s="526">
        <v>4</v>
      </c>
      <c r="M169" s="695">
        <f t="shared" si="36"/>
        <v>0.88</v>
      </c>
      <c r="N169" s="526" t="s">
        <v>493</v>
      </c>
      <c r="O169" s="645">
        <v>0.18</v>
      </c>
      <c r="P169" s="684">
        <v>43462</v>
      </c>
      <c r="Q169" s="684">
        <v>43480</v>
      </c>
      <c r="R169" s="695">
        <f t="shared" si="37"/>
        <v>22.222222222222225</v>
      </c>
      <c r="S169" s="761">
        <f>IF(INDEX(Historical!$D$7:$D$1439,MATCH(B169,Historical!$B$7:$B$1446,0))=0,"n/a",(INDEX(Historical!$C$7:$C$1439,MATCH(B169,Historical!$B$7:$B$1446,0))/INDEX(Historical!$D$7:$D$1439,MATCH(B169,Historical!$B$7:$B$1446,0))-1)*100)</f>
        <v>13.333333333333353</v>
      </c>
      <c r="T169" s="761">
        <f>IF(INDEX(Historical!$F$7:$F$1432,MATCH(B169,Historical!$B$7:$B$1446,0))=0,"n/a",((INDEX(Historical!$C$7:$C$1439,MATCH(B169,Historical!$B$7:$B$1446,0))/INDEX(Historical!$F$7:$F$1432,MATCH(B169,Historical!$B$7:$B$1446,0)))^(1/3)-1)*100)</f>
        <v>9.3541299792876842</v>
      </c>
      <c r="U169" s="761">
        <f>IF(INDEX(Historical!$H$7:$H$1432,MATCH(B169,Historical!$B$7:$B$1446,0))=0,"n/a",((INDEX(Historical!$C$7:$C$1439,MATCH(B169,Historical!$B$7:$B$1446,0))/INDEX(Historical!$H$7:$H$1432,MATCH(B169,Historical!$B$7:$B$1446,0)))^(1/5)-1)*100)</f>
        <v>7.6669005325678663</v>
      </c>
      <c r="V169" s="761">
        <f>IF(INDEX(Historical!$O$7:$O$1432,MATCH(B169,Historical!$B$7:$B$1446,0))=0,"n/a",((INDEX(Historical!$C$7:$C$1439,MATCH(B169,Historical!$B$7:$B$1446,0))/INDEX(Historical!$O$7:$O$1432,MATCH(B169,Historical!$B$7:$B$1446,0)))^(1/10)-1)*100)</f>
        <v>-0.97501964219197657</v>
      </c>
      <c r="W169" s="762" t="str">
        <f t="shared" si="38"/>
        <v>n/a</v>
      </c>
      <c r="X169" s="763">
        <f t="shared" si="39"/>
        <v>0.86144949804133331</v>
      </c>
      <c r="Y169" s="705"/>
      <c r="Z169" s="704">
        <f t="shared" si="40"/>
        <v>28.852459016393446</v>
      </c>
      <c r="AA169" s="937">
        <f t="shared" si="41"/>
        <v>8.2688524590163937</v>
      </c>
      <c r="AB169" s="641">
        <v>12</v>
      </c>
      <c r="AC169" s="933">
        <v>3.05</v>
      </c>
      <c r="AD169" s="933">
        <v>1.38</v>
      </c>
      <c r="AE169" s="918">
        <v>3.27</v>
      </c>
      <c r="AF169" s="918">
        <v>1.1000000000000001</v>
      </c>
      <c r="AG169" s="918">
        <v>14.2</v>
      </c>
      <c r="AH169" s="918">
        <v>23.799999999999997</v>
      </c>
      <c r="AI169" s="918">
        <v>11.450000000000001</v>
      </c>
      <c r="AJ169" s="741">
        <v>8.9</v>
      </c>
      <c r="AK169" s="741">
        <v>6</v>
      </c>
      <c r="AL169" s="933">
        <v>16930</v>
      </c>
      <c r="AM169" s="933">
        <v>0.3</v>
      </c>
      <c r="AN169" s="933">
        <v>0.97</v>
      </c>
      <c r="AO169" s="804">
        <f t="shared" si="42"/>
        <v>2.8873422844951691</v>
      </c>
      <c r="AP169" s="805">
        <f t="shared" si="43"/>
        <v>11.156194743511563</v>
      </c>
      <c r="AQ169" s="938">
        <f t="shared" si="44"/>
        <v>-36.418948647614499</v>
      </c>
      <c r="AR169" s="704">
        <f>INDEX(Historical!$C$7:$C$1439,MATCH(B169,Historical!$B$7:$B$1446,0))*IF(AH169="n/a",1.03,IF(AH169&lt;0,1.01,IF(AH169&gt;10,1.1,(1+AH169/100))))</f>
        <v>0.74800000000000011</v>
      </c>
      <c r="AS169" s="937">
        <f t="shared" si="45"/>
        <v>0.8228000000000002</v>
      </c>
      <c r="AT169" s="937">
        <f t="shared" si="50"/>
        <v>0.87216800000000028</v>
      </c>
      <c r="AU169" s="937">
        <f t="shared" si="50"/>
        <v>0.92449808000000033</v>
      </c>
      <c r="AV169" s="937">
        <f t="shared" si="50"/>
        <v>0.97996796480000037</v>
      </c>
      <c r="AW169" s="704">
        <f t="shared" si="46"/>
        <v>4.3474340448000008</v>
      </c>
      <c r="AX169" s="812">
        <f t="shared" si="47"/>
        <v>17.238041414750203</v>
      </c>
      <c r="AY169" s="790">
        <v>1.32</v>
      </c>
      <c r="AZ169" s="918">
        <v>14.01</v>
      </c>
      <c r="BA169" s="918">
        <v>-27.26</v>
      </c>
      <c r="BB169" s="918">
        <v>-6.64</v>
      </c>
      <c r="BC169" s="918">
        <v>-8.7800000000000011</v>
      </c>
      <c r="BE169" s="666">
        <v>2011</v>
      </c>
      <c r="BF169" s="948" t="e">
        <f>#VALUE!</f>
        <v>#VALUE!</v>
      </c>
      <c r="BG169" s="933">
        <v>1.5</v>
      </c>
    </row>
    <row r="170" spans="1:59" ht="11.25" customHeight="1" x14ac:dyDescent="0.2">
      <c r="A170" s="611" t="s">
        <v>1095</v>
      </c>
      <c r="B170" s="927" t="s">
        <v>1096</v>
      </c>
      <c r="C170" s="994" t="s">
        <v>112</v>
      </c>
      <c r="D170" s="994" t="s">
        <v>4402</v>
      </c>
      <c r="E170" s="794">
        <v>7</v>
      </c>
      <c r="F170" s="526">
        <v>677</v>
      </c>
      <c r="G170" s="526" t="s">
        <v>106</v>
      </c>
      <c r="H170" s="526" t="s">
        <v>106</v>
      </c>
      <c r="I170" s="926">
        <v>52.39</v>
      </c>
      <c r="J170" s="704">
        <f t="shared" si="35"/>
        <v>0.72532926130941022</v>
      </c>
      <c r="K170" s="929">
        <v>9.5000000000000001E-2</v>
      </c>
      <c r="L170" s="641">
        <v>4</v>
      </c>
      <c r="M170" s="695">
        <f t="shared" si="36"/>
        <v>0.38</v>
      </c>
      <c r="N170" s="923" t="s">
        <v>997</v>
      </c>
      <c r="O170" s="797">
        <v>0.09</v>
      </c>
      <c r="P170" s="917">
        <v>43532</v>
      </c>
      <c r="Q170" s="917">
        <v>43546</v>
      </c>
      <c r="R170" s="695">
        <f t="shared" si="37"/>
        <v>5.5555555555555607</v>
      </c>
      <c r="S170" s="761">
        <f>IF(INDEX(Historical!$D$7:$D$1439,MATCH(B170,Historical!$B$7:$B$1446,0))=0,"n/a",(INDEX(Historical!$C$7:$C$1439,MATCH(B170,Historical!$B$7:$B$1446,0))/INDEX(Historical!$D$7:$D$1439,MATCH(B170,Historical!$B$7:$B$1446,0))-1)*100)</f>
        <v>11.86440677966103</v>
      </c>
      <c r="T170" s="761">
        <f>IF(INDEX(Historical!$F$7:$F$1432,MATCH(B170,Historical!$B$7:$B$1446,0))=0,"n/a",((INDEX(Historical!$C$7:$C$1439,MATCH(B170,Historical!$B$7:$B$1446,0))/INDEX(Historical!$F$7:$F$1432,MATCH(B170,Historical!$B$7:$B$1446,0)))^(1/3)-1)*100)</f>
        <v>9.6961310486523686</v>
      </c>
      <c r="U170" s="761">
        <f>IF(INDEX(Historical!$H$7:$H$1432,MATCH(B170,Historical!$B$7:$B$1446,0))=0,"n/a",((INDEX(Historical!$C$7:$C$1439,MATCH(B170,Historical!$B$7:$B$1446,0))/INDEX(Historical!$H$7:$H$1432,MATCH(B170,Historical!$B$7:$B$1446,0)))^(1/5)-1)*100)</f>
        <v>9.4608784223157549</v>
      </c>
      <c r="V170" s="761">
        <f>IF(INDEX(Historical!$O$7:$O$1432,MATCH(B170,Historical!$B$7:$B$1446,0))=0,"n/a",((INDEX(Historical!$C$7:$C$1439,MATCH(B170,Historical!$B$7:$B$1446,0))/INDEX(Historical!$O$7:$O$1432,MATCH(B170,Historical!$B$7:$B$1446,0)))^(1/10)-1)*100)</f>
        <v>6.2488268514150569</v>
      </c>
      <c r="W170" s="762">
        <f t="shared" si="38"/>
        <v>1.5140247357267267</v>
      </c>
      <c r="X170" s="763">
        <f t="shared" si="39"/>
        <v>0.28844141531450468</v>
      </c>
      <c r="Y170" s="928"/>
      <c r="Z170" s="704">
        <f t="shared" si="40"/>
        <v>12.624584717607975</v>
      </c>
      <c r="AA170" s="937">
        <f t="shared" si="41"/>
        <v>17.40531561461794</v>
      </c>
      <c r="AB170" s="641">
        <v>12</v>
      </c>
      <c r="AC170" s="918">
        <v>3.01</v>
      </c>
      <c r="AD170" s="918">
        <v>1.74</v>
      </c>
      <c r="AE170" s="918">
        <v>0.92</v>
      </c>
      <c r="AF170" s="918">
        <v>3.9</v>
      </c>
      <c r="AG170" s="918">
        <v>24</v>
      </c>
      <c r="AH170" s="918">
        <v>147.10000000000002</v>
      </c>
      <c r="AI170" s="918">
        <v>7.37</v>
      </c>
      <c r="AJ170" s="918">
        <v>32.800000000000004</v>
      </c>
      <c r="AK170" s="918">
        <v>10</v>
      </c>
      <c r="AL170" s="930">
        <v>2000</v>
      </c>
      <c r="AM170" s="924">
        <v>1.6</v>
      </c>
      <c r="AN170" s="918">
        <v>0.15</v>
      </c>
      <c r="AO170" s="804">
        <f t="shared" si="42"/>
        <v>-7.2191079309927755</v>
      </c>
      <c r="AP170" s="805">
        <f t="shared" si="43"/>
        <v>10.186207683625165</v>
      </c>
      <c r="AQ170" s="938">
        <f t="shared" si="44"/>
        <v>73.69287185145059</v>
      </c>
      <c r="AR170" s="704">
        <f>INDEX(Historical!$C$7:$C$1439,MATCH(B170,Historical!$B$7:$B$1446,0))*IF(AH170="n/a",1.03,IF(AH170&lt;0,1.01,IF(AH170&gt;10,1.1,(1+AH170/100))))</f>
        <v>0.36300000000000004</v>
      </c>
      <c r="AS170" s="937">
        <f t="shared" si="45"/>
        <v>0.38975310000000007</v>
      </c>
      <c r="AT170" s="937">
        <f t="shared" si="50"/>
        <v>0.42872841000000012</v>
      </c>
      <c r="AU170" s="937">
        <f t="shared" si="50"/>
        <v>0.47160125100000017</v>
      </c>
      <c r="AV170" s="937">
        <f t="shared" si="50"/>
        <v>0.51876137610000017</v>
      </c>
      <c r="AW170" s="704">
        <f t="shared" si="46"/>
        <v>2.1718441371000003</v>
      </c>
      <c r="AX170" s="812">
        <f t="shared" si="47"/>
        <v>4.1455318516892543</v>
      </c>
      <c r="AY170" s="997">
        <v>1.33</v>
      </c>
      <c r="AZ170" s="924">
        <v>31.14</v>
      </c>
      <c r="BA170" s="924">
        <v>-12.44</v>
      </c>
      <c r="BB170" s="924">
        <v>3.4099999999999997</v>
      </c>
      <c r="BC170" s="924">
        <v>2.2200000000000002</v>
      </c>
      <c r="BE170" s="666">
        <v>2013</v>
      </c>
      <c r="BF170" s="948" t="e">
        <f>#VALUE!</f>
        <v>#VALUE!</v>
      </c>
      <c r="BG170" s="933">
        <v>11.4</v>
      </c>
    </row>
    <row r="171" spans="1:59" ht="11.25" customHeight="1" x14ac:dyDescent="0.2">
      <c r="A171" s="537" t="s">
        <v>1224</v>
      </c>
      <c r="B171" s="927" t="s">
        <v>1225</v>
      </c>
      <c r="C171" s="994" t="s">
        <v>247</v>
      </c>
      <c r="D171" s="994" t="s">
        <v>4354</v>
      </c>
      <c r="E171" s="794">
        <v>9</v>
      </c>
      <c r="F171" s="526">
        <v>478</v>
      </c>
      <c r="G171" s="526" t="s">
        <v>106</v>
      </c>
      <c r="H171" s="526" t="s">
        <v>106</v>
      </c>
      <c r="I171" s="926">
        <v>60.6</v>
      </c>
      <c r="J171" s="704">
        <f t="shared" si="35"/>
        <v>2.5082508250825084</v>
      </c>
      <c r="K171" s="929">
        <v>0.38</v>
      </c>
      <c r="L171" s="641">
        <v>4</v>
      </c>
      <c r="M171" s="695">
        <f t="shared" si="36"/>
        <v>1.52</v>
      </c>
      <c r="N171" s="923" t="s">
        <v>244</v>
      </c>
      <c r="O171" s="797">
        <v>0.34499999999999997</v>
      </c>
      <c r="P171" s="917">
        <v>43572</v>
      </c>
      <c r="Q171" s="917">
        <v>43588</v>
      </c>
      <c r="R171" s="695">
        <f t="shared" si="37"/>
        <v>10.144927536231894</v>
      </c>
      <c r="S171" s="761">
        <f>IF(INDEX(Historical!$D$7:$D$1439,MATCH(B171,Historical!$B$7:$B$1446,0))=0,"n/a",(INDEX(Historical!$C$7:$C$1439,MATCH(B171,Historical!$B$7:$B$1446,0))/INDEX(Historical!$D$7:$D$1439,MATCH(B171,Historical!$B$7:$B$1446,0))-1)*100)</f>
        <v>11.618257261410768</v>
      </c>
      <c r="T171" s="761">
        <f>IF(INDEX(Historical!$F$7:$F$1432,MATCH(B171,Historical!$B$7:$B$1446,0))=0,"n/a",((INDEX(Historical!$C$7:$C$1439,MATCH(B171,Historical!$B$7:$B$1446,0))/INDEX(Historical!$F$7:$F$1432,MATCH(B171,Historical!$B$7:$B$1446,0)))^(1/3)-1)*100)</f>
        <v>11.510779069974575</v>
      </c>
      <c r="U171" s="761">
        <f>IF(INDEX(Historical!$H$7:$H$1432,MATCH(B171,Historical!$B$7:$B$1446,0))=0,"n/a",((INDEX(Historical!$C$7:$C$1439,MATCH(B171,Historical!$B$7:$B$1446,0))/INDEX(Historical!$H$7:$H$1432,MATCH(B171,Historical!$B$7:$B$1446,0)))^(1/5)-1)*100)</f>
        <v>11.513009414645747</v>
      </c>
      <c r="V171" s="761">
        <f>IF(INDEX(Historical!$O$7:$O$1432,MATCH(B171,Historical!$B$7:$B$1446,0))=0,"n/a",((INDEX(Historical!$C$7:$C$1439,MATCH(B171,Historical!$B$7:$B$1446,0))/INDEX(Historical!$O$7:$O$1432,MATCH(B171,Historical!$B$7:$B$1446,0)))^(1/10)-1)*100)</f>
        <v>8.8693033669262622</v>
      </c>
      <c r="W171" s="762">
        <f t="shared" si="38"/>
        <v>1.2980736973749141</v>
      </c>
      <c r="X171" s="763">
        <f t="shared" si="39"/>
        <v>3.8376698048819158</v>
      </c>
      <c r="Y171" s="1008"/>
      <c r="Z171" s="704">
        <f t="shared" si="40"/>
        <v>34.389140271493211</v>
      </c>
      <c r="AA171" s="937">
        <f t="shared" si="41"/>
        <v>13.710407239819006</v>
      </c>
      <c r="AB171" s="641">
        <v>1</v>
      </c>
      <c r="AC171" s="918">
        <v>4.42</v>
      </c>
      <c r="AD171" s="918">
        <v>1.31</v>
      </c>
      <c r="AE171" s="918">
        <v>0.91</v>
      </c>
      <c r="AF171" s="918">
        <v>2.83</v>
      </c>
      <c r="AG171" s="918">
        <v>12.2</v>
      </c>
      <c r="AH171" s="918">
        <v>-39.1</v>
      </c>
      <c r="AI171" s="918">
        <v>8.2900000000000009</v>
      </c>
      <c r="AJ171" s="918">
        <v>3</v>
      </c>
      <c r="AK171" s="918">
        <v>10.459999999999999</v>
      </c>
      <c r="AL171" s="930">
        <v>7190</v>
      </c>
      <c r="AM171" s="924">
        <v>0.6</v>
      </c>
      <c r="AN171" s="918">
        <v>0.05</v>
      </c>
      <c r="AO171" s="804">
        <f t="shared" si="42"/>
        <v>0.31085299990925108</v>
      </c>
      <c r="AP171" s="805">
        <f t="shared" si="43"/>
        <v>14.021260239728257</v>
      </c>
      <c r="AQ171" s="938">
        <f t="shared" si="44"/>
        <v>31.318869742805443</v>
      </c>
      <c r="AR171" s="704">
        <f>INDEX(Historical!$C$7:$C$1439,MATCH(B171,Historical!$B$7:$B$1446,0))*IF(AH171="n/a",1.03,IF(AH171&lt;0,1.01,IF(AH171&gt;10,1.1,(1+AH171/100))))</f>
        <v>1.3584499999999999</v>
      </c>
      <c r="AS171" s="937">
        <f t="shared" si="45"/>
        <v>1.4710655049999999</v>
      </c>
      <c r="AT171" s="937">
        <f t="shared" si="50"/>
        <v>1.6181720555000001</v>
      </c>
      <c r="AU171" s="937">
        <f t="shared" si="50"/>
        <v>1.7799892610500003</v>
      </c>
      <c r="AV171" s="937">
        <f t="shared" si="50"/>
        <v>1.9579881871550004</v>
      </c>
      <c r="AW171" s="704">
        <f t="shared" si="46"/>
        <v>8.1856650087050014</v>
      </c>
      <c r="AX171" s="812">
        <f t="shared" si="47"/>
        <v>13.507698034166667</v>
      </c>
      <c r="AY171" s="997">
        <v>0.73</v>
      </c>
      <c r="AZ171" s="924">
        <v>51.42</v>
      </c>
      <c r="BA171" s="924">
        <v>-10.879999999999999</v>
      </c>
      <c r="BB171" s="924">
        <v>3.2</v>
      </c>
      <c r="BC171" s="924">
        <v>14.829999999999998</v>
      </c>
      <c r="BE171" s="666">
        <v>2011</v>
      </c>
      <c r="BF171" s="948" t="e">
        <f>#VALUE!</f>
        <v>#VALUE!</v>
      </c>
      <c r="BG171" s="933">
        <v>7.9</v>
      </c>
    </row>
    <row r="172" spans="1:59" s="840" customFormat="1" ht="11.25" customHeight="1" x14ac:dyDescent="0.2">
      <c r="A172" s="699" t="s">
        <v>1222</v>
      </c>
      <c r="B172" s="848" t="s">
        <v>1223</v>
      </c>
      <c r="C172" s="994" t="s">
        <v>4227</v>
      </c>
      <c r="D172" s="994" t="s">
        <v>4375</v>
      </c>
      <c r="E172" s="820">
        <v>9</v>
      </c>
      <c r="F172" s="526">
        <v>437</v>
      </c>
      <c r="G172" s="1151" t="s">
        <v>106</v>
      </c>
      <c r="H172" s="1151" t="s">
        <v>106</v>
      </c>
      <c r="I172" s="821">
        <v>47.58</v>
      </c>
      <c r="J172" s="822">
        <f t="shared" si="35"/>
        <v>1.4291719209751998</v>
      </c>
      <c r="K172" s="823">
        <v>0.17</v>
      </c>
      <c r="L172" s="824">
        <v>4</v>
      </c>
      <c r="M172" s="825">
        <f t="shared" si="36"/>
        <v>0.68</v>
      </c>
      <c r="N172" s="826" t="s">
        <v>228</v>
      </c>
      <c r="O172" s="827">
        <v>0.16</v>
      </c>
      <c r="P172" s="828">
        <v>43517</v>
      </c>
      <c r="Q172" s="828">
        <v>43532</v>
      </c>
      <c r="R172" s="825">
        <f t="shared" si="37"/>
        <v>6.2500000000000053</v>
      </c>
      <c r="S172" s="761">
        <f>IF(INDEX(Historical!$D$7:$D$1439,MATCH(B172,Historical!$B$7:$B$1446,0))=0,"n/a",(INDEX(Historical!$C$7:$C$1439,MATCH(B172,Historical!$B$7:$B$1446,0))/INDEX(Historical!$D$7:$D$1439,MATCH(B172,Historical!$B$7:$B$1446,0))-1)*100)</f>
        <v>6.6666666666666652</v>
      </c>
      <c r="T172" s="761">
        <f>IF(INDEX(Historical!$F$7:$F$1432,MATCH(B172,Historical!$B$7:$B$1446,0))=0,"n/a",((INDEX(Historical!$C$7:$C$1439,MATCH(B172,Historical!$B$7:$B$1446,0))/INDEX(Historical!$F$7:$F$1432,MATCH(B172,Historical!$B$7:$B$1446,0)))^(1/3)-1)*100)</f>
        <v>13.30326698854094</v>
      </c>
      <c r="U172" s="761">
        <f>IF(INDEX(Historical!$H$7:$H$1432,MATCH(B172,Historical!$B$7:$B$1446,0))=0,"n/a",((INDEX(Historical!$C$7:$C$1439,MATCH(B172,Historical!$B$7:$B$1446,0))/INDEX(Historical!$H$7:$H$1432,MATCH(B172,Historical!$B$7:$B$1446,0)))^(1/5)-1)*100)</f>
        <v>12.195514544619957</v>
      </c>
      <c r="V172" s="761" t="str">
        <f>IF(INDEX(Historical!$O$7:$O$1432,MATCH(B172,Historical!$B$7:$B$1446,0))=0,"n/a",((INDEX(Historical!$C$7:$C$1439,MATCH(B172,Historical!$B$7:$B$1446,0))/INDEX(Historical!$O$7:$O$1432,MATCH(B172,Historical!$B$7:$B$1446,0)))^(1/10)-1)*100)</f>
        <v>n/a</v>
      </c>
      <c r="W172" s="829" t="str">
        <f t="shared" si="38"/>
        <v>n/a</v>
      </c>
      <c r="X172" s="830">
        <f t="shared" si="39"/>
        <v>1.1614775756780911</v>
      </c>
      <c r="Y172" s="845"/>
      <c r="Z172" s="822">
        <f t="shared" si="40"/>
        <v>33.663366336633665</v>
      </c>
      <c r="AA172" s="832">
        <f t="shared" si="41"/>
        <v>23.554455445544555</v>
      </c>
      <c r="AB172" s="824">
        <v>12</v>
      </c>
      <c r="AC172" s="833">
        <v>2.02</v>
      </c>
      <c r="AD172" s="833">
        <v>1.08</v>
      </c>
      <c r="AE172" s="833">
        <v>3.73</v>
      </c>
      <c r="AF172" s="833">
        <v>3.47</v>
      </c>
      <c r="AG172" s="833">
        <v>15.299999999999999</v>
      </c>
      <c r="AH172" s="833">
        <v>39.5</v>
      </c>
      <c r="AI172" s="833">
        <v>11.4</v>
      </c>
      <c r="AJ172" s="833">
        <v>10.5</v>
      </c>
      <c r="AK172" s="833">
        <v>21.9</v>
      </c>
      <c r="AL172" s="834">
        <v>6620</v>
      </c>
      <c r="AM172" s="835">
        <v>0.70000000000000007</v>
      </c>
      <c r="AN172" s="833">
        <v>0</v>
      </c>
      <c r="AO172" s="836">
        <f t="shared" si="42"/>
        <v>-9.9297689799493973</v>
      </c>
      <c r="AP172" s="837">
        <f t="shared" si="43"/>
        <v>13.624686465595158</v>
      </c>
      <c r="AQ172" s="838">
        <f t="shared" si="44"/>
        <v>90.594345720071232</v>
      </c>
      <c r="AR172" s="704">
        <f>INDEX(Historical!$C$7:$C$1439,MATCH(B172,Historical!$B$7:$B$1446,0))*IF(AH172="n/a",1.03,IF(AH172&lt;0,1.01,IF(AH172&gt;10,1.1,(1+AH172/100))))</f>
        <v>0.70400000000000007</v>
      </c>
      <c r="AS172" s="832">
        <f t="shared" si="45"/>
        <v>0.77440000000000009</v>
      </c>
      <c r="AT172" s="832">
        <f t="shared" si="50"/>
        <v>0.85184000000000015</v>
      </c>
      <c r="AU172" s="832">
        <f t="shared" si="50"/>
        <v>0.93702400000000019</v>
      </c>
      <c r="AV172" s="832">
        <f t="shared" si="50"/>
        <v>1.0307264000000003</v>
      </c>
      <c r="AW172" s="822">
        <f t="shared" si="46"/>
        <v>4.2979904000000007</v>
      </c>
      <c r="AX172" s="839">
        <f t="shared" si="47"/>
        <v>9.0331870533837755</v>
      </c>
      <c r="AY172" s="998">
        <v>1.08</v>
      </c>
      <c r="AZ172" s="835">
        <v>17.419999999999998</v>
      </c>
      <c r="BA172" s="835">
        <v>-25.52</v>
      </c>
      <c r="BB172" s="835">
        <v>-3.45</v>
      </c>
      <c r="BC172" s="835">
        <v>-8.99</v>
      </c>
      <c r="BD172" s="964"/>
      <c r="BE172" s="666">
        <v>2011</v>
      </c>
      <c r="BF172" s="948" t="e">
        <f>#VALUE!</f>
        <v>#VALUE!</v>
      </c>
      <c r="BG172" s="895">
        <v>10.199999999999999</v>
      </c>
    </row>
    <row r="173" spans="1:59" ht="11.25" customHeight="1" x14ac:dyDescent="0.2">
      <c r="A173" s="611" t="s">
        <v>1220</v>
      </c>
      <c r="B173" s="927" t="s">
        <v>1221</v>
      </c>
      <c r="C173" s="994" t="s">
        <v>247</v>
      </c>
      <c r="D173" s="994" t="s">
        <v>4388</v>
      </c>
      <c r="E173" s="795">
        <v>8</v>
      </c>
      <c r="F173" s="526">
        <v>481</v>
      </c>
      <c r="G173" s="526" t="s">
        <v>106</v>
      </c>
      <c r="H173" s="526" t="s">
        <v>106</v>
      </c>
      <c r="I173" s="926">
        <v>23.19</v>
      </c>
      <c r="J173" s="704">
        <f t="shared" si="35"/>
        <v>3.7947391116860714</v>
      </c>
      <c r="K173" s="929">
        <v>0.22</v>
      </c>
      <c r="L173" s="641">
        <v>4</v>
      </c>
      <c r="M173" s="695">
        <f t="shared" si="36"/>
        <v>0.88</v>
      </c>
      <c r="N173" s="923" t="s">
        <v>588</v>
      </c>
      <c r="O173" s="797">
        <v>0.2</v>
      </c>
      <c r="P173" s="919">
        <v>42999</v>
      </c>
      <c r="Q173" s="919">
        <v>43014</v>
      </c>
      <c r="R173" s="695">
        <f t="shared" si="37"/>
        <v>9.9999999999999947</v>
      </c>
      <c r="S173" s="761">
        <f>IF(INDEX(Historical!$D$7:$D$1439,MATCH(B173,Historical!$B$7:$B$1446,0))=0,"n/a",(INDEX(Historical!$C$7:$C$1439,MATCH(B173,Historical!$B$7:$B$1446,0))/INDEX(Historical!$D$7:$D$1439,MATCH(B173,Historical!$B$7:$B$1446,0))-1)*100)</f>
        <v>7.3170731707316916</v>
      </c>
      <c r="T173" s="761">
        <f>IF(INDEX(Historical!$F$7:$F$1432,MATCH(B173,Historical!$B$7:$B$1446,0))=0,"n/a",((INDEX(Historical!$C$7:$C$1439,MATCH(B173,Historical!$B$7:$B$1446,0))/INDEX(Historical!$F$7:$F$1432,MATCH(B173,Historical!$B$7:$B$1446,0)))^(1/3)-1)*100)</f>
        <v>6.917810999860885</v>
      </c>
      <c r="U173" s="761">
        <f>IF(INDEX(Historical!$H$7:$H$1432,MATCH(B173,Historical!$B$7:$B$1446,0))=0,"n/a",((INDEX(Historical!$C$7:$C$1439,MATCH(B173,Historical!$B$7:$B$1446,0))/INDEX(Historical!$H$7:$H$1432,MATCH(B173,Historical!$B$7:$B$1446,0)))^(1/5)-1)*100)</f>
        <v>7.9608473046602901</v>
      </c>
      <c r="V173" s="761">
        <f>IF(INDEX(Historical!$O$7:$O$1432,MATCH(B173,Historical!$B$7:$B$1446,0))=0,"n/a",((INDEX(Historical!$C$7:$C$1439,MATCH(B173,Historical!$B$7:$B$1446,0))/INDEX(Historical!$O$7:$O$1432,MATCH(B173,Historical!$B$7:$B$1446,0)))^(1/10)-1)*100)</f>
        <v>5.4017770031711043</v>
      </c>
      <c r="W173" s="762">
        <f t="shared" si="38"/>
        <v>1.4737460098754331</v>
      </c>
      <c r="X173" s="763">
        <f t="shared" si="39"/>
        <v>3.6185669566637686</v>
      </c>
      <c r="Y173" s="729" t="s">
        <v>4438</v>
      </c>
      <c r="Z173" s="704">
        <f t="shared" si="40"/>
        <v>93.61702127659575</v>
      </c>
      <c r="AA173" s="937">
        <f t="shared" si="41"/>
        <v>24.670212765957448</v>
      </c>
      <c r="AB173" s="641">
        <v>6</v>
      </c>
      <c r="AC173" s="918">
        <v>0.94</v>
      </c>
      <c r="AD173" s="918" t="s">
        <v>137</v>
      </c>
      <c r="AE173" s="918">
        <v>0.4</v>
      </c>
      <c r="AF173" s="918">
        <v>0.76</v>
      </c>
      <c r="AG173" s="918">
        <v>3.4000000000000004</v>
      </c>
      <c r="AH173" s="918">
        <v>-33.6</v>
      </c>
      <c r="AI173" s="918" t="s">
        <v>137</v>
      </c>
      <c r="AJ173" s="918">
        <v>2.1999999999999997</v>
      </c>
      <c r="AK173" s="918" t="s">
        <v>137</v>
      </c>
      <c r="AL173" s="930">
        <v>190.62</v>
      </c>
      <c r="AM173" s="925">
        <v>3.4000000000000004</v>
      </c>
      <c r="AN173" s="918">
        <v>0</v>
      </c>
      <c r="AO173" s="804">
        <f t="shared" si="42"/>
        <v>-12.914626349611087</v>
      </c>
      <c r="AP173" s="805">
        <f t="shared" si="43"/>
        <v>11.755586416346361</v>
      </c>
      <c r="AQ173" s="938">
        <f t="shared" si="44"/>
        <v>-8.7144609185547335</v>
      </c>
      <c r="AR173" s="704">
        <f>INDEX(Historical!$C$7:$C$1439,MATCH(B173,Historical!$B$7:$B$1446,0))*IF(AH173="n/a",1.03,IF(AH173&lt;0,1.01,IF(AH173&gt;10,1.1,(1+AH173/100))))</f>
        <v>0.88880000000000003</v>
      </c>
      <c r="AS173" s="937">
        <f t="shared" si="45"/>
        <v>0.91546400000000006</v>
      </c>
      <c r="AT173" s="937">
        <f t="shared" si="50"/>
        <v>0.94292792000000003</v>
      </c>
      <c r="AU173" s="937">
        <f t="shared" si="50"/>
        <v>0.97121575760000001</v>
      </c>
      <c r="AV173" s="937">
        <f t="shared" si="50"/>
        <v>1.0003522303280001</v>
      </c>
      <c r="AW173" s="704">
        <f t="shared" si="46"/>
        <v>4.7187599079279998</v>
      </c>
      <c r="AX173" s="812">
        <f t="shared" si="47"/>
        <v>20.348253160534711</v>
      </c>
      <c r="AY173" s="997">
        <v>1.61</v>
      </c>
      <c r="AZ173" s="924">
        <v>8.01</v>
      </c>
      <c r="BA173" s="924">
        <v>-43.26</v>
      </c>
      <c r="BB173" s="924">
        <v>-4.2299999999999995</v>
      </c>
      <c r="BC173" s="924">
        <v>-20.919999999999998</v>
      </c>
      <c r="BE173" s="666">
        <v>2012</v>
      </c>
      <c r="BF173" s="948" t="e">
        <f>#VALUE!</f>
        <v>#VALUE!</v>
      </c>
      <c r="BG173" s="933">
        <v>2.8000000000000003</v>
      </c>
    </row>
    <row r="174" spans="1:59" ht="11.25" customHeight="1" x14ac:dyDescent="0.2">
      <c r="A174" s="611" t="s">
        <v>1214</v>
      </c>
      <c r="B174" s="927" t="s">
        <v>1215</v>
      </c>
      <c r="C174" s="994" t="s">
        <v>108</v>
      </c>
      <c r="D174" s="994" t="s">
        <v>4376</v>
      </c>
      <c r="E174" s="794">
        <v>8</v>
      </c>
      <c r="F174" s="526">
        <v>542</v>
      </c>
      <c r="G174" s="526" t="s">
        <v>106</v>
      </c>
      <c r="H174" s="526" t="s">
        <v>106</v>
      </c>
      <c r="I174" s="926">
        <v>33.32</v>
      </c>
      <c r="J174" s="704">
        <f t="shared" si="35"/>
        <v>2.160864345738295</v>
      </c>
      <c r="K174" s="929">
        <v>0.36</v>
      </c>
      <c r="L174" s="641">
        <v>2</v>
      </c>
      <c r="M174" s="695">
        <f t="shared" si="36"/>
        <v>0.72</v>
      </c>
      <c r="N174" s="923" t="s">
        <v>250</v>
      </c>
      <c r="O174" s="797">
        <v>0.34</v>
      </c>
      <c r="P174" s="917">
        <v>43410</v>
      </c>
      <c r="Q174" s="917">
        <v>43418</v>
      </c>
      <c r="R174" s="695">
        <f t="shared" si="37"/>
        <v>5.8823529411764595</v>
      </c>
      <c r="S174" s="761">
        <f>IF(INDEX(Historical!$D$7:$D$1439,MATCH(B174,Historical!$B$7:$B$1446,0))=0,"n/a",(INDEX(Historical!$C$7:$C$1439,MATCH(B174,Historical!$B$7:$B$1446,0))/INDEX(Historical!$D$7:$D$1439,MATCH(B174,Historical!$B$7:$B$1446,0))-1)*100)</f>
        <v>9.0909090909090828</v>
      </c>
      <c r="T174" s="761">
        <f>IF(INDEX(Historical!$F$7:$F$1432,MATCH(B174,Historical!$B$7:$B$1446,0))=0,"n/a",((INDEX(Historical!$C$7:$C$1439,MATCH(B174,Historical!$B$7:$B$1446,0))/INDEX(Historical!$F$7:$F$1432,MATCH(B174,Historical!$B$7:$B$1446,0)))^(1/3)-1)*100)</f>
        <v>6.8628686412652851</v>
      </c>
      <c r="U174" s="761">
        <f>IF(INDEX(Historical!$H$7:$H$1432,MATCH(B174,Historical!$B$7:$B$1446,0))=0,"n/a",((INDEX(Historical!$C$7:$C$1439,MATCH(B174,Historical!$B$7:$B$1446,0))/INDEX(Historical!$H$7:$H$1432,MATCH(B174,Historical!$B$7:$B$1446,0)))^(1/5)-1)*100)</f>
        <v>9.3742109514389114</v>
      </c>
      <c r="V174" s="761">
        <f>IF(INDEX(Historical!$O$7:$O$1432,MATCH(B174,Historical!$B$7:$B$1446,0))=0,"n/a",((INDEX(Historical!$C$7:$C$1439,MATCH(B174,Historical!$B$7:$B$1446,0))/INDEX(Historical!$O$7:$O$1432,MATCH(B174,Historical!$B$7:$B$1446,0)))^(1/10)-1)*100)</f>
        <v>6.5994318432685661</v>
      </c>
      <c r="W174" s="762">
        <f t="shared" si="38"/>
        <v>1.420457271787817</v>
      </c>
      <c r="X174" s="763">
        <f t="shared" si="39"/>
        <v>1.2018219168511426</v>
      </c>
      <c r="Y174" s="928"/>
      <c r="Z174" s="704">
        <f t="shared" si="40"/>
        <v>28.346456692913385</v>
      </c>
      <c r="AA174" s="937">
        <f t="shared" si="41"/>
        <v>13.118110236220472</v>
      </c>
      <c r="AB174" s="641">
        <v>12</v>
      </c>
      <c r="AC174" s="918">
        <v>2.54</v>
      </c>
      <c r="AD174" s="918">
        <v>1.46</v>
      </c>
      <c r="AE174" s="918">
        <v>4.62</v>
      </c>
      <c r="AF174" s="918">
        <v>1.1200000000000001</v>
      </c>
      <c r="AG174" s="918">
        <v>9.1</v>
      </c>
      <c r="AH174" s="918">
        <v>12.7</v>
      </c>
      <c r="AI174" s="918">
        <v>5.4399999999999995</v>
      </c>
      <c r="AJ174" s="918">
        <v>7.8</v>
      </c>
      <c r="AK174" s="918">
        <v>9</v>
      </c>
      <c r="AL174" s="930">
        <v>575.77</v>
      </c>
      <c r="AM174" s="924">
        <v>1.9</v>
      </c>
      <c r="AN174" s="918">
        <v>0.08</v>
      </c>
      <c r="AO174" s="804">
        <f t="shared" si="42"/>
        <v>-1.5830349390432659</v>
      </c>
      <c r="AP174" s="805">
        <f t="shared" si="43"/>
        <v>11.535075297177206</v>
      </c>
      <c r="AQ174" s="938">
        <f t="shared" si="44"/>
        <v>-19.192180068821642</v>
      </c>
      <c r="AR174" s="704">
        <f>INDEX(Historical!$C$7:$C$1439,MATCH(B174,Historical!$B$7:$B$1446,0))*IF(AH174="n/a",1.03,IF(AH174&lt;0,1.01,IF(AH174&gt;10,1.1,(1+AH174/100))))</f>
        <v>0.79200000000000004</v>
      </c>
      <c r="AS174" s="937">
        <f t="shared" si="45"/>
        <v>0.83508480000000007</v>
      </c>
      <c r="AT174" s="937">
        <f t="shared" si="50"/>
        <v>0.9102424320000001</v>
      </c>
      <c r="AU174" s="937">
        <f t="shared" si="50"/>
        <v>0.99216425088000015</v>
      </c>
      <c r="AV174" s="937">
        <f t="shared" si="50"/>
        <v>1.0814590334592002</v>
      </c>
      <c r="AW174" s="704">
        <f t="shared" si="46"/>
        <v>4.6109505163392006</v>
      </c>
      <c r="AX174" s="812">
        <f t="shared" si="47"/>
        <v>13.838386903779112</v>
      </c>
      <c r="AY174" s="997">
        <v>0.4</v>
      </c>
      <c r="AZ174" s="924">
        <v>11.03</v>
      </c>
      <c r="BA174" s="924">
        <v>-21.529999999999998</v>
      </c>
      <c r="BB174" s="924">
        <v>-2.11</v>
      </c>
      <c r="BC174" s="924">
        <v>-10.25</v>
      </c>
      <c r="BE174" s="666">
        <v>2012</v>
      </c>
      <c r="BF174" s="948" t="e">
        <f>#VALUE!</f>
        <v>#VALUE!</v>
      </c>
      <c r="BG174" s="933">
        <v>1.0999999999999999</v>
      </c>
    </row>
    <row r="175" spans="1:59" ht="11.25" customHeight="1" x14ac:dyDescent="0.2">
      <c r="A175" s="630" t="s">
        <v>1216</v>
      </c>
      <c r="B175" s="927" t="s">
        <v>1217</v>
      </c>
      <c r="C175" s="994" t="s">
        <v>108</v>
      </c>
      <c r="D175" s="994" t="s">
        <v>4376</v>
      </c>
      <c r="E175" s="794">
        <v>7</v>
      </c>
      <c r="F175" s="526">
        <v>646</v>
      </c>
      <c r="G175" s="526" t="s">
        <v>106</v>
      </c>
      <c r="H175" s="526" t="s">
        <v>106</v>
      </c>
      <c r="I175" s="926">
        <v>20.46</v>
      </c>
      <c r="J175" s="704">
        <f t="shared" si="35"/>
        <v>2.3460410557184748</v>
      </c>
      <c r="K175" s="929">
        <v>0.12</v>
      </c>
      <c r="L175" s="641">
        <v>4</v>
      </c>
      <c r="M175" s="695">
        <f t="shared" si="36"/>
        <v>0.48</v>
      </c>
      <c r="N175" s="923" t="s">
        <v>127</v>
      </c>
      <c r="O175" s="797">
        <v>0.11</v>
      </c>
      <c r="P175" s="917">
        <v>43454</v>
      </c>
      <c r="Q175" s="917">
        <v>43473</v>
      </c>
      <c r="R175" s="695">
        <f t="shared" si="37"/>
        <v>9.0909090909090864</v>
      </c>
      <c r="S175" s="761">
        <f>IF(INDEX(Historical!$D$7:$D$1439,MATCH(B175,Historical!$B$7:$B$1446,0))=0,"n/a",(INDEX(Historical!$C$7:$C$1439,MATCH(B175,Historical!$B$7:$B$1446,0))/INDEX(Historical!$D$7:$D$1439,MATCH(B175,Historical!$B$7:$B$1446,0))-1)*100)</f>
        <v>13.157894736842103</v>
      </c>
      <c r="T175" s="761">
        <f>IF(INDEX(Historical!$F$7:$F$1432,MATCH(B175,Historical!$B$7:$B$1446,0))=0,"n/a",((INDEX(Historical!$C$7:$C$1439,MATCH(B175,Historical!$B$7:$B$1446,0))/INDEX(Historical!$F$7:$F$1432,MATCH(B175,Historical!$B$7:$B$1446,0)))^(1/3)-1)*100)</f>
        <v>7.1026304014222053</v>
      </c>
      <c r="U175" s="761">
        <f>IF(INDEX(Historical!$H$7:$H$1432,MATCH(B175,Historical!$B$7:$B$1446,0))=0,"n/a",((INDEX(Historical!$C$7:$C$1439,MATCH(B175,Historical!$B$7:$B$1446,0))/INDEX(Historical!$H$7:$H$1432,MATCH(B175,Historical!$B$7:$B$1446,0)))^(1/5)-1)*100)</f>
        <v>33.873214355039671</v>
      </c>
      <c r="V175" s="761">
        <f>IF(INDEX(Historical!$O$7:$O$1432,MATCH(B175,Historical!$B$7:$B$1446,0))=0,"n/a",((INDEX(Historical!$C$7:$C$1439,MATCH(B175,Historical!$B$7:$B$1446,0))/INDEX(Historical!$O$7:$O$1432,MATCH(B175,Historical!$B$7:$B$1446,0)))^(1/10)-1)*100)</f>
        <v>-10.049273147057159</v>
      </c>
      <c r="W175" s="762" t="str">
        <f t="shared" si="38"/>
        <v>n/a</v>
      </c>
      <c r="X175" s="763">
        <f t="shared" si="39"/>
        <v>5.3767006912761381</v>
      </c>
      <c r="Y175" s="718"/>
      <c r="Z175" s="704">
        <f t="shared" si="40"/>
        <v>33.333333333333329</v>
      </c>
      <c r="AA175" s="937">
        <f t="shared" si="41"/>
        <v>14.208333333333334</v>
      </c>
      <c r="AB175" s="641">
        <v>12</v>
      </c>
      <c r="AC175" s="918">
        <v>1.44</v>
      </c>
      <c r="AD175" s="918">
        <v>2.0299999999999998</v>
      </c>
      <c r="AE175" s="918">
        <v>3.92</v>
      </c>
      <c r="AF175" s="918">
        <v>1.05</v>
      </c>
      <c r="AG175" s="918">
        <v>8.1</v>
      </c>
      <c r="AH175" s="918">
        <v>17.5</v>
      </c>
      <c r="AI175" s="918">
        <v>9.24</v>
      </c>
      <c r="AJ175" s="918">
        <v>6.3</v>
      </c>
      <c r="AK175" s="918">
        <v>7.0000000000000009</v>
      </c>
      <c r="AL175" s="930">
        <v>2280</v>
      </c>
      <c r="AM175" s="924">
        <v>0.8</v>
      </c>
      <c r="AN175" s="918">
        <v>0.1</v>
      </c>
      <c r="AO175" s="804">
        <f t="shared" si="42"/>
        <v>22.010922077424809</v>
      </c>
      <c r="AP175" s="805">
        <f t="shared" si="43"/>
        <v>36.219255410758144</v>
      </c>
      <c r="AQ175" s="938">
        <f t="shared" si="44"/>
        <v>-18.57177666462594</v>
      </c>
      <c r="AR175" s="704">
        <f>INDEX(Historical!$C$7:$C$1439,MATCH(B175,Historical!$B$7:$B$1446,0))*IF(AH175="n/a",1.03,IF(AH175&lt;0,1.01,IF(AH175&gt;10,1.1,(1+AH175/100))))</f>
        <v>0.47300000000000003</v>
      </c>
      <c r="AS175" s="937">
        <f t="shared" si="45"/>
        <v>0.51670520000000009</v>
      </c>
      <c r="AT175" s="937">
        <f t="shared" si="50"/>
        <v>0.55287456400000012</v>
      </c>
      <c r="AU175" s="937">
        <f t="shared" si="50"/>
        <v>0.59157578348000017</v>
      </c>
      <c r="AV175" s="937">
        <f t="shared" si="50"/>
        <v>0.63298608832360026</v>
      </c>
      <c r="AW175" s="704">
        <f t="shared" si="46"/>
        <v>2.767141635803601</v>
      </c>
      <c r="AX175" s="812">
        <f t="shared" si="47"/>
        <v>13.524641426215059</v>
      </c>
      <c r="AY175" s="997">
        <v>1.24</v>
      </c>
      <c r="AZ175" s="924">
        <v>13.04</v>
      </c>
      <c r="BA175" s="924">
        <v>-26.14</v>
      </c>
      <c r="BB175" s="924">
        <v>-7.23</v>
      </c>
      <c r="BC175" s="924">
        <v>-14.940000000000001</v>
      </c>
      <c r="BE175" s="666">
        <v>2013</v>
      </c>
      <c r="BF175" s="948" t="e">
        <f>#VALUE!</f>
        <v>#VALUE!</v>
      </c>
      <c r="BG175" s="933">
        <v>1</v>
      </c>
    </row>
    <row r="176" spans="1:59" ht="11.25" customHeight="1" x14ac:dyDescent="0.2">
      <c r="A176" s="630" t="s">
        <v>1177</v>
      </c>
      <c r="B176" s="927" t="s">
        <v>1178</v>
      </c>
      <c r="C176" s="994" t="s">
        <v>108</v>
      </c>
      <c r="D176" s="994" t="s">
        <v>4376</v>
      </c>
      <c r="E176" s="794">
        <v>7</v>
      </c>
      <c r="F176" s="526">
        <v>598</v>
      </c>
      <c r="G176" s="526" t="s">
        <v>106</v>
      </c>
      <c r="H176" s="526" t="s">
        <v>106</v>
      </c>
      <c r="I176" s="926">
        <v>32</v>
      </c>
      <c r="J176" s="704">
        <f t="shared" si="35"/>
        <v>3.125</v>
      </c>
      <c r="K176" s="929">
        <v>0.25</v>
      </c>
      <c r="L176" s="641">
        <v>4</v>
      </c>
      <c r="M176" s="695">
        <f t="shared" si="36"/>
        <v>1</v>
      </c>
      <c r="N176" s="923" t="s">
        <v>975</v>
      </c>
      <c r="O176" s="797">
        <v>0.24</v>
      </c>
      <c r="P176" s="660">
        <v>43221</v>
      </c>
      <c r="Q176" s="660">
        <v>43235</v>
      </c>
      <c r="R176" s="695">
        <f t="shared" si="37"/>
        <v>4.1666666666666705</v>
      </c>
      <c r="S176" s="761">
        <f>IF(INDEX(Historical!$D$7:$D$1439,MATCH(B176,Historical!$B$7:$B$1446,0))=0,"n/a",(INDEX(Historical!$C$7:$C$1439,MATCH(B176,Historical!$B$7:$B$1446,0))/INDEX(Historical!$D$7:$D$1439,MATCH(B176,Historical!$B$7:$B$1446,0))-1)*100)</f>
        <v>9.8901098901098763</v>
      </c>
      <c r="T176" s="761">
        <f>IF(INDEX(Historical!$F$7:$F$1432,MATCH(B176,Historical!$B$7:$B$1446,0))=0,"n/a",((INDEX(Historical!$C$7:$C$1439,MATCH(B176,Historical!$B$7:$B$1446,0))/INDEX(Historical!$F$7:$F$1432,MATCH(B176,Historical!$B$7:$B$1446,0)))^(1/3)-1)*100)</f>
        <v>10.557809853526301</v>
      </c>
      <c r="U176" s="761">
        <f>IF(INDEX(Historical!$H$7:$H$1432,MATCH(B176,Historical!$B$7:$B$1446,0))=0,"n/a",((INDEX(Historical!$C$7:$C$1439,MATCH(B176,Historical!$B$7:$B$1446,0))/INDEX(Historical!$H$7:$H$1432,MATCH(B176,Historical!$B$7:$B$1446,0)))^(1/5)-1)*100)</f>
        <v>8.6653824604801635</v>
      </c>
      <c r="V176" s="761">
        <f>IF(INDEX(Historical!$O$7:$O$1432,MATCH(B176,Historical!$B$7:$B$1446,0))=0,"n/a",((INDEX(Historical!$C$7:$C$1439,MATCH(B176,Historical!$B$7:$B$1446,0))/INDEX(Historical!$O$7:$O$1432,MATCH(B176,Historical!$B$7:$B$1446,0)))^(1/10)-1)*100)</f>
        <v>4.0860481025263073</v>
      </c>
      <c r="W176" s="762">
        <f t="shared" si="38"/>
        <v>2.1207245345747547</v>
      </c>
      <c r="X176" s="763" t="str">
        <f t="shared" si="39"/>
        <v>n/a</v>
      </c>
      <c r="Y176" s="928"/>
      <c r="Z176" s="704" t="str">
        <f t="shared" si="40"/>
        <v>n/a</v>
      </c>
      <c r="AA176" s="937" t="str">
        <f t="shared" si="41"/>
        <v>n/a</v>
      </c>
      <c r="AB176" s="641">
        <v>12</v>
      </c>
      <c r="AC176" s="918" t="s">
        <v>137</v>
      </c>
      <c r="AD176" s="918" t="s">
        <v>137</v>
      </c>
      <c r="AE176" s="918" t="s">
        <v>137</v>
      </c>
      <c r="AF176" s="918" t="s">
        <v>137</v>
      </c>
      <c r="AG176" s="918" t="s">
        <v>137</v>
      </c>
      <c r="AH176" s="918" t="s">
        <v>137</v>
      </c>
      <c r="AI176" s="918" t="s">
        <v>137</v>
      </c>
      <c r="AJ176" s="918" t="s">
        <v>137</v>
      </c>
      <c r="AK176" s="918" t="s">
        <v>137</v>
      </c>
      <c r="AL176" s="930" t="s">
        <v>137</v>
      </c>
      <c r="AM176" s="924" t="s">
        <v>137</v>
      </c>
      <c r="AN176" s="918" t="s">
        <v>137</v>
      </c>
      <c r="AO176" s="804" t="str">
        <f t="shared" si="42"/>
        <v>n/a</v>
      </c>
      <c r="AP176" s="805">
        <f t="shared" si="43"/>
        <v>11.790382460480163</v>
      </c>
      <c r="AQ176" s="938" t="str">
        <f t="shared" si="44"/>
        <v>n/a</v>
      </c>
      <c r="AR176" s="704">
        <f>INDEX(Historical!$C$7:$C$1439,MATCH(B176,Historical!$B$7:$B$1446,0))*IF(AH176="n/a",1.03,IF(AH176&lt;0,1.01,IF(AH176&gt;10,1.1,(1+AH176/100))))</f>
        <v>1.03</v>
      </c>
      <c r="AS176" s="937">
        <f t="shared" si="45"/>
        <v>1.0609</v>
      </c>
      <c r="AT176" s="937">
        <f t="shared" si="50"/>
        <v>1.092727</v>
      </c>
      <c r="AU176" s="937">
        <f t="shared" si="50"/>
        <v>1.1255088100000001</v>
      </c>
      <c r="AV176" s="937">
        <f t="shared" si="50"/>
        <v>1.1592740743000001</v>
      </c>
      <c r="AW176" s="704">
        <f t="shared" si="46"/>
        <v>5.4684098842999997</v>
      </c>
      <c r="AX176" s="812">
        <f t="shared" si="47"/>
        <v>17.088780888437498</v>
      </c>
      <c r="AY176" s="997" t="s">
        <v>137</v>
      </c>
      <c r="AZ176" s="924" t="s">
        <v>137</v>
      </c>
      <c r="BA176" s="924" t="s">
        <v>137</v>
      </c>
      <c r="BB176" s="924" t="s">
        <v>137</v>
      </c>
      <c r="BC176" s="924" t="s">
        <v>137</v>
      </c>
      <c r="BD176" s="963" t="s">
        <v>4301</v>
      </c>
      <c r="BE176" s="666">
        <v>2012</v>
      </c>
      <c r="BF176" s="948" t="e">
        <f>#VALUE!</f>
        <v>#VALUE!</v>
      </c>
      <c r="BG176" s="933" t="s">
        <v>137</v>
      </c>
    </row>
    <row r="177" spans="1:59" ht="11.25" customHeight="1" x14ac:dyDescent="0.2">
      <c r="A177" s="611" t="s">
        <v>1188</v>
      </c>
      <c r="B177" s="927" t="s">
        <v>1189</v>
      </c>
      <c r="C177" s="994" t="s">
        <v>108</v>
      </c>
      <c r="D177" s="994" t="s">
        <v>118</v>
      </c>
      <c r="E177" s="794">
        <v>8</v>
      </c>
      <c r="F177" s="526">
        <v>578</v>
      </c>
      <c r="G177" s="526" t="s">
        <v>106</v>
      </c>
      <c r="H177" s="526" t="s">
        <v>106</v>
      </c>
      <c r="I177" s="926">
        <v>36.549999999999997</v>
      </c>
      <c r="J177" s="704">
        <f t="shared" si="35"/>
        <v>3.3926128590971274</v>
      </c>
      <c r="K177" s="929">
        <v>0.31</v>
      </c>
      <c r="L177" s="641">
        <v>4</v>
      </c>
      <c r="M177" s="695">
        <f t="shared" si="36"/>
        <v>1.24</v>
      </c>
      <c r="N177" s="923" t="s">
        <v>320</v>
      </c>
      <c r="O177" s="802">
        <v>0.3</v>
      </c>
      <c r="P177" s="917">
        <v>43538</v>
      </c>
      <c r="Q177" s="917">
        <v>43553</v>
      </c>
      <c r="R177" s="695">
        <f t="shared" si="37"/>
        <v>3.3333333333333366</v>
      </c>
      <c r="S177" s="761">
        <f>IF(INDEX(Historical!$D$7:$D$1439,MATCH(B177,Historical!$B$7:$B$1446,0))=0,"n/a",(INDEX(Historical!$C$7:$C$1439,MATCH(B177,Historical!$B$7:$B$1446,0))/INDEX(Historical!$D$7:$D$1439,MATCH(B177,Historical!$B$7:$B$1446,0))-1)*100)</f>
        <v>49.564020879137317</v>
      </c>
      <c r="T177" s="761">
        <f>IF(INDEX(Historical!$F$7:$F$1432,MATCH(B177,Historical!$B$7:$B$1446,0))=0,"n/a",((INDEX(Historical!$C$7:$C$1439,MATCH(B177,Historical!$B$7:$B$1446,0))/INDEX(Historical!$F$7:$F$1432,MATCH(B177,Historical!$B$7:$B$1446,0)))^(1/3)-1)*100)</f>
        <v>24.006877571381978</v>
      </c>
      <c r="U177" s="761">
        <f>IF(INDEX(Historical!$H$7:$H$1432,MATCH(B177,Historical!$B$7:$B$1446,0))=0,"n/a",((INDEX(Historical!$C$7:$C$1439,MATCH(B177,Historical!$B$7:$B$1446,0))/INDEX(Historical!$H$7:$H$1432,MATCH(B177,Historical!$B$7:$B$1446,0)))^(1/5)-1)*100)</f>
        <v>22.959558109399335</v>
      </c>
      <c r="V177" s="761">
        <f>IF(INDEX(Historical!$O$7:$O$1432,MATCH(B177,Historical!$B$7:$B$1446,0))=0,"n/a",((INDEX(Historical!$C$7:$C$1439,MATCH(B177,Historical!$B$7:$B$1446,0))/INDEX(Historical!$O$7:$O$1432,MATCH(B177,Historical!$B$7:$B$1446,0)))^(1/10)-1)*100)</f>
        <v>5.8563704785041137</v>
      </c>
      <c r="W177" s="762">
        <f t="shared" si="38"/>
        <v>3.9204415420220937</v>
      </c>
      <c r="X177" s="763">
        <f t="shared" si="39"/>
        <v>4.2517700202591362</v>
      </c>
      <c r="Y177" s="713" t="s">
        <v>957</v>
      </c>
      <c r="Z177" s="704">
        <f t="shared" si="40"/>
        <v>59.047619047619051</v>
      </c>
      <c r="AA177" s="937">
        <f t="shared" si="41"/>
        <v>17.404761904761902</v>
      </c>
      <c r="AB177" s="641">
        <v>12</v>
      </c>
      <c r="AC177" s="918">
        <v>2.1</v>
      </c>
      <c r="AD177" s="918">
        <v>1.27</v>
      </c>
      <c r="AE177" s="918">
        <v>1.28</v>
      </c>
      <c r="AF177" s="918">
        <v>2.16</v>
      </c>
      <c r="AG177" s="918">
        <v>13.700000000000001</v>
      </c>
      <c r="AH177" s="918">
        <v>38.299999999999997</v>
      </c>
      <c r="AI177" s="918">
        <v>8.5500000000000007</v>
      </c>
      <c r="AJ177" s="918">
        <v>5.4</v>
      </c>
      <c r="AK177" s="918">
        <v>13.700000000000001</v>
      </c>
      <c r="AL177" s="930">
        <v>9750</v>
      </c>
      <c r="AM177" s="924">
        <v>2.4</v>
      </c>
      <c r="AN177" s="918">
        <v>0.18</v>
      </c>
      <c r="AO177" s="804">
        <f t="shared" si="42"/>
        <v>8.9474090637345611</v>
      </c>
      <c r="AP177" s="805">
        <f t="shared" si="43"/>
        <v>26.352170968496463</v>
      </c>
      <c r="AQ177" s="938">
        <f t="shared" si="44"/>
        <v>29.261639431702346</v>
      </c>
      <c r="AR177" s="704">
        <f>INDEX(Historical!$C$7:$C$1439,MATCH(B177,Historical!$B$7:$B$1446,0))*IF(AH177="n/a",1.03,IF(AH177&lt;0,1.01,IF(AH177&gt;10,1.1,(1+AH177/100))))</f>
        <v>1.32</v>
      </c>
      <c r="AS177" s="937">
        <f t="shared" si="45"/>
        <v>1.43286</v>
      </c>
      <c r="AT177" s="937">
        <f t="shared" si="50"/>
        <v>1.576146</v>
      </c>
      <c r="AU177" s="937">
        <f t="shared" si="50"/>
        <v>1.7337606000000001</v>
      </c>
      <c r="AV177" s="937">
        <f t="shared" si="50"/>
        <v>1.9071366600000002</v>
      </c>
      <c r="AW177" s="704">
        <f t="shared" si="46"/>
        <v>7.9699032599999997</v>
      </c>
      <c r="AX177" s="812">
        <f t="shared" si="47"/>
        <v>21.805480875512998</v>
      </c>
      <c r="AY177" s="997">
        <v>0.87</v>
      </c>
      <c r="AZ177" s="924">
        <v>23.919999999999998</v>
      </c>
      <c r="BA177" s="924">
        <v>-11.74</v>
      </c>
      <c r="BB177" s="924">
        <v>3.8</v>
      </c>
      <c r="BC177" s="924">
        <v>1.18</v>
      </c>
      <c r="BE177" s="666">
        <v>2012</v>
      </c>
      <c r="BF177" s="948" t="e">
        <f>#VALUE!</f>
        <v>#VALUE!</v>
      </c>
      <c r="BG177" s="933">
        <v>6.8000000000000007</v>
      </c>
    </row>
    <row r="178" spans="1:59" ht="11.25" customHeight="1" x14ac:dyDescent="0.2">
      <c r="A178" s="537" t="s">
        <v>3833</v>
      </c>
      <c r="B178" s="927" t="s">
        <v>3834</v>
      </c>
      <c r="C178" s="994" t="s">
        <v>108</v>
      </c>
      <c r="D178" s="994" t="s">
        <v>4376</v>
      </c>
      <c r="E178" s="794">
        <v>5</v>
      </c>
      <c r="F178" s="526">
        <v>821</v>
      </c>
      <c r="G178" s="526" t="s">
        <v>106</v>
      </c>
      <c r="H178" s="526" t="s">
        <v>106</v>
      </c>
      <c r="I178" s="931">
        <v>24.92</v>
      </c>
      <c r="J178" s="704">
        <f t="shared" si="35"/>
        <v>4.6548956661316208</v>
      </c>
      <c r="K178" s="935">
        <v>0.28999999999999998</v>
      </c>
      <c r="L178" s="666">
        <v>4</v>
      </c>
      <c r="M178" s="695">
        <f t="shared" si="36"/>
        <v>1.1599999999999999</v>
      </c>
      <c r="N178" s="666" t="s">
        <v>725</v>
      </c>
      <c r="O178" s="798">
        <v>0.24</v>
      </c>
      <c r="P178" s="684">
        <v>43287</v>
      </c>
      <c r="Q178" s="684">
        <v>43312</v>
      </c>
      <c r="R178" s="695">
        <f t="shared" si="37"/>
        <v>20.833333333333329</v>
      </c>
      <c r="S178" s="761">
        <f>IF(INDEX(Historical!$D$7:$D$1439,MATCH(B178,Historical!$B$7:$B$1446,0))=0,"n/a",(INDEX(Historical!$C$7:$C$1439,MATCH(B178,Historical!$B$7:$B$1446,0))/INDEX(Historical!$D$7:$D$1439,MATCH(B178,Historical!$B$7:$B$1446,0))-1)*100)</f>
        <v>12.765957446808528</v>
      </c>
      <c r="T178" s="761">
        <f>IF(INDEX(Historical!$F$7:$F$1432,MATCH(B178,Historical!$B$7:$B$1446,0))=0,"n/a",((INDEX(Historical!$C$7:$C$1439,MATCH(B178,Historical!$B$7:$B$1446,0))/INDEX(Historical!$F$7:$F$1432,MATCH(B178,Historical!$B$7:$B$1446,0)))^(1/3)-1)*100)</f>
        <v>7.3516694114877934</v>
      </c>
      <c r="U178" s="761">
        <f>IF(INDEX(Historical!$H$7:$H$1432,MATCH(B178,Historical!$B$7:$B$1446,0))=0,"n/a",((INDEX(Historical!$C$7:$C$1439,MATCH(B178,Historical!$B$7:$B$1446,0))/INDEX(Historical!$H$7:$H$1432,MATCH(B178,Historical!$B$7:$B$1446,0)))^(1/5)-1)*100)</f>
        <v>6.4031817268897617</v>
      </c>
      <c r="V178" s="761">
        <f>IF(INDEX(Historical!$O$7:$O$1432,MATCH(B178,Historical!$B$7:$B$1446,0))=0,"n/a",((INDEX(Historical!$C$7:$C$1439,MATCH(B178,Historical!$B$7:$B$1446,0))/INDEX(Historical!$O$7:$O$1432,MATCH(B178,Historical!$B$7:$B$1446,0)))^(1/10)-1)*100)</f>
        <v>3.5587739732487522</v>
      </c>
      <c r="W178" s="762">
        <f t="shared" si="38"/>
        <v>1.7992662009507705</v>
      </c>
      <c r="X178" s="763">
        <f t="shared" si="39"/>
        <v>0.50818902594363191</v>
      </c>
      <c r="Y178" s="927"/>
      <c r="Z178" s="704">
        <f t="shared" si="40"/>
        <v>53.456221198156683</v>
      </c>
      <c r="AA178" s="937">
        <f t="shared" si="41"/>
        <v>11.483870967741936</v>
      </c>
      <c r="AB178" s="526">
        <v>12</v>
      </c>
      <c r="AC178" s="931">
        <v>2.17</v>
      </c>
      <c r="AD178" s="931" t="s">
        <v>137</v>
      </c>
      <c r="AE178" s="931">
        <v>3.98</v>
      </c>
      <c r="AF178" s="931">
        <v>1.4</v>
      </c>
      <c r="AG178" s="931">
        <v>12.7</v>
      </c>
      <c r="AH178" s="931">
        <v>19</v>
      </c>
      <c r="AI178" s="931" t="s">
        <v>137</v>
      </c>
      <c r="AJ178" s="931">
        <v>12.6</v>
      </c>
      <c r="AK178" s="931" t="s">
        <v>137</v>
      </c>
      <c r="AL178" s="931">
        <v>280.35000000000002</v>
      </c>
      <c r="AM178" s="931">
        <v>3.8</v>
      </c>
      <c r="AN178" s="931">
        <v>0</v>
      </c>
      <c r="AO178" s="804">
        <f t="shared" si="42"/>
        <v>-0.42579357472055435</v>
      </c>
      <c r="AP178" s="805">
        <f t="shared" si="43"/>
        <v>11.058077393021382</v>
      </c>
      <c r="AQ178" s="938">
        <f t="shared" si="44"/>
        <v>-15.468824015859983</v>
      </c>
      <c r="AR178" s="704">
        <f>INDEX(Historical!$C$7:$C$1439,MATCH(B178,Historical!$B$7:$B$1446,0))*IF(AH178="n/a",1.03,IF(AH178&lt;0,1.01,IF(AH178&gt;10,1.1,(1+AH178/100))))</f>
        <v>1.1660000000000001</v>
      </c>
      <c r="AS178" s="937">
        <f t="shared" si="45"/>
        <v>1.2009800000000002</v>
      </c>
      <c r="AT178" s="937">
        <f t="shared" si="50"/>
        <v>1.2370094000000003</v>
      </c>
      <c r="AU178" s="937">
        <f t="shared" si="50"/>
        <v>1.2741196820000003</v>
      </c>
      <c r="AV178" s="937">
        <f t="shared" si="50"/>
        <v>1.3123432724600004</v>
      </c>
      <c r="AW178" s="704">
        <f t="shared" si="46"/>
        <v>6.1904523544600014</v>
      </c>
      <c r="AX178" s="812">
        <f t="shared" si="47"/>
        <v>24.841301582905302</v>
      </c>
      <c r="AY178" s="790">
        <v>0.6</v>
      </c>
      <c r="AZ178" s="933">
        <v>1.76</v>
      </c>
      <c r="BA178" s="933">
        <v>-21.16</v>
      </c>
      <c r="BB178" s="933">
        <v>-4.92</v>
      </c>
      <c r="BC178" s="933">
        <v>-10.84</v>
      </c>
      <c r="BE178" s="666">
        <v>2014</v>
      </c>
      <c r="BF178" s="948" t="e">
        <f>#VALUE!</f>
        <v>#VALUE!</v>
      </c>
      <c r="BG178" s="933">
        <v>1.2</v>
      </c>
    </row>
    <row r="179" spans="1:59" ht="11.25" customHeight="1" x14ac:dyDescent="0.2">
      <c r="A179" s="611" t="s">
        <v>1226</v>
      </c>
      <c r="B179" s="927" t="s">
        <v>1227</v>
      </c>
      <c r="C179" s="994" t="s">
        <v>112</v>
      </c>
      <c r="D179" s="994" t="s">
        <v>4399</v>
      </c>
      <c r="E179" s="794">
        <v>7</v>
      </c>
      <c r="F179" s="526">
        <v>593</v>
      </c>
      <c r="G179" s="526" t="s">
        <v>106</v>
      </c>
      <c r="H179" s="526" t="s">
        <v>106</v>
      </c>
      <c r="I179" s="926">
        <v>48.35</v>
      </c>
      <c r="J179" s="704">
        <f t="shared" si="35"/>
        <v>1.6546018614270943</v>
      </c>
      <c r="K179" s="929">
        <v>0.2</v>
      </c>
      <c r="L179" s="641">
        <v>4</v>
      </c>
      <c r="M179" s="695">
        <f t="shared" si="36"/>
        <v>0.8</v>
      </c>
      <c r="N179" s="923" t="s">
        <v>714</v>
      </c>
      <c r="O179" s="797">
        <v>0.19</v>
      </c>
      <c r="P179" s="919">
        <v>43165</v>
      </c>
      <c r="Q179" s="919">
        <v>43180</v>
      </c>
      <c r="R179" s="695">
        <f t="shared" si="37"/>
        <v>5.2631578947368469</v>
      </c>
      <c r="S179" s="761">
        <f>IF(INDEX(Historical!$D$7:$D$1439,MATCH(B179,Historical!$B$7:$B$1446,0))=0,"n/a",(INDEX(Historical!$C$7:$C$1439,MATCH(B179,Historical!$B$7:$B$1446,0))/INDEX(Historical!$D$7:$D$1439,MATCH(B179,Historical!$B$7:$B$1446,0))-1)*100)</f>
        <v>5.2631578947368363</v>
      </c>
      <c r="T179" s="761">
        <f>IF(INDEX(Historical!$F$7:$F$1432,MATCH(B179,Historical!$B$7:$B$1446,0))=0,"n/a",((INDEX(Historical!$C$7:$C$1439,MATCH(B179,Historical!$B$7:$B$1446,0))/INDEX(Historical!$F$7:$F$1432,MATCH(B179,Historical!$B$7:$B$1446,0)))^(1/3)-1)*100)</f>
        <v>5.5667191978000741</v>
      </c>
      <c r="U179" s="761">
        <f>IF(INDEX(Historical!$H$7:$H$1432,MATCH(B179,Historical!$B$7:$B$1446,0))=0,"n/a",((INDEX(Historical!$C$7:$C$1439,MATCH(B179,Historical!$B$7:$B$1446,0))/INDEX(Historical!$H$7:$H$1432,MATCH(B179,Historical!$B$7:$B$1446,0)))^(1/5)-1)*100)</f>
        <v>5.9223841048812176</v>
      </c>
      <c r="V179" s="761" t="str">
        <f>IF(INDEX(Historical!$O$7:$O$1432,MATCH(B179,Historical!$B$7:$B$1446,0))=0,"n/a",((INDEX(Historical!$C$7:$C$1439,MATCH(B179,Historical!$B$7:$B$1446,0))/INDEX(Historical!$O$7:$O$1432,MATCH(B179,Historical!$B$7:$B$1446,0)))^(1/10)-1)*100)</f>
        <v>n/a</v>
      </c>
      <c r="W179" s="762" t="str">
        <f t="shared" si="38"/>
        <v>n/a</v>
      </c>
      <c r="X179" s="763">
        <f t="shared" si="39"/>
        <v>0.83413860632129833</v>
      </c>
      <c r="Y179" s="928"/>
      <c r="Z179" s="704">
        <f t="shared" si="40"/>
        <v>93.023255813953497</v>
      </c>
      <c r="AA179" s="937">
        <f t="shared" si="41"/>
        <v>56.220930232558139</v>
      </c>
      <c r="AB179" s="641">
        <v>12</v>
      </c>
      <c r="AC179" s="918">
        <v>0.86</v>
      </c>
      <c r="AD179" s="918">
        <v>4.7</v>
      </c>
      <c r="AE179" s="918">
        <v>2.52</v>
      </c>
      <c r="AF179" s="918">
        <v>5.83</v>
      </c>
      <c r="AG179" s="918">
        <v>10.6</v>
      </c>
      <c r="AH179" s="918">
        <v>-6.5</v>
      </c>
      <c r="AI179" s="918">
        <v>24.8</v>
      </c>
      <c r="AJ179" s="918">
        <v>7.1</v>
      </c>
      <c r="AK179" s="918">
        <v>12</v>
      </c>
      <c r="AL179" s="930">
        <v>901.24</v>
      </c>
      <c r="AM179" s="924">
        <v>0.3</v>
      </c>
      <c r="AN179" s="918">
        <v>0</v>
      </c>
      <c r="AO179" s="804">
        <f t="shared" si="42"/>
        <v>-48.643944266249825</v>
      </c>
      <c r="AP179" s="805">
        <f t="shared" si="43"/>
        <v>7.5769859663083121</v>
      </c>
      <c r="AQ179" s="938">
        <f t="shared" si="44"/>
        <v>281.6735214847684</v>
      </c>
      <c r="AR179" s="704">
        <f>INDEX(Historical!$C$7:$C$1439,MATCH(B179,Historical!$B$7:$B$1446,0))*IF(AH179="n/a",1.03,IF(AH179&lt;0,1.01,IF(AH179&gt;10,1.1,(1+AH179/100))))</f>
        <v>0.80800000000000005</v>
      </c>
      <c r="AS179" s="937">
        <f t="shared" si="45"/>
        <v>0.88880000000000015</v>
      </c>
      <c r="AT179" s="937">
        <f t="shared" si="50"/>
        <v>0.97768000000000022</v>
      </c>
      <c r="AU179" s="937">
        <f t="shared" si="50"/>
        <v>1.0754480000000004</v>
      </c>
      <c r="AV179" s="937">
        <f t="shared" si="50"/>
        <v>1.1829928000000005</v>
      </c>
      <c r="AW179" s="704">
        <f t="shared" si="46"/>
        <v>4.9329208000000015</v>
      </c>
      <c r="AX179" s="812">
        <f t="shared" si="47"/>
        <v>10.20252492244054</v>
      </c>
      <c r="AY179" s="997">
        <v>0.59</v>
      </c>
      <c r="AZ179" s="924">
        <v>33.6</v>
      </c>
      <c r="BA179" s="924">
        <v>-5.5100000000000007</v>
      </c>
      <c r="BB179" s="924">
        <v>2.2200000000000002</v>
      </c>
      <c r="BC179" s="924">
        <v>7.7299999999999995</v>
      </c>
      <c r="BE179" s="666">
        <v>2012</v>
      </c>
      <c r="BF179" s="948" t="e">
        <f>#VALUE!</f>
        <v>#VALUE!</v>
      </c>
      <c r="BG179" s="933">
        <v>4.5999999999999996</v>
      </c>
    </row>
    <row r="180" spans="1:59" ht="11.25" customHeight="1" x14ac:dyDescent="0.2">
      <c r="A180" s="611" t="s">
        <v>1208</v>
      </c>
      <c r="B180" s="927" t="s">
        <v>1209</v>
      </c>
      <c r="C180" s="994" t="s">
        <v>4356</v>
      </c>
      <c r="D180" s="994" t="s">
        <v>4357</v>
      </c>
      <c r="E180" s="794">
        <v>7</v>
      </c>
      <c r="F180" s="526">
        <v>690</v>
      </c>
      <c r="G180" s="526" t="s">
        <v>37</v>
      </c>
      <c r="H180" s="526" t="s">
        <v>37</v>
      </c>
      <c r="I180" s="926">
        <v>35.36</v>
      </c>
      <c r="J180" s="704">
        <f t="shared" si="35"/>
        <v>2.6018099547511313</v>
      </c>
      <c r="K180" s="929">
        <v>0.23</v>
      </c>
      <c r="L180" s="641">
        <v>4</v>
      </c>
      <c r="M180" s="695">
        <f t="shared" si="36"/>
        <v>0.92</v>
      </c>
      <c r="N180" s="923" t="s">
        <v>220</v>
      </c>
      <c r="O180" s="797">
        <v>0.2175</v>
      </c>
      <c r="P180" s="917">
        <v>43552</v>
      </c>
      <c r="Q180" s="917">
        <v>43570</v>
      </c>
      <c r="R180" s="695">
        <f t="shared" si="37"/>
        <v>5.7471264367816151</v>
      </c>
      <c r="S180" s="761">
        <f>IF(INDEX(Historical!$D$7:$D$1439,MATCH(B180,Historical!$B$7:$B$1446,0))=0,"n/a",(INDEX(Historical!$C$7:$C$1439,MATCH(B180,Historical!$B$7:$B$1446,0))/INDEX(Historical!$D$7:$D$1439,MATCH(B180,Historical!$B$7:$B$1446,0))-1)*100)</f>
        <v>5.3658536585365679</v>
      </c>
      <c r="T180" s="761">
        <f>IF(INDEX(Historical!$F$7:$F$1432,MATCH(B180,Historical!$B$7:$B$1446,0))=0,"n/a",((INDEX(Historical!$C$7:$C$1439,MATCH(B180,Historical!$B$7:$B$1446,0))/INDEX(Historical!$F$7:$F$1432,MATCH(B180,Historical!$B$7:$B$1446,0)))^(1/3)-1)*100)</f>
        <v>21.3916656597249</v>
      </c>
      <c r="U180" s="761">
        <f>IF(INDEX(Historical!$H$7:$H$1432,MATCH(B180,Historical!$B$7:$B$1446,0))=0,"n/a",((INDEX(Historical!$C$7:$C$1439,MATCH(B180,Historical!$B$7:$B$1446,0))/INDEX(Historical!$H$7:$H$1432,MATCH(B180,Historical!$B$7:$B$1446,0)))^(1/5)-1)*100)</f>
        <v>59.00799571170203</v>
      </c>
      <c r="V180" s="761">
        <f>IF(INDEX(Historical!$O$7:$O$1432,MATCH(B180,Historical!$B$7:$B$1446,0))=0,"n/a",((INDEX(Historical!$C$7:$C$1439,MATCH(B180,Historical!$B$7:$B$1446,0))/INDEX(Historical!$O$7:$O$1432,MATCH(B180,Historical!$B$7:$B$1446,0)))^(1/10)-1)*100)</f>
        <v>-11.343184943478668</v>
      </c>
      <c r="W180" s="762" t="str">
        <f t="shared" si="38"/>
        <v>n/a</v>
      </c>
      <c r="X180" s="763">
        <f t="shared" si="39"/>
        <v>0.77235596481285373</v>
      </c>
      <c r="Y180" s="928"/>
      <c r="Z180" s="704">
        <f t="shared" si="40"/>
        <v>70.229007633587784</v>
      </c>
      <c r="AA180" s="937">
        <f t="shared" si="41"/>
        <v>26.992366412213737</v>
      </c>
      <c r="AB180" s="641">
        <v>12</v>
      </c>
      <c r="AC180" s="918">
        <v>1.31</v>
      </c>
      <c r="AD180" s="918">
        <v>2.7</v>
      </c>
      <c r="AE180" s="918">
        <v>11.26</v>
      </c>
      <c r="AF180" s="918">
        <v>2.71</v>
      </c>
      <c r="AG180" s="918">
        <v>10.299999999999999</v>
      </c>
      <c r="AH180" s="918">
        <v>-22.5</v>
      </c>
      <c r="AI180" s="918">
        <v>-6.5100000000000007</v>
      </c>
      <c r="AJ180" s="918">
        <v>76.400000000000006</v>
      </c>
      <c r="AK180" s="918">
        <v>10</v>
      </c>
      <c r="AL180" s="930">
        <v>4550</v>
      </c>
      <c r="AM180" s="924">
        <v>1</v>
      </c>
      <c r="AN180" s="918">
        <v>0.79</v>
      </c>
      <c r="AO180" s="804">
        <f t="shared" si="42"/>
        <v>34.617439254239429</v>
      </c>
      <c r="AP180" s="805">
        <f t="shared" si="43"/>
        <v>61.609805666453163</v>
      </c>
      <c r="AQ180" s="938">
        <f t="shared" si="44"/>
        <v>80.307531089523991</v>
      </c>
      <c r="AR180" s="704">
        <f>INDEX(Historical!$C$7:$C$1439,MATCH(B180,Historical!$B$7:$B$1446,0))*IF(AH180="n/a",1.03,IF(AH180&lt;0,1.01,IF(AH180&gt;10,1.1,(1+AH180/100))))</f>
        <v>0.87263999999999997</v>
      </c>
      <c r="AS180" s="937">
        <f t="shared" si="45"/>
        <v>0.88136639999999999</v>
      </c>
      <c r="AT180" s="937">
        <f t="shared" si="50"/>
        <v>0.96950304000000009</v>
      </c>
      <c r="AU180" s="937">
        <f t="shared" si="50"/>
        <v>1.0664533440000001</v>
      </c>
      <c r="AV180" s="937">
        <f t="shared" si="50"/>
        <v>1.1730986784000001</v>
      </c>
      <c r="AW180" s="704">
        <f t="shared" si="46"/>
        <v>4.9630614624000007</v>
      </c>
      <c r="AX180" s="812">
        <f t="shared" si="47"/>
        <v>14.035807303167422</v>
      </c>
      <c r="AY180" s="997">
        <v>0.78</v>
      </c>
      <c r="AZ180" s="924">
        <v>29.520000000000003</v>
      </c>
      <c r="BA180" s="924">
        <v>-0.36</v>
      </c>
      <c r="BB180" s="924">
        <v>5.33</v>
      </c>
      <c r="BC180" s="924">
        <v>10.040000000000001</v>
      </c>
      <c r="BE180" s="666">
        <v>2013</v>
      </c>
      <c r="BF180" s="948" t="e">
        <f>#VALUE!</f>
        <v>#VALUE!</v>
      </c>
      <c r="BG180" s="933">
        <v>5.2</v>
      </c>
    </row>
    <row r="181" spans="1:59" ht="11.25" customHeight="1" x14ac:dyDescent="0.2">
      <c r="A181" s="611" t="s">
        <v>1218</v>
      </c>
      <c r="B181" s="927" t="s">
        <v>1219</v>
      </c>
      <c r="C181" s="994" t="s">
        <v>108</v>
      </c>
      <c r="D181" s="994" t="s">
        <v>4376</v>
      </c>
      <c r="E181" s="794">
        <v>7</v>
      </c>
      <c r="F181" s="526">
        <v>596</v>
      </c>
      <c r="G181" s="526" t="s">
        <v>106</v>
      </c>
      <c r="H181" s="526" t="s">
        <v>106</v>
      </c>
      <c r="I181" s="926">
        <v>100.46</v>
      </c>
      <c r="J181" s="704">
        <f t="shared" si="35"/>
        <v>0.71670316543898072</v>
      </c>
      <c r="K181" s="929">
        <v>0.18</v>
      </c>
      <c r="L181" s="641">
        <v>4</v>
      </c>
      <c r="M181" s="695">
        <f t="shared" si="36"/>
        <v>0.72</v>
      </c>
      <c r="N181" s="923" t="s">
        <v>698</v>
      </c>
      <c r="O181" s="797">
        <v>0.17</v>
      </c>
      <c r="P181" s="660">
        <v>43215</v>
      </c>
      <c r="Q181" s="660">
        <v>43230</v>
      </c>
      <c r="R181" s="695">
        <f t="shared" si="37"/>
        <v>5.8823529411764595</v>
      </c>
      <c r="S181" s="761">
        <f>IF(INDEX(Historical!$D$7:$D$1439,MATCH(B181,Historical!$B$7:$B$1446,0))=0,"n/a",(INDEX(Historical!$C$7:$C$1439,MATCH(B181,Historical!$B$7:$B$1446,0))/INDEX(Historical!$D$7:$D$1439,MATCH(B181,Historical!$B$7:$B$1446,0))-1)*100)</f>
        <v>5.9701492537313383</v>
      </c>
      <c r="T181" s="761">
        <f>IF(INDEX(Historical!$F$7:$F$1432,MATCH(B181,Historical!$B$7:$B$1446,0))=0,"n/a",((INDEX(Historical!$C$7:$C$1439,MATCH(B181,Historical!$B$7:$B$1446,0))/INDEX(Historical!$F$7:$F$1432,MATCH(B181,Historical!$B$7:$B$1446,0)))^(1/3)-1)*100)</f>
        <v>6.3658248576630827</v>
      </c>
      <c r="U181" s="761">
        <f>IF(INDEX(Historical!$H$7:$H$1432,MATCH(B181,Historical!$B$7:$B$1446,0))=0,"n/a",((INDEX(Historical!$C$7:$C$1439,MATCH(B181,Historical!$B$7:$B$1446,0))/INDEX(Historical!$H$7:$H$1432,MATCH(B181,Historical!$B$7:$B$1446,0)))^(1/5)-1)*100)</f>
        <v>9.0686916213479574</v>
      </c>
      <c r="V181" s="761" t="str">
        <f>IF(INDEX(Historical!$O$7:$O$1432,MATCH(B181,Historical!$B$7:$B$1446,0))=0,"n/a",((INDEX(Historical!$C$7:$C$1439,MATCH(B181,Historical!$B$7:$B$1446,0))/INDEX(Historical!$O$7:$O$1432,MATCH(B181,Historical!$B$7:$B$1446,0)))^(1/10)-1)*100)</f>
        <v>n/a</v>
      </c>
      <c r="W181" s="762" t="str">
        <f t="shared" si="38"/>
        <v>n/a</v>
      </c>
      <c r="X181" s="763">
        <f t="shared" si="39"/>
        <v>0.85553694541018466</v>
      </c>
      <c r="Y181" s="718"/>
      <c r="Z181" s="704">
        <f t="shared" si="40"/>
        <v>14.96881496881497</v>
      </c>
      <c r="AA181" s="937">
        <f t="shared" si="41"/>
        <v>20.885654885654887</v>
      </c>
      <c r="AB181" s="641">
        <v>12</v>
      </c>
      <c r="AC181" s="918">
        <v>4.8099999999999996</v>
      </c>
      <c r="AD181" s="918">
        <v>1.77</v>
      </c>
      <c r="AE181" s="918">
        <v>5.74</v>
      </c>
      <c r="AF181" s="918">
        <v>2.1800000000000002</v>
      </c>
      <c r="AG181" s="918">
        <v>10.5</v>
      </c>
      <c r="AH181" s="918">
        <v>16</v>
      </c>
      <c r="AI181" s="918">
        <v>12.58</v>
      </c>
      <c r="AJ181" s="918">
        <v>10.6</v>
      </c>
      <c r="AK181" s="918">
        <v>11.799999999999999</v>
      </c>
      <c r="AL181" s="930">
        <v>17390</v>
      </c>
      <c r="AM181" s="924">
        <v>0.3</v>
      </c>
      <c r="AN181" s="918">
        <v>0.22</v>
      </c>
      <c r="AO181" s="804">
        <f t="shared" si="42"/>
        <v>-11.100260098867949</v>
      </c>
      <c r="AP181" s="805">
        <f t="shared" si="43"/>
        <v>9.785394786786938</v>
      </c>
      <c r="AQ181" s="938">
        <f t="shared" si="44"/>
        <v>42.252869763245762</v>
      </c>
      <c r="AR181" s="704">
        <f>INDEX(Historical!$C$7:$C$1439,MATCH(B181,Historical!$B$7:$B$1446,0))*IF(AH181="n/a",1.03,IF(AH181&lt;0,1.01,IF(AH181&gt;10,1.1,(1+AH181/100))))</f>
        <v>0.78100000000000003</v>
      </c>
      <c r="AS181" s="937">
        <f t="shared" si="45"/>
        <v>0.85910000000000009</v>
      </c>
      <c r="AT181" s="937">
        <f t="shared" si="50"/>
        <v>0.94501000000000013</v>
      </c>
      <c r="AU181" s="937">
        <f t="shared" si="50"/>
        <v>1.0395110000000003</v>
      </c>
      <c r="AV181" s="937">
        <f t="shared" si="50"/>
        <v>1.1434621000000005</v>
      </c>
      <c r="AW181" s="704">
        <f t="shared" si="46"/>
        <v>4.768083100000001</v>
      </c>
      <c r="AX181" s="812">
        <f t="shared" si="47"/>
        <v>4.746250348397373</v>
      </c>
      <c r="AY181" s="997">
        <v>0.91</v>
      </c>
      <c r="AZ181" s="924">
        <v>26.490000000000002</v>
      </c>
      <c r="BA181" s="924">
        <v>-5.89</v>
      </c>
      <c r="BB181" s="924">
        <v>-0.25</v>
      </c>
      <c r="BC181" s="924">
        <v>3.63</v>
      </c>
      <c r="BE181" s="666">
        <v>2012</v>
      </c>
      <c r="BF181" s="948" t="e">
        <f>#VALUE!</f>
        <v>#VALUE!</v>
      </c>
      <c r="BG181" s="933">
        <v>0.8</v>
      </c>
    </row>
    <row r="182" spans="1:59" s="840" customFormat="1" ht="11.25" customHeight="1" x14ac:dyDescent="0.2">
      <c r="A182" s="819" t="s">
        <v>1212</v>
      </c>
      <c r="B182" s="848" t="s">
        <v>1213</v>
      </c>
      <c r="C182" s="994" t="s">
        <v>108</v>
      </c>
      <c r="D182" s="994" t="s">
        <v>4376</v>
      </c>
      <c r="E182" s="820">
        <v>7</v>
      </c>
      <c r="F182" s="526">
        <v>603</v>
      </c>
      <c r="G182" s="1151" t="s">
        <v>106</v>
      </c>
      <c r="H182" s="1151" t="s">
        <v>106</v>
      </c>
      <c r="I182" s="821">
        <v>36.85</v>
      </c>
      <c r="J182" s="822">
        <f t="shared" si="35"/>
        <v>2.3880597014925375</v>
      </c>
      <c r="K182" s="823">
        <v>0.22</v>
      </c>
      <c r="L182" s="824">
        <v>4</v>
      </c>
      <c r="M182" s="825">
        <f t="shared" si="36"/>
        <v>0.88</v>
      </c>
      <c r="N182" s="826" t="s">
        <v>595</v>
      </c>
      <c r="O182" s="827">
        <v>0.18</v>
      </c>
      <c r="P182" s="844">
        <v>43251</v>
      </c>
      <c r="Q182" s="844">
        <v>43266</v>
      </c>
      <c r="R182" s="825">
        <f t="shared" si="37"/>
        <v>22.222222222222225</v>
      </c>
      <c r="S182" s="761">
        <f>IF(INDEX(Historical!$D$7:$D$1439,MATCH(B182,Historical!$B$7:$B$1446,0))=0,"n/a",(INDEX(Historical!$C$7:$C$1439,MATCH(B182,Historical!$B$7:$B$1446,0))/INDEX(Historical!$D$7:$D$1439,MATCH(B182,Historical!$B$7:$B$1446,0))-1)*100)</f>
        <v>21.739130434782595</v>
      </c>
      <c r="T182" s="761">
        <f>IF(INDEX(Historical!$F$7:$F$1432,MATCH(B182,Historical!$B$7:$B$1446,0))=0,"n/a",((INDEX(Historical!$C$7:$C$1439,MATCH(B182,Historical!$B$7:$B$1446,0))/INDEX(Historical!$F$7:$F$1432,MATCH(B182,Historical!$B$7:$B$1446,0)))^(1/3)-1)*100)</f>
        <v>27.00821423309716</v>
      </c>
      <c r="U182" s="761">
        <f>IF(INDEX(Historical!$H$7:$H$1432,MATCH(B182,Historical!$B$7:$B$1446,0))=0,"n/a",((INDEX(Historical!$C$7:$C$1439,MATCH(B182,Historical!$B$7:$B$1446,0))/INDEX(Historical!$H$7:$H$1432,MATCH(B182,Historical!$B$7:$B$1446,0)))^(1/5)-1)*100)</f>
        <v>36.082210785873883</v>
      </c>
      <c r="V182" s="761">
        <f>IF(INDEX(Historical!$O$7:$O$1432,MATCH(B182,Historical!$B$7:$B$1446,0))=0,"n/a",((INDEX(Historical!$C$7:$C$1439,MATCH(B182,Historical!$B$7:$B$1446,0))/INDEX(Historical!$O$7:$O$1432,MATCH(B182,Historical!$B$7:$B$1446,0)))^(1/10)-1)*100)</f>
        <v>-0.90559236919174335</v>
      </c>
      <c r="W182" s="829" t="str">
        <f t="shared" si="38"/>
        <v>n/a</v>
      </c>
      <c r="X182" s="830">
        <f t="shared" si="39"/>
        <v>2.0045672658818825</v>
      </c>
      <c r="Y182" s="841"/>
      <c r="Z182" s="822">
        <f t="shared" si="40"/>
        <v>27.329192546583847</v>
      </c>
      <c r="AA182" s="832">
        <f t="shared" si="41"/>
        <v>11.444099378881987</v>
      </c>
      <c r="AB182" s="824">
        <v>12</v>
      </c>
      <c r="AC182" s="833">
        <v>3.22</v>
      </c>
      <c r="AD182" s="833">
        <v>1.64</v>
      </c>
      <c r="AE182" s="833">
        <v>4.74</v>
      </c>
      <c r="AF182" s="833">
        <v>1.29</v>
      </c>
      <c r="AG182" s="833">
        <v>11.700000000000001</v>
      </c>
      <c r="AH182" s="833">
        <v>44.3</v>
      </c>
      <c r="AI182" s="833">
        <v>9.5500000000000007</v>
      </c>
      <c r="AJ182" s="833">
        <v>18</v>
      </c>
      <c r="AK182" s="833">
        <v>7.0000000000000009</v>
      </c>
      <c r="AL182" s="834">
        <v>1930</v>
      </c>
      <c r="AM182" s="835">
        <v>1.0999999999999999</v>
      </c>
      <c r="AN182" s="833">
        <v>0.1</v>
      </c>
      <c r="AO182" s="836">
        <f t="shared" si="42"/>
        <v>27.026171108484434</v>
      </c>
      <c r="AP182" s="837">
        <f t="shared" si="43"/>
        <v>38.47027048736642</v>
      </c>
      <c r="AQ182" s="838">
        <f t="shared" si="44"/>
        <v>-18.998249130698795</v>
      </c>
      <c r="AR182" s="704">
        <f>INDEX(Historical!$C$7:$C$1439,MATCH(B182,Historical!$B$7:$B$1446,0))*IF(AH182="n/a",1.03,IF(AH182&lt;0,1.01,IF(AH182&gt;10,1.1,(1+AH182/100))))</f>
        <v>0.92400000000000004</v>
      </c>
      <c r="AS182" s="832">
        <f t="shared" si="45"/>
        <v>1.0122419999999999</v>
      </c>
      <c r="AT182" s="832">
        <f t="shared" si="50"/>
        <v>1.08309894</v>
      </c>
      <c r="AU182" s="832">
        <f t="shared" si="50"/>
        <v>1.1589158658000001</v>
      </c>
      <c r="AV182" s="832">
        <f t="shared" si="50"/>
        <v>1.2400399764060002</v>
      </c>
      <c r="AW182" s="822">
        <f t="shared" si="46"/>
        <v>5.4182967822060002</v>
      </c>
      <c r="AX182" s="839">
        <f t="shared" si="47"/>
        <v>14.703654768537314</v>
      </c>
      <c r="AY182" s="998">
        <v>0.96</v>
      </c>
      <c r="AZ182" s="835">
        <v>13.420000000000002</v>
      </c>
      <c r="BA182" s="835">
        <v>-26.939999999999998</v>
      </c>
      <c r="BB182" s="835">
        <v>-4.9000000000000004</v>
      </c>
      <c r="BC182" s="835">
        <v>-13.459999999999999</v>
      </c>
      <c r="BD182" s="964"/>
      <c r="BE182" s="666">
        <v>2012</v>
      </c>
      <c r="BF182" s="948" t="e">
        <f>#VALUE!</f>
        <v>#VALUE!</v>
      </c>
      <c r="BG182" s="895">
        <v>1.6</v>
      </c>
    </row>
    <row r="183" spans="1:59" ht="11.25" customHeight="1" x14ac:dyDescent="0.2">
      <c r="A183" s="611" t="s">
        <v>1234</v>
      </c>
      <c r="B183" s="927" t="s">
        <v>1235</v>
      </c>
      <c r="C183" s="994" t="s">
        <v>108</v>
      </c>
      <c r="D183" s="994" t="s">
        <v>4368</v>
      </c>
      <c r="E183" s="794">
        <v>7</v>
      </c>
      <c r="F183" s="526">
        <v>658</v>
      </c>
      <c r="G183" s="526" t="s">
        <v>106</v>
      </c>
      <c r="H183" s="526" t="s">
        <v>106</v>
      </c>
      <c r="I183" s="926">
        <v>50.48</v>
      </c>
      <c r="J183" s="704">
        <f t="shared" si="35"/>
        <v>1.1885895404120443</v>
      </c>
      <c r="K183" s="929">
        <v>0.15</v>
      </c>
      <c r="L183" s="641">
        <v>4</v>
      </c>
      <c r="M183" s="695">
        <f t="shared" si="36"/>
        <v>0.6</v>
      </c>
      <c r="N183" s="923" t="s">
        <v>560</v>
      </c>
      <c r="O183" s="797">
        <v>0.14000000000000001</v>
      </c>
      <c r="P183" s="917">
        <v>43501</v>
      </c>
      <c r="Q183" s="917">
        <v>43516</v>
      </c>
      <c r="R183" s="695">
        <f t="shared" si="37"/>
        <v>7.1428571428571281</v>
      </c>
      <c r="S183" s="761">
        <f>IF(INDEX(Historical!$D$7:$D$1439,MATCH(B183,Historical!$B$7:$B$1446,0))=0,"n/a",(INDEX(Historical!$C$7:$C$1439,MATCH(B183,Historical!$B$7:$B$1446,0))/INDEX(Historical!$D$7:$D$1439,MATCH(B183,Historical!$B$7:$B$1446,0))-1)*100)</f>
        <v>23.255813953488371</v>
      </c>
      <c r="T183" s="761">
        <f>IF(INDEX(Historical!$F$7:$F$1432,MATCH(B183,Historical!$B$7:$B$1446,0))=0,"n/a",((INDEX(Historical!$C$7:$C$1439,MATCH(B183,Historical!$B$7:$B$1446,0))/INDEX(Historical!$F$7:$F$1432,MATCH(B183,Historical!$B$7:$B$1446,0)))^(1/3)-1)*100)</f>
        <v>25.209525140702404</v>
      </c>
      <c r="U183" s="761">
        <f>IF(INDEX(Historical!$H$7:$H$1432,MATCH(B183,Historical!$B$7:$B$1446,0))=0,"n/a",((INDEX(Historical!$C$7:$C$1439,MATCH(B183,Historical!$B$7:$B$1446,0))/INDEX(Historical!$H$7:$H$1432,MATCH(B183,Historical!$B$7:$B$1446,0)))^(1/5)-1)*100)</f>
        <v>28.7173002285096</v>
      </c>
      <c r="V183" s="761" t="str">
        <f>IF(INDEX(Historical!$O$7:$O$1432,MATCH(B183,Historical!$B$7:$B$1446,0))=0,"n/a",((INDEX(Historical!$C$7:$C$1439,MATCH(B183,Historical!$B$7:$B$1446,0))/INDEX(Historical!$O$7:$O$1432,MATCH(B183,Historical!$B$7:$B$1446,0)))^(1/10)-1)*100)</f>
        <v>n/a</v>
      </c>
      <c r="W183" s="762" t="str">
        <f t="shared" si="38"/>
        <v>n/a</v>
      </c>
      <c r="X183" s="763">
        <f t="shared" si="39"/>
        <v>0.77197043625025796</v>
      </c>
      <c r="Y183" s="928"/>
      <c r="Z183" s="704">
        <f t="shared" si="40"/>
        <v>9.7244732576985413</v>
      </c>
      <c r="AA183" s="937">
        <f t="shared" si="41"/>
        <v>8.1815235008103731</v>
      </c>
      <c r="AB183" s="641">
        <v>12</v>
      </c>
      <c r="AC183" s="918">
        <v>6.17</v>
      </c>
      <c r="AD183" s="918">
        <v>1.17</v>
      </c>
      <c r="AE183" s="918">
        <v>3.84</v>
      </c>
      <c r="AF183" s="918">
        <v>1.1299999999999999</v>
      </c>
      <c r="AG183" s="918">
        <v>17.100000000000001</v>
      </c>
      <c r="AH183" s="918">
        <v>51.300000000000004</v>
      </c>
      <c r="AI183" s="918">
        <v>6.88</v>
      </c>
      <c r="AJ183" s="918">
        <v>37.200000000000003</v>
      </c>
      <c r="AK183" s="918">
        <v>7.0000000000000009</v>
      </c>
      <c r="AL183" s="930">
        <v>239.28</v>
      </c>
      <c r="AM183" s="924">
        <v>3</v>
      </c>
      <c r="AN183" s="918">
        <v>0.06</v>
      </c>
      <c r="AO183" s="804">
        <f t="shared" si="42"/>
        <v>21.724366268111275</v>
      </c>
      <c r="AP183" s="805">
        <f t="shared" si="43"/>
        <v>29.905889768921647</v>
      </c>
      <c r="AQ183" s="938">
        <f t="shared" si="44"/>
        <v>-35.898963239739089</v>
      </c>
      <c r="AR183" s="704">
        <f>INDEX(Historical!$C$7:$C$1439,MATCH(B183,Historical!$B$7:$B$1446,0))*IF(AH183="n/a",1.03,IF(AH183&lt;0,1.01,IF(AH183&gt;10,1.1,(1+AH183/100))))</f>
        <v>0.58300000000000007</v>
      </c>
      <c r="AS183" s="937">
        <f t="shared" si="45"/>
        <v>0.62311040000000006</v>
      </c>
      <c r="AT183" s="937">
        <f t="shared" si="50"/>
        <v>0.66672812800000014</v>
      </c>
      <c r="AU183" s="937">
        <f t="shared" si="50"/>
        <v>0.71339909696000015</v>
      </c>
      <c r="AV183" s="937">
        <f t="shared" si="50"/>
        <v>0.76333703374720019</v>
      </c>
      <c r="AW183" s="704">
        <f t="shared" si="46"/>
        <v>3.3495746587072004</v>
      </c>
      <c r="AX183" s="812">
        <f t="shared" si="47"/>
        <v>6.6354490069477041</v>
      </c>
      <c r="AY183" s="997">
        <v>0.98</v>
      </c>
      <c r="AZ183" s="924">
        <v>22.38</v>
      </c>
      <c r="BA183" s="924">
        <v>-23.98</v>
      </c>
      <c r="BB183" s="924">
        <v>0.54</v>
      </c>
      <c r="BC183" s="924">
        <v>-3.9800000000000004</v>
      </c>
      <c r="BE183" s="666">
        <v>2013</v>
      </c>
      <c r="BF183" s="948" t="e">
        <f>#VALUE!</f>
        <v>#VALUE!</v>
      </c>
      <c r="BG183" s="933">
        <v>2</v>
      </c>
    </row>
    <row r="184" spans="1:59" ht="11.25" customHeight="1" x14ac:dyDescent="0.2">
      <c r="A184" s="611" t="s">
        <v>3841</v>
      </c>
      <c r="B184" s="927" t="s">
        <v>3842</v>
      </c>
      <c r="C184" s="994" t="s">
        <v>108</v>
      </c>
      <c r="D184" s="994" t="s">
        <v>4376</v>
      </c>
      <c r="E184" s="794">
        <v>6</v>
      </c>
      <c r="F184" s="526">
        <v>785</v>
      </c>
      <c r="G184" s="526" t="s">
        <v>106</v>
      </c>
      <c r="H184" s="526" t="s">
        <v>106</v>
      </c>
      <c r="I184" s="926">
        <v>54.05</v>
      </c>
      <c r="J184" s="704">
        <f t="shared" si="35"/>
        <v>1.1840888066604998</v>
      </c>
      <c r="K184" s="929">
        <v>0.16</v>
      </c>
      <c r="L184" s="641">
        <v>4</v>
      </c>
      <c r="M184" s="695">
        <f t="shared" si="36"/>
        <v>0.64</v>
      </c>
      <c r="N184" s="923" t="s">
        <v>320</v>
      </c>
      <c r="O184" s="797">
        <v>0.15</v>
      </c>
      <c r="P184" s="917">
        <v>43531</v>
      </c>
      <c r="Q184" s="917">
        <v>43553</v>
      </c>
      <c r="R184" s="695">
        <f t="shared" si="37"/>
        <v>6.6666666666666732</v>
      </c>
      <c r="S184" s="761">
        <f>IF(INDEX(Historical!$D$7:$D$1439,MATCH(B184,Historical!$B$7:$B$1446,0))=0,"n/a",(INDEX(Historical!$C$7:$C$1439,MATCH(B184,Historical!$B$7:$B$1446,0))/INDEX(Historical!$D$7:$D$1439,MATCH(B184,Historical!$B$7:$B$1446,0))-1)*100)</f>
        <v>7.1428571428571397</v>
      </c>
      <c r="T184" s="761">
        <f>IF(INDEX(Historical!$F$7:$F$1432,MATCH(B184,Historical!$B$7:$B$1446,0))=0,"n/a",((INDEX(Historical!$C$7:$C$1439,MATCH(B184,Historical!$B$7:$B$1446,0))/INDEX(Historical!$F$7:$F$1432,MATCH(B184,Historical!$B$7:$B$1446,0)))^(1/3)-1)*100)</f>
        <v>7.7217345015941907</v>
      </c>
      <c r="U184" s="761">
        <f>IF(INDEX(Historical!$H$7:$H$1432,MATCH(B184,Historical!$B$7:$B$1446,0))=0,"n/a",((INDEX(Historical!$C$7:$C$1439,MATCH(B184,Historical!$B$7:$B$1446,0))/INDEX(Historical!$H$7:$H$1432,MATCH(B184,Historical!$B$7:$B$1446,0)))^(1/5)-1)*100)</f>
        <v>8.4471771197698544</v>
      </c>
      <c r="V184" s="761" t="str">
        <f>IF(INDEX(Historical!$O$7:$O$1432,MATCH(B184,Historical!$B$7:$B$1446,0))=0,"n/a",((INDEX(Historical!$C$7:$C$1439,MATCH(B184,Historical!$B$7:$B$1446,0))/INDEX(Historical!$O$7:$O$1432,MATCH(B184,Historical!$B$7:$B$1446,0)))^(1/10)-1)*100)</f>
        <v>n/a</v>
      </c>
      <c r="W184" s="762" t="str">
        <f t="shared" si="38"/>
        <v>n/a</v>
      </c>
      <c r="X184" s="763">
        <f t="shared" si="39"/>
        <v>0.47190933629999188</v>
      </c>
      <c r="Y184" s="718"/>
      <c r="Z184" s="704">
        <f t="shared" si="40"/>
        <v>14.611872146118724</v>
      </c>
      <c r="AA184" s="937">
        <f t="shared" si="41"/>
        <v>12.340182648401827</v>
      </c>
      <c r="AB184" s="641">
        <v>12</v>
      </c>
      <c r="AC184" s="918">
        <v>4.38</v>
      </c>
      <c r="AD184" s="918" t="s">
        <v>137</v>
      </c>
      <c r="AE184" s="918">
        <v>2.81</v>
      </c>
      <c r="AF184" s="918">
        <v>1.2</v>
      </c>
      <c r="AG184" s="918">
        <v>10.6</v>
      </c>
      <c r="AH184" s="918">
        <v>14.2</v>
      </c>
      <c r="AI184" s="918" t="s">
        <v>137</v>
      </c>
      <c r="AJ184" s="918">
        <v>17.899999999999999</v>
      </c>
      <c r="AK184" s="918" t="s">
        <v>137</v>
      </c>
      <c r="AL184" s="930">
        <v>124.86</v>
      </c>
      <c r="AM184" s="924">
        <v>7.3</v>
      </c>
      <c r="AN184" s="918">
        <v>0.19</v>
      </c>
      <c r="AO184" s="804">
        <f t="shared" si="42"/>
        <v>-2.7089167219714732</v>
      </c>
      <c r="AP184" s="805">
        <f t="shared" si="43"/>
        <v>9.6312659264303537</v>
      </c>
      <c r="AQ184" s="938">
        <f t="shared" si="44"/>
        <v>-18.873982312612526</v>
      </c>
      <c r="AR184" s="704">
        <f>INDEX(Historical!$C$7:$C$1439,MATCH(B184,Historical!$B$7:$B$1446,0))*IF(AH184="n/a",1.03,IF(AH184&lt;0,1.01,IF(AH184&gt;10,1.1,(1+AH184/100))))</f>
        <v>0.66</v>
      </c>
      <c r="AS184" s="937">
        <f t="shared" si="45"/>
        <v>0.67980000000000007</v>
      </c>
      <c r="AT184" s="937">
        <f t="shared" si="50"/>
        <v>0.70019400000000009</v>
      </c>
      <c r="AU184" s="937">
        <f t="shared" si="50"/>
        <v>0.72119982000000016</v>
      </c>
      <c r="AV184" s="937">
        <f t="shared" si="50"/>
        <v>0.74283581460000014</v>
      </c>
      <c r="AW184" s="704">
        <f t="shared" si="46"/>
        <v>3.5040296346000006</v>
      </c>
      <c r="AX184" s="812">
        <f t="shared" si="47"/>
        <v>6.4829410445883457</v>
      </c>
      <c r="AY184" s="997">
        <v>0.31</v>
      </c>
      <c r="AZ184" s="924">
        <v>19.16</v>
      </c>
      <c r="BA184" s="924">
        <v>-27.250000000000004</v>
      </c>
      <c r="BB184" s="924">
        <v>3.5700000000000003</v>
      </c>
      <c r="BC184" s="924">
        <v>-12.41</v>
      </c>
      <c r="BE184" s="666">
        <v>2014</v>
      </c>
      <c r="BF184" s="948" t="e">
        <f>#VALUE!</f>
        <v>#VALUE!</v>
      </c>
      <c r="BG184" s="933">
        <v>1</v>
      </c>
    </row>
    <row r="185" spans="1:59" ht="11.25" customHeight="1" x14ac:dyDescent="0.2">
      <c r="A185" s="932" t="s">
        <v>4075</v>
      </c>
      <c r="B185" s="927" t="s">
        <v>4076</v>
      </c>
      <c r="C185" s="994" t="s">
        <v>4356</v>
      </c>
      <c r="D185" s="994" t="s">
        <v>4387</v>
      </c>
      <c r="E185" s="794">
        <v>5</v>
      </c>
      <c r="F185" s="526">
        <v>873</v>
      </c>
      <c r="G185" s="526" t="s">
        <v>106</v>
      </c>
      <c r="H185" s="526" t="s">
        <v>106</v>
      </c>
      <c r="I185" s="926">
        <v>89.34</v>
      </c>
      <c r="J185" s="704">
        <f t="shared" si="35"/>
        <v>0.67159167226326388</v>
      </c>
      <c r="K185" s="929">
        <v>0.15</v>
      </c>
      <c r="L185" s="641">
        <v>4</v>
      </c>
      <c r="M185" s="695">
        <f t="shared" si="36"/>
        <v>0.6</v>
      </c>
      <c r="N185" s="923" t="s">
        <v>4480</v>
      </c>
      <c r="O185" s="797">
        <v>0.13500000000000001</v>
      </c>
      <c r="P185" s="917">
        <v>43552</v>
      </c>
      <c r="Q185" s="917">
        <v>43560</v>
      </c>
      <c r="R185" s="695">
        <f t="shared" si="37"/>
        <v>11.1111111111111</v>
      </c>
      <c r="S185" s="761">
        <f>IF(INDEX(Historical!$D$7:$D$1439,MATCH(B185,Historical!$B$7:$B$1446,0))=0,"n/a",(INDEX(Historical!$C$7:$C$1439,MATCH(B185,Historical!$B$7:$B$1446,0))/INDEX(Historical!$D$7:$D$1439,MATCH(B185,Historical!$B$7:$B$1446,0))-1)*100)</f>
        <v>10.471204188481664</v>
      </c>
      <c r="T185" s="761">
        <f>IF(INDEX(Historical!$F$7:$F$1432,MATCH(B185,Historical!$B$7:$B$1446,0))=0,"n/a",((INDEX(Historical!$C$7:$C$1439,MATCH(B185,Historical!$B$7:$B$1446,0))/INDEX(Historical!$F$7:$F$1432,MATCH(B185,Historical!$B$7:$B$1446,0)))^(1/3)-1)*100)</f>
        <v>38.16482441273137</v>
      </c>
      <c r="U185" s="761" t="str">
        <f>IF(INDEX(Historical!$H$7:$H$1432,MATCH(B185,Historical!$B$7:$B$1446,0))=0,"n/a",((INDEX(Historical!$C$7:$C$1439,MATCH(B185,Historical!$B$7:$B$1446,0))/INDEX(Historical!$H$7:$H$1432,MATCH(B185,Historical!$B$7:$B$1446,0)))^(1/5)-1)*100)</f>
        <v>n/a</v>
      </c>
      <c r="V185" s="761" t="str">
        <f>IF(INDEX(Historical!$O$7:$O$1432,MATCH(B185,Historical!$B$7:$B$1446,0))=0,"n/a",((INDEX(Historical!$C$7:$C$1439,MATCH(B185,Historical!$B$7:$B$1446,0))/INDEX(Historical!$O$7:$O$1432,MATCH(B185,Historical!$B$7:$B$1446,0)))^(1/10)-1)*100)</f>
        <v>n/a</v>
      </c>
      <c r="W185" s="762" t="str">
        <f t="shared" si="38"/>
        <v>n/a</v>
      </c>
      <c r="X185" s="763" t="str">
        <f t="shared" si="39"/>
        <v>n/a</v>
      </c>
      <c r="Y185" s="928"/>
      <c r="Z185" s="704">
        <f t="shared" si="40"/>
        <v>33.333333333333329</v>
      </c>
      <c r="AA185" s="937">
        <f t="shared" si="41"/>
        <v>49.633333333333333</v>
      </c>
      <c r="AB185" s="641">
        <v>12</v>
      </c>
      <c r="AC185" s="918">
        <v>1.8</v>
      </c>
      <c r="AD185" s="918">
        <v>3.31</v>
      </c>
      <c r="AE185" s="918">
        <v>1.66</v>
      </c>
      <c r="AF185" s="918">
        <v>13.61</v>
      </c>
      <c r="AG185" s="918" t="s">
        <v>137</v>
      </c>
      <c r="AH185" s="918">
        <v>28.1</v>
      </c>
      <c r="AI185" s="918">
        <v>9.6</v>
      </c>
      <c r="AJ185" s="918">
        <v>26.150000000000002</v>
      </c>
      <c r="AK185" s="918">
        <v>15</v>
      </c>
      <c r="AL185" s="930">
        <v>3210</v>
      </c>
      <c r="AM185" s="924">
        <v>9.31</v>
      </c>
      <c r="AN185" s="918" t="s">
        <v>137</v>
      </c>
      <c r="AO185" s="804" t="str">
        <f t="shared" si="42"/>
        <v>n/a</v>
      </c>
      <c r="AP185" s="805" t="str">
        <f t="shared" si="43"/>
        <v>n/a</v>
      </c>
      <c r="AQ185" s="938">
        <f t="shared" si="44"/>
        <v>447.92930065704513</v>
      </c>
      <c r="AR185" s="704">
        <f>INDEX(Historical!$C$7:$C$1439,MATCH(B185,Historical!$B$7:$B$1446,0))*IF(AH185="n/a",1.03,IF(AH185&lt;0,1.01,IF(AH185&gt;10,1.1,(1+AH185/100))))</f>
        <v>0.58025000000000004</v>
      </c>
      <c r="AS185" s="937">
        <f t="shared" si="45"/>
        <v>0.63595400000000013</v>
      </c>
      <c r="AT185" s="937">
        <f t="shared" si="50"/>
        <v>0.69954940000000021</v>
      </c>
      <c r="AU185" s="937">
        <f t="shared" si="50"/>
        <v>0.76950434000000034</v>
      </c>
      <c r="AV185" s="937">
        <f t="shared" si="50"/>
        <v>0.84645477400000046</v>
      </c>
      <c r="AW185" s="704">
        <f t="shared" si="46"/>
        <v>3.5317125140000014</v>
      </c>
      <c r="AX185" s="812">
        <f t="shared" si="47"/>
        <v>3.9531145220505945</v>
      </c>
      <c r="AY185" s="997" t="s">
        <v>137</v>
      </c>
      <c r="AZ185" s="924">
        <v>37.72</v>
      </c>
      <c r="BA185" s="924">
        <v>-0.96</v>
      </c>
      <c r="BB185" s="924">
        <v>6.03</v>
      </c>
      <c r="BC185" s="924">
        <v>12.36</v>
      </c>
      <c r="BE185" s="666">
        <v>2015</v>
      </c>
      <c r="BF185" s="948" t="e">
        <f>#VALUE!</f>
        <v>#VALUE!</v>
      </c>
      <c r="BG185" s="933" t="s">
        <v>137</v>
      </c>
    </row>
    <row r="186" spans="1:59" ht="11.25" customHeight="1" x14ac:dyDescent="0.2">
      <c r="A186" s="932" t="s">
        <v>4138</v>
      </c>
      <c r="B186" s="927" t="s">
        <v>2301</v>
      </c>
      <c r="C186" s="994" t="s">
        <v>108</v>
      </c>
      <c r="D186" s="994" t="s">
        <v>4376</v>
      </c>
      <c r="E186" s="794">
        <v>5</v>
      </c>
      <c r="F186" s="526">
        <v>874</v>
      </c>
      <c r="G186" s="526" t="s">
        <v>106</v>
      </c>
      <c r="H186" s="526" t="s">
        <v>106</v>
      </c>
      <c r="I186" s="926">
        <v>15.48</v>
      </c>
      <c r="J186" s="704">
        <f t="shared" si="35"/>
        <v>3.3591731266149871</v>
      </c>
      <c r="K186" s="929">
        <v>0.13</v>
      </c>
      <c r="L186" s="641">
        <v>4</v>
      </c>
      <c r="M186" s="695">
        <f t="shared" si="36"/>
        <v>0.52</v>
      </c>
      <c r="N186" s="923" t="s">
        <v>493</v>
      </c>
      <c r="O186" s="797">
        <v>0.12</v>
      </c>
      <c r="P186" s="917">
        <v>43553</v>
      </c>
      <c r="Q186" s="917">
        <v>43570</v>
      </c>
      <c r="R186" s="695">
        <f t="shared" si="37"/>
        <v>8.333333333333341</v>
      </c>
      <c r="S186" s="761">
        <f>IF(INDEX(Historical!$D$7:$D$1439,MATCH(B186,Historical!$B$7:$B$1446,0))=0,"n/a",(INDEX(Historical!$C$7:$C$1439,MATCH(B186,Historical!$B$7:$B$1446,0))/INDEX(Historical!$D$7:$D$1439,MATCH(B186,Historical!$B$7:$B$1446,0))-1)*100)</f>
        <v>9.302325581395344</v>
      </c>
      <c r="T186" s="761">
        <f>IF(INDEX(Historical!$F$7:$F$1432,MATCH(B186,Historical!$B$7:$B$1446,0))=0,"n/a",((INDEX(Historical!$C$7:$C$1439,MATCH(B186,Historical!$B$7:$B$1446,0))/INDEX(Historical!$F$7:$F$1432,MATCH(B186,Historical!$B$7:$B$1446,0)))^(1/3)-1)*100)</f>
        <v>10.325677865290107</v>
      </c>
      <c r="U186" s="761">
        <f>IF(INDEX(Historical!$H$7:$H$1432,MATCH(B186,Historical!$B$7:$B$1446,0))=0,"n/a",((INDEX(Historical!$C$7:$C$1439,MATCH(B186,Historical!$B$7:$B$1446,0))/INDEX(Historical!$H$7:$H$1432,MATCH(B186,Historical!$B$7:$B$1446,0)))^(1/5)-1)*100)</f>
        <v>7.9915005882233103</v>
      </c>
      <c r="V186" s="761">
        <f>IF(INDEX(Historical!$O$7:$O$1432,MATCH(B186,Historical!$B$7:$B$1446,0))=0,"n/a",((INDEX(Historical!$C$7:$C$1439,MATCH(B186,Historical!$B$7:$B$1446,0))/INDEX(Historical!$O$7:$O$1432,MATCH(B186,Historical!$B$7:$B$1446,0)))^(1/10)-1)*100)</f>
        <v>-2.4123947527537437</v>
      </c>
      <c r="W186" s="762" t="str">
        <f t="shared" si="38"/>
        <v>n/a</v>
      </c>
      <c r="X186" s="763">
        <f t="shared" si="39"/>
        <v>1.1099306372532376</v>
      </c>
      <c r="Y186" s="928"/>
      <c r="Z186" s="704">
        <f t="shared" si="40"/>
        <v>44.067796610169495</v>
      </c>
      <c r="AA186" s="937">
        <f t="shared" si="41"/>
        <v>13.118644067796611</v>
      </c>
      <c r="AB186" s="641">
        <v>12</v>
      </c>
      <c r="AC186" s="918">
        <v>1.18</v>
      </c>
      <c r="AD186" s="918">
        <v>4.5999999999999996</v>
      </c>
      <c r="AE186" s="918">
        <v>3.64</v>
      </c>
      <c r="AF186" s="918">
        <v>1.2</v>
      </c>
      <c r="AG186" s="918">
        <v>9.1999999999999993</v>
      </c>
      <c r="AH186" s="918">
        <v>10.8</v>
      </c>
      <c r="AI186" s="918">
        <v>5.08</v>
      </c>
      <c r="AJ186" s="918">
        <v>7.1999999999999993</v>
      </c>
      <c r="AK186" s="918">
        <v>2.85</v>
      </c>
      <c r="AL186" s="930">
        <v>2760</v>
      </c>
      <c r="AM186" s="924">
        <v>0.4</v>
      </c>
      <c r="AN186" s="918">
        <v>0.17</v>
      </c>
      <c r="AO186" s="804">
        <f t="shared" si="42"/>
        <v>-1.7679703529583133</v>
      </c>
      <c r="AP186" s="805">
        <f t="shared" si="43"/>
        <v>11.350673714838297</v>
      </c>
      <c r="AQ186" s="938">
        <f t="shared" si="44"/>
        <v>-16.354257911765014</v>
      </c>
      <c r="AR186" s="704">
        <f>INDEX(Historical!$C$7:$C$1439,MATCH(B186,Historical!$B$7:$B$1446,0))*IF(AH186="n/a",1.03,IF(AH186&lt;0,1.01,IF(AH186&gt;10,1.1,(1+AH186/100))))</f>
        <v>0.51700000000000002</v>
      </c>
      <c r="AS186" s="937">
        <f t="shared" si="45"/>
        <v>0.54326359999999996</v>
      </c>
      <c r="AT186" s="937">
        <f t="shared" si="50"/>
        <v>0.55874661259999991</v>
      </c>
      <c r="AU186" s="937">
        <f t="shared" si="50"/>
        <v>0.57467089105909985</v>
      </c>
      <c r="AV186" s="937">
        <f t="shared" si="50"/>
        <v>0.59104901145428423</v>
      </c>
      <c r="AW186" s="704">
        <f t="shared" si="46"/>
        <v>2.7847301151133839</v>
      </c>
      <c r="AX186" s="812">
        <f t="shared" si="47"/>
        <v>17.989212629931419</v>
      </c>
      <c r="AY186" s="997">
        <v>0.99</v>
      </c>
      <c r="AZ186" s="924">
        <v>7.6499999999999995</v>
      </c>
      <c r="BA186" s="924">
        <v>-15.9</v>
      </c>
      <c r="BB186" s="924">
        <v>-5.65</v>
      </c>
      <c r="BC186" s="924">
        <v>-7.33</v>
      </c>
      <c r="BE186" s="666">
        <v>2015</v>
      </c>
      <c r="BF186" s="948" t="e">
        <f>#VALUE!</f>
        <v>#VALUE!</v>
      </c>
      <c r="BG186" s="933">
        <v>1</v>
      </c>
    </row>
    <row r="187" spans="1:59" ht="11.25" customHeight="1" x14ac:dyDescent="0.2">
      <c r="A187" s="537" t="s">
        <v>1050</v>
      </c>
      <c r="B187" s="927" t="s">
        <v>1051</v>
      </c>
      <c r="C187" s="994" t="s">
        <v>247</v>
      </c>
      <c r="D187" s="994" t="s">
        <v>4390</v>
      </c>
      <c r="E187" s="794">
        <v>8</v>
      </c>
      <c r="F187" s="526">
        <v>548</v>
      </c>
      <c r="G187" s="526" t="s">
        <v>37</v>
      </c>
      <c r="H187" s="526" t="s">
        <v>37</v>
      </c>
      <c r="I187" s="926">
        <v>52.62</v>
      </c>
      <c r="J187" s="704">
        <f t="shared" si="35"/>
        <v>7.0315469403268729</v>
      </c>
      <c r="K187" s="929">
        <v>0.92500000000000004</v>
      </c>
      <c r="L187" s="641">
        <v>4</v>
      </c>
      <c r="M187" s="695">
        <f t="shared" si="36"/>
        <v>3.7</v>
      </c>
      <c r="N187" s="923" t="s">
        <v>149</v>
      </c>
      <c r="O187" s="797">
        <v>0.89</v>
      </c>
      <c r="P187" s="917">
        <v>43437</v>
      </c>
      <c r="Q187" s="917">
        <v>43451</v>
      </c>
      <c r="R187" s="695">
        <f t="shared" si="37"/>
        <v>3.9325842696629247</v>
      </c>
      <c r="S187" s="761">
        <f>IF(INDEX(Historical!$D$7:$D$1439,MATCH(B187,Historical!$B$7:$B$1446,0))=0,"n/a",(INDEX(Historical!$C$7:$C$1439,MATCH(B187,Historical!$B$7:$B$1446,0))/INDEX(Historical!$D$7:$D$1439,MATCH(B187,Historical!$B$7:$B$1446,0))-1)*100)</f>
        <v>4.05209840810421</v>
      </c>
      <c r="T187" s="761">
        <f>IF(INDEX(Historical!$F$7:$F$1432,MATCH(B187,Historical!$B$7:$B$1446,0))=0,"n/a",((INDEX(Historical!$C$7:$C$1439,MATCH(B187,Historical!$B$7:$B$1446,0))/INDEX(Historical!$F$7:$F$1432,MATCH(B187,Historical!$B$7:$B$1446,0)))^(1/3)-1)*100)</f>
        <v>5.3459696364154929</v>
      </c>
      <c r="U187" s="761">
        <f>IF(INDEX(Historical!$H$7:$H$1432,MATCH(B187,Historical!$B$7:$B$1446,0))=0,"n/a",((INDEX(Historical!$C$7:$C$1439,MATCH(B187,Historical!$B$7:$B$1446,0))/INDEX(Historical!$H$7:$H$1432,MATCH(B187,Historical!$B$7:$B$1446,0)))^(1/5)-1)*100)</f>
        <v>6.901631238944228</v>
      </c>
      <c r="V187" s="761">
        <f>IF(INDEX(Historical!$O$7:$O$1432,MATCH(B187,Historical!$B$7:$B$1446,0))=0,"n/a",((INDEX(Historical!$C$7:$C$1439,MATCH(B187,Historical!$B$7:$B$1446,0))/INDEX(Historical!$O$7:$O$1432,MATCH(B187,Historical!$B$7:$B$1446,0)))^(1/10)-1)*100)</f>
        <v>6.5008347175385284</v>
      </c>
      <c r="W187" s="762">
        <f t="shared" si="38"/>
        <v>1.0616530859220887</v>
      </c>
      <c r="X187" s="763">
        <f t="shared" si="39"/>
        <v>5.7513593657868567</v>
      </c>
      <c r="Y187" s="928"/>
      <c r="Z187" s="704">
        <f t="shared" si="40"/>
        <v>181.37254901960785</v>
      </c>
      <c r="AA187" s="937">
        <f t="shared" si="41"/>
        <v>25.794117647058822</v>
      </c>
      <c r="AB187" s="641">
        <v>12</v>
      </c>
      <c r="AC187" s="918">
        <v>2.04</v>
      </c>
      <c r="AD187" s="918">
        <v>4.3</v>
      </c>
      <c r="AE187" s="918">
        <v>2.27</v>
      </c>
      <c r="AF187" s="920">
        <v>90.72</v>
      </c>
      <c r="AG187" s="920" t="s">
        <v>137</v>
      </c>
      <c r="AH187" s="918">
        <v>-27.200000000000003</v>
      </c>
      <c r="AI187" s="918">
        <v>7.22</v>
      </c>
      <c r="AJ187" s="918">
        <v>1.2</v>
      </c>
      <c r="AK187" s="918">
        <v>6</v>
      </c>
      <c r="AL187" s="930">
        <v>3060</v>
      </c>
      <c r="AM187" s="924">
        <v>1.7000000000000002</v>
      </c>
      <c r="AN187" s="920">
        <v>51.33</v>
      </c>
      <c r="AO187" s="804">
        <f t="shared" si="42"/>
        <v>-11.860939467787722</v>
      </c>
      <c r="AP187" s="805">
        <f t="shared" si="43"/>
        <v>13.933178179271101</v>
      </c>
      <c r="AQ187" s="938">
        <f t="shared" si="44"/>
        <v>919.81313167139194</v>
      </c>
      <c r="AR187" s="704">
        <f>INDEX(Historical!$C$7:$C$1439,MATCH(B187,Historical!$B$7:$B$1446,0))*IF(AH187="n/a",1.03,IF(AH187&lt;0,1.01,IF(AH187&gt;10,1.1,(1+AH187/100))))</f>
        <v>3.6309500000000003</v>
      </c>
      <c r="AS187" s="937">
        <f t="shared" si="45"/>
        <v>3.8931045900000005</v>
      </c>
      <c r="AT187" s="937">
        <f t="shared" ref="AT187:AV206" si="51">IF($AK187="n/a",1.03*AS187,IF($AK187&lt;0,1.01*AS187,IF($AK187&gt;10,1.1*AS187,(1+$AK187/100)*AS187)))</f>
        <v>4.1266908654000005</v>
      </c>
      <c r="AU187" s="937">
        <f t="shared" si="51"/>
        <v>4.3742923173240005</v>
      </c>
      <c r="AV187" s="937">
        <f t="shared" si="51"/>
        <v>4.6367498563634406</v>
      </c>
      <c r="AW187" s="704">
        <f t="shared" si="46"/>
        <v>20.661787629087442</v>
      </c>
      <c r="AX187" s="812">
        <f t="shared" si="47"/>
        <v>39.266035022971195</v>
      </c>
      <c r="AY187" s="997">
        <v>0.62</v>
      </c>
      <c r="AZ187" s="924">
        <v>15.07</v>
      </c>
      <c r="BA187" s="924">
        <v>-22.45</v>
      </c>
      <c r="BB187" s="924">
        <v>-2.06</v>
      </c>
      <c r="BC187" s="924">
        <v>-3.2199999999999998</v>
      </c>
      <c r="BE187" s="666">
        <v>2012</v>
      </c>
      <c r="BF187" s="948" t="e">
        <f>#VALUE!</f>
        <v>#VALUE!</v>
      </c>
      <c r="BG187" s="933">
        <v>6.2</v>
      </c>
    </row>
    <row r="188" spans="1:59" ht="11.25" customHeight="1" x14ac:dyDescent="0.2">
      <c r="A188" s="611" t="s">
        <v>3839</v>
      </c>
      <c r="B188" s="927" t="s">
        <v>3840</v>
      </c>
      <c r="C188" s="994" t="s">
        <v>108</v>
      </c>
      <c r="D188" s="994" t="s">
        <v>4376</v>
      </c>
      <c r="E188" s="794">
        <v>6</v>
      </c>
      <c r="F188" s="526">
        <v>779</v>
      </c>
      <c r="G188" s="526" t="s">
        <v>106</v>
      </c>
      <c r="H188" s="526" t="s">
        <v>106</v>
      </c>
      <c r="I188" s="926">
        <v>20.2</v>
      </c>
      <c r="J188" s="704">
        <f t="shared" si="35"/>
        <v>1.782178217821782</v>
      </c>
      <c r="K188" s="929">
        <v>0.09</v>
      </c>
      <c r="L188" s="641">
        <v>4</v>
      </c>
      <c r="M188" s="695">
        <f t="shared" si="36"/>
        <v>0.36</v>
      </c>
      <c r="N188" s="923" t="s">
        <v>595</v>
      </c>
      <c r="O188" s="797">
        <v>0.05</v>
      </c>
      <c r="P188" s="917">
        <v>43524</v>
      </c>
      <c r="Q188" s="917">
        <v>43539</v>
      </c>
      <c r="R188" s="695">
        <f t="shared" si="37"/>
        <v>79.999999999999986</v>
      </c>
      <c r="S188" s="761">
        <f>IF(INDEX(Historical!$D$7:$D$1439,MATCH(B188,Historical!$B$7:$B$1446,0))=0,"n/a",(INDEX(Historical!$C$7:$C$1439,MATCH(B188,Historical!$B$7:$B$1446,0))/INDEX(Historical!$D$7:$D$1439,MATCH(B188,Historical!$B$7:$B$1446,0))-1)*100)</f>
        <v>42.857142857142861</v>
      </c>
      <c r="T188" s="761">
        <f>IF(INDEX(Historical!$F$7:$F$1432,MATCH(B188,Historical!$B$7:$B$1446,0))=0,"n/a",((INDEX(Historical!$C$7:$C$1439,MATCH(B188,Historical!$B$7:$B$1446,0))/INDEX(Historical!$F$7:$F$1432,MATCH(B188,Historical!$B$7:$B$1446,0)))^(1/3)-1)*100)</f>
        <v>25.99210498948732</v>
      </c>
      <c r="U188" s="761" t="str">
        <f>IF(INDEX(Historical!$H$7:$H$1432,MATCH(B188,Historical!$B$7:$B$1446,0))=0,"n/a",((INDEX(Historical!$C$7:$C$1439,MATCH(B188,Historical!$B$7:$B$1446,0))/INDEX(Historical!$H$7:$H$1432,MATCH(B188,Historical!$B$7:$B$1446,0)))^(1/5)-1)*100)</f>
        <v>n/a</v>
      </c>
      <c r="V188" s="761">
        <f>IF(INDEX(Historical!$O$7:$O$1432,MATCH(B188,Historical!$B$7:$B$1446,0))=0,"n/a",((INDEX(Historical!$C$7:$C$1439,MATCH(B188,Historical!$B$7:$B$1446,0))/INDEX(Historical!$O$7:$O$1432,MATCH(B188,Historical!$B$7:$B$1446,0)))^(1/10)-1)*100)</f>
        <v>-9.7838692462488002</v>
      </c>
      <c r="W188" s="762" t="str">
        <f t="shared" si="38"/>
        <v>n/a</v>
      </c>
      <c r="X188" s="763" t="str">
        <f t="shared" si="39"/>
        <v>n/a</v>
      </c>
      <c r="Y188" s="928"/>
      <c r="Z188" s="704" t="str">
        <f t="shared" si="40"/>
        <v>n/a</v>
      </c>
      <c r="AA188" s="937" t="str">
        <f t="shared" si="41"/>
        <v>n/a</v>
      </c>
      <c r="AB188" s="641">
        <v>12</v>
      </c>
      <c r="AC188" s="918" t="s">
        <v>137</v>
      </c>
      <c r="AD188" s="918" t="s">
        <v>137</v>
      </c>
      <c r="AE188" s="918" t="s">
        <v>137</v>
      </c>
      <c r="AF188" s="918" t="s">
        <v>137</v>
      </c>
      <c r="AG188" s="918" t="s">
        <v>137</v>
      </c>
      <c r="AH188" s="918" t="s">
        <v>137</v>
      </c>
      <c r="AI188" s="918" t="s">
        <v>137</v>
      </c>
      <c r="AJ188" s="918" t="s">
        <v>137</v>
      </c>
      <c r="AK188" s="918" t="s">
        <v>137</v>
      </c>
      <c r="AL188" s="930" t="s">
        <v>137</v>
      </c>
      <c r="AM188" s="924" t="s">
        <v>137</v>
      </c>
      <c r="AN188" s="918" t="s">
        <v>137</v>
      </c>
      <c r="AO188" s="804" t="str">
        <f t="shared" si="42"/>
        <v>n/a</v>
      </c>
      <c r="AP188" s="805" t="str">
        <f t="shared" si="43"/>
        <v>n/a</v>
      </c>
      <c r="AQ188" s="938" t="str">
        <f t="shared" si="44"/>
        <v>n/a</v>
      </c>
      <c r="AR188" s="704">
        <f>INDEX(Historical!$C$7:$C$1439,MATCH(B188,Historical!$B$7:$B$1446,0))*IF(AH188="n/a",1.03,IF(AH188&lt;0,1.01,IF(AH188&gt;10,1.1,(1+AH188/100))))</f>
        <v>0.20600000000000002</v>
      </c>
      <c r="AS188" s="937">
        <f t="shared" si="45"/>
        <v>0.21218000000000004</v>
      </c>
      <c r="AT188" s="937">
        <f t="shared" si="51"/>
        <v>0.21854540000000003</v>
      </c>
      <c r="AU188" s="937">
        <f t="shared" si="51"/>
        <v>0.22510176200000004</v>
      </c>
      <c r="AV188" s="937">
        <f t="shared" si="51"/>
        <v>0.23185481486000004</v>
      </c>
      <c r="AW188" s="704">
        <f t="shared" si="46"/>
        <v>1.0936819768600001</v>
      </c>
      <c r="AX188" s="812">
        <f t="shared" si="47"/>
        <v>5.4142672121782187</v>
      </c>
      <c r="AY188" s="997" t="s">
        <v>137</v>
      </c>
      <c r="AZ188" s="924" t="s">
        <v>137</v>
      </c>
      <c r="BA188" s="924" t="s">
        <v>137</v>
      </c>
      <c r="BB188" s="924" t="s">
        <v>137</v>
      </c>
      <c r="BC188" s="924" t="s">
        <v>137</v>
      </c>
      <c r="BD188" s="963" t="s">
        <v>4301</v>
      </c>
      <c r="BE188" s="666">
        <v>2014</v>
      </c>
      <c r="BF188" s="948" t="e">
        <f>#VALUE!</f>
        <v>#VALUE!</v>
      </c>
      <c r="BG188" s="933" t="s">
        <v>137</v>
      </c>
    </row>
    <row r="189" spans="1:59" ht="11.25" customHeight="1" x14ac:dyDescent="0.2">
      <c r="A189" s="611" t="s">
        <v>1246</v>
      </c>
      <c r="B189" s="927" t="s">
        <v>1247</v>
      </c>
      <c r="C189" s="994" t="s">
        <v>108</v>
      </c>
      <c r="D189" s="994" t="s">
        <v>4376</v>
      </c>
      <c r="E189" s="794">
        <v>7</v>
      </c>
      <c r="F189" s="526">
        <v>659</v>
      </c>
      <c r="G189" s="526" t="s">
        <v>106</v>
      </c>
      <c r="H189" s="526" t="s">
        <v>106</v>
      </c>
      <c r="I189" s="926">
        <v>29.4</v>
      </c>
      <c r="J189" s="704">
        <f t="shared" si="35"/>
        <v>2.3129251700680276</v>
      </c>
      <c r="K189" s="929">
        <v>0.17</v>
      </c>
      <c r="L189" s="641">
        <v>4</v>
      </c>
      <c r="M189" s="695">
        <f t="shared" si="36"/>
        <v>0.68</v>
      </c>
      <c r="N189" s="923" t="s">
        <v>1248</v>
      </c>
      <c r="O189" s="797">
        <v>0.15</v>
      </c>
      <c r="P189" s="917">
        <v>43503</v>
      </c>
      <c r="Q189" s="917">
        <v>43516</v>
      </c>
      <c r="R189" s="695">
        <f t="shared" si="37"/>
        <v>13.333333333333346</v>
      </c>
      <c r="S189" s="761">
        <f>IF(INDEX(Historical!$D$7:$D$1439,MATCH(B189,Historical!$B$7:$B$1446,0))=0,"n/a",(INDEX(Historical!$C$7:$C$1439,MATCH(B189,Historical!$B$7:$B$1446,0))/INDEX(Historical!$D$7:$D$1439,MATCH(B189,Historical!$B$7:$B$1446,0))-1)*100)</f>
        <v>16.128957336156557</v>
      </c>
      <c r="T189" s="761">
        <f>IF(INDEX(Historical!$F$7:$F$1432,MATCH(B189,Historical!$B$7:$B$1446,0))=0,"n/a",((INDEX(Historical!$C$7:$C$1439,MATCH(B189,Historical!$B$7:$B$1446,0))/INDEX(Historical!$F$7:$F$1432,MATCH(B189,Historical!$B$7:$B$1446,0)))^(1/3)-1)*100)</f>
        <v>9.7938124280034131</v>
      </c>
      <c r="U189" s="761">
        <f>IF(INDEX(Historical!$H$7:$H$1432,MATCH(B189,Historical!$B$7:$B$1446,0))=0,"n/a",((INDEX(Historical!$C$7:$C$1439,MATCH(B189,Historical!$B$7:$B$1446,0))/INDEX(Historical!$H$7:$H$1432,MATCH(B189,Historical!$B$7:$B$1446,0)))^(1/5)-1)*100)</f>
        <v>8.4471771197698544</v>
      </c>
      <c r="V189" s="761">
        <f>IF(INDEX(Historical!$O$7:$O$1432,MATCH(B189,Historical!$B$7:$B$1446,0))=0,"n/a",((INDEX(Historical!$C$7:$C$1439,MATCH(B189,Historical!$B$7:$B$1446,0))/INDEX(Historical!$O$7:$O$1432,MATCH(B189,Historical!$B$7:$B$1446,0)))^(1/10)-1)*100)</f>
        <v>4.8589363897794557</v>
      </c>
      <c r="W189" s="762">
        <f t="shared" si="38"/>
        <v>1.7384827546905315</v>
      </c>
      <c r="X189" s="763">
        <f t="shared" si="39"/>
        <v>0.99378554350233583</v>
      </c>
      <c r="Y189" s="928"/>
      <c r="Z189" s="704">
        <f t="shared" si="40"/>
        <v>34.170854271356788</v>
      </c>
      <c r="AA189" s="937">
        <f t="shared" si="41"/>
        <v>14.773869346733667</v>
      </c>
      <c r="AB189" s="641">
        <v>12</v>
      </c>
      <c r="AC189" s="918">
        <v>1.99</v>
      </c>
      <c r="AD189" s="918">
        <v>1.64</v>
      </c>
      <c r="AE189" s="918">
        <v>5.73</v>
      </c>
      <c r="AF189" s="918">
        <v>1.58</v>
      </c>
      <c r="AG189" s="918">
        <v>11.899999999999999</v>
      </c>
      <c r="AH189" s="918">
        <v>18.8</v>
      </c>
      <c r="AI189" s="918">
        <v>7.5399999999999991</v>
      </c>
      <c r="AJ189" s="918">
        <v>8.5</v>
      </c>
      <c r="AK189" s="918">
        <v>9</v>
      </c>
      <c r="AL189" s="930">
        <v>766.16</v>
      </c>
      <c r="AM189" s="924">
        <v>2.7</v>
      </c>
      <c r="AN189" s="918">
        <v>0</v>
      </c>
      <c r="AO189" s="804">
        <f t="shared" si="42"/>
        <v>-4.0137670568957855</v>
      </c>
      <c r="AP189" s="805">
        <f t="shared" si="43"/>
        <v>10.760102289837882</v>
      </c>
      <c r="AQ189" s="938">
        <f t="shared" si="44"/>
        <v>1.8554827364932969</v>
      </c>
      <c r="AR189" s="704">
        <f>INDEX(Historical!$C$7:$C$1439,MATCH(B189,Historical!$B$7:$B$1446,0))*IF(AH189="n/a",1.03,IF(AH189&lt;0,1.01,IF(AH189&gt;10,1.1,(1+AH189/100))))</f>
        <v>0.66</v>
      </c>
      <c r="AS189" s="937">
        <f t="shared" si="45"/>
        <v>0.70976399999999995</v>
      </c>
      <c r="AT189" s="937">
        <f t="shared" si="51"/>
        <v>0.77364275999999998</v>
      </c>
      <c r="AU189" s="937">
        <f t="shared" si="51"/>
        <v>0.84327060840000001</v>
      </c>
      <c r="AV189" s="937">
        <f t="shared" si="51"/>
        <v>0.91916496315600005</v>
      </c>
      <c r="AW189" s="704">
        <f t="shared" si="46"/>
        <v>3.9058423315560002</v>
      </c>
      <c r="AX189" s="812">
        <f t="shared" si="47"/>
        <v>13.285177998489797</v>
      </c>
      <c r="AY189" s="997">
        <v>0.86</v>
      </c>
      <c r="AZ189" s="924">
        <v>12.21</v>
      </c>
      <c r="BA189" s="924">
        <v>-23.04</v>
      </c>
      <c r="BB189" s="924">
        <v>-3</v>
      </c>
      <c r="BC189" s="924">
        <v>-11.04</v>
      </c>
      <c r="BE189" s="666">
        <v>2013</v>
      </c>
      <c r="BF189" s="948" t="e">
        <f>#VALUE!</f>
        <v>#VALUE!</v>
      </c>
      <c r="BG189" s="933">
        <v>1.4000000000000001</v>
      </c>
    </row>
    <row r="190" spans="1:59" ht="11.25" customHeight="1" x14ac:dyDescent="0.2">
      <c r="A190" s="630" t="s">
        <v>1255</v>
      </c>
      <c r="B190" s="927" t="s">
        <v>1256</v>
      </c>
      <c r="C190" s="994" t="s">
        <v>108</v>
      </c>
      <c r="D190" s="994" t="s">
        <v>4372</v>
      </c>
      <c r="E190" s="794">
        <v>7</v>
      </c>
      <c r="F190" s="526">
        <v>629</v>
      </c>
      <c r="G190" s="526" t="s">
        <v>106</v>
      </c>
      <c r="H190" s="526" t="s">
        <v>106</v>
      </c>
      <c r="I190" s="926">
        <v>11.6</v>
      </c>
      <c r="J190" s="704">
        <f t="shared" si="35"/>
        <v>7.0344827586206904</v>
      </c>
      <c r="K190" s="929">
        <v>6.8000000000000005E-2</v>
      </c>
      <c r="L190" s="641">
        <v>12</v>
      </c>
      <c r="M190" s="695">
        <f t="shared" si="36"/>
        <v>0.81600000000000006</v>
      </c>
      <c r="N190" s="923" t="s">
        <v>1060</v>
      </c>
      <c r="O190" s="797">
        <v>6.7000000000000004E-2</v>
      </c>
      <c r="P190" s="917">
        <v>43391</v>
      </c>
      <c r="Q190" s="917">
        <v>43404</v>
      </c>
      <c r="R190" s="695">
        <f t="shared" si="37"/>
        <v>1.492537313432837</v>
      </c>
      <c r="S190" s="761">
        <f>IF(INDEX(Historical!$D$7:$D$1439,MATCH(B190,Historical!$B$7:$B$1446,0))=0,"n/a",(INDEX(Historical!$C$7:$C$1439,MATCH(B190,Historical!$B$7:$B$1446,0))/INDEX(Historical!$D$7:$D$1439,MATCH(B190,Historical!$B$7:$B$1446,0))-1)*100)</f>
        <v>3.8910505836575737</v>
      </c>
      <c r="T190" s="761">
        <f>IF(INDEX(Historical!$F$7:$F$1432,MATCH(B190,Historical!$B$7:$B$1446,0))=0,"n/a",((INDEX(Historical!$C$7:$C$1439,MATCH(B190,Historical!$B$7:$B$1446,0))/INDEX(Historical!$F$7:$F$1432,MATCH(B190,Historical!$B$7:$B$1446,0)))^(1/3)-1)*100)</f>
        <v>2.3309736565651606</v>
      </c>
      <c r="U190" s="761">
        <f>IF(INDEX(Historical!$H$7:$H$1432,MATCH(B190,Historical!$B$7:$B$1446,0))=0,"n/a",((INDEX(Historical!$C$7:$C$1439,MATCH(B190,Historical!$B$7:$B$1446,0))/INDEX(Historical!$H$7:$H$1432,MATCH(B190,Historical!$B$7:$B$1446,0)))^(1/5)-1)*100)</f>
        <v>4.9200269147087194</v>
      </c>
      <c r="V190" s="761">
        <f>IF(INDEX(Historical!$O$7:$O$1432,MATCH(B190,Historical!$B$7:$B$1446,0))=0,"n/a",((INDEX(Historical!$C$7:$C$1439,MATCH(B190,Historical!$B$7:$B$1446,0))/INDEX(Historical!$O$7:$O$1432,MATCH(B190,Historical!$B$7:$B$1446,0)))^(1/10)-1)*100)</f>
        <v>-1.7944282795075317</v>
      </c>
      <c r="W190" s="762" t="str">
        <f t="shared" si="38"/>
        <v>n/a</v>
      </c>
      <c r="X190" s="763">
        <f t="shared" si="39"/>
        <v>2.9638716353666985</v>
      </c>
      <c r="Y190" s="731" t="s">
        <v>4342</v>
      </c>
      <c r="Z190" s="704">
        <f t="shared" si="40"/>
        <v>26.407766990291265</v>
      </c>
      <c r="AA190" s="937">
        <f t="shared" si="41"/>
        <v>3.754045307443366</v>
      </c>
      <c r="AB190" s="641">
        <v>3</v>
      </c>
      <c r="AC190" s="918">
        <v>3.09</v>
      </c>
      <c r="AD190" s="918">
        <v>0.54</v>
      </c>
      <c r="AE190" s="918">
        <v>6.46</v>
      </c>
      <c r="AF190" s="918">
        <v>0.93</v>
      </c>
      <c r="AG190" s="918" t="s">
        <v>137</v>
      </c>
      <c r="AH190" s="918">
        <v>-68.300000000000011</v>
      </c>
      <c r="AI190" s="918">
        <v>207.7</v>
      </c>
      <c r="AJ190" s="918">
        <v>1.66</v>
      </c>
      <c r="AK190" s="918">
        <v>7.0000000000000009</v>
      </c>
      <c r="AL190" s="930">
        <v>380.74</v>
      </c>
      <c r="AM190" s="924">
        <v>2.29</v>
      </c>
      <c r="AN190" s="918" t="s">
        <v>137</v>
      </c>
      <c r="AO190" s="804">
        <f t="shared" si="42"/>
        <v>8.2004643658860434</v>
      </c>
      <c r="AP190" s="805">
        <f t="shared" si="43"/>
        <v>11.95450967332941</v>
      </c>
      <c r="AQ190" s="938">
        <f t="shared" si="44"/>
        <v>-60.608731165270591</v>
      </c>
      <c r="AR190" s="704">
        <f>INDEX(Historical!$C$7:$C$1439,MATCH(B190,Historical!$B$7:$B$1446,0))*IF(AH190="n/a",1.03,IF(AH190&lt;0,1.01,IF(AH190&gt;10,1.1,(1+AH190/100))))</f>
        <v>0.80901000000000001</v>
      </c>
      <c r="AS190" s="937">
        <f t="shared" si="45"/>
        <v>0.88991100000000012</v>
      </c>
      <c r="AT190" s="937">
        <f t="shared" si="51"/>
        <v>0.95220477000000014</v>
      </c>
      <c r="AU190" s="937">
        <f t="shared" si="51"/>
        <v>1.0188591039000001</v>
      </c>
      <c r="AV190" s="937">
        <f t="shared" si="51"/>
        <v>1.0901792411730002</v>
      </c>
      <c r="AW190" s="704">
        <f t="shared" si="46"/>
        <v>4.7601641150730005</v>
      </c>
      <c r="AX190" s="812">
        <f t="shared" si="47"/>
        <v>41.035897543732766</v>
      </c>
      <c r="AY190" s="997" t="s">
        <v>137</v>
      </c>
      <c r="AZ190" s="924">
        <v>33.33</v>
      </c>
      <c r="BA190" s="924">
        <v>-4.8099999999999996</v>
      </c>
      <c r="BB190" s="924">
        <v>1.25</v>
      </c>
      <c r="BC190" s="924">
        <v>5.09</v>
      </c>
      <c r="BE190" s="666">
        <v>2012</v>
      </c>
      <c r="BF190" s="948" t="e">
        <f>#VALUE!</f>
        <v>#VALUE!</v>
      </c>
      <c r="BG190" s="933" t="s">
        <v>137</v>
      </c>
    </row>
    <row r="191" spans="1:59" ht="11.25" customHeight="1" x14ac:dyDescent="0.2">
      <c r="A191" s="611" t="s">
        <v>1238</v>
      </c>
      <c r="B191" s="927" t="s">
        <v>1239</v>
      </c>
      <c r="C191" s="994" t="s">
        <v>112</v>
      </c>
      <c r="D191" s="994" t="s">
        <v>4369</v>
      </c>
      <c r="E191" s="794">
        <v>9</v>
      </c>
      <c r="F191" s="526">
        <v>459</v>
      </c>
      <c r="G191" s="526" t="s">
        <v>37</v>
      </c>
      <c r="H191" s="526" t="s">
        <v>37</v>
      </c>
      <c r="I191" s="926">
        <v>76.37</v>
      </c>
      <c r="J191" s="704">
        <f t="shared" si="35"/>
        <v>2.4093230326044259</v>
      </c>
      <c r="K191" s="929">
        <v>0.46</v>
      </c>
      <c r="L191" s="641">
        <v>4</v>
      </c>
      <c r="M191" s="695">
        <f t="shared" si="36"/>
        <v>1.84</v>
      </c>
      <c r="N191" s="923" t="s">
        <v>357</v>
      </c>
      <c r="O191" s="797">
        <v>0.44</v>
      </c>
      <c r="P191" s="917">
        <v>43525</v>
      </c>
      <c r="Q191" s="917">
        <v>43555</v>
      </c>
      <c r="R191" s="695">
        <f t="shared" si="37"/>
        <v>4.5454545454545494</v>
      </c>
      <c r="S191" s="761">
        <f>IF(INDEX(Historical!$D$7:$D$1439,MATCH(B191,Historical!$B$7:$B$1446,0))=0,"n/a",(INDEX(Historical!$C$7:$C$1439,MATCH(B191,Historical!$B$7:$B$1446,0))/INDEX(Historical!$D$7:$D$1439,MATCH(B191,Historical!$B$7:$B$1446,0))-1)*100)</f>
        <v>4.7619047619047672</v>
      </c>
      <c r="T191" s="761">
        <f>IF(INDEX(Historical!$F$7:$F$1432,MATCH(B191,Historical!$B$7:$B$1446,0))=0,"n/a",((INDEX(Historical!$C$7:$C$1439,MATCH(B191,Historical!$B$7:$B$1446,0))/INDEX(Historical!$F$7:$F$1432,MATCH(B191,Historical!$B$7:$B$1446,0)))^(1/3)-1)*100)</f>
        <v>5.0081546755695205</v>
      </c>
      <c r="U191" s="761">
        <f>IF(INDEX(Historical!$H$7:$H$1432,MATCH(B191,Historical!$B$7:$B$1446,0))=0,"n/a",((INDEX(Historical!$C$7:$C$1439,MATCH(B191,Historical!$B$7:$B$1446,0))/INDEX(Historical!$H$7:$H$1432,MATCH(B191,Historical!$B$7:$B$1446,0)))^(1/5)-1)*100)</f>
        <v>7.2551603577834634</v>
      </c>
      <c r="V191" s="761">
        <f>IF(INDEX(Historical!$O$7:$O$1432,MATCH(B191,Historical!$B$7:$B$1446,0))=0,"n/a",((INDEX(Historical!$C$7:$C$1439,MATCH(B191,Historical!$B$7:$B$1446,0))/INDEX(Historical!$O$7:$O$1432,MATCH(B191,Historical!$B$7:$B$1446,0)))^(1/10)-1)*100)</f>
        <v>5.0047369321528423</v>
      </c>
      <c r="W191" s="762">
        <f t="shared" si="38"/>
        <v>1.4496586845899564</v>
      </c>
      <c r="X191" s="763">
        <f t="shared" si="39"/>
        <v>1.0076611608032588</v>
      </c>
      <c r="Y191" s="718"/>
      <c r="Z191" s="704">
        <f t="shared" si="40"/>
        <v>36.220472440944881</v>
      </c>
      <c r="AA191" s="937">
        <f t="shared" si="41"/>
        <v>15.033464566929135</v>
      </c>
      <c r="AB191" s="641">
        <v>12</v>
      </c>
      <c r="AC191" s="918">
        <v>5.08</v>
      </c>
      <c r="AD191" s="918">
        <v>1.25</v>
      </c>
      <c r="AE191" s="918">
        <v>2.21</v>
      </c>
      <c r="AF191" s="918">
        <v>1.58</v>
      </c>
      <c r="AG191" s="918">
        <v>11.600000000000001</v>
      </c>
      <c r="AH191" s="918">
        <v>7.7</v>
      </c>
      <c r="AI191" s="918">
        <v>3.93</v>
      </c>
      <c r="AJ191" s="918">
        <v>7.1999999999999993</v>
      </c>
      <c r="AK191" s="918">
        <v>12</v>
      </c>
      <c r="AL191" s="930">
        <v>3000</v>
      </c>
      <c r="AM191" s="924">
        <v>1.6</v>
      </c>
      <c r="AN191" s="918">
        <v>2.5499999999999998</v>
      </c>
      <c r="AO191" s="804">
        <f t="shared" si="42"/>
        <v>-5.3689811765412454</v>
      </c>
      <c r="AP191" s="805">
        <f t="shared" si="43"/>
        <v>9.6644833903878897</v>
      </c>
      <c r="AQ191" s="938">
        <f t="shared" si="44"/>
        <v>2.7464495536853928</v>
      </c>
      <c r="AR191" s="704">
        <f>INDEX(Historical!$C$7:$C$1439,MATCH(B191,Historical!$B$7:$B$1446,0))*IF(AH191="n/a",1.03,IF(AH191&lt;0,1.01,IF(AH191&gt;10,1.1,(1+AH191/100))))</f>
        <v>1.8955199999999999</v>
      </c>
      <c r="AS191" s="937">
        <f t="shared" si="45"/>
        <v>1.9700139359999997</v>
      </c>
      <c r="AT191" s="937">
        <f t="shared" si="51"/>
        <v>2.1670153295999999</v>
      </c>
      <c r="AU191" s="937">
        <f t="shared" si="51"/>
        <v>2.38371686256</v>
      </c>
      <c r="AV191" s="937">
        <f t="shared" si="51"/>
        <v>2.6220885488160004</v>
      </c>
      <c r="AW191" s="704">
        <f t="shared" si="46"/>
        <v>11.038354676976001</v>
      </c>
      <c r="AX191" s="812">
        <f t="shared" si="47"/>
        <v>14.453783785486449</v>
      </c>
      <c r="AY191" s="997">
        <v>1.54</v>
      </c>
      <c r="AZ191" s="924">
        <v>19.37</v>
      </c>
      <c r="BA191" s="924">
        <v>-16.189999999999998</v>
      </c>
      <c r="BB191" s="924">
        <v>1.1299999999999999</v>
      </c>
      <c r="BC191" s="924">
        <v>-2.52</v>
      </c>
      <c r="BE191" s="666">
        <v>2011</v>
      </c>
      <c r="BF191" s="948" t="e">
        <f>#VALUE!</f>
        <v>#VALUE!</v>
      </c>
      <c r="BG191" s="933">
        <v>2.8000000000000003</v>
      </c>
    </row>
    <row r="192" spans="1:59" s="840" customFormat="1" ht="11.25" customHeight="1" x14ac:dyDescent="0.2">
      <c r="A192" s="819" t="s">
        <v>1253</v>
      </c>
      <c r="B192" s="848" t="s">
        <v>1254</v>
      </c>
      <c r="C192" s="994" t="s">
        <v>108</v>
      </c>
      <c r="D192" s="994" t="s">
        <v>4376</v>
      </c>
      <c r="E192" s="820">
        <v>7</v>
      </c>
      <c r="F192" s="526">
        <v>612</v>
      </c>
      <c r="G192" s="1151" t="s">
        <v>115</v>
      </c>
      <c r="H192" s="1151" t="s">
        <v>115</v>
      </c>
      <c r="I192" s="821">
        <v>40.07</v>
      </c>
      <c r="J192" s="822">
        <f t="shared" si="35"/>
        <v>2.5954579485899676</v>
      </c>
      <c r="K192" s="823">
        <v>0.26</v>
      </c>
      <c r="L192" s="824">
        <v>4</v>
      </c>
      <c r="M192" s="825">
        <f t="shared" si="36"/>
        <v>1.04</v>
      </c>
      <c r="N192" s="826" t="s">
        <v>426</v>
      </c>
      <c r="O192" s="827">
        <v>0.23</v>
      </c>
      <c r="P192" s="828">
        <v>43290</v>
      </c>
      <c r="Q192" s="828">
        <v>43300</v>
      </c>
      <c r="R192" s="825">
        <f t="shared" si="37"/>
        <v>13.043478260869565</v>
      </c>
      <c r="S192" s="761">
        <f>IF(INDEX(Historical!$D$7:$D$1439,MATCH(B192,Historical!$B$7:$B$1446,0))=0,"n/a",(INDEX(Historical!$C$7:$C$1439,MATCH(B192,Historical!$B$7:$B$1446,0))/INDEX(Historical!$D$7:$D$1439,MATCH(B192,Historical!$B$7:$B$1446,0))-1)*100)</f>
        <v>21.686746987951789</v>
      </c>
      <c r="T192" s="761">
        <f>IF(INDEX(Historical!$F$7:$F$1432,MATCH(B192,Historical!$B$7:$B$1446,0))=0,"n/a",((INDEX(Historical!$C$7:$C$1439,MATCH(B192,Historical!$B$7:$B$1446,0))/INDEX(Historical!$F$7:$F$1432,MATCH(B192,Historical!$B$7:$B$1446,0)))^(1/3)-1)*100)</f>
        <v>10.429906248360176</v>
      </c>
      <c r="U192" s="761">
        <f>IF(INDEX(Historical!$H$7:$H$1432,MATCH(B192,Historical!$B$7:$B$1446,0))=0,"n/a",((INDEX(Historical!$C$7:$C$1439,MATCH(B192,Historical!$B$7:$B$1446,0))/INDEX(Historical!$H$7:$H$1432,MATCH(B192,Historical!$B$7:$B$1446,0)))^(1/5)-1)*100)</f>
        <v>10.977266819788856</v>
      </c>
      <c r="V192" s="761">
        <f>IF(INDEX(Historical!$O$7:$O$1432,MATCH(B192,Historical!$B$7:$B$1446,0))=0,"n/a",((INDEX(Historical!$C$7:$C$1439,MATCH(B192,Historical!$B$7:$B$1446,0))/INDEX(Historical!$O$7:$O$1432,MATCH(B192,Historical!$B$7:$B$1446,0)))^(1/10)-1)*100)</f>
        <v>6.8640927399102658</v>
      </c>
      <c r="W192" s="829">
        <f t="shared" si="38"/>
        <v>1.599230551761508</v>
      </c>
      <c r="X192" s="830">
        <f t="shared" si="39"/>
        <v>1.0259127868961548</v>
      </c>
      <c r="Y192" s="854"/>
      <c r="Z192" s="822">
        <f t="shared" si="40"/>
        <v>47.926267281105993</v>
      </c>
      <c r="AA192" s="832">
        <f t="shared" si="41"/>
        <v>18.465437788018434</v>
      </c>
      <c r="AB192" s="824">
        <v>12</v>
      </c>
      <c r="AC192" s="833">
        <v>2.17</v>
      </c>
      <c r="AD192" s="833">
        <v>1.85</v>
      </c>
      <c r="AE192" s="833">
        <v>7.53</v>
      </c>
      <c r="AF192" s="833">
        <v>2.23</v>
      </c>
      <c r="AG192" s="833">
        <v>12.3</v>
      </c>
      <c r="AH192" s="833">
        <v>24</v>
      </c>
      <c r="AI192" s="833">
        <v>4.1399999999999997</v>
      </c>
      <c r="AJ192" s="833">
        <v>10.7</v>
      </c>
      <c r="AK192" s="833">
        <v>10</v>
      </c>
      <c r="AL192" s="834">
        <v>3530</v>
      </c>
      <c r="AM192" s="835">
        <v>0.4</v>
      </c>
      <c r="AN192" s="833">
        <v>0.1</v>
      </c>
      <c r="AO192" s="836">
        <f t="shared" si="42"/>
        <v>-4.8927130196396114</v>
      </c>
      <c r="AP192" s="837">
        <f t="shared" si="43"/>
        <v>13.572724768378823</v>
      </c>
      <c r="AQ192" s="838">
        <f t="shared" si="44"/>
        <v>35.282299519323843</v>
      </c>
      <c r="AR192" s="704">
        <f>INDEX(Historical!$C$7:$C$1439,MATCH(B192,Historical!$B$7:$B$1446,0))*IF(AH192="n/a",1.03,IF(AH192&lt;0,1.01,IF(AH192&gt;10,1.1,(1+AH192/100))))</f>
        <v>1.1110000000000002</v>
      </c>
      <c r="AS192" s="832">
        <f t="shared" si="45"/>
        <v>1.1569954000000002</v>
      </c>
      <c r="AT192" s="832">
        <f t="shared" si="51"/>
        <v>1.2726949400000003</v>
      </c>
      <c r="AU192" s="832">
        <f t="shared" si="51"/>
        <v>1.3999644340000004</v>
      </c>
      <c r="AV192" s="832">
        <f t="shared" si="51"/>
        <v>1.5399608774000004</v>
      </c>
      <c r="AW192" s="822">
        <f t="shared" si="46"/>
        <v>6.4806156514000008</v>
      </c>
      <c r="AX192" s="839">
        <f t="shared" si="47"/>
        <v>16.17323596556027</v>
      </c>
      <c r="AY192" s="998">
        <v>1.21</v>
      </c>
      <c r="AZ192" s="835">
        <v>12.839999999999998</v>
      </c>
      <c r="BA192" s="835">
        <v>-15.329999999999998</v>
      </c>
      <c r="BB192" s="835">
        <v>-4.93</v>
      </c>
      <c r="BC192" s="835">
        <v>-5.55</v>
      </c>
      <c r="BD192" s="964"/>
      <c r="BE192" s="666">
        <v>2012</v>
      </c>
      <c r="BF192" s="948" t="e">
        <f>#VALUE!</f>
        <v>#VALUE!</v>
      </c>
      <c r="BG192" s="895">
        <v>1.5</v>
      </c>
    </row>
    <row r="193" spans="1:59" ht="11.25" customHeight="1" x14ac:dyDescent="0.2">
      <c r="A193" s="611" t="s">
        <v>3850</v>
      </c>
      <c r="B193" s="927" t="s">
        <v>3851</v>
      </c>
      <c r="C193" s="994" t="s">
        <v>112</v>
      </c>
      <c r="D193" s="994" t="s">
        <v>213</v>
      </c>
      <c r="E193" s="794">
        <v>5</v>
      </c>
      <c r="F193" s="526">
        <v>809</v>
      </c>
      <c r="G193" s="526" t="s">
        <v>106</v>
      </c>
      <c r="H193" s="526" t="s">
        <v>106</v>
      </c>
      <c r="I193" s="926">
        <v>32.229999999999997</v>
      </c>
      <c r="J193" s="704">
        <f t="shared" si="35"/>
        <v>3.1026993484331373</v>
      </c>
      <c r="K193" s="929">
        <v>0.25</v>
      </c>
      <c r="L193" s="641">
        <v>4</v>
      </c>
      <c r="M193" s="695">
        <f t="shared" si="36"/>
        <v>1</v>
      </c>
      <c r="N193" s="923" t="s">
        <v>975</v>
      </c>
      <c r="O193" s="797">
        <v>0.23</v>
      </c>
      <c r="P193" s="660">
        <v>43213</v>
      </c>
      <c r="Q193" s="660">
        <v>43236</v>
      </c>
      <c r="R193" s="695">
        <f t="shared" si="37"/>
        <v>8.6956521739130395</v>
      </c>
      <c r="S193" s="761">
        <f>IF(INDEX(Historical!$D$7:$D$1439,MATCH(B193,Historical!$B$7:$B$1446,0))=0,"n/a",(INDEX(Historical!$C$7:$C$1439,MATCH(B193,Historical!$B$7:$B$1446,0))/INDEX(Historical!$D$7:$D$1439,MATCH(B193,Historical!$B$7:$B$1446,0))-1)*100)</f>
        <v>11.363636363636353</v>
      </c>
      <c r="T193" s="761">
        <f>IF(INDEX(Historical!$F$7:$F$1432,MATCH(B193,Historical!$B$7:$B$1446,0))=0,"n/a",((INDEX(Historical!$C$7:$C$1439,MATCH(B193,Historical!$B$7:$B$1446,0))/INDEX(Historical!$F$7:$F$1432,MATCH(B193,Historical!$B$7:$B$1446,0)))^(1/3)-1)*100)</f>
        <v>14.666768361648419</v>
      </c>
      <c r="U193" s="761" t="str">
        <f>IF(INDEX(Historical!$H$7:$H$1432,MATCH(B193,Historical!$B$7:$B$1446,0))=0,"n/a",((INDEX(Historical!$C$7:$C$1439,MATCH(B193,Historical!$B$7:$B$1446,0))/INDEX(Historical!$H$7:$H$1432,MATCH(B193,Historical!$B$7:$B$1446,0)))^(1/5)-1)*100)</f>
        <v>n/a</v>
      </c>
      <c r="V193" s="761">
        <f>IF(INDEX(Historical!$O$7:$O$1432,MATCH(B193,Historical!$B$7:$B$1446,0))=0,"n/a",((INDEX(Historical!$C$7:$C$1439,MATCH(B193,Historical!$B$7:$B$1446,0))/INDEX(Historical!$O$7:$O$1432,MATCH(B193,Historical!$B$7:$B$1446,0)))^(1/10)-1)*100)</f>
        <v>11.842691472014465</v>
      </c>
      <c r="W193" s="762" t="str">
        <f t="shared" si="38"/>
        <v>n/a</v>
      </c>
      <c r="X193" s="763" t="str">
        <f t="shared" si="39"/>
        <v>n/a</v>
      </c>
      <c r="Y193" s="708"/>
      <c r="Z193" s="704">
        <f t="shared" si="40"/>
        <v>25.90673575129534</v>
      </c>
      <c r="AA193" s="937">
        <f t="shared" si="41"/>
        <v>8.3497409326424865</v>
      </c>
      <c r="AB193" s="641">
        <v>8</v>
      </c>
      <c r="AC193" s="918">
        <v>3.86</v>
      </c>
      <c r="AD193" s="918">
        <v>0.7</v>
      </c>
      <c r="AE193" s="918">
        <v>0.45</v>
      </c>
      <c r="AF193" s="918">
        <v>0.84</v>
      </c>
      <c r="AG193" s="918">
        <v>11.899999999999999</v>
      </c>
      <c r="AH193" s="918">
        <v>5.8999999999999995</v>
      </c>
      <c r="AI193" s="918">
        <v>5.75</v>
      </c>
      <c r="AJ193" s="918">
        <v>62.5</v>
      </c>
      <c r="AK193" s="918">
        <v>12</v>
      </c>
      <c r="AL193" s="930">
        <v>1150</v>
      </c>
      <c r="AM193" s="924">
        <v>0.89999999999999991</v>
      </c>
      <c r="AN193" s="918">
        <v>0.41</v>
      </c>
      <c r="AO193" s="804" t="str">
        <f t="shared" si="42"/>
        <v>n/a</v>
      </c>
      <c r="AP193" s="805" t="str">
        <f t="shared" si="43"/>
        <v>n/a</v>
      </c>
      <c r="AQ193" s="938">
        <f t="shared" si="44"/>
        <v>-44.167781569660022</v>
      </c>
      <c r="AR193" s="704">
        <f>INDEX(Historical!$C$7:$C$1439,MATCH(B193,Historical!$B$7:$B$1446,0))*IF(AH193="n/a",1.03,IF(AH193&lt;0,1.01,IF(AH193&gt;10,1.1,(1+AH193/100))))</f>
        <v>1.03782</v>
      </c>
      <c r="AS193" s="937">
        <f t="shared" si="45"/>
        <v>1.09749465</v>
      </c>
      <c r="AT193" s="937">
        <f t="shared" si="51"/>
        <v>1.2072441150000002</v>
      </c>
      <c r="AU193" s="937">
        <f t="shared" si="51"/>
        <v>1.3279685265000003</v>
      </c>
      <c r="AV193" s="937">
        <f t="shared" si="51"/>
        <v>1.4607653791500004</v>
      </c>
      <c r="AW193" s="704">
        <f t="shared" si="46"/>
        <v>6.1312926706500006</v>
      </c>
      <c r="AX193" s="812">
        <f t="shared" si="47"/>
        <v>19.023557774278625</v>
      </c>
      <c r="AY193" s="997">
        <v>1.84</v>
      </c>
      <c r="AZ193" s="924">
        <v>1.32</v>
      </c>
      <c r="BA193" s="924">
        <v>-50.32</v>
      </c>
      <c r="BB193" s="924">
        <v>-19.259999999999998</v>
      </c>
      <c r="BC193" s="924">
        <v>-34.380000000000003</v>
      </c>
      <c r="BE193" s="666">
        <v>2014</v>
      </c>
      <c r="BF193" s="948" t="e">
        <f>#VALUE!</f>
        <v>#VALUE!</v>
      </c>
      <c r="BG193" s="933">
        <v>5.8000000000000007</v>
      </c>
    </row>
    <row r="194" spans="1:59" ht="11.25" customHeight="1" x14ac:dyDescent="0.2">
      <c r="A194" s="611" t="s">
        <v>1244</v>
      </c>
      <c r="B194" s="927" t="s">
        <v>1245</v>
      </c>
      <c r="C194" s="994" t="s">
        <v>4356</v>
      </c>
      <c r="D194" s="994" t="s">
        <v>4357</v>
      </c>
      <c r="E194" s="795">
        <v>8</v>
      </c>
      <c r="F194" s="526">
        <v>566</v>
      </c>
      <c r="G194" s="526" t="s">
        <v>106</v>
      </c>
      <c r="H194" s="526" t="s">
        <v>106</v>
      </c>
      <c r="I194" s="926">
        <v>19.2</v>
      </c>
      <c r="J194" s="704">
        <f t="shared" si="35"/>
        <v>10</v>
      </c>
      <c r="K194" s="929">
        <v>0.48</v>
      </c>
      <c r="L194" s="641">
        <v>4</v>
      </c>
      <c r="M194" s="695">
        <f t="shared" si="36"/>
        <v>1.92</v>
      </c>
      <c r="N194" s="923" t="s">
        <v>420</v>
      </c>
      <c r="O194" s="797">
        <v>0.47</v>
      </c>
      <c r="P194" s="917">
        <v>43510</v>
      </c>
      <c r="Q194" s="917">
        <v>43518</v>
      </c>
      <c r="R194" s="695">
        <f t="shared" si="37"/>
        <v>2.1276595744680873</v>
      </c>
      <c r="S194" s="761">
        <f>IF(INDEX(Historical!$D$7:$D$1439,MATCH(B194,Historical!$B$7:$B$1446,0))=0,"n/a",(INDEX(Historical!$C$7:$C$1439,MATCH(B194,Historical!$B$7:$B$1446,0))/INDEX(Historical!$D$7:$D$1439,MATCH(B194,Historical!$B$7:$B$1446,0))-1)*100)</f>
        <v>0.17760209989305942</v>
      </c>
      <c r="T194" s="761">
        <f>IF(INDEX(Historical!$F$7:$F$1432,MATCH(B194,Historical!$B$7:$B$1446,0))=0,"n/a",((INDEX(Historical!$C$7:$C$1439,MATCH(B194,Historical!$B$7:$B$1446,0))/INDEX(Historical!$F$7:$F$1432,MATCH(B194,Historical!$B$7:$B$1446,0)))^(1/3)-1)*100)</f>
        <v>3.9581308316232189</v>
      </c>
      <c r="U194" s="761">
        <f>IF(INDEX(Historical!$H$7:$H$1432,MATCH(B194,Historical!$B$7:$B$1446,0))=0,"n/a",((INDEX(Historical!$C$7:$C$1439,MATCH(B194,Historical!$B$7:$B$1446,0))/INDEX(Historical!$H$7:$H$1432,MATCH(B194,Historical!$B$7:$B$1446,0)))^(1/5)-1)*100)</f>
        <v>6.5857264285859696</v>
      </c>
      <c r="V194" s="761" t="str">
        <f>IF(INDEX(Historical!$O$7:$O$1432,MATCH(B194,Historical!$B$7:$B$1446,0))=0,"n/a",((INDEX(Historical!$C$7:$C$1439,MATCH(B194,Historical!$B$7:$B$1446,0))/INDEX(Historical!$O$7:$O$1432,MATCH(B194,Historical!$B$7:$B$1446,0)))^(1/10)-1)*100)</f>
        <v>n/a</v>
      </c>
      <c r="W194" s="762" t="str">
        <f t="shared" si="38"/>
        <v>n/a</v>
      </c>
      <c r="X194" s="763">
        <f t="shared" si="39"/>
        <v>3.2928632142929848</v>
      </c>
      <c r="Y194" s="729" t="s">
        <v>4430</v>
      </c>
      <c r="Z194" s="704">
        <f t="shared" si="40"/>
        <v>160</v>
      </c>
      <c r="AA194" s="937">
        <f t="shared" si="41"/>
        <v>16</v>
      </c>
      <c r="AB194" s="641">
        <v>12</v>
      </c>
      <c r="AC194" s="918">
        <v>1.2</v>
      </c>
      <c r="AD194" s="918">
        <v>1.06</v>
      </c>
      <c r="AE194" s="918">
        <v>1.01</v>
      </c>
      <c r="AF194" s="918">
        <v>2.2000000000000002</v>
      </c>
      <c r="AG194" s="918">
        <v>13.3</v>
      </c>
      <c r="AH194" s="918">
        <v>-6.6000000000000005</v>
      </c>
      <c r="AI194" s="918">
        <v>7.7399999999999993</v>
      </c>
      <c r="AJ194" s="918">
        <v>2</v>
      </c>
      <c r="AK194" s="918">
        <v>15</v>
      </c>
      <c r="AL194" s="930">
        <v>2360</v>
      </c>
      <c r="AM194" s="924">
        <v>2.1999999999999997</v>
      </c>
      <c r="AN194" s="918">
        <v>2.64</v>
      </c>
      <c r="AO194" s="804">
        <f t="shared" si="42"/>
        <v>0.58572642858597135</v>
      </c>
      <c r="AP194" s="805">
        <f t="shared" si="43"/>
        <v>16.585726428585971</v>
      </c>
      <c r="AQ194" s="938">
        <f t="shared" si="44"/>
        <v>25.077753595291451</v>
      </c>
      <c r="AR194" s="704">
        <f>INDEX(Historical!$C$7:$C$1439,MATCH(B194,Historical!$B$7:$B$1446,0))*IF(AH194="n/a",1.03,IF(AH194&lt;0,1.01,IF(AH194&gt;10,1.1,(1+AH194/100))))</f>
        <v>1.8987999999999998</v>
      </c>
      <c r="AS194" s="937">
        <f t="shared" si="45"/>
        <v>2.0457671199999998</v>
      </c>
      <c r="AT194" s="937">
        <f t="shared" si="51"/>
        <v>2.250343832</v>
      </c>
      <c r="AU194" s="937">
        <f t="shared" si="51"/>
        <v>2.4753782152000001</v>
      </c>
      <c r="AV194" s="937">
        <f t="shared" si="51"/>
        <v>2.7229160367200005</v>
      </c>
      <c r="AW194" s="704">
        <f t="shared" si="46"/>
        <v>11.393205203920001</v>
      </c>
      <c r="AX194" s="812">
        <f t="shared" si="47"/>
        <v>59.339610437083344</v>
      </c>
      <c r="AY194" s="997">
        <v>1.49</v>
      </c>
      <c r="AZ194" s="924">
        <v>5.6099999999999994</v>
      </c>
      <c r="BA194" s="924">
        <v>-31.580000000000002</v>
      </c>
      <c r="BB194" s="924">
        <v>-11.379999999999999</v>
      </c>
      <c r="BC194" s="924">
        <v>-18.14</v>
      </c>
      <c r="BE194" s="666">
        <v>2013</v>
      </c>
      <c r="BF194" s="948" t="e">
        <f>#VALUE!</f>
        <v>#VALUE!</v>
      </c>
      <c r="BG194" s="933">
        <v>3.4000000000000004</v>
      </c>
    </row>
    <row r="195" spans="1:59" ht="11.25" customHeight="1" x14ac:dyDescent="0.2">
      <c r="A195" s="630" t="s">
        <v>3974</v>
      </c>
      <c r="B195" s="927" t="s">
        <v>3975</v>
      </c>
      <c r="C195" s="994" t="s">
        <v>108</v>
      </c>
      <c r="D195" s="994" t="s">
        <v>4368</v>
      </c>
      <c r="E195" s="794">
        <v>6</v>
      </c>
      <c r="F195" s="526">
        <v>753</v>
      </c>
      <c r="G195" s="526" t="s">
        <v>106</v>
      </c>
      <c r="H195" s="526" t="s">
        <v>106</v>
      </c>
      <c r="I195" s="926">
        <v>22.44</v>
      </c>
      <c r="J195" s="704">
        <f t="shared" si="35"/>
        <v>2.3172905525846699</v>
      </c>
      <c r="K195" s="929">
        <v>0.13</v>
      </c>
      <c r="L195" s="641">
        <v>4</v>
      </c>
      <c r="M195" s="695">
        <f t="shared" si="36"/>
        <v>0.52</v>
      </c>
      <c r="N195" s="923" t="s">
        <v>241</v>
      </c>
      <c r="O195" s="797">
        <v>0.12</v>
      </c>
      <c r="P195" s="917">
        <v>43468</v>
      </c>
      <c r="Q195" s="917">
        <v>43479</v>
      </c>
      <c r="R195" s="695">
        <f t="shared" si="37"/>
        <v>8.333333333333341</v>
      </c>
      <c r="S195" s="761">
        <f>IF(INDEX(Historical!$D$7:$D$1439,MATCH(B195,Historical!$B$7:$B$1446,0))=0,"n/a",(INDEX(Historical!$C$7:$C$1439,MATCH(B195,Historical!$B$7:$B$1446,0))/INDEX(Historical!$D$7:$D$1439,MATCH(B195,Historical!$B$7:$B$1446,0))-1)*100)</f>
        <v>19.999999999999996</v>
      </c>
      <c r="T195" s="761">
        <f>IF(INDEX(Historical!$F$7:$F$1432,MATCH(B195,Historical!$B$7:$B$1446,0))=0,"n/a",((INDEX(Historical!$C$7:$C$1439,MATCH(B195,Historical!$B$7:$B$1446,0))/INDEX(Historical!$F$7:$F$1432,MATCH(B195,Historical!$B$7:$B$1446,0)))^(1/3)-1)*100)</f>
        <v>33.886590016433907</v>
      </c>
      <c r="U195" s="761" t="str">
        <f>IF(INDEX(Historical!$H$7:$H$1432,MATCH(B195,Historical!$B$7:$B$1446,0))=0,"n/a",((INDEX(Historical!$C$7:$C$1439,MATCH(B195,Historical!$B$7:$B$1446,0))/INDEX(Historical!$H$7:$H$1432,MATCH(B195,Historical!$B$7:$B$1446,0)))^(1/5)-1)*100)</f>
        <v>n/a</v>
      </c>
      <c r="V195" s="761">
        <f>IF(INDEX(Historical!$O$7:$O$1432,MATCH(B195,Historical!$B$7:$B$1446,0))=0,"n/a",((INDEX(Historical!$C$7:$C$1439,MATCH(B195,Historical!$B$7:$B$1446,0))/INDEX(Historical!$O$7:$O$1432,MATCH(B195,Historical!$B$7:$B$1446,0)))^(1/10)-1)*100)</f>
        <v>-1.1709210879118914</v>
      </c>
      <c r="W195" s="762" t="str">
        <f t="shared" si="38"/>
        <v>n/a</v>
      </c>
      <c r="X195" s="763" t="str">
        <f t="shared" si="39"/>
        <v>n/a</v>
      </c>
      <c r="Y195" s="715"/>
      <c r="Z195" s="704">
        <f t="shared" si="40"/>
        <v>31.90184049079755</v>
      </c>
      <c r="AA195" s="937">
        <f t="shared" si="41"/>
        <v>13.766871165644174</v>
      </c>
      <c r="AB195" s="641">
        <v>12</v>
      </c>
      <c r="AC195" s="918">
        <v>1.63</v>
      </c>
      <c r="AD195" s="918" t="s">
        <v>137</v>
      </c>
      <c r="AE195" s="918">
        <v>2.34</v>
      </c>
      <c r="AF195" s="918">
        <v>1.23</v>
      </c>
      <c r="AG195" s="918">
        <v>9.5</v>
      </c>
      <c r="AH195" s="918">
        <v>17.7</v>
      </c>
      <c r="AI195" s="918">
        <v>5</v>
      </c>
      <c r="AJ195" s="918">
        <v>0.70000000000000007</v>
      </c>
      <c r="AK195" s="918" t="s">
        <v>137</v>
      </c>
      <c r="AL195" s="930">
        <v>100.98</v>
      </c>
      <c r="AM195" s="924">
        <v>1.7999999999999998</v>
      </c>
      <c r="AN195" s="918">
        <v>0.33</v>
      </c>
      <c r="AO195" s="804" t="str">
        <f t="shared" si="42"/>
        <v>n/a</v>
      </c>
      <c r="AP195" s="805" t="str">
        <f t="shared" si="43"/>
        <v>n/a</v>
      </c>
      <c r="AQ195" s="938">
        <f t="shared" si="44"/>
        <v>-13.248114887616724</v>
      </c>
      <c r="AR195" s="704">
        <f>INDEX(Historical!$C$7:$C$1439,MATCH(B195,Historical!$B$7:$B$1446,0))*IF(AH195="n/a",1.03,IF(AH195&lt;0,1.01,IF(AH195&gt;10,1.1,(1+AH195/100))))</f>
        <v>0.52800000000000002</v>
      </c>
      <c r="AS195" s="937">
        <f t="shared" si="45"/>
        <v>0.5544</v>
      </c>
      <c r="AT195" s="937">
        <f t="shared" si="51"/>
        <v>0.57103199999999998</v>
      </c>
      <c r="AU195" s="937">
        <f t="shared" si="51"/>
        <v>0.58816296000000001</v>
      </c>
      <c r="AV195" s="937">
        <f t="shared" si="51"/>
        <v>0.60580784880000005</v>
      </c>
      <c r="AW195" s="704">
        <f t="shared" si="46"/>
        <v>2.8474028088000001</v>
      </c>
      <c r="AX195" s="812">
        <f t="shared" si="47"/>
        <v>12.68896082352941</v>
      </c>
      <c r="AY195" s="997">
        <v>0</v>
      </c>
      <c r="AZ195" s="924">
        <v>11.58</v>
      </c>
      <c r="BA195" s="924">
        <v>-18.079999999999998</v>
      </c>
      <c r="BB195" s="924">
        <v>-1.1900000000000002</v>
      </c>
      <c r="BC195" s="924">
        <v>-4.8500000000000005</v>
      </c>
      <c r="BE195" s="666">
        <v>2014</v>
      </c>
      <c r="BF195" s="948" t="e">
        <f>#VALUE!</f>
        <v>#VALUE!</v>
      </c>
      <c r="BG195" s="933">
        <v>0.8</v>
      </c>
    </row>
    <row r="196" spans="1:59" ht="11.25" customHeight="1" x14ac:dyDescent="0.2">
      <c r="A196" s="611" t="s">
        <v>1261</v>
      </c>
      <c r="B196" s="927" t="s">
        <v>1262</v>
      </c>
      <c r="C196" s="994" t="s">
        <v>112</v>
      </c>
      <c r="D196" s="994" t="s">
        <v>1230</v>
      </c>
      <c r="E196" s="794">
        <v>8</v>
      </c>
      <c r="F196" s="526">
        <v>549</v>
      </c>
      <c r="G196" s="526" t="s">
        <v>106</v>
      </c>
      <c r="H196" s="526" t="s">
        <v>106</v>
      </c>
      <c r="I196" s="918">
        <v>18.48</v>
      </c>
      <c r="J196" s="704">
        <f t="shared" si="35"/>
        <v>1.5692640692640691</v>
      </c>
      <c r="K196" s="929">
        <v>7.2499999999999995E-2</v>
      </c>
      <c r="L196" s="641">
        <v>4</v>
      </c>
      <c r="M196" s="695">
        <f t="shared" si="36"/>
        <v>0.28999999999999998</v>
      </c>
      <c r="N196" s="923" t="s">
        <v>714</v>
      </c>
      <c r="O196" s="797">
        <v>7.0000000000000007E-2</v>
      </c>
      <c r="P196" s="917">
        <v>43432</v>
      </c>
      <c r="Q196" s="917">
        <v>43454</v>
      </c>
      <c r="R196" s="695">
        <f t="shared" si="37"/>
        <v>3.5714285714285547</v>
      </c>
      <c r="S196" s="761">
        <f>IF(INDEX(Historical!$D$7:$D$1439,MATCH(B196,Historical!$B$7:$B$1446,0))=0,"n/a",(INDEX(Historical!$C$7:$C$1439,MATCH(B196,Historical!$B$7:$B$1446,0))/INDEX(Historical!$D$7:$D$1439,MATCH(B196,Historical!$B$7:$B$1446,0))-1)*100)</f>
        <v>12.79999999999999</v>
      </c>
      <c r="T196" s="761">
        <f>IF(INDEX(Historical!$F$7:$F$1432,MATCH(B196,Historical!$B$7:$B$1446,0))=0,"n/a",((INDEX(Historical!$C$7:$C$1439,MATCH(B196,Historical!$B$7:$B$1446,0))/INDEX(Historical!$F$7:$F$1432,MATCH(B196,Historical!$B$7:$B$1446,0)))^(1/3)-1)*100)</f>
        <v>18.376836299856404</v>
      </c>
      <c r="U196" s="761">
        <f>IF(INDEX(Historical!$H$7:$H$1432,MATCH(B196,Historical!$B$7:$B$1446,0))=0,"n/a",((INDEX(Historical!$C$7:$C$1439,MATCH(B196,Historical!$B$7:$B$1446,0))/INDEX(Historical!$H$7:$H$1432,MATCH(B196,Historical!$B$7:$B$1446,0)))^(1/5)-1)*100)</f>
        <v>21.846192255890507</v>
      </c>
      <c r="V196" s="761" t="str">
        <f>IF(INDEX(Historical!$O$7:$O$1432,MATCH(B196,Historical!$B$7:$B$1446,0))=0,"n/a",((INDEX(Historical!$C$7:$C$1439,MATCH(B196,Historical!$B$7:$B$1446,0))/INDEX(Historical!$O$7:$O$1432,MATCH(B196,Historical!$B$7:$B$1446,0)))^(1/10)-1)*100)</f>
        <v>n/a</v>
      </c>
      <c r="W196" s="762" t="str">
        <f t="shared" si="38"/>
        <v>n/a</v>
      </c>
      <c r="X196" s="763">
        <f t="shared" si="39"/>
        <v>1.0923096127945253</v>
      </c>
      <c r="Y196" s="716"/>
      <c r="Z196" s="704">
        <f t="shared" si="40"/>
        <v>53.703703703703695</v>
      </c>
      <c r="AA196" s="937">
        <f t="shared" si="41"/>
        <v>34.222222222222221</v>
      </c>
      <c r="AB196" s="641">
        <v>9</v>
      </c>
      <c r="AC196" s="918">
        <v>0.54</v>
      </c>
      <c r="AD196" s="918">
        <v>1.67</v>
      </c>
      <c r="AE196" s="918">
        <v>0.44</v>
      </c>
      <c r="AF196" s="918">
        <v>1.6</v>
      </c>
      <c r="AG196" s="918">
        <v>21.9</v>
      </c>
      <c r="AH196" s="920">
        <v>-27.800000000000004</v>
      </c>
      <c r="AI196" s="920">
        <v>33.75</v>
      </c>
      <c r="AJ196" s="918">
        <v>20</v>
      </c>
      <c r="AK196" s="918">
        <v>20.41</v>
      </c>
      <c r="AL196" s="930">
        <v>898.13</v>
      </c>
      <c r="AM196" s="924">
        <v>12.2</v>
      </c>
      <c r="AN196" s="918">
        <v>2.4500000000000002</v>
      </c>
      <c r="AO196" s="804">
        <f t="shared" si="42"/>
        <v>-10.806765897067645</v>
      </c>
      <c r="AP196" s="805">
        <f t="shared" si="43"/>
        <v>23.415456325154576</v>
      </c>
      <c r="AQ196" s="938">
        <f t="shared" si="44"/>
        <v>55.999366886971067</v>
      </c>
      <c r="AR196" s="704">
        <f>INDEX(Historical!$C$7:$C$1439,MATCH(B196,Historical!$B$7:$B$1446,0))*IF(AH196="n/a",1.03,IF(AH196&lt;0,1.01,IF(AH196&gt;10,1.1,(1+AH196/100))))</f>
        <v>0.28481999999999996</v>
      </c>
      <c r="AS196" s="937">
        <f t="shared" si="45"/>
        <v>0.31330199999999997</v>
      </c>
      <c r="AT196" s="937">
        <f t="shared" si="51"/>
        <v>0.3446322</v>
      </c>
      <c r="AU196" s="937">
        <f t="shared" si="51"/>
        <v>0.37909542000000002</v>
      </c>
      <c r="AV196" s="937">
        <f t="shared" si="51"/>
        <v>0.41700496200000003</v>
      </c>
      <c r="AW196" s="704">
        <f t="shared" si="46"/>
        <v>1.7388545820000001</v>
      </c>
      <c r="AX196" s="812">
        <f t="shared" si="47"/>
        <v>9.4093862662337671</v>
      </c>
      <c r="AY196" s="997">
        <v>2.11</v>
      </c>
      <c r="AZ196" s="924">
        <v>91.5</v>
      </c>
      <c r="BA196" s="924">
        <v>-21.529999999999998</v>
      </c>
      <c r="BB196" s="924">
        <v>9.51</v>
      </c>
      <c r="BC196" s="924">
        <v>17.549999999999997</v>
      </c>
      <c r="BE196" s="666">
        <v>2012</v>
      </c>
      <c r="BF196" s="948" t="e">
        <f>#VALUE!</f>
        <v>#VALUE!</v>
      </c>
      <c r="BG196" s="933">
        <v>5</v>
      </c>
    </row>
    <row r="197" spans="1:59" ht="11.25" customHeight="1" x14ac:dyDescent="0.2">
      <c r="A197" s="537" t="s">
        <v>1251</v>
      </c>
      <c r="B197" s="927" t="s">
        <v>1252</v>
      </c>
      <c r="C197" s="994" t="s">
        <v>247</v>
      </c>
      <c r="D197" s="994" t="s">
        <v>4395</v>
      </c>
      <c r="E197" s="794">
        <v>9</v>
      </c>
      <c r="F197" s="526">
        <v>461</v>
      </c>
      <c r="G197" s="526" t="s">
        <v>106</v>
      </c>
      <c r="H197" s="526" t="s">
        <v>106</v>
      </c>
      <c r="I197" s="926">
        <v>35.97</v>
      </c>
      <c r="J197" s="704">
        <f t="shared" si="35"/>
        <v>1.4901306644425911</v>
      </c>
      <c r="K197" s="929">
        <v>0.13400000000000001</v>
      </c>
      <c r="L197" s="641">
        <v>4</v>
      </c>
      <c r="M197" s="695">
        <f t="shared" si="36"/>
        <v>0.53600000000000003</v>
      </c>
      <c r="N197" s="923" t="s">
        <v>164</v>
      </c>
      <c r="O197" s="797">
        <v>0.112</v>
      </c>
      <c r="P197" s="917">
        <v>43530</v>
      </c>
      <c r="Q197" s="917">
        <v>43556</v>
      </c>
      <c r="R197" s="695">
        <f t="shared" si="37"/>
        <v>19.642857142857149</v>
      </c>
      <c r="S197" s="761">
        <f>IF(INDEX(Historical!$D$7:$D$1439,MATCH(B197,Historical!$B$7:$B$1446,0))=0,"n/a",(INDEX(Historical!$C$7:$C$1439,MATCH(B197,Historical!$B$7:$B$1446,0))/INDEX(Historical!$D$7:$D$1439,MATCH(B197,Historical!$B$7:$B$1446,0))-1)*100)</f>
        <v>24.965132496513263</v>
      </c>
      <c r="T197" s="761">
        <f>IF(INDEX(Historical!$F$7:$F$1432,MATCH(B197,Historical!$B$7:$B$1446,0))=0,"n/a",((INDEX(Historical!$C$7:$C$1439,MATCH(B197,Historical!$B$7:$B$1446,0))/INDEX(Historical!$F$7:$F$1432,MATCH(B197,Historical!$B$7:$B$1446,0)))^(1/3)-1)*100)</f>
        <v>19.885931490189002</v>
      </c>
      <c r="U197" s="761">
        <f>IF(INDEX(Historical!$H$7:$H$1432,MATCH(B197,Historical!$B$7:$B$1446,0))=0,"n/a",((INDEX(Historical!$C$7:$C$1439,MATCH(B197,Historical!$B$7:$B$1446,0))/INDEX(Historical!$H$7:$H$1432,MATCH(B197,Historical!$B$7:$B$1446,0)))^(1/5)-1)*100)</f>
        <v>20.005486466738365</v>
      </c>
      <c r="V197" s="761" t="str">
        <f>IF(INDEX(Historical!$O$7:$O$1432,MATCH(B197,Historical!$B$7:$B$1446,0))=0,"n/a",((INDEX(Historical!$C$7:$C$1439,MATCH(B197,Historical!$B$7:$B$1446,0))/INDEX(Historical!$O$7:$O$1432,MATCH(B197,Historical!$B$7:$B$1446,0)))^(1/10)-1)*100)</f>
        <v>n/a</v>
      </c>
      <c r="W197" s="762" t="str">
        <f t="shared" si="38"/>
        <v>n/a</v>
      </c>
      <c r="X197" s="763">
        <f t="shared" si="39"/>
        <v>7.6944178718224476</v>
      </c>
      <c r="Y197" s="718"/>
      <c r="Z197" s="704">
        <f t="shared" si="40"/>
        <v>32.289156626506028</v>
      </c>
      <c r="AA197" s="937">
        <f t="shared" si="41"/>
        <v>21.668674698795183</v>
      </c>
      <c r="AB197" s="641">
        <v>9</v>
      </c>
      <c r="AC197" s="918">
        <v>1.66</v>
      </c>
      <c r="AD197" s="918">
        <v>1.85</v>
      </c>
      <c r="AE197" s="918">
        <v>2.56</v>
      </c>
      <c r="AF197" s="918">
        <v>3.84</v>
      </c>
      <c r="AG197" s="918">
        <v>18</v>
      </c>
      <c r="AH197" s="918">
        <v>2.7</v>
      </c>
      <c r="AI197" s="918">
        <v>10.08</v>
      </c>
      <c r="AJ197" s="918">
        <v>2.6</v>
      </c>
      <c r="AK197" s="918">
        <v>11.700000000000001</v>
      </c>
      <c r="AL197" s="930">
        <v>7450</v>
      </c>
      <c r="AM197" s="924">
        <v>8.4</v>
      </c>
      <c r="AN197" s="918">
        <v>0.35</v>
      </c>
      <c r="AO197" s="804">
        <f t="shared" si="42"/>
        <v>-0.17305756761422586</v>
      </c>
      <c r="AP197" s="805">
        <f t="shared" si="43"/>
        <v>21.495617131180957</v>
      </c>
      <c r="AQ197" s="938">
        <f t="shared" si="44"/>
        <v>92.304978664820595</v>
      </c>
      <c r="AR197" s="704">
        <f>INDEX(Historical!$C$7:$C$1439,MATCH(B197,Historical!$B$7:$B$1446,0))*IF(AH197="n/a",1.03,IF(AH197&lt;0,1.01,IF(AH197&gt;10,1.1,(1+AH197/100))))</f>
        <v>0.46009599999999995</v>
      </c>
      <c r="AS197" s="937">
        <f t="shared" si="45"/>
        <v>0.50610559999999993</v>
      </c>
      <c r="AT197" s="937">
        <f t="shared" si="51"/>
        <v>0.55671616000000002</v>
      </c>
      <c r="AU197" s="937">
        <f t="shared" si="51"/>
        <v>0.61238777600000005</v>
      </c>
      <c r="AV197" s="937">
        <f t="shared" si="51"/>
        <v>0.67362655360000012</v>
      </c>
      <c r="AW197" s="704">
        <f t="shared" si="46"/>
        <v>2.8089320895999998</v>
      </c>
      <c r="AX197" s="812">
        <f t="shared" si="47"/>
        <v>7.8090967183764253</v>
      </c>
      <c r="AY197" s="997">
        <v>0.87</v>
      </c>
      <c r="AZ197" s="924">
        <v>42.01</v>
      </c>
      <c r="BA197" s="924">
        <v>-2.7</v>
      </c>
      <c r="BB197" s="924">
        <v>3.42</v>
      </c>
      <c r="BC197" s="924">
        <v>15.53</v>
      </c>
      <c r="BE197" s="666">
        <v>2011</v>
      </c>
      <c r="BF197" s="948" t="e">
        <f>#VALUE!</f>
        <v>#VALUE!</v>
      </c>
      <c r="BG197" s="933">
        <v>11.3</v>
      </c>
    </row>
    <row r="198" spans="1:59" ht="11.25" customHeight="1" x14ac:dyDescent="0.2">
      <c r="A198" s="932" t="s">
        <v>4077</v>
      </c>
      <c r="B198" s="927" t="s">
        <v>4078</v>
      </c>
      <c r="C198" s="994" t="s">
        <v>154</v>
      </c>
      <c r="D198" s="994" t="s">
        <v>924</v>
      </c>
      <c r="E198" s="794">
        <v>5</v>
      </c>
      <c r="F198" s="526">
        <v>869</v>
      </c>
      <c r="G198" s="526" t="s">
        <v>106</v>
      </c>
      <c r="H198" s="526" t="s">
        <v>106</v>
      </c>
      <c r="I198" s="926">
        <v>65.010000000000005</v>
      </c>
      <c r="J198" s="704">
        <f t="shared" si="35"/>
        <v>3.8763267189663124</v>
      </c>
      <c r="K198" s="929">
        <v>0.63</v>
      </c>
      <c r="L198" s="641">
        <v>4</v>
      </c>
      <c r="M198" s="695">
        <f t="shared" si="36"/>
        <v>2.52</v>
      </c>
      <c r="N198" s="923" t="s">
        <v>289</v>
      </c>
      <c r="O198" s="797">
        <v>0.56999999999999995</v>
      </c>
      <c r="P198" s="917">
        <v>43538</v>
      </c>
      <c r="Q198" s="917">
        <v>43552</v>
      </c>
      <c r="R198" s="695">
        <f t="shared" si="37"/>
        <v>10.526315789473696</v>
      </c>
      <c r="S198" s="761">
        <f>IF(INDEX(Historical!$D$7:$D$1439,MATCH(B198,Historical!$B$7:$B$1446,0))=0,"n/a",(INDEX(Historical!$C$7:$C$1439,MATCH(B198,Historical!$B$7:$B$1446,0))/INDEX(Historical!$D$7:$D$1439,MATCH(B198,Historical!$B$7:$B$1446,0))-1)*100)</f>
        <v>9.6153846153846025</v>
      </c>
      <c r="T198" s="761">
        <f>IF(INDEX(Historical!$F$7:$F$1432,MATCH(B198,Historical!$B$7:$B$1446,0))=0,"n/a",((INDEX(Historical!$C$7:$C$1439,MATCH(B198,Historical!$B$7:$B$1446,0))/INDEX(Historical!$F$7:$F$1432,MATCH(B198,Historical!$B$7:$B$1446,0)))^(1/3)-1)*100)</f>
        <v>20.906146296927485</v>
      </c>
      <c r="U198" s="761" t="str">
        <f>IF(INDEX(Historical!$H$7:$H$1432,MATCH(B198,Historical!$B$7:$B$1446,0))=0,"n/a",((INDEX(Historical!$C$7:$C$1439,MATCH(B198,Historical!$B$7:$B$1446,0))/INDEX(Historical!$H$7:$H$1432,MATCH(B198,Historical!$B$7:$B$1446,0)))^(1/5)-1)*100)</f>
        <v>n/a</v>
      </c>
      <c r="V198" s="761" t="str">
        <f>IF(INDEX(Historical!$O$7:$O$1432,MATCH(B198,Historical!$B$7:$B$1446,0))=0,"n/a",((INDEX(Historical!$C$7:$C$1439,MATCH(B198,Historical!$B$7:$B$1446,0))/INDEX(Historical!$O$7:$O$1432,MATCH(B198,Historical!$B$7:$B$1446,0)))^(1/10)-1)*100)</f>
        <v>n/a</v>
      </c>
      <c r="W198" s="762" t="str">
        <f t="shared" si="38"/>
        <v>n/a</v>
      </c>
      <c r="X198" s="763" t="str">
        <f t="shared" si="39"/>
        <v>n/a</v>
      </c>
      <c r="Y198" s="928"/>
      <c r="Z198" s="704">
        <f t="shared" si="40"/>
        <v>60.576923076923073</v>
      </c>
      <c r="AA198" s="937">
        <f t="shared" si="41"/>
        <v>15.627403846153847</v>
      </c>
      <c r="AB198" s="641">
        <v>12</v>
      </c>
      <c r="AC198" s="918">
        <v>4.16</v>
      </c>
      <c r="AD198" s="918" t="s">
        <v>137</v>
      </c>
      <c r="AE198" s="918">
        <v>3.82</v>
      </c>
      <c r="AF198" s="918">
        <v>3.91</v>
      </c>
      <c r="AG198" s="918">
        <v>25.2</v>
      </c>
      <c r="AH198" s="918">
        <v>-45.6</v>
      </c>
      <c r="AI198" s="918">
        <v>4.63</v>
      </c>
      <c r="AJ198" s="918">
        <v>18.099999999999998</v>
      </c>
      <c r="AK198" s="918">
        <v>-3.5999999999999996</v>
      </c>
      <c r="AL198" s="930">
        <v>84420</v>
      </c>
      <c r="AM198" s="924">
        <v>0.4</v>
      </c>
      <c r="AN198" s="918">
        <v>1.28</v>
      </c>
      <c r="AO198" s="804" t="str">
        <f t="shared" si="42"/>
        <v>n/a</v>
      </c>
      <c r="AP198" s="805" t="str">
        <f t="shared" si="43"/>
        <v>n/a</v>
      </c>
      <c r="AQ198" s="938">
        <f t="shared" si="44"/>
        <v>64.793674418058671</v>
      </c>
      <c r="AR198" s="704">
        <f>INDEX(Historical!$C$7:$C$1439,MATCH(B198,Historical!$B$7:$B$1446,0))*IF(AH198="n/a",1.03,IF(AH198&lt;0,1.01,IF(AH198&gt;10,1.1,(1+AH198/100))))</f>
        <v>2.3028</v>
      </c>
      <c r="AS198" s="937">
        <f t="shared" si="45"/>
        <v>2.4094196399999999</v>
      </c>
      <c r="AT198" s="937">
        <f t="shared" si="51"/>
        <v>2.4335138364</v>
      </c>
      <c r="AU198" s="937">
        <f t="shared" si="51"/>
        <v>2.457848974764</v>
      </c>
      <c r="AV198" s="937">
        <f t="shared" si="51"/>
        <v>2.4824274645116402</v>
      </c>
      <c r="AW198" s="704">
        <f t="shared" si="46"/>
        <v>12.086009915675639</v>
      </c>
      <c r="AX198" s="812">
        <f t="shared" si="47"/>
        <v>18.591001254692568</v>
      </c>
      <c r="AY198" s="997">
        <v>1.18</v>
      </c>
      <c r="AZ198" s="924">
        <v>7.7799999999999994</v>
      </c>
      <c r="BA198" s="924">
        <v>-18.34</v>
      </c>
      <c r="BB198" s="924">
        <v>-1.97</v>
      </c>
      <c r="BC198" s="924">
        <v>-8.0500000000000007</v>
      </c>
      <c r="BE198" s="666">
        <v>2015</v>
      </c>
      <c r="BF198" s="948" t="e">
        <f>#VALUE!</f>
        <v>#VALUE!</v>
      </c>
      <c r="BG198" s="933">
        <v>8.4</v>
      </c>
    </row>
    <row r="199" spans="1:59" ht="11.25" customHeight="1" x14ac:dyDescent="0.2">
      <c r="A199" s="611" t="s">
        <v>3846</v>
      </c>
      <c r="B199" s="927" t="s">
        <v>3847</v>
      </c>
      <c r="C199" s="994" t="s">
        <v>179</v>
      </c>
      <c r="D199" s="994" t="s">
        <v>4374</v>
      </c>
      <c r="E199" s="794">
        <v>6</v>
      </c>
      <c r="F199" s="526">
        <v>763</v>
      </c>
      <c r="G199" s="526" t="s">
        <v>106</v>
      </c>
      <c r="H199" s="526" t="s">
        <v>106</v>
      </c>
      <c r="I199" s="926">
        <v>22.63</v>
      </c>
      <c r="J199" s="704">
        <f t="shared" ref="J199:J262" si="52">(M199/I199)*100</f>
        <v>9.7216084843128598</v>
      </c>
      <c r="K199" s="929">
        <v>0.55000000000000004</v>
      </c>
      <c r="L199" s="641">
        <v>4</v>
      </c>
      <c r="M199" s="695">
        <f t="shared" ref="M199:M262" si="53">K199*L199</f>
        <v>2.2000000000000002</v>
      </c>
      <c r="N199" s="923" t="s">
        <v>560</v>
      </c>
      <c r="O199" s="797">
        <v>0.53</v>
      </c>
      <c r="P199" s="917">
        <v>43503</v>
      </c>
      <c r="Q199" s="917">
        <v>43509</v>
      </c>
      <c r="R199" s="695">
        <f t="shared" ref="R199:R262" si="54">(K199-O199)/O199*100</f>
        <v>3.7735849056603805</v>
      </c>
      <c r="S199" s="761">
        <f>IF(INDEX(Historical!$D$7:$D$1439,MATCH(B199,Historical!$B$7:$B$1446,0))=0,"n/a",(INDEX(Historical!$C$7:$C$1439,MATCH(B199,Historical!$B$7:$B$1446,0))/INDEX(Historical!$D$7:$D$1439,MATCH(B199,Historical!$B$7:$B$1446,0))-1)*100)</f>
        <v>4.75836431226766</v>
      </c>
      <c r="T199" s="761">
        <f>IF(INDEX(Historical!$F$7:$F$1432,MATCH(B199,Historical!$B$7:$B$1446,0))=0,"n/a",((INDEX(Historical!$C$7:$C$1439,MATCH(B199,Historical!$B$7:$B$1446,0))/INDEX(Historical!$F$7:$F$1432,MATCH(B199,Historical!$B$7:$B$1446,0)))^(1/3)-1)*100)</f>
        <v>5.8616864915257416</v>
      </c>
      <c r="U199" s="761" t="str">
        <f>IF(INDEX(Historical!$H$7:$H$1432,MATCH(B199,Historical!$B$7:$B$1446,0))=0,"n/a",((INDEX(Historical!$C$7:$C$1439,MATCH(B199,Historical!$B$7:$B$1446,0))/INDEX(Historical!$H$7:$H$1432,MATCH(B199,Historical!$B$7:$B$1446,0)))^(1/5)-1)*100)</f>
        <v>n/a</v>
      </c>
      <c r="V199" s="761" t="str">
        <f>IF(INDEX(Historical!$O$7:$O$1432,MATCH(B199,Historical!$B$7:$B$1446,0))=0,"n/a",((INDEX(Historical!$C$7:$C$1439,MATCH(B199,Historical!$B$7:$B$1446,0))/INDEX(Historical!$O$7:$O$1432,MATCH(B199,Historical!$B$7:$B$1446,0)))^(1/10)-1)*100)</f>
        <v>n/a</v>
      </c>
      <c r="W199" s="762" t="str">
        <f t="shared" ref="W199:W262" si="55">IF(OR(U199&lt;=0,U199="n/a",V199&lt;=0,V199="n/a"),"n/a",U199/V199)</f>
        <v>n/a</v>
      </c>
      <c r="X199" s="763" t="str">
        <f t="shared" ref="X199:X262" si="56">IF(OR(AJ199&lt;=0,AJ199="n/a",U199&lt;=0,U199="n/a"),"n/a",U199/AJ199)</f>
        <v>n/a</v>
      </c>
      <c r="Y199" s="928" t="s">
        <v>4065</v>
      </c>
      <c r="Z199" s="704">
        <f t="shared" ref="Z199:Z262" si="57">IF(OR(AC199&lt;0.01,AC199="n/a"),"n/a",M199/AC199*100)</f>
        <v>96.491228070175453</v>
      </c>
      <c r="AA199" s="937">
        <f t="shared" ref="AA199:AA262" si="58">IF(OR(AC199&lt;0.01,AC199="n/a"),"n/a",I199/AC199)</f>
        <v>9.9254385964912277</v>
      </c>
      <c r="AB199" s="641">
        <v>12</v>
      </c>
      <c r="AC199" s="918">
        <v>2.2799999999999998</v>
      </c>
      <c r="AD199" s="918" t="s">
        <v>137</v>
      </c>
      <c r="AE199" s="918">
        <v>3.07</v>
      </c>
      <c r="AF199" s="918">
        <v>1.28</v>
      </c>
      <c r="AG199" s="918">
        <v>12.4</v>
      </c>
      <c r="AH199" s="918">
        <v>18.2</v>
      </c>
      <c r="AI199" s="918">
        <v>2.42</v>
      </c>
      <c r="AJ199" s="918">
        <v>11.799999999999999</v>
      </c>
      <c r="AK199" s="918">
        <v>-1.4500000000000002</v>
      </c>
      <c r="AL199" s="930">
        <v>1080</v>
      </c>
      <c r="AM199" s="924">
        <v>27.200000000000003</v>
      </c>
      <c r="AN199" s="918">
        <v>1.51</v>
      </c>
      <c r="AO199" s="804" t="str">
        <f t="shared" ref="AO199:AO262" si="59">IF(U199="n/a","n/a",IF(AA199&lt;0,"n/a",IF(AA199="n/a","n/a",J199+U199-AA199)))</f>
        <v>n/a</v>
      </c>
      <c r="AP199" s="805" t="str">
        <f t="shared" ref="AP199:AP262" si="60">IF(U199="n/a","n/a",J199+U199)</f>
        <v>n/a</v>
      </c>
      <c r="AQ199" s="938">
        <f t="shared" ref="AQ199:AQ262" si="61">IF(OR(AC199&lt;0.01,AF199="n/a"),"n/a",(I199/SQRT(22.5*AC199*(I199/AF199))-1)*100)</f>
        <v>-24.856991443695932</v>
      </c>
      <c r="AR199" s="704">
        <f>INDEX(Historical!$C$7:$C$1439,MATCH(B199,Historical!$B$7:$B$1446,0))*IF(AH199="n/a",1.03,IF(AH199&lt;0,1.01,IF(AH199&gt;10,1.1,(1+AH199/100))))</f>
        <v>2.3248500000000005</v>
      </c>
      <c r="AS199" s="937">
        <f t="shared" ref="AS199:AS262" si="62">IF($AI199="n/a",1.03*AR199,IF($AI199&lt;0,1.01*AR199,IF($AI199&gt;10,1.1*AR199,(1+$AI199/100)*AR199)))</f>
        <v>2.3811113700000006</v>
      </c>
      <c r="AT199" s="937">
        <f t="shared" si="51"/>
        <v>2.4049224837000005</v>
      </c>
      <c r="AU199" s="937">
        <f t="shared" si="51"/>
        <v>2.4289717085370004</v>
      </c>
      <c r="AV199" s="937">
        <f t="shared" si="51"/>
        <v>2.4532614256223706</v>
      </c>
      <c r="AW199" s="704">
        <f t="shared" ref="AW199:AW262" si="63">SUM(AR199:AV199)</f>
        <v>11.993116987859372</v>
      </c>
      <c r="AX199" s="812">
        <f t="shared" ref="AX199:AX262" si="64">AW199/I199*100</f>
        <v>52.996539937513795</v>
      </c>
      <c r="AY199" s="997">
        <v>1.23</v>
      </c>
      <c r="AZ199" s="924">
        <v>25.929999999999996</v>
      </c>
      <c r="BA199" s="924">
        <v>-12.93</v>
      </c>
      <c r="BB199" s="924">
        <v>1.8599999999999999</v>
      </c>
      <c r="BC199" s="924">
        <v>-3.2300000000000004</v>
      </c>
      <c r="BE199" s="666">
        <v>2014</v>
      </c>
      <c r="BF199" s="948" t="e">
        <f t="shared" ref="BF199" si="65">#VALUE!</f>
        <v>#VALUE!</v>
      </c>
      <c r="BG199" s="933">
        <v>4.3</v>
      </c>
    </row>
    <row r="200" spans="1:59" ht="11.25" customHeight="1" x14ac:dyDescent="0.2">
      <c r="A200" s="932" t="s">
        <v>4413</v>
      </c>
      <c r="B200" s="927" t="s">
        <v>3845</v>
      </c>
      <c r="C200" s="994" t="s">
        <v>4356</v>
      </c>
      <c r="D200" s="994" t="s">
        <v>4357</v>
      </c>
      <c r="E200" s="794">
        <v>5</v>
      </c>
      <c r="F200" s="526">
        <v>850</v>
      </c>
      <c r="G200" s="526" t="s">
        <v>106</v>
      </c>
      <c r="H200" s="526" t="s">
        <v>106</v>
      </c>
      <c r="I200" s="926">
        <v>38.57</v>
      </c>
      <c r="J200" s="704">
        <f t="shared" si="52"/>
        <v>7.0521130412237492</v>
      </c>
      <c r="K200" s="929">
        <v>0.68</v>
      </c>
      <c r="L200" s="641">
        <v>4</v>
      </c>
      <c r="M200" s="695">
        <f t="shared" si="53"/>
        <v>2.72</v>
      </c>
      <c r="N200" s="923" t="s">
        <v>289</v>
      </c>
      <c r="O200" s="797">
        <v>0.63</v>
      </c>
      <c r="P200" s="917">
        <v>43447</v>
      </c>
      <c r="Q200" s="917">
        <v>43462</v>
      </c>
      <c r="R200" s="695">
        <f t="shared" si="54"/>
        <v>7.936507936507943</v>
      </c>
      <c r="S200" s="761">
        <f>IF(INDEX(Historical!$D$7:$D$1439,MATCH(B200,Historical!$B$7:$B$1446,0))=0,"n/a",(INDEX(Historical!$C$7:$C$1439,MATCH(B200,Historical!$B$7:$B$1446,0))/INDEX(Historical!$D$7:$D$1439,MATCH(B200,Historical!$B$7:$B$1446,0))-1)*100)</f>
        <v>2.8000000000000025</v>
      </c>
      <c r="T200" s="761">
        <f>IF(INDEX(Historical!$F$7:$F$1432,MATCH(B200,Historical!$B$7:$B$1446,0))=0,"n/a",((INDEX(Historical!$C$7:$C$1439,MATCH(B200,Historical!$B$7:$B$1446,0))/INDEX(Historical!$F$7:$F$1432,MATCH(B200,Historical!$B$7:$B$1446,0)))^(1/3)-1)*100)</f>
        <v>5.6393069258270812</v>
      </c>
      <c r="U200" s="761" t="str">
        <f>IF(INDEX(Historical!$H$7:$H$1432,MATCH(B200,Historical!$B$7:$B$1446,0))=0,"n/a",((INDEX(Historical!$C$7:$C$1439,MATCH(B200,Historical!$B$7:$B$1446,0))/INDEX(Historical!$H$7:$H$1432,MATCH(B200,Historical!$B$7:$B$1446,0)))^(1/5)-1)*100)</f>
        <v>n/a</v>
      </c>
      <c r="V200" s="761" t="str">
        <f>IF(INDEX(Historical!$O$7:$O$1432,MATCH(B200,Historical!$B$7:$B$1446,0))=0,"n/a",((INDEX(Historical!$C$7:$C$1439,MATCH(B200,Historical!$B$7:$B$1446,0))/INDEX(Historical!$O$7:$O$1432,MATCH(B200,Historical!$B$7:$B$1446,0)))^(1/10)-1)*100)</f>
        <v>n/a</v>
      </c>
      <c r="W200" s="762" t="str">
        <f t="shared" si="55"/>
        <v>n/a</v>
      </c>
      <c r="X200" s="763" t="str">
        <f t="shared" si="56"/>
        <v>n/a</v>
      </c>
      <c r="Y200" s="928"/>
      <c r="Z200" s="704">
        <f t="shared" si="57"/>
        <v>172.15189873417722</v>
      </c>
      <c r="AA200" s="937">
        <f t="shared" si="58"/>
        <v>24.411392405063289</v>
      </c>
      <c r="AB200" s="641">
        <v>12</v>
      </c>
      <c r="AC200" s="918">
        <v>1.58</v>
      </c>
      <c r="AD200" s="918">
        <v>2.46</v>
      </c>
      <c r="AE200" s="918">
        <v>7.89</v>
      </c>
      <c r="AF200" s="918">
        <v>3.65</v>
      </c>
      <c r="AG200" s="918">
        <v>14.399999999999999</v>
      </c>
      <c r="AH200" s="918">
        <v>-12</v>
      </c>
      <c r="AI200" s="918">
        <v>4.66</v>
      </c>
      <c r="AJ200" s="918">
        <v>65.400000000000006</v>
      </c>
      <c r="AK200" s="918">
        <v>9.91</v>
      </c>
      <c r="AL200" s="930">
        <v>8330</v>
      </c>
      <c r="AM200" s="924">
        <v>2.7</v>
      </c>
      <c r="AN200" s="918">
        <v>2.58</v>
      </c>
      <c r="AO200" s="804" t="str">
        <f t="shared" si="59"/>
        <v>n/a</v>
      </c>
      <c r="AP200" s="805" t="str">
        <f t="shared" si="60"/>
        <v>n/a</v>
      </c>
      <c r="AQ200" s="938">
        <f t="shared" si="61"/>
        <v>98.999254357599156</v>
      </c>
      <c r="AR200" s="704">
        <f>INDEX(Historical!$C$7:$C$1439,MATCH(B200,Historical!$B$7:$B$1446,0))*IF(AH200="n/a",1.03,IF(AH200&lt;0,1.01,IF(AH200&gt;10,1.1,(1+AH200/100))))</f>
        <v>2.5956999999999999</v>
      </c>
      <c r="AS200" s="937">
        <f t="shared" si="62"/>
        <v>2.7166596199999997</v>
      </c>
      <c r="AT200" s="937">
        <f t="shared" si="51"/>
        <v>2.9858805883419994</v>
      </c>
      <c r="AU200" s="937">
        <f t="shared" si="51"/>
        <v>3.2817813546466916</v>
      </c>
      <c r="AV200" s="937">
        <f t="shared" si="51"/>
        <v>3.6070058868921788</v>
      </c>
      <c r="AW200" s="704">
        <f t="shared" si="63"/>
        <v>15.187027449880869</v>
      </c>
      <c r="AX200" s="812">
        <f t="shared" si="64"/>
        <v>39.375233212032327</v>
      </c>
      <c r="AY200" s="997">
        <v>0.61</v>
      </c>
      <c r="AZ200" s="924">
        <v>23.66</v>
      </c>
      <c r="BA200" s="924">
        <v>0.22999999999999998</v>
      </c>
      <c r="BB200" s="924">
        <v>4.5600000000000005</v>
      </c>
      <c r="BC200" s="924">
        <v>9.5699999999999985</v>
      </c>
      <c r="BE200" s="666">
        <v>2014</v>
      </c>
      <c r="BF200" s="948" t="e">
        <f>#VALUE!</f>
        <v>#VALUE!</v>
      </c>
      <c r="BG200" s="933">
        <v>4.3</v>
      </c>
    </row>
    <row r="201" spans="1:59" ht="11.25" customHeight="1" x14ac:dyDescent="0.2">
      <c r="A201" s="611" t="s">
        <v>1537</v>
      </c>
      <c r="B201" s="927" t="s">
        <v>1538</v>
      </c>
      <c r="C201" s="994" t="s">
        <v>123</v>
      </c>
      <c r="D201" s="994" t="s">
        <v>4403</v>
      </c>
      <c r="E201" s="795">
        <v>6</v>
      </c>
      <c r="F201" s="526">
        <v>698</v>
      </c>
      <c r="G201" s="526" t="s">
        <v>106</v>
      </c>
      <c r="H201" s="526" t="s">
        <v>106</v>
      </c>
      <c r="I201" s="926">
        <v>14.12</v>
      </c>
      <c r="J201" s="704">
        <f t="shared" si="52"/>
        <v>3.6827195467422102</v>
      </c>
      <c r="K201" s="929">
        <v>0.13</v>
      </c>
      <c r="L201" s="641">
        <v>4</v>
      </c>
      <c r="M201" s="695">
        <f t="shared" si="53"/>
        <v>0.52</v>
      </c>
      <c r="N201" s="923" t="s">
        <v>169</v>
      </c>
      <c r="O201" s="797">
        <v>0.125</v>
      </c>
      <c r="P201" s="919">
        <v>42824</v>
      </c>
      <c r="Q201" s="919">
        <v>42872</v>
      </c>
      <c r="R201" s="695">
        <f t="shared" si="54"/>
        <v>4.0000000000000036</v>
      </c>
      <c r="S201" s="761">
        <f>IF(INDEX(Historical!$D$7:$D$1439,MATCH(B201,Historical!$B$7:$B$1446,0))=0,"n/a",(INDEX(Historical!$C$7:$C$1439,MATCH(B201,Historical!$B$7:$B$1446,0))/INDEX(Historical!$D$7:$D$1439,MATCH(B201,Historical!$B$7:$B$1446,0))-1)*100)</f>
        <v>0.97087378640776656</v>
      </c>
      <c r="T201" s="761">
        <f>IF(INDEX(Historical!$F$7:$F$1432,MATCH(B201,Historical!$B$7:$B$1446,0))=0,"n/a",((INDEX(Historical!$C$7:$C$1439,MATCH(B201,Historical!$B$7:$B$1446,0))/INDEX(Historical!$F$7:$F$1432,MATCH(B201,Historical!$B$7:$B$1446,0)))^(1/3)-1)*100)</f>
        <v>3.4272939158597637</v>
      </c>
      <c r="U201" s="761">
        <f>IF(INDEX(Historical!$H$7:$H$1432,MATCH(B201,Historical!$B$7:$B$1446,0))=0,"n/a",((INDEX(Historical!$C$7:$C$1439,MATCH(B201,Historical!$B$7:$B$1446,0))/INDEX(Historical!$H$7:$H$1432,MATCH(B201,Historical!$B$7:$B$1446,0)))^(1/5)-1)*100)</f>
        <v>5.9223841048812176</v>
      </c>
      <c r="V201" s="761">
        <f>IF(INDEX(Historical!$O$7:$O$1432,MATCH(B201,Historical!$B$7:$B$1446,0))=0,"n/a",((INDEX(Historical!$C$7:$C$1439,MATCH(B201,Historical!$B$7:$B$1446,0))/INDEX(Historical!$O$7:$O$1432,MATCH(B201,Historical!$B$7:$B$1446,0)))^(1/10)-1)*100)</f>
        <v>3.7456949716377919</v>
      </c>
      <c r="W201" s="762">
        <f t="shared" si="55"/>
        <v>1.5811175628889174</v>
      </c>
      <c r="X201" s="763" t="str">
        <f t="shared" si="56"/>
        <v>n/a</v>
      </c>
      <c r="Y201" s="729" t="s">
        <v>4432</v>
      </c>
      <c r="Z201" s="704" t="str">
        <f t="shared" si="57"/>
        <v>n/a</v>
      </c>
      <c r="AA201" s="937" t="str">
        <f t="shared" si="58"/>
        <v>n/a</v>
      </c>
      <c r="AB201" s="641">
        <v>12</v>
      </c>
      <c r="AC201" s="918">
        <v>-0.02</v>
      </c>
      <c r="AD201" s="918" t="s">
        <v>137</v>
      </c>
      <c r="AE201" s="918">
        <v>0.75</v>
      </c>
      <c r="AF201" s="918">
        <v>1.1499999999999999</v>
      </c>
      <c r="AG201" s="918">
        <v>-27.800000000000004</v>
      </c>
      <c r="AH201" s="918">
        <v>-106.5</v>
      </c>
      <c r="AI201" s="918">
        <v>39.160000000000004</v>
      </c>
      <c r="AJ201" s="918">
        <v>-15</v>
      </c>
      <c r="AK201" s="918">
        <v>0.2</v>
      </c>
      <c r="AL201" s="930">
        <v>652.77</v>
      </c>
      <c r="AM201" s="924">
        <v>1.2</v>
      </c>
      <c r="AN201" s="918">
        <v>0.76</v>
      </c>
      <c r="AO201" s="804" t="str">
        <f t="shared" si="59"/>
        <v>n/a</v>
      </c>
      <c r="AP201" s="805">
        <f t="shared" si="60"/>
        <v>9.6051036516234269</v>
      </c>
      <c r="AQ201" s="938" t="str">
        <f t="shared" si="61"/>
        <v>n/a</v>
      </c>
      <c r="AR201" s="704">
        <f>INDEX(Historical!$C$7:$C$1439,MATCH(B201,Historical!$B$7:$B$1446,0))*IF(AH201="n/a",1.03,IF(AH201&lt;0,1.01,IF(AH201&gt;10,1.1,(1+AH201/100))))</f>
        <v>0.5252</v>
      </c>
      <c r="AS201" s="937">
        <f t="shared" si="62"/>
        <v>0.57772000000000001</v>
      </c>
      <c r="AT201" s="937">
        <f t="shared" si="51"/>
        <v>0.57887544000000002</v>
      </c>
      <c r="AU201" s="937">
        <f t="shared" si="51"/>
        <v>0.58003319088000005</v>
      </c>
      <c r="AV201" s="937">
        <f t="shared" si="51"/>
        <v>0.58119325726176008</v>
      </c>
      <c r="AW201" s="704">
        <f t="shared" si="63"/>
        <v>2.8430218881417604</v>
      </c>
      <c r="AX201" s="812">
        <f t="shared" si="64"/>
        <v>20.134715921683856</v>
      </c>
      <c r="AY201" s="997">
        <v>1.74</v>
      </c>
      <c r="AZ201" s="924">
        <v>52.070000000000007</v>
      </c>
      <c r="BA201" s="924">
        <v>-37.380000000000003</v>
      </c>
      <c r="BB201" s="924">
        <v>6.1400000000000006</v>
      </c>
      <c r="BC201" s="924">
        <v>-10.51</v>
      </c>
      <c r="BD201" s="698"/>
      <c r="BE201" s="666">
        <v>2014</v>
      </c>
      <c r="BF201" s="948" t="e">
        <f>#VALUE!</f>
        <v>#VALUE!</v>
      </c>
      <c r="BG201" s="933">
        <v>-10.8</v>
      </c>
    </row>
    <row r="202" spans="1:59" s="840" customFormat="1" ht="11.25" customHeight="1" x14ac:dyDescent="0.2">
      <c r="A202" s="699" t="s">
        <v>1103</v>
      </c>
      <c r="B202" s="848" t="s">
        <v>1104</v>
      </c>
      <c r="C202" s="994" t="s">
        <v>4227</v>
      </c>
      <c r="D202" s="994" t="s">
        <v>4375</v>
      </c>
      <c r="E202" s="820">
        <v>9</v>
      </c>
      <c r="F202" s="526">
        <v>449</v>
      </c>
      <c r="G202" s="1151" t="s">
        <v>106</v>
      </c>
      <c r="H202" s="1151" t="s">
        <v>106</v>
      </c>
      <c r="I202" s="821">
        <v>33.1</v>
      </c>
      <c r="J202" s="822">
        <f t="shared" si="52"/>
        <v>2.416918429003021</v>
      </c>
      <c r="K202" s="823">
        <v>0.2</v>
      </c>
      <c r="L202" s="824">
        <v>4</v>
      </c>
      <c r="M202" s="825">
        <f t="shared" si="53"/>
        <v>0.8</v>
      </c>
      <c r="N202" s="826" t="s">
        <v>152</v>
      </c>
      <c r="O202" s="827">
        <v>0.18</v>
      </c>
      <c r="P202" s="828">
        <v>43523</v>
      </c>
      <c r="Q202" s="828">
        <v>43553</v>
      </c>
      <c r="R202" s="825">
        <f t="shared" si="54"/>
        <v>11.111111111111121</v>
      </c>
      <c r="S202" s="761">
        <f>IF(INDEX(Historical!$D$7:$D$1439,MATCH(B202,Historical!$B$7:$B$1446,0))=0,"n/a",(INDEX(Historical!$C$7:$C$1439,MATCH(B202,Historical!$B$7:$B$1446,0))/INDEX(Historical!$D$7:$D$1439,MATCH(B202,Historical!$B$7:$B$1446,0))-1)*100)</f>
        <v>16.129032258064502</v>
      </c>
      <c r="T202" s="761">
        <f>IF(INDEX(Historical!$F$7:$F$1432,MATCH(B202,Historical!$B$7:$B$1446,0))=0,"n/a",((INDEX(Historical!$C$7:$C$1439,MATCH(B202,Historical!$B$7:$B$1446,0))/INDEX(Historical!$F$7:$F$1432,MATCH(B202,Historical!$B$7:$B$1446,0)))^(1/3)-1)*100)</f>
        <v>14.471424255333186</v>
      </c>
      <c r="U202" s="761">
        <f>IF(INDEX(Historical!$H$7:$H$1432,MATCH(B202,Historical!$B$7:$B$1446,0))=0,"n/a",((INDEX(Historical!$C$7:$C$1439,MATCH(B202,Historical!$B$7:$B$1446,0))/INDEX(Historical!$H$7:$H$1432,MATCH(B202,Historical!$B$7:$B$1446,0)))^(1/5)-1)*100)</f>
        <v>13.045577778664775</v>
      </c>
      <c r="V202" s="761">
        <f>IF(INDEX(Historical!$O$7:$O$1432,MATCH(B202,Historical!$B$7:$B$1446,0))=0,"n/a",((INDEX(Historical!$C$7:$C$1439,MATCH(B202,Historical!$B$7:$B$1446,0))/INDEX(Historical!$O$7:$O$1432,MATCH(B202,Historical!$B$7:$B$1446,0)))^(1/10)-1)*100)</f>
        <v>13.665914413936475</v>
      </c>
      <c r="W202" s="829">
        <f t="shared" si="55"/>
        <v>0.95460701593161723</v>
      </c>
      <c r="X202" s="830" t="str">
        <f t="shared" si="56"/>
        <v>n/a</v>
      </c>
      <c r="Y202" s="831"/>
      <c r="Z202" s="822">
        <f t="shared" si="57"/>
        <v>76.19047619047619</v>
      </c>
      <c r="AA202" s="832">
        <f t="shared" si="58"/>
        <v>31.523809523809526</v>
      </c>
      <c r="AB202" s="824">
        <v>12</v>
      </c>
      <c r="AC202" s="833">
        <v>1.05</v>
      </c>
      <c r="AD202" s="833">
        <v>2.54</v>
      </c>
      <c r="AE202" s="833">
        <v>2.37</v>
      </c>
      <c r="AF202" s="833">
        <v>2.2799999999999998</v>
      </c>
      <c r="AG202" s="833">
        <v>8.3000000000000007</v>
      </c>
      <c r="AH202" s="842">
        <v>300.09999999999997</v>
      </c>
      <c r="AI202" s="842">
        <v>10.96</v>
      </c>
      <c r="AJ202" s="833">
        <v>-3.3000000000000003</v>
      </c>
      <c r="AK202" s="833">
        <v>12.4</v>
      </c>
      <c r="AL202" s="834">
        <v>26780</v>
      </c>
      <c r="AM202" s="835">
        <v>0.1</v>
      </c>
      <c r="AN202" s="833">
        <v>0.52</v>
      </c>
      <c r="AO202" s="836">
        <f t="shared" si="59"/>
        <v>-16.061313316141728</v>
      </c>
      <c r="AP202" s="837">
        <f t="shared" si="60"/>
        <v>15.462496207667796</v>
      </c>
      <c r="AQ202" s="838">
        <f t="shared" si="61"/>
        <v>78.729200144036298</v>
      </c>
      <c r="AR202" s="704">
        <f>INDEX(Historical!$C$7:$C$1439,MATCH(B202,Historical!$B$7:$B$1446,0))*IF(AH202="n/a",1.03,IF(AH202&lt;0,1.01,IF(AH202&gt;10,1.1,(1+AH202/100))))</f>
        <v>0.79200000000000004</v>
      </c>
      <c r="AS202" s="832">
        <f t="shared" si="62"/>
        <v>0.87120000000000009</v>
      </c>
      <c r="AT202" s="832">
        <f t="shared" si="51"/>
        <v>0.95832000000000017</v>
      </c>
      <c r="AU202" s="832">
        <f t="shared" si="51"/>
        <v>1.0541520000000002</v>
      </c>
      <c r="AV202" s="832">
        <f t="shared" si="51"/>
        <v>1.1595672000000004</v>
      </c>
      <c r="AW202" s="822">
        <f t="shared" si="63"/>
        <v>4.8352392000000011</v>
      </c>
      <c r="AX202" s="839">
        <f t="shared" si="64"/>
        <v>14.607973413897282</v>
      </c>
      <c r="AY202" s="998">
        <v>1.1599999999999999</v>
      </c>
      <c r="AZ202" s="835">
        <v>26.77</v>
      </c>
      <c r="BA202" s="835">
        <v>-9.4600000000000009</v>
      </c>
      <c r="BB202" s="835">
        <v>-1.03</v>
      </c>
      <c r="BC202" s="835">
        <v>3.1199999999999997</v>
      </c>
      <c r="BD202" s="964"/>
      <c r="BE202" s="666">
        <v>2011</v>
      </c>
      <c r="BF202" s="948" t="e">
        <f>#VALUE!</f>
        <v>#VALUE!</v>
      </c>
      <c r="BG202" s="895">
        <v>3.5999999999999996</v>
      </c>
    </row>
    <row r="203" spans="1:59" ht="11.25" customHeight="1" x14ac:dyDescent="0.2">
      <c r="A203" s="537" t="s">
        <v>1242</v>
      </c>
      <c r="B203" s="927" t="s">
        <v>1243</v>
      </c>
      <c r="C203" s="994" t="s">
        <v>247</v>
      </c>
      <c r="D203" s="994" t="s">
        <v>4371</v>
      </c>
      <c r="E203" s="794">
        <v>9</v>
      </c>
      <c r="F203" s="526">
        <v>474</v>
      </c>
      <c r="G203" s="526" t="s">
        <v>106</v>
      </c>
      <c r="H203" s="526" t="s">
        <v>106</v>
      </c>
      <c r="I203" s="926">
        <v>20.68</v>
      </c>
      <c r="J203" s="704">
        <f t="shared" si="52"/>
        <v>2.2243713733075436</v>
      </c>
      <c r="K203" s="929">
        <v>0.115</v>
      </c>
      <c r="L203" s="641">
        <v>4</v>
      </c>
      <c r="M203" s="695">
        <f t="shared" si="53"/>
        <v>0.46</v>
      </c>
      <c r="N203" s="923" t="s">
        <v>625</v>
      </c>
      <c r="O203" s="797">
        <v>0.11</v>
      </c>
      <c r="P203" s="917">
        <v>43564</v>
      </c>
      <c r="Q203" s="917">
        <v>43579</v>
      </c>
      <c r="R203" s="695">
        <f t="shared" si="54"/>
        <v>4.5454545454545494</v>
      </c>
      <c r="S203" s="761">
        <f>IF(INDEX(Historical!$D$7:$D$1439,MATCH(B203,Historical!$B$7:$B$1446,0))=0,"n/a",(INDEX(Historical!$C$7:$C$1439,MATCH(B203,Historical!$B$7:$B$1446,0))/INDEX(Historical!$D$7:$D$1439,MATCH(B203,Historical!$B$7:$B$1446,0))-1)*100)</f>
        <v>13.157894736842103</v>
      </c>
      <c r="T203" s="761">
        <f>IF(INDEX(Historical!$F$7:$F$1432,MATCH(B203,Historical!$B$7:$B$1446,0))=0,"n/a",((INDEX(Historical!$C$7:$C$1439,MATCH(B203,Historical!$B$7:$B$1446,0))/INDEX(Historical!$F$7:$F$1432,MATCH(B203,Historical!$B$7:$B$1446,0)))^(1/3)-1)*100)</f>
        <v>9.2240238124367213</v>
      </c>
      <c r="U203" s="761">
        <f>IF(INDEX(Historical!$H$7:$H$1432,MATCH(B203,Historical!$B$7:$B$1446,0))=0,"n/a",((INDEX(Historical!$C$7:$C$1439,MATCH(B203,Historical!$B$7:$B$1446,0))/INDEX(Historical!$H$7:$H$1432,MATCH(B203,Historical!$B$7:$B$1446,0)))^(1/5)-1)*100)</f>
        <v>9.3521062182361661</v>
      </c>
      <c r="V203" s="761">
        <f>IF(INDEX(Historical!$O$7:$O$1432,MATCH(B203,Historical!$B$7:$B$1446,0))=0,"n/a",((INDEX(Historical!$C$7:$C$1439,MATCH(B203,Historical!$B$7:$B$1446,0))/INDEX(Historical!$O$7:$O$1432,MATCH(B203,Historical!$B$7:$B$1446,0)))^(1/10)-1)*100)</f>
        <v>7.3027746404503269</v>
      </c>
      <c r="W203" s="762">
        <f t="shared" si="55"/>
        <v>1.280623691498642</v>
      </c>
      <c r="X203" s="763">
        <f t="shared" si="56"/>
        <v>0.58450663863976038</v>
      </c>
      <c r="Y203" s="707"/>
      <c r="Z203" s="704">
        <f t="shared" si="57"/>
        <v>28.220858895705526</v>
      </c>
      <c r="AA203" s="937">
        <f t="shared" si="58"/>
        <v>12.687116564417179</v>
      </c>
      <c r="AB203" s="641">
        <v>12</v>
      </c>
      <c r="AC203" s="918">
        <v>1.63</v>
      </c>
      <c r="AD203" s="918">
        <v>0.85</v>
      </c>
      <c r="AE203" s="918">
        <v>2.99</v>
      </c>
      <c r="AF203" s="918">
        <v>2.89</v>
      </c>
      <c r="AG203" s="918">
        <v>23.1</v>
      </c>
      <c r="AH203" s="918">
        <v>5.3</v>
      </c>
      <c r="AI203" s="918">
        <v>8.06</v>
      </c>
      <c r="AJ203" s="918">
        <v>16</v>
      </c>
      <c r="AK203" s="918">
        <v>15</v>
      </c>
      <c r="AL203" s="930">
        <v>5490</v>
      </c>
      <c r="AM203" s="924">
        <v>0.1</v>
      </c>
      <c r="AN203" s="918">
        <v>0</v>
      </c>
      <c r="AO203" s="804">
        <f t="shared" si="59"/>
        <v>-1.1106389728734687</v>
      </c>
      <c r="AP203" s="805">
        <f t="shared" si="60"/>
        <v>11.576477591543711</v>
      </c>
      <c r="AQ203" s="938">
        <f t="shared" si="61"/>
        <v>27.655381348318929</v>
      </c>
      <c r="AR203" s="704">
        <f>INDEX(Historical!$C$7:$C$1439,MATCH(B203,Historical!$B$7:$B$1446,0))*IF(AH203="n/a",1.03,IF(AH203&lt;0,1.01,IF(AH203&gt;10,1.1,(1+AH203/100))))</f>
        <v>0.45278999999999997</v>
      </c>
      <c r="AS203" s="937">
        <f t="shared" si="62"/>
        <v>0.48928487399999998</v>
      </c>
      <c r="AT203" s="937">
        <f t="shared" si="51"/>
        <v>0.53821336139999998</v>
      </c>
      <c r="AU203" s="937">
        <f t="shared" si="51"/>
        <v>0.59203469754000004</v>
      </c>
      <c r="AV203" s="937">
        <f t="shared" si="51"/>
        <v>0.65123816729400008</v>
      </c>
      <c r="AW203" s="704">
        <f t="shared" si="63"/>
        <v>2.7235611002340003</v>
      </c>
      <c r="AX203" s="812">
        <f t="shared" si="64"/>
        <v>13.170024662640234</v>
      </c>
      <c r="AY203" s="997">
        <v>1.1000000000000001</v>
      </c>
      <c r="AZ203" s="924">
        <v>16.18</v>
      </c>
      <c r="BA203" s="924">
        <v>-18.61</v>
      </c>
      <c r="BB203" s="924">
        <v>-0.8</v>
      </c>
      <c r="BC203" s="924">
        <v>-5.41</v>
      </c>
      <c r="BE203" s="666">
        <v>2011</v>
      </c>
      <c r="BF203" s="948" t="e">
        <f>#VALUE!</f>
        <v>#VALUE!</v>
      </c>
      <c r="BG203" s="933">
        <v>20.399999999999999</v>
      </c>
    </row>
    <row r="204" spans="1:59" ht="11.25" customHeight="1" x14ac:dyDescent="0.2">
      <c r="A204" s="537" t="s">
        <v>1263</v>
      </c>
      <c r="B204" s="927" t="s">
        <v>1264</v>
      </c>
      <c r="C204" s="994" t="s">
        <v>247</v>
      </c>
      <c r="D204" s="994" t="s">
        <v>4354</v>
      </c>
      <c r="E204" s="794">
        <v>9</v>
      </c>
      <c r="F204" s="526">
        <v>362</v>
      </c>
      <c r="G204" s="526" t="s">
        <v>106</v>
      </c>
      <c r="H204" s="526" t="s">
        <v>106</v>
      </c>
      <c r="I204" s="926">
        <v>64.7</v>
      </c>
      <c r="J204" s="704">
        <f t="shared" si="52"/>
        <v>1.6074188562596601</v>
      </c>
      <c r="K204" s="929">
        <v>0.26</v>
      </c>
      <c r="L204" s="641">
        <v>4</v>
      </c>
      <c r="M204" s="695">
        <f t="shared" si="53"/>
        <v>1.04</v>
      </c>
      <c r="N204" s="923" t="s">
        <v>149</v>
      </c>
      <c r="O204" s="797">
        <v>0.25</v>
      </c>
      <c r="P204" s="919">
        <v>43159</v>
      </c>
      <c r="Q204" s="919">
        <v>43174</v>
      </c>
      <c r="R204" s="695">
        <f t="shared" si="54"/>
        <v>4.0000000000000036</v>
      </c>
      <c r="S204" s="761">
        <f>IF(INDEX(Historical!$D$7:$D$1439,MATCH(B204,Historical!$B$7:$B$1446,0))=0,"n/a",(INDEX(Historical!$C$7:$C$1439,MATCH(B204,Historical!$B$7:$B$1446,0))/INDEX(Historical!$D$7:$D$1439,MATCH(B204,Historical!$B$7:$B$1446,0))-1)*100)</f>
        <v>7.2164948453608213</v>
      </c>
      <c r="T204" s="761">
        <f>IF(INDEX(Historical!$F$7:$F$1432,MATCH(B204,Historical!$B$7:$B$1446,0))=0,"n/a",((INDEX(Historical!$C$7:$C$1439,MATCH(B204,Historical!$B$7:$B$1446,0))/INDEX(Historical!$F$7:$F$1432,MATCH(B204,Historical!$B$7:$B$1446,0)))^(1/3)-1)*100)</f>
        <v>7.8081885792345762</v>
      </c>
      <c r="U204" s="761">
        <f>IF(INDEX(Historical!$H$7:$H$1432,MATCH(B204,Historical!$B$7:$B$1446,0))=0,"n/a",((INDEX(Historical!$C$7:$C$1439,MATCH(B204,Historical!$B$7:$B$1446,0))/INDEX(Historical!$H$7:$H$1432,MATCH(B204,Historical!$B$7:$B$1446,0)))^(1/5)-1)*100)</f>
        <v>9.8560543306117854</v>
      </c>
      <c r="V204" s="761">
        <f>IF(INDEX(Historical!$O$7:$O$1432,MATCH(B204,Historical!$B$7:$B$1446,0))=0,"n/a",((INDEX(Historical!$C$7:$C$1439,MATCH(B204,Historical!$B$7:$B$1446,0))/INDEX(Historical!$O$7:$O$1432,MATCH(B204,Historical!$B$7:$B$1446,0)))^(1/10)-1)*100)</f>
        <v>8.2663630994641792</v>
      </c>
      <c r="W204" s="762">
        <f t="shared" si="55"/>
        <v>1.1923084205254242</v>
      </c>
      <c r="X204" s="763">
        <f t="shared" si="56"/>
        <v>0.78848434644894283</v>
      </c>
      <c r="Y204" s="928"/>
      <c r="Z204" s="704">
        <f t="shared" si="57"/>
        <v>13.402061855670103</v>
      </c>
      <c r="AA204" s="937">
        <f t="shared" si="58"/>
        <v>8.3376288659793829</v>
      </c>
      <c r="AB204" s="641">
        <v>12</v>
      </c>
      <c r="AC204" s="918">
        <v>7.76</v>
      </c>
      <c r="AD204" s="918" t="s">
        <v>137</v>
      </c>
      <c r="AE204" s="918">
        <v>0.11</v>
      </c>
      <c r="AF204" s="918">
        <v>1.08</v>
      </c>
      <c r="AG204" s="918">
        <v>13.3</v>
      </c>
      <c r="AH204" s="918">
        <v>19.900000000000002</v>
      </c>
      <c r="AI204" s="918">
        <v>-4.1099999999999994</v>
      </c>
      <c r="AJ204" s="918">
        <v>12.5</v>
      </c>
      <c r="AK204" s="918">
        <v>-3</v>
      </c>
      <c r="AL204" s="930">
        <v>1240</v>
      </c>
      <c r="AM204" s="925">
        <v>4.3</v>
      </c>
      <c r="AN204" s="918">
        <v>2.78</v>
      </c>
      <c r="AO204" s="804">
        <f t="shared" si="59"/>
        <v>3.1258443208920621</v>
      </c>
      <c r="AP204" s="805">
        <f t="shared" si="60"/>
        <v>11.463473186871445</v>
      </c>
      <c r="AQ204" s="938">
        <f t="shared" si="61"/>
        <v>-36.738148496348103</v>
      </c>
      <c r="AR204" s="704">
        <f>INDEX(Historical!$C$7:$C$1439,MATCH(B204,Historical!$B$7:$B$1446,0))*IF(AH204="n/a",1.03,IF(AH204&lt;0,1.01,IF(AH204&gt;10,1.1,(1+AH204/100))))</f>
        <v>1.1440000000000001</v>
      </c>
      <c r="AS204" s="937">
        <f t="shared" si="62"/>
        <v>1.1554400000000002</v>
      </c>
      <c r="AT204" s="937">
        <f t="shared" si="51"/>
        <v>1.1669944000000003</v>
      </c>
      <c r="AU204" s="937">
        <f t="shared" si="51"/>
        <v>1.1786643440000004</v>
      </c>
      <c r="AV204" s="937">
        <f t="shared" si="51"/>
        <v>1.1904509874400004</v>
      </c>
      <c r="AW204" s="704">
        <f t="shared" si="63"/>
        <v>5.8355497314400013</v>
      </c>
      <c r="AX204" s="812">
        <f t="shared" si="64"/>
        <v>9.0193968028438967</v>
      </c>
      <c r="AY204" s="997">
        <v>1.77</v>
      </c>
      <c r="AZ204" s="924">
        <v>32.879999999999995</v>
      </c>
      <c r="BA204" s="924">
        <v>-20.28</v>
      </c>
      <c r="BB204" s="924">
        <v>5.4899999999999993</v>
      </c>
      <c r="BC204" s="924">
        <v>1.9900000000000002</v>
      </c>
      <c r="BE204" s="666">
        <v>2010</v>
      </c>
      <c r="BF204" s="948" t="e">
        <f>#VALUE!</f>
        <v>#VALUE!</v>
      </c>
      <c r="BG204" s="933">
        <v>3.1</v>
      </c>
    </row>
    <row r="205" spans="1:59" ht="11.25" customHeight="1" x14ac:dyDescent="0.2">
      <c r="A205" s="611" t="s">
        <v>1257</v>
      </c>
      <c r="B205" s="927" t="s">
        <v>1258</v>
      </c>
      <c r="C205" s="994" t="s">
        <v>108</v>
      </c>
      <c r="D205" s="994" t="s">
        <v>4372</v>
      </c>
      <c r="E205" s="794">
        <v>8</v>
      </c>
      <c r="F205" s="526">
        <v>509</v>
      </c>
      <c r="G205" s="526" t="s">
        <v>106</v>
      </c>
      <c r="H205" s="526" t="s">
        <v>106</v>
      </c>
      <c r="I205" s="926">
        <v>191.99</v>
      </c>
      <c r="J205" s="704">
        <f t="shared" si="52"/>
        <v>1.6667534767435803</v>
      </c>
      <c r="K205" s="929">
        <v>0.8</v>
      </c>
      <c r="L205" s="641">
        <v>4</v>
      </c>
      <c r="M205" s="695">
        <f t="shared" si="53"/>
        <v>3.2</v>
      </c>
      <c r="N205" s="923" t="s">
        <v>289</v>
      </c>
      <c r="O205" s="797">
        <v>0.75</v>
      </c>
      <c r="P205" s="660">
        <v>43250</v>
      </c>
      <c r="Q205" s="660">
        <v>43279</v>
      </c>
      <c r="R205" s="695">
        <f t="shared" si="54"/>
        <v>6.6666666666666723</v>
      </c>
      <c r="S205" s="761">
        <f>IF(INDEX(Historical!$D$7:$D$1439,MATCH(B205,Historical!$B$7:$B$1446,0))=0,"n/a",(INDEX(Historical!$C$7:$C$1439,MATCH(B205,Historical!$B$7:$B$1446,0))/INDEX(Historical!$D$7:$D$1439,MATCH(B205,Historical!$B$7:$B$1446,0))-1)*100)</f>
        <v>8.6206896551724199</v>
      </c>
      <c r="T205" s="761">
        <f>IF(INDEX(Historical!$F$7:$F$1432,MATCH(B205,Historical!$B$7:$B$1446,0))=0,"n/a",((INDEX(Historical!$C$7:$C$1439,MATCH(B205,Historical!$B$7:$B$1446,0))/INDEX(Historical!$F$7:$F$1432,MATCH(B205,Historical!$B$7:$B$1446,0)))^(1/3)-1)*100)</f>
        <v>7.2976287935406559</v>
      </c>
      <c r="U205" s="761">
        <f>IF(INDEX(Historical!$H$7:$H$1432,MATCH(B205,Historical!$B$7:$B$1446,0))=0,"n/a",((INDEX(Historical!$C$7:$C$1439,MATCH(B205,Historical!$B$7:$B$1446,0))/INDEX(Historical!$H$7:$H$1432,MATCH(B205,Historical!$B$7:$B$1446,0)))^(1/5)-1)*100)</f>
        <v>8.9711009225780014</v>
      </c>
      <c r="V205" s="761">
        <f>IF(INDEX(Historical!$O$7:$O$1432,MATCH(B205,Historical!$B$7:$B$1446,0))=0,"n/a",((INDEX(Historical!$C$7:$C$1439,MATCH(B205,Historical!$B$7:$B$1446,0))/INDEX(Historical!$O$7:$O$1432,MATCH(B205,Historical!$B$7:$B$1446,0)))^(1/10)-1)*100)</f>
        <v>8.4471771197698544</v>
      </c>
      <c r="W205" s="762">
        <f t="shared" si="55"/>
        <v>1.0620235370206634</v>
      </c>
      <c r="X205" s="763">
        <f t="shared" si="56"/>
        <v>0.97511966549760898</v>
      </c>
      <c r="Y205" s="718"/>
      <c r="Z205" s="704">
        <f t="shared" si="57"/>
        <v>13.333333333333334</v>
      </c>
      <c r="AA205" s="937">
        <f t="shared" si="58"/>
        <v>7.9995833333333337</v>
      </c>
      <c r="AB205" s="641">
        <v>12</v>
      </c>
      <c r="AC205" s="918">
        <v>24</v>
      </c>
      <c r="AD205" s="918">
        <v>1.31</v>
      </c>
      <c r="AE205" s="918">
        <v>1.37</v>
      </c>
      <c r="AF205" s="918">
        <v>0.92</v>
      </c>
      <c r="AG205" s="918">
        <v>13</v>
      </c>
      <c r="AH205" s="918">
        <v>21.5</v>
      </c>
      <c r="AI205" s="918">
        <v>9.9699999999999989</v>
      </c>
      <c r="AJ205" s="918">
        <v>9.1999999999999993</v>
      </c>
      <c r="AK205" s="918">
        <v>6.1</v>
      </c>
      <c r="AL205" s="930">
        <v>72810</v>
      </c>
      <c r="AM205" s="924">
        <v>0.5</v>
      </c>
      <c r="AN205" s="918">
        <v>6.62</v>
      </c>
      <c r="AO205" s="804">
        <f t="shared" si="59"/>
        <v>2.6382710659882473</v>
      </c>
      <c r="AP205" s="805">
        <f t="shared" si="60"/>
        <v>10.637854399321581</v>
      </c>
      <c r="AQ205" s="938">
        <f t="shared" si="61"/>
        <v>-42.807861198056763</v>
      </c>
      <c r="AR205" s="704">
        <f>INDEX(Historical!$C$7:$C$1439,MATCH(B205,Historical!$B$7:$B$1446,0))*IF(AH205="n/a",1.03,IF(AH205&lt;0,1.01,IF(AH205&gt;10,1.1,(1+AH205/100))))</f>
        <v>3.4650000000000003</v>
      </c>
      <c r="AS205" s="937">
        <f t="shared" si="62"/>
        <v>3.8104605</v>
      </c>
      <c r="AT205" s="937">
        <f t="shared" si="51"/>
        <v>4.0428985905000001</v>
      </c>
      <c r="AU205" s="937">
        <f t="shared" si="51"/>
        <v>4.2895154045204995</v>
      </c>
      <c r="AV205" s="937">
        <f t="shared" si="51"/>
        <v>4.5511758441962495</v>
      </c>
      <c r="AW205" s="704">
        <f t="shared" si="63"/>
        <v>20.159050339216748</v>
      </c>
      <c r="AX205" s="812">
        <f t="shared" si="64"/>
        <v>10.50005226273074</v>
      </c>
      <c r="AY205" s="997">
        <v>1.22</v>
      </c>
      <c r="AZ205" s="924">
        <v>26.56</v>
      </c>
      <c r="BA205" s="924">
        <v>-26.86</v>
      </c>
      <c r="BB205" s="924">
        <v>-2.25</v>
      </c>
      <c r="BC205" s="924">
        <v>-8.83</v>
      </c>
      <c r="BE205" s="666">
        <v>2011</v>
      </c>
      <c r="BF205" s="948" t="e">
        <f>#VALUE!</f>
        <v>#VALUE!</v>
      </c>
      <c r="BG205" s="933">
        <v>1</v>
      </c>
    </row>
    <row r="206" spans="1:59" ht="11.25" customHeight="1" x14ac:dyDescent="0.2">
      <c r="A206" s="611" t="s">
        <v>3848</v>
      </c>
      <c r="B206" s="927" t="s">
        <v>3849</v>
      </c>
      <c r="C206" s="994" t="s">
        <v>108</v>
      </c>
      <c r="D206" s="994" t="s">
        <v>4376</v>
      </c>
      <c r="E206" s="794">
        <v>5</v>
      </c>
      <c r="F206" s="526">
        <v>834</v>
      </c>
      <c r="G206" s="526" t="s">
        <v>106</v>
      </c>
      <c r="H206" s="526" t="s">
        <v>106</v>
      </c>
      <c r="I206" s="926">
        <v>51.9</v>
      </c>
      <c r="J206" s="704">
        <f t="shared" si="52"/>
        <v>2.4662813102119463</v>
      </c>
      <c r="K206" s="929">
        <v>0.32</v>
      </c>
      <c r="L206" s="641">
        <v>4</v>
      </c>
      <c r="M206" s="695">
        <f t="shared" si="53"/>
        <v>1.28</v>
      </c>
      <c r="N206" s="923" t="s">
        <v>220</v>
      </c>
      <c r="O206" s="797">
        <v>0.28000000000000003</v>
      </c>
      <c r="P206" s="917">
        <v>43371</v>
      </c>
      <c r="Q206" s="917">
        <v>43388</v>
      </c>
      <c r="R206" s="695">
        <f t="shared" si="54"/>
        <v>14.285714285714276</v>
      </c>
      <c r="S206" s="761">
        <f>IF(INDEX(Historical!$D$7:$D$1439,MATCH(B206,Historical!$B$7:$B$1446,0))=0,"n/a",(INDEX(Historical!$C$7:$C$1439,MATCH(B206,Historical!$B$7:$B$1446,0))/INDEX(Historical!$D$7:$D$1439,MATCH(B206,Historical!$B$7:$B$1446,0))-1)*100)</f>
        <v>21.739130434782616</v>
      </c>
      <c r="T206" s="761">
        <f>IF(INDEX(Historical!$F$7:$F$1432,MATCH(B206,Historical!$B$7:$B$1446,0))=0,"n/a",((INDEX(Historical!$C$7:$C$1439,MATCH(B206,Historical!$B$7:$B$1446,0))/INDEX(Historical!$F$7:$F$1432,MATCH(B206,Historical!$B$7:$B$1446,0)))^(1/3)-1)*100)</f>
        <v>10.064241629820891</v>
      </c>
      <c r="U206" s="761">
        <f>IF(INDEX(Historical!$H$7:$H$1432,MATCH(B206,Historical!$B$7:$B$1446,0))=0,"n/a",((INDEX(Historical!$C$7:$C$1439,MATCH(B206,Historical!$B$7:$B$1446,0))/INDEX(Historical!$H$7:$H$1432,MATCH(B206,Historical!$B$7:$B$1446,0)))^(1/5)-1)*100)</f>
        <v>9.2388464140373152</v>
      </c>
      <c r="V206" s="761">
        <f>IF(INDEX(Historical!$O$7:$O$1432,MATCH(B206,Historical!$B$7:$B$1446,0))=0,"n/a",((INDEX(Historical!$C$7:$C$1439,MATCH(B206,Historical!$B$7:$B$1446,0))/INDEX(Historical!$O$7:$O$1432,MATCH(B206,Historical!$B$7:$B$1446,0)))^(1/10)-1)*100)</f>
        <v>4.5173891819142664</v>
      </c>
      <c r="W206" s="762">
        <f t="shared" si="55"/>
        <v>2.0451738918191475</v>
      </c>
      <c r="X206" s="763">
        <f t="shared" si="56"/>
        <v>0.64607317580680534</v>
      </c>
      <c r="Y206" s="928"/>
      <c r="Z206" s="704">
        <f t="shared" si="57"/>
        <v>27.176220806794056</v>
      </c>
      <c r="AA206" s="937">
        <f t="shared" si="58"/>
        <v>11.019108280254777</v>
      </c>
      <c r="AB206" s="641">
        <v>12</v>
      </c>
      <c r="AC206" s="918">
        <v>4.71</v>
      </c>
      <c r="AD206" s="918">
        <v>1.84</v>
      </c>
      <c r="AE206" s="918">
        <v>3.77</v>
      </c>
      <c r="AF206" s="918">
        <v>1.38</v>
      </c>
      <c r="AG206" s="918">
        <v>13.4</v>
      </c>
      <c r="AH206" s="918">
        <v>24.3</v>
      </c>
      <c r="AI206" s="918">
        <v>3</v>
      </c>
      <c r="AJ206" s="918">
        <v>14.299999999999999</v>
      </c>
      <c r="AK206" s="918">
        <v>6</v>
      </c>
      <c r="AL206" s="930">
        <v>775.39</v>
      </c>
      <c r="AM206" s="924">
        <v>10</v>
      </c>
      <c r="AN206" s="918">
        <v>0.19</v>
      </c>
      <c r="AO206" s="804">
        <f t="shared" si="59"/>
        <v>0.68601944399448556</v>
      </c>
      <c r="AP206" s="805">
        <f t="shared" si="60"/>
        <v>11.705127724249262</v>
      </c>
      <c r="AQ206" s="938">
        <f t="shared" si="61"/>
        <v>-17.790594139784734</v>
      </c>
      <c r="AR206" s="704">
        <f>INDEX(Historical!$C$7:$C$1439,MATCH(B206,Historical!$B$7:$B$1446,0))*IF(AH206="n/a",1.03,IF(AH206&lt;0,1.01,IF(AH206&gt;10,1.1,(1+AH206/100))))</f>
        <v>1.2320000000000002</v>
      </c>
      <c r="AS206" s="937">
        <f t="shared" si="62"/>
        <v>1.2689600000000003</v>
      </c>
      <c r="AT206" s="937">
        <f t="shared" si="51"/>
        <v>1.3450976000000003</v>
      </c>
      <c r="AU206" s="937">
        <f t="shared" si="51"/>
        <v>1.4258034560000004</v>
      </c>
      <c r="AV206" s="937">
        <f t="shared" si="51"/>
        <v>1.5113516633600004</v>
      </c>
      <c r="AW206" s="704">
        <f t="shared" si="63"/>
        <v>6.7832127193600016</v>
      </c>
      <c r="AX206" s="812">
        <f t="shared" si="64"/>
        <v>13.069774025741815</v>
      </c>
      <c r="AY206" s="997">
        <v>1.05</v>
      </c>
      <c r="AZ206" s="924">
        <v>21.57</v>
      </c>
      <c r="BA206" s="924">
        <v>-14.610000000000001</v>
      </c>
      <c r="BB206" s="924">
        <v>-3.6700000000000004</v>
      </c>
      <c r="BC206" s="924">
        <v>-4.5900000000000007</v>
      </c>
      <c r="BE206" s="666">
        <v>2014</v>
      </c>
      <c r="BF206" s="948" t="e">
        <f>#VALUE!</f>
        <v>#VALUE!</v>
      </c>
      <c r="BG206" s="933">
        <v>1.5</v>
      </c>
    </row>
    <row r="207" spans="1:59" ht="11.25" customHeight="1" x14ac:dyDescent="0.2">
      <c r="A207" s="611" t="s">
        <v>1259</v>
      </c>
      <c r="B207" s="927" t="s">
        <v>1260</v>
      </c>
      <c r="C207" s="994" t="s">
        <v>247</v>
      </c>
      <c r="D207" s="994" t="s">
        <v>4371</v>
      </c>
      <c r="E207" s="794">
        <v>6</v>
      </c>
      <c r="F207" s="526">
        <v>741</v>
      </c>
      <c r="G207" s="526" t="s">
        <v>115</v>
      </c>
      <c r="H207" s="526" t="s">
        <v>115</v>
      </c>
      <c r="I207" s="926">
        <v>18.149999999999999</v>
      </c>
      <c r="J207" s="704">
        <f t="shared" si="52"/>
        <v>3.5261707988980722</v>
      </c>
      <c r="K207" s="929">
        <v>0.16</v>
      </c>
      <c r="L207" s="641">
        <v>4</v>
      </c>
      <c r="M207" s="695">
        <f t="shared" si="53"/>
        <v>0.64</v>
      </c>
      <c r="N207" s="923" t="s">
        <v>119</v>
      </c>
      <c r="O207" s="797">
        <v>0.14000000000000001</v>
      </c>
      <c r="P207" s="917">
        <v>43404</v>
      </c>
      <c r="Q207" s="917">
        <v>43437</v>
      </c>
      <c r="R207" s="695">
        <f t="shared" si="54"/>
        <v>14.285714285714276</v>
      </c>
      <c r="S207" s="761">
        <f>IF(INDEX(Historical!$D$7:$D$1439,MATCH(B207,Historical!$B$7:$B$1446,0))=0,"n/a",(INDEX(Historical!$C$7:$C$1439,MATCH(B207,Historical!$B$7:$B$1446,0))/INDEX(Historical!$D$7:$D$1439,MATCH(B207,Historical!$B$7:$B$1446,0))-1)*100)</f>
        <v>31.818181818181792</v>
      </c>
      <c r="T207" s="761">
        <f>IF(INDEX(Historical!$F$7:$F$1432,MATCH(B207,Historical!$B$7:$B$1446,0))=0,"n/a",((INDEX(Historical!$C$7:$C$1439,MATCH(B207,Historical!$B$7:$B$1446,0))/INDEX(Historical!$F$7:$F$1432,MATCH(B207,Historical!$B$7:$B$1446,0)))^(1/3)-1)*100)</f>
        <v>32.382118960524586</v>
      </c>
      <c r="U207" s="761">
        <f>IF(INDEX(Historical!$H$7:$H$1432,MATCH(B207,Historical!$B$7:$B$1446,0))=0,"n/a",((INDEX(Historical!$C$7:$C$1439,MATCH(B207,Historical!$B$7:$B$1446,0))/INDEX(Historical!$H$7:$H$1432,MATCH(B207,Historical!$B$7:$B$1446,0)))^(1/5)-1)*100)</f>
        <v>63.264438052790808</v>
      </c>
      <c r="V207" s="761" t="str">
        <f>IF(INDEX(Historical!$O$7:$O$1432,MATCH(B207,Historical!$B$7:$B$1446,0))=0,"n/a",((INDEX(Historical!$C$7:$C$1439,MATCH(B207,Historical!$B$7:$B$1446,0))/INDEX(Historical!$O$7:$O$1432,MATCH(B207,Historical!$B$7:$B$1446,0)))^(1/10)-1)*100)</f>
        <v>n/a</v>
      </c>
      <c r="W207" s="762" t="str">
        <f t="shared" si="55"/>
        <v>n/a</v>
      </c>
      <c r="X207" s="763">
        <f t="shared" si="56"/>
        <v>11.936686425054869</v>
      </c>
      <c r="Y207" s="715"/>
      <c r="Z207" s="704">
        <f t="shared" si="57"/>
        <v>21.7687074829932</v>
      </c>
      <c r="AA207" s="937">
        <f t="shared" si="58"/>
        <v>6.1734693877551017</v>
      </c>
      <c r="AB207" s="641">
        <v>12</v>
      </c>
      <c r="AC207" s="918">
        <v>2.94</v>
      </c>
      <c r="AD207" s="918">
        <v>2.56</v>
      </c>
      <c r="AE207" s="918">
        <v>0.28999999999999998</v>
      </c>
      <c r="AF207" s="918">
        <v>0.87</v>
      </c>
      <c r="AG207" s="918">
        <v>14.6</v>
      </c>
      <c r="AH207" s="918">
        <v>15</v>
      </c>
      <c r="AI207" s="918">
        <v>28.79</v>
      </c>
      <c r="AJ207" s="918">
        <v>5.3</v>
      </c>
      <c r="AK207" s="918">
        <v>2.41</v>
      </c>
      <c r="AL207" s="930">
        <v>4420</v>
      </c>
      <c r="AM207" s="924">
        <v>0.3</v>
      </c>
      <c r="AN207" s="918">
        <v>1.18</v>
      </c>
      <c r="AO207" s="804">
        <f t="shared" si="59"/>
        <v>60.617139463933782</v>
      </c>
      <c r="AP207" s="805">
        <f t="shared" si="60"/>
        <v>66.790608851688887</v>
      </c>
      <c r="AQ207" s="938">
        <f t="shared" si="61"/>
        <v>-51.142300198106206</v>
      </c>
      <c r="AR207" s="704">
        <f>INDEX(Historical!$C$7:$C$1439,MATCH(B207,Historical!$B$7:$B$1446,0))*IF(AH207="n/a",1.03,IF(AH207&lt;0,1.01,IF(AH207&gt;10,1.1,(1+AH207/100))))</f>
        <v>0.63800000000000001</v>
      </c>
      <c r="AS207" s="937">
        <f t="shared" si="62"/>
        <v>0.70180000000000009</v>
      </c>
      <c r="AT207" s="937">
        <f t="shared" ref="AT207:AV226" si="66">IF($AK207="n/a",1.03*AS207,IF($AK207&lt;0,1.01*AS207,IF($AK207&gt;10,1.1*AS207,(1+$AK207/100)*AS207)))</f>
        <v>0.71871338000000007</v>
      </c>
      <c r="AU207" s="937">
        <f t="shared" si="66"/>
        <v>0.73603437245800007</v>
      </c>
      <c r="AV207" s="937">
        <f t="shared" si="66"/>
        <v>0.75377280083423792</v>
      </c>
      <c r="AW207" s="704">
        <f t="shared" si="63"/>
        <v>3.5483205532922382</v>
      </c>
      <c r="AX207" s="812">
        <f t="shared" si="64"/>
        <v>19.549975500232719</v>
      </c>
      <c r="AY207" s="997">
        <v>1.48</v>
      </c>
      <c r="AZ207" s="924">
        <v>4.91</v>
      </c>
      <c r="BA207" s="924">
        <v>-35.96</v>
      </c>
      <c r="BB207" s="924">
        <v>-5.45</v>
      </c>
      <c r="BC207" s="924">
        <v>-16.739999999999998</v>
      </c>
      <c r="BE207" s="666">
        <v>2014</v>
      </c>
      <c r="BF207" s="948" t="e">
        <f>#VALUE!</f>
        <v>#VALUE!</v>
      </c>
      <c r="BG207" s="933">
        <v>4</v>
      </c>
    </row>
    <row r="208" spans="1:59" ht="11.25" customHeight="1" x14ac:dyDescent="0.2">
      <c r="A208" s="611" t="s">
        <v>1249</v>
      </c>
      <c r="B208" s="927" t="s">
        <v>1250</v>
      </c>
      <c r="C208" s="994" t="s">
        <v>4356</v>
      </c>
      <c r="D208" s="994" t="s">
        <v>4357</v>
      </c>
      <c r="E208" s="794">
        <v>7</v>
      </c>
      <c r="F208" s="526">
        <v>644</v>
      </c>
      <c r="G208" s="526" t="s">
        <v>37</v>
      </c>
      <c r="H208" s="526" t="s">
        <v>115</v>
      </c>
      <c r="I208" s="926">
        <v>32.03</v>
      </c>
      <c r="J208" s="704">
        <f t="shared" si="52"/>
        <v>4.3709022791133307</v>
      </c>
      <c r="K208" s="929">
        <v>0.35</v>
      </c>
      <c r="L208" s="641">
        <v>4</v>
      </c>
      <c r="M208" s="695">
        <f t="shared" si="53"/>
        <v>1.4</v>
      </c>
      <c r="N208" s="923" t="s">
        <v>266</v>
      </c>
      <c r="O208" s="797">
        <v>0.32</v>
      </c>
      <c r="P208" s="917">
        <v>43453</v>
      </c>
      <c r="Q208" s="917">
        <v>43469</v>
      </c>
      <c r="R208" s="695">
        <f t="shared" si="54"/>
        <v>9.3749999999999911</v>
      </c>
      <c r="S208" s="761">
        <f>IF(INDEX(Historical!$D$7:$D$1439,MATCH(B208,Historical!$B$7:$B$1446,0))=0,"n/a",(INDEX(Historical!$C$7:$C$1439,MATCH(B208,Historical!$B$7:$B$1446,0))/INDEX(Historical!$D$7:$D$1439,MATCH(B208,Historical!$B$7:$B$1446,0))-1)*100)</f>
        <v>14.285714285714279</v>
      </c>
      <c r="T208" s="761">
        <f>IF(INDEX(Historical!$F$7:$F$1432,MATCH(B208,Historical!$B$7:$B$1446,0))=0,"n/a",((INDEX(Historical!$C$7:$C$1439,MATCH(B208,Historical!$B$7:$B$1446,0))/INDEX(Historical!$F$7:$F$1432,MATCH(B208,Historical!$B$7:$B$1446,0)))^(1/3)-1)*100)</f>
        <v>12.457688706899894</v>
      </c>
      <c r="U208" s="761">
        <f>IF(INDEX(Historical!$H$7:$H$1432,MATCH(B208,Historical!$B$7:$B$1446,0))=0,"n/a",((INDEX(Historical!$C$7:$C$1439,MATCH(B208,Historical!$B$7:$B$1446,0))/INDEX(Historical!$H$7:$H$1432,MATCH(B208,Historical!$B$7:$B$1446,0)))^(1/5)-1)*100)</f>
        <v>12.040333432430362</v>
      </c>
      <c r="V208" s="761">
        <f>IF(INDEX(Historical!$O$7:$O$1432,MATCH(B208,Historical!$B$7:$B$1446,0))=0,"n/a",((INDEX(Historical!$C$7:$C$1439,MATCH(B208,Historical!$B$7:$B$1446,0))/INDEX(Historical!$O$7:$O$1432,MATCH(B208,Historical!$B$7:$B$1446,0)))^(1/10)-1)*100)</f>
        <v>-3.694051397291731</v>
      </c>
      <c r="W208" s="762" t="str">
        <f t="shared" si="55"/>
        <v>n/a</v>
      </c>
      <c r="X208" s="763">
        <f t="shared" si="56"/>
        <v>1.524092839548147</v>
      </c>
      <c r="Y208" s="715"/>
      <c r="Z208" s="704">
        <f t="shared" si="57"/>
        <v>117.64705882352942</v>
      </c>
      <c r="AA208" s="937">
        <f t="shared" si="58"/>
        <v>26.915966386554626</v>
      </c>
      <c r="AB208" s="641">
        <v>12</v>
      </c>
      <c r="AC208" s="918">
        <v>1.19</v>
      </c>
      <c r="AD208" s="918" t="s">
        <v>137</v>
      </c>
      <c r="AE208" s="918">
        <v>9.7899999999999991</v>
      </c>
      <c r="AF208" s="918">
        <v>2.2400000000000002</v>
      </c>
      <c r="AG208" s="918">
        <v>8.3000000000000007</v>
      </c>
      <c r="AH208" s="918">
        <v>-1.6</v>
      </c>
      <c r="AI208" s="918">
        <v>2.1</v>
      </c>
      <c r="AJ208" s="918">
        <v>7.9</v>
      </c>
      <c r="AK208" s="918" t="s">
        <v>137</v>
      </c>
      <c r="AL208" s="930">
        <v>1330</v>
      </c>
      <c r="AM208" s="924">
        <v>3.5000000000000004</v>
      </c>
      <c r="AN208" s="918">
        <v>0.76</v>
      </c>
      <c r="AO208" s="804">
        <f t="shared" si="59"/>
        <v>-10.504730675010933</v>
      </c>
      <c r="AP208" s="805">
        <f t="shared" si="60"/>
        <v>16.411235711543693</v>
      </c>
      <c r="AQ208" s="938">
        <f t="shared" si="61"/>
        <v>63.695876152336382</v>
      </c>
      <c r="AR208" s="704">
        <f>INDEX(Historical!$C$7:$C$1439,MATCH(B208,Historical!$B$7:$B$1446,0))*IF(AH208="n/a",1.03,IF(AH208&lt;0,1.01,IF(AH208&gt;10,1.1,(1+AH208/100))))</f>
        <v>1.2927999999999999</v>
      </c>
      <c r="AS208" s="937">
        <f t="shared" si="62"/>
        <v>1.3199487999999999</v>
      </c>
      <c r="AT208" s="937">
        <f t="shared" si="66"/>
        <v>1.3595472639999999</v>
      </c>
      <c r="AU208" s="937">
        <f t="shared" si="66"/>
        <v>1.4003336819199999</v>
      </c>
      <c r="AV208" s="937">
        <f t="shared" si="66"/>
        <v>1.4423436923775999</v>
      </c>
      <c r="AW208" s="704">
        <f t="shared" si="63"/>
        <v>6.8149734382975993</v>
      </c>
      <c r="AX208" s="812">
        <f t="shared" si="64"/>
        <v>21.276844952536994</v>
      </c>
      <c r="AY208" s="997">
        <v>0.64</v>
      </c>
      <c r="AZ208" s="924">
        <v>31.59</v>
      </c>
      <c r="BA208" s="924">
        <v>-8.5599999999999987</v>
      </c>
      <c r="BB208" s="924">
        <v>-1.35</v>
      </c>
      <c r="BC208" s="924">
        <v>8.129999999999999</v>
      </c>
      <c r="BE208" s="666">
        <v>2013</v>
      </c>
      <c r="BF208" s="948" t="e">
        <f>#VALUE!</f>
        <v>#VALUE!</v>
      </c>
      <c r="BG208" s="933">
        <v>4.2</v>
      </c>
    </row>
    <row r="209" spans="1:59" ht="11.25" customHeight="1" x14ac:dyDescent="0.2">
      <c r="A209" s="611" t="s">
        <v>1269</v>
      </c>
      <c r="B209" s="927" t="s">
        <v>1270</v>
      </c>
      <c r="C209" s="994" t="s">
        <v>108</v>
      </c>
      <c r="D209" s="994" t="s">
        <v>4376</v>
      </c>
      <c r="E209" s="794">
        <v>6</v>
      </c>
      <c r="F209" s="526">
        <v>709</v>
      </c>
      <c r="G209" s="526" t="s">
        <v>106</v>
      </c>
      <c r="H209" s="526" t="s">
        <v>106</v>
      </c>
      <c r="I209" s="926">
        <v>21.27</v>
      </c>
      <c r="J209" s="704">
        <f t="shared" si="52"/>
        <v>4.5133991537376588</v>
      </c>
      <c r="K209" s="929">
        <v>0.24</v>
      </c>
      <c r="L209" s="641">
        <v>4</v>
      </c>
      <c r="M209" s="695">
        <f t="shared" si="53"/>
        <v>0.96</v>
      </c>
      <c r="N209" s="923" t="s">
        <v>435</v>
      </c>
      <c r="O209" s="797">
        <v>0.21</v>
      </c>
      <c r="P209" s="919">
        <v>43133</v>
      </c>
      <c r="Q209" s="919">
        <v>43154</v>
      </c>
      <c r="R209" s="695">
        <f t="shared" si="54"/>
        <v>14.285714285714285</v>
      </c>
      <c r="S209" s="761">
        <f>IF(INDEX(Historical!$D$7:$D$1439,MATCH(B209,Historical!$B$7:$B$1446,0))=0,"n/a",(INDEX(Historical!$C$7:$C$1439,MATCH(B209,Historical!$B$7:$B$1446,0))/INDEX(Historical!$D$7:$D$1439,MATCH(B209,Historical!$B$7:$B$1446,0))-1)*100)</f>
        <v>19.999999999999996</v>
      </c>
      <c r="T209" s="761">
        <f>IF(INDEX(Historical!$F$7:$F$1432,MATCH(B209,Historical!$B$7:$B$1446,0))=0,"n/a",((INDEX(Historical!$C$7:$C$1439,MATCH(B209,Historical!$B$7:$B$1446,0))/INDEX(Historical!$F$7:$F$1432,MATCH(B209,Historical!$B$7:$B$1446,0)))^(1/3)-1)*100)</f>
        <v>33.886590016433907</v>
      </c>
      <c r="U209" s="761">
        <f>IF(INDEX(Historical!$H$7:$H$1432,MATCH(B209,Historical!$B$7:$B$1446,0))=0,"n/a",((INDEX(Historical!$C$7:$C$1439,MATCH(B209,Historical!$B$7:$B$1446,0))/INDEX(Historical!$H$7:$H$1432,MATCH(B209,Historical!$B$7:$B$1446,0)))^(1/5)-1)*100)</f>
        <v>68.824175968822004</v>
      </c>
      <c r="V209" s="761">
        <f>IF(INDEX(Historical!$O$7:$O$1432,MATCH(B209,Historical!$B$7:$B$1446,0))=0,"n/a",((INDEX(Historical!$C$7:$C$1439,MATCH(B209,Historical!$B$7:$B$1446,0))/INDEX(Historical!$O$7:$O$1432,MATCH(B209,Historical!$B$7:$B$1446,0)))^(1/10)-1)*100)</f>
        <v>-6.696700846319259</v>
      </c>
      <c r="W209" s="762" t="str">
        <f t="shared" si="55"/>
        <v>n/a</v>
      </c>
      <c r="X209" s="763">
        <f t="shared" si="56"/>
        <v>9.3005643201110821</v>
      </c>
      <c r="Y209" s="718"/>
      <c r="Z209" s="704">
        <f t="shared" si="57"/>
        <v>53.631284916201118</v>
      </c>
      <c r="AA209" s="937">
        <f t="shared" si="58"/>
        <v>11.882681564245809</v>
      </c>
      <c r="AB209" s="641">
        <v>12</v>
      </c>
      <c r="AC209" s="918">
        <v>1.79</v>
      </c>
      <c r="AD209" s="918">
        <v>1.48</v>
      </c>
      <c r="AE209" s="918">
        <v>2.9</v>
      </c>
      <c r="AF209" s="918">
        <v>1.2</v>
      </c>
      <c r="AG209" s="918">
        <v>10.199999999999999</v>
      </c>
      <c r="AH209" s="918">
        <v>-0.6</v>
      </c>
      <c r="AI209" s="918">
        <v>9.0499999999999989</v>
      </c>
      <c r="AJ209" s="918">
        <v>7.3999999999999995</v>
      </c>
      <c r="AK209" s="918">
        <v>8</v>
      </c>
      <c r="AL209" s="930">
        <v>680.21</v>
      </c>
      <c r="AM209" s="924">
        <v>0.1</v>
      </c>
      <c r="AN209" s="918">
        <v>0.21</v>
      </c>
      <c r="AO209" s="804">
        <f t="shared" si="59"/>
        <v>61.454893558313849</v>
      </c>
      <c r="AP209" s="805">
        <f t="shared" si="60"/>
        <v>73.337575122559656</v>
      </c>
      <c r="AQ209" s="938">
        <f t="shared" si="61"/>
        <v>-20.392021960121575</v>
      </c>
      <c r="AR209" s="704">
        <f>INDEX(Historical!$C$7:$C$1439,MATCH(B209,Historical!$B$7:$B$1446,0))*IF(AH209="n/a",1.03,IF(AH209&lt;0,1.01,IF(AH209&gt;10,1.1,(1+AH209/100))))</f>
        <v>0.96960000000000002</v>
      </c>
      <c r="AS209" s="937">
        <f t="shared" si="62"/>
        <v>1.0573488</v>
      </c>
      <c r="AT209" s="937">
        <f t="shared" si="66"/>
        <v>1.1419367040000001</v>
      </c>
      <c r="AU209" s="937">
        <f t="shared" si="66"/>
        <v>1.2332916403200003</v>
      </c>
      <c r="AV209" s="937">
        <f t="shared" si="66"/>
        <v>1.3319549715456003</v>
      </c>
      <c r="AW209" s="704">
        <f t="shared" si="63"/>
        <v>5.7341321158656005</v>
      </c>
      <c r="AX209" s="812">
        <f t="shared" si="64"/>
        <v>26.958778165799718</v>
      </c>
      <c r="AY209" s="997">
        <v>0.94</v>
      </c>
      <c r="AZ209" s="924">
        <v>21.13</v>
      </c>
      <c r="BA209" s="924">
        <v>-33.22</v>
      </c>
      <c r="BB209" s="924">
        <v>-3.25</v>
      </c>
      <c r="BC209" s="924">
        <v>-9.93</v>
      </c>
      <c r="BE209" s="666">
        <v>2013</v>
      </c>
      <c r="BF209" s="948" t="e">
        <f>#VALUE!</f>
        <v>#VALUE!</v>
      </c>
      <c r="BG209" s="933">
        <v>1.0999999999999999</v>
      </c>
    </row>
    <row r="210" spans="1:59" ht="11.25" customHeight="1" x14ac:dyDescent="0.2">
      <c r="A210" s="537" t="s">
        <v>1315</v>
      </c>
      <c r="B210" s="927" t="s">
        <v>1316</v>
      </c>
      <c r="C210" s="994" t="s">
        <v>108</v>
      </c>
      <c r="D210" s="994" t="s">
        <v>4376</v>
      </c>
      <c r="E210" s="794">
        <v>8</v>
      </c>
      <c r="F210" s="526">
        <v>532</v>
      </c>
      <c r="G210" s="526" t="s">
        <v>115</v>
      </c>
      <c r="H210" s="526" t="s">
        <v>115</v>
      </c>
      <c r="I210" s="926">
        <v>12.68</v>
      </c>
      <c r="J210" s="704">
        <f t="shared" si="52"/>
        <v>4.4164037854889591</v>
      </c>
      <c r="K210" s="929">
        <v>0.14000000000000001</v>
      </c>
      <c r="L210" s="641">
        <v>4</v>
      </c>
      <c r="M210" s="695">
        <f t="shared" si="53"/>
        <v>0.56000000000000005</v>
      </c>
      <c r="N210" s="923" t="s">
        <v>164</v>
      </c>
      <c r="O210" s="797">
        <v>0.11</v>
      </c>
      <c r="P210" s="917">
        <v>43357</v>
      </c>
      <c r="Q210" s="917">
        <v>43374</v>
      </c>
      <c r="R210" s="695">
        <f t="shared" si="54"/>
        <v>27.27272727272728</v>
      </c>
      <c r="S210" s="761">
        <f>IF(INDEX(Historical!$D$7:$D$1439,MATCH(B210,Historical!$B$7:$B$1446,0))=0,"n/a",(INDEX(Historical!$C$7:$C$1439,MATCH(B210,Historical!$B$7:$B$1446,0))/INDEX(Historical!$D$7:$D$1439,MATCH(B210,Historical!$B$7:$B$1446,0))-1)*100)</f>
        <v>46.874999999999979</v>
      </c>
      <c r="T210" s="761">
        <f>IF(INDEX(Historical!$F$7:$F$1432,MATCH(B210,Historical!$B$7:$B$1446,0))=0,"n/a",((INDEX(Historical!$C$7:$C$1439,MATCH(B210,Historical!$B$7:$B$1446,0))/INDEX(Historical!$F$7:$F$1432,MATCH(B210,Historical!$B$7:$B$1446,0)))^(1/3)-1)*100)</f>
        <v>25.111012491738549</v>
      </c>
      <c r="U210" s="761">
        <f>IF(INDEX(Historical!$H$7:$H$1432,MATCH(B210,Historical!$B$7:$B$1446,0))=0,"n/a",((INDEX(Historical!$C$7:$C$1439,MATCH(B210,Historical!$B$7:$B$1446,0))/INDEX(Historical!$H$7:$H$1432,MATCH(B210,Historical!$B$7:$B$1446,0)))^(1/5)-1)*100)</f>
        <v>21.161619749413418</v>
      </c>
      <c r="V210" s="761">
        <f>IF(INDEX(Historical!$O$7:$O$1432,MATCH(B210,Historical!$B$7:$B$1446,0))=0,"n/a",((INDEX(Historical!$C$7:$C$1439,MATCH(B210,Historical!$B$7:$B$1446,0))/INDEX(Historical!$O$7:$O$1432,MATCH(B210,Historical!$B$7:$B$1446,0)))^(1/10)-1)*100)</f>
        <v>-5.1402579264410058</v>
      </c>
      <c r="W210" s="762" t="str">
        <f t="shared" si="55"/>
        <v>n/a</v>
      </c>
      <c r="X210" s="763">
        <f t="shared" si="56"/>
        <v>1.9963792216427754</v>
      </c>
      <c r="Y210" s="715"/>
      <c r="Z210" s="704">
        <f t="shared" si="57"/>
        <v>47.058823529411768</v>
      </c>
      <c r="AA210" s="937">
        <f t="shared" si="58"/>
        <v>10.655462184873949</v>
      </c>
      <c r="AB210" s="641">
        <v>12</v>
      </c>
      <c r="AC210" s="918">
        <v>1.19</v>
      </c>
      <c r="AD210" s="918">
        <v>1.33</v>
      </c>
      <c r="AE210" s="918">
        <v>3.48</v>
      </c>
      <c r="AF210" s="918">
        <v>1.35</v>
      </c>
      <c r="AG210" s="918">
        <v>13.200000000000001</v>
      </c>
      <c r="AH210" s="918">
        <v>37.4</v>
      </c>
      <c r="AI210" s="918">
        <v>6.84</v>
      </c>
      <c r="AJ210" s="918">
        <v>10.6</v>
      </c>
      <c r="AK210" s="918">
        <v>8</v>
      </c>
      <c r="AL210" s="930">
        <v>13730</v>
      </c>
      <c r="AM210" s="924">
        <v>0.89999999999999991</v>
      </c>
      <c r="AN210" s="918">
        <v>0.87</v>
      </c>
      <c r="AO210" s="804">
        <f t="shared" si="59"/>
        <v>14.922561350028429</v>
      </c>
      <c r="AP210" s="805">
        <f t="shared" si="60"/>
        <v>25.578023534902378</v>
      </c>
      <c r="AQ210" s="938">
        <f t="shared" si="61"/>
        <v>-20.042027846346866</v>
      </c>
      <c r="AR210" s="704">
        <f>INDEX(Historical!$C$7:$C$1439,MATCH(B210,Historical!$B$7:$B$1446,0))*IF(AH210="n/a",1.03,IF(AH210&lt;0,1.01,IF(AH210&gt;10,1.1,(1+AH210/100))))</f>
        <v>0.51700000000000002</v>
      </c>
      <c r="AS210" s="937">
        <f t="shared" si="62"/>
        <v>0.55236280000000004</v>
      </c>
      <c r="AT210" s="937">
        <f t="shared" si="66"/>
        <v>0.59655182400000006</v>
      </c>
      <c r="AU210" s="937">
        <f t="shared" si="66"/>
        <v>0.64427596992000014</v>
      </c>
      <c r="AV210" s="937">
        <f t="shared" si="66"/>
        <v>0.69581804751360021</v>
      </c>
      <c r="AW210" s="704">
        <f t="shared" si="63"/>
        <v>3.0060086414336005</v>
      </c>
      <c r="AX210" s="812">
        <f t="shared" si="64"/>
        <v>23.706692755785493</v>
      </c>
      <c r="AY210" s="997">
        <v>1.35</v>
      </c>
      <c r="AZ210" s="924">
        <v>14.030000000000001</v>
      </c>
      <c r="BA210" s="924">
        <v>-23.27</v>
      </c>
      <c r="BB210" s="924">
        <v>-7.04</v>
      </c>
      <c r="BC210" s="924">
        <v>-11.95</v>
      </c>
      <c r="BE210" s="666">
        <v>2011</v>
      </c>
      <c r="BF210" s="948" t="e">
        <f>#VALUE!</f>
        <v>#VALUE!</v>
      </c>
      <c r="BG210" s="933">
        <v>1.2</v>
      </c>
    </row>
    <row r="211" spans="1:59" ht="11.25" customHeight="1" x14ac:dyDescent="0.2">
      <c r="A211" s="611" t="s">
        <v>3854</v>
      </c>
      <c r="B211" s="927" t="s">
        <v>3855</v>
      </c>
      <c r="C211" s="994" t="s">
        <v>108</v>
      </c>
      <c r="D211" s="994" t="s">
        <v>4368</v>
      </c>
      <c r="E211" s="794">
        <v>5</v>
      </c>
      <c r="F211" s="526">
        <v>837</v>
      </c>
      <c r="G211" s="526" t="s">
        <v>106</v>
      </c>
      <c r="H211" s="526" t="s">
        <v>106</v>
      </c>
      <c r="I211" s="926">
        <v>33.25</v>
      </c>
      <c r="J211" s="704">
        <f t="shared" si="52"/>
        <v>2.4060150375939853</v>
      </c>
      <c r="K211" s="929">
        <v>0.2</v>
      </c>
      <c r="L211" s="641">
        <v>4</v>
      </c>
      <c r="M211" s="695">
        <f t="shared" si="53"/>
        <v>0.8</v>
      </c>
      <c r="N211" s="923" t="s">
        <v>238</v>
      </c>
      <c r="O211" s="797">
        <v>0.19</v>
      </c>
      <c r="P211" s="917">
        <v>43406</v>
      </c>
      <c r="Q211" s="917">
        <v>43420</v>
      </c>
      <c r="R211" s="695">
        <f t="shared" si="54"/>
        <v>5.2631578947368469</v>
      </c>
      <c r="S211" s="761">
        <f>IF(INDEX(Historical!$D$7:$D$1439,MATCH(B211,Historical!$B$7:$B$1446,0))=0,"n/a",(INDEX(Historical!$C$7:$C$1439,MATCH(B211,Historical!$B$7:$B$1446,0))/INDEX(Historical!$D$7:$D$1439,MATCH(B211,Historical!$B$7:$B$1446,0))-1)*100)</f>
        <v>29.090909090909079</v>
      </c>
      <c r="T211" s="761">
        <f>IF(INDEX(Historical!$F$7:$F$1432,MATCH(B211,Historical!$B$7:$B$1446,0))=0,"n/a",((INDEX(Historical!$C$7:$C$1439,MATCH(B211,Historical!$B$7:$B$1446,0))/INDEX(Historical!$F$7:$F$1432,MATCH(B211,Historical!$B$7:$B$1446,0)))^(1/3)-1)*100)</f>
        <v>33.263852688477982</v>
      </c>
      <c r="U211" s="761" t="str">
        <f>IF(INDEX(Historical!$H$7:$H$1432,MATCH(B211,Historical!$B$7:$B$1446,0))=0,"n/a",((INDEX(Historical!$C$7:$C$1439,MATCH(B211,Historical!$B$7:$B$1446,0))/INDEX(Historical!$H$7:$H$1432,MATCH(B211,Historical!$B$7:$B$1446,0)))^(1/5)-1)*100)</f>
        <v>n/a</v>
      </c>
      <c r="V211" s="761" t="str">
        <f>IF(INDEX(Historical!$O$7:$O$1432,MATCH(B211,Historical!$B$7:$B$1446,0))=0,"n/a",((INDEX(Historical!$C$7:$C$1439,MATCH(B211,Historical!$B$7:$B$1446,0))/INDEX(Historical!$O$7:$O$1432,MATCH(B211,Historical!$B$7:$B$1446,0)))^(1/10)-1)*100)</f>
        <v>n/a</v>
      </c>
      <c r="W211" s="762" t="str">
        <f t="shared" si="55"/>
        <v>n/a</v>
      </c>
      <c r="X211" s="763" t="str">
        <f t="shared" si="56"/>
        <v>n/a</v>
      </c>
      <c r="Y211" s="928"/>
      <c r="Z211" s="704">
        <f t="shared" si="57"/>
        <v>24.169184290030213</v>
      </c>
      <c r="AA211" s="937">
        <f t="shared" si="58"/>
        <v>10.045317220543806</v>
      </c>
      <c r="AB211" s="641">
        <v>12</v>
      </c>
      <c r="AC211" s="918">
        <v>3.31</v>
      </c>
      <c r="AD211" s="918" t="s">
        <v>137</v>
      </c>
      <c r="AE211" s="918">
        <v>3.12</v>
      </c>
      <c r="AF211" s="918">
        <v>1</v>
      </c>
      <c r="AG211" s="918">
        <v>10.8</v>
      </c>
      <c r="AH211" s="918">
        <v>25.2</v>
      </c>
      <c r="AI211" s="918">
        <v>-3.7699999999999996</v>
      </c>
      <c r="AJ211" s="918">
        <v>25.7</v>
      </c>
      <c r="AK211" s="918" t="s">
        <v>137</v>
      </c>
      <c r="AL211" s="930">
        <v>319.2</v>
      </c>
      <c r="AM211" s="924">
        <v>4.8</v>
      </c>
      <c r="AN211" s="918">
        <v>0.02</v>
      </c>
      <c r="AO211" s="804" t="str">
        <f t="shared" si="59"/>
        <v>n/a</v>
      </c>
      <c r="AP211" s="805" t="str">
        <f t="shared" si="60"/>
        <v>n/a</v>
      </c>
      <c r="AQ211" s="938">
        <f t="shared" si="61"/>
        <v>-33.182446682381418</v>
      </c>
      <c r="AR211" s="704">
        <f>INDEX(Historical!$C$7:$C$1439,MATCH(B211,Historical!$B$7:$B$1446,0))*IF(AH211="n/a",1.03,IF(AH211&lt;0,1.01,IF(AH211&gt;10,1.1,(1+AH211/100))))</f>
        <v>0.78100000000000003</v>
      </c>
      <c r="AS211" s="937">
        <f t="shared" si="62"/>
        <v>0.78881000000000001</v>
      </c>
      <c r="AT211" s="937">
        <f t="shared" si="66"/>
        <v>0.81247429999999998</v>
      </c>
      <c r="AU211" s="937">
        <f t="shared" si="66"/>
        <v>0.83684852899999995</v>
      </c>
      <c r="AV211" s="937">
        <f t="shared" si="66"/>
        <v>0.86195398486999997</v>
      </c>
      <c r="AW211" s="704">
        <f t="shared" si="63"/>
        <v>4.0810868138699998</v>
      </c>
      <c r="AX211" s="812">
        <f t="shared" si="64"/>
        <v>12.27394530487218</v>
      </c>
      <c r="AY211" s="997">
        <v>0.3</v>
      </c>
      <c r="AZ211" s="924">
        <v>2.0299999999999998</v>
      </c>
      <c r="BA211" s="924">
        <v>-31.4</v>
      </c>
      <c r="BB211" s="924">
        <v>-6.03</v>
      </c>
      <c r="BC211" s="924">
        <v>-17.79</v>
      </c>
      <c r="BE211" s="666">
        <v>2014</v>
      </c>
      <c r="BF211" s="948" t="e">
        <f>#VALUE!</f>
        <v>#VALUE!</v>
      </c>
      <c r="BG211" s="933">
        <v>1.5</v>
      </c>
    </row>
    <row r="212" spans="1:59" s="840" customFormat="1" ht="11.25" customHeight="1" x14ac:dyDescent="0.2">
      <c r="A212" s="699" t="s">
        <v>1307</v>
      </c>
      <c r="B212" s="848" t="s">
        <v>1308</v>
      </c>
      <c r="C212" s="994" t="s">
        <v>108</v>
      </c>
      <c r="D212" s="994" t="s">
        <v>4376</v>
      </c>
      <c r="E212" s="820">
        <v>8</v>
      </c>
      <c r="F212" s="526">
        <v>491</v>
      </c>
      <c r="G212" s="1151" t="s">
        <v>37</v>
      </c>
      <c r="H212" s="1151" t="s">
        <v>37</v>
      </c>
      <c r="I212" s="821">
        <v>16.09</v>
      </c>
      <c r="J212" s="822">
        <f t="shared" si="52"/>
        <v>2.4860161591050343</v>
      </c>
      <c r="K212" s="1128">
        <v>0.1</v>
      </c>
      <c r="L212" s="824">
        <v>4</v>
      </c>
      <c r="M212" s="825">
        <f t="shared" si="53"/>
        <v>0.4</v>
      </c>
      <c r="N212" s="826" t="s">
        <v>460</v>
      </c>
      <c r="O212" s="1107">
        <v>8.6699999999999999E-2</v>
      </c>
      <c r="P212" s="844">
        <v>43195</v>
      </c>
      <c r="Q212" s="844">
        <v>43210</v>
      </c>
      <c r="R212" s="825">
        <f t="shared" si="54"/>
        <v>15.340253748558256</v>
      </c>
      <c r="S212" s="761">
        <f>IF(INDEX(Historical!$D$7:$D$1439,MATCH(B212,Historical!$B$7:$B$1446,0))=0,"n/a",(INDEX(Historical!$C$7:$C$1439,MATCH(B212,Historical!$B$7:$B$1446,0))/INDEX(Historical!$D$7:$D$1439,MATCH(B212,Historical!$B$7:$B$1446,0))-1)*100)</f>
        <v>20.843749999999982</v>
      </c>
      <c r="T212" s="761">
        <f>IF(INDEX(Historical!$F$7:$F$1432,MATCH(B212,Historical!$B$7:$B$1446,0))=0,"n/a",((INDEX(Historical!$C$7:$C$1439,MATCH(B212,Historical!$B$7:$B$1446,0))/INDEX(Historical!$F$7:$F$1432,MATCH(B212,Historical!$B$7:$B$1446,0)))^(1/3)-1)*100)</f>
        <v>15.140279184989103</v>
      </c>
      <c r="U212" s="761">
        <f>IF(INDEX(Historical!$H$7:$H$1432,MATCH(B212,Historical!$B$7:$B$1446,0))=0,"n/a",((INDEX(Historical!$C$7:$C$1439,MATCH(B212,Historical!$B$7:$B$1446,0))/INDEX(Historical!$H$7:$H$1432,MATCH(B212,Historical!$B$7:$B$1446,0)))^(1/5)-1)*100)</f>
        <v>16.239723087858259</v>
      </c>
      <c r="V212" s="761">
        <f>IF(INDEX(Historical!$O$7:$O$1432,MATCH(B212,Historical!$B$7:$B$1446,0))=0,"n/a",((INDEX(Historical!$C$7:$C$1439,MATCH(B212,Historical!$B$7:$B$1446,0))/INDEX(Historical!$O$7:$O$1432,MATCH(B212,Historical!$B$7:$B$1446,0)))^(1/10)-1)*100)</f>
        <v>11.82955636337708</v>
      </c>
      <c r="W212" s="829">
        <f t="shared" si="55"/>
        <v>1.3728091391604962</v>
      </c>
      <c r="X212" s="830" t="str">
        <f t="shared" si="56"/>
        <v>n/a</v>
      </c>
      <c r="Y212" s="995" t="s">
        <v>4209</v>
      </c>
      <c r="Z212" s="822">
        <f t="shared" si="57"/>
        <v>28.98550724637682</v>
      </c>
      <c r="AA212" s="832">
        <f t="shared" si="58"/>
        <v>11.659420289855074</v>
      </c>
      <c r="AB212" s="824">
        <v>12</v>
      </c>
      <c r="AC212" s="833">
        <v>1.38</v>
      </c>
      <c r="AD212" s="833" t="s">
        <v>137</v>
      </c>
      <c r="AE212" s="833">
        <v>3.92</v>
      </c>
      <c r="AF212" s="833">
        <v>1.26</v>
      </c>
      <c r="AG212" s="833">
        <v>11.200000000000001</v>
      </c>
      <c r="AH212" s="833">
        <v>34.9</v>
      </c>
      <c r="AI212" s="833">
        <v>11.92</v>
      </c>
      <c r="AJ212" s="833">
        <v>-0.89999999999999991</v>
      </c>
      <c r="AK212" s="833" t="s">
        <v>137</v>
      </c>
      <c r="AL212" s="834">
        <v>651.16</v>
      </c>
      <c r="AM212" s="835">
        <v>1.6</v>
      </c>
      <c r="AN212" s="833">
        <v>1.2</v>
      </c>
      <c r="AO212" s="836">
        <f t="shared" si="59"/>
        <v>7.0663189571082192</v>
      </c>
      <c r="AP212" s="837">
        <f t="shared" si="60"/>
        <v>18.725739246963293</v>
      </c>
      <c r="AQ212" s="838">
        <f t="shared" si="61"/>
        <v>-19.196068398135225</v>
      </c>
      <c r="AR212" s="704">
        <f>INDEX(Historical!$C$7:$C$1439,MATCH(B212,Historical!$B$7:$B$1446,0))*IF(AH212="n/a",1.03,IF(AH212&lt;0,1.01,IF(AH212&gt;10,1.1,(1+AH212/100))))</f>
        <v>0.42537000000000003</v>
      </c>
      <c r="AS212" s="832">
        <f t="shared" si="62"/>
        <v>0.46790700000000007</v>
      </c>
      <c r="AT212" s="832">
        <f t="shared" si="66"/>
        <v>0.4819442100000001</v>
      </c>
      <c r="AU212" s="832">
        <f t="shared" si="66"/>
        <v>0.49640253630000009</v>
      </c>
      <c r="AV212" s="832">
        <f t="shared" si="66"/>
        <v>0.51129461238900009</v>
      </c>
      <c r="AW212" s="822">
        <f t="shared" si="63"/>
        <v>2.3829183586890004</v>
      </c>
      <c r="AX212" s="839">
        <f t="shared" si="64"/>
        <v>14.809933863822252</v>
      </c>
      <c r="AY212" s="998">
        <v>1</v>
      </c>
      <c r="AZ212" s="835">
        <v>8.7900000000000009</v>
      </c>
      <c r="BA212" s="835">
        <v>-27.279999999999998</v>
      </c>
      <c r="BB212" s="835">
        <v>-4.47</v>
      </c>
      <c r="BC212" s="835">
        <v>-12.41</v>
      </c>
      <c r="BD212" s="964"/>
      <c r="BE212" s="666">
        <v>2011</v>
      </c>
      <c r="BF212" s="948" t="e">
        <f>#VALUE!</f>
        <v>#VALUE!</v>
      </c>
      <c r="BG212" s="895">
        <v>1.3</v>
      </c>
    </row>
    <row r="213" spans="1:59" ht="11.25" customHeight="1" x14ac:dyDescent="0.2">
      <c r="A213" s="537" t="s">
        <v>4228</v>
      </c>
      <c r="B213" s="927" t="s">
        <v>4223</v>
      </c>
      <c r="C213" s="994" t="s">
        <v>4227</v>
      </c>
      <c r="D213" s="994" t="s">
        <v>4362</v>
      </c>
      <c r="E213" s="794">
        <v>5</v>
      </c>
      <c r="F213" s="526">
        <v>818</v>
      </c>
      <c r="G213" s="526" t="s">
        <v>106</v>
      </c>
      <c r="H213" s="526" t="s">
        <v>106</v>
      </c>
      <c r="I213" s="931">
        <v>15.8</v>
      </c>
      <c r="J213" s="704">
        <f t="shared" si="52"/>
        <v>2.1518987341772151</v>
      </c>
      <c r="K213" s="935">
        <v>0.17</v>
      </c>
      <c r="L213" s="666">
        <v>2</v>
      </c>
      <c r="M213" s="695">
        <f t="shared" si="53"/>
        <v>0.34</v>
      </c>
      <c r="N213" s="666" t="s">
        <v>4229</v>
      </c>
      <c r="O213" s="798">
        <v>0.15</v>
      </c>
      <c r="P213" s="684">
        <v>43278</v>
      </c>
      <c r="Q213" s="684">
        <v>43291</v>
      </c>
      <c r="R213" s="695">
        <f t="shared" si="54"/>
        <v>13.333333333333346</v>
      </c>
      <c r="S213" s="761">
        <f>IF(INDEX(Historical!$D$7:$D$1439,MATCH(B213,Historical!$B$7:$B$1446,0))=0,"n/a",(INDEX(Historical!$C$7:$C$1439,MATCH(B213,Historical!$B$7:$B$1446,0))/INDEX(Historical!$D$7:$D$1439,MATCH(B213,Historical!$B$7:$B$1446,0))-1)*100)</f>
        <v>6.6666666666666652</v>
      </c>
      <c r="T213" s="761">
        <f>IF(INDEX(Historical!$F$7:$F$1432,MATCH(B213,Historical!$B$7:$B$1446,0))=0,"n/a",((INDEX(Historical!$C$7:$C$1439,MATCH(B213,Historical!$B$7:$B$1446,0))/INDEX(Historical!$F$7:$F$1432,MATCH(B213,Historical!$B$7:$B$1446,0)))^(1/3)-1)*100)</f>
        <v>16.960709528514649</v>
      </c>
      <c r="U213" s="761">
        <f>IF(INDEX(Historical!$H$7:$H$1432,MATCH(B213,Historical!$B$7:$B$1446,0))=0,"n/a",((INDEX(Historical!$C$7:$C$1439,MATCH(B213,Historical!$B$7:$B$1446,0))/INDEX(Historical!$H$7:$H$1432,MATCH(B213,Historical!$B$7:$B$1446,0)))^(1/5)-1)*100)</f>
        <v>26.19146889603865</v>
      </c>
      <c r="V213" s="761" t="str">
        <f>IF(INDEX(Historical!$O$7:$O$1432,MATCH(B213,Historical!$B$7:$B$1446,0))=0,"n/a",((INDEX(Historical!$C$7:$C$1439,MATCH(B213,Historical!$B$7:$B$1446,0))/INDEX(Historical!$O$7:$O$1432,MATCH(B213,Historical!$B$7:$B$1446,0)))^(1/10)-1)*100)</f>
        <v>n/a</v>
      </c>
      <c r="W213" s="762" t="str">
        <f t="shared" si="55"/>
        <v>n/a</v>
      </c>
      <c r="X213" s="763">
        <f t="shared" si="56"/>
        <v>1.0434848165752451</v>
      </c>
      <c r="Y213" s="927"/>
      <c r="Z213" s="704">
        <f t="shared" si="57"/>
        <v>39.534883720930239</v>
      </c>
      <c r="AA213" s="937">
        <f t="shared" si="58"/>
        <v>18.372093023255815</v>
      </c>
      <c r="AB213" s="526">
        <v>12</v>
      </c>
      <c r="AC213" s="931">
        <v>0.86</v>
      </c>
      <c r="AD213" s="931">
        <v>1.23</v>
      </c>
      <c r="AE213" s="931">
        <v>1.74</v>
      </c>
      <c r="AF213" s="931">
        <v>3.77</v>
      </c>
      <c r="AG213" s="931">
        <v>19.600000000000001</v>
      </c>
      <c r="AH213" s="931">
        <v>26.400000000000002</v>
      </c>
      <c r="AI213" s="931">
        <v>7.95</v>
      </c>
      <c r="AJ213" s="931">
        <v>25.1</v>
      </c>
      <c r="AK213" s="931">
        <v>15</v>
      </c>
      <c r="AL213" s="931">
        <v>497.07</v>
      </c>
      <c r="AM213" s="931">
        <v>17.599999999999998</v>
      </c>
      <c r="AN213" s="931">
        <v>0.05</v>
      </c>
      <c r="AO213" s="804">
        <f t="shared" si="59"/>
        <v>9.9712746069600513</v>
      </c>
      <c r="AP213" s="805">
        <f t="shared" si="60"/>
        <v>28.343367630215866</v>
      </c>
      <c r="AQ213" s="938">
        <f t="shared" si="61"/>
        <v>75.452165937898116</v>
      </c>
      <c r="AR213" s="704">
        <f>INDEX(Historical!$C$7:$C$1439,MATCH(B213,Historical!$B$7:$B$1446,0))*IF(AH213="n/a",1.03,IF(AH213&lt;0,1.01,IF(AH213&gt;10,1.1,(1+AH213/100))))</f>
        <v>0.35200000000000004</v>
      </c>
      <c r="AS213" s="937">
        <f t="shared" si="62"/>
        <v>0.37998399999999999</v>
      </c>
      <c r="AT213" s="937">
        <f t="shared" si="66"/>
        <v>0.41798240000000003</v>
      </c>
      <c r="AU213" s="937">
        <f t="shared" si="66"/>
        <v>0.45978064000000007</v>
      </c>
      <c r="AV213" s="937">
        <f t="shared" si="66"/>
        <v>0.50575870400000011</v>
      </c>
      <c r="AW213" s="704">
        <f t="shared" si="63"/>
        <v>2.1155057440000005</v>
      </c>
      <c r="AX213" s="812">
        <f t="shared" si="64"/>
        <v>13.389276860759496</v>
      </c>
      <c r="AY213" s="790">
        <v>0.99</v>
      </c>
      <c r="AZ213" s="933">
        <v>3.6700000000000004</v>
      </c>
      <c r="BA213" s="933">
        <v>-30.819999999999997</v>
      </c>
      <c r="BB213" s="933">
        <v>-8.2600000000000016</v>
      </c>
      <c r="BC213" s="933">
        <v>-12.32</v>
      </c>
      <c r="BE213" s="666">
        <v>2014</v>
      </c>
      <c r="BF213" s="948" t="e">
        <f>#VALUE!</f>
        <v>#VALUE!</v>
      </c>
      <c r="BG213" s="933">
        <v>12.8</v>
      </c>
    </row>
    <row r="214" spans="1:59" ht="11.25" customHeight="1" x14ac:dyDescent="0.2">
      <c r="A214" s="537" t="s">
        <v>4230</v>
      </c>
      <c r="B214" s="927" t="s">
        <v>3856</v>
      </c>
      <c r="C214" s="994" t="s">
        <v>108</v>
      </c>
      <c r="D214" s="994" t="s">
        <v>4368</v>
      </c>
      <c r="E214" s="794">
        <v>5</v>
      </c>
      <c r="F214" s="526">
        <v>822</v>
      </c>
      <c r="G214" s="526" t="s">
        <v>106</v>
      </c>
      <c r="H214" s="526" t="s">
        <v>106</v>
      </c>
      <c r="I214" s="931">
        <v>31</v>
      </c>
      <c r="J214" s="704">
        <f t="shared" si="52"/>
        <v>1.806451612903226</v>
      </c>
      <c r="K214" s="935">
        <v>0.14000000000000001</v>
      </c>
      <c r="L214" s="666">
        <v>4</v>
      </c>
      <c r="M214" s="695">
        <f t="shared" si="53"/>
        <v>0.56000000000000005</v>
      </c>
      <c r="N214" s="666" t="s">
        <v>4231</v>
      </c>
      <c r="O214" s="798">
        <v>0.12</v>
      </c>
      <c r="P214" s="684">
        <v>43301</v>
      </c>
      <c r="Q214" s="684">
        <v>43318</v>
      </c>
      <c r="R214" s="695">
        <f t="shared" si="54"/>
        <v>16.666666666666682</v>
      </c>
      <c r="S214" s="761">
        <f>IF(INDEX(Historical!$D$7:$D$1439,MATCH(B214,Historical!$B$7:$B$1446,0))=0,"n/a",(INDEX(Historical!$C$7:$C$1439,MATCH(B214,Historical!$B$7:$B$1446,0))/INDEX(Historical!$D$7:$D$1439,MATCH(B214,Historical!$B$7:$B$1446,0))-1)*100)</f>
        <v>23.809523809523814</v>
      </c>
      <c r="T214" s="761">
        <f>IF(INDEX(Historical!$F$7:$F$1432,MATCH(B214,Historical!$B$7:$B$1446,0))=0,"n/a",((INDEX(Historical!$C$7:$C$1439,MATCH(B214,Historical!$B$7:$B$1446,0))/INDEX(Historical!$F$7:$F$1432,MATCH(B214,Historical!$B$7:$B$1446,0)))^(1/3)-1)*100)</f>
        <v>20.123329994304417</v>
      </c>
      <c r="U214" s="761">
        <f>IF(INDEX(Historical!$H$7:$H$1432,MATCH(B214,Historical!$B$7:$B$1446,0))=0,"n/a",((INDEX(Historical!$C$7:$C$1439,MATCH(B214,Historical!$B$7:$B$1446,0))/INDEX(Historical!$H$7:$H$1432,MATCH(B214,Historical!$B$7:$B$1446,0)))^(1/5)-1)*100)</f>
        <v>16.723531932969316</v>
      </c>
      <c r="V214" s="761">
        <f>IF(INDEX(Historical!$O$7:$O$1432,MATCH(B214,Historical!$B$7:$B$1446,0))=0,"n/a",((INDEX(Historical!$C$7:$C$1439,MATCH(B214,Historical!$B$7:$B$1446,0))/INDEX(Historical!$O$7:$O$1432,MATCH(B214,Historical!$B$7:$B$1446,0)))^(1/10)-1)*100)</f>
        <v>8.0386652698788641</v>
      </c>
      <c r="W214" s="762">
        <f t="shared" si="55"/>
        <v>2.0803866526987913</v>
      </c>
      <c r="X214" s="763">
        <f t="shared" si="56"/>
        <v>1.5203210848153923</v>
      </c>
      <c r="Y214" s="927"/>
      <c r="Z214" s="704">
        <f t="shared" si="57"/>
        <v>23.333333333333336</v>
      </c>
      <c r="AA214" s="937">
        <f t="shared" si="58"/>
        <v>12.916666666666668</v>
      </c>
      <c r="AB214" s="526">
        <v>12</v>
      </c>
      <c r="AC214" s="931">
        <v>2.4</v>
      </c>
      <c r="AD214" s="931" t="s">
        <v>137</v>
      </c>
      <c r="AE214" s="931">
        <v>3.05</v>
      </c>
      <c r="AF214" s="931">
        <v>1.1299999999999999</v>
      </c>
      <c r="AG214" s="931">
        <v>9.7000000000000011</v>
      </c>
      <c r="AH214" s="931">
        <v>15.2</v>
      </c>
      <c r="AI214" s="931" t="s">
        <v>137</v>
      </c>
      <c r="AJ214" s="931">
        <v>11</v>
      </c>
      <c r="AK214" s="931" t="s">
        <v>137</v>
      </c>
      <c r="AL214" s="931">
        <v>58.28</v>
      </c>
      <c r="AM214" s="931">
        <v>9.1999999999999993</v>
      </c>
      <c r="AN214" s="931">
        <v>0</v>
      </c>
      <c r="AO214" s="804">
        <f t="shared" si="59"/>
        <v>5.6133168792058719</v>
      </c>
      <c r="AP214" s="805">
        <f t="shared" si="60"/>
        <v>18.52998354587254</v>
      </c>
      <c r="AQ214" s="938">
        <f t="shared" si="61"/>
        <v>-19.457855522484159</v>
      </c>
      <c r="AR214" s="704">
        <f>INDEX(Historical!$C$7:$C$1439,MATCH(B214,Historical!$B$7:$B$1446,0))*IF(AH214="n/a",1.03,IF(AH214&lt;0,1.01,IF(AH214&gt;10,1.1,(1+AH214/100))))</f>
        <v>0.57200000000000006</v>
      </c>
      <c r="AS214" s="937">
        <f t="shared" si="62"/>
        <v>0.58916000000000013</v>
      </c>
      <c r="AT214" s="937">
        <f t="shared" si="66"/>
        <v>0.60683480000000012</v>
      </c>
      <c r="AU214" s="937">
        <f t="shared" si="66"/>
        <v>0.62503984400000012</v>
      </c>
      <c r="AV214" s="937">
        <f t="shared" si="66"/>
        <v>0.64379103932000015</v>
      </c>
      <c r="AW214" s="704">
        <f t="shared" si="63"/>
        <v>3.0368256833200009</v>
      </c>
      <c r="AX214" s="812">
        <f t="shared" si="64"/>
        <v>9.7962118816774222</v>
      </c>
      <c r="AY214" s="790">
        <v>0.64</v>
      </c>
      <c r="AZ214" s="933">
        <v>20.9</v>
      </c>
      <c r="BA214" s="933">
        <v>-16.89</v>
      </c>
      <c r="BB214" s="933">
        <v>-0.02</v>
      </c>
      <c r="BC214" s="933">
        <v>-1.53</v>
      </c>
      <c r="BE214" s="666">
        <v>2014</v>
      </c>
      <c r="BF214" s="948" t="e">
        <f>#VALUE!</f>
        <v>#VALUE!</v>
      </c>
      <c r="BG214" s="933">
        <v>1.0999999999999999</v>
      </c>
    </row>
    <row r="215" spans="1:59" ht="11.25" customHeight="1" x14ac:dyDescent="0.2">
      <c r="A215" s="537" t="s">
        <v>1287</v>
      </c>
      <c r="B215" s="927" t="s">
        <v>1288</v>
      </c>
      <c r="C215" s="994" t="s">
        <v>108</v>
      </c>
      <c r="D215" s="994" t="s">
        <v>4376</v>
      </c>
      <c r="E215" s="794">
        <v>9</v>
      </c>
      <c r="F215" s="526">
        <v>425</v>
      </c>
      <c r="G215" s="526" t="s">
        <v>106</v>
      </c>
      <c r="H215" s="526" t="s">
        <v>106</v>
      </c>
      <c r="I215" s="926">
        <v>30.14</v>
      </c>
      <c r="J215" s="704">
        <f t="shared" si="52"/>
        <v>2.38885202388852</v>
      </c>
      <c r="K215" s="929">
        <v>0.18</v>
      </c>
      <c r="L215" s="641">
        <v>4</v>
      </c>
      <c r="M215" s="695">
        <f t="shared" si="53"/>
        <v>0.72</v>
      </c>
      <c r="N215" s="923" t="s">
        <v>711</v>
      </c>
      <c r="O215" s="797">
        <v>0.17</v>
      </c>
      <c r="P215" s="917">
        <v>43502</v>
      </c>
      <c r="Q215" s="917">
        <v>43517</v>
      </c>
      <c r="R215" s="695">
        <f t="shared" si="54"/>
        <v>5.8823529411764595</v>
      </c>
      <c r="S215" s="761">
        <f>IF(INDEX(Historical!$D$7:$D$1439,MATCH(B215,Historical!$B$7:$B$1446,0))=0,"n/a",(INDEX(Historical!$C$7:$C$1439,MATCH(B215,Historical!$B$7:$B$1446,0))/INDEX(Historical!$D$7:$D$1439,MATCH(B215,Historical!$B$7:$B$1446,0))-1)*100)</f>
        <v>41.176470588235283</v>
      </c>
      <c r="T215" s="761">
        <f>IF(INDEX(Historical!$F$7:$F$1432,MATCH(B215,Historical!$B$7:$B$1446,0))=0,"n/a",((INDEX(Historical!$C$7:$C$1439,MATCH(B215,Historical!$B$7:$B$1446,0))/INDEX(Historical!$F$7:$F$1432,MATCH(B215,Historical!$B$7:$B$1446,0)))^(1/3)-1)*100)</f>
        <v>18.746644668878588</v>
      </c>
      <c r="U215" s="761">
        <f>IF(INDEX(Historical!$H$7:$H$1432,MATCH(B215,Historical!$B$7:$B$1446,0))=0,"n/a",((INDEX(Historical!$C$7:$C$1439,MATCH(B215,Historical!$B$7:$B$1446,0))/INDEX(Historical!$H$7:$H$1432,MATCH(B215,Historical!$B$7:$B$1446,0)))^(1/5)-1)*100)</f>
        <v>17.607902252467355</v>
      </c>
      <c r="V215" s="761">
        <f>IF(INDEX(Historical!$O$7:$O$1432,MATCH(B215,Historical!$B$7:$B$1446,0))=0,"n/a",((INDEX(Historical!$C$7:$C$1439,MATCH(B215,Historical!$B$7:$B$1446,0))/INDEX(Historical!$O$7:$O$1432,MATCH(B215,Historical!$B$7:$B$1446,0)))^(1/10)-1)*100)</f>
        <v>-0.66914422097676951</v>
      </c>
      <c r="W215" s="762" t="str">
        <f t="shared" si="55"/>
        <v>n/a</v>
      </c>
      <c r="X215" s="763">
        <f t="shared" si="56"/>
        <v>0.90296934628037717</v>
      </c>
      <c r="Y215" s="719" t="s">
        <v>4343</v>
      </c>
      <c r="Z215" s="704">
        <f t="shared" si="57"/>
        <v>50</v>
      </c>
      <c r="AA215" s="937">
        <f t="shared" si="58"/>
        <v>20.930555555555557</v>
      </c>
      <c r="AB215" s="641">
        <v>12</v>
      </c>
      <c r="AC215" s="918">
        <v>1.44</v>
      </c>
      <c r="AD215" s="918">
        <v>2.98</v>
      </c>
      <c r="AE215" s="918">
        <v>5.87</v>
      </c>
      <c r="AF215" s="918">
        <v>1.46</v>
      </c>
      <c r="AG215" s="918">
        <v>7.6</v>
      </c>
      <c r="AH215" s="918">
        <v>1</v>
      </c>
      <c r="AI215" s="918">
        <v>7.68</v>
      </c>
      <c r="AJ215" s="918">
        <v>19.5</v>
      </c>
      <c r="AK215" s="918">
        <v>7.0000000000000009</v>
      </c>
      <c r="AL215" s="930">
        <v>1170</v>
      </c>
      <c r="AM215" s="924">
        <v>0.70000000000000007</v>
      </c>
      <c r="AN215" s="918">
        <v>0.03</v>
      </c>
      <c r="AO215" s="804">
        <f t="shared" si="59"/>
        <v>-0.93380127919968103</v>
      </c>
      <c r="AP215" s="805">
        <f t="shared" si="60"/>
        <v>19.996754276355876</v>
      </c>
      <c r="AQ215" s="938">
        <f t="shared" si="61"/>
        <v>16.54014303351272</v>
      </c>
      <c r="AR215" s="704">
        <f>INDEX(Historical!$C$7:$C$1439,MATCH(B215,Historical!$B$7:$B$1446,0))*IF(AH215="n/a",1.03,IF(AH215&lt;0,1.01,IF(AH215&gt;10,1.1,(1+AH215/100))))</f>
        <v>0.72719999999999996</v>
      </c>
      <c r="AS215" s="937">
        <f t="shared" si="62"/>
        <v>0.78304895999999991</v>
      </c>
      <c r="AT215" s="937">
        <f t="shared" si="66"/>
        <v>0.83786238719999995</v>
      </c>
      <c r="AU215" s="937">
        <f t="shared" si="66"/>
        <v>0.89651275430400001</v>
      </c>
      <c r="AV215" s="937">
        <f t="shared" si="66"/>
        <v>0.95926864710528004</v>
      </c>
      <c r="AW215" s="704">
        <f t="shared" si="63"/>
        <v>4.2038927486092801</v>
      </c>
      <c r="AX215" s="812">
        <f t="shared" si="64"/>
        <v>13.947885695452156</v>
      </c>
      <c r="AY215" s="997">
        <v>0.69</v>
      </c>
      <c r="AZ215" s="924">
        <v>7.7200000000000006</v>
      </c>
      <c r="BA215" s="924">
        <v>-19.170000000000002</v>
      </c>
      <c r="BB215" s="924">
        <v>-4.32</v>
      </c>
      <c r="BC215" s="924">
        <v>-9.5299999999999994</v>
      </c>
      <c r="BE215" s="666">
        <v>2011</v>
      </c>
      <c r="BF215" s="948" t="e">
        <f>#VALUE!</f>
        <v>#VALUE!</v>
      </c>
      <c r="BG215" s="933">
        <v>1.0999999999999999</v>
      </c>
    </row>
    <row r="216" spans="1:59" ht="11.25" customHeight="1" x14ac:dyDescent="0.2">
      <c r="A216" s="611" t="s">
        <v>1275</v>
      </c>
      <c r="B216" s="927" t="s">
        <v>1276</v>
      </c>
      <c r="C216" s="994" t="s">
        <v>108</v>
      </c>
      <c r="D216" s="994" t="s">
        <v>118</v>
      </c>
      <c r="E216" s="794">
        <v>8</v>
      </c>
      <c r="F216" s="526">
        <v>531</v>
      </c>
      <c r="G216" s="526" t="s">
        <v>37</v>
      </c>
      <c r="H216" s="526" t="s">
        <v>37</v>
      </c>
      <c r="I216" s="926">
        <v>49.72</v>
      </c>
      <c r="J216" s="704">
        <f t="shared" si="52"/>
        <v>2.4135156878519708</v>
      </c>
      <c r="K216" s="929">
        <v>0.3</v>
      </c>
      <c r="L216" s="641">
        <v>4</v>
      </c>
      <c r="M216" s="695">
        <f t="shared" si="53"/>
        <v>1.2</v>
      </c>
      <c r="N216" s="923" t="s">
        <v>164</v>
      </c>
      <c r="O216" s="797">
        <v>0.25</v>
      </c>
      <c r="P216" s="917">
        <v>43343</v>
      </c>
      <c r="Q216" s="917">
        <v>43374</v>
      </c>
      <c r="R216" s="695">
        <f t="shared" si="54"/>
        <v>19.999999999999996</v>
      </c>
      <c r="S216" s="761">
        <f>IF(INDEX(Historical!$D$7:$D$1439,MATCH(B216,Historical!$B$7:$B$1446,0))=0,"n/a",(INDEX(Historical!$C$7:$C$1439,MATCH(B216,Historical!$B$7:$B$1446,0))/INDEX(Historical!$D$7:$D$1439,MATCH(B216,Historical!$B$7:$B$1446,0))-1)*100)</f>
        <v>14.130434782608692</v>
      </c>
      <c r="T216" s="761">
        <f>IF(INDEX(Historical!$F$7:$F$1432,MATCH(B216,Historical!$B$7:$B$1446,0))=0,"n/a",((INDEX(Historical!$C$7:$C$1439,MATCH(B216,Historical!$B$7:$B$1446,0))/INDEX(Historical!$F$7:$F$1432,MATCH(B216,Historical!$B$7:$B$1446,0)))^(1/3)-1)*100)</f>
        <v>11.868894208139679</v>
      </c>
      <c r="U216" s="761">
        <f>IF(INDEX(Historical!$H$7:$H$1432,MATCH(B216,Historical!$B$7:$B$1446,0))=0,"n/a",((INDEX(Historical!$C$7:$C$1439,MATCH(B216,Historical!$B$7:$B$1446,0))/INDEX(Historical!$H$7:$H$1432,MATCH(B216,Historical!$B$7:$B$1446,0)))^(1/5)-1)*100)</f>
        <v>18.466445254224407</v>
      </c>
      <c r="V216" s="761">
        <f>IF(INDEX(Historical!$O$7:$O$1432,MATCH(B216,Historical!$B$7:$B$1446,0))=0,"n/a",((INDEX(Historical!$C$7:$C$1439,MATCH(B216,Historical!$B$7:$B$1446,0))/INDEX(Historical!$O$7:$O$1432,MATCH(B216,Historical!$B$7:$B$1446,0)))^(1/10)-1)*100)</f>
        <v>-6.7850987529237683</v>
      </c>
      <c r="W216" s="762" t="str">
        <f t="shared" si="55"/>
        <v>n/a</v>
      </c>
      <c r="X216" s="763">
        <f t="shared" si="56"/>
        <v>1.8843311483902454</v>
      </c>
      <c r="Y216" s="715"/>
      <c r="Z216" s="704">
        <f t="shared" si="57"/>
        <v>30.303030303030305</v>
      </c>
      <c r="AA216" s="937">
        <f t="shared" si="58"/>
        <v>12.555555555555555</v>
      </c>
      <c r="AB216" s="641">
        <v>12</v>
      </c>
      <c r="AC216" s="918">
        <v>3.96</v>
      </c>
      <c r="AD216" s="918">
        <v>0.83</v>
      </c>
      <c r="AE216" s="918">
        <v>0.95</v>
      </c>
      <c r="AF216" s="918">
        <v>1.4</v>
      </c>
      <c r="AG216" s="918">
        <v>14.099999999999998</v>
      </c>
      <c r="AH216" s="918">
        <v>133.9</v>
      </c>
      <c r="AI216" s="918">
        <v>8.89</v>
      </c>
      <c r="AJ216" s="918">
        <v>9.8000000000000007</v>
      </c>
      <c r="AK216" s="918">
        <v>15.14</v>
      </c>
      <c r="AL216" s="930">
        <v>18030</v>
      </c>
      <c r="AM216" s="924">
        <v>0.2</v>
      </c>
      <c r="AN216" s="918">
        <v>0.37</v>
      </c>
      <c r="AO216" s="804">
        <f t="shared" si="59"/>
        <v>8.3244053865208212</v>
      </c>
      <c r="AP216" s="805">
        <f t="shared" si="60"/>
        <v>20.879960942076377</v>
      </c>
      <c r="AQ216" s="938">
        <f t="shared" si="61"/>
        <v>-11.612525327327361</v>
      </c>
      <c r="AR216" s="704">
        <f>INDEX(Historical!$C$7:$C$1439,MATCH(B216,Historical!$B$7:$B$1446,0))*IF(AH216="n/a",1.03,IF(AH216&lt;0,1.01,IF(AH216&gt;10,1.1,(1+AH216/100))))</f>
        <v>1.1550000000000002</v>
      </c>
      <c r="AS216" s="937">
        <f t="shared" si="62"/>
        <v>1.2576795000000003</v>
      </c>
      <c r="AT216" s="937">
        <f t="shared" si="66"/>
        <v>1.3834474500000005</v>
      </c>
      <c r="AU216" s="937">
        <f t="shared" si="66"/>
        <v>1.5217921950000006</v>
      </c>
      <c r="AV216" s="937">
        <f t="shared" si="66"/>
        <v>1.6739714145000009</v>
      </c>
      <c r="AW216" s="704">
        <f t="shared" si="63"/>
        <v>6.9918905595000016</v>
      </c>
      <c r="AX216" s="812">
        <f t="shared" si="64"/>
        <v>14.06253129424779</v>
      </c>
      <c r="AY216" s="997">
        <v>0.7</v>
      </c>
      <c r="AZ216" s="924">
        <v>22.64</v>
      </c>
      <c r="BA216" s="924">
        <v>-9.86</v>
      </c>
      <c r="BB216" s="924">
        <v>3.26</v>
      </c>
      <c r="BC216" s="924">
        <v>3.05</v>
      </c>
      <c r="BE216" s="666">
        <v>2011</v>
      </c>
      <c r="BF216" s="948" t="e">
        <f>#VALUE!</f>
        <v>#VALUE!</v>
      </c>
      <c r="BG216" s="933">
        <v>1.7999999999999998</v>
      </c>
    </row>
    <row r="217" spans="1:59" ht="11.25" customHeight="1" x14ac:dyDescent="0.2">
      <c r="A217" s="611" t="s">
        <v>1317</v>
      </c>
      <c r="B217" s="927" t="s">
        <v>1318</v>
      </c>
      <c r="C217" s="994" t="s">
        <v>112</v>
      </c>
      <c r="D217" s="994" t="s">
        <v>4382</v>
      </c>
      <c r="E217" s="794">
        <v>7</v>
      </c>
      <c r="F217" s="526">
        <v>638</v>
      </c>
      <c r="G217" s="526" t="s">
        <v>106</v>
      </c>
      <c r="H217" s="526" t="s">
        <v>106</v>
      </c>
      <c r="I217" s="926">
        <v>207.2</v>
      </c>
      <c r="J217" s="704">
        <f t="shared" si="52"/>
        <v>1.6602316602316602</v>
      </c>
      <c r="K217" s="929">
        <v>0.86</v>
      </c>
      <c r="L217" s="641">
        <v>4</v>
      </c>
      <c r="M217" s="695">
        <f t="shared" si="53"/>
        <v>3.44</v>
      </c>
      <c r="N217" s="923" t="s">
        <v>250</v>
      </c>
      <c r="O217" s="797">
        <v>0.72</v>
      </c>
      <c r="P217" s="917">
        <v>43433</v>
      </c>
      <c r="Q217" s="917">
        <v>43448</v>
      </c>
      <c r="R217" s="695">
        <f t="shared" si="54"/>
        <v>19.444444444444446</v>
      </c>
      <c r="S217" s="761">
        <f>IF(INDEX(Historical!$D$7:$D$1439,MATCH(B217,Historical!$B$7:$B$1446,0))=0,"n/a",(INDEX(Historical!$C$7:$C$1439,MATCH(B217,Historical!$B$7:$B$1446,0))/INDEX(Historical!$D$7:$D$1439,MATCH(B217,Historical!$B$7:$B$1446,0))-1)*100)</f>
        <v>19.84126984126986</v>
      </c>
      <c r="T217" s="761">
        <f>IF(INDEX(Historical!$F$7:$F$1432,MATCH(B217,Historical!$B$7:$B$1446,0))=0,"n/a",((INDEX(Historical!$C$7:$C$1439,MATCH(B217,Historical!$B$7:$B$1446,0))/INDEX(Historical!$F$7:$F$1432,MATCH(B217,Historical!$B$7:$B$1446,0)))^(1/3)-1)*100)</f>
        <v>21.111674062215368</v>
      </c>
      <c r="U217" s="761">
        <f>IF(INDEX(Historical!$H$7:$H$1432,MATCH(B217,Historical!$B$7:$B$1446,0))=0,"n/a",((INDEX(Historical!$C$7:$C$1439,MATCH(B217,Historical!$B$7:$B$1446,0))/INDEX(Historical!$H$7:$H$1432,MATCH(B217,Historical!$B$7:$B$1446,0)))^(1/5)-1)*100)</f>
        <v>43.287197224706134</v>
      </c>
      <c r="V217" s="761" t="str">
        <f>IF(INDEX(Historical!$O$7:$O$1432,MATCH(B217,Historical!$B$7:$B$1446,0))=0,"n/a",((INDEX(Historical!$C$7:$C$1439,MATCH(B217,Historical!$B$7:$B$1446,0))/INDEX(Historical!$O$7:$O$1432,MATCH(B217,Historical!$B$7:$B$1446,0)))^(1/10)-1)*100)</f>
        <v>n/a</v>
      </c>
      <c r="W217" s="762" t="str">
        <f t="shared" si="55"/>
        <v>n/a</v>
      </c>
      <c r="X217" s="763">
        <f t="shared" si="56"/>
        <v>1.4525905108961792</v>
      </c>
      <c r="Y217" s="718"/>
      <c r="Z217" s="704">
        <f t="shared" si="57"/>
        <v>18.001046572475143</v>
      </c>
      <c r="AA217" s="937">
        <f t="shared" si="58"/>
        <v>10.842490842490843</v>
      </c>
      <c r="AB217" s="641">
        <v>12</v>
      </c>
      <c r="AC217" s="918">
        <v>19.11</v>
      </c>
      <c r="AD217" s="918">
        <v>1.21</v>
      </c>
      <c r="AE217" s="918">
        <v>1.08</v>
      </c>
      <c r="AF217" s="918">
        <v>5.86</v>
      </c>
      <c r="AG217" s="918">
        <v>49.5</v>
      </c>
      <c r="AH217" s="918">
        <v>63.4</v>
      </c>
      <c r="AI217" s="918">
        <v>13.94</v>
      </c>
      <c r="AJ217" s="918">
        <v>29.799999999999997</v>
      </c>
      <c r="AK217" s="918">
        <v>8.9499999999999993</v>
      </c>
      <c r="AL217" s="930">
        <v>8830</v>
      </c>
      <c r="AM217" s="924">
        <v>2</v>
      </c>
      <c r="AN217" s="918">
        <v>0.85</v>
      </c>
      <c r="AO217" s="804">
        <f t="shared" si="59"/>
        <v>34.104938042446946</v>
      </c>
      <c r="AP217" s="805">
        <f t="shared" si="60"/>
        <v>44.947428884937793</v>
      </c>
      <c r="AQ217" s="938">
        <f t="shared" si="61"/>
        <v>68.04364028033028</v>
      </c>
      <c r="AR217" s="704">
        <f>INDEX(Historical!$C$7:$C$1439,MATCH(B217,Historical!$B$7:$B$1446,0))*IF(AH217="n/a",1.03,IF(AH217&lt;0,1.01,IF(AH217&gt;10,1.1,(1+AH217/100))))</f>
        <v>3.3220000000000005</v>
      </c>
      <c r="AS217" s="937">
        <f t="shared" si="62"/>
        <v>3.6542000000000008</v>
      </c>
      <c r="AT217" s="937">
        <f t="shared" si="66"/>
        <v>3.9812509000000005</v>
      </c>
      <c r="AU217" s="937">
        <f t="shared" si="66"/>
        <v>4.3375728555500004</v>
      </c>
      <c r="AV217" s="937">
        <f t="shared" si="66"/>
        <v>4.7257856261217253</v>
      </c>
      <c r="AW217" s="704">
        <f t="shared" si="63"/>
        <v>20.020809381671725</v>
      </c>
      <c r="AX217" s="812">
        <f t="shared" si="64"/>
        <v>9.662552790382108</v>
      </c>
      <c r="AY217" s="997">
        <v>1.1200000000000001</v>
      </c>
      <c r="AZ217" s="924">
        <v>19.220000000000002</v>
      </c>
      <c r="BA217" s="924">
        <v>-22.61</v>
      </c>
      <c r="BB217" s="924">
        <v>-0.02</v>
      </c>
      <c r="BC217" s="924">
        <v>-6.0699999999999994</v>
      </c>
      <c r="BE217" s="666">
        <v>2013</v>
      </c>
      <c r="BF217" s="948" t="e">
        <f>#VALUE!</f>
        <v>#VALUE!</v>
      </c>
      <c r="BG217" s="933">
        <v>13.200000000000001</v>
      </c>
    </row>
    <row r="218" spans="1:59" ht="11.25" customHeight="1" x14ac:dyDescent="0.2">
      <c r="A218" s="630" t="s">
        <v>1283</v>
      </c>
      <c r="B218" s="927" t="s">
        <v>1284</v>
      </c>
      <c r="C218" s="994" t="s">
        <v>108</v>
      </c>
      <c r="D218" s="994" t="s">
        <v>4376</v>
      </c>
      <c r="E218" s="794">
        <v>7</v>
      </c>
      <c r="F218" s="526">
        <v>689</v>
      </c>
      <c r="G218" s="526" t="s">
        <v>106</v>
      </c>
      <c r="H218" s="526" t="s">
        <v>106</v>
      </c>
      <c r="I218" s="926">
        <v>81.25</v>
      </c>
      <c r="J218" s="704">
        <f t="shared" si="52"/>
        <v>2.56</v>
      </c>
      <c r="K218" s="929">
        <v>0.52</v>
      </c>
      <c r="L218" s="641">
        <v>4</v>
      </c>
      <c r="M218" s="695">
        <f t="shared" si="53"/>
        <v>2.08</v>
      </c>
      <c r="N218" s="923" t="s">
        <v>127</v>
      </c>
      <c r="O218" s="797">
        <v>0.47310000000000002</v>
      </c>
      <c r="P218" s="917">
        <v>43546</v>
      </c>
      <c r="Q218" s="917">
        <v>43565</v>
      </c>
      <c r="R218" s="695">
        <f t="shared" si="54"/>
        <v>9.9133375607693921</v>
      </c>
      <c r="S218" s="761">
        <f>IF(INDEX(Historical!$D$7:$D$1439,MATCH(B218,Historical!$B$7:$B$1446,0))=0,"n/a",(INDEX(Historical!$C$7:$C$1439,MATCH(B218,Historical!$B$7:$B$1446,0))/INDEX(Historical!$D$7:$D$1439,MATCH(B218,Historical!$B$7:$B$1446,0))-1)*100)</f>
        <v>9.9982156664485835</v>
      </c>
      <c r="T218" s="761">
        <f>IF(INDEX(Historical!$F$7:$F$1432,MATCH(B218,Historical!$B$7:$B$1446,0))=0,"n/a",((INDEX(Historical!$C$7:$C$1439,MATCH(B218,Historical!$B$7:$B$1446,0))/INDEX(Historical!$F$7:$F$1432,MATCH(B218,Historical!$B$7:$B$1446,0)))^(1/3)-1)*100)</f>
        <v>7.9073058008646502</v>
      </c>
      <c r="U218" s="761">
        <f>IF(INDEX(Historical!$H$7:$H$1432,MATCH(B218,Historical!$B$7:$B$1446,0))=0,"n/a",((INDEX(Historical!$C$7:$C$1439,MATCH(B218,Historical!$B$7:$B$1446,0))/INDEX(Historical!$H$7:$H$1432,MATCH(B218,Historical!$B$7:$B$1446,0)))^(1/5)-1)*100)</f>
        <v>7.2565822167253158</v>
      </c>
      <c r="V218" s="761">
        <f>IF(INDEX(Historical!$O$7:$O$1432,MATCH(B218,Historical!$B$7:$B$1446,0))=0,"n/a",((INDEX(Historical!$C$7:$C$1439,MATCH(B218,Historical!$B$7:$B$1446,0))/INDEX(Historical!$O$7:$O$1432,MATCH(B218,Historical!$B$7:$B$1446,0)))^(1/10)-1)*100)</f>
        <v>4.1382559487244786</v>
      </c>
      <c r="W218" s="762">
        <f t="shared" si="55"/>
        <v>1.7535363463833089</v>
      </c>
      <c r="X218" s="763" t="str">
        <f t="shared" si="56"/>
        <v>n/a</v>
      </c>
      <c r="Y218" s="718"/>
      <c r="Z218" s="704" t="str">
        <f t="shared" si="57"/>
        <v>n/a</v>
      </c>
      <c r="AA218" s="937" t="str">
        <f t="shared" si="58"/>
        <v>n/a</v>
      </c>
      <c r="AB218" s="641">
        <v>12</v>
      </c>
      <c r="AC218" s="918" t="s">
        <v>137</v>
      </c>
      <c r="AD218" s="918" t="s">
        <v>137</v>
      </c>
      <c r="AE218" s="918" t="s">
        <v>137</v>
      </c>
      <c r="AF218" s="918" t="s">
        <v>137</v>
      </c>
      <c r="AG218" s="918" t="s">
        <v>137</v>
      </c>
      <c r="AH218" s="918" t="s">
        <v>137</v>
      </c>
      <c r="AI218" s="918" t="s">
        <v>137</v>
      </c>
      <c r="AJ218" s="918" t="s">
        <v>137</v>
      </c>
      <c r="AK218" s="918" t="s">
        <v>137</v>
      </c>
      <c r="AL218" s="930" t="s">
        <v>137</v>
      </c>
      <c r="AM218" s="924" t="s">
        <v>137</v>
      </c>
      <c r="AN218" s="918" t="s">
        <v>137</v>
      </c>
      <c r="AO218" s="804" t="str">
        <f t="shared" si="59"/>
        <v>n/a</v>
      </c>
      <c r="AP218" s="805">
        <f t="shared" si="60"/>
        <v>9.8165822167253154</v>
      </c>
      <c r="AQ218" s="938" t="str">
        <f t="shared" si="61"/>
        <v>n/a</v>
      </c>
      <c r="AR218" s="704">
        <f>INDEX(Historical!$C$7:$C$1439,MATCH(B218,Historical!$B$7:$B$1446,0))*IF(AH218="n/a",1.03,IF(AH218&lt;0,1.01,IF(AH218&gt;10,1.1,(1+AH218/100))))</f>
        <v>1.904882</v>
      </c>
      <c r="AS218" s="937">
        <f t="shared" si="62"/>
        <v>1.96202846</v>
      </c>
      <c r="AT218" s="937">
        <f t="shared" si="66"/>
        <v>2.0208893138000001</v>
      </c>
      <c r="AU218" s="937">
        <f t="shared" si="66"/>
        <v>2.0815159932140004</v>
      </c>
      <c r="AV218" s="937">
        <f t="shared" si="66"/>
        <v>2.1439614730104206</v>
      </c>
      <c r="AW218" s="704">
        <f t="shared" si="63"/>
        <v>10.11327724002442</v>
      </c>
      <c r="AX218" s="812">
        <f t="shared" si="64"/>
        <v>12.447110449260824</v>
      </c>
      <c r="AY218" s="997" t="s">
        <v>137</v>
      </c>
      <c r="AZ218" s="924" t="s">
        <v>137</v>
      </c>
      <c r="BA218" s="924" t="s">
        <v>137</v>
      </c>
      <c r="BB218" s="924" t="s">
        <v>137</v>
      </c>
      <c r="BC218" s="924" t="s">
        <v>137</v>
      </c>
      <c r="BD218" s="963" t="s">
        <v>4301</v>
      </c>
      <c r="BE218" s="666">
        <v>2013</v>
      </c>
      <c r="BF218" s="948" t="e">
        <f>#VALUE!</f>
        <v>#VALUE!</v>
      </c>
      <c r="BG218" s="933" t="s">
        <v>137</v>
      </c>
    </row>
    <row r="219" spans="1:59" ht="11.25" customHeight="1" x14ac:dyDescent="0.2">
      <c r="A219" s="630" t="s">
        <v>4166</v>
      </c>
      <c r="B219" s="927" t="s">
        <v>4167</v>
      </c>
      <c r="C219" s="994" t="s">
        <v>179</v>
      </c>
      <c r="D219" s="994" t="s">
        <v>4374</v>
      </c>
      <c r="E219" s="794">
        <v>5</v>
      </c>
      <c r="F219" s="526">
        <v>808</v>
      </c>
      <c r="G219" s="526" t="s">
        <v>106</v>
      </c>
      <c r="H219" s="526" t="s">
        <v>106</v>
      </c>
      <c r="I219" s="926">
        <v>19.55</v>
      </c>
      <c r="J219" s="704">
        <f t="shared" si="52"/>
        <v>9.0025575447570318</v>
      </c>
      <c r="K219" s="929">
        <v>0.44</v>
      </c>
      <c r="L219" s="641">
        <v>4</v>
      </c>
      <c r="M219" s="695">
        <f t="shared" si="53"/>
        <v>1.76</v>
      </c>
      <c r="N219" s="923" t="s">
        <v>107</v>
      </c>
      <c r="O219" s="797">
        <v>0.43</v>
      </c>
      <c r="P219" s="660">
        <v>43223</v>
      </c>
      <c r="Q219" s="660">
        <v>43235</v>
      </c>
      <c r="R219" s="695">
        <f t="shared" si="54"/>
        <v>2.3255813953488391</v>
      </c>
      <c r="S219" s="761">
        <f>IF(INDEX(Historical!$D$7:$D$1439,MATCH(B219,Historical!$B$7:$B$1446,0))=0,"n/a",(INDEX(Historical!$C$7:$C$1439,MATCH(B219,Historical!$B$7:$B$1446,0))/INDEX(Historical!$D$7:$D$1439,MATCH(B219,Historical!$B$7:$B$1446,0))-1)*100)</f>
        <v>2.7900146842878115</v>
      </c>
      <c r="T219" s="761">
        <f>IF(INDEX(Historical!$F$7:$F$1432,MATCH(B219,Historical!$B$7:$B$1446,0))=0,"n/a",((INDEX(Historical!$C$7:$C$1439,MATCH(B219,Historical!$B$7:$B$1446,0))/INDEX(Historical!$F$7:$F$1432,MATCH(B219,Historical!$B$7:$B$1446,0)))^(1/3)-1)*100)</f>
        <v>9.0355436729529828</v>
      </c>
      <c r="U219" s="761" t="str">
        <f>IF(INDEX(Historical!$H$7:$H$1432,MATCH(B219,Historical!$B$7:$B$1446,0))=0,"n/a",((INDEX(Historical!$C$7:$C$1439,MATCH(B219,Historical!$B$7:$B$1446,0))/INDEX(Historical!$H$7:$H$1432,MATCH(B219,Historical!$B$7:$B$1446,0)))^(1/5)-1)*100)</f>
        <v>n/a</v>
      </c>
      <c r="V219" s="761" t="str">
        <f>IF(INDEX(Historical!$O$7:$O$1432,MATCH(B219,Historical!$B$7:$B$1446,0))=0,"n/a",((INDEX(Historical!$C$7:$C$1439,MATCH(B219,Historical!$B$7:$B$1446,0))/INDEX(Historical!$O$7:$O$1432,MATCH(B219,Historical!$B$7:$B$1446,0)))^(1/10)-1)*100)</f>
        <v>n/a</v>
      </c>
      <c r="W219" s="762" t="str">
        <f t="shared" si="55"/>
        <v>n/a</v>
      </c>
      <c r="X219" s="763" t="str">
        <f t="shared" si="56"/>
        <v>n/a</v>
      </c>
      <c r="Y219" s="928"/>
      <c r="Z219" s="704">
        <f t="shared" si="57"/>
        <v>88.442211055276388</v>
      </c>
      <c r="AA219" s="937">
        <f t="shared" si="58"/>
        <v>9.8241206030150749</v>
      </c>
      <c r="AB219" s="641">
        <v>12</v>
      </c>
      <c r="AC219" s="918">
        <v>1.99</v>
      </c>
      <c r="AD219" s="918">
        <v>0.83</v>
      </c>
      <c r="AE219" s="918">
        <v>4.5199999999999996</v>
      </c>
      <c r="AF219" s="918">
        <v>1.69</v>
      </c>
      <c r="AG219" s="918">
        <v>17.5</v>
      </c>
      <c r="AH219" s="918">
        <v>56.999999999999993</v>
      </c>
      <c r="AI219" s="918">
        <v>3.94</v>
      </c>
      <c r="AJ219" s="918">
        <v>5.7</v>
      </c>
      <c r="AK219" s="918">
        <v>11.899999999999999</v>
      </c>
      <c r="AL219" s="930">
        <v>662.35</v>
      </c>
      <c r="AM219" s="924">
        <v>13.089999999999998</v>
      </c>
      <c r="AN219" s="918">
        <v>1.29</v>
      </c>
      <c r="AO219" s="804" t="str">
        <f t="shared" si="59"/>
        <v>n/a</v>
      </c>
      <c r="AP219" s="805" t="str">
        <f t="shared" si="60"/>
        <v>n/a</v>
      </c>
      <c r="AQ219" s="938">
        <f t="shared" si="61"/>
        <v>-14.098858320624096</v>
      </c>
      <c r="AR219" s="704">
        <f>INDEX(Historical!$C$7:$C$1439,MATCH(B219,Historical!$B$7:$B$1446,0))*IF(AH219="n/a",1.03,IF(AH219&lt;0,1.01,IF(AH219&gt;10,1.1,(1+AH219/100))))</f>
        <v>1.9250000000000003</v>
      </c>
      <c r="AS219" s="937">
        <f t="shared" si="62"/>
        <v>2.0008450000000004</v>
      </c>
      <c r="AT219" s="937">
        <f t="shared" si="66"/>
        <v>2.2009295000000009</v>
      </c>
      <c r="AU219" s="937">
        <f t="shared" si="66"/>
        <v>2.421022450000001</v>
      </c>
      <c r="AV219" s="937">
        <f t="shared" si="66"/>
        <v>2.6631246950000014</v>
      </c>
      <c r="AW219" s="704">
        <f t="shared" si="63"/>
        <v>11.210921645000003</v>
      </c>
      <c r="AX219" s="812">
        <f t="shared" si="64"/>
        <v>57.344867749360631</v>
      </c>
      <c r="AY219" s="997">
        <v>0.98</v>
      </c>
      <c r="AZ219" s="924">
        <v>34.86</v>
      </c>
      <c r="BA219" s="924">
        <v>0.88</v>
      </c>
      <c r="BB219" s="924">
        <v>8.34</v>
      </c>
      <c r="BC219" s="924">
        <v>10.32</v>
      </c>
      <c r="BE219" s="666">
        <v>2014</v>
      </c>
      <c r="BF219" s="948" t="e">
        <f>#VALUE!</f>
        <v>#VALUE!</v>
      </c>
      <c r="BG219" s="933">
        <v>6.3</v>
      </c>
    </row>
    <row r="220" spans="1:59" ht="11.25" customHeight="1" x14ac:dyDescent="0.2">
      <c r="A220" s="537" t="s">
        <v>1295</v>
      </c>
      <c r="B220" s="927" t="s">
        <v>1296</v>
      </c>
      <c r="C220" s="994" t="s">
        <v>112</v>
      </c>
      <c r="D220" s="994" t="s">
        <v>4359</v>
      </c>
      <c r="E220" s="794">
        <v>8</v>
      </c>
      <c r="F220" s="526">
        <v>501</v>
      </c>
      <c r="G220" s="526" t="s">
        <v>106</v>
      </c>
      <c r="H220" s="526" t="s">
        <v>106</v>
      </c>
      <c r="I220" s="918">
        <v>36.29</v>
      </c>
      <c r="J220" s="704">
        <f t="shared" si="52"/>
        <v>3.2515844585285203</v>
      </c>
      <c r="K220" s="929">
        <v>0.29499999999999998</v>
      </c>
      <c r="L220" s="641">
        <v>4</v>
      </c>
      <c r="M220" s="695">
        <f t="shared" si="53"/>
        <v>1.18</v>
      </c>
      <c r="N220" s="923" t="s">
        <v>119</v>
      </c>
      <c r="O220" s="797">
        <v>0.28499999999999998</v>
      </c>
      <c r="P220" s="660">
        <v>43237</v>
      </c>
      <c r="Q220" s="660">
        <v>43252</v>
      </c>
      <c r="R220" s="695">
        <f t="shared" si="54"/>
        <v>3.5087719298245648</v>
      </c>
      <c r="S220" s="761">
        <f>IF(INDEX(Historical!$D$7:$D$1439,MATCH(B220,Historical!$B$7:$B$1446,0))=0,"n/a",(INDEX(Historical!$C$7:$C$1439,MATCH(B220,Historical!$B$7:$B$1446,0))/INDEX(Historical!$D$7:$D$1439,MATCH(B220,Historical!$B$7:$B$1446,0))-1)*100)</f>
        <v>3.539823008849563</v>
      </c>
      <c r="T220" s="761">
        <f>IF(INDEX(Historical!$F$7:$F$1432,MATCH(B220,Historical!$B$7:$B$1446,0))=0,"n/a",((INDEX(Historical!$C$7:$C$1439,MATCH(B220,Historical!$B$7:$B$1446,0))/INDEX(Historical!$F$7:$F$1432,MATCH(B220,Historical!$B$7:$B$1446,0)))^(1/3)-1)*100)</f>
        <v>3.8380499892909814</v>
      </c>
      <c r="U220" s="761">
        <f>IF(INDEX(Historical!$H$7:$H$1432,MATCH(B220,Historical!$B$7:$B$1446,0))=0,"n/a",((INDEX(Historical!$C$7:$C$1439,MATCH(B220,Historical!$B$7:$B$1446,0))/INDEX(Historical!$H$7:$H$1432,MATCH(B220,Historical!$B$7:$B$1446,0)))^(1/5)-1)*100)</f>
        <v>4.0358274630921898</v>
      </c>
      <c r="V220" s="761">
        <f>IF(INDEX(Historical!$O$7:$O$1432,MATCH(B220,Historical!$B$7:$B$1446,0))=0,"n/a",((INDEX(Historical!$C$7:$C$1439,MATCH(B220,Historical!$B$7:$B$1446,0))/INDEX(Historical!$O$7:$O$1432,MATCH(B220,Historical!$B$7:$B$1446,0)))^(1/10)-1)*100)</f>
        <v>3.1261349162235552</v>
      </c>
      <c r="W220" s="762">
        <f t="shared" si="55"/>
        <v>1.2909959330762233</v>
      </c>
      <c r="X220" s="763">
        <f t="shared" si="56"/>
        <v>0.4638882141485276</v>
      </c>
      <c r="Y220" s="719"/>
      <c r="Z220" s="704">
        <f t="shared" si="57"/>
        <v>56.19047619047619</v>
      </c>
      <c r="AA220" s="937">
        <f t="shared" si="58"/>
        <v>17.280952380952378</v>
      </c>
      <c r="AB220" s="641">
        <v>12</v>
      </c>
      <c r="AC220" s="918">
        <v>2.1</v>
      </c>
      <c r="AD220" s="918">
        <v>1.92</v>
      </c>
      <c r="AE220" s="918">
        <v>0.74</v>
      </c>
      <c r="AF220" s="918">
        <v>2.82</v>
      </c>
      <c r="AG220" s="918">
        <v>17.299999999999997</v>
      </c>
      <c r="AH220" s="918">
        <v>109.89999999999999</v>
      </c>
      <c r="AI220" s="918">
        <v>18.09</v>
      </c>
      <c r="AJ220" s="918">
        <v>8.6999999999999993</v>
      </c>
      <c r="AK220" s="918">
        <v>9</v>
      </c>
      <c r="AL220" s="930">
        <v>1660</v>
      </c>
      <c r="AM220" s="924">
        <v>1.0999999999999999</v>
      </c>
      <c r="AN220" s="918">
        <v>0.44</v>
      </c>
      <c r="AO220" s="804">
        <f t="shared" si="59"/>
        <v>-9.993540459331669</v>
      </c>
      <c r="AP220" s="805">
        <f t="shared" si="60"/>
        <v>7.2874119216207101</v>
      </c>
      <c r="AQ220" s="938">
        <f t="shared" si="61"/>
        <v>47.169268703740073</v>
      </c>
      <c r="AR220" s="704">
        <f>INDEX(Historical!$C$7:$C$1439,MATCH(B220,Historical!$B$7:$B$1446,0))*IF(AH220="n/a",1.03,IF(AH220&lt;0,1.01,IF(AH220&gt;10,1.1,(1+AH220/100))))</f>
        <v>1.2869999999999999</v>
      </c>
      <c r="AS220" s="937">
        <f t="shared" si="62"/>
        <v>1.4157</v>
      </c>
      <c r="AT220" s="937">
        <f t="shared" si="66"/>
        <v>1.543113</v>
      </c>
      <c r="AU220" s="937">
        <f t="shared" si="66"/>
        <v>1.6819931700000001</v>
      </c>
      <c r="AV220" s="937">
        <f t="shared" si="66"/>
        <v>1.8333725553000002</v>
      </c>
      <c r="AW220" s="704">
        <f t="shared" si="63"/>
        <v>7.7611787253000006</v>
      </c>
      <c r="AX220" s="812">
        <f t="shared" si="64"/>
        <v>21.386549256820061</v>
      </c>
      <c r="AY220" s="997">
        <v>1.29</v>
      </c>
      <c r="AZ220" s="924">
        <v>11.49</v>
      </c>
      <c r="BA220" s="924">
        <v>-20.07</v>
      </c>
      <c r="BB220" s="924">
        <v>-5.9499999999999993</v>
      </c>
      <c r="BC220" s="924">
        <v>-8.0500000000000007</v>
      </c>
      <c r="BE220" s="666">
        <v>2011</v>
      </c>
      <c r="BF220" s="948" t="e">
        <f>#VALUE!</f>
        <v>#VALUE!</v>
      </c>
      <c r="BG220" s="933">
        <v>6.8000000000000007</v>
      </c>
    </row>
    <row r="221" spans="1:59" s="840" customFormat="1" ht="11.25" customHeight="1" x14ac:dyDescent="0.2">
      <c r="A221" s="819" t="s">
        <v>3852</v>
      </c>
      <c r="B221" s="848" t="s">
        <v>3853</v>
      </c>
      <c r="C221" s="994" t="s">
        <v>108</v>
      </c>
      <c r="D221" s="994" t="s">
        <v>4372</v>
      </c>
      <c r="E221" s="820">
        <v>5</v>
      </c>
      <c r="F221" s="526">
        <v>845</v>
      </c>
      <c r="G221" s="1151" t="s">
        <v>106</v>
      </c>
      <c r="H221" s="1151" t="s">
        <v>106</v>
      </c>
      <c r="I221" s="821">
        <v>9.25</v>
      </c>
      <c r="J221" s="822">
        <f t="shared" si="52"/>
        <v>4.756756756756757</v>
      </c>
      <c r="K221" s="823">
        <v>0.11</v>
      </c>
      <c r="L221" s="824">
        <v>4</v>
      </c>
      <c r="M221" s="825">
        <f t="shared" si="53"/>
        <v>0.44</v>
      </c>
      <c r="N221" s="826" t="s">
        <v>305</v>
      </c>
      <c r="O221" s="827">
        <v>0.1</v>
      </c>
      <c r="P221" s="828">
        <v>43413</v>
      </c>
      <c r="Q221" s="828">
        <v>43439</v>
      </c>
      <c r="R221" s="825">
        <f t="shared" si="54"/>
        <v>9.9999999999999947</v>
      </c>
      <c r="S221" s="761">
        <f>IF(INDEX(Historical!$D$7:$D$1439,MATCH(B221,Historical!$B$7:$B$1446,0))=0,"n/a",(INDEX(Historical!$C$7:$C$1439,MATCH(B221,Historical!$B$7:$B$1446,0))/INDEX(Historical!$D$7:$D$1439,MATCH(B221,Historical!$B$7:$B$1446,0))-1)*100)</f>
        <v>40.571267918550944</v>
      </c>
      <c r="T221" s="761">
        <f>IF(INDEX(Historical!$F$7:$F$1432,MATCH(B221,Historical!$B$7:$B$1446,0))=0,"n/a",((INDEX(Historical!$C$7:$C$1439,MATCH(B221,Historical!$B$7:$B$1446,0))/INDEX(Historical!$F$7:$F$1432,MATCH(B221,Historical!$B$7:$B$1446,0)))^(1/3)-1)*100)</f>
        <v>36.842591869960707</v>
      </c>
      <c r="U221" s="761">
        <f>IF(INDEX(Historical!$H$7:$H$1432,MATCH(B221,Historical!$B$7:$B$1446,0))=0,"n/a",((INDEX(Historical!$C$7:$C$1439,MATCH(B221,Historical!$B$7:$B$1446,0))/INDEX(Historical!$H$7:$H$1432,MATCH(B221,Historical!$B$7:$B$1446,0)))^(1/5)-1)*100)</f>
        <v>37.529039629701579</v>
      </c>
      <c r="V221" s="761">
        <f>IF(INDEX(Historical!$O$7:$O$1432,MATCH(B221,Historical!$B$7:$B$1446,0))=0,"n/a",((INDEX(Historical!$C$7:$C$1439,MATCH(B221,Historical!$B$7:$B$1446,0))/INDEX(Historical!$O$7:$O$1432,MATCH(B221,Historical!$B$7:$B$1446,0)))^(1/10)-1)*100)</f>
        <v>21.189016396298889</v>
      </c>
      <c r="W221" s="829">
        <f t="shared" si="55"/>
        <v>1.7711553442498076</v>
      </c>
      <c r="X221" s="830">
        <f t="shared" si="56"/>
        <v>0.90869345350367026</v>
      </c>
      <c r="Y221" s="845"/>
      <c r="Z221" s="822">
        <f t="shared" si="57"/>
        <v>17.670682730923694</v>
      </c>
      <c r="AA221" s="832">
        <f t="shared" si="58"/>
        <v>3.7148594377510036</v>
      </c>
      <c r="AB221" s="824">
        <v>9</v>
      </c>
      <c r="AC221" s="833">
        <v>2.4900000000000002</v>
      </c>
      <c r="AD221" s="833" t="s">
        <v>137</v>
      </c>
      <c r="AE221" s="833">
        <v>1.36</v>
      </c>
      <c r="AF221" s="833">
        <v>0.99</v>
      </c>
      <c r="AG221" s="833">
        <v>22.400000000000002</v>
      </c>
      <c r="AH221" s="833">
        <v>62.5</v>
      </c>
      <c r="AI221" s="833" t="s">
        <v>137</v>
      </c>
      <c r="AJ221" s="833">
        <v>41.3</v>
      </c>
      <c r="AK221" s="833" t="s">
        <v>137</v>
      </c>
      <c r="AL221" s="834">
        <v>71.41</v>
      </c>
      <c r="AM221" s="835">
        <v>35.5</v>
      </c>
      <c r="AN221" s="833">
        <v>0.28000000000000003</v>
      </c>
      <c r="AO221" s="836">
        <f t="shared" si="59"/>
        <v>38.570936948707335</v>
      </c>
      <c r="AP221" s="837">
        <f t="shared" si="60"/>
        <v>42.285796386458337</v>
      </c>
      <c r="AQ221" s="838">
        <f t="shared" si="61"/>
        <v>-59.570578131632388</v>
      </c>
      <c r="AR221" s="704">
        <f>INDEX(Historical!$C$7:$C$1439,MATCH(B221,Historical!$B$7:$B$1446,0))*IF(AH221="n/a",1.03,IF(AH221&lt;0,1.01,IF(AH221&gt;10,1.1,(1+AH221/100))))</f>
        <v>0.45100000000000001</v>
      </c>
      <c r="AS221" s="832">
        <f t="shared" si="62"/>
        <v>0.46453</v>
      </c>
      <c r="AT221" s="832">
        <f t="shared" si="66"/>
        <v>0.4784659</v>
      </c>
      <c r="AU221" s="832">
        <f t="shared" si="66"/>
        <v>0.49281987700000002</v>
      </c>
      <c r="AV221" s="832">
        <f t="shared" si="66"/>
        <v>0.50760447331000003</v>
      </c>
      <c r="AW221" s="822">
        <f t="shared" si="63"/>
        <v>2.3944202503100001</v>
      </c>
      <c r="AX221" s="839">
        <f t="shared" si="64"/>
        <v>25.885624327675679</v>
      </c>
      <c r="AY221" s="998">
        <v>0.83</v>
      </c>
      <c r="AZ221" s="835">
        <v>2.78</v>
      </c>
      <c r="BA221" s="835">
        <v>-53.75</v>
      </c>
      <c r="BB221" s="835">
        <v>-11.26</v>
      </c>
      <c r="BC221" s="835">
        <v>-29.330000000000002</v>
      </c>
      <c r="BD221" s="964"/>
      <c r="BE221" s="666">
        <v>2014</v>
      </c>
      <c r="BF221" s="948" t="e">
        <f>#VALUE!</f>
        <v>#VALUE!</v>
      </c>
      <c r="BG221" s="895">
        <v>14.6</v>
      </c>
    </row>
    <row r="222" spans="1:59" ht="11.25" customHeight="1" x14ac:dyDescent="0.2">
      <c r="A222" s="537" t="s">
        <v>1273</v>
      </c>
      <c r="B222" s="927" t="s">
        <v>1274</v>
      </c>
      <c r="C222" s="994" t="s">
        <v>247</v>
      </c>
      <c r="D222" s="994" t="s">
        <v>4404</v>
      </c>
      <c r="E222" s="794">
        <v>9</v>
      </c>
      <c r="F222" s="526">
        <v>451</v>
      </c>
      <c r="G222" s="526" t="s">
        <v>115</v>
      </c>
      <c r="H222" s="526" t="s">
        <v>115</v>
      </c>
      <c r="I222" s="918">
        <v>35.659999999999997</v>
      </c>
      <c r="J222" s="704">
        <f t="shared" si="52"/>
        <v>4.2063937184520475</v>
      </c>
      <c r="K222" s="935">
        <v>0.375</v>
      </c>
      <c r="L222" s="641">
        <v>4</v>
      </c>
      <c r="M222" s="695">
        <f t="shared" si="53"/>
        <v>1.5</v>
      </c>
      <c r="N222" s="923" t="s">
        <v>1004</v>
      </c>
      <c r="O222" s="798">
        <v>0.37</v>
      </c>
      <c r="P222" s="917">
        <v>43537</v>
      </c>
      <c r="Q222" s="917">
        <v>43553</v>
      </c>
      <c r="R222" s="695">
        <f t="shared" si="54"/>
        <v>1.3513513513513526</v>
      </c>
      <c r="S222" s="761">
        <f>IF(INDEX(Historical!$D$7:$D$1439,MATCH(B222,Historical!$B$7:$B$1446,0))=0,"n/a",(INDEX(Historical!$C$7:$C$1439,MATCH(B222,Historical!$B$7:$B$1446,0))/INDEX(Historical!$D$7:$D$1439,MATCH(B222,Historical!$B$7:$B$1446,0))-1)*100)</f>
        <v>1.3698630136986356</v>
      </c>
      <c r="T222" s="761">
        <f>IF(INDEX(Historical!$F$7:$F$1432,MATCH(B222,Historical!$B$7:$B$1446,0))=0,"n/a",((INDEX(Historical!$C$7:$C$1439,MATCH(B222,Historical!$B$7:$B$1446,0))/INDEX(Historical!$F$7:$F$1432,MATCH(B222,Historical!$B$7:$B$1446,0)))^(1/3)-1)*100)</f>
        <v>6.0750740000032</v>
      </c>
      <c r="U222" s="761">
        <f>IF(INDEX(Historical!$H$7:$H$1432,MATCH(B222,Historical!$B$7:$B$1446,0))=0,"n/a",((INDEX(Historical!$C$7:$C$1439,MATCH(B222,Historical!$B$7:$B$1446,0))/INDEX(Historical!$H$7:$H$1432,MATCH(B222,Historical!$B$7:$B$1446,0)))^(1/5)-1)*100)</f>
        <v>11.994446021554527</v>
      </c>
      <c r="V222" s="761">
        <f>IF(INDEX(Historical!$O$7:$O$1432,MATCH(B222,Historical!$B$7:$B$1446,0))=0,"n/a",((INDEX(Historical!$C$7:$C$1439,MATCH(B222,Historical!$B$7:$B$1446,0))/INDEX(Historical!$O$7:$O$1432,MATCH(B222,Historical!$B$7:$B$1446,0)))^(1/10)-1)*100)</f>
        <v>1.3834814372290616</v>
      </c>
      <c r="W222" s="762">
        <f t="shared" si="55"/>
        <v>8.6697556604574952</v>
      </c>
      <c r="X222" s="763" t="str">
        <f t="shared" si="56"/>
        <v>n/a</v>
      </c>
      <c r="Y222" s="718"/>
      <c r="Z222" s="704">
        <f t="shared" si="57"/>
        <v>47.169811320754711</v>
      </c>
      <c r="AA222" s="937">
        <f t="shared" si="58"/>
        <v>11.213836477987419</v>
      </c>
      <c r="AB222" s="641">
        <v>12</v>
      </c>
      <c r="AC222" s="918">
        <v>3.18</v>
      </c>
      <c r="AD222" s="918">
        <v>1.32</v>
      </c>
      <c r="AE222" s="918">
        <v>1.03</v>
      </c>
      <c r="AF222" s="918">
        <v>3.26</v>
      </c>
      <c r="AG222" s="918">
        <v>26.3</v>
      </c>
      <c r="AH222" s="918">
        <v>-3.6999999999999997</v>
      </c>
      <c r="AI222" s="918">
        <v>25.8</v>
      </c>
      <c r="AJ222" s="918">
        <v>-0.5</v>
      </c>
      <c r="AK222" s="918">
        <v>8.5</v>
      </c>
      <c r="AL222" s="930">
        <v>5910</v>
      </c>
      <c r="AM222" s="924">
        <v>0.2</v>
      </c>
      <c r="AN222" s="918">
        <v>4.28</v>
      </c>
      <c r="AO222" s="804">
        <f t="shared" si="59"/>
        <v>4.9870032620191562</v>
      </c>
      <c r="AP222" s="805">
        <f t="shared" si="60"/>
        <v>16.200839740006575</v>
      </c>
      <c r="AQ222" s="938">
        <f t="shared" si="61"/>
        <v>27.466085978870815</v>
      </c>
      <c r="AR222" s="704">
        <f>INDEX(Historical!$C$7:$C$1439,MATCH(B222,Historical!$B$7:$B$1446,0))*IF(AH222="n/a",1.03,IF(AH222&lt;0,1.01,IF(AH222&gt;10,1.1,(1+AH222/100))))</f>
        <v>1.4947999999999999</v>
      </c>
      <c r="AS222" s="937">
        <f t="shared" si="62"/>
        <v>1.64428</v>
      </c>
      <c r="AT222" s="937">
        <f t="shared" si="66"/>
        <v>1.7840437999999998</v>
      </c>
      <c r="AU222" s="937">
        <f t="shared" si="66"/>
        <v>1.9356875229999997</v>
      </c>
      <c r="AV222" s="937">
        <f t="shared" si="66"/>
        <v>2.1002209624549995</v>
      </c>
      <c r="AW222" s="704">
        <f t="shared" si="63"/>
        <v>8.9590322854549989</v>
      </c>
      <c r="AX222" s="812">
        <f t="shared" si="64"/>
        <v>25.123478085964667</v>
      </c>
      <c r="AY222" s="997">
        <v>1.1399999999999999</v>
      </c>
      <c r="AZ222" s="924">
        <v>13.71</v>
      </c>
      <c r="BA222" s="924">
        <v>-23.79</v>
      </c>
      <c r="BB222" s="924">
        <v>-2.41</v>
      </c>
      <c r="BC222" s="924">
        <v>-10.86</v>
      </c>
      <c r="BE222" s="666">
        <v>2011</v>
      </c>
      <c r="BF222" s="948" t="e">
        <f>#VALUE!</f>
        <v>#VALUE!</v>
      </c>
      <c r="BG222" s="933">
        <v>5.0999999999999996</v>
      </c>
    </row>
    <row r="223" spans="1:59" ht="11.25" customHeight="1" x14ac:dyDescent="0.2">
      <c r="A223" s="537" t="s">
        <v>1297</v>
      </c>
      <c r="B223" s="927" t="s">
        <v>1298</v>
      </c>
      <c r="C223" s="994" t="s">
        <v>108</v>
      </c>
      <c r="D223" s="994" t="s">
        <v>4376</v>
      </c>
      <c r="E223" s="794">
        <v>8</v>
      </c>
      <c r="F223" s="526">
        <v>524</v>
      </c>
      <c r="G223" s="526" t="s">
        <v>106</v>
      </c>
      <c r="H223" s="526" t="s">
        <v>106</v>
      </c>
      <c r="I223" s="926">
        <v>17.57</v>
      </c>
      <c r="J223" s="704">
        <f t="shared" si="52"/>
        <v>2.7319294251565167</v>
      </c>
      <c r="K223" s="929">
        <v>0.12</v>
      </c>
      <c r="L223" s="641">
        <v>4</v>
      </c>
      <c r="M223" s="695">
        <f t="shared" si="53"/>
        <v>0.48</v>
      </c>
      <c r="N223" s="923" t="s">
        <v>798</v>
      </c>
      <c r="O223" s="797">
        <v>0.11</v>
      </c>
      <c r="P223" s="917">
        <v>43326</v>
      </c>
      <c r="Q223" s="917">
        <v>43348</v>
      </c>
      <c r="R223" s="695">
        <f t="shared" si="54"/>
        <v>9.0909090909090864</v>
      </c>
      <c r="S223" s="761">
        <f>IF(INDEX(Historical!$D$7:$D$1439,MATCH(B223,Historical!$B$7:$B$1446,0))=0,"n/a",(INDEX(Historical!$C$7:$C$1439,MATCH(B223,Historical!$B$7:$B$1446,0))/INDEX(Historical!$D$7:$D$1439,MATCH(B223,Historical!$B$7:$B$1446,0))-1)*100)</f>
        <v>14.999999999999991</v>
      </c>
      <c r="T223" s="761">
        <f>IF(INDEX(Historical!$F$7:$F$1432,MATCH(B223,Historical!$B$7:$B$1446,0))=0,"n/a",((INDEX(Historical!$C$7:$C$1439,MATCH(B223,Historical!$B$7:$B$1446,0))/INDEX(Historical!$F$7:$F$1432,MATCH(B223,Historical!$B$7:$B$1446,0)))^(1/3)-1)*100)</f>
        <v>18.70664916411231</v>
      </c>
      <c r="U223" s="761">
        <f>IF(INDEX(Historical!$H$7:$H$1432,MATCH(B223,Historical!$B$7:$B$1446,0))=0,"n/a",((INDEX(Historical!$C$7:$C$1439,MATCH(B223,Historical!$B$7:$B$1446,0))/INDEX(Historical!$H$7:$H$1432,MATCH(B223,Historical!$B$7:$B$1446,0)))^(1/5)-1)*100)</f>
        <v>25.97314324723947</v>
      </c>
      <c r="V223" s="761">
        <f>IF(INDEX(Historical!$O$7:$O$1432,MATCH(B223,Historical!$B$7:$B$1446,0))=0,"n/a",((INDEX(Historical!$C$7:$C$1439,MATCH(B223,Historical!$B$7:$B$1446,0))/INDEX(Historical!$O$7:$O$1432,MATCH(B223,Historical!$B$7:$B$1446,0)))^(1/10)-1)*100)</f>
        <v>25.00686650455901</v>
      </c>
      <c r="W223" s="762">
        <f t="shared" si="55"/>
        <v>1.0386404567123313</v>
      </c>
      <c r="X223" s="763">
        <f t="shared" si="56"/>
        <v>1.0473041631951399</v>
      </c>
      <c r="Y223" s="928"/>
      <c r="Z223" s="704">
        <f t="shared" si="57"/>
        <v>27.74566473988439</v>
      </c>
      <c r="AA223" s="937">
        <f t="shared" si="58"/>
        <v>10.15606936416185</v>
      </c>
      <c r="AB223" s="641">
        <v>12</v>
      </c>
      <c r="AC223" s="918">
        <v>1.73</v>
      </c>
      <c r="AD223" s="918">
        <v>2.04</v>
      </c>
      <c r="AE223" s="918">
        <v>4.57</v>
      </c>
      <c r="AF223" s="918">
        <v>1.29</v>
      </c>
      <c r="AG223" s="918">
        <v>13</v>
      </c>
      <c r="AH223" s="918">
        <v>51.300000000000004</v>
      </c>
      <c r="AI223" s="918">
        <v>4.4799999999999995</v>
      </c>
      <c r="AJ223" s="918">
        <v>24.8</v>
      </c>
      <c r="AK223" s="918">
        <v>5</v>
      </c>
      <c r="AL223" s="930">
        <v>3130</v>
      </c>
      <c r="AM223" s="924">
        <v>4.2</v>
      </c>
      <c r="AN223" s="918">
        <v>0.16</v>
      </c>
      <c r="AO223" s="804">
        <f t="shared" si="59"/>
        <v>18.549003308234134</v>
      </c>
      <c r="AP223" s="805">
        <f t="shared" si="60"/>
        <v>28.705072672395985</v>
      </c>
      <c r="AQ223" s="938">
        <f t="shared" si="61"/>
        <v>-23.692640576943948</v>
      </c>
      <c r="AR223" s="704">
        <f>INDEX(Historical!$C$7:$C$1439,MATCH(B223,Historical!$B$7:$B$1446,0))*IF(AH223="n/a",1.03,IF(AH223&lt;0,1.01,IF(AH223&gt;10,1.1,(1+AH223/100))))</f>
        <v>0.50600000000000012</v>
      </c>
      <c r="AS223" s="937">
        <f t="shared" si="62"/>
        <v>0.52866880000000005</v>
      </c>
      <c r="AT223" s="937">
        <f t="shared" si="66"/>
        <v>0.55510224000000008</v>
      </c>
      <c r="AU223" s="937">
        <f t="shared" si="66"/>
        <v>0.58285735200000011</v>
      </c>
      <c r="AV223" s="937">
        <f t="shared" si="66"/>
        <v>0.61200021960000017</v>
      </c>
      <c r="AW223" s="704">
        <f t="shared" si="63"/>
        <v>2.7846286116000005</v>
      </c>
      <c r="AX223" s="812">
        <f t="shared" si="64"/>
        <v>15.848768421172455</v>
      </c>
      <c r="AY223" s="997">
        <v>1.1100000000000001</v>
      </c>
      <c r="AZ223" s="924">
        <v>14.46</v>
      </c>
      <c r="BA223" s="924">
        <v>-28.46</v>
      </c>
      <c r="BB223" s="924">
        <v>-6.38</v>
      </c>
      <c r="BC223" s="924">
        <v>-14.2</v>
      </c>
      <c r="BE223" s="666">
        <v>2011</v>
      </c>
      <c r="BF223" s="948" t="e">
        <f>#VALUE!</f>
        <v>#VALUE!</v>
      </c>
      <c r="BG223" s="933">
        <v>2</v>
      </c>
    </row>
    <row r="224" spans="1:59" ht="11.25" customHeight="1" x14ac:dyDescent="0.2">
      <c r="A224" s="611" t="s">
        <v>1301</v>
      </c>
      <c r="B224" s="927" t="s">
        <v>1302</v>
      </c>
      <c r="C224" s="994" t="s">
        <v>112</v>
      </c>
      <c r="D224" s="994" t="s">
        <v>4398</v>
      </c>
      <c r="E224" s="794">
        <v>8</v>
      </c>
      <c r="F224" s="526">
        <v>544</v>
      </c>
      <c r="G224" s="526" t="s">
        <v>37</v>
      </c>
      <c r="H224" s="526" t="s">
        <v>37</v>
      </c>
      <c r="I224" s="926">
        <v>158.91999999999999</v>
      </c>
      <c r="J224" s="704">
        <f t="shared" si="52"/>
        <v>2.0639315378806944</v>
      </c>
      <c r="K224" s="929">
        <v>0.82</v>
      </c>
      <c r="L224" s="641">
        <v>4</v>
      </c>
      <c r="M224" s="695">
        <f t="shared" si="53"/>
        <v>3.28</v>
      </c>
      <c r="N224" s="923" t="s">
        <v>250</v>
      </c>
      <c r="O224" s="797">
        <v>0.745</v>
      </c>
      <c r="P224" s="917">
        <v>43419</v>
      </c>
      <c r="Q224" s="917">
        <v>43441</v>
      </c>
      <c r="R224" s="695">
        <f t="shared" si="54"/>
        <v>10.067114093959725</v>
      </c>
      <c r="S224" s="761">
        <f>IF(INDEX(Historical!$D$7:$D$1439,MATCH(B224,Historical!$B$7:$B$1446,0))=0,"n/a",(INDEX(Historical!$C$7:$C$1439,MATCH(B224,Historical!$B$7:$B$1446,0))/INDEX(Historical!$D$7:$D$1439,MATCH(B224,Historical!$B$7:$B$1446,0))-1)*100)</f>
        <v>11.496350364963504</v>
      </c>
      <c r="T224" s="761">
        <f>IF(INDEX(Historical!$F$7:$F$1432,MATCH(B224,Historical!$B$7:$B$1446,0))=0,"n/a",((INDEX(Historical!$C$7:$C$1439,MATCH(B224,Historical!$B$7:$B$1446,0))/INDEX(Historical!$F$7:$F$1432,MATCH(B224,Historical!$B$7:$B$1446,0)))^(1/3)-1)*100)</f>
        <v>12.467233926731458</v>
      </c>
      <c r="U224" s="761">
        <f>IF(INDEX(Historical!$H$7:$H$1432,MATCH(B224,Historical!$B$7:$B$1446,0))=0,"n/a",((INDEX(Historical!$C$7:$C$1439,MATCH(B224,Historical!$B$7:$B$1446,0))/INDEX(Historical!$H$7:$H$1432,MATCH(B224,Historical!$B$7:$B$1446,0)))^(1/5)-1)*100)</f>
        <v>12.70427420420981</v>
      </c>
      <c r="V224" s="761">
        <f>IF(INDEX(Historical!$O$7:$O$1432,MATCH(B224,Historical!$B$7:$B$1446,0))=0,"n/a",((INDEX(Historical!$C$7:$C$1439,MATCH(B224,Historical!$B$7:$B$1446,0))/INDEX(Historical!$O$7:$O$1432,MATCH(B224,Historical!$B$7:$B$1446,0)))^(1/10)-1)*100)</f>
        <v>10.754620403060366</v>
      </c>
      <c r="W224" s="762">
        <f t="shared" si="55"/>
        <v>1.1812852270076073</v>
      </c>
      <c r="X224" s="763">
        <f t="shared" si="56"/>
        <v>2.8231720453799576</v>
      </c>
      <c r="Y224" s="707"/>
      <c r="Z224" s="704">
        <f t="shared" si="57"/>
        <v>53.682487725040907</v>
      </c>
      <c r="AA224" s="937">
        <f t="shared" si="58"/>
        <v>26.009819967266772</v>
      </c>
      <c r="AB224" s="641">
        <v>12</v>
      </c>
      <c r="AC224" s="918">
        <v>6.11</v>
      </c>
      <c r="AD224" s="918">
        <v>5.29</v>
      </c>
      <c r="AE224" s="918">
        <v>2.82</v>
      </c>
      <c r="AF224" s="918">
        <v>6.42</v>
      </c>
      <c r="AG224" s="918">
        <v>37.799999999999997</v>
      </c>
      <c r="AH224" s="918">
        <v>206.9</v>
      </c>
      <c r="AI224" s="918">
        <v>9.3000000000000007</v>
      </c>
      <c r="AJ224" s="918">
        <v>4.5</v>
      </c>
      <c r="AK224" s="918">
        <v>4.92</v>
      </c>
      <c r="AL224" s="930">
        <v>117700</v>
      </c>
      <c r="AM224" s="924">
        <v>0.1</v>
      </c>
      <c r="AN224" s="918">
        <v>0.89</v>
      </c>
      <c r="AO224" s="804">
        <f t="shared" si="59"/>
        <v>-11.241614225176267</v>
      </c>
      <c r="AP224" s="805">
        <f t="shared" si="60"/>
        <v>14.768205742090505</v>
      </c>
      <c r="AQ224" s="938">
        <f t="shared" si="61"/>
        <v>172.42372566757322</v>
      </c>
      <c r="AR224" s="704">
        <f>INDEX(Historical!$C$7:$C$1439,MATCH(B224,Historical!$B$7:$B$1446,0))*IF(AH224="n/a",1.03,IF(AH224&lt;0,1.01,IF(AH224&gt;10,1.1,(1+AH224/100))))</f>
        <v>3.3605000000000005</v>
      </c>
      <c r="AS224" s="937">
        <f t="shared" si="62"/>
        <v>3.6730265000000006</v>
      </c>
      <c r="AT224" s="937">
        <f t="shared" si="66"/>
        <v>3.8537394038000001</v>
      </c>
      <c r="AU224" s="937">
        <f t="shared" si="66"/>
        <v>4.0433433824669596</v>
      </c>
      <c r="AV224" s="937">
        <f t="shared" si="66"/>
        <v>4.2422758768843334</v>
      </c>
      <c r="AW224" s="704">
        <f t="shared" si="63"/>
        <v>19.172885163151292</v>
      </c>
      <c r="AX224" s="812">
        <f t="shared" si="64"/>
        <v>12.064488524510002</v>
      </c>
      <c r="AY224" s="997">
        <v>1.0900000000000001</v>
      </c>
      <c r="AZ224" s="924">
        <v>28.7</v>
      </c>
      <c r="BA224" s="924">
        <v>-2.1399999999999997</v>
      </c>
      <c r="BB224" s="924">
        <v>5.5</v>
      </c>
      <c r="BC224" s="924">
        <v>7.9600000000000009</v>
      </c>
      <c r="BE224" s="666">
        <v>2012</v>
      </c>
      <c r="BF224" s="948" t="e">
        <f>#VALUE!</f>
        <v>#VALUE!</v>
      </c>
      <c r="BG224" s="933">
        <v>11.200000000000001</v>
      </c>
    </row>
    <row r="225" spans="1:59" ht="11.25" customHeight="1" x14ac:dyDescent="0.2">
      <c r="A225" s="537" t="s">
        <v>1303</v>
      </c>
      <c r="B225" s="927" t="s">
        <v>1304</v>
      </c>
      <c r="C225" s="994" t="s">
        <v>108</v>
      </c>
      <c r="D225" s="994" t="s">
        <v>4376</v>
      </c>
      <c r="E225" s="794">
        <v>7</v>
      </c>
      <c r="F225" s="526">
        <v>615</v>
      </c>
      <c r="G225" s="526" t="s">
        <v>106</v>
      </c>
      <c r="H225" s="526" t="s">
        <v>106</v>
      </c>
      <c r="I225" s="926">
        <v>13.08</v>
      </c>
      <c r="J225" s="704">
        <f t="shared" si="52"/>
        <v>4.2813455657492359</v>
      </c>
      <c r="K225" s="929">
        <v>0.14000000000000001</v>
      </c>
      <c r="L225" s="641">
        <v>4</v>
      </c>
      <c r="M225" s="695">
        <f t="shared" si="53"/>
        <v>0.56000000000000005</v>
      </c>
      <c r="N225" s="923" t="s">
        <v>560</v>
      </c>
      <c r="O225" s="797">
        <v>0.13</v>
      </c>
      <c r="P225" s="917">
        <v>43307</v>
      </c>
      <c r="Q225" s="917">
        <v>43322</v>
      </c>
      <c r="R225" s="695">
        <f t="shared" si="54"/>
        <v>7.6923076923076987</v>
      </c>
      <c r="S225" s="761">
        <f>IF(INDEX(Historical!$D$7:$D$1439,MATCH(B225,Historical!$B$7:$B$1446,0))=0,"n/a",(INDEX(Historical!$C$7:$C$1439,MATCH(B225,Historical!$B$7:$B$1446,0))/INDEX(Historical!$D$7:$D$1439,MATCH(B225,Historical!$B$7:$B$1446,0))-1)*100)</f>
        <v>8.0000000000000071</v>
      </c>
      <c r="T225" s="761">
        <f>IF(INDEX(Historical!$F$7:$F$1432,MATCH(B225,Historical!$B$7:$B$1446,0))=0,"n/a",((INDEX(Historical!$C$7:$C$1439,MATCH(B225,Historical!$B$7:$B$1446,0))/INDEX(Historical!$F$7:$F$1432,MATCH(B225,Historical!$B$7:$B$1446,0)))^(1/3)-1)*100)</f>
        <v>8.7380373002892142</v>
      </c>
      <c r="U225" s="761">
        <f>IF(INDEX(Historical!$H$7:$H$1432,MATCH(B225,Historical!$B$7:$B$1446,0))=0,"n/a",((INDEX(Historical!$C$7:$C$1439,MATCH(B225,Historical!$B$7:$B$1446,0))/INDEX(Historical!$H$7:$H$1432,MATCH(B225,Historical!$B$7:$B$1446,0)))^(1/5)-1)*100)</f>
        <v>16.651613497612306</v>
      </c>
      <c r="V225" s="761">
        <f>IF(INDEX(Historical!$O$7:$O$1432,MATCH(B225,Historical!$B$7:$B$1446,0))=0,"n/a",((INDEX(Historical!$C$7:$C$1439,MATCH(B225,Historical!$B$7:$B$1446,0))/INDEX(Historical!$O$7:$O$1432,MATCH(B225,Historical!$B$7:$B$1446,0)))^(1/10)-1)*100)</f>
        <v>17.24655947096949</v>
      </c>
      <c r="W225" s="762">
        <f t="shared" si="55"/>
        <v>0.96550349799572288</v>
      </c>
      <c r="X225" s="763">
        <f t="shared" si="56"/>
        <v>2.4132773184945369</v>
      </c>
      <c r="Y225" s="718"/>
      <c r="Z225" s="704">
        <f t="shared" si="57"/>
        <v>38.888888888888893</v>
      </c>
      <c r="AA225" s="937">
        <f t="shared" si="58"/>
        <v>9.0833333333333339</v>
      </c>
      <c r="AB225" s="641">
        <v>12</v>
      </c>
      <c r="AC225" s="918">
        <v>1.44</v>
      </c>
      <c r="AD225" s="918">
        <v>1.1399999999999999</v>
      </c>
      <c r="AE225" s="918">
        <v>2.7</v>
      </c>
      <c r="AF225" s="918">
        <v>0.88</v>
      </c>
      <c r="AG225" s="918">
        <v>9.9</v>
      </c>
      <c r="AH225" s="918">
        <v>18.5</v>
      </c>
      <c r="AI225" s="918">
        <v>3.53</v>
      </c>
      <c r="AJ225" s="918">
        <v>6.9</v>
      </c>
      <c r="AK225" s="918">
        <v>8</v>
      </c>
      <c r="AL225" s="930">
        <v>1750</v>
      </c>
      <c r="AM225" s="924">
        <v>0.1</v>
      </c>
      <c r="AN225" s="918">
        <v>0.16</v>
      </c>
      <c r="AO225" s="804">
        <f t="shared" si="59"/>
        <v>11.84962573002821</v>
      </c>
      <c r="AP225" s="805">
        <f t="shared" si="60"/>
        <v>20.932959063361544</v>
      </c>
      <c r="AQ225" s="938">
        <f t="shared" si="61"/>
        <v>-40.39637097799671</v>
      </c>
      <c r="AR225" s="704">
        <f>INDEX(Historical!$C$7:$C$1439,MATCH(B225,Historical!$B$7:$B$1446,0))*IF(AH225="n/a",1.03,IF(AH225&lt;0,1.01,IF(AH225&gt;10,1.1,(1+AH225/100))))</f>
        <v>0.59400000000000008</v>
      </c>
      <c r="AS225" s="937">
        <f t="shared" si="62"/>
        <v>0.61496819999999996</v>
      </c>
      <c r="AT225" s="937">
        <f t="shared" si="66"/>
        <v>0.66416565599999999</v>
      </c>
      <c r="AU225" s="937">
        <f t="shared" si="66"/>
        <v>0.71729890848</v>
      </c>
      <c r="AV225" s="937">
        <f t="shared" si="66"/>
        <v>0.77468282115840004</v>
      </c>
      <c r="AW225" s="704">
        <f t="shared" si="63"/>
        <v>3.3651155856384003</v>
      </c>
      <c r="AX225" s="812">
        <f t="shared" si="64"/>
        <v>25.727183376440372</v>
      </c>
      <c r="AY225" s="997">
        <v>1.48</v>
      </c>
      <c r="AZ225" s="924">
        <v>15.040000000000001</v>
      </c>
      <c r="BA225" s="924">
        <v>-30.72</v>
      </c>
      <c r="BB225" s="924">
        <v>-7.71</v>
      </c>
      <c r="BC225" s="924">
        <v>-15.22</v>
      </c>
      <c r="BE225" s="666">
        <v>2012</v>
      </c>
      <c r="BF225" s="948" t="e">
        <f>#VALUE!</f>
        <v>#VALUE!</v>
      </c>
      <c r="BG225" s="933">
        <v>1.3</v>
      </c>
    </row>
    <row r="226" spans="1:59" ht="11.25" customHeight="1" x14ac:dyDescent="0.2">
      <c r="A226" s="611" t="s">
        <v>1311</v>
      </c>
      <c r="B226" s="927" t="s">
        <v>1312</v>
      </c>
      <c r="C226" s="994" t="s">
        <v>4227</v>
      </c>
      <c r="D226" s="994" t="s">
        <v>4355</v>
      </c>
      <c r="E226" s="794">
        <v>9</v>
      </c>
      <c r="F226" s="526">
        <v>403</v>
      </c>
      <c r="G226" s="526" t="s">
        <v>106</v>
      </c>
      <c r="H226" s="526" t="s">
        <v>106</v>
      </c>
      <c r="I226" s="926">
        <v>19.43</v>
      </c>
      <c r="J226" s="704">
        <f t="shared" si="52"/>
        <v>3.2979927946474521</v>
      </c>
      <c r="K226" s="929">
        <v>0.16020000000000001</v>
      </c>
      <c r="L226" s="641">
        <v>4</v>
      </c>
      <c r="M226" s="695">
        <f t="shared" si="53"/>
        <v>0.64080000000000004</v>
      </c>
      <c r="N226" s="923" t="s">
        <v>190</v>
      </c>
      <c r="O226" s="797">
        <v>0.13930000000000001</v>
      </c>
      <c r="P226" s="917">
        <v>43446</v>
      </c>
      <c r="Q226" s="917">
        <v>43467</v>
      </c>
      <c r="R226" s="695">
        <f t="shared" si="54"/>
        <v>15.003589375448673</v>
      </c>
      <c r="S226" s="761">
        <f>IF(INDEX(Historical!$D$7:$D$1439,MATCH(B226,Historical!$B$7:$B$1446,0))=0,"n/a",(INDEX(Historical!$C$7:$C$1439,MATCH(B226,Historical!$B$7:$B$1446,0))/INDEX(Historical!$D$7:$D$1439,MATCH(B226,Historical!$B$7:$B$1446,0))-1)*100)</f>
        <v>4.9736247174076764</v>
      </c>
      <c r="T226" s="761">
        <f>IF(INDEX(Historical!$F$7:$F$1432,MATCH(B226,Historical!$B$7:$B$1446,0))=0,"n/a",((INDEX(Historical!$C$7:$C$1439,MATCH(B226,Historical!$B$7:$B$1446,0))/INDEX(Historical!$F$7:$F$1432,MATCH(B226,Historical!$B$7:$B$1446,0)))^(1/3)-1)*100)</f>
        <v>18.846277644674771</v>
      </c>
      <c r="U226" s="761">
        <f>IF(INDEX(Historical!$H$7:$H$1432,MATCH(B226,Historical!$B$7:$B$1446,0))=0,"n/a",((INDEX(Historical!$C$7:$C$1439,MATCH(B226,Historical!$B$7:$B$1446,0))/INDEX(Historical!$H$7:$H$1432,MATCH(B226,Historical!$B$7:$B$1446,0)))^(1/5)-1)*100)</f>
        <v>16.343262416327619</v>
      </c>
      <c r="V226" s="761">
        <f>IF(INDEX(Historical!$O$7:$O$1432,MATCH(B226,Historical!$B$7:$B$1446,0))=0,"n/a",((INDEX(Historical!$C$7:$C$1439,MATCH(B226,Historical!$B$7:$B$1446,0))/INDEX(Historical!$O$7:$O$1432,MATCH(B226,Historical!$B$7:$B$1446,0)))^(1/10)-1)*100)</f>
        <v>13.956195926035964</v>
      </c>
      <c r="W226" s="762">
        <f t="shared" si="55"/>
        <v>1.1710399096532076</v>
      </c>
      <c r="X226" s="763" t="str">
        <f t="shared" si="56"/>
        <v>n/a</v>
      </c>
      <c r="Y226" s="715"/>
      <c r="Z226" s="704">
        <f t="shared" si="57"/>
        <v>29.260273972602739</v>
      </c>
      <c r="AA226" s="937">
        <f t="shared" si="58"/>
        <v>8.8721461187214619</v>
      </c>
      <c r="AB226" s="641">
        <v>10</v>
      </c>
      <c r="AC226" s="918">
        <v>2.19</v>
      </c>
      <c r="AD226" s="918">
        <v>2.4</v>
      </c>
      <c r="AE226" s="918">
        <v>0.53</v>
      </c>
      <c r="AF226" s="920" t="s">
        <v>137</v>
      </c>
      <c r="AG226" s="921">
        <v>-274.60000000000002</v>
      </c>
      <c r="AH226" s="918">
        <v>18.099999999999998</v>
      </c>
      <c r="AI226" s="918">
        <v>5.0500000000000007</v>
      </c>
      <c r="AJ226" s="918">
        <v>-7.7</v>
      </c>
      <c r="AK226" s="918">
        <v>3.6999999999999997</v>
      </c>
      <c r="AL226" s="930">
        <v>31150</v>
      </c>
      <c r="AM226" s="924">
        <v>0.2</v>
      </c>
      <c r="AN226" s="918" t="s">
        <v>137</v>
      </c>
      <c r="AO226" s="804">
        <f t="shared" si="59"/>
        <v>10.769109092253609</v>
      </c>
      <c r="AP226" s="805">
        <f t="shared" si="60"/>
        <v>19.641255210975071</v>
      </c>
      <c r="AQ226" s="938" t="str">
        <f t="shared" si="61"/>
        <v>n/a</v>
      </c>
      <c r="AR226" s="704">
        <f>INDEX(Historical!$C$7:$C$1439,MATCH(B226,Historical!$B$7:$B$1446,0))*IF(AH226="n/a",1.03,IF(AH226&lt;0,1.01,IF(AH226&gt;10,1.1,(1+AH226/100))))</f>
        <v>0.61292000000000013</v>
      </c>
      <c r="AS226" s="937">
        <f t="shared" si="62"/>
        <v>0.64387246000000009</v>
      </c>
      <c r="AT226" s="937">
        <f t="shared" si="66"/>
        <v>0.66769574102000007</v>
      </c>
      <c r="AU226" s="937">
        <f t="shared" si="66"/>
        <v>0.69240048343773997</v>
      </c>
      <c r="AV226" s="937">
        <f t="shared" si="66"/>
        <v>0.7180193013249363</v>
      </c>
      <c r="AW226" s="704">
        <f t="shared" si="63"/>
        <v>3.3349079857826771</v>
      </c>
      <c r="AX226" s="812">
        <f t="shared" si="64"/>
        <v>17.16370553670961</v>
      </c>
      <c r="AY226" s="997">
        <v>1.41</v>
      </c>
      <c r="AZ226" s="924">
        <v>5.25</v>
      </c>
      <c r="BA226" s="924">
        <v>-28.249999999999996</v>
      </c>
      <c r="BB226" s="924">
        <v>-8.7200000000000006</v>
      </c>
      <c r="BC226" s="924">
        <v>-15.370000000000001</v>
      </c>
      <c r="BE226" s="666">
        <v>2011</v>
      </c>
      <c r="BF226" s="948" t="e">
        <f>#VALUE!</f>
        <v>#VALUE!</v>
      </c>
      <c r="BG226" s="933">
        <v>12.6</v>
      </c>
    </row>
    <row r="227" spans="1:59" ht="11.25" customHeight="1" x14ac:dyDescent="0.2">
      <c r="A227" s="611" t="s">
        <v>1309</v>
      </c>
      <c r="B227" s="927" t="s">
        <v>1310</v>
      </c>
      <c r="C227" s="994" t="s">
        <v>4356</v>
      </c>
      <c r="D227" s="994" t="s">
        <v>4357</v>
      </c>
      <c r="E227" s="794">
        <v>7</v>
      </c>
      <c r="F227" s="526">
        <v>599</v>
      </c>
      <c r="G227" s="526" t="s">
        <v>37</v>
      </c>
      <c r="H227" s="526" t="s">
        <v>37</v>
      </c>
      <c r="I227" s="926">
        <v>26.31</v>
      </c>
      <c r="J227" s="704">
        <f t="shared" si="52"/>
        <v>8.0577727099962004</v>
      </c>
      <c r="K227" s="929">
        <v>0.53</v>
      </c>
      <c r="L227" s="641">
        <v>4</v>
      </c>
      <c r="M227" s="695">
        <f t="shared" si="53"/>
        <v>2.12</v>
      </c>
      <c r="N227" s="923" t="s">
        <v>169</v>
      </c>
      <c r="O227" s="797">
        <v>0.52</v>
      </c>
      <c r="P227" s="660">
        <v>43217</v>
      </c>
      <c r="Q227" s="660">
        <v>43237</v>
      </c>
      <c r="R227" s="695">
        <f t="shared" si="54"/>
        <v>1.9230769230769247</v>
      </c>
      <c r="S227" s="761">
        <f>IF(INDEX(Historical!$D$7:$D$1439,MATCH(B227,Historical!$B$7:$B$1446,0))=0,"n/a",(INDEX(Historical!$C$7:$C$1439,MATCH(B227,Historical!$B$7:$B$1446,0))/INDEX(Historical!$D$7:$D$1439,MATCH(B227,Historical!$B$7:$B$1446,0))-1)*100)</f>
        <v>1.9323671497584405</v>
      </c>
      <c r="T227" s="761">
        <f>IF(INDEX(Historical!$F$7:$F$1432,MATCH(B227,Historical!$B$7:$B$1446,0))=0,"n/a",((INDEX(Historical!$C$7:$C$1439,MATCH(B227,Historical!$B$7:$B$1446,0))/INDEX(Historical!$F$7:$F$1432,MATCH(B227,Historical!$B$7:$B$1446,0)))^(1/3)-1)*100)</f>
        <v>1.9709486512899943</v>
      </c>
      <c r="U227" s="761">
        <f>IF(INDEX(Historical!$H$7:$H$1432,MATCH(B227,Historical!$B$7:$B$1446,0))=0,"n/a",((INDEX(Historical!$C$7:$C$1439,MATCH(B227,Historical!$B$7:$B$1446,0))/INDEX(Historical!$H$7:$H$1432,MATCH(B227,Historical!$B$7:$B$1446,0)))^(1/5)-1)*100)</f>
        <v>2.2266502744985095</v>
      </c>
      <c r="V227" s="761">
        <f>IF(INDEX(Historical!$O$7:$O$1432,MATCH(B227,Historical!$B$7:$B$1446,0))=0,"n/a",((INDEX(Historical!$C$7:$C$1439,MATCH(B227,Historical!$B$7:$B$1446,0))/INDEX(Historical!$O$7:$O$1432,MATCH(B227,Historical!$B$7:$B$1446,0)))^(1/10)-1)*100)</f>
        <v>-3.7117765547028503</v>
      </c>
      <c r="W227" s="762" t="str">
        <f t="shared" si="55"/>
        <v>n/a</v>
      </c>
      <c r="X227" s="763">
        <f t="shared" si="56"/>
        <v>0.24740558605538995</v>
      </c>
      <c r="Y227" s="718"/>
      <c r="Z227" s="704">
        <f t="shared" si="57"/>
        <v>187.61061946902657</v>
      </c>
      <c r="AA227" s="937">
        <f t="shared" si="58"/>
        <v>23.283185840707965</v>
      </c>
      <c r="AB227" s="641">
        <v>12</v>
      </c>
      <c r="AC227" s="918">
        <v>1.1299999999999999</v>
      </c>
      <c r="AD227" s="918">
        <v>4.6500000000000004</v>
      </c>
      <c r="AE227" s="918">
        <v>1.9</v>
      </c>
      <c r="AF227" s="918">
        <v>1.66</v>
      </c>
      <c r="AG227" s="918">
        <v>6.8000000000000007</v>
      </c>
      <c r="AH227" s="918">
        <v>-6.4</v>
      </c>
      <c r="AI227" s="918" t="s">
        <v>137</v>
      </c>
      <c r="AJ227" s="918">
        <v>9</v>
      </c>
      <c r="AK227" s="918">
        <v>5</v>
      </c>
      <c r="AL227" s="930">
        <v>4360</v>
      </c>
      <c r="AM227" s="924">
        <v>0.1</v>
      </c>
      <c r="AN227" s="918">
        <v>1.61</v>
      </c>
      <c r="AO227" s="804">
        <f t="shared" si="59"/>
        <v>-12.998762856213254</v>
      </c>
      <c r="AP227" s="805">
        <f t="shared" si="60"/>
        <v>10.284422984494711</v>
      </c>
      <c r="AQ227" s="938">
        <f t="shared" si="61"/>
        <v>31.06417172188798</v>
      </c>
      <c r="AR227" s="704">
        <f>INDEX(Historical!$C$7:$C$1439,MATCH(B227,Historical!$B$7:$B$1446,0))*IF(AH227="n/a",1.03,IF(AH227&lt;0,1.01,IF(AH227&gt;10,1.1,(1+AH227/100))))</f>
        <v>2.1311</v>
      </c>
      <c r="AS227" s="937">
        <f t="shared" si="62"/>
        <v>2.195033</v>
      </c>
      <c r="AT227" s="937">
        <f t="shared" ref="AT227:AV246" si="67">IF($AK227="n/a",1.03*AS227,IF($AK227&lt;0,1.01*AS227,IF($AK227&gt;10,1.1*AS227,(1+$AK227/100)*AS227)))</f>
        <v>2.3047846500000002</v>
      </c>
      <c r="AU227" s="937">
        <f t="shared" si="67"/>
        <v>2.4200238825000002</v>
      </c>
      <c r="AV227" s="937">
        <f t="shared" si="67"/>
        <v>2.5410250766250004</v>
      </c>
      <c r="AW227" s="704">
        <f t="shared" si="63"/>
        <v>11.591966609125002</v>
      </c>
      <c r="AX227" s="812">
        <f t="shared" si="64"/>
        <v>44.059166131223883</v>
      </c>
      <c r="AY227" s="997">
        <v>1.05</v>
      </c>
      <c r="AZ227" s="924">
        <v>17.09</v>
      </c>
      <c r="BA227" s="924">
        <v>-10.6</v>
      </c>
      <c r="BB227" s="924">
        <v>-1.4000000000000001</v>
      </c>
      <c r="BC227" s="924">
        <v>-3.17</v>
      </c>
      <c r="BE227" s="666">
        <v>2012</v>
      </c>
      <c r="BF227" s="948" t="e">
        <f>#VALUE!</f>
        <v>#VALUE!</v>
      </c>
      <c r="BG227" s="933">
        <v>2.6</v>
      </c>
    </row>
    <row r="228" spans="1:59" ht="11.25" customHeight="1" x14ac:dyDescent="0.2">
      <c r="A228" s="537" t="s">
        <v>1293</v>
      </c>
      <c r="B228" s="927" t="s">
        <v>1294</v>
      </c>
      <c r="C228" s="994" t="s">
        <v>154</v>
      </c>
      <c r="D228" s="994" t="s">
        <v>4361</v>
      </c>
      <c r="E228" s="794">
        <v>9</v>
      </c>
      <c r="F228" s="526">
        <v>458</v>
      </c>
      <c r="G228" s="526" t="s">
        <v>37</v>
      </c>
      <c r="H228" s="526" t="s">
        <v>115</v>
      </c>
      <c r="I228" s="926">
        <v>105.86</v>
      </c>
      <c r="J228" s="704">
        <f t="shared" si="52"/>
        <v>0.79350085017948235</v>
      </c>
      <c r="K228" s="929">
        <v>0.21</v>
      </c>
      <c r="L228" s="641">
        <v>4</v>
      </c>
      <c r="M228" s="695">
        <f t="shared" si="53"/>
        <v>0.84</v>
      </c>
      <c r="N228" s="923" t="s">
        <v>320</v>
      </c>
      <c r="O228" s="797">
        <v>0.2</v>
      </c>
      <c r="P228" s="917">
        <v>43545</v>
      </c>
      <c r="Q228" s="917">
        <v>43553</v>
      </c>
      <c r="R228" s="695">
        <f t="shared" si="54"/>
        <v>4.9999999999999902</v>
      </c>
      <c r="S228" s="761">
        <f>IF(INDEX(Historical!$D$7:$D$1439,MATCH(B228,Historical!$B$7:$B$1446,0))=0,"n/a",(INDEX(Historical!$C$7:$C$1439,MATCH(B228,Historical!$B$7:$B$1446,0))/INDEX(Historical!$D$7:$D$1439,MATCH(B228,Historical!$B$7:$B$1446,0))-1)*100)</f>
        <v>11.111111111111116</v>
      </c>
      <c r="T228" s="761">
        <f>IF(INDEX(Historical!$F$7:$F$1432,MATCH(B228,Historical!$B$7:$B$1446,0))=0,"n/a",((INDEX(Historical!$C$7:$C$1439,MATCH(B228,Historical!$B$7:$B$1446,0))/INDEX(Historical!$F$7:$F$1432,MATCH(B228,Historical!$B$7:$B$1446,0)))^(1/3)-1)*100)</f>
        <v>7.7217345015941907</v>
      </c>
      <c r="U228" s="761">
        <f>IF(INDEX(Historical!$H$7:$H$1432,MATCH(B228,Historical!$B$7:$B$1446,0))=0,"n/a",((INDEX(Historical!$C$7:$C$1439,MATCH(B228,Historical!$B$7:$B$1446,0))/INDEX(Historical!$H$7:$H$1432,MATCH(B228,Historical!$B$7:$B$1446,0)))^(1/5)-1)*100)</f>
        <v>8.2785181739996272</v>
      </c>
      <c r="V228" s="761">
        <f>IF(INDEX(Historical!$O$7:$O$1432,MATCH(B228,Historical!$B$7:$B$1446,0))=0,"n/a",((INDEX(Historical!$C$7:$C$1439,MATCH(B228,Historical!$B$7:$B$1446,0))/INDEX(Historical!$O$7:$O$1432,MATCH(B228,Historical!$B$7:$B$1446,0)))^(1/10)-1)*100)</f>
        <v>5.6737641494979396</v>
      </c>
      <c r="W228" s="762">
        <f t="shared" si="55"/>
        <v>1.4590874692477616</v>
      </c>
      <c r="X228" s="763">
        <f t="shared" si="56"/>
        <v>0.91983535266662519</v>
      </c>
      <c r="Y228" s="927"/>
      <c r="Z228" s="704">
        <f t="shared" si="57"/>
        <v>29.065743944636672</v>
      </c>
      <c r="AA228" s="937">
        <f t="shared" si="58"/>
        <v>36.629757785467127</v>
      </c>
      <c r="AB228" s="641">
        <v>9</v>
      </c>
      <c r="AC228" s="918">
        <v>2.89</v>
      </c>
      <c r="AD228" s="918">
        <v>3.25</v>
      </c>
      <c r="AE228" s="918">
        <v>2.5299999999999998</v>
      </c>
      <c r="AF228" s="918">
        <v>4.57</v>
      </c>
      <c r="AG228" s="918">
        <v>13.3</v>
      </c>
      <c r="AH228" s="918">
        <v>35.099999999999994</v>
      </c>
      <c r="AI228" s="918">
        <v>12.13</v>
      </c>
      <c r="AJ228" s="918">
        <v>9</v>
      </c>
      <c r="AK228" s="918">
        <v>11.27</v>
      </c>
      <c r="AL228" s="930">
        <v>7240</v>
      </c>
      <c r="AM228" s="924">
        <v>0.3</v>
      </c>
      <c r="AN228" s="918">
        <v>1.29</v>
      </c>
      <c r="AO228" s="804">
        <f t="shared" si="59"/>
        <v>-27.557738761288018</v>
      </c>
      <c r="AP228" s="805">
        <f t="shared" si="60"/>
        <v>9.0720190241791094</v>
      </c>
      <c r="AQ228" s="938">
        <f t="shared" si="61"/>
        <v>172.76199888432225</v>
      </c>
      <c r="AR228" s="704">
        <f>INDEX(Historical!$C$7:$C$1439,MATCH(B228,Historical!$B$7:$B$1446,0))*IF(AH228="n/a",1.03,IF(AH228&lt;0,1.01,IF(AH228&gt;10,1.1,(1+AH228/100))))</f>
        <v>0.88000000000000012</v>
      </c>
      <c r="AS228" s="937">
        <f t="shared" si="62"/>
        <v>0.96800000000000019</v>
      </c>
      <c r="AT228" s="937">
        <f t="shared" si="67"/>
        <v>1.0648000000000002</v>
      </c>
      <c r="AU228" s="937">
        <f t="shared" si="67"/>
        <v>1.1712800000000003</v>
      </c>
      <c r="AV228" s="937">
        <f t="shared" si="67"/>
        <v>1.2884080000000004</v>
      </c>
      <c r="AW228" s="704">
        <f t="shared" si="63"/>
        <v>5.3724880000000015</v>
      </c>
      <c r="AX228" s="812">
        <f t="shared" si="64"/>
        <v>5.075087851879843</v>
      </c>
      <c r="AY228" s="997">
        <v>0.96</v>
      </c>
      <c r="AZ228" s="924">
        <v>29.38</v>
      </c>
      <c r="BA228" s="924">
        <v>-2.59</v>
      </c>
      <c r="BB228" s="924">
        <v>3.0300000000000002</v>
      </c>
      <c r="BC228" s="924">
        <v>11.83</v>
      </c>
      <c r="BE228" s="666">
        <v>2011</v>
      </c>
      <c r="BF228" s="948" t="e">
        <f>#VALUE!</f>
        <v>#VALUE!</v>
      </c>
      <c r="BG228" s="933">
        <v>4.7</v>
      </c>
    </row>
    <row r="229" spans="1:59" ht="11.25" customHeight="1" x14ac:dyDescent="0.2">
      <c r="A229" s="537" t="s">
        <v>1291</v>
      </c>
      <c r="B229" s="927" t="s">
        <v>1292</v>
      </c>
      <c r="C229" s="994" t="s">
        <v>128</v>
      </c>
      <c r="D229" s="994" t="s">
        <v>4364</v>
      </c>
      <c r="E229" s="794">
        <v>9</v>
      </c>
      <c r="F229" s="526">
        <v>386</v>
      </c>
      <c r="G229" s="526" t="s">
        <v>115</v>
      </c>
      <c r="H229" s="526" t="s">
        <v>115</v>
      </c>
      <c r="I229" s="926">
        <v>114.83</v>
      </c>
      <c r="J229" s="704">
        <f t="shared" si="52"/>
        <v>2.5150222067403987</v>
      </c>
      <c r="K229" s="929">
        <v>0.72199999999999998</v>
      </c>
      <c r="L229" s="641">
        <v>4</v>
      </c>
      <c r="M229" s="695">
        <f t="shared" si="53"/>
        <v>2.8879999999999999</v>
      </c>
      <c r="N229" s="923" t="s">
        <v>149</v>
      </c>
      <c r="O229" s="797">
        <v>0.65600000000000003</v>
      </c>
      <c r="P229" s="917">
        <v>43335</v>
      </c>
      <c r="Q229" s="917">
        <v>43357</v>
      </c>
      <c r="R229" s="695">
        <f t="shared" si="54"/>
        <v>10.06097560975609</v>
      </c>
      <c r="S229" s="761">
        <f>IF(INDEX(Historical!$D$7:$D$1439,MATCH(B229,Historical!$B$7:$B$1446,0))=0,"n/a",(INDEX(Historical!$C$7:$C$1439,MATCH(B229,Historical!$B$7:$B$1446,0))/INDEX(Historical!$D$7:$D$1439,MATCH(B229,Historical!$B$7:$B$1446,0))-1)*100)</f>
        <v>8.1632653061224367</v>
      </c>
      <c r="T229" s="761">
        <f>IF(INDEX(Historical!$F$7:$F$1432,MATCH(B229,Historical!$B$7:$B$1446,0))=0,"n/a",((INDEX(Historical!$C$7:$C$1439,MATCH(B229,Historical!$B$7:$B$1446,0))/INDEX(Historical!$F$7:$F$1432,MATCH(B229,Historical!$B$7:$B$1446,0)))^(1/3)-1)*100)</f>
        <v>7.218354565351115</v>
      </c>
      <c r="U229" s="761">
        <f>IF(INDEX(Historical!$H$7:$H$1432,MATCH(B229,Historical!$B$7:$B$1446,0))=0,"n/a",((INDEX(Historical!$C$7:$C$1439,MATCH(B229,Historical!$B$7:$B$1446,0))/INDEX(Historical!$H$7:$H$1432,MATCH(B229,Historical!$B$7:$B$1446,0)))^(1/5)-1)*100)</f>
        <v>8.7727547936197183</v>
      </c>
      <c r="V229" s="761">
        <f>IF(INDEX(Historical!$O$7:$O$1432,MATCH(B229,Historical!$B$7:$B$1446,0))=0,"n/a",((INDEX(Historical!$C$7:$C$1439,MATCH(B229,Historical!$B$7:$B$1446,0))/INDEX(Historical!$O$7:$O$1432,MATCH(B229,Historical!$B$7:$B$1446,0)))^(1/10)-1)*100)</f>
        <v>8.7610082997769503</v>
      </c>
      <c r="W229" s="762">
        <f t="shared" si="55"/>
        <v>1.0013407696284304</v>
      </c>
      <c r="X229" s="763">
        <f t="shared" si="56"/>
        <v>0.97475053262441314</v>
      </c>
      <c r="Y229" s="725"/>
      <c r="Z229" s="704">
        <f t="shared" si="57"/>
        <v>52.129963898916962</v>
      </c>
      <c r="AA229" s="937">
        <f t="shared" si="58"/>
        <v>20.727436823104693</v>
      </c>
      <c r="AB229" s="641">
        <v>12</v>
      </c>
      <c r="AC229" s="918">
        <v>5.54</v>
      </c>
      <c r="AD229" s="918">
        <v>2.64</v>
      </c>
      <c r="AE229" s="918">
        <v>3.06</v>
      </c>
      <c r="AF229" s="918">
        <v>17.239999999999998</v>
      </c>
      <c r="AG229" s="920">
        <v>101.2</v>
      </c>
      <c r="AH229" s="918">
        <v>51.4</v>
      </c>
      <c r="AI229" s="918">
        <v>5.0200000000000005</v>
      </c>
      <c r="AJ229" s="918">
        <v>9</v>
      </c>
      <c r="AK229" s="918">
        <v>7.85</v>
      </c>
      <c r="AL229" s="930">
        <v>23840</v>
      </c>
      <c r="AM229" s="925">
        <v>0.4</v>
      </c>
      <c r="AN229" s="918">
        <v>3.19</v>
      </c>
      <c r="AO229" s="804">
        <f t="shared" si="59"/>
        <v>-9.4396598227445754</v>
      </c>
      <c r="AP229" s="805">
        <f t="shared" si="60"/>
        <v>11.287777000360117</v>
      </c>
      <c r="AQ229" s="938">
        <f t="shared" si="61"/>
        <v>298.52004596469158</v>
      </c>
      <c r="AR229" s="704">
        <f>INDEX(Historical!$C$7:$C$1439,MATCH(B229,Historical!$B$7:$B$1446,0))*IF(AH229="n/a",1.03,IF(AH229&lt;0,1.01,IF(AH229&gt;10,1.1,(1+AH229/100))))</f>
        <v>3.0316000000000001</v>
      </c>
      <c r="AS229" s="937">
        <f t="shared" si="62"/>
        <v>3.1837863200000003</v>
      </c>
      <c r="AT229" s="937">
        <f t="shared" si="67"/>
        <v>3.4337135461200003</v>
      </c>
      <c r="AU229" s="937">
        <f t="shared" si="67"/>
        <v>3.7032600594904204</v>
      </c>
      <c r="AV229" s="937">
        <f t="shared" si="67"/>
        <v>3.9939659741604183</v>
      </c>
      <c r="AW229" s="704">
        <f t="shared" si="63"/>
        <v>17.346325899770839</v>
      </c>
      <c r="AX229" s="812">
        <f t="shared" si="64"/>
        <v>15.106092397257544</v>
      </c>
      <c r="AY229" s="997">
        <v>0.13</v>
      </c>
      <c r="AZ229" s="924">
        <v>28.88</v>
      </c>
      <c r="BA229" s="924">
        <v>0.33999999999999997</v>
      </c>
      <c r="BB229" s="924">
        <v>5.0599999999999996</v>
      </c>
      <c r="BC229" s="924">
        <v>10.67</v>
      </c>
      <c r="BE229" s="666">
        <v>2010</v>
      </c>
      <c r="BF229" s="948" t="e">
        <f>#VALUE!</f>
        <v>#VALUE!</v>
      </c>
      <c r="BG229" s="933">
        <v>15.6</v>
      </c>
    </row>
    <row r="230" spans="1:59" s="840" customFormat="1" ht="11.25" customHeight="1" x14ac:dyDescent="0.2">
      <c r="A230" s="843" t="s">
        <v>1279</v>
      </c>
      <c r="B230" s="848" t="s">
        <v>1280</v>
      </c>
      <c r="C230" s="994" t="s">
        <v>4356</v>
      </c>
      <c r="D230" s="994" t="s">
        <v>4357</v>
      </c>
      <c r="E230" s="820">
        <v>7</v>
      </c>
      <c r="F230" s="526">
        <v>623</v>
      </c>
      <c r="G230" s="1151" t="s">
        <v>106</v>
      </c>
      <c r="H230" s="1151" t="s">
        <v>106</v>
      </c>
      <c r="I230" s="821">
        <v>28.59</v>
      </c>
      <c r="J230" s="822">
        <f t="shared" si="52"/>
        <v>4.3371808324589018</v>
      </c>
      <c r="K230" s="823">
        <v>0.31</v>
      </c>
      <c r="L230" s="824">
        <v>4</v>
      </c>
      <c r="M230" s="825">
        <f t="shared" si="53"/>
        <v>1.24</v>
      </c>
      <c r="N230" s="826" t="s">
        <v>588</v>
      </c>
      <c r="O230" s="827">
        <v>0.30499999999999999</v>
      </c>
      <c r="P230" s="828">
        <v>43374</v>
      </c>
      <c r="Q230" s="828">
        <v>43378</v>
      </c>
      <c r="R230" s="825">
        <f t="shared" si="54"/>
        <v>1.6393442622950833</v>
      </c>
      <c r="S230" s="761">
        <f>IF(INDEX(Historical!$D$7:$D$1439,MATCH(B230,Historical!$B$7:$B$1446,0))=0,"n/a",(INDEX(Historical!$C$7:$C$1439,MATCH(B230,Historical!$B$7:$B$1446,0))/INDEX(Historical!$D$7:$D$1439,MATCH(B230,Historical!$B$7:$B$1446,0))-1)*100)</f>
        <v>1.6597510373444146</v>
      </c>
      <c r="T230" s="761">
        <f>IF(INDEX(Historical!$F$7:$F$1432,MATCH(B230,Historical!$B$7:$B$1446,0))=0,"n/a",((INDEX(Historical!$C$7:$C$1439,MATCH(B230,Historical!$B$7:$B$1446,0))/INDEX(Historical!$F$7:$F$1432,MATCH(B230,Historical!$B$7:$B$1446,0)))^(1/3)-1)*100)</f>
        <v>1.6880816543510146</v>
      </c>
      <c r="U230" s="761">
        <f>IF(INDEX(Historical!$H$7:$H$1432,MATCH(B230,Historical!$B$7:$B$1446,0))=0,"n/a",((INDEX(Historical!$C$7:$C$1439,MATCH(B230,Historical!$B$7:$B$1446,0))/INDEX(Historical!$H$7:$H$1432,MATCH(B230,Historical!$B$7:$B$1446,0)))^(1/5)-1)*100)</f>
        <v>1.271594910569096</v>
      </c>
      <c r="V230" s="761" t="str">
        <f>IF(INDEX(Historical!$O$7:$O$1432,MATCH(B230,Historical!$B$7:$B$1446,0))=0,"n/a",((INDEX(Historical!$C$7:$C$1439,MATCH(B230,Historical!$B$7:$B$1446,0))/INDEX(Historical!$O$7:$O$1432,MATCH(B230,Historical!$B$7:$B$1446,0)))^(1/10)-1)*100)</f>
        <v>n/a</v>
      </c>
      <c r="W230" s="829" t="str">
        <f t="shared" si="55"/>
        <v>n/a</v>
      </c>
      <c r="X230" s="830">
        <f t="shared" si="56"/>
        <v>3.4460566682089327E-2</v>
      </c>
      <c r="Y230" s="956"/>
      <c r="Z230" s="822">
        <f t="shared" si="57"/>
        <v>122.77227722772277</v>
      </c>
      <c r="AA230" s="832">
        <f t="shared" si="58"/>
        <v>28.306930693069308</v>
      </c>
      <c r="AB230" s="824">
        <v>12</v>
      </c>
      <c r="AC230" s="833">
        <v>1.01</v>
      </c>
      <c r="AD230" s="833" t="s">
        <v>137</v>
      </c>
      <c r="AE230" s="833">
        <v>8.57</v>
      </c>
      <c r="AF230" s="833">
        <v>1.81</v>
      </c>
      <c r="AG230" s="833">
        <v>6.5</v>
      </c>
      <c r="AH230" s="833">
        <v>194.6</v>
      </c>
      <c r="AI230" s="833">
        <v>28.810000000000002</v>
      </c>
      <c r="AJ230" s="833">
        <v>36.9</v>
      </c>
      <c r="AK230" s="833" t="s">
        <v>137</v>
      </c>
      <c r="AL230" s="834">
        <v>5970</v>
      </c>
      <c r="AM230" s="835">
        <v>0.47000000000000003</v>
      </c>
      <c r="AN230" s="833">
        <v>0.78</v>
      </c>
      <c r="AO230" s="836">
        <f t="shared" si="59"/>
        <v>-22.69815495004131</v>
      </c>
      <c r="AP230" s="837">
        <f t="shared" si="60"/>
        <v>5.6087757430279979</v>
      </c>
      <c r="AQ230" s="838">
        <f t="shared" si="61"/>
        <v>50.901799642395005</v>
      </c>
      <c r="AR230" s="704">
        <f>INDEX(Historical!$C$7:$C$1439,MATCH(B230,Historical!$B$7:$B$1446,0))*IF(AH230="n/a",1.03,IF(AH230&lt;0,1.01,IF(AH230&gt;10,1.1,(1+AH230/100))))</f>
        <v>1.3475000000000001</v>
      </c>
      <c r="AS230" s="832">
        <f t="shared" si="62"/>
        <v>1.4822500000000003</v>
      </c>
      <c r="AT230" s="832">
        <f t="shared" si="67"/>
        <v>1.5267175000000004</v>
      </c>
      <c r="AU230" s="832">
        <f t="shared" si="67"/>
        <v>1.5725190250000005</v>
      </c>
      <c r="AV230" s="832">
        <f t="shared" si="67"/>
        <v>1.6196945957500006</v>
      </c>
      <c r="AW230" s="822">
        <f t="shared" si="63"/>
        <v>7.5486811207500013</v>
      </c>
      <c r="AX230" s="839">
        <f t="shared" si="64"/>
        <v>26.403221828436518</v>
      </c>
      <c r="AY230" s="998">
        <v>0.55000000000000004</v>
      </c>
      <c r="AZ230" s="835">
        <v>18.850000000000001</v>
      </c>
      <c r="BA230" s="835">
        <v>-2.16</v>
      </c>
      <c r="BB230" s="835">
        <v>1.3599999999999999</v>
      </c>
      <c r="BC230" s="835">
        <v>5.16</v>
      </c>
      <c r="BD230" s="964"/>
      <c r="BE230" s="666">
        <v>2012</v>
      </c>
      <c r="BF230" s="948" t="e">
        <f>#VALUE!</f>
        <v>#VALUE!</v>
      </c>
      <c r="BG230" s="895">
        <v>3.4000000000000004</v>
      </c>
    </row>
    <row r="231" spans="1:59" ht="11.25" customHeight="1" x14ac:dyDescent="0.2">
      <c r="A231" s="611" t="s">
        <v>1285</v>
      </c>
      <c r="B231" s="927" t="s">
        <v>1286</v>
      </c>
      <c r="C231" s="994" t="s">
        <v>108</v>
      </c>
      <c r="D231" s="994" t="s">
        <v>4376</v>
      </c>
      <c r="E231" s="794">
        <v>7</v>
      </c>
      <c r="F231" s="526">
        <v>661</v>
      </c>
      <c r="G231" s="526" t="s">
        <v>106</v>
      </c>
      <c r="H231" s="526" t="s">
        <v>106</v>
      </c>
      <c r="I231" s="926">
        <v>12.1</v>
      </c>
      <c r="J231" s="704">
        <f t="shared" si="52"/>
        <v>3.9669421487603307</v>
      </c>
      <c r="K231" s="929">
        <v>0.12</v>
      </c>
      <c r="L231" s="641">
        <v>4</v>
      </c>
      <c r="M231" s="695">
        <f t="shared" si="53"/>
        <v>0.48</v>
      </c>
      <c r="N231" s="923" t="s">
        <v>443</v>
      </c>
      <c r="O231" s="797">
        <v>0.11</v>
      </c>
      <c r="P231" s="917">
        <v>43502</v>
      </c>
      <c r="Q231" s="917">
        <v>43517</v>
      </c>
      <c r="R231" s="695">
        <f t="shared" si="54"/>
        <v>9.0909090909090864</v>
      </c>
      <c r="S231" s="761">
        <f>IF(INDEX(Historical!$D$7:$D$1439,MATCH(B231,Historical!$B$7:$B$1446,0))=0,"n/a",(INDEX(Historical!$C$7:$C$1439,MATCH(B231,Historical!$B$7:$B$1446,0))/INDEX(Historical!$D$7:$D$1439,MATCH(B231,Historical!$B$7:$B$1446,0))-1)*100)</f>
        <v>9.9999999999999858</v>
      </c>
      <c r="T231" s="761">
        <f>IF(INDEX(Historical!$F$7:$F$1432,MATCH(B231,Historical!$B$7:$B$1446,0))=0,"n/a",((INDEX(Historical!$C$7:$C$1439,MATCH(B231,Historical!$B$7:$B$1446,0))/INDEX(Historical!$F$7:$F$1432,MATCH(B231,Historical!$B$7:$B$1446,0)))^(1/3)-1)*100)</f>
        <v>11.199004528465784</v>
      </c>
      <c r="U231" s="761">
        <f>IF(INDEX(Historical!$H$7:$H$1432,MATCH(B231,Historical!$B$7:$B$1446,0))=0,"n/a",((INDEX(Historical!$C$7:$C$1439,MATCH(B231,Historical!$B$7:$B$1446,0))/INDEX(Historical!$H$7:$H$1432,MATCH(B231,Historical!$B$7:$B$1446,0)))^(1/5)-1)*100)</f>
        <v>48.956783302724858</v>
      </c>
      <c r="V231" s="761">
        <f>IF(INDEX(Historical!$O$7:$O$1432,MATCH(B231,Historical!$B$7:$B$1446,0))=0,"n/a",((INDEX(Historical!$C$7:$C$1439,MATCH(B231,Historical!$B$7:$B$1446,0))/INDEX(Historical!$O$7:$O$1432,MATCH(B231,Historical!$B$7:$B$1446,0)))^(1/10)-1)*100)</f>
        <v>3.2357862679155636</v>
      </c>
      <c r="W231" s="762">
        <f t="shared" si="55"/>
        <v>15.12979512527011</v>
      </c>
      <c r="X231" s="763">
        <f t="shared" si="56"/>
        <v>2.6606947447133078</v>
      </c>
      <c r="Y231" s="718"/>
      <c r="Z231" s="704">
        <f t="shared" si="57"/>
        <v>57.831325301204814</v>
      </c>
      <c r="AA231" s="937">
        <f t="shared" si="58"/>
        <v>14.578313253012048</v>
      </c>
      <c r="AB231" s="641">
        <v>12</v>
      </c>
      <c r="AC231" s="918">
        <v>0.83</v>
      </c>
      <c r="AD231" s="918">
        <v>2.0699999999999998</v>
      </c>
      <c r="AE231" s="918">
        <v>4.2699999999999996</v>
      </c>
      <c r="AF231" s="918">
        <v>1.4</v>
      </c>
      <c r="AG231" s="918">
        <v>10.6</v>
      </c>
      <c r="AH231" s="918">
        <v>4.5999999999999996</v>
      </c>
      <c r="AI231" s="918">
        <v>6.1</v>
      </c>
      <c r="AJ231" s="918">
        <v>18.399999999999999</v>
      </c>
      <c r="AK231" s="918">
        <v>7.0000000000000009</v>
      </c>
      <c r="AL231" s="930">
        <v>553.82000000000005</v>
      </c>
      <c r="AM231" s="924">
        <v>2.6</v>
      </c>
      <c r="AN231" s="918">
        <v>0.11</v>
      </c>
      <c r="AO231" s="804">
        <f t="shared" si="59"/>
        <v>38.345412198473142</v>
      </c>
      <c r="AP231" s="805">
        <f t="shared" si="60"/>
        <v>52.92372545148519</v>
      </c>
      <c r="AQ231" s="938">
        <f t="shared" si="61"/>
        <v>-4.7584624833217575</v>
      </c>
      <c r="AR231" s="704">
        <f>INDEX(Historical!$C$7:$C$1439,MATCH(B231,Historical!$B$7:$B$1446,0))*IF(AH231="n/a",1.03,IF(AH231&lt;0,1.01,IF(AH231&gt;10,1.1,(1+AH231/100))))</f>
        <v>0.46024000000000004</v>
      </c>
      <c r="AS231" s="937">
        <f t="shared" si="62"/>
        <v>0.48831464000000002</v>
      </c>
      <c r="AT231" s="937">
        <f t="shared" si="67"/>
        <v>0.52249666480000001</v>
      </c>
      <c r="AU231" s="937">
        <f t="shared" si="67"/>
        <v>0.55907143133600001</v>
      </c>
      <c r="AV231" s="937">
        <f t="shared" si="67"/>
        <v>0.59820643152952002</v>
      </c>
      <c r="AW231" s="704">
        <f t="shared" si="63"/>
        <v>2.62832916766552</v>
      </c>
      <c r="AX231" s="812">
        <f t="shared" si="64"/>
        <v>21.721728658392728</v>
      </c>
      <c r="AY231" s="997">
        <v>0.86</v>
      </c>
      <c r="AZ231" s="924">
        <v>11.62</v>
      </c>
      <c r="BA231" s="924">
        <v>-33.15</v>
      </c>
      <c r="BB231" s="924">
        <v>-8.52</v>
      </c>
      <c r="BC231" s="924">
        <v>-16.54</v>
      </c>
      <c r="BE231" s="666">
        <v>2013</v>
      </c>
      <c r="BF231" s="948" t="e">
        <f>#VALUE!</f>
        <v>#VALUE!</v>
      </c>
      <c r="BG231" s="933">
        <v>1.2</v>
      </c>
    </row>
    <row r="232" spans="1:59" ht="11.25" customHeight="1" x14ac:dyDescent="0.2">
      <c r="A232" s="537" t="s">
        <v>1313</v>
      </c>
      <c r="B232" s="927" t="s">
        <v>1314</v>
      </c>
      <c r="C232" s="994" t="s">
        <v>154</v>
      </c>
      <c r="D232" s="994" t="s">
        <v>4358</v>
      </c>
      <c r="E232" s="794">
        <v>8</v>
      </c>
      <c r="F232" s="526">
        <v>492</v>
      </c>
      <c r="G232" s="526" t="s">
        <v>106</v>
      </c>
      <c r="H232" s="526" t="s">
        <v>106</v>
      </c>
      <c r="I232" s="926">
        <v>266</v>
      </c>
      <c r="J232" s="704">
        <f t="shared" si="52"/>
        <v>0.75187969924812026</v>
      </c>
      <c r="K232" s="929">
        <v>0.5</v>
      </c>
      <c r="L232" s="641">
        <v>4</v>
      </c>
      <c r="M232" s="695">
        <f t="shared" si="53"/>
        <v>2</v>
      </c>
      <c r="N232" s="923" t="s">
        <v>4085</v>
      </c>
      <c r="O232" s="797">
        <v>0.4</v>
      </c>
      <c r="P232" s="919">
        <v>43188</v>
      </c>
      <c r="Q232" s="919">
        <v>43217</v>
      </c>
      <c r="R232" s="695">
        <f t="shared" si="54"/>
        <v>24.999999999999993</v>
      </c>
      <c r="S232" s="761">
        <f>IF(INDEX(Historical!$D$7:$D$1439,MATCH(B232,Historical!$B$7:$B$1446,0))=0,"n/a",(INDEX(Historical!$C$7:$C$1439,MATCH(B232,Historical!$B$7:$B$1446,0))/INDEX(Historical!$D$7:$D$1439,MATCH(B232,Historical!$B$7:$B$1446,0))-1)*100)</f>
        <v>27.516778523489904</v>
      </c>
      <c r="T232" s="761">
        <f>IF(INDEX(Historical!$F$7:$F$1432,MATCH(B232,Historical!$B$7:$B$1446,0))=0,"n/a",((INDEX(Historical!$C$7:$C$1439,MATCH(B232,Historical!$B$7:$B$1446,0))/INDEX(Historical!$F$7:$F$1432,MATCH(B232,Historical!$B$7:$B$1446,0)))^(1/3)-1)*100)</f>
        <v>18.563110149668759</v>
      </c>
      <c r="U232" s="761">
        <f>IF(INDEX(Historical!$H$7:$H$1432,MATCH(B232,Historical!$B$7:$B$1446,0))=0,"n/a",((INDEX(Historical!$C$7:$C$1439,MATCH(B232,Historical!$B$7:$B$1446,0))/INDEX(Historical!$H$7:$H$1432,MATCH(B232,Historical!$B$7:$B$1446,0)))^(1/5)-1)*100)</f>
        <v>12.380134396864563</v>
      </c>
      <c r="V232" s="761" t="str">
        <f>IF(INDEX(Historical!$O$7:$O$1432,MATCH(B232,Historical!$B$7:$B$1446,0))=0,"n/a",((INDEX(Historical!$C$7:$C$1439,MATCH(B232,Historical!$B$7:$B$1446,0))/INDEX(Historical!$O$7:$O$1432,MATCH(B232,Historical!$B$7:$B$1446,0)))^(1/10)-1)*100)</f>
        <v>n/a</v>
      </c>
      <c r="W232" s="762" t="str">
        <f t="shared" si="55"/>
        <v>n/a</v>
      </c>
      <c r="X232" s="763">
        <f t="shared" si="56"/>
        <v>1.2380134396864562</v>
      </c>
      <c r="Y232" s="718"/>
      <c r="Z232" s="704">
        <f t="shared" si="57"/>
        <v>16.077170418006432</v>
      </c>
      <c r="AA232" s="937">
        <f t="shared" si="58"/>
        <v>21.382636655948556</v>
      </c>
      <c r="AB232" s="641">
        <v>12</v>
      </c>
      <c r="AC232" s="918">
        <v>12.44</v>
      </c>
      <c r="AD232" s="918">
        <v>1.51</v>
      </c>
      <c r="AE232" s="918">
        <v>0.64</v>
      </c>
      <c r="AF232" s="918">
        <v>3.58</v>
      </c>
      <c r="AG232" s="918">
        <v>16.400000000000002</v>
      </c>
      <c r="AH232" s="918">
        <v>-29.799999999999997</v>
      </c>
      <c r="AI232" s="918">
        <v>10.48</v>
      </c>
      <c r="AJ232" s="918">
        <v>10</v>
      </c>
      <c r="AK232" s="918">
        <v>14.13</v>
      </c>
      <c r="AL232" s="930">
        <v>36630</v>
      </c>
      <c r="AM232" s="924">
        <v>0.2</v>
      </c>
      <c r="AN232" s="918">
        <v>0.61</v>
      </c>
      <c r="AO232" s="804">
        <f t="shared" si="59"/>
        <v>-8.2506225598358736</v>
      </c>
      <c r="AP232" s="805">
        <f t="shared" si="60"/>
        <v>13.132014096112682</v>
      </c>
      <c r="AQ232" s="938">
        <f t="shared" si="61"/>
        <v>84.450944069504501</v>
      </c>
      <c r="AR232" s="704">
        <f>INDEX(Historical!$C$7:$C$1439,MATCH(B232,Historical!$B$7:$B$1446,0))*IF(AH232="n/a",1.03,IF(AH232&lt;0,1.01,IF(AH232&gt;10,1.1,(1+AH232/100))))</f>
        <v>1.9189999999999998</v>
      </c>
      <c r="AS232" s="937">
        <f t="shared" si="62"/>
        <v>2.1109</v>
      </c>
      <c r="AT232" s="937">
        <f t="shared" si="67"/>
        <v>2.32199</v>
      </c>
      <c r="AU232" s="937">
        <f t="shared" si="67"/>
        <v>2.554189</v>
      </c>
      <c r="AV232" s="937">
        <f t="shared" si="67"/>
        <v>2.8096079000000005</v>
      </c>
      <c r="AW232" s="704">
        <f t="shared" si="63"/>
        <v>11.715686899999998</v>
      </c>
      <c r="AX232" s="812">
        <f t="shared" si="64"/>
        <v>4.4043935714285709</v>
      </c>
      <c r="AY232" s="997">
        <v>0.92</v>
      </c>
      <c r="AZ232" s="924">
        <v>2.65</v>
      </c>
      <c r="BA232" s="924">
        <v>-25.259999999999998</v>
      </c>
      <c r="BB232" s="924">
        <v>-8.4500000000000011</v>
      </c>
      <c r="BC232" s="924">
        <v>-14.16</v>
      </c>
      <c r="BE232" s="666">
        <v>2011</v>
      </c>
      <c r="BF232" s="948" t="e">
        <f>#VALUE!</f>
        <v>#VALUE!</v>
      </c>
      <c r="BG232" s="933">
        <v>5.6000000000000005</v>
      </c>
    </row>
    <row r="233" spans="1:59" ht="11.25" customHeight="1" x14ac:dyDescent="0.2">
      <c r="A233" s="611" t="s">
        <v>1319</v>
      </c>
      <c r="B233" s="927" t="s">
        <v>1320</v>
      </c>
      <c r="C233" s="994" t="s">
        <v>112</v>
      </c>
      <c r="D233" s="994" t="s">
        <v>213</v>
      </c>
      <c r="E233" s="794">
        <v>7</v>
      </c>
      <c r="F233" s="526">
        <v>693</v>
      </c>
      <c r="G233" s="526" t="s">
        <v>106</v>
      </c>
      <c r="H233" s="526" t="s">
        <v>106</v>
      </c>
      <c r="I233" s="926">
        <v>40.33</v>
      </c>
      <c r="J233" s="704">
        <f t="shared" si="52"/>
        <v>1.1901810066947682</v>
      </c>
      <c r="K233" s="929">
        <v>0.12</v>
      </c>
      <c r="L233" s="641">
        <v>4</v>
      </c>
      <c r="M233" s="695">
        <f t="shared" si="53"/>
        <v>0.48</v>
      </c>
      <c r="N233" s="923" t="s">
        <v>220</v>
      </c>
      <c r="O233" s="797">
        <v>0.11</v>
      </c>
      <c r="P233" s="917">
        <v>43553</v>
      </c>
      <c r="Q233" s="917">
        <v>43570</v>
      </c>
      <c r="R233" s="695">
        <f t="shared" si="54"/>
        <v>9.0909090909090864</v>
      </c>
      <c r="S233" s="761">
        <f>IF(INDEX(Historical!$D$7:$D$1439,MATCH(B233,Historical!$B$7:$B$1446,0))=0,"n/a",(INDEX(Historical!$C$7:$C$1439,MATCH(B233,Historical!$B$7:$B$1446,0))/INDEX(Historical!$D$7:$D$1439,MATCH(B233,Historical!$B$7:$B$1446,0))-1)*100)</f>
        <v>10.256410256410241</v>
      </c>
      <c r="T233" s="761">
        <f>IF(INDEX(Historical!$F$7:$F$1432,MATCH(B233,Historical!$B$7:$B$1446,0))=0,"n/a",((INDEX(Historical!$C$7:$C$1439,MATCH(B233,Historical!$B$7:$B$1446,0))/INDEX(Historical!$F$7:$F$1432,MATCH(B233,Historical!$B$7:$B$1446,0)))^(1/3)-1)*100)</f>
        <v>11.524149667113504</v>
      </c>
      <c r="U233" s="761">
        <f>IF(INDEX(Historical!$H$7:$H$1432,MATCH(B233,Historical!$B$7:$B$1446,0))=0,"n/a",((INDEX(Historical!$C$7:$C$1439,MATCH(B233,Historical!$B$7:$B$1446,0))/INDEX(Historical!$H$7:$H$1432,MATCH(B233,Historical!$B$7:$B$1446,0)))^(1/5)-1)*100)</f>
        <v>33.873214355039671</v>
      </c>
      <c r="V233" s="761" t="str">
        <f>IF(INDEX(Historical!$O$7:$O$1432,MATCH(B233,Historical!$B$7:$B$1446,0))=0,"n/a",((INDEX(Historical!$C$7:$C$1439,MATCH(B233,Historical!$B$7:$B$1446,0))/INDEX(Historical!$O$7:$O$1432,MATCH(B233,Historical!$B$7:$B$1446,0)))^(1/10)-1)*100)</f>
        <v>n/a</v>
      </c>
      <c r="W233" s="762" t="str">
        <f t="shared" si="55"/>
        <v>n/a</v>
      </c>
      <c r="X233" s="763">
        <f t="shared" si="56"/>
        <v>1.4475732630358833</v>
      </c>
      <c r="Y233" s="718"/>
      <c r="Z233" s="704">
        <f t="shared" si="57"/>
        <v>13.043478260869565</v>
      </c>
      <c r="AA233" s="937">
        <f t="shared" si="58"/>
        <v>10.959239130434781</v>
      </c>
      <c r="AB233" s="641">
        <v>6</v>
      </c>
      <c r="AC233" s="918">
        <v>3.68</v>
      </c>
      <c r="AD233" s="918" t="s">
        <v>137</v>
      </c>
      <c r="AE233" s="918">
        <v>0.93</v>
      </c>
      <c r="AF233" s="918">
        <v>1.18</v>
      </c>
      <c r="AG233" s="918">
        <v>11.4</v>
      </c>
      <c r="AH233" s="918">
        <v>58.699999999999996</v>
      </c>
      <c r="AI233" s="918" t="s">
        <v>137</v>
      </c>
      <c r="AJ233" s="918">
        <v>23.400000000000002</v>
      </c>
      <c r="AK233" s="918" t="s">
        <v>137</v>
      </c>
      <c r="AL233" s="930">
        <v>284.73</v>
      </c>
      <c r="AM233" s="924">
        <v>3</v>
      </c>
      <c r="AN233" s="918">
        <v>0</v>
      </c>
      <c r="AO233" s="804">
        <f t="shared" si="59"/>
        <v>24.104156231299655</v>
      </c>
      <c r="AP233" s="805">
        <f t="shared" si="60"/>
        <v>35.063395361734436</v>
      </c>
      <c r="AQ233" s="938">
        <f t="shared" si="61"/>
        <v>-24.187652210905085</v>
      </c>
      <c r="AR233" s="704">
        <f>INDEX(Historical!$C$7:$C$1439,MATCH(B233,Historical!$B$7:$B$1446,0))*IF(AH233="n/a",1.03,IF(AH233&lt;0,1.01,IF(AH233&gt;10,1.1,(1+AH233/100))))</f>
        <v>0.47300000000000003</v>
      </c>
      <c r="AS233" s="937">
        <f t="shared" si="62"/>
        <v>0.48719000000000007</v>
      </c>
      <c r="AT233" s="937">
        <f t="shared" si="67"/>
        <v>0.50180570000000013</v>
      </c>
      <c r="AU233" s="937">
        <f t="shared" si="67"/>
        <v>0.51685987100000019</v>
      </c>
      <c r="AV233" s="937">
        <f t="shared" si="67"/>
        <v>0.53236566713000022</v>
      </c>
      <c r="AW233" s="704">
        <f t="shared" si="63"/>
        <v>2.5112212381300005</v>
      </c>
      <c r="AX233" s="812">
        <f t="shared" si="64"/>
        <v>6.2266829608975964</v>
      </c>
      <c r="AY233" s="997">
        <v>0.71</v>
      </c>
      <c r="AZ233" s="924">
        <v>26.19</v>
      </c>
      <c r="BA233" s="924">
        <v>-20.14</v>
      </c>
      <c r="BB233" s="924">
        <v>0.41000000000000003</v>
      </c>
      <c r="BC233" s="924">
        <v>-2.68</v>
      </c>
      <c r="BE233" s="666">
        <v>2013</v>
      </c>
      <c r="BF233" s="948" t="e">
        <f>#VALUE!</f>
        <v>#VALUE!</v>
      </c>
      <c r="BG233" s="933">
        <v>8.1</v>
      </c>
    </row>
    <row r="234" spans="1:59" ht="11.25" customHeight="1" x14ac:dyDescent="0.2">
      <c r="A234" s="611" t="s">
        <v>1277</v>
      </c>
      <c r="B234" s="927" t="s">
        <v>1278</v>
      </c>
      <c r="C234" s="994" t="s">
        <v>247</v>
      </c>
      <c r="D234" s="994" t="s">
        <v>4354</v>
      </c>
      <c r="E234" s="794">
        <v>9</v>
      </c>
      <c r="F234" s="526">
        <v>364</v>
      </c>
      <c r="G234" s="526" t="s">
        <v>106</v>
      </c>
      <c r="H234" s="526" t="s">
        <v>106</v>
      </c>
      <c r="I234" s="926">
        <v>21.88</v>
      </c>
      <c r="J234" s="704">
        <f t="shared" si="52"/>
        <v>3.2906764168190126</v>
      </c>
      <c r="K234" s="929">
        <v>0.18</v>
      </c>
      <c r="L234" s="641">
        <v>4</v>
      </c>
      <c r="M234" s="695">
        <f t="shared" si="53"/>
        <v>0.72</v>
      </c>
      <c r="N234" s="923" t="s">
        <v>152</v>
      </c>
      <c r="O234" s="797">
        <v>0.15</v>
      </c>
      <c r="P234" s="919">
        <v>43172</v>
      </c>
      <c r="Q234" s="919">
        <v>43188</v>
      </c>
      <c r="R234" s="695">
        <f t="shared" si="54"/>
        <v>20</v>
      </c>
      <c r="S234" s="761">
        <f>IF(INDEX(Historical!$D$7:$D$1439,MATCH(B234,Historical!$B$7:$B$1446,0))=0,"n/a",(INDEX(Historical!$C$7:$C$1439,MATCH(B234,Historical!$B$7:$B$1446,0))/INDEX(Historical!$D$7:$D$1439,MATCH(B234,Historical!$B$7:$B$1446,0))-1)*100)</f>
        <v>33.333333333333329</v>
      </c>
      <c r="T234" s="761">
        <f>IF(INDEX(Historical!$F$7:$F$1432,MATCH(B234,Historical!$B$7:$B$1446,0))=0,"n/a",((INDEX(Historical!$C$7:$C$1439,MATCH(B234,Historical!$B$7:$B$1446,0))/INDEX(Historical!$F$7:$F$1432,MATCH(B234,Historical!$B$7:$B$1446,0)))^(1/3)-1)*100)</f>
        <v>25.99210498948732</v>
      </c>
      <c r="U234" s="761">
        <f>IF(INDEX(Historical!$H$7:$H$1432,MATCH(B234,Historical!$B$7:$B$1446,0))=0,"n/a",((INDEX(Historical!$C$7:$C$1439,MATCH(B234,Historical!$B$7:$B$1446,0))/INDEX(Historical!$H$7:$H$1432,MATCH(B234,Historical!$B$7:$B$1446,0)))^(1/5)-1)*100)</f>
        <v>24.573093961551741</v>
      </c>
      <c r="V234" s="761">
        <f>IF(INDEX(Historical!$O$7:$O$1432,MATCH(B234,Historical!$B$7:$B$1446,0))=0,"n/a",((INDEX(Historical!$C$7:$C$1439,MATCH(B234,Historical!$B$7:$B$1446,0))/INDEX(Historical!$O$7:$O$1432,MATCH(B234,Historical!$B$7:$B$1446,0)))^(1/10)-1)*100)</f>
        <v>13.524800372187773</v>
      </c>
      <c r="W234" s="762">
        <f t="shared" si="55"/>
        <v>1.8168914353873598</v>
      </c>
      <c r="X234" s="763">
        <f t="shared" si="56"/>
        <v>11.169588164341702</v>
      </c>
      <c r="Y234" s="927"/>
      <c r="Z234" s="704">
        <f t="shared" si="57"/>
        <v>50.704225352112672</v>
      </c>
      <c r="AA234" s="937">
        <f t="shared" si="58"/>
        <v>15.408450704225352</v>
      </c>
      <c r="AB234" s="641">
        <v>12</v>
      </c>
      <c r="AC234" s="918">
        <v>1.42</v>
      </c>
      <c r="AD234" s="918">
        <v>1.17</v>
      </c>
      <c r="AE234" s="918">
        <v>0.56999999999999995</v>
      </c>
      <c r="AF234" s="918">
        <v>1.64</v>
      </c>
      <c r="AG234" s="918">
        <v>10.5</v>
      </c>
      <c r="AH234" s="918">
        <v>15.9</v>
      </c>
      <c r="AI234" s="918">
        <v>9.0300000000000011</v>
      </c>
      <c r="AJ234" s="918">
        <v>2.1999999999999997</v>
      </c>
      <c r="AK234" s="918">
        <v>13.100000000000001</v>
      </c>
      <c r="AL234" s="930">
        <v>465.39</v>
      </c>
      <c r="AM234" s="924">
        <v>1.2</v>
      </c>
      <c r="AN234" s="918">
        <v>0.18</v>
      </c>
      <c r="AO234" s="804">
        <f t="shared" si="59"/>
        <v>12.4553196741454</v>
      </c>
      <c r="AP234" s="805">
        <f t="shared" si="60"/>
        <v>27.863770378370752</v>
      </c>
      <c r="AQ234" s="938">
        <f t="shared" si="61"/>
        <v>5.976641356961454</v>
      </c>
      <c r="AR234" s="704">
        <f>INDEX(Historical!$C$7:$C$1439,MATCH(B234,Historical!$B$7:$B$1446,0))*IF(AH234="n/a",1.03,IF(AH234&lt;0,1.01,IF(AH234&gt;10,1.1,(1+AH234/100))))</f>
        <v>0.79200000000000004</v>
      </c>
      <c r="AS234" s="937">
        <f t="shared" si="62"/>
        <v>0.86351760000000011</v>
      </c>
      <c r="AT234" s="937">
        <f t="shared" si="67"/>
        <v>0.94986936000000022</v>
      </c>
      <c r="AU234" s="937">
        <f t="shared" si="67"/>
        <v>1.0448562960000003</v>
      </c>
      <c r="AV234" s="937">
        <f t="shared" si="67"/>
        <v>1.1493419256000004</v>
      </c>
      <c r="AW234" s="704">
        <f t="shared" si="63"/>
        <v>4.7995851816000012</v>
      </c>
      <c r="AX234" s="812">
        <f t="shared" si="64"/>
        <v>21.935946899451562</v>
      </c>
      <c r="AY234" s="997">
        <v>0.79</v>
      </c>
      <c r="AZ234" s="924">
        <v>29.580000000000002</v>
      </c>
      <c r="BA234" s="924">
        <v>-12.06</v>
      </c>
      <c r="BB234" s="924">
        <v>-0.70000000000000007</v>
      </c>
      <c r="BC234" s="924">
        <v>5.71</v>
      </c>
      <c r="BE234" s="666">
        <v>2010</v>
      </c>
      <c r="BF234" s="948" t="e">
        <f>#VALUE!</f>
        <v>#VALUE!</v>
      </c>
      <c r="BG234" s="933">
        <v>6.6000000000000005</v>
      </c>
    </row>
    <row r="235" spans="1:59" ht="11.25" customHeight="1" x14ac:dyDescent="0.2">
      <c r="A235" s="611" t="s">
        <v>4118</v>
      </c>
      <c r="B235" s="927" t="s">
        <v>4119</v>
      </c>
      <c r="C235" s="994" t="s">
        <v>247</v>
      </c>
      <c r="D235" s="994" t="s">
        <v>4354</v>
      </c>
      <c r="E235" s="794">
        <v>9</v>
      </c>
      <c r="F235" s="526">
        <v>365</v>
      </c>
      <c r="G235" s="526" t="s">
        <v>106</v>
      </c>
      <c r="H235" s="526" t="s">
        <v>106</v>
      </c>
      <c r="I235" s="926">
        <v>23.08</v>
      </c>
      <c r="J235" s="704">
        <f t="shared" si="52"/>
        <v>2.9462738301559797</v>
      </c>
      <c r="K235" s="929">
        <v>0.17</v>
      </c>
      <c r="L235" s="641">
        <v>4</v>
      </c>
      <c r="M235" s="695">
        <f t="shared" si="53"/>
        <v>0.68</v>
      </c>
      <c r="N235" s="923" t="s">
        <v>152</v>
      </c>
      <c r="O235" s="797">
        <v>0.14249999999999999</v>
      </c>
      <c r="P235" s="919">
        <v>43172</v>
      </c>
      <c r="Q235" s="919">
        <v>43188</v>
      </c>
      <c r="R235" s="695">
        <f t="shared" si="54"/>
        <v>19.298245614035107</v>
      </c>
      <c r="S235" s="761">
        <f>IF(INDEX(Historical!$D$7:$D$1439,MATCH(B235,Historical!$B$7:$B$1446,0))=0,"n/a",(INDEX(Historical!$C$7:$C$1439,MATCH(B235,Historical!$B$7:$B$1446,0))/INDEX(Historical!$D$7:$D$1439,MATCH(B235,Historical!$B$7:$B$1446,0))-1)*100)</f>
        <v>33.33333333333335</v>
      </c>
      <c r="T235" s="761">
        <f>IF(INDEX(Historical!$F$7:$F$1432,MATCH(B235,Historical!$B$7:$B$1446,0))=0,"n/a",((INDEX(Historical!$C$7:$C$1439,MATCH(B235,Historical!$B$7:$B$1446,0))/INDEX(Historical!$F$7:$F$1432,MATCH(B235,Historical!$B$7:$B$1446,0)))^(1/3)-1)*100)</f>
        <v>25.99210498948732</v>
      </c>
      <c r="U235" s="761">
        <f>IF(INDEX(Historical!$H$7:$H$1432,MATCH(B235,Historical!$B$7:$B$1446,0))=0,"n/a",((INDEX(Historical!$C$7:$C$1439,MATCH(B235,Historical!$B$7:$B$1446,0))/INDEX(Historical!$H$7:$H$1432,MATCH(B235,Historical!$B$7:$B$1446,0)))^(1/5)-1)*100)</f>
        <v>24.757102288230492</v>
      </c>
      <c r="V235" s="761">
        <f>IF(INDEX(Historical!$O$7:$O$1432,MATCH(B235,Historical!$B$7:$B$1446,0))=0,"n/a",((INDEX(Historical!$C$7:$C$1439,MATCH(B235,Historical!$B$7:$B$1446,0))/INDEX(Historical!$O$7:$O$1432,MATCH(B235,Historical!$B$7:$B$1446,0)))^(1/10)-1)*100)</f>
        <v>13.749832040627785</v>
      </c>
      <c r="W235" s="762">
        <f t="shared" si="55"/>
        <v>1.8005385240400464</v>
      </c>
      <c r="X235" s="763" t="str">
        <f t="shared" si="56"/>
        <v>n/a</v>
      </c>
      <c r="Y235" s="927"/>
      <c r="Z235" s="704">
        <f t="shared" si="57"/>
        <v>46.896551724137936</v>
      </c>
      <c r="AA235" s="937">
        <f t="shared" si="58"/>
        <v>15.917241379310344</v>
      </c>
      <c r="AB235" s="641">
        <v>12</v>
      </c>
      <c r="AC235" s="918">
        <v>1.45</v>
      </c>
      <c r="AD235" s="918" t="s">
        <v>137</v>
      </c>
      <c r="AE235" s="918">
        <v>0.57999999999999996</v>
      </c>
      <c r="AF235" s="918">
        <v>1.73</v>
      </c>
      <c r="AG235" s="918">
        <v>10.66</v>
      </c>
      <c r="AH235" s="918" t="s">
        <v>137</v>
      </c>
      <c r="AI235" s="918" t="s">
        <v>137</v>
      </c>
      <c r="AJ235" s="918" t="s">
        <v>137</v>
      </c>
      <c r="AK235" s="918" t="s">
        <v>137</v>
      </c>
      <c r="AL235" s="930">
        <v>466.68</v>
      </c>
      <c r="AM235" s="924" t="s">
        <v>137</v>
      </c>
      <c r="AN235" s="918" t="s">
        <v>137</v>
      </c>
      <c r="AO235" s="804">
        <f t="shared" si="59"/>
        <v>11.786134739076129</v>
      </c>
      <c r="AP235" s="805">
        <f t="shared" si="60"/>
        <v>27.703376118386473</v>
      </c>
      <c r="AQ235" s="938">
        <f t="shared" si="61"/>
        <v>10.628161144955195</v>
      </c>
      <c r="AR235" s="704">
        <f>INDEX(Historical!$C$7:$C$1439,MATCH(B235,Historical!$B$7:$B$1446,0))*IF(AH235="n/a",1.03,IF(AH235&lt;0,1.01,IF(AH235&gt;10,1.1,(1+AH235/100))))</f>
        <v>0.70040000000000002</v>
      </c>
      <c r="AS235" s="937">
        <f t="shared" si="62"/>
        <v>0.72141200000000005</v>
      </c>
      <c r="AT235" s="937">
        <f t="shared" si="67"/>
        <v>0.74305436000000002</v>
      </c>
      <c r="AU235" s="937">
        <f t="shared" si="67"/>
        <v>0.7653459908000001</v>
      </c>
      <c r="AV235" s="937">
        <f t="shared" si="67"/>
        <v>0.7883063705240001</v>
      </c>
      <c r="AW235" s="704">
        <f t="shared" si="63"/>
        <v>3.7185187213240001</v>
      </c>
      <c r="AX235" s="812">
        <f t="shared" si="64"/>
        <v>16.111432934679378</v>
      </c>
      <c r="AY235" s="997">
        <v>1.1000000000000001</v>
      </c>
      <c r="AZ235" s="924">
        <v>34.0301974448316</v>
      </c>
      <c r="BA235" s="924">
        <v>-4.4701986754966949</v>
      </c>
      <c r="BB235" s="924">
        <v>5.436272270443121</v>
      </c>
      <c r="BC235" s="924">
        <v>10.854947166186356</v>
      </c>
      <c r="BE235" s="666">
        <v>2010</v>
      </c>
      <c r="BF235" s="948" t="e">
        <f>#VALUE!</f>
        <v>#VALUE!</v>
      </c>
      <c r="BG235" s="933">
        <v>5.7799999999999994</v>
      </c>
    </row>
    <row r="236" spans="1:59" ht="11.25" customHeight="1" x14ac:dyDescent="0.2">
      <c r="A236" s="611" t="s">
        <v>4217</v>
      </c>
      <c r="B236" s="927" t="s">
        <v>4218</v>
      </c>
      <c r="C236" s="994" t="s">
        <v>108</v>
      </c>
      <c r="D236" s="994" t="s">
        <v>4376</v>
      </c>
      <c r="E236" s="794">
        <v>7</v>
      </c>
      <c r="F236" s="526">
        <v>609</v>
      </c>
      <c r="G236" s="526" t="s">
        <v>37</v>
      </c>
      <c r="H236" s="526" t="s">
        <v>37</v>
      </c>
      <c r="I236" s="926">
        <v>23.24</v>
      </c>
      <c r="J236" s="704">
        <f t="shared" si="52"/>
        <v>1.7211703958691913</v>
      </c>
      <c r="K236" s="929">
        <v>0.1</v>
      </c>
      <c r="L236" s="641">
        <v>4</v>
      </c>
      <c r="M236" s="695">
        <f t="shared" si="53"/>
        <v>0.4</v>
      </c>
      <c r="N236" s="923" t="s">
        <v>146</v>
      </c>
      <c r="O236" s="797">
        <v>7.0000000000000007E-2</v>
      </c>
      <c r="P236" s="917">
        <v>43265</v>
      </c>
      <c r="Q236" s="917">
        <v>43282</v>
      </c>
      <c r="R236" s="695">
        <f t="shared" si="54"/>
        <v>42.857142857142847</v>
      </c>
      <c r="S236" s="761">
        <f>IF(INDEX(Historical!$D$7:$D$1439,MATCH(B236,Historical!$B$7:$B$1446,0))=0,"n/a",(INDEX(Historical!$C$7:$C$1439,MATCH(B236,Historical!$B$7:$B$1446,0))/INDEX(Historical!$D$7:$D$1439,MATCH(B236,Historical!$B$7:$B$1446,0))-1)*100)</f>
        <v>27.011640243264658</v>
      </c>
      <c r="T236" s="761">
        <f>IF(INDEX(Historical!$F$7:$F$1432,MATCH(B236,Historical!$B$7:$B$1446,0))=0,"n/a",((INDEX(Historical!$C$7:$C$1439,MATCH(B236,Historical!$B$7:$B$1446,0))/INDEX(Historical!$F$7:$F$1432,MATCH(B236,Historical!$B$7:$B$1446,0)))^(1/3)-1)*100)</f>
        <v>22.117582920133039</v>
      </c>
      <c r="U236" s="761">
        <f>IF(INDEX(Historical!$H$7:$H$1432,MATCH(B236,Historical!$B$7:$B$1446,0))=0,"n/a",((INDEX(Historical!$C$7:$C$1439,MATCH(B236,Historical!$B$7:$B$1446,0))/INDEX(Historical!$H$7:$H$1432,MATCH(B236,Historical!$B$7:$B$1446,0)))^(1/5)-1)*100)</f>
        <v>14.534932318460857</v>
      </c>
      <c r="V236" s="761">
        <f>IF(INDEX(Historical!$O$7:$O$1432,MATCH(B236,Historical!$B$7:$B$1446,0))=0,"n/a",((INDEX(Historical!$C$7:$C$1439,MATCH(B236,Historical!$B$7:$B$1446,0))/INDEX(Historical!$O$7:$O$1432,MATCH(B236,Historical!$B$7:$B$1446,0)))^(1/10)-1)*100)</f>
        <v>-5.7330715177196012</v>
      </c>
      <c r="W236" s="762" t="str">
        <f t="shared" si="55"/>
        <v>n/a</v>
      </c>
      <c r="X236" s="763">
        <f t="shared" si="56"/>
        <v>0.76499643781372928</v>
      </c>
      <c r="Y236" s="730"/>
      <c r="Z236" s="704">
        <f t="shared" si="57"/>
        <v>23.529411764705884</v>
      </c>
      <c r="AA236" s="937">
        <f t="shared" si="58"/>
        <v>13.670588235294117</v>
      </c>
      <c r="AB236" s="641">
        <v>12</v>
      </c>
      <c r="AC236" s="918">
        <v>1.7</v>
      </c>
      <c r="AD236" s="918" t="s">
        <v>137</v>
      </c>
      <c r="AE236" s="918">
        <v>2.42</v>
      </c>
      <c r="AF236" s="918">
        <v>1.41</v>
      </c>
      <c r="AG236" s="918">
        <v>11.3</v>
      </c>
      <c r="AH236" s="918">
        <v>36.9</v>
      </c>
      <c r="AI236" s="918" t="s">
        <v>137</v>
      </c>
      <c r="AJ236" s="918">
        <v>19</v>
      </c>
      <c r="AK236" s="918" t="s">
        <v>137</v>
      </c>
      <c r="AL236" s="930">
        <v>139.9</v>
      </c>
      <c r="AM236" s="924">
        <v>0.8</v>
      </c>
      <c r="AN236" s="918">
        <v>0.5</v>
      </c>
      <c r="AO236" s="804">
        <f t="shared" si="59"/>
        <v>2.5855144790359308</v>
      </c>
      <c r="AP236" s="805">
        <f t="shared" si="60"/>
        <v>16.256102714330048</v>
      </c>
      <c r="AQ236" s="938">
        <f t="shared" si="61"/>
        <v>-7.4424397426968047</v>
      </c>
      <c r="AR236" s="704">
        <f>INDEX(Historical!$C$7:$C$1439,MATCH(B236,Historical!$B$7:$B$1446,0))*IF(AH236="n/a",1.03,IF(AH236&lt;0,1.01,IF(AH236&gt;10,1.1,(1+AH236/100))))</f>
        <v>0.37400000000000005</v>
      </c>
      <c r="AS236" s="937">
        <f t="shared" si="62"/>
        <v>0.38522000000000006</v>
      </c>
      <c r="AT236" s="937">
        <f t="shared" si="67"/>
        <v>0.39677660000000009</v>
      </c>
      <c r="AU236" s="937">
        <f t="shared" si="67"/>
        <v>0.4086798980000001</v>
      </c>
      <c r="AV236" s="937">
        <f t="shared" si="67"/>
        <v>0.42094029494000013</v>
      </c>
      <c r="AW236" s="704">
        <f t="shared" si="63"/>
        <v>1.9856167929400004</v>
      </c>
      <c r="AX236" s="812">
        <f t="shared" si="64"/>
        <v>8.5439621038726354</v>
      </c>
      <c r="AY236" s="997">
        <v>0.32</v>
      </c>
      <c r="AZ236" s="924">
        <v>19.059999999999999</v>
      </c>
      <c r="BA236" s="924">
        <v>-6.59</v>
      </c>
      <c r="BB236" s="924">
        <v>0.55999999999999994</v>
      </c>
      <c r="BC236" s="924">
        <v>2.71</v>
      </c>
      <c r="BE236" s="666">
        <v>2012</v>
      </c>
      <c r="BF236" s="948" t="e">
        <f>#VALUE!</f>
        <v>#VALUE!</v>
      </c>
      <c r="BG236" s="933">
        <v>0.70000000000000007</v>
      </c>
    </row>
    <row r="237" spans="1:59" ht="11.25" customHeight="1" x14ac:dyDescent="0.2">
      <c r="A237" s="611" t="s">
        <v>1321</v>
      </c>
      <c r="B237" s="927" t="s">
        <v>1322</v>
      </c>
      <c r="C237" s="994" t="s">
        <v>112</v>
      </c>
      <c r="D237" s="994" t="s">
        <v>213</v>
      </c>
      <c r="E237" s="794">
        <v>7</v>
      </c>
      <c r="F237" s="526">
        <v>604</v>
      </c>
      <c r="G237" s="526" t="s">
        <v>106</v>
      </c>
      <c r="H237" s="526" t="s">
        <v>106</v>
      </c>
      <c r="I237" s="926">
        <v>62.36</v>
      </c>
      <c r="J237" s="704">
        <f t="shared" si="52"/>
        <v>1.9884541372674793</v>
      </c>
      <c r="K237" s="929">
        <v>0.31</v>
      </c>
      <c r="L237" s="641">
        <v>4</v>
      </c>
      <c r="M237" s="695">
        <f t="shared" si="53"/>
        <v>1.24</v>
      </c>
      <c r="N237" s="923" t="s">
        <v>149</v>
      </c>
      <c r="O237" s="797">
        <v>0.30249999999999999</v>
      </c>
      <c r="P237" s="660">
        <v>43251</v>
      </c>
      <c r="Q237" s="660">
        <v>43266</v>
      </c>
      <c r="R237" s="695">
        <f t="shared" si="54"/>
        <v>2.4793388429752086</v>
      </c>
      <c r="S237" s="761">
        <f>IF(INDEX(Historical!$D$7:$D$1439,MATCH(B237,Historical!$B$7:$B$1446,0))=0,"n/a",(INDEX(Historical!$C$7:$C$1439,MATCH(B237,Historical!$B$7:$B$1446,0))/INDEX(Historical!$D$7:$D$1439,MATCH(B237,Historical!$B$7:$B$1446,0))-1)*100)</f>
        <v>2.4948024948024949</v>
      </c>
      <c r="T237" s="761">
        <f>IF(INDEX(Historical!$F$7:$F$1432,MATCH(B237,Historical!$B$7:$B$1446,0))=0,"n/a",((INDEX(Historical!$C$7:$C$1439,MATCH(B237,Historical!$B$7:$B$1446,0))/INDEX(Historical!$F$7:$F$1432,MATCH(B237,Historical!$B$7:$B$1446,0)))^(1/3)-1)*100)</f>
        <v>2.9365230715279633</v>
      </c>
      <c r="U237" s="761">
        <f>IF(INDEX(Historical!$H$7:$H$1432,MATCH(B237,Historical!$B$7:$B$1446,0))=0,"n/a",((INDEX(Historical!$C$7:$C$1439,MATCH(B237,Historical!$B$7:$B$1446,0))/INDEX(Historical!$H$7:$H$1432,MATCH(B237,Historical!$B$7:$B$1446,0)))^(1/5)-1)*100)</f>
        <v>4.2695227128344726</v>
      </c>
      <c r="V237" s="761" t="str">
        <f>IF(INDEX(Historical!$O$7:$O$1432,MATCH(B237,Historical!$B$7:$B$1446,0))=0,"n/a",((INDEX(Historical!$C$7:$C$1439,MATCH(B237,Historical!$B$7:$B$1446,0))/INDEX(Historical!$O$7:$O$1432,MATCH(B237,Historical!$B$7:$B$1446,0)))^(1/10)-1)*100)</f>
        <v>n/a</v>
      </c>
      <c r="W237" s="762" t="str">
        <f t="shared" si="55"/>
        <v>n/a</v>
      </c>
      <c r="X237" s="763" t="str">
        <f t="shared" si="56"/>
        <v>n/a</v>
      </c>
      <c r="Y237" s="708"/>
      <c r="Z237" s="704">
        <f t="shared" si="57"/>
        <v>59.330143540669852</v>
      </c>
      <c r="AA237" s="937">
        <f t="shared" si="58"/>
        <v>29.837320574162682</v>
      </c>
      <c r="AB237" s="641">
        <v>12</v>
      </c>
      <c r="AC237" s="918">
        <v>2.09</v>
      </c>
      <c r="AD237" s="918">
        <v>1.99</v>
      </c>
      <c r="AE237" s="918">
        <v>0.34</v>
      </c>
      <c r="AF237" s="918">
        <v>1.96</v>
      </c>
      <c r="AG237" s="918">
        <v>6.2</v>
      </c>
      <c r="AH237" s="918">
        <v>-60.199999999999996</v>
      </c>
      <c r="AI237" s="918">
        <v>65.86</v>
      </c>
      <c r="AJ237" s="918">
        <v>-20.399999999999999</v>
      </c>
      <c r="AK237" s="918">
        <v>15</v>
      </c>
      <c r="AL237" s="930">
        <v>1080</v>
      </c>
      <c r="AM237" s="924">
        <v>3.5999999999999996</v>
      </c>
      <c r="AN237" s="918">
        <v>0.56999999999999995</v>
      </c>
      <c r="AO237" s="804">
        <f t="shared" si="59"/>
        <v>-23.579343724060731</v>
      </c>
      <c r="AP237" s="805">
        <f t="shared" si="60"/>
        <v>6.2579768501019517</v>
      </c>
      <c r="AQ237" s="938">
        <f t="shared" si="61"/>
        <v>61.219172178550998</v>
      </c>
      <c r="AR237" s="704">
        <f>INDEX(Historical!$C$7:$C$1439,MATCH(B237,Historical!$B$7:$B$1446,0))*IF(AH237="n/a",1.03,IF(AH237&lt;0,1.01,IF(AH237&gt;10,1.1,(1+AH237/100))))</f>
        <v>1.2448249999999998</v>
      </c>
      <c r="AS237" s="937">
        <f t="shared" si="62"/>
        <v>1.3693074999999999</v>
      </c>
      <c r="AT237" s="937">
        <f t="shared" si="67"/>
        <v>1.50623825</v>
      </c>
      <c r="AU237" s="937">
        <f t="shared" si="67"/>
        <v>1.656862075</v>
      </c>
      <c r="AV237" s="937">
        <f t="shared" si="67"/>
        <v>1.8225482825000001</v>
      </c>
      <c r="AW237" s="704">
        <f t="shared" si="63"/>
        <v>7.5997811075000001</v>
      </c>
      <c r="AX237" s="812">
        <f t="shared" si="64"/>
        <v>12.186948536722259</v>
      </c>
      <c r="AY237" s="997">
        <v>0.95</v>
      </c>
      <c r="AZ237" s="924">
        <v>11.600000000000001</v>
      </c>
      <c r="BA237" s="924">
        <v>-20.25</v>
      </c>
      <c r="BB237" s="924">
        <v>-8.32</v>
      </c>
      <c r="BC237" s="924">
        <v>-3.3099999999999996</v>
      </c>
      <c r="BE237" s="666">
        <v>2012</v>
      </c>
      <c r="BF237" s="948" t="e">
        <f>#VALUE!</f>
        <v>#VALUE!</v>
      </c>
      <c r="BG237" s="933">
        <v>2</v>
      </c>
    </row>
    <row r="238" spans="1:59" ht="11.25" customHeight="1" x14ac:dyDescent="0.2">
      <c r="A238" s="611" t="s">
        <v>3859</v>
      </c>
      <c r="B238" s="927" t="s">
        <v>3860</v>
      </c>
      <c r="C238" s="994" t="s">
        <v>108</v>
      </c>
      <c r="D238" s="994" t="s">
        <v>4376</v>
      </c>
      <c r="E238" s="794">
        <v>6</v>
      </c>
      <c r="F238" s="526">
        <v>767</v>
      </c>
      <c r="G238" s="526" t="s">
        <v>115</v>
      </c>
      <c r="H238" s="526" t="s">
        <v>115</v>
      </c>
      <c r="I238" s="926">
        <v>21.5</v>
      </c>
      <c r="J238" s="704">
        <f t="shared" si="52"/>
        <v>3.3488372093023253</v>
      </c>
      <c r="K238" s="929">
        <v>0.18</v>
      </c>
      <c r="L238" s="641">
        <v>4</v>
      </c>
      <c r="M238" s="695">
        <f t="shared" si="53"/>
        <v>0.72</v>
      </c>
      <c r="N238" s="923" t="s">
        <v>107</v>
      </c>
      <c r="O238" s="797">
        <v>0.15</v>
      </c>
      <c r="P238" s="917">
        <v>43500</v>
      </c>
      <c r="Q238" s="917">
        <v>43511</v>
      </c>
      <c r="R238" s="695">
        <f t="shared" si="54"/>
        <v>20</v>
      </c>
      <c r="S238" s="761">
        <f>IF(INDEX(Historical!$D$7:$D$1439,MATCH(B238,Historical!$B$7:$B$1446,0))=0,"n/a",(INDEX(Historical!$C$7:$C$1439,MATCH(B238,Historical!$B$7:$B$1446,0))/INDEX(Historical!$D$7:$D$1439,MATCH(B238,Historical!$B$7:$B$1446,0))-1)*100)</f>
        <v>42.857142857142861</v>
      </c>
      <c r="T238" s="761">
        <f>IF(INDEX(Historical!$F$7:$F$1432,MATCH(B238,Historical!$B$7:$B$1446,0))=0,"n/a",((INDEX(Historical!$C$7:$C$1439,MATCH(B238,Historical!$B$7:$B$1446,0))/INDEX(Historical!$F$7:$F$1432,MATCH(B238,Historical!$B$7:$B$1446,0)))^(1/3)-1)*100)</f>
        <v>32.147606301246</v>
      </c>
      <c r="U238" s="761" t="str">
        <f>IF(INDEX(Historical!$H$7:$H$1432,MATCH(B238,Historical!$B$7:$B$1446,0))=0,"n/a",((INDEX(Historical!$C$7:$C$1439,MATCH(B238,Historical!$B$7:$B$1446,0))/INDEX(Historical!$H$7:$H$1432,MATCH(B238,Historical!$B$7:$B$1446,0)))^(1/5)-1)*100)</f>
        <v>n/a</v>
      </c>
      <c r="V238" s="761">
        <f>IF(INDEX(Historical!$O$7:$O$1432,MATCH(B238,Historical!$B$7:$B$1446,0))=0,"n/a",((INDEX(Historical!$C$7:$C$1439,MATCH(B238,Historical!$B$7:$B$1446,0))/INDEX(Historical!$O$7:$O$1432,MATCH(B238,Historical!$B$7:$B$1446,0)))^(1/10)-1)*100)</f>
        <v>5.8442410876291984</v>
      </c>
      <c r="W238" s="762" t="str">
        <f t="shared" si="55"/>
        <v>n/a</v>
      </c>
      <c r="X238" s="763" t="str">
        <f t="shared" si="56"/>
        <v>n/a</v>
      </c>
      <c r="Y238" s="928"/>
      <c r="Z238" s="704">
        <f t="shared" si="57"/>
        <v>42.857142857142854</v>
      </c>
      <c r="AA238" s="937">
        <f t="shared" si="58"/>
        <v>12.797619047619047</v>
      </c>
      <c r="AB238" s="641">
        <v>12</v>
      </c>
      <c r="AC238" s="918">
        <v>1.68</v>
      </c>
      <c r="AD238" s="918">
        <v>1.6</v>
      </c>
      <c r="AE238" s="918">
        <v>4.1100000000000003</v>
      </c>
      <c r="AF238" s="918">
        <v>1.52</v>
      </c>
      <c r="AG238" s="918">
        <v>12.4</v>
      </c>
      <c r="AH238" s="918">
        <v>37.1</v>
      </c>
      <c r="AI238" s="918">
        <v>8.6499999999999986</v>
      </c>
      <c r="AJ238" s="918">
        <v>-14.899999999999999</v>
      </c>
      <c r="AK238" s="918">
        <v>8</v>
      </c>
      <c r="AL238" s="930">
        <v>537.5</v>
      </c>
      <c r="AM238" s="924">
        <v>1.7999999999999998</v>
      </c>
      <c r="AN238" s="918">
        <v>0.19</v>
      </c>
      <c r="AO238" s="804" t="str">
        <f t="shared" si="59"/>
        <v>n/a</v>
      </c>
      <c r="AP238" s="805" t="str">
        <f t="shared" si="60"/>
        <v>n/a</v>
      </c>
      <c r="AQ238" s="938">
        <f t="shared" si="61"/>
        <v>-7.0188048823707323</v>
      </c>
      <c r="AR238" s="704">
        <f>INDEX(Historical!$C$7:$C$1439,MATCH(B238,Historical!$B$7:$B$1446,0))*IF(AH238="n/a",1.03,IF(AH238&lt;0,1.01,IF(AH238&gt;10,1.1,(1+AH238/100))))</f>
        <v>0.66</v>
      </c>
      <c r="AS238" s="937">
        <f t="shared" si="62"/>
        <v>0.71709000000000001</v>
      </c>
      <c r="AT238" s="937">
        <f t="shared" si="67"/>
        <v>0.77445720000000007</v>
      </c>
      <c r="AU238" s="937">
        <f t="shared" si="67"/>
        <v>0.83641377600000011</v>
      </c>
      <c r="AV238" s="937">
        <f t="shared" si="67"/>
        <v>0.90332687808000023</v>
      </c>
      <c r="AW238" s="704">
        <f t="shared" si="63"/>
        <v>3.8912878540800002</v>
      </c>
      <c r="AX238" s="812">
        <f t="shared" si="64"/>
        <v>18.0990132747907</v>
      </c>
      <c r="AY238" s="997">
        <v>0.41</v>
      </c>
      <c r="AZ238" s="924">
        <v>6.54</v>
      </c>
      <c r="BA238" s="924">
        <v>-20.66</v>
      </c>
      <c r="BB238" s="924">
        <v>-4.62</v>
      </c>
      <c r="BC238" s="924">
        <v>-8.58</v>
      </c>
      <c r="BE238" s="666">
        <v>2014</v>
      </c>
      <c r="BF238" s="948" t="e">
        <f>#VALUE!</f>
        <v>#VALUE!</v>
      </c>
      <c r="BG238" s="933">
        <v>1.3</v>
      </c>
    </row>
    <row r="239" spans="1:59" ht="11.25" customHeight="1" x14ac:dyDescent="0.2">
      <c r="A239" s="630" t="s">
        <v>4063</v>
      </c>
      <c r="B239" s="927" t="s">
        <v>4064</v>
      </c>
      <c r="C239" s="994" t="s">
        <v>108</v>
      </c>
      <c r="D239" s="994" t="s">
        <v>4376</v>
      </c>
      <c r="E239" s="794">
        <v>6</v>
      </c>
      <c r="F239" s="526">
        <v>770</v>
      </c>
      <c r="G239" s="526" t="s">
        <v>106</v>
      </c>
      <c r="H239" s="526" t="s">
        <v>106</v>
      </c>
      <c r="I239" s="926">
        <v>51.29</v>
      </c>
      <c r="J239" s="704">
        <f t="shared" si="52"/>
        <v>1.9496977968414895</v>
      </c>
      <c r="K239" s="929">
        <v>0.25</v>
      </c>
      <c r="L239" s="641">
        <v>4</v>
      </c>
      <c r="M239" s="695">
        <f t="shared" si="53"/>
        <v>1</v>
      </c>
      <c r="N239" s="923" t="s">
        <v>169</v>
      </c>
      <c r="O239" s="797">
        <v>0.14000000000000001</v>
      </c>
      <c r="P239" s="917">
        <v>43504</v>
      </c>
      <c r="Q239" s="917">
        <v>43517</v>
      </c>
      <c r="R239" s="695">
        <f t="shared" si="54"/>
        <v>78.571428571428555</v>
      </c>
      <c r="S239" s="761">
        <f>IF(INDEX(Historical!$D$7:$D$1439,MATCH(B239,Historical!$B$7:$B$1446,0))=0,"n/a",(INDEX(Historical!$C$7:$C$1439,MATCH(B239,Historical!$B$7:$B$1446,0))/INDEX(Historical!$D$7:$D$1439,MATCH(B239,Historical!$B$7:$B$1446,0))-1)*100)</f>
        <v>35.000000000000007</v>
      </c>
      <c r="T239" s="761">
        <f>IF(INDEX(Historical!$F$7:$F$1432,MATCH(B239,Historical!$B$7:$B$1446,0))=0,"n/a",((INDEX(Historical!$C$7:$C$1439,MATCH(B239,Historical!$B$7:$B$1446,0))/INDEX(Historical!$F$7:$F$1432,MATCH(B239,Historical!$B$7:$B$1446,0)))^(1/3)-1)*100)</f>
        <v>19.055078897614951</v>
      </c>
      <c r="U239" s="761">
        <f>IF(INDEX(Historical!$H$7:$H$1432,MATCH(B239,Historical!$B$7:$B$1446,0))=0,"n/a",((INDEX(Historical!$C$7:$C$1439,MATCH(B239,Historical!$B$7:$B$1446,0))/INDEX(Historical!$H$7:$H$1432,MATCH(B239,Historical!$B$7:$B$1446,0)))^(1/5)-1)*100)</f>
        <v>35.096003852061351</v>
      </c>
      <c r="V239" s="761" t="str">
        <f>IF(INDEX(Historical!$O$7:$O$1432,MATCH(B239,Historical!$B$7:$B$1446,0))=0,"n/a",((INDEX(Historical!$C$7:$C$1439,MATCH(B239,Historical!$B$7:$B$1446,0))/INDEX(Historical!$O$7:$O$1432,MATCH(B239,Historical!$B$7:$B$1446,0)))^(1/10)-1)*100)</f>
        <v>n/a</v>
      </c>
      <c r="W239" s="762" t="str">
        <f t="shared" si="55"/>
        <v>n/a</v>
      </c>
      <c r="X239" s="763">
        <f t="shared" si="56"/>
        <v>1.7815230381757032</v>
      </c>
      <c r="Y239" s="928"/>
      <c r="Z239" s="704">
        <f t="shared" si="57"/>
        <v>23.201856148491881</v>
      </c>
      <c r="AA239" s="937">
        <f t="shared" si="58"/>
        <v>11.900232018561486</v>
      </c>
      <c r="AB239" s="641">
        <v>12</v>
      </c>
      <c r="AC239" s="918">
        <v>4.3099999999999996</v>
      </c>
      <c r="AD239" s="918">
        <v>1.19</v>
      </c>
      <c r="AE239" s="918">
        <v>5.81</v>
      </c>
      <c r="AF239" s="918">
        <v>0.97</v>
      </c>
      <c r="AG239" s="918">
        <v>8.4</v>
      </c>
      <c r="AH239" s="918">
        <v>35.799999999999997</v>
      </c>
      <c r="AI239" s="918">
        <v>8.1100000000000012</v>
      </c>
      <c r="AJ239" s="918">
        <v>19.7</v>
      </c>
      <c r="AK239" s="918">
        <v>10</v>
      </c>
      <c r="AL239" s="930">
        <v>2370</v>
      </c>
      <c r="AM239" s="924">
        <v>14.399999999999999</v>
      </c>
      <c r="AN239" s="918">
        <v>0.1</v>
      </c>
      <c r="AO239" s="804">
        <f t="shared" si="59"/>
        <v>25.145469630341356</v>
      </c>
      <c r="AP239" s="805">
        <f t="shared" si="60"/>
        <v>37.045701648902842</v>
      </c>
      <c r="AQ239" s="938">
        <f t="shared" si="61"/>
        <v>-28.373732136861531</v>
      </c>
      <c r="AR239" s="704">
        <f>INDEX(Historical!$C$7:$C$1439,MATCH(B239,Historical!$B$7:$B$1446,0))*IF(AH239="n/a",1.03,IF(AH239&lt;0,1.01,IF(AH239&gt;10,1.1,(1+AH239/100))))</f>
        <v>0.59400000000000008</v>
      </c>
      <c r="AS239" s="937">
        <f t="shared" si="62"/>
        <v>0.64217340000000001</v>
      </c>
      <c r="AT239" s="937">
        <f t="shared" si="67"/>
        <v>0.70639074000000002</v>
      </c>
      <c r="AU239" s="937">
        <f t="shared" si="67"/>
        <v>0.77702981400000004</v>
      </c>
      <c r="AV239" s="937">
        <f t="shared" si="67"/>
        <v>0.85473279540000013</v>
      </c>
      <c r="AW239" s="704">
        <f t="shared" si="63"/>
        <v>3.5743267494000008</v>
      </c>
      <c r="AX239" s="812">
        <f t="shared" si="64"/>
        <v>6.9688569884967837</v>
      </c>
      <c r="AY239" s="997">
        <v>1.46</v>
      </c>
      <c r="AZ239" s="924">
        <v>16.2</v>
      </c>
      <c r="BA239" s="924">
        <v>-35.08</v>
      </c>
      <c r="BB239" s="924">
        <v>-6.36</v>
      </c>
      <c r="BC239" s="924">
        <v>-15.17</v>
      </c>
      <c r="BE239" s="666">
        <v>2014</v>
      </c>
      <c r="BF239" s="948" t="e">
        <f>#VALUE!</f>
        <v>#VALUE!</v>
      </c>
      <c r="BG239" s="933">
        <v>1.3</v>
      </c>
    </row>
    <row r="240" spans="1:59" s="840" customFormat="1" ht="11.25" customHeight="1" x14ac:dyDescent="0.2">
      <c r="A240" s="819" t="s">
        <v>1338</v>
      </c>
      <c r="B240" s="848" t="s">
        <v>1339</v>
      </c>
      <c r="C240" s="994" t="s">
        <v>108</v>
      </c>
      <c r="D240" s="994" t="s">
        <v>4372</v>
      </c>
      <c r="E240" s="820">
        <v>7</v>
      </c>
      <c r="F240" s="526">
        <v>685</v>
      </c>
      <c r="G240" s="1151" t="s">
        <v>106</v>
      </c>
      <c r="H240" s="1151" t="s">
        <v>106</v>
      </c>
      <c r="I240" s="821">
        <v>76.14</v>
      </c>
      <c r="J240" s="822">
        <f t="shared" si="52"/>
        <v>1.4447071184659839</v>
      </c>
      <c r="K240" s="823">
        <v>0.27500000000000002</v>
      </c>
      <c r="L240" s="824">
        <v>4</v>
      </c>
      <c r="M240" s="825">
        <f t="shared" si="53"/>
        <v>1.1000000000000001</v>
      </c>
      <c r="N240" s="826" t="s">
        <v>152</v>
      </c>
      <c r="O240" s="827">
        <v>0.24</v>
      </c>
      <c r="P240" s="828">
        <v>43538</v>
      </c>
      <c r="Q240" s="828">
        <v>43553</v>
      </c>
      <c r="R240" s="825">
        <f t="shared" si="54"/>
        <v>14.583333333333348</v>
      </c>
      <c r="S240" s="761">
        <f>IF(INDEX(Historical!$D$7:$D$1439,MATCH(B240,Historical!$B$7:$B$1446,0))=0,"n/a",(INDEX(Historical!$C$7:$C$1439,MATCH(B240,Historical!$B$7:$B$1446,0))/INDEX(Historical!$D$7:$D$1439,MATCH(B240,Historical!$B$7:$B$1446,0))-1)*100)</f>
        <v>19.999999999999996</v>
      </c>
      <c r="T240" s="761">
        <f>IF(INDEX(Historical!$F$7:$F$1432,MATCH(B240,Historical!$B$7:$B$1446,0))=0,"n/a",((INDEX(Historical!$C$7:$C$1439,MATCH(B240,Historical!$B$7:$B$1446,0))/INDEX(Historical!$F$7:$F$1432,MATCH(B240,Historical!$B$7:$B$1446,0)))^(1/3)-1)*100)</f>
        <v>18.289922291884441</v>
      </c>
      <c r="U240" s="761">
        <f>IF(INDEX(Historical!$H$7:$H$1432,MATCH(B240,Historical!$B$7:$B$1446,0))=0,"n/a",((INDEX(Historical!$C$7:$C$1439,MATCH(B240,Historical!$B$7:$B$1446,0))/INDEX(Historical!$H$7:$H$1432,MATCH(B240,Historical!$B$7:$B$1446,0)))^(1/5)-1)*100)</f>
        <v>49.164534156840681</v>
      </c>
      <c r="V240" s="761" t="str">
        <f>IF(INDEX(Historical!$O$7:$O$1432,MATCH(B240,Historical!$B$7:$B$1446,0))=0,"n/a",((INDEX(Historical!$C$7:$C$1439,MATCH(B240,Historical!$B$7:$B$1446,0))/INDEX(Historical!$O$7:$O$1432,MATCH(B240,Historical!$B$7:$B$1446,0)))^(1/10)-1)*100)</f>
        <v>n/a</v>
      </c>
      <c r="W240" s="829" t="str">
        <f t="shared" si="55"/>
        <v>n/a</v>
      </c>
      <c r="X240" s="830">
        <f t="shared" si="56"/>
        <v>1.4127739700241575</v>
      </c>
      <c r="Y240" s="831"/>
      <c r="Z240" s="822">
        <f t="shared" si="57"/>
        <v>32.163742690058484</v>
      </c>
      <c r="AA240" s="832">
        <f t="shared" si="58"/>
        <v>22.263157894736842</v>
      </c>
      <c r="AB240" s="824">
        <v>12</v>
      </c>
      <c r="AC240" s="833">
        <v>3.42</v>
      </c>
      <c r="AD240" s="833">
        <v>2.61</v>
      </c>
      <c r="AE240" s="833">
        <v>8.77</v>
      </c>
      <c r="AF240" s="833">
        <v>2.52</v>
      </c>
      <c r="AG240" s="833">
        <v>11.700000000000001</v>
      </c>
      <c r="AH240" s="833">
        <v>15.299999999999999</v>
      </c>
      <c r="AI240" s="833">
        <v>11.53</v>
      </c>
      <c r="AJ240" s="833">
        <v>34.799999999999997</v>
      </c>
      <c r="AK240" s="833">
        <v>8.52</v>
      </c>
      <c r="AL240" s="834">
        <v>43660</v>
      </c>
      <c r="AM240" s="835">
        <v>0.4</v>
      </c>
      <c r="AN240" s="833">
        <v>0.43</v>
      </c>
      <c r="AO240" s="836">
        <f t="shared" si="59"/>
        <v>28.346083380569823</v>
      </c>
      <c r="AP240" s="837">
        <f t="shared" si="60"/>
        <v>50.609241275306665</v>
      </c>
      <c r="AQ240" s="838">
        <f t="shared" si="61"/>
        <v>57.907367915829887</v>
      </c>
      <c r="AR240" s="704">
        <f>INDEX(Historical!$C$7:$C$1439,MATCH(B240,Historical!$B$7:$B$1446,0))*IF(AH240="n/a",1.03,IF(AH240&lt;0,1.01,IF(AH240&gt;10,1.1,(1+AH240/100))))</f>
        <v>1.056</v>
      </c>
      <c r="AS240" s="832">
        <f t="shared" si="62"/>
        <v>1.1616000000000002</v>
      </c>
      <c r="AT240" s="832">
        <f t="shared" si="67"/>
        <v>1.2605683200000002</v>
      </c>
      <c r="AU240" s="832">
        <f t="shared" si="67"/>
        <v>1.3679687408640002</v>
      </c>
      <c r="AV240" s="832">
        <f t="shared" si="67"/>
        <v>1.4845196775856129</v>
      </c>
      <c r="AW240" s="822">
        <f t="shared" si="63"/>
        <v>6.3306567384496137</v>
      </c>
      <c r="AX240" s="839">
        <f t="shared" si="64"/>
        <v>8.3144953223661862</v>
      </c>
      <c r="AY240" s="998">
        <v>0.47</v>
      </c>
      <c r="AZ240" s="835">
        <v>12.47</v>
      </c>
      <c r="BA240" s="835">
        <v>-7.88</v>
      </c>
      <c r="BB240" s="835">
        <v>1.28</v>
      </c>
      <c r="BC240" s="835">
        <v>0.85000000000000009</v>
      </c>
      <c r="BD240" s="964"/>
      <c r="BE240" s="666">
        <v>2013</v>
      </c>
      <c r="BF240" s="948" t="e">
        <f>#VALUE!</f>
        <v>#VALUE!</v>
      </c>
      <c r="BG240" s="895">
        <v>2.2999999999999998</v>
      </c>
    </row>
    <row r="241" spans="1:59" ht="11.25" customHeight="1" x14ac:dyDescent="0.2">
      <c r="A241" s="611" t="s">
        <v>1323</v>
      </c>
      <c r="B241" s="927" t="s">
        <v>1324</v>
      </c>
      <c r="C241" s="994" t="s">
        <v>131</v>
      </c>
      <c r="D241" s="994" t="s">
        <v>4366</v>
      </c>
      <c r="E241" s="794">
        <v>7</v>
      </c>
      <c r="F241" s="526">
        <v>632</v>
      </c>
      <c r="G241" s="526" t="s">
        <v>37</v>
      </c>
      <c r="H241" s="526" t="s">
        <v>37</v>
      </c>
      <c r="I241" s="926">
        <v>99.54</v>
      </c>
      <c r="J241" s="704">
        <f t="shared" si="52"/>
        <v>2.5316455696202533</v>
      </c>
      <c r="K241" s="929">
        <v>0.63</v>
      </c>
      <c r="L241" s="641">
        <v>4</v>
      </c>
      <c r="M241" s="695">
        <f t="shared" si="53"/>
        <v>2.52</v>
      </c>
      <c r="N241" s="923" t="s">
        <v>520</v>
      </c>
      <c r="O241" s="797">
        <v>0.59</v>
      </c>
      <c r="P241" s="917">
        <v>43406</v>
      </c>
      <c r="Q241" s="917">
        <v>43434</v>
      </c>
      <c r="R241" s="695">
        <f t="shared" si="54"/>
        <v>6.7796610169491593</v>
      </c>
      <c r="S241" s="761">
        <f>IF(INDEX(Historical!$D$7:$D$1439,MATCH(B241,Historical!$B$7:$B$1446,0))=0,"n/a",(INDEX(Historical!$C$7:$C$1439,MATCH(B241,Historical!$B$7:$B$1446,0))/INDEX(Historical!$D$7:$D$1439,MATCH(B241,Historical!$B$7:$B$1446,0))-1)*100)</f>
        <v>7.1428571428571397</v>
      </c>
      <c r="T241" s="761">
        <f>IF(INDEX(Historical!$F$7:$F$1432,MATCH(B241,Historical!$B$7:$B$1446,0))=0,"n/a",((INDEX(Historical!$C$7:$C$1439,MATCH(B241,Historical!$B$7:$B$1446,0))/INDEX(Historical!$F$7:$F$1432,MATCH(B241,Historical!$B$7:$B$1446,0)))^(1/3)-1)*100)</f>
        <v>7.7217345015941907</v>
      </c>
      <c r="U241" s="761">
        <f>IF(INDEX(Historical!$H$7:$H$1432,MATCH(B241,Historical!$B$7:$B$1446,0))=0,"n/a",((INDEX(Historical!$C$7:$C$1439,MATCH(B241,Historical!$B$7:$B$1446,0))/INDEX(Historical!$H$7:$H$1432,MATCH(B241,Historical!$B$7:$B$1446,0)))^(1/5)-1)*100)</f>
        <v>8.8584930158139841</v>
      </c>
      <c r="V241" s="761">
        <f>IF(INDEX(Historical!$O$7:$O$1432,MATCH(B241,Historical!$B$7:$B$1446,0))=0,"n/a",((INDEX(Historical!$C$7:$C$1439,MATCH(B241,Historical!$B$7:$B$1446,0))/INDEX(Historical!$O$7:$O$1432,MATCH(B241,Historical!$B$7:$B$1446,0)))^(1/10)-1)*100)</f>
        <v>7.1773462536293131</v>
      </c>
      <c r="W241" s="762">
        <f t="shared" si="55"/>
        <v>1.2342295749399828</v>
      </c>
      <c r="X241" s="763">
        <f t="shared" si="56"/>
        <v>2.3311823725826275</v>
      </c>
      <c r="Y241" s="718"/>
      <c r="Z241" s="704">
        <f t="shared" si="57"/>
        <v>57.534246575342465</v>
      </c>
      <c r="AA241" s="937">
        <f t="shared" si="58"/>
        <v>22.726027397260275</v>
      </c>
      <c r="AB241" s="641">
        <v>12</v>
      </c>
      <c r="AC241" s="918">
        <v>4.38</v>
      </c>
      <c r="AD241" s="918">
        <v>8.74</v>
      </c>
      <c r="AE241" s="918">
        <v>3.66</v>
      </c>
      <c r="AF241" s="918">
        <v>2.12</v>
      </c>
      <c r="AG241" s="918">
        <v>9.8000000000000007</v>
      </c>
      <c r="AH241" s="918">
        <v>3.2</v>
      </c>
      <c r="AI241" s="918">
        <v>3.0300000000000002</v>
      </c>
      <c r="AJ241" s="918">
        <v>3.8</v>
      </c>
      <c r="AK241" s="918">
        <v>2.6</v>
      </c>
      <c r="AL241" s="930">
        <v>5020</v>
      </c>
      <c r="AM241" s="924">
        <v>0.5</v>
      </c>
      <c r="AN241" s="918">
        <v>0</v>
      </c>
      <c r="AO241" s="804">
        <f t="shared" si="59"/>
        <v>-11.335888811826038</v>
      </c>
      <c r="AP241" s="805">
        <f t="shared" si="60"/>
        <v>11.390138585434237</v>
      </c>
      <c r="AQ241" s="938">
        <f t="shared" si="61"/>
        <v>46.331705506802855</v>
      </c>
      <c r="AR241" s="704">
        <f>INDEX(Historical!$C$7:$C$1439,MATCH(B241,Historical!$B$7:$B$1446,0))*IF(AH241="n/a",1.03,IF(AH241&lt;0,1.01,IF(AH241&gt;10,1.1,(1+AH241/100))))</f>
        <v>2.4767999999999999</v>
      </c>
      <c r="AS241" s="937">
        <f t="shared" si="62"/>
        <v>2.5518470399999997</v>
      </c>
      <c r="AT241" s="937">
        <f t="shared" si="67"/>
        <v>2.6181950630399999</v>
      </c>
      <c r="AU241" s="937">
        <f t="shared" si="67"/>
        <v>2.68626813467904</v>
      </c>
      <c r="AV241" s="937">
        <f t="shared" si="67"/>
        <v>2.7561111061806951</v>
      </c>
      <c r="AW241" s="704">
        <f t="shared" si="63"/>
        <v>13.089221343899734</v>
      </c>
      <c r="AX241" s="812">
        <f t="shared" si="64"/>
        <v>13.149710009945482</v>
      </c>
      <c r="AY241" s="997">
        <v>0.38</v>
      </c>
      <c r="AZ241" s="924">
        <v>17.349999999999998</v>
      </c>
      <c r="BA241" s="924">
        <v>-2.83</v>
      </c>
      <c r="BB241" s="924">
        <v>1.6099999999999999</v>
      </c>
      <c r="BC241" s="924">
        <v>3.1199999999999997</v>
      </c>
      <c r="BE241" s="666">
        <v>2013</v>
      </c>
      <c r="BF241" s="948" t="e">
        <f>#VALUE!</f>
        <v>#VALUE!</v>
      </c>
      <c r="BG241" s="933">
        <v>3.5999999999999996</v>
      </c>
    </row>
    <row r="242" spans="1:59" ht="11.25" customHeight="1" x14ac:dyDescent="0.2">
      <c r="A242" s="932" t="s">
        <v>4426</v>
      </c>
      <c r="B242" s="927" t="s">
        <v>3863</v>
      </c>
      <c r="C242" s="994" t="s">
        <v>4227</v>
      </c>
      <c r="D242" s="994" t="s">
        <v>4397</v>
      </c>
      <c r="E242" s="795">
        <v>6</v>
      </c>
      <c r="F242" s="526">
        <v>704</v>
      </c>
      <c r="G242" s="526" t="s">
        <v>106</v>
      </c>
      <c r="H242" s="526" t="s">
        <v>106</v>
      </c>
      <c r="I242" s="926">
        <v>65.98</v>
      </c>
      <c r="J242" s="704">
        <f t="shared" si="52"/>
        <v>2.1218551076083658</v>
      </c>
      <c r="K242" s="929">
        <v>0.35</v>
      </c>
      <c r="L242" s="641">
        <v>4</v>
      </c>
      <c r="M242" s="695">
        <f t="shared" si="53"/>
        <v>1.4</v>
      </c>
      <c r="N242" s="923" t="s">
        <v>413</v>
      </c>
      <c r="O242" s="797">
        <v>0.3</v>
      </c>
      <c r="P242" s="919">
        <v>43018</v>
      </c>
      <c r="Q242" s="919">
        <v>43033</v>
      </c>
      <c r="R242" s="695">
        <f t="shared" si="54"/>
        <v>16.666666666666664</v>
      </c>
      <c r="S242" s="761">
        <f>IF(INDEX(Historical!$D$7:$D$1439,MATCH(B242,Historical!$B$7:$B$1446,0))=0,"n/a",(INDEX(Historical!$C$7:$C$1439,MATCH(B242,Historical!$B$7:$B$1446,0))/INDEX(Historical!$D$7:$D$1439,MATCH(B242,Historical!$B$7:$B$1446,0))-1)*100)</f>
        <v>11.999999999999989</v>
      </c>
      <c r="T242" s="761">
        <f>IF(INDEX(Historical!$F$7:$F$1432,MATCH(B242,Historical!$B$7:$B$1446,0))=0,"n/a",((INDEX(Historical!$C$7:$C$1439,MATCH(B242,Historical!$B$7:$B$1446,0))/INDEX(Historical!$F$7:$F$1432,MATCH(B242,Historical!$B$7:$B$1446,0)))^(1/3)-1)*100)</f>
        <v>20.507113208761485</v>
      </c>
      <c r="U242" s="761">
        <f>IF(INDEX(Historical!$H$7:$H$1432,MATCH(B242,Historical!$B$7:$B$1446,0))=0,"n/a",((INDEX(Historical!$C$7:$C$1439,MATCH(B242,Historical!$B$7:$B$1446,0))/INDEX(Historical!$H$7:$H$1432,MATCH(B242,Historical!$B$7:$B$1446,0)))^(1/5)-1)*100)</f>
        <v>36.082210785873883</v>
      </c>
      <c r="V242" s="761" t="str">
        <f>IF(INDEX(Historical!$O$7:$O$1432,MATCH(B242,Historical!$B$7:$B$1446,0))=0,"n/a",((INDEX(Historical!$C$7:$C$1439,MATCH(B242,Historical!$B$7:$B$1446,0))/INDEX(Historical!$O$7:$O$1432,MATCH(B242,Historical!$B$7:$B$1446,0)))^(1/10)-1)*100)</f>
        <v>n/a</v>
      </c>
      <c r="W242" s="762" t="str">
        <f t="shared" si="55"/>
        <v>n/a</v>
      </c>
      <c r="X242" s="763">
        <f t="shared" si="56"/>
        <v>5.082001519137167</v>
      </c>
      <c r="Y242" s="729" t="s">
        <v>4432</v>
      </c>
      <c r="Z242" s="704">
        <f t="shared" si="57"/>
        <v>110.23622047244092</v>
      </c>
      <c r="AA242" s="937">
        <f t="shared" si="58"/>
        <v>51.952755905511815</v>
      </c>
      <c r="AB242" s="641">
        <v>12</v>
      </c>
      <c r="AC242" s="918">
        <v>1.27</v>
      </c>
      <c r="AD242" s="918">
        <v>3.46</v>
      </c>
      <c r="AE242" s="918">
        <v>7.22</v>
      </c>
      <c r="AF242" s="918">
        <v>2.41</v>
      </c>
      <c r="AG242" s="918">
        <v>6.4</v>
      </c>
      <c r="AH242" s="918">
        <v>-78.600000000000009</v>
      </c>
      <c r="AI242" s="918">
        <v>418.24</v>
      </c>
      <c r="AJ242" s="918">
        <v>7.1</v>
      </c>
      <c r="AK242" s="918">
        <v>15</v>
      </c>
      <c r="AL242" s="930">
        <v>2220</v>
      </c>
      <c r="AM242" s="924">
        <v>1.2</v>
      </c>
      <c r="AN242" s="918">
        <v>0.34</v>
      </c>
      <c r="AO242" s="804">
        <f t="shared" si="59"/>
        <v>-13.748690012029563</v>
      </c>
      <c r="AP242" s="805">
        <f t="shared" si="60"/>
        <v>38.204065893482252</v>
      </c>
      <c r="AQ242" s="938">
        <f t="shared" si="61"/>
        <v>135.8965326223281</v>
      </c>
      <c r="AR242" s="704">
        <f>INDEX(Historical!$C$7:$C$1439,MATCH(B242,Historical!$B$7:$B$1446,0))*IF(AH242="n/a",1.03,IF(AH242&lt;0,1.01,IF(AH242&gt;10,1.1,(1+AH242/100))))</f>
        <v>1.4139999999999999</v>
      </c>
      <c r="AS242" s="937">
        <f t="shared" si="62"/>
        <v>1.5554000000000001</v>
      </c>
      <c r="AT242" s="937">
        <f t="shared" si="67"/>
        <v>1.7109400000000003</v>
      </c>
      <c r="AU242" s="937">
        <f t="shared" si="67"/>
        <v>1.8820340000000004</v>
      </c>
      <c r="AV242" s="937">
        <f t="shared" si="67"/>
        <v>2.0702374000000008</v>
      </c>
      <c r="AW242" s="704">
        <f t="shared" si="63"/>
        <v>8.6326114000000018</v>
      </c>
      <c r="AX242" s="812">
        <f t="shared" si="64"/>
        <v>13.083678993634438</v>
      </c>
      <c r="AY242" s="997">
        <v>1.18</v>
      </c>
      <c r="AZ242" s="924">
        <v>5.84</v>
      </c>
      <c r="BA242" s="924">
        <v>-23.150000000000002</v>
      </c>
      <c r="BB242" s="924">
        <v>-5.43</v>
      </c>
      <c r="BC242" s="924">
        <v>-12.58</v>
      </c>
      <c r="BE242" s="666">
        <v>2014</v>
      </c>
      <c r="BF242" s="948" t="e">
        <f>#VALUE!</f>
        <v>#VALUE!</v>
      </c>
      <c r="BG242" s="933">
        <v>3.8</v>
      </c>
    </row>
    <row r="243" spans="1:59" ht="11.25" customHeight="1" x14ac:dyDescent="0.2">
      <c r="A243" s="537" t="s">
        <v>1325</v>
      </c>
      <c r="B243" s="927" t="s">
        <v>1326</v>
      </c>
      <c r="C243" s="994" t="s">
        <v>112</v>
      </c>
      <c r="D243" s="994" t="s">
        <v>213</v>
      </c>
      <c r="E243" s="794">
        <v>9</v>
      </c>
      <c r="F243" s="526">
        <v>369</v>
      </c>
      <c r="G243" s="526" t="s">
        <v>106</v>
      </c>
      <c r="H243" s="526" t="s">
        <v>106</v>
      </c>
      <c r="I243" s="926">
        <v>151.74</v>
      </c>
      <c r="J243" s="704">
        <f t="shared" si="52"/>
        <v>1.1335178594965072</v>
      </c>
      <c r="K243" s="929">
        <v>0.43</v>
      </c>
      <c r="L243" s="641">
        <v>4</v>
      </c>
      <c r="M243" s="695">
        <f t="shared" si="53"/>
        <v>1.72</v>
      </c>
      <c r="N243" s="923" t="s">
        <v>210</v>
      </c>
      <c r="O243" s="797">
        <v>0.37</v>
      </c>
      <c r="P243" s="660">
        <v>43234</v>
      </c>
      <c r="Q243" s="660">
        <v>43251</v>
      </c>
      <c r="R243" s="695">
        <f t="shared" si="54"/>
        <v>16.216216216216218</v>
      </c>
      <c r="S243" s="761">
        <f>IF(INDEX(Historical!$D$7:$D$1439,MATCH(B243,Historical!$B$7:$B$1446,0))=0,"n/a",(INDEX(Historical!$C$7:$C$1439,MATCH(B243,Historical!$B$7:$B$1446,0))/INDEX(Historical!$D$7:$D$1439,MATCH(B243,Historical!$B$7:$B$1446,0))-1)*100)</f>
        <v>14.482758620689662</v>
      </c>
      <c r="T243" s="761">
        <f>IF(INDEX(Historical!$F$7:$F$1432,MATCH(B243,Historical!$B$7:$B$1446,0))=0,"n/a",((INDEX(Historical!$C$7:$C$1439,MATCH(B243,Historical!$B$7:$B$1446,0))/INDEX(Historical!$F$7:$F$1432,MATCH(B243,Historical!$B$7:$B$1446,0)))^(1/3)-1)*100)</f>
        <v>10.211979044243424</v>
      </c>
      <c r="U243" s="761">
        <f>IF(INDEX(Historical!$H$7:$H$1432,MATCH(B243,Historical!$B$7:$B$1446,0))=0,"n/a",((INDEX(Historical!$C$7:$C$1439,MATCH(B243,Historical!$B$7:$B$1446,0))/INDEX(Historical!$H$7:$H$1432,MATCH(B243,Historical!$B$7:$B$1446,0)))^(1/5)-1)*100)</f>
        <v>13.27748971668381</v>
      </c>
      <c r="V243" s="761">
        <f>IF(INDEX(Historical!$O$7:$O$1432,MATCH(B243,Historical!$B$7:$B$1446,0))=0,"n/a",((INDEX(Historical!$C$7:$C$1439,MATCH(B243,Historical!$B$7:$B$1446,0))/INDEX(Historical!$O$7:$O$1432,MATCH(B243,Historical!$B$7:$B$1446,0)))^(1/10)-1)*100)</f>
        <v>13.210493895884422</v>
      </c>
      <c r="W243" s="762">
        <f t="shared" si="55"/>
        <v>1.0050714092393063</v>
      </c>
      <c r="X243" s="763">
        <f t="shared" si="56"/>
        <v>1.1961702447462892</v>
      </c>
      <c r="Y243" s="718"/>
      <c r="Z243" s="704">
        <f t="shared" si="57"/>
        <v>32.88718929254302</v>
      </c>
      <c r="AA243" s="937">
        <f t="shared" si="58"/>
        <v>29.013384321223707</v>
      </c>
      <c r="AB243" s="641">
        <v>12</v>
      </c>
      <c r="AC243" s="918">
        <v>5.23</v>
      </c>
      <c r="AD243" s="918">
        <v>2.3199999999999998</v>
      </c>
      <c r="AE243" s="918">
        <v>4.75</v>
      </c>
      <c r="AF243" s="918">
        <v>5.79</v>
      </c>
      <c r="AG243" s="918">
        <v>20.399999999999999</v>
      </c>
      <c r="AH243" s="918">
        <v>20</v>
      </c>
      <c r="AI243" s="918">
        <v>7.33</v>
      </c>
      <c r="AJ243" s="918">
        <v>11.1</v>
      </c>
      <c r="AK243" s="918">
        <v>12.5</v>
      </c>
      <c r="AL243" s="930">
        <v>11790</v>
      </c>
      <c r="AM243" s="924">
        <v>0.4</v>
      </c>
      <c r="AN243" s="918">
        <v>0.43</v>
      </c>
      <c r="AO243" s="804">
        <f t="shared" si="59"/>
        <v>-14.60237674504339</v>
      </c>
      <c r="AP243" s="805">
        <f t="shared" si="60"/>
        <v>14.411007576180317</v>
      </c>
      <c r="AQ243" s="938">
        <f t="shared" si="61"/>
        <v>173.24185072315638</v>
      </c>
      <c r="AR243" s="704">
        <f>INDEX(Historical!$C$7:$C$1439,MATCH(B243,Historical!$B$7:$B$1446,0))*IF(AH243="n/a",1.03,IF(AH243&lt;0,1.01,IF(AH243&gt;10,1.1,(1+AH243/100))))</f>
        <v>1.8260000000000001</v>
      </c>
      <c r="AS243" s="937">
        <f t="shared" si="62"/>
        <v>1.9598457999999999</v>
      </c>
      <c r="AT243" s="937">
        <f t="shared" si="67"/>
        <v>2.1558303799999998</v>
      </c>
      <c r="AU243" s="937">
        <f t="shared" si="67"/>
        <v>2.3714134179999999</v>
      </c>
      <c r="AV243" s="937">
        <f t="shared" si="67"/>
        <v>2.6085547598000001</v>
      </c>
      <c r="AW243" s="704">
        <f t="shared" si="63"/>
        <v>10.9216443578</v>
      </c>
      <c r="AX243" s="812">
        <f t="shared" si="64"/>
        <v>7.1976040317648611</v>
      </c>
      <c r="AY243" s="997">
        <v>1.28</v>
      </c>
      <c r="AZ243" s="924">
        <v>28.9</v>
      </c>
      <c r="BA243" s="924">
        <v>-3.8699999999999997</v>
      </c>
      <c r="BB243" s="924">
        <v>6.09</v>
      </c>
      <c r="BC243" s="924">
        <v>7.4300000000000006</v>
      </c>
      <c r="BE243" s="666">
        <v>2010</v>
      </c>
      <c r="BF243" s="948" t="e">
        <f>#VALUE!</f>
        <v>#VALUE!</v>
      </c>
      <c r="BG243" s="933">
        <v>11.700000000000001</v>
      </c>
    </row>
    <row r="244" spans="1:59" ht="11.25" customHeight="1" x14ac:dyDescent="0.2">
      <c r="A244" s="764" t="s">
        <v>3857</v>
      </c>
      <c r="B244" s="856" t="s">
        <v>3858</v>
      </c>
      <c r="C244" s="994" t="s">
        <v>108</v>
      </c>
      <c r="D244" s="994" t="s">
        <v>118</v>
      </c>
      <c r="E244" s="794">
        <v>6</v>
      </c>
      <c r="F244" s="526">
        <v>798</v>
      </c>
      <c r="G244" s="526" t="s">
        <v>106</v>
      </c>
      <c r="H244" s="526" t="s">
        <v>106</v>
      </c>
      <c r="I244" s="934">
        <v>35.25</v>
      </c>
      <c r="J244" s="704">
        <f t="shared" si="52"/>
        <v>1.1347517730496455</v>
      </c>
      <c r="K244" s="537">
        <v>0.2</v>
      </c>
      <c r="L244" s="526">
        <v>2</v>
      </c>
      <c r="M244" s="695">
        <f t="shared" si="53"/>
        <v>0.4</v>
      </c>
      <c r="N244" s="526" t="s">
        <v>4207</v>
      </c>
      <c r="O244" s="645">
        <v>0.15</v>
      </c>
      <c r="P244" s="684">
        <v>43636</v>
      </c>
      <c r="Q244" s="684">
        <v>43651</v>
      </c>
      <c r="R244" s="695">
        <f t="shared" si="54"/>
        <v>33.33333333333335</v>
      </c>
      <c r="S244" s="761">
        <f>IF(INDEX(Historical!$D$7:$D$1439,MATCH(B244,Historical!$B$7:$B$1446,0))=0,"n/a",(INDEX(Historical!$C$7:$C$1439,MATCH(B244,Historical!$B$7:$B$1446,0))/INDEX(Historical!$D$7:$D$1439,MATCH(B244,Historical!$B$7:$B$1446,0))-1)*100)</f>
        <v>56.25</v>
      </c>
      <c r="T244" s="761">
        <f>IF(INDEX(Historical!$F$7:$F$1432,MATCH(B244,Historical!$B$7:$B$1446,0))=0,"n/a",((INDEX(Historical!$C$7:$C$1439,MATCH(B244,Historical!$B$7:$B$1446,0))/INDEX(Historical!$F$7:$F$1432,MATCH(B244,Historical!$B$7:$B$1446,0)))^(1/3)-1)*100)</f>
        <v>46.200886910643305</v>
      </c>
      <c r="U244" s="761">
        <f>IF(INDEX(Historical!$H$7:$H$1432,MATCH(B244,Historical!$B$7:$B$1446,0))=0,"n/a",((INDEX(Historical!$C$7:$C$1439,MATCH(B244,Historical!$B$7:$B$1446,0))/INDEX(Historical!$H$7:$H$1432,MATCH(B244,Historical!$B$7:$B$1446,0)))^(1/5)-1)*100)</f>
        <v>48.174814720429772</v>
      </c>
      <c r="V244" s="761">
        <f>IF(INDEX(Historical!$O$7:$O$1432,MATCH(B244,Historical!$B$7:$B$1446,0))=0,"n/a",((INDEX(Historical!$C$7:$C$1439,MATCH(B244,Historical!$B$7:$B$1446,0))/INDEX(Historical!$O$7:$O$1432,MATCH(B244,Historical!$B$7:$B$1446,0)))^(1/10)-1)*100)</f>
        <v>17.461894308801895</v>
      </c>
      <c r="W244" s="762">
        <f t="shared" si="55"/>
        <v>2.7588538716642348</v>
      </c>
      <c r="X244" s="763">
        <f t="shared" si="56"/>
        <v>2.3385832388558145</v>
      </c>
      <c r="Y244" s="705"/>
      <c r="Z244" s="704">
        <f t="shared" si="57"/>
        <v>20.304568527918786</v>
      </c>
      <c r="AA244" s="937">
        <f t="shared" si="58"/>
        <v>17.893401015228427</v>
      </c>
      <c r="AB244" s="641">
        <v>12</v>
      </c>
      <c r="AC244" s="933">
        <v>1.97</v>
      </c>
      <c r="AD244" s="933" t="s">
        <v>137</v>
      </c>
      <c r="AE244" s="918">
        <v>1.53</v>
      </c>
      <c r="AF244" s="918">
        <v>1.1599999999999999</v>
      </c>
      <c r="AG244" s="918">
        <v>6.5</v>
      </c>
      <c r="AH244" s="918">
        <v>-38.9</v>
      </c>
      <c r="AI244" s="918" t="s">
        <v>137</v>
      </c>
      <c r="AJ244" s="741">
        <v>20.599999999999998</v>
      </c>
      <c r="AK244" s="741" t="s">
        <v>137</v>
      </c>
      <c r="AL244" s="933">
        <v>537.55999999999995</v>
      </c>
      <c r="AM244" s="933">
        <v>3.5999999999999996</v>
      </c>
      <c r="AN244" s="933">
        <v>0</v>
      </c>
      <c r="AO244" s="804">
        <f t="shared" si="59"/>
        <v>31.416165478250988</v>
      </c>
      <c r="AP244" s="805">
        <f t="shared" si="60"/>
        <v>49.309566493479416</v>
      </c>
      <c r="AQ244" s="938">
        <f t="shared" si="61"/>
        <v>-3.9529162275895535</v>
      </c>
      <c r="AR244" s="704">
        <f>INDEX(Historical!$C$7:$C$1439,MATCH(B244,Historical!$B$7:$B$1446,0))*IF(AH244="n/a",1.03,IF(AH244&lt;0,1.01,IF(AH244&gt;10,1.1,(1+AH244/100))))</f>
        <v>0.2525</v>
      </c>
      <c r="AS244" s="937">
        <f t="shared" si="62"/>
        <v>0.260075</v>
      </c>
      <c r="AT244" s="937">
        <f t="shared" si="67"/>
        <v>0.26787725000000001</v>
      </c>
      <c r="AU244" s="937">
        <f t="shared" si="67"/>
        <v>0.27591356750000001</v>
      </c>
      <c r="AV244" s="937">
        <f t="shared" si="67"/>
        <v>0.28419097452500003</v>
      </c>
      <c r="AW244" s="704">
        <f t="shared" si="63"/>
        <v>1.3405567920249999</v>
      </c>
      <c r="AX244" s="812">
        <f t="shared" si="64"/>
        <v>3.8029979915602836</v>
      </c>
      <c r="AY244" s="790">
        <v>0.24</v>
      </c>
      <c r="AZ244" s="918">
        <v>7.4700000000000006</v>
      </c>
      <c r="BA244" s="918">
        <v>-14.11</v>
      </c>
      <c r="BB244" s="918">
        <v>-5.4899999999999993</v>
      </c>
      <c r="BC244" s="918">
        <v>-3.06</v>
      </c>
      <c r="BE244" s="666">
        <v>2014</v>
      </c>
      <c r="BF244" s="948" t="e">
        <f>#VALUE!</f>
        <v>#VALUE!</v>
      </c>
      <c r="BG244" s="933">
        <v>2.7</v>
      </c>
    </row>
    <row r="245" spans="1:59" ht="11.25" customHeight="1" x14ac:dyDescent="0.2">
      <c r="A245" s="611" t="s">
        <v>1327</v>
      </c>
      <c r="B245" s="927" t="s">
        <v>1328</v>
      </c>
      <c r="C245" s="994" t="s">
        <v>108</v>
      </c>
      <c r="D245" s="994" t="s">
        <v>4376</v>
      </c>
      <c r="E245" s="794">
        <v>9</v>
      </c>
      <c r="F245" s="526">
        <v>466</v>
      </c>
      <c r="G245" s="526" t="s">
        <v>37</v>
      </c>
      <c r="H245" s="526" t="s">
        <v>37</v>
      </c>
      <c r="I245" s="926">
        <v>81.010000000000005</v>
      </c>
      <c r="J245" s="704">
        <f t="shared" si="52"/>
        <v>2.1725712874953707</v>
      </c>
      <c r="K245" s="929">
        <v>0.44</v>
      </c>
      <c r="L245" s="641">
        <v>4</v>
      </c>
      <c r="M245" s="695">
        <f t="shared" si="53"/>
        <v>1.76</v>
      </c>
      <c r="N245" s="923" t="s">
        <v>588</v>
      </c>
      <c r="O245" s="797">
        <v>0.38</v>
      </c>
      <c r="P245" s="917">
        <v>43546</v>
      </c>
      <c r="Q245" s="917">
        <v>43560</v>
      </c>
      <c r="R245" s="695">
        <f t="shared" si="54"/>
        <v>15.789473684210526</v>
      </c>
      <c r="S245" s="761">
        <f>IF(INDEX(Historical!$D$7:$D$1439,MATCH(B245,Historical!$B$7:$B$1446,0))=0,"n/a",(INDEX(Historical!$C$7:$C$1439,MATCH(B245,Historical!$B$7:$B$1446,0))/INDEX(Historical!$D$7:$D$1439,MATCH(B245,Historical!$B$7:$B$1446,0))-1)*100)</f>
        <v>16.799999999999994</v>
      </c>
      <c r="T245" s="761">
        <f>IF(INDEX(Historical!$F$7:$F$1432,MATCH(B245,Historical!$B$7:$B$1446,0))=0,"n/a",((INDEX(Historical!$C$7:$C$1439,MATCH(B245,Historical!$B$7:$B$1446,0))/INDEX(Historical!$F$7:$F$1432,MATCH(B245,Historical!$B$7:$B$1446,0)))^(1/3)-1)*100)</f>
        <v>12.698350957532734</v>
      </c>
      <c r="U245" s="761">
        <f>IF(INDEX(Historical!$H$7:$H$1432,MATCH(B245,Historical!$B$7:$B$1446,0))=0,"n/a",((INDEX(Historical!$C$7:$C$1439,MATCH(B245,Historical!$B$7:$B$1446,0))/INDEX(Historical!$H$7:$H$1432,MATCH(B245,Historical!$B$7:$B$1446,0)))^(1/5)-1)*100)</f>
        <v>10.908982403443112</v>
      </c>
      <c r="V245" s="761">
        <f>IF(INDEX(Historical!$O$7:$O$1432,MATCH(B245,Historical!$B$7:$B$1446,0))=0,"n/a",((INDEX(Historical!$C$7:$C$1439,MATCH(B245,Historical!$B$7:$B$1446,0))/INDEX(Historical!$O$7:$O$1432,MATCH(B245,Historical!$B$7:$B$1446,0)))^(1/10)-1)*100)</f>
        <v>7.4754941789725082</v>
      </c>
      <c r="W245" s="762">
        <f t="shared" si="55"/>
        <v>1.4592991636764983</v>
      </c>
      <c r="X245" s="763">
        <f t="shared" si="56"/>
        <v>0.72244916579093454</v>
      </c>
      <c r="Y245" s="707"/>
      <c r="Z245" s="704">
        <f t="shared" si="57"/>
        <v>40</v>
      </c>
      <c r="AA245" s="937">
        <f t="shared" si="58"/>
        <v>18.411363636363635</v>
      </c>
      <c r="AB245" s="641">
        <v>12</v>
      </c>
      <c r="AC245" s="918">
        <v>4.4000000000000004</v>
      </c>
      <c r="AD245" s="918">
        <v>2.2999999999999998</v>
      </c>
      <c r="AE245" s="918">
        <v>7.39</v>
      </c>
      <c r="AF245" s="918">
        <v>2.1</v>
      </c>
      <c r="AG245" s="918">
        <v>12.1</v>
      </c>
      <c r="AH245" s="918">
        <v>35.099999999999994</v>
      </c>
      <c r="AI245" s="918">
        <v>6.04</v>
      </c>
      <c r="AJ245" s="918">
        <v>15.1</v>
      </c>
      <c r="AK245" s="918">
        <v>8</v>
      </c>
      <c r="AL245" s="930">
        <v>2390</v>
      </c>
      <c r="AM245" s="924">
        <v>1.0999999999999999</v>
      </c>
      <c r="AN245" s="918">
        <v>0.1</v>
      </c>
      <c r="AO245" s="804">
        <f t="shared" si="59"/>
        <v>-5.3298099454251524</v>
      </c>
      <c r="AP245" s="805">
        <f t="shared" si="60"/>
        <v>13.081553690938483</v>
      </c>
      <c r="AQ245" s="938">
        <f t="shared" si="61"/>
        <v>31.087525699203724</v>
      </c>
      <c r="AR245" s="704">
        <f>INDEX(Historical!$C$7:$C$1439,MATCH(B245,Historical!$B$7:$B$1446,0))*IF(AH245="n/a",1.03,IF(AH245&lt;0,1.01,IF(AH245&gt;10,1.1,(1+AH245/100))))</f>
        <v>1.6060000000000001</v>
      </c>
      <c r="AS245" s="937">
        <f t="shared" si="62"/>
        <v>1.7030024000000001</v>
      </c>
      <c r="AT245" s="937">
        <f t="shared" si="67"/>
        <v>1.8392425920000002</v>
      </c>
      <c r="AU245" s="937">
        <f t="shared" si="67"/>
        <v>1.9863819993600003</v>
      </c>
      <c r="AV245" s="937">
        <f t="shared" si="67"/>
        <v>2.1452925593088006</v>
      </c>
      <c r="AW245" s="704">
        <f t="shared" si="63"/>
        <v>9.2799195506688008</v>
      </c>
      <c r="AX245" s="812">
        <f t="shared" si="64"/>
        <v>11.455276571619306</v>
      </c>
      <c r="AY245" s="997">
        <v>1.06</v>
      </c>
      <c r="AZ245" s="924">
        <v>22.52</v>
      </c>
      <c r="BA245" s="924">
        <v>-14.729999999999999</v>
      </c>
      <c r="BB245" s="924">
        <v>0.59</v>
      </c>
      <c r="BC245" s="924">
        <v>-0.4</v>
      </c>
      <c r="BE245" s="666">
        <v>2011</v>
      </c>
      <c r="BF245" s="948" t="e">
        <f>#VALUE!</f>
        <v>#VALUE!</v>
      </c>
      <c r="BG245" s="933">
        <v>1.4000000000000001</v>
      </c>
    </row>
    <row r="246" spans="1:59" ht="11.25" customHeight="1" x14ac:dyDescent="0.2">
      <c r="A246" s="611" t="s">
        <v>1332</v>
      </c>
      <c r="B246" s="927" t="s">
        <v>1333</v>
      </c>
      <c r="C246" s="994" t="s">
        <v>128</v>
      </c>
      <c r="D246" s="994" t="s">
        <v>4364</v>
      </c>
      <c r="E246" s="794">
        <v>8</v>
      </c>
      <c r="F246" s="526">
        <v>540</v>
      </c>
      <c r="G246" s="526" t="s">
        <v>115</v>
      </c>
      <c r="H246" s="526" t="s">
        <v>115</v>
      </c>
      <c r="I246" s="918">
        <v>94.69</v>
      </c>
      <c r="J246" s="704">
        <f t="shared" si="52"/>
        <v>2.6401943183018273</v>
      </c>
      <c r="K246" s="929">
        <v>0.625</v>
      </c>
      <c r="L246" s="641">
        <v>4</v>
      </c>
      <c r="M246" s="695">
        <f t="shared" si="53"/>
        <v>2.5</v>
      </c>
      <c r="N246" s="923" t="s">
        <v>413</v>
      </c>
      <c r="O246" s="797">
        <v>0.6</v>
      </c>
      <c r="P246" s="917">
        <v>43371</v>
      </c>
      <c r="Q246" s="917">
        <v>43398</v>
      </c>
      <c r="R246" s="695">
        <f t="shared" si="54"/>
        <v>4.1666666666666705</v>
      </c>
      <c r="S246" s="761">
        <f>IF(INDEX(Historical!$D$7:$D$1439,MATCH(B246,Historical!$B$7:$B$1446,0))=0,"n/a",(INDEX(Historical!$C$7:$C$1439,MATCH(B246,Historical!$B$7:$B$1446,0))/INDEX(Historical!$D$7:$D$1439,MATCH(B246,Historical!$B$7:$B$1446,0))-1)*100)</f>
        <v>15.476190476190466</v>
      </c>
      <c r="T246" s="761">
        <f>IF(INDEX(Historical!$F$7:$F$1432,MATCH(B246,Historical!$B$7:$B$1446,0))=0,"n/a",((INDEX(Historical!$C$7:$C$1439,MATCH(B246,Historical!$B$7:$B$1446,0))/INDEX(Historical!$F$7:$F$1432,MATCH(B246,Historical!$B$7:$B$1446,0)))^(1/3)-1)*100)</f>
        <v>12.349689762573735</v>
      </c>
      <c r="U246" s="761">
        <f>IF(INDEX(Historical!$H$7:$H$1432,MATCH(B246,Historical!$B$7:$B$1446,0))=0,"n/a",((INDEX(Historical!$C$7:$C$1439,MATCH(B246,Historical!$B$7:$B$1446,0))/INDEX(Historical!$H$7:$H$1432,MATCH(B246,Historical!$B$7:$B$1446,0)))^(1/5)-1)*100)</f>
        <v>11.613503702063532</v>
      </c>
      <c r="V246" s="761">
        <f>IF(INDEX(Historical!$O$7:$O$1432,MATCH(B246,Historical!$B$7:$B$1446,0))=0,"n/a",((INDEX(Historical!$C$7:$C$1439,MATCH(B246,Historical!$B$7:$B$1446,0))/INDEX(Historical!$O$7:$O$1432,MATCH(B246,Historical!$B$7:$B$1446,0)))^(1/10)-1)*100)</f>
        <v>16.872990485421326</v>
      </c>
      <c r="W246" s="762">
        <f t="shared" si="55"/>
        <v>0.688289589927635</v>
      </c>
      <c r="X246" s="763">
        <f t="shared" si="56"/>
        <v>2.7651199290627457</v>
      </c>
      <c r="Y246" s="707"/>
      <c r="Z246" s="704">
        <f t="shared" si="57"/>
        <v>40.387722132471723</v>
      </c>
      <c r="AA246" s="937">
        <f t="shared" si="58"/>
        <v>15.297253634894991</v>
      </c>
      <c r="AB246" s="641">
        <v>12</v>
      </c>
      <c r="AC246" s="918">
        <v>6.19</v>
      </c>
      <c r="AD246" s="918">
        <v>8.0500000000000007</v>
      </c>
      <c r="AE246" s="918">
        <v>1.1000000000000001</v>
      </c>
      <c r="AF246" s="918">
        <v>2.7</v>
      </c>
      <c r="AG246" s="918">
        <v>16</v>
      </c>
      <c r="AH246" s="918">
        <v>-15.8</v>
      </c>
      <c r="AI246" s="918">
        <v>7.4300000000000006</v>
      </c>
      <c r="AJ246" s="918">
        <v>4.2</v>
      </c>
      <c r="AK246" s="918">
        <v>1.9</v>
      </c>
      <c r="AL246" s="930">
        <v>6430</v>
      </c>
      <c r="AM246" s="924">
        <v>0.5</v>
      </c>
      <c r="AN246" s="918">
        <v>0.88</v>
      </c>
      <c r="AO246" s="804">
        <f t="shared" si="59"/>
        <v>-1.0435556145296321</v>
      </c>
      <c r="AP246" s="805">
        <f t="shared" si="60"/>
        <v>14.253698020365359</v>
      </c>
      <c r="AQ246" s="938">
        <f t="shared" si="61"/>
        <v>35.486915832762179</v>
      </c>
      <c r="AR246" s="704">
        <f>INDEX(Historical!$C$7:$C$1439,MATCH(B246,Historical!$B$7:$B$1446,0))*IF(AH246="n/a",1.03,IF(AH246&lt;0,1.01,IF(AH246&gt;10,1.1,(1+AH246/100))))</f>
        <v>2.4492499999999997</v>
      </c>
      <c r="AS246" s="937">
        <f t="shared" si="62"/>
        <v>2.6312292749999999</v>
      </c>
      <c r="AT246" s="937">
        <f t="shared" si="67"/>
        <v>2.6812226312249998</v>
      </c>
      <c r="AU246" s="937">
        <f t="shared" si="67"/>
        <v>2.7321658612182746</v>
      </c>
      <c r="AV246" s="937">
        <f t="shared" si="67"/>
        <v>2.7840770125814216</v>
      </c>
      <c r="AW246" s="704">
        <f t="shared" si="63"/>
        <v>13.277944780024695</v>
      </c>
      <c r="AX246" s="812">
        <f t="shared" si="64"/>
        <v>14.022541746778641</v>
      </c>
      <c r="AY246" s="997">
        <v>0.71</v>
      </c>
      <c r="AZ246" s="924">
        <v>8.81</v>
      </c>
      <c r="BA246" s="924">
        <v>-28.26</v>
      </c>
      <c r="BB246" s="924">
        <v>0.36</v>
      </c>
      <c r="BC246" s="924">
        <v>-5.2299999999999995</v>
      </c>
      <c r="BE246" s="666">
        <v>2011</v>
      </c>
      <c r="BF246" s="948" t="e">
        <f>#VALUE!</f>
        <v>#VALUE!</v>
      </c>
      <c r="BG246" s="933">
        <v>7.6</v>
      </c>
    </row>
    <row r="247" spans="1:59" ht="11.25" customHeight="1" x14ac:dyDescent="0.2">
      <c r="A247" s="611" t="s">
        <v>3923</v>
      </c>
      <c r="B247" s="927" t="s">
        <v>3924</v>
      </c>
      <c r="C247" s="994" t="s">
        <v>4356</v>
      </c>
      <c r="D247" s="994" t="s">
        <v>4357</v>
      </c>
      <c r="E247" s="794">
        <v>5</v>
      </c>
      <c r="F247" s="526">
        <v>804</v>
      </c>
      <c r="G247" s="526" t="s">
        <v>106</v>
      </c>
      <c r="H247" s="526" t="s">
        <v>106</v>
      </c>
      <c r="I247" s="926">
        <v>11.41</v>
      </c>
      <c r="J247" s="704">
        <f t="shared" si="52"/>
        <v>6.3102541630148989</v>
      </c>
      <c r="K247" s="929">
        <v>0.18</v>
      </c>
      <c r="L247" s="641">
        <v>4</v>
      </c>
      <c r="M247" s="695">
        <f t="shared" si="53"/>
        <v>0.72</v>
      </c>
      <c r="N247" s="923" t="s">
        <v>517</v>
      </c>
      <c r="O247" s="797">
        <v>0.17</v>
      </c>
      <c r="P247" s="919">
        <v>43146</v>
      </c>
      <c r="Q247" s="919">
        <v>43159</v>
      </c>
      <c r="R247" s="695">
        <f t="shared" si="54"/>
        <v>5.8823529411764595</v>
      </c>
      <c r="S247" s="761">
        <f>IF(INDEX(Historical!$D$7:$D$1439,MATCH(B247,Historical!$B$7:$B$1446,0))=0,"n/a",(INDEX(Historical!$C$7:$C$1439,MATCH(B247,Historical!$B$7:$B$1446,0))/INDEX(Historical!$D$7:$D$1439,MATCH(B247,Historical!$B$7:$B$1446,0))-1)*100)</f>
        <v>7.0631970260222943</v>
      </c>
      <c r="T247" s="761">
        <f>IF(INDEX(Historical!$F$7:$F$1432,MATCH(B247,Historical!$B$7:$B$1446,0))=0,"n/a",((INDEX(Historical!$C$7:$C$1439,MATCH(B247,Historical!$B$7:$B$1446,0))/INDEX(Historical!$F$7:$F$1432,MATCH(B247,Historical!$B$7:$B$1446,0)))^(1/3)-1)*100)</f>
        <v>15.277587606658072</v>
      </c>
      <c r="U247" s="761">
        <f>IF(INDEX(Historical!$H$7:$H$1432,MATCH(B247,Historical!$B$7:$B$1446,0))=0,"n/a",((INDEX(Historical!$C$7:$C$1439,MATCH(B247,Historical!$B$7:$B$1446,0))/INDEX(Historical!$H$7:$H$1432,MATCH(B247,Historical!$B$7:$B$1446,0)))^(1/5)-1)*100)</f>
        <v>9.8560543306117623</v>
      </c>
      <c r="V247" s="761" t="str">
        <f>IF(INDEX(Historical!$O$7:$O$1432,MATCH(B247,Historical!$B$7:$B$1446,0))=0,"n/a",((INDEX(Historical!$C$7:$C$1439,MATCH(B247,Historical!$B$7:$B$1446,0))/INDEX(Historical!$O$7:$O$1432,MATCH(B247,Historical!$B$7:$B$1446,0)))^(1/10)-1)*100)</f>
        <v>n/a</v>
      </c>
      <c r="W247" s="762" t="str">
        <f t="shared" si="55"/>
        <v>n/a</v>
      </c>
      <c r="X247" s="763">
        <f t="shared" si="56"/>
        <v>0.19175202977843897</v>
      </c>
      <c r="Y247" s="928"/>
      <c r="Z247" s="704">
        <f t="shared" si="57"/>
        <v>105.88235294117645</v>
      </c>
      <c r="AA247" s="937">
        <f t="shared" si="58"/>
        <v>16.77941176470588</v>
      </c>
      <c r="AB247" s="641">
        <v>12</v>
      </c>
      <c r="AC247" s="918">
        <v>0.68</v>
      </c>
      <c r="AD247" s="918" t="s">
        <v>137</v>
      </c>
      <c r="AE247" s="918">
        <v>2.1800000000000002</v>
      </c>
      <c r="AF247" s="918">
        <v>0.99</v>
      </c>
      <c r="AG247" s="918">
        <v>5.8999999999999995</v>
      </c>
      <c r="AH247" s="920">
        <v>-14.299999999999999</v>
      </c>
      <c r="AI247" s="920" t="s">
        <v>137</v>
      </c>
      <c r="AJ247" s="918">
        <v>51.4</v>
      </c>
      <c r="AK247" s="918" t="s">
        <v>137</v>
      </c>
      <c r="AL247" s="930">
        <v>1230</v>
      </c>
      <c r="AM247" s="924">
        <v>2</v>
      </c>
      <c r="AN247" s="920">
        <v>0.81</v>
      </c>
      <c r="AO247" s="804">
        <f t="shared" si="59"/>
        <v>-0.61310327107921836</v>
      </c>
      <c r="AP247" s="805">
        <f t="shared" si="60"/>
        <v>16.166308493626662</v>
      </c>
      <c r="AQ247" s="938">
        <f t="shared" si="61"/>
        <v>-14.075956935962397</v>
      </c>
      <c r="AR247" s="704">
        <f>INDEX(Historical!$C$7:$C$1439,MATCH(B247,Historical!$B$7:$B$1446,0))*IF(AH247="n/a",1.03,IF(AH247&lt;0,1.01,IF(AH247&gt;10,1.1,(1+AH247/100))))</f>
        <v>0.72719999999999996</v>
      </c>
      <c r="AS247" s="937">
        <f t="shared" si="62"/>
        <v>0.74901600000000002</v>
      </c>
      <c r="AT247" s="937">
        <f t="shared" ref="AT247:AV266" si="68">IF($AK247="n/a",1.03*AS247,IF($AK247&lt;0,1.01*AS247,IF($AK247&gt;10,1.1*AS247,(1+$AK247/100)*AS247)))</f>
        <v>0.77148648000000009</v>
      </c>
      <c r="AU247" s="937">
        <f t="shared" si="68"/>
        <v>0.79463107440000014</v>
      </c>
      <c r="AV247" s="937">
        <f t="shared" si="68"/>
        <v>0.8184700066320002</v>
      </c>
      <c r="AW247" s="704">
        <f t="shared" si="63"/>
        <v>3.8608035610320006</v>
      </c>
      <c r="AX247" s="812">
        <f t="shared" si="64"/>
        <v>33.837016310534622</v>
      </c>
      <c r="AY247" s="997">
        <v>1.42</v>
      </c>
      <c r="AZ247" s="924">
        <v>22.82</v>
      </c>
      <c r="BA247" s="924">
        <v>-26.91</v>
      </c>
      <c r="BB247" s="924">
        <v>1.53</v>
      </c>
      <c r="BC247" s="924">
        <v>-6.68</v>
      </c>
      <c r="BE247" s="666">
        <v>2014</v>
      </c>
      <c r="BF247" s="948" t="e">
        <f>#VALUE!</f>
        <v>#VALUE!</v>
      </c>
      <c r="BG247" s="933">
        <v>3.2</v>
      </c>
    </row>
    <row r="248" spans="1:59" ht="11.25" customHeight="1" x14ac:dyDescent="0.2">
      <c r="A248" s="106" t="s">
        <v>2409</v>
      </c>
      <c r="B248" s="633" t="s">
        <v>2410</v>
      </c>
      <c r="C248" s="994" t="s">
        <v>4227</v>
      </c>
      <c r="D248" s="994" t="s">
        <v>4363</v>
      </c>
      <c r="E248" s="794">
        <v>5</v>
      </c>
      <c r="F248" s="526">
        <v>860</v>
      </c>
      <c r="G248" s="526" t="s">
        <v>106</v>
      </c>
      <c r="H248" s="526" t="s">
        <v>106</v>
      </c>
      <c r="I248" s="926">
        <v>53.7</v>
      </c>
      <c r="J248" s="704">
        <f t="shared" si="52"/>
        <v>2.3463687150837989</v>
      </c>
      <c r="K248" s="929">
        <v>0.315</v>
      </c>
      <c r="L248" s="641">
        <v>4</v>
      </c>
      <c r="M248" s="695">
        <f t="shared" si="53"/>
        <v>1.26</v>
      </c>
      <c r="N248" s="923" t="s">
        <v>4466</v>
      </c>
      <c r="O248" s="797">
        <v>0.3</v>
      </c>
      <c r="P248" s="917">
        <v>43502</v>
      </c>
      <c r="Q248" s="917">
        <v>43525</v>
      </c>
      <c r="R248" s="695">
        <f t="shared" si="54"/>
        <v>5.0000000000000044</v>
      </c>
      <c r="S248" s="761">
        <f>IF(INDEX(Historical!$D$7:$D$1439,MATCH(B248,Historical!$B$7:$B$1446,0))=0,"n/a",(INDEX(Historical!$C$7:$C$1439,MATCH(B248,Historical!$B$7:$B$1446,0))/INDEX(Historical!$D$7:$D$1439,MATCH(B248,Historical!$B$7:$B$1446,0))-1)*100)</f>
        <v>11.368909512761016</v>
      </c>
      <c r="T248" s="761">
        <f>IF(INDEX(Historical!$F$7:$F$1432,MATCH(B248,Historical!$B$7:$B$1446,0))=0,"n/a",((INDEX(Historical!$C$7:$C$1439,MATCH(B248,Historical!$B$7:$B$1446,0))/INDEX(Historical!$F$7:$F$1432,MATCH(B248,Historical!$B$7:$B$1446,0)))^(1/3)-1)*100)</f>
        <v>7.7217345015941907</v>
      </c>
      <c r="U248" s="761">
        <f>IF(INDEX(Historical!$H$7:$H$1432,MATCH(B248,Historical!$B$7:$B$1446,0))=0,"n/a",((INDEX(Historical!$C$7:$C$1439,MATCH(B248,Historical!$B$7:$B$1446,0))/INDEX(Historical!$H$7:$H$1432,MATCH(B248,Historical!$B$7:$B$1446,0)))^(1/5)-1)*100)</f>
        <v>5.9223841048812176</v>
      </c>
      <c r="V248" s="761">
        <f>IF(INDEX(Historical!$O$7:$O$1432,MATCH(B248,Historical!$B$7:$B$1446,0))=0,"n/a",((INDEX(Historical!$C$7:$C$1439,MATCH(B248,Historical!$B$7:$B$1446,0))/INDEX(Historical!$O$7:$O$1432,MATCH(B248,Historical!$B$7:$B$1446,0)))^(1/10)-1)*100)</f>
        <v>8.1632460494987846</v>
      </c>
      <c r="W248" s="762">
        <f t="shared" si="55"/>
        <v>0.72549376424159684</v>
      </c>
      <c r="X248" s="763">
        <f t="shared" si="56"/>
        <v>0.32012887053411987</v>
      </c>
      <c r="Y248" s="928"/>
      <c r="Z248" s="704">
        <f t="shared" si="57"/>
        <v>28.50678733031674</v>
      </c>
      <c r="AA248" s="937">
        <f t="shared" si="58"/>
        <v>12.149321266968327</v>
      </c>
      <c r="AB248" s="641">
        <v>12</v>
      </c>
      <c r="AC248" s="918">
        <v>4.42</v>
      </c>
      <c r="AD248" s="918">
        <v>1.55</v>
      </c>
      <c r="AE248" s="918">
        <v>3.5</v>
      </c>
      <c r="AF248" s="918">
        <v>3.28</v>
      </c>
      <c r="AG248" s="918">
        <v>29.4</v>
      </c>
      <c r="AH248" s="918">
        <v>42.3</v>
      </c>
      <c r="AI248" s="918">
        <v>4.7699999999999996</v>
      </c>
      <c r="AJ248" s="918">
        <v>18.5</v>
      </c>
      <c r="AK248" s="918">
        <v>7.85</v>
      </c>
      <c r="AL248" s="930">
        <v>247750</v>
      </c>
      <c r="AM248" s="924">
        <v>0.05</v>
      </c>
      <c r="AN248" s="918">
        <v>0.35</v>
      </c>
      <c r="AO248" s="804">
        <f t="shared" si="59"/>
        <v>-3.8805684470033111</v>
      </c>
      <c r="AP248" s="805">
        <f t="shared" si="60"/>
        <v>8.268752819965016</v>
      </c>
      <c r="AQ248" s="938">
        <f t="shared" si="61"/>
        <v>33.082720734396531</v>
      </c>
      <c r="AR248" s="704">
        <f>INDEX(Historical!$C$7:$C$1439,MATCH(B248,Historical!$B$7:$B$1446,0))*IF(AH248="n/a",1.03,IF(AH248&lt;0,1.01,IF(AH248&gt;10,1.1,(1+AH248/100))))</f>
        <v>1.32</v>
      </c>
      <c r="AS248" s="937">
        <f t="shared" si="62"/>
        <v>1.3829640000000001</v>
      </c>
      <c r="AT248" s="937">
        <f t="shared" si="68"/>
        <v>1.4915266740000002</v>
      </c>
      <c r="AU248" s="937">
        <f t="shared" si="68"/>
        <v>1.6086115179090001</v>
      </c>
      <c r="AV248" s="937">
        <f t="shared" si="68"/>
        <v>1.7348875220648567</v>
      </c>
      <c r="AW248" s="704">
        <f t="shared" si="63"/>
        <v>7.5379897139738574</v>
      </c>
      <c r="AX248" s="812">
        <f t="shared" si="64"/>
        <v>14.037224793247404</v>
      </c>
      <c r="AY248" s="997">
        <v>0.78</v>
      </c>
      <c r="AZ248" s="924">
        <v>26.77</v>
      </c>
      <c r="BA248" s="924">
        <v>-6.77</v>
      </c>
      <c r="BB248" s="924">
        <v>4.72</v>
      </c>
      <c r="BC248" s="924">
        <v>9.7199999999999989</v>
      </c>
      <c r="BE248" s="666">
        <v>2015</v>
      </c>
      <c r="BF248" s="948" t="e">
        <f>#VALUE!</f>
        <v>#VALUE!</v>
      </c>
      <c r="BG248" s="933">
        <v>16.5</v>
      </c>
    </row>
    <row r="249" spans="1:59" ht="11.25" customHeight="1" x14ac:dyDescent="0.2">
      <c r="A249" s="537" t="s">
        <v>1348</v>
      </c>
      <c r="B249" s="927" t="s">
        <v>1349</v>
      </c>
      <c r="C249" s="994" t="s">
        <v>4227</v>
      </c>
      <c r="D249" s="994" t="s">
        <v>4406</v>
      </c>
      <c r="E249" s="794">
        <v>8</v>
      </c>
      <c r="F249" s="526">
        <v>538</v>
      </c>
      <c r="G249" s="526" t="s">
        <v>106</v>
      </c>
      <c r="H249" s="526" t="s">
        <v>106</v>
      </c>
      <c r="I249" s="926">
        <v>261.41000000000003</v>
      </c>
      <c r="J249" s="704">
        <f t="shared" si="52"/>
        <v>0.71917677212042375</v>
      </c>
      <c r="K249" s="929">
        <v>0.47</v>
      </c>
      <c r="L249" s="641">
        <v>4</v>
      </c>
      <c r="M249" s="695">
        <f t="shared" si="53"/>
        <v>1.88</v>
      </c>
      <c r="N249" s="923" t="s">
        <v>380</v>
      </c>
      <c r="O249" s="797">
        <v>0.39</v>
      </c>
      <c r="P249" s="917">
        <v>43382</v>
      </c>
      <c r="Q249" s="917">
        <v>43391</v>
      </c>
      <c r="R249" s="695">
        <f t="shared" si="54"/>
        <v>20.5128205128205</v>
      </c>
      <c r="S249" s="761">
        <f>IF(INDEX(Historical!$D$7:$D$1439,MATCH(B249,Historical!$B$7:$B$1446,0))=0,"n/a",(INDEX(Historical!$C$7:$C$1439,MATCH(B249,Historical!$B$7:$B$1446,0))/INDEX(Historical!$D$7:$D$1439,MATCH(B249,Historical!$B$7:$B$1446,0))-1)*100)</f>
        <v>16.312056737588641</v>
      </c>
      <c r="T249" s="761">
        <f>IF(INDEX(Historical!$F$7:$F$1432,MATCH(B249,Historical!$B$7:$B$1446,0))=0,"n/a",((INDEX(Historical!$C$7:$C$1439,MATCH(B249,Historical!$B$7:$B$1446,0))/INDEX(Historical!$F$7:$F$1432,MATCH(B249,Historical!$B$7:$B$1446,0)))^(1/3)-1)*100)</f>
        <v>16.024983766140121</v>
      </c>
      <c r="U249" s="761">
        <f>IF(INDEX(Historical!$H$7:$H$1432,MATCH(B249,Historical!$B$7:$B$1446,0))=0,"n/a",((INDEX(Historical!$C$7:$C$1439,MATCH(B249,Historical!$B$7:$B$1446,0))/INDEX(Historical!$H$7:$H$1432,MATCH(B249,Historical!$B$7:$B$1446,0)))^(1/5)-1)*100)</f>
        <v>18.562995052566443</v>
      </c>
      <c r="V249" s="761" t="str">
        <f>IF(INDEX(Historical!$O$7:$O$1432,MATCH(B249,Historical!$B$7:$B$1446,0))=0,"n/a",((INDEX(Historical!$C$7:$C$1439,MATCH(B249,Historical!$B$7:$B$1446,0))/INDEX(Historical!$O$7:$O$1432,MATCH(B249,Historical!$B$7:$B$1446,0)))^(1/10)-1)*100)</f>
        <v>n/a</v>
      </c>
      <c r="W249" s="762" t="str">
        <f t="shared" si="55"/>
        <v>n/a</v>
      </c>
      <c r="X249" s="763">
        <f t="shared" si="56"/>
        <v>1.4850396042053153</v>
      </c>
      <c r="Y249" s="723"/>
      <c r="Z249" s="704">
        <f t="shared" si="57"/>
        <v>33.392539964476022</v>
      </c>
      <c r="AA249" s="937">
        <f t="shared" si="58"/>
        <v>46.4316163410302</v>
      </c>
      <c r="AB249" s="641">
        <v>7</v>
      </c>
      <c r="AC249" s="918">
        <v>5.63</v>
      </c>
      <c r="AD249" s="918">
        <v>3.09</v>
      </c>
      <c r="AE249" s="918">
        <v>10.86</v>
      </c>
      <c r="AF249" s="918">
        <v>24.32</v>
      </c>
      <c r="AG249" s="918">
        <v>54.7</v>
      </c>
      <c r="AH249" s="918">
        <v>29.099999999999998</v>
      </c>
      <c r="AI249" s="918">
        <v>13.18</v>
      </c>
      <c r="AJ249" s="918">
        <v>12.5</v>
      </c>
      <c r="AK249" s="918">
        <v>15.03</v>
      </c>
      <c r="AL249" s="930">
        <v>69850</v>
      </c>
      <c r="AM249" s="924">
        <v>0.1</v>
      </c>
      <c r="AN249" s="918">
        <v>0.15</v>
      </c>
      <c r="AO249" s="804">
        <f t="shared" si="59"/>
        <v>-27.149444516343333</v>
      </c>
      <c r="AP249" s="805">
        <f t="shared" si="60"/>
        <v>19.282171824686866</v>
      </c>
      <c r="AQ249" s="938">
        <f t="shared" si="61"/>
        <v>608.43078840611747</v>
      </c>
      <c r="AR249" s="704">
        <f>INDEX(Historical!$C$7:$C$1439,MATCH(B249,Historical!$B$7:$B$1446,0))*IF(AH249="n/a",1.03,IF(AH249&lt;0,1.01,IF(AH249&gt;10,1.1,(1+AH249/100))))</f>
        <v>1.804</v>
      </c>
      <c r="AS249" s="937">
        <f t="shared" si="62"/>
        <v>1.9844000000000002</v>
      </c>
      <c r="AT249" s="937">
        <f t="shared" si="68"/>
        <v>2.1828400000000006</v>
      </c>
      <c r="AU249" s="937">
        <f t="shared" si="68"/>
        <v>2.4011240000000007</v>
      </c>
      <c r="AV249" s="937">
        <f t="shared" si="68"/>
        <v>2.6412364000000008</v>
      </c>
      <c r="AW249" s="704">
        <f t="shared" si="63"/>
        <v>11.013600400000001</v>
      </c>
      <c r="AX249" s="812">
        <f t="shared" si="64"/>
        <v>4.2131519069660683</v>
      </c>
      <c r="AY249" s="997">
        <v>1.19</v>
      </c>
      <c r="AZ249" s="924">
        <v>56.989999999999995</v>
      </c>
      <c r="BA249" s="924">
        <v>0.27</v>
      </c>
      <c r="BB249" s="924">
        <v>10.530000000000001</v>
      </c>
      <c r="BC249" s="924">
        <v>20.54</v>
      </c>
      <c r="BE249" s="666">
        <v>2011</v>
      </c>
      <c r="BF249" s="948" t="e">
        <f>#VALUE!</f>
        <v>#VALUE!</v>
      </c>
      <c r="BG249" s="933">
        <v>27.800000000000004</v>
      </c>
    </row>
    <row r="250" spans="1:59" s="840" customFormat="1" ht="11.25" customHeight="1" x14ac:dyDescent="0.2">
      <c r="A250" s="1032" t="s">
        <v>3861</v>
      </c>
      <c r="B250" s="1033" t="s">
        <v>3862</v>
      </c>
      <c r="C250" s="994" t="s">
        <v>123</v>
      </c>
      <c r="D250" s="994" t="s">
        <v>4208</v>
      </c>
      <c r="E250" s="820">
        <v>5</v>
      </c>
      <c r="F250" s="526">
        <v>842</v>
      </c>
      <c r="G250" s="1151" t="s">
        <v>106</v>
      </c>
      <c r="H250" s="1151" t="s">
        <v>106</v>
      </c>
      <c r="I250" s="1034">
        <v>83.35</v>
      </c>
      <c r="J250" s="822">
        <f t="shared" si="52"/>
        <v>1.0797840431913619</v>
      </c>
      <c r="K250" s="699">
        <v>0.45</v>
      </c>
      <c r="L250" s="1151">
        <v>2</v>
      </c>
      <c r="M250" s="825">
        <f t="shared" si="53"/>
        <v>0.9</v>
      </c>
      <c r="N250" s="1151" t="s">
        <v>401</v>
      </c>
      <c r="O250" s="1035">
        <v>0.44</v>
      </c>
      <c r="P250" s="853">
        <v>43420</v>
      </c>
      <c r="Q250" s="853">
        <v>43433</v>
      </c>
      <c r="R250" s="825">
        <f t="shared" si="54"/>
        <v>2.2727272727272747</v>
      </c>
      <c r="S250" s="761">
        <f>IF(INDEX(Historical!$D$7:$D$1439,MATCH(B250,Historical!$B$7:$B$1446,0))=0,"n/a",(INDEX(Historical!$C$7:$C$1439,MATCH(B250,Historical!$B$7:$B$1446,0))/INDEX(Historical!$D$7:$D$1439,MATCH(B250,Historical!$B$7:$B$1446,0))-1)*100)</f>
        <v>15.58441558441559</v>
      </c>
      <c r="T250" s="761">
        <f>IF(INDEX(Historical!$F$7:$F$1432,MATCH(B250,Historical!$B$7:$B$1446,0))=0,"n/a",((INDEX(Historical!$C$7:$C$1439,MATCH(B250,Historical!$B$7:$B$1446,0))/INDEX(Historical!$F$7:$F$1432,MATCH(B250,Historical!$B$7:$B$1446,0)))^(1/3)-1)*100)</f>
        <v>13.419237660068051</v>
      </c>
      <c r="U250" s="761">
        <f>IF(INDEX(Historical!$H$7:$H$1432,MATCH(B250,Historical!$B$7:$B$1446,0))=0,"n/a",((INDEX(Historical!$C$7:$C$1439,MATCH(B250,Historical!$B$7:$B$1446,0))/INDEX(Historical!$H$7:$H$1432,MATCH(B250,Historical!$B$7:$B$1446,0)))^(1/5)-1)*100)</f>
        <v>12.22354940932593</v>
      </c>
      <c r="V250" s="761">
        <f>IF(INDEX(Historical!$O$7:$O$1432,MATCH(B250,Historical!$B$7:$B$1446,0))=0,"n/a",((INDEX(Historical!$C$7:$C$1439,MATCH(B250,Historical!$B$7:$B$1446,0))/INDEX(Historical!$O$7:$O$1432,MATCH(B250,Historical!$B$7:$B$1446,0)))^(1/10)-1)*100)</f>
        <v>24.433982430244995</v>
      </c>
      <c r="W250" s="829">
        <f t="shared" si="55"/>
        <v>0.50026840463776856</v>
      </c>
      <c r="X250" s="830">
        <f t="shared" si="56"/>
        <v>2.9103689069823639</v>
      </c>
      <c r="Y250" s="1036"/>
      <c r="Z250" s="822">
        <f t="shared" si="57"/>
        <v>22.72727272727273</v>
      </c>
      <c r="AA250" s="832">
        <f t="shared" si="58"/>
        <v>21.047979797979796</v>
      </c>
      <c r="AB250" s="824">
        <v>12</v>
      </c>
      <c r="AC250" s="895">
        <v>3.96</v>
      </c>
      <c r="AD250" s="895">
        <v>2.81</v>
      </c>
      <c r="AE250" s="833">
        <v>1.43</v>
      </c>
      <c r="AF250" s="833">
        <v>2.4700000000000002</v>
      </c>
      <c r="AG250" s="833">
        <v>10.299999999999999</v>
      </c>
      <c r="AH250" s="833">
        <v>-5.4</v>
      </c>
      <c r="AI250" s="833">
        <v>7.93</v>
      </c>
      <c r="AJ250" s="1037">
        <v>4.2</v>
      </c>
      <c r="AK250" s="1037">
        <v>7.5</v>
      </c>
      <c r="AL250" s="895">
        <v>2120</v>
      </c>
      <c r="AM250" s="895">
        <v>1.7999999999999998</v>
      </c>
      <c r="AN250" s="895">
        <v>0.26</v>
      </c>
      <c r="AO250" s="836">
        <f t="shared" si="59"/>
        <v>-7.7446463454625043</v>
      </c>
      <c r="AP250" s="837">
        <f t="shared" si="60"/>
        <v>13.303333452517291</v>
      </c>
      <c r="AQ250" s="838">
        <f t="shared" si="61"/>
        <v>52.006593571916568</v>
      </c>
      <c r="AR250" s="704">
        <f>INDEX(Historical!$C$7:$C$1439,MATCH(B250,Historical!$B$7:$B$1446,0))*IF(AH250="n/a",1.03,IF(AH250&lt;0,1.01,IF(AH250&gt;10,1.1,(1+AH250/100))))</f>
        <v>0.89890000000000003</v>
      </c>
      <c r="AS250" s="832">
        <f t="shared" si="62"/>
        <v>0.97018276999999997</v>
      </c>
      <c r="AT250" s="832">
        <f t="shared" si="68"/>
        <v>1.0429464777499999</v>
      </c>
      <c r="AU250" s="832">
        <f t="shared" si="68"/>
        <v>1.1211674635812499</v>
      </c>
      <c r="AV250" s="832">
        <f t="shared" si="68"/>
        <v>1.2052550233498436</v>
      </c>
      <c r="AW250" s="822">
        <f t="shared" si="63"/>
        <v>5.2384517346810924</v>
      </c>
      <c r="AX250" s="839">
        <f t="shared" si="64"/>
        <v>6.284885104596392</v>
      </c>
      <c r="AY250" s="896">
        <v>1.31</v>
      </c>
      <c r="AZ250" s="833">
        <v>57.06</v>
      </c>
      <c r="BA250" s="833">
        <v>-3.6700000000000004</v>
      </c>
      <c r="BB250" s="833">
        <v>8.49</v>
      </c>
      <c r="BC250" s="833">
        <v>12.559999999999999</v>
      </c>
      <c r="BD250" s="964"/>
      <c r="BE250" s="666">
        <v>2014</v>
      </c>
      <c r="BF250" s="948" t="e">
        <f>#VALUE!</f>
        <v>#VALUE!</v>
      </c>
      <c r="BG250" s="895">
        <v>5.8000000000000007</v>
      </c>
    </row>
    <row r="251" spans="1:59" ht="11.25" customHeight="1" x14ac:dyDescent="0.2">
      <c r="A251" s="611" t="s">
        <v>1344</v>
      </c>
      <c r="B251" s="927" t="s">
        <v>1345</v>
      </c>
      <c r="C251" s="994" t="s">
        <v>123</v>
      </c>
      <c r="D251" s="994" t="s">
        <v>4379</v>
      </c>
      <c r="E251" s="794">
        <v>9</v>
      </c>
      <c r="F251" s="526">
        <v>400</v>
      </c>
      <c r="G251" s="526" t="s">
        <v>37</v>
      </c>
      <c r="H251" s="526" t="s">
        <v>37</v>
      </c>
      <c r="I251" s="926">
        <v>46.27</v>
      </c>
      <c r="J251" s="704">
        <f t="shared" si="52"/>
        <v>4.3224551545277716</v>
      </c>
      <c r="K251" s="929">
        <v>0.5</v>
      </c>
      <c r="L251" s="641">
        <v>4</v>
      </c>
      <c r="M251" s="695">
        <f t="shared" si="53"/>
        <v>2</v>
      </c>
      <c r="N251" s="923" t="s">
        <v>149</v>
      </c>
      <c r="O251" s="797">
        <v>0.47499999999999998</v>
      </c>
      <c r="P251" s="917">
        <v>43418</v>
      </c>
      <c r="Q251" s="917">
        <v>43448</v>
      </c>
      <c r="R251" s="695">
        <f t="shared" si="54"/>
        <v>5.2631578947368478</v>
      </c>
      <c r="S251" s="761">
        <f>IF(INDEX(Historical!$D$7:$D$1439,MATCH(B251,Historical!$B$7:$B$1446,0))=0,"n/a",(INDEX(Historical!$C$7:$C$1439,MATCH(B251,Historical!$B$7:$B$1446,0))/INDEX(Historical!$D$7:$D$1439,MATCH(B251,Historical!$B$7:$B$1446,0))-1)*100)</f>
        <v>3.3557046979865612</v>
      </c>
      <c r="T251" s="761">
        <f>IF(INDEX(Historical!$F$7:$F$1432,MATCH(B251,Historical!$B$7:$B$1446,0))=0,"n/a",((INDEX(Historical!$C$7:$C$1439,MATCH(B251,Historical!$B$7:$B$1446,0))/INDEX(Historical!$F$7:$F$1432,MATCH(B251,Historical!$B$7:$B$1446,0)))^(1/3)-1)*100)</f>
        <v>5.4861953532834962</v>
      </c>
      <c r="U251" s="761">
        <f>IF(INDEX(Historical!$H$7:$H$1432,MATCH(B251,Historical!$B$7:$B$1446,0))=0,"n/a",((INDEX(Historical!$C$7:$C$1439,MATCH(B251,Historical!$B$7:$B$1446,0))/INDEX(Historical!$H$7:$H$1432,MATCH(B251,Historical!$B$7:$B$1446,0)))^(1/5)-1)*100)</f>
        <v>9.3229002162718455</v>
      </c>
      <c r="V251" s="761">
        <f>IF(INDEX(Historical!$O$7:$O$1432,MATCH(B251,Historical!$B$7:$B$1446,0))=0,"n/a",((INDEX(Historical!$C$7:$C$1439,MATCH(B251,Historical!$B$7:$B$1446,0))/INDEX(Historical!$O$7:$O$1432,MATCH(B251,Historical!$B$7:$B$1446,0)))^(1/10)-1)*100)</f>
        <v>6.9169530383853095</v>
      </c>
      <c r="W251" s="762">
        <f t="shared" si="55"/>
        <v>1.3478333833603964</v>
      </c>
      <c r="X251" s="763">
        <f t="shared" si="56"/>
        <v>13.31842888038835</v>
      </c>
      <c r="Y251" s="715"/>
      <c r="Z251" s="704">
        <f t="shared" si="57"/>
        <v>50.761421319796952</v>
      </c>
      <c r="AA251" s="937">
        <f t="shared" si="58"/>
        <v>11.743654822335026</v>
      </c>
      <c r="AB251" s="641">
        <v>12</v>
      </c>
      <c r="AC251" s="918">
        <v>3.94</v>
      </c>
      <c r="AD251" s="918">
        <v>0.8</v>
      </c>
      <c r="AE251" s="918">
        <v>0.82</v>
      </c>
      <c r="AF251" s="918">
        <v>2.5299999999999998</v>
      </c>
      <c r="AG251" s="918">
        <v>28.199999999999996</v>
      </c>
      <c r="AH251" s="918">
        <v>85.2</v>
      </c>
      <c r="AI251" s="918">
        <v>0.22999999999999998</v>
      </c>
      <c r="AJ251" s="918">
        <v>0.70000000000000007</v>
      </c>
      <c r="AK251" s="918">
        <v>14.760000000000002</v>
      </c>
      <c r="AL251" s="930">
        <v>19080</v>
      </c>
      <c r="AM251" s="924">
        <v>0.3</v>
      </c>
      <c r="AN251" s="918">
        <v>1.45</v>
      </c>
      <c r="AO251" s="804">
        <f t="shared" si="59"/>
        <v>1.901700548464591</v>
      </c>
      <c r="AP251" s="805">
        <f t="shared" si="60"/>
        <v>13.645355370799617</v>
      </c>
      <c r="AQ251" s="938">
        <f t="shared" si="61"/>
        <v>14.913390962271356</v>
      </c>
      <c r="AR251" s="704">
        <f>INDEX(Historical!$C$7:$C$1439,MATCH(B251,Historical!$B$7:$B$1446,0))*IF(AH251="n/a",1.03,IF(AH251&lt;0,1.01,IF(AH251&gt;10,1.1,(1+AH251/100))))</f>
        <v>2.1175000000000002</v>
      </c>
      <c r="AS251" s="937">
        <f t="shared" si="62"/>
        <v>2.1223702499999999</v>
      </c>
      <c r="AT251" s="937">
        <f t="shared" si="68"/>
        <v>2.3346072750000002</v>
      </c>
      <c r="AU251" s="937">
        <f t="shared" si="68"/>
        <v>2.5680680025000004</v>
      </c>
      <c r="AV251" s="937">
        <f t="shared" si="68"/>
        <v>2.8248748027500006</v>
      </c>
      <c r="AW251" s="704">
        <f t="shared" si="63"/>
        <v>11.967420330250002</v>
      </c>
      <c r="AX251" s="812">
        <f t="shared" si="64"/>
        <v>25.864318846444785</v>
      </c>
      <c r="AY251" s="997">
        <v>1.55</v>
      </c>
      <c r="AZ251" s="924">
        <v>23.22</v>
      </c>
      <c r="BA251" s="924">
        <v>-22.33</v>
      </c>
      <c r="BB251" s="924">
        <v>-0.04</v>
      </c>
      <c r="BC251" s="924">
        <v>-3.5900000000000003</v>
      </c>
      <c r="BE251" s="666">
        <v>2011</v>
      </c>
      <c r="BF251" s="948" t="e">
        <f>#VALUE!</f>
        <v>#VALUE!</v>
      </c>
      <c r="BG251" s="933">
        <v>6</v>
      </c>
    </row>
    <row r="252" spans="1:59" ht="11.25" customHeight="1" x14ac:dyDescent="0.2">
      <c r="A252" s="611" t="s">
        <v>1346</v>
      </c>
      <c r="B252" s="927" t="s">
        <v>1347</v>
      </c>
      <c r="C252" s="994" t="s">
        <v>4380</v>
      </c>
      <c r="D252" s="994" t="s">
        <v>523</v>
      </c>
      <c r="E252" s="794">
        <v>7</v>
      </c>
      <c r="F252" s="526">
        <v>669</v>
      </c>
      <c r="G252" s="526" t="s">
        <v>115</v>
      </c>
      <c r="H252" s="526" t="s">
        <v>115</v>
      </c>
      <c r="I252" s="926">
        <v>21.01</v>
      </c>
      <c r="J252" s="704">
        <f t="shared" si="52"/>
        <v>4.4740599714421698</v>
      </c>
      <c r="K252" s="929">
        <v>0.23499999999999999</v>
      </c>
      <c r="L252" s="641">
        <v>4</v>
      </c>
      <c r="M252" s="695">
        <f t="shared" si="53"/>
        <v>0.94</v>
      </c>
      <c r="N252" s="923" t="s">
        <v>149</v>
      </c>
      <c r="O252" s="797">
        <v>0.21</v>
      </c>
      <c r="P252" s="917">
        <v>43524</v>
      </c>
      <c r="Q252" s="917">
        <v>43539</v>
      </c>
      <c r="R252" s="695">
        <f t="shared" si="54"/>
        <v>11.904761904761903</v>
      </c>
      <c r="S252" s="761">
        <f>IF(INDEX(Historical!$D$7:$D$1439,MATCH(B252,Historical!$B$7:$B$1446,0))=0,"n/a",(INDEX(Historical!$C$7:$C$1439,MATCH(B252,Historical!$B$7:$B$1446,0))/INDEX(Historical!$D$7:$D$1439,MATCH(B252,Historical!$B$7:$B$1446,0))-1)*100)</f>
        <v>16.666666666666675</v>
      </c>
      <c r="T252" s="761">
        <f>IF(INDEX(Historical!$F$7:$F$1432,MATCH(B252,Historical!$B$7:$B$1446,0))=0,"n/a",((INDEX(Historical!$C$7:$C$1439,MATCH(B252,Historical!$B$7:$B$1446,0))/INDEX(Historical!$F$7:$F$1432,MATCH(B252,Historical!$B$7:$B$1446,0)))^(1/3)-1)*100)</f>
        <v>20.507113208761506</v>
      </c>
      <c r="U252" s="761">
        <f>IF(INDEX(Historical!$H$7:$H$1432,MATCH(B252,Historical!$B$7:$B$1446,0))=0,"n/a",((INDEX(Historical!$C$7:$C$1439,MATCH(B252,Historical!$B$7:$B$1446,0))/INDEX(Historical!$H$7:$H$1432,MATCH(B252,Historical!$B$7:$B$1446,0)))^(1/5)-1)*100)</f>
        <v>22.865967908314722</v>
      </c>
      <c r="V252" s="761" t="str">
        <f>IF(INDEX(Historical!$O$7:$O$1432,MATCH(B252,Historical!$B$7:$B$1446,0))=0,"n/a",((INDEX(Historical!$C$7:$C$1439,MATCH(B252,Historical!$B$7:$B$1446,0))/INDEX(Historical!$O$7:$O$1432,MATCH(B252,Historical!$B$7:$B$1446,0)))^(1/10)-1)*100)</f>
        <v>n/a</v>
      </c>
      <c r="W252" s="762" t="str">
        <f t="shared" si="55"/>
        <v>n/a</v>
      </c>
      <c r="X252" s="763">
        <f t="shared" si="56"/>
        <v>1.0735196201086723</v>
      </c>
      <c r="Y252" s="927"/>
      <c r="Z252" s="704">
        <f t="shared" si="57"/>
        <v>59.119496855345908</v>
      </c>
      <c r="AA252" s="937">
        <f t="shared" si="58"/>
        <v>13.213836477987421</v>
      </c>
      <c r="AB252" s="641">
        <v>12</v>
      </c>
      <c r="AC252" s="918">
        <v>1.59</v>
      </c>
      <c r="AD252" s="918">
        <v>2.5499999999999998</v>
      </c>
      <c r="AE252" s="918">
        <v>0.86</v>
      </c>
      <c r="AF252" s="918">
        <v>3.37</v>
      </c>
      <c r="AG252" s="918">
        <v>28.499999999999996</v>
      </c>
      <c r="AH252" s="918">
        <v>14.000000000000002</v>
      </c>
      <c r="AI252" s="918">
        <v>6.16</v>
      </c>
      <c r="AJ252" s="918">
        <v>21.3</v>
      </c>
      <c r="AK252" s="918">
        <v>5.2</v>
      </c>
      <c r="AL252" s="930">
        <v>8390</v>
      </c>
      <c r="AM252" s="924">
        <v>0.4</v>
      </c>
      <c r="AN252" s="918">
        <v>1.56</v>
      </c>
      <c r="AO252" s="804">
        <f t="shared" si="59"/>
        <v>14.126191401769471</v>
      </c>
      <c r="AP252" s="805">
        <f t="shared" si="60"/>
        <v>27.340027879756892</v>
      </c>
      <c r="AQ252" s="938">
        <f t="shared" si="61"/>
        <v>40.681877425341973</v>
      </c>
      <c r="AR252" s="704">
        <f>INDEX(Historical!$C$7:$C$1439,MATCH(B252,Historical!$B$7:$B$1446,0))*IF(AH252="n/a",1.03,IF(AH252&lt;0,1.01,IF(AH252&gt;10,1.1,(1+AH252/100))))</f>
        <v>0.92400000000000004</v>
      </c>
      <c r="AS252" s="937">
        <f t="shared" si="62"/>
        <v>0.98091840000000019</v>
      </c>
      <c r="AT252" s="937">
        <f t="shared" si="68"/>
        <v>1.0319261568000002</v>
      </c>
      <c r="AU252" s="937">
        <f t="shared" si="68"/>
        <v>1.0855863169536002</v>
      </c>
      <c r="AV252" s="937">
        <f t="shared" si="68"/>
        <v>1.1420368054351875</v>
      </c>
      <c r="AW252" s="704">
        <f t="shared" si="63"/>
        <v>5.1644676791887889</v>
      </c>
      <c r="AX252" s="812">
        <f t="shared" si="64"/>
        <v>24.580997997090854</v>
      </c>
      <c r="AY252" s="997">
        <v>1.04</v>
      </c>
      <c r="AZ252" s="924">
        <v>7.1400000000000006</v>
      </c>
      <c r="BA252" s="924">
        <v>-18.47</v>
      </c>
      <c r="BB252" s="924">
        <v>-6.3100000000000005</v>
      </c>
      <c r="BC252" s="924">
        <v>-7.2700000000000005</v>
      </c>
      <c r="BE252" s="666">
        <v>2013</v>
      </c>
      <c r="BF252" s="948" t="e">
        <f>#VALUE!</f>
        <v>#VALUE!</v>
      </c>
      <c r="BG252" s="933">
        <v>4.5999999999999996</v>
      </c>
    </row>
    <row r="253" spans="1:59" ht="11.25" customHeight="1" x14ac:dyDescent="0.2">
      <c r="A253" s="537" t="s">
        <v>1329</v>
      </c>
      <c r="B253" s="927" t="s">
        <v>1330</v>
      </c>
      <c r="C253" s="994" t="s">
        <v>112</v>
      </c>
      <c r="D253" s="994" t="s">
        <v>213</v>
      </c>
      <c r="E253" s="794">
        <v>8</v>
      </c>
      <c r="F253" s="526">
        <v>528</v>
      </c>
      <c r="G253" s="526" t="s">
        <v>106</v>
      </c>
      <c r="H253" s="526" t="s">
        <v>106</v>
      </c>
      <c r="I253" s="926">
        <v>107.95</v>
      </c>
      <c r="J253" s="704">
        <f t="shared" si="52"/>
        <v>1.9638721630384437</v>
      </c>
      <c r="K253" s="929">
        <v>0.53</v>
      </c>
      <c r="L253" s="641">
        <v>4</v>
      </c>
      <c r="M253" s="695">
        <f t="shared" si="53"/>
        <v>2.12</v>
      </c>
      <c r="N253" s="923" t="s">
        <v>152</v>
      </c>
      <c r="O253" s="797">
        <v>0.45</v>
      </c>
      <c r="P253" s="917">
        <v>43349</v>
      </c>
      <c r="Q253" s="917">
        <v>43371</v>
      </c>
      <c r="R253" s="695">
        <f t="shared" si="54"/>
        <v>17.777777777777782</v>
      </c>
      <c r="S253" s="761">
        <f>IF(INDEX(Historical!$D$7:$D$1439,MATCH(B253,Historical!$B$7:$B$1446,0))=0,"n/a",(INDEX(Historical!$C$7:$C$1439,MATCH(B253,Historical!$B$7:$B$1446,0))/INDEX(Historical!$D$7:$D$1439,MATCH(B253,Historical!$B$7:$B$1446,0))-1)*100)</f>
        <v>15.294117647058814</v>
      </c>
      <c r="T253" s="761">
        <f>IF(INDEX(Historical!$F$7:$F$1432,MATCH(B253,Historical!$B$7:$B$1446,0))=0,"n/a",((INDEX(Historical!$C$7:$C$1439,MATCH(B253,Historical!$B$7:$B$1446,0))/INDEX(Historical!$F$7:$F$1432,MATCH(B253,Historical!$B$7:$B$1446,0)))^(1/3)-1)*100)</f>
        <v>19.105740639430579</v>
      </c>
      <c r="U253" s="761">
        <f>IF(INDEX(Historical!$H$7:$H$1432,MATCH(B253,Historical!$B$7:$B$1446,0))=0,"n/a",((INDEX(Historical!$C$7:$C$1439,MATCH(B253,Historical!$B$7:$B$1446,0))/INDEX(Historical!$H$7:$H$1432,MATCH(B253,Historical!$B$7:$B$1446,0)))^(1/5)-1)*100)</f>
        <v>23.913055638362234</v>
      </c>
      <c r="V253" s="761">
        <f>IF(INDEX(Historical!$O$7:$O$1432,MATCH(B253,Historical!$B$7:$B$1446,0))=0,"n/a",((INDEX(Historical!$C$7:$C$1439,MATCH(B253,Historical!$B$7:$B$1446,0))/INDEX(Historical!$O$7:$O$1432,MATCH(B253,Historical!$B$7:$B$1446,0)))^(1/10)-1)*100)</f>
        <v>13.045370282536805</v>
      </c>
      <c r="W253" s="762">
        <f t="shared" si="55"/>
        <v>1.8330683698854808</v>
      </c>
      <c r="X253" s="763">
        <f t="shared" si="56"/>
        <v>1.1387169351601063</v>
      </c>
      <c r="Y253" s="928" t="s">
        <v>1331</v>
      </c>
      <c r="Z253" s="704">
        <f t="shared" si="57"/>
        <v>39.186691312384475</v>
      </c>
      <c r="AA253" s="937">
        <f t="shared" si="58"/>
        <v>19.953789279112755</v>
      </c>
      <c r="AB253" s="641">
        <v>12</v>
      </c>
      <c r="AC253" s="918">
        <v>5.41</v>
      </c>
      <c r="AD253" s="918">
        <v>1.94</v>
      </c>
      <c r="AE253" s="918">
        <v>1.7</v>
      </c>
      <c r="AF253" s="918">
        <v>3.76</v>
      </c>
      <c r="AG253" s="918">
        <v>19</v>
      </c>
      <c r="AH253" s="918">
        <v>6.6000000000000005</v>
      </c>
      <c r="AI253" s="918">
        <v>10.440000000000001</v>
      </c>
      <c r="AJ253" s="918">
        <v>21</v>
      </c>
      <c r="AK253" s="918">
        <v>10.31</v>
      </c>
      <c r="AL253" s="930">
        <v>26670</v>
      </c>
      <c r="AM253" s="924">
        <v>0.2</v>
      </c>
      <c r="AN253" s="918">
        <v>0.57999999999999996</v>
      </c>
      <c r="AO253" s="804">
        <f t="shared" si="59"/>
        <v>5.9231385222879247</v>
      </c>
      <c r="AP253" s="805">
        <f t="shared" si="60"/>
        <v>25.876927801400679</v>
      </c>
      <c r="AQ253" s="938">
        <f t="shared" si="61"/>
        <v>82.60613071059548</v>
      </c>
      <c r="AR253" s="704">
        <f>INDEX(Historical!$C$7:$C$1439,MATCH(B253,Historical!$B$7:$B$1446,0))*IF(AH253="n/a",1.03,IF(AH253&lt;0,1.01,IF(AH253&gt;10,1.1,(1+AH253/100))))</f>
        <v>2.0893600000000001</v>
      </c>
      <c r="AS253" s="937">
        <f t="shared" si="62"/>
        <v>2.2982960000000001</v>
      </c>
      <c r="AT253" s="937">
        <f t="shared" si="68"/>
        <v>2.5281256000000005</v>
      </c>
      <c r="AU253" s="937">
        <f t="shared" si="68"/>
        <v>2.7809381600000007</v>
      </c>
      <c r="AV253" s="937">
        <f t="shared" si="68"/>
        <v>3.0590319760000009</v>
      </c>
      <c r="AW253" s="704">
        <f t="shared" si="63"/>
        <v>12.755751736000001</v>
      </c>
      <c r="AX253" s="812">
        <f t="shared" si="64"/>
        <v>11.81635177026401</v>
      </c>
      <c r="AY253" s="997">
        <v>1.29</v>
      </c>
      <c r="AZ253" s="924">
        <v>35.56</v>
      </c>
      <c r="BA253" s="924">
        <v>0.19</v>
      </c>
      <c r="BB253" s="924">
        <v>5.0200000000000005</v>
      </c>
      <c r="BC253" s="924">
        <v>9.629999999999999</v>
      </c>
      <c r="BE253" s="666">
        <v>2011</v>
      </c>
      <c r="BF253" s="948" t="e">
        <f>#VALUE!</f>
        <v>#VALUE!</v>
      </c>
      <c r="BG253" s="933">
        <v>7.3</v>
      </c>
    </row>
    <row r="254" spans="1:59" ht="11.25" customHeight="1" x14ac:dyDescent="0.2">
      <c r="A254" s="537" t="s">
        <v>1354</v>
      </c>
      <c r="B254" s="927" t="s">
        <v>1355</v>
      </c>
      <c r="C254" s="994" t="s">
        <v>4356</v>
      </c>
      <c r="D254" s="994" t="s">
        <v>4357</v>
      </c>
      <c r="E254" s="794">
        <v>9</v>
      </c>
      <c r="F254" s="526">
        <v>404</v>
      </c>
      <c r="G254" s="526" t="s">
        <v>106</v>
      </c>
      <c r="H254" s="526" t="s">
        <v>106</v>
      </c>
      <c r="I254" s="926">
        <v>35.46</v>
      </c>
      <c r="J254" s="704">
        <f t="shared" si="52"/>
        <v>6.8922729836435419</v>
      </c>
      <c r="K254" s="929">
        <v>0.61099999999999999</v>
      </c>
      <c r="L254" s="641">
        <v>4</v>
      </c>
      <c r="M254" s="695">
        <f t="shared" si="53"/>
        <v>2.444</v>
      </c>
      <c r="N254" s="923" t="s">
        <v>164</v>
      </c>
      <c r="O254" s="797">
        <v>0.58750000000000002</v>
      </c>
      <c r="P254" s="917">
        <v>43448</v>
      </c>
      <c r="Q254" s="917">
        <v>43468</v>
      </c>
      <c r="R254" s="695">
        <f t="shared" si="54"/>
        <v>3.9999999999999938</v>
      </c>
      <c r="S254" s="761">
        <f>IF(INDEX(Historical!$D$7:$D$1439,MATCH(B254,Historical!$B$7:$B$1446,0))=0,"n/a",(INDEX(Historical!$C$7:$C$1439,MATCH(B254,Historical!$B$7:$B$1446,0))/INDEX(Historical!$D$7:$D$1439,MATCH(B254,Historical!$B$7:$B$1446,0))-1)*100)</f>
        <v>6.8181818181818121</v>
      </c>
      <c r="T254" s="761">
        <f>IF(INDEX(Historical!$F$7:$F$1432,MATCH(B254,Historical!$B$7:$B$1446,0))=0,"n/a",((INDEX(Historical!$C$7:$C$1439,MATCH(B254,Historical!$B$7:$B$1446,0))/INDEX(Historical!$F$7:$F$1432,MATCH(B254,Historical!$B$7:$B$1446,0)))^(1/3)-1)*100)</f>
        <v>7.1547675061160776</v>
      </c>
      <c r="U254" s="761">
        <f>IF(INDEX(Historical!$H$7:$H$1432,MATCH(B254,Historical!$B$7:$B$1446,0))=0,"n/a",((INDEX(Historical!$C$7:$C$1439,MATCH(B254,Historical!$B$7:$B$1446,0))/INDEX(Historical!$H$7:$H$1432,MATCH(B254,Historical!$B$7:$B$1446,0)))^(1/5)-1)*100)</f>
        <v>16.82312553520109</v>
      </c>
      <c r="V254" s="761" t="str">
        <f>IF(INDEX(Historical!$O$7:$O$1432,MATCH(B254,Historical!$B$7:$B$1446,0))=0,"n/a",((INDEX(Historical!$C$7:$C$1439,MATCH(B254,Historical!$B$7:$B$1446,0))/INDEX(Historical!$O$7:$O$1432,MATCH(B254,Historical!$B$7:$B$1446,0)))^(1/10)-1)*100)</f>
        <v>n/a</v>
      </c>
      <c r="W254" s="762" t="str">
        <f t="shared" si="55"/>
        <v>n/a</v>
      </c>
      <c r="X254" s="763">
        <f t="shared" si="56"/>
        <v>0.72827383269268786</v>
      </c>
      <c r="Y254" s="715"/>
      <c r="Z254" s="704">
        <f t="shared" si="57"/>
        <v>186.56488549618319</v>
      </c>
      <c r="AA254" s="937">
        <f t="shared" si="58"/>
        <v>27.068702290076335</v>
      </c>
      <c r="AB254" s="641">
        <v>12</v>
      </c>
      <c r="AC254" s="918">
        <v>1.31</v>
      </c>
      <c r="AD254" s="918" t="s">
        <v>137</v>
      </c>
      <c r="AE254" s="918">
        <v>2.41</v>
      </c>
      <c r="AF254" s="918">
        <v>5.39</v>
      </c>
      <c r="AG254" s="918">
        <v>17.899999999999999</v>
      </c>
      <c r="AH254" s="918">
        <v>88.7</v>
      </c>
      <c r="AI254" s="918">
        <v>12.41</v>
      </c>
      <c r="AJ254" s="918">
        <v>23.1</v>
      </c>
      <c r="AK254" s="918">
        <v>-0.97</v>
      </c>
      <c r="AL254" s="930">
        <v>10190</v>
      </c>
      <c r="AM254" s="924">
        <v>0.2</v>
      </c>
      <c r="AN254" s="920">
        <v>4.3600000000000003</v>
      </c>
      <c r="AO254" s="804">
        <f t="shared" si="59"/>
        <v>-3.3533037712317046</v>
      </c>
      <c r="AP254" s="805">
        <f t="shared" si="60"/>
        <v>23.71539851884463</v>
      </c>
      <c r="AQ254" s="938">
        <f t="shared" si="61"/>
        <v>154.6459898617525</v>
      </c>
      <c r="AR254" s="704">
        <f>INDEX(Historical!$C$7:$C$1439,MATCH(B254,Historical!$B$7:$B$1446,0))*IF(AH254="n/a",1.03,IF(AH254&lt;0,1.01,IF(AH254&gt;10,1.1,(1+AH254/100))))</f>
        <v>2.5850000000000004</v>
      </c>
      <c r="AS254" s="937">
        <f t="shared" si="62"/>
        <v>2.8435000000000006</v>
      </c>
      <c r="AT254" s="937">
        <f t="shared" si="68"/>
        <v>2.8719350000000006</v>
      </c>
      <c r="AU254" s="937">
        <f t="shared" si="68"/>
        <v>2.9006543500000004</v>
      </c>
      <c r="AV254" s="937">
        <f t="shared" si="68"/>
        <v>2.9296608935000004</v>
      </c>
      <c r="AW254" s="704">
        <f t="shared" si="63"/>
        <v>14.130750243500003</v>
      </c>
      <c r="AX254" s="812">
        <f t="shared" si="64"/>
        <v>39.849831481951504</v>
      </c>
      <c r="AY254" s="997">
        <v>0.74</v>
      </c>
      <c r="AZ254" s="924">
        <v>17.34</v>
      </c>
      <c r="BA254" s="924">
        <v>-4.9799999999999995</v>
      </c>
      <c r="BB254" s="924">
        <v>-0.38999999999999996</v>
      </c>
      <c r="BC254" s="924">
        <v>2.6100000000000003</v>
      </c>
      <c r="BE254" s="666">
        <v>2011</v>
      </c>
      <c r="BF254" s="948" t="e">
        <f>#VALUE!</f>
        <v>#VALUE!</v>
      </c>
      <c r="BG254" s="933">
        <v>3.1</v>
      </c>
    </row>
    <row r="255" spans="1:59" ht="11.25" customHeight="1" x14ac:dyDescent="0.2">
      <c r="A255" s="537" t="s">
        <v>1352</v>
      </c>
      <c r="B255" s="927" t="s">
        <v>1353</v>
      </c>
      <c r="C255" s="994" t="s">
        <v>108</v>
      </c>
      <c r="D255" s="994" t="s">
        <v>4376</v>
      </c>
      <c r="E255" s="794">
        <v>7</v>
      </c>
      <c r="F255" s="526">
        <v>631</v>
      </c>
      <c r="G255" s="526" t="s">
        <v>106</v>
      </c>
      <c r="H255" s="526" t="s">
        <v>106</v>
      </c>
      <c r="I255" s="926">
        <v>11.85</v>
      </c>
      <c r="J255" s="704">
        <f t="shared" si="52"/>
        <v>3.7130801687763713</v>
      </c>
      <c r="K255" s="929">
        <v>0.11</v>
      </c>
      <c r="L255" s="641">
        <v>4</v>
      </c>
      <c r="M255" s="695">
        <f t="shared" si="53"/>
        <v>0.44</v>
      </c>
      <c r="N255" s="923" t="s">
        <v>649</v>
      </c>
      <c r="O255" s="797">
        <v>0.09</v>
      </c>
      <c r="P255" s="917">
        <v>43412</v>
      </c>
      <c r="Q255" s="917">
        <v>43427</v>
      </c>
      <c r="R255" s="695">
        <f t="shared" si="54"/>
        <v>22.222222222222225</v>
      </c>
      <c r="S255" s="761">
        <f>IF(INDEX(Historical!$D$7:$D$1439,MATCH(B255,Historical!$B$7:$B$1446,0))=0,"n/a",(INDEX(Historical!$C$7:$C$1439,MATCH(B255,Historical!$B$7:$B$1446,0))/INDEX(Historical!$D$7:$D$1439,MATCH(B255,Historical!$B$7:$B$1446,0))-1)*100)</f>
        <v>15.151515151515159</v>
      </c>
      <c r="T255" s="761">
        <f>IF(INDEX(Historical!$F$7:$F$1432,MATCH(B255,Historical!$B$7:$B$1446,0))=0,"n/a",((INDEX(Historical!$C$7:$C$1439,MATCH(B255,Historical!$B$7:$B$1446,0))/INDEX(Historical!$F$7:$F$1432,MATCH(B255,Historical!$B$7:$B$1446,0)))^(1/3)-1)*100)</f>
        <v>23.856232963017064</v>
      </c>
      <c r="U255" s="761">
        <f>IF(INDEX(Historical!$H$7:$H$1432,MATCH(B255,Historical!$B$7:$B$1446,0))=0,"n/a",((INDEX(Historical!$C$7:$C$1439,MATCH(B255,Historical!$B$7:$B$1446,0))/INDEX(Historical!$H$7:$H$1432,MATCH(B255,Historical!$B$7:$B$1446,0)))^(1/5)-1)*100)</f>
        <v>37.089729800393023</v>
      </c>
      <c r="V255" s="761" t="str">
        <f>IF(INDEX(Historical!$O$7:$O$1432,MATCH(B255,Historical!$B$7:$B$1446,0))=0,"n/a",((INDEX(Historical!$C$7:$C$1439,MATCH(B255,Historical!$B$7:$B$1446,0))/INDEX(Historical!$O$7:$O$1432,MATCH(B255,Historical!$B$7:$B$1446,0)))^(1/10)-1)*100)</f>
        <v>n/a</v>
      </c>
      <c r="W255" s="762" t="str">
        <f t="shared" si="55"/>
        <v>n/a</v>
      </c>
      <c r="X255" s="763">
        <f t="shared" si="56"/>
        <v>3.0154251870238227</v>
      </c>
      <c r="Y255" s="928"/>
      <c r="Z255" s="704">
        <f t="shared" si="57"/>
        <v>61.971830985915503</v>
      </c>
      <c r="AA255" s="937">
        <f t="shared" si="58"/>
        <v>16.690140845070424</v>
      </c>
      <c r="AB255" s="641">
        <v>12</v>
      </c>
      <c r="AC255" s="918">
        <v>0.71</v>
      </c>
      <c r="AD255" s="918">
        <v>1.62</v>
      </c>
      <c r="AE255" s="918">
        <v>3.57</v>
      </c>
      <c r="AF255" s="921">
        <v>1.08</v>
      </c>
      <c r="AG255" s="918">
        <v>6.6000000000000005</v>
      </c>
      <c r="AH255" s="918">
        <v>17.599999999999998</v>
      </c>
      <c r="AI255" s="918">
        <v>6.12</v>
      </c>
      <c r="AJ255" s="918">
        <v>12.3</v>
      </c>
      <c r="AK255" s="918">
        <v>10.38</v>
      </c>
      <c r="AL255" s="930">
        <v>3450</v>
      </c>
      <c r="AM255" s="924">
        <v>1.7999999999999998</v>
      </c>
      <c r="AN255" s="918">
        <v>1.81</v>
      </c>
      <c r="AO255" s="804">
        <f t="shared" si="59"/>
        <v>24.112669124098971</v>
      </c>
      <c r="AP255" s="805">
        <f t="shared" si="60"/>
        <v>40.802809969169395</v>
      </c>
      <c r="AQ255" s="938">
        <f t="shared" si="61"/>
        <v>-10.494315232864659</v>
      </c>
      <c r="AR255" s="704">
        <f>INDEX(Historical!$C$7:$C$1439,MATCH(B255,Historical!$B$7:$B$1446,0))*IF(AH255="n/a",1.03,IF(AH255&lt;0,1.01,IF(AH255&gt;10,1.1,(1+AH255/100))))</f>
        <v>0.41800000000000004</v>
      </c>
      <c r="AS255" s="937">
        <f t="shared" si="62"/>
        <v>0.44358160000000002</v>
      </c>
      <c r="AT255" s="937">
        <f t="shared" si="68"/>
        <v>0.48793976000000006</v>
      </c>
      <c r="AU255" s="937">
        <f t="shared" si="68"/>
        <v>0.53673373600000007</v>
      </c>
      <c r="AV255" s="937">
        <f t="shared" si="68"/>
        <v>0.59040710960000009</v>
      </c>
      <c r="AW255" s="704">
        <f t="shared" si="63"/>
        <v>2.4766622056000003</v>
      </c>
      <c r="AX255" s="812">
        <f t="shared" si="64"/>
        <v>20.900103000843885</v>
      </c>
      <c r="AY255" s="997">
        <v>0.9</v>
      </c>
      <c r="AZ255" s="924">
        <v>19.28</v>
      </c>
      <c r="BA255" s="924">
        <v>-15.049999999999999</v>
      </c>
      <c r="BB255" s="924">
        <v>-3.1300000000000003</v>
      </c>
      <c r="BC255" s="924">
        <v>-2.79</v>
      </c>
      <c r="BE255" s="666">
        <v>2013</v>
      </c>
      <c r="BF255" s="948" t="e">
        <f>#VALUE!</f>
        <v>#VALUE!</v>
      </c>
      <c r="BG255" s="933">
        <v>0.8</v>
      </c>
    </row>
    <row r="256" spans="1:59" ht="11.25" customHeight="1" x14ac:dyDescent="0.2">
      <c r="A256" s="630" t="s">
        <v>3971</v>
      </c>
      <c r="B256" s="927" t="s">
        <v>3972</v>
      </c>
      <c r="C256" s="994" t="s">
        <v>108</v>
      </c>
      <c r="D256" s="994" t="s">
        <v>4376</v>
      </c>
      <c r="E256" s="794">
        <v>6</v>
      </c>
      <c r="F256" s="526">
        <v>797</v>
      </c>
      <c r="G256" s="526" t="s">
        <v>106</v>
      </c>
      <c r="H256" s="526" t="s">
        <v>106</v>
      </c>
      <c r="I256" s="926">
        <v>22.71</v>
      </c>
      <c r="J256" s="704">
        <f t="shared" si="52"/>
        <v>0.92470277410832225</v>
      </c>
      <c r="K256" s="929">
        <v>5.2499999999999998E-2</v>
      </c>
      <c r="L256" s="641">
        <v>4</v>
      </c>
      <c r="M256" s="695">
        <f t="shared" si="53"/>
        <v>0.21</v>
      </c>
      <c r="N256" s="923" t="s">
        <v>725</v>
      </c>
      <c r="O256" s="797">
        <v>0.05</v>
      </c>
      <c r="P256" s="917">
        <v>43560</v>
      </c>
      <c r="Q256" s="917">
        <v>43585</v>
      </c>
      <c r="R256" s="695">
        <f t="shared" si="54"/>
        <v>4.9999999999999902</v>
      </c>
      <c r="S256" s="761">
        <f>IF(INDEX(Historical!$D$7:$D$1439,MATCH(B256,Historical!$B$7:$B$1446,0))=0,"n/a",(INDEX(Historical!$C$7:$C$1439,MATCH(B256,Historical!$B$7:$B$1446,0))/INDEX(Historical!$D$7:$D$1439,MATCH(B256,Historical!$B$7:$B$1446,0))-1)*100)</f>
        <v>26.249999999999996</v>
      </c>
      <c r="T256" s="761">
        <f>IF(INDEX(Historical!$F$7:$F$1432,MATCH(B256,Historical!$B$7:$B$1446,0))=0,"n/a",((INDEX(Historical!$C$7:$C$1439,MATCH(B256,Historical!$B$7:$B$1446,0))/INDEX(Historical!$F$7:$F$1432,MATCH(B256,Historical!$B$7:$B$1446,0)))^(1/3)-1)*100)</f>
        <v>70.809891339344944</v>
      </c>
      <c r="U256" s="761" t="str">
        <f>IF(INDEX(Historical!$H$7:$H$1432,MATCH(B256,Historical!$B$7:$B$1446,0))=0,"n/a",((INDEX(Historical!$C$7:$C$1439,MATCH(B256,Historical!$B$7:$B$1446,0))/INDEX(Historical!$H$7:$H$1432,MATCH(B256,Historical!$B$7:$B$1446,0)))^(1/5)-1)*100)</f>
        <v>n/a</v>
      </c>
      <c r="V256" s="761" t="str">
        <f>IF(INDEX(Historical!$O$7:$O$1432,MATCH(B256,Historical!$B$7:$B$1446,0))=0,"n/a",((INDEX(Historical!$C$7:$C$1439,MATCH(B256,Historical!$B$7:$B$1446,0))/INDEX(Historical!$O$7:$O$1432,MATCH(B256,Historical!$B$7:$B$1446,0)))^(1/10)-1)*100)</f>
        <v>n/a</v>
      </c>
      <c r="W256" s="762" t="str">
        <f t="shared" si="55"/>
        <v>n/a</v>
      </c>
      <c r="X256" s="763" t="str">
        <f t="shared" si="56"/>
        <v>n/a</v>
      </c>
      <c r="Y256" s="928"/>
      <c r="Z256" s="704">
        <f t="shared" si="57"/>
        <v>14.189189189189189</v>
      </c>
      <c r="AA256" s="937">
        <f t="shared" si="58"/>
        <v>15.344594594594595</v>
      </c>
      <c r="AB256" s="641">
        <v>12</v>
      </c>
      <c r="AC256" s="918">
        <v>1.48</v>
      </c>
      <c r="AD256" s="918" t="s">
        <v>137</v>
      </c>
      <c r="AE256" s="918">
        <v>3.22</v>
      </c>
      <c r="AF256" s="918">
        <v>1.22</v>
      </c>
      <c r="AG256" s="918">
        <v>6.1</v>
      </c>
      <c r="AH256" s="918">
        <v>44.4</v>
      </c>
      <c r="AI256" s="918">
        <v>13.22</v>
      </c>
      <c r="AJ256" s="918">
        <v>25.6</v>
      </c>
      <c r="AK256" s="918" t="s">
        <v>137</v>
      </c>
      <c r="AL256" s="930">
        <v>238.23</v>
      </c>
      <c r="AM256" s="924">
        <v>6.7</v>
      </c>
      <c r="AN256" s="918">
        <v>0.13</v>
      </c>
      <c r="AO256" s="804" t="str">
        <f t="shared" si="59"/>
        <v>n/a</v>
      </c>
      <c r="AP256" s="805" t="str">
        <f t="shared" si="60"/>
        <v>n/a</v>
      </c>
      <c r="AQ256" s="938">
        <f t="shared" si="61"/>
        <v>-8.7849783194665854</v>
      </c>
      <c r="AR256" s="704">
        <f>INDEX(Historical!$C$7:$C$1439,MATCH(B256,Historical!$B$7:$B$1446,0))*IF(AH256="n/a",1.03,IF(AH256&lt;0,1.01,IF(AH256&gt;10,1.1,(1+AH256/100))))</f>
        <v>0.16665000000000002</v>
      </c>
      <c r="AS256" s="937">
        <f t="shared" si="62"/>
        <v>0.18331500000000003</v>
      </c>
      <c r="AT256" s="937">
        <f t="shared" si="68"/>
        <v>0.18881445000000005</v>
      </c>
      <c r="AU256" s="937">
        <f t="shared" si="68"/>
        <v>0.19447888350000006</v>
      </c>
      <c r="AV256" s="937">
        <f t="shared" si="68"/>
        <v>0.20031325000500005</v>
      </c>
      <c r="AW256" s="704">
        <f t="shared" si="63"/>
        <v>0.93357158350500025</v>
      </c>
      <c r="AX256" s="812">
        <f t="shared" si="64"/>
        <v>4.1108392052179665</v>
      </c>
      <c r="AY256" s="997">
        <v>0.21</v>
      </c>
      <c r="AZ256" s="924">
        <v>16.54</v>
      </c>
      <c r="BA256" s="924">
        <v>-24.05</v>
      </c>
      <c r="BB256" s="924">
        <v>-3.5900000000000003</v>
      </c>
      <c r="BC256" s="924">
        <v>-10.92</v>
      </c>
      <c r="BE256" s="666">
        <v>2014</v>
      </c>
      <c r="BF256" s="948" t="e">
        <f>#VALUE!</f>
        <v>#VALUE!</v>
      </c>
      <c r="BG256" s="933">
        <v>0.6</v>
      </c>
    </row>
    <row r="257" spans="1:59" ht="11.25" customHeight="1" x14ac:dyDescent="0.2">
      <c r="A257" s="611" t="s">
        <v>1356</v>
      </c>
      <c r="B257" s="927" t="s">
        <v>1357</v>
      </c>
      <c r="C257" s="994" t="s">
        <v>112</v>
      </c>
      <c r="D257" s="994" t="s">
        <v>213</v>
      </c>
      <c r="E257" s="794">
        <v>7</v>
      </c>
      <c r="F257" s="526">
        <v>686</v>
      </c>
      <c r="G257" s="526" t="s">
        <v>37</v>
      </c>
      <c r="H257" s="526" t="s">
        <v>37</v>
      </c>
      <c r="I257" s="926">
        <v>58</v>
      </c>
      <c r="J257" s="704">
        <f t="shared" si="52"/>
        <v>1.0137931034482759</v>
      </c>
      <c r="K257" s="929">
        <v>0.14699999999999999</v>
      </c>
      <c r="L257" s="641">
        <v>4</v>
      </c>
      <c r="M257" s="695">
        <f t="shared" si="53"/>
        <v>0.58799999999999997</v>
      </c>
      <c r="N257" s="923" t="s">
        <v>164</v>
      </c>
      <c r="O257" s="797">
        <v>0.13400000000000001</v>
      </c>
      <c r="P257" s="917">
        <v>43532</v>
      </c>
      <c r="Q257" s="917">
        <v>43556</v>
      </c>
      <c r="R257" s="695">
        <f t="shared" si="54"/>
        <v>9.7014925373134204</v>
      </c>
      <c r="S257" s="761">
        <f>IF(INDEX(Historical!$D$7:$D$1439,MATCH(B257,Historical!$B$7:$B$1446,0))=0,"n/a",(INDEX(Historical!$C$7:$C$1439,MATCH(B257,Historical!$B$7:$B$1446,0))/INDEX(Historical!$D$7:$D$1439,MATCH(B257,Historical!$B$7:$B$1446,0))-1)*100)</f>
        <v>5.5118110236220597</v>
      </c>
      <c r="T257" s="761">
        <f>IF(INDEX(Historical!$F$7:$F$1432,MATCH(B257,Historical!$B$7:$B$1446,0))=0,"n/a",((INDEX(Historical!$C$7:$C$1439,MATCH(B257,Historical!$B$7:$B$1446,0))/INDEX(Historical!$F$7:$F$1432,MATCH(B257,Historical!$B$7:$B$1446,0)))^(1/3)-1)*100)</f>
        <v>4.3296131454210629</v>
      </c>
      <c r="U257" s="761">
        <f>IF(INDEX(Historical!$H$7:$H$1432,MATCH(B257,Historical!$B$7:$B$1446,0))=0,"n/a",((INDEX(Historical!$C$7:$C$1439,MATCH(B257,Historical!$B$7:$B$1446,0))/INDEX(Historical!$H$7:$H$1432,MATCH(B257,Historical!$B$7:$B$1446,0)))^(1/5)-1)*100)</f>
        <v>6.0280952775362495</v>
      </c>
      <c r="V257" s="761">
        <f>IF(INDEX(Historical!$O$7:$O$1432,MATCH(B257,Historical!$B$7:$B$1446,0))=0,"n/a",((INDEX(Historical!$C$7:$C$1439,MATCH(B257,Historical!$B$7:$B$1446,0))/INDEX(Historical!$O$7:$O$1432,MATCH(B257,Historical!$B$7:$B$1446,0)))^(1/10)-1)*100)</f>
        <v>7.1733479194260985</v>
      </c>
      <c r="W257" s="762">
        <f t="shared" si="55"/>
        <v>0.84034614593439727</v>
      </c>
      <c r="X257" s="763" t="str">
        <f t="shared" si="56"/>
        <v>n/a</v>
      </c>
      <c r="Y257" s="727"/>
      <c r="Z257" s="704">
        <f t="shared" si="57"/>
        <v>16.657223796033993</v>
      </c>
      <c r="AA257" s="937">
        <f t="shared" si="58"/>
        <v>16.430594900849858</v>
      </c>
      <c r="AB257" s="641">
        <v>12</v>
      </c>
      <c r="AC257" s="918">
        <v>3.53</v>
      </c>
      <c r="AD257" s="918">
        <v>1.43</v>
      </c>
      <c r="AE257" s="918">
        <v>1.93</v>
      </c>
      <c r="AF257" s="918">
        <v>2.79</v>
      </c>
      <c r="AG257" s="918">
        <v>19.2</v>
      </c>
      <c r="AH257" s="918">
        <v>25</v>
      </c>
      <c r="AI257" s="918">
        <v>10.56</v>
      </c>
      <c r="AJ257" s="918">
        <v>-8.3000000000000007</v>
      </c>
      <c r="AK257" s="918">
        <v>11.5</v>
      </c>
      <c r="AL257" s="930">
        <v>5300</v>
      </c>
      <c r="AM257" s="924">
        <v>0.3</v>
      </c>
      <c r="AN257" s="918">
        <v>7.0000000000000007E-2</v>
      </c>
      <c r="AO257" s="804">
        <f t="shared" si="59"/>
        <v>-9.3887065198653321</v>
      </c>
      <c r="AP257" s="805">
        <f t="shared" si="60"/>
        <v>7.0418883809845259</v>
      </c>
      <c r="AQ257" s="938">
        <f t="shared" si="61"/>
        <v>42.73730303271752</v>
      </c>
      <c r="AR257" s="704">
        <f>INDEX(Historical!$C$7:$C$1439,MATCH(B257,Historical!$B$7:$B$1446,0))*IF(AH257="n/a",1.03,IF(AH257&lt;0,1.01,IF(AH257&gt;10,1.1,(1+AH257/100))))</f>
        <v>0.58960000000000012</v>
      </c>
      <c r="AS257" s="937">
        <f t="shared" si="62"/>
        <v>0.64856000000000014</v>
      </c>
      <c r="AT257" s="937">
        <f t="shared" si="68"/>
        <v>0.71341600000000016</v>
      </c>
      <c r="AU257" s="937">
        <f t="shared" si="68"/>
        <v>0.78475760000000028</v>
      </c>
      <c r="AV257" s="937">
        <f t="shared" si="68"/>
        <v>0.86323336000000039</v>
      </c>
      <c r="AW257" s="704">
        <f t="shared" si="63"/>
        <v>3.5995669600000006</v>
      </c>
      <c r="AX257" s="812">
        <f t="shared" si="64"/>
        <v>6.2061499310344841</v>
      </c>
      <c r="AY257" s="997">
        <v>1.64</v>
      </c>
      <c r="AZ257" s="924">
        <v>29.2</v>
      </c>
      <c r="BA257" s="924">
        <v>-7.99</v>
      </c>
      <c r="BB257" s="924">
        <v>4.5199999999999996</v>
      </c>
      <c r="BC257" s="924">
        <v>5.58</v>
      </c>
      <c r="BD257" s="698"/>
      <c r="BE257" s="666">
        <v>2013</v>
      </c>
      <c r="BF257" s="948" t="e">
        <f>#VALUE!</f>
        <v>#VALUE!</v>
      </c>
      <c r="BG257" s="933">
        <v>8.6999999999999993</v>
      </c>
    </row>
    <row r="258" spans="1:59" ht="11.25" customHeight="1" x14ac:dyDescent="0.2">
      <c r="A258" s="537" t="s">
        <v>1350</v>
      </c>
      <c r="B258" s="927" t="s">
        <v>1351</v>
      </c>
      <c r="C258" s="994" t="s">
        <v>108</v>
      </c>
      <c r="D258" s="994" t="s">
        <v>4372</v>
      </c>
      <c r="E258" s="794">
        <v>9</v>
      </c>
      <c r="F258" s="526">
        <v>371</v>
      </c>
      <c r="G258" s="526" t="s">
        <v>115</v>
      </c>
      <c r="H258" s="526" t="s">
        <v>115</v>
      </c>
      <c r="I258" s="926">
        <v>19.309999999999999</v>
      </c>
      <c r="J258" s="704">
        <f t="shared" si="52"/>
        <v>6.2143966856551014</v>
      </c>
      <c r="K258" s="929">
        <v>0.3</v>
      </c>
      <c r="L258" s="641">
        <v>4</v>
      </c>
      <c r="M258" s="695">
        <f t="shared" si="53"/>
        <v>1.2</v>
      </c>
      <c r="N258" s="923" t="s">
        <v>119</v>
      </c>
      <c r="O258" s="797">
        <v>0.28999999999999998</v>
      </c>
      <c r="P258" s="660">
        <v>43230</v>
      </c>
      <c r="Q258" s="660">
        <v>43252</v>
      </c>
      <c r="R258" s="695">
        <f t="shared" si="54"/>
        <v>3.4482758620689689</v>
      </c>
      <c r="S258" s="761">
        <f>IF(INDEX(Historical!$D$7:$D$1439,MATCH(B258,Historical!$B$7:$B$1446,0))=0,"n/a",(INDEX(Historical!$C$7:$C$1439,MATCH(B258,Historical!$B$7:$B$1446,0))/INDEX(Historical!$D$7:$D$1439,MATCH(B258,Historical!$B$7:$B$1446,0))-1)*100)</f>
        <v>3.4782608695652195</v>
      </c>
      <c r="T258" s="761">
        <f>IF(INDEX(Historical!$F$7:$F$1432,MATCH(B258,Historical!$B$7:$B$1446,0))=0,"n/a",((INDEX(Historical!$C$7:$C$1439,MATCH(B258,Historical!$B$7:$B$1446,0))/INDEX(Historical!$F$7:$F$1432,MATCH(B258,Historical!$B$7:$B$1446,0)))^(1/3)-1)*100)</f>
        <v>3.9314609252725896</v>
      </c>
      <c r="U258" s="761">
        <f>IF(INDEX(Historical!$H$7:$H$1432,MATCH(B258,Historical!$B$7:$B$1446,0))=0,"n/a",((INDEX(Historical!$C$7:$C$1439,MATCH(B258,Historical!$B$7:$B$1446,0))/INDEX(Historical!$H$7:$H$1432,MATCH(B258,Historical!$B$7:$B$1446,0)))^(1/5)-1)*100)</f>
        <v>7.0240671021675416</v>
      </c>
      <c r="V258" s="761">
        <f>IF(INDEX(Historical!$O$7:$O$1432,MATCH(B258,Historical!$B$7:$B$1446,0))=0,"n/a",((INDEX(Historical!$C$7:$C$1439,MATCH(B258,Historical!$B$7:$B$1446,0))/INDEX(Historical!$O$7:$O$1432,MATCH(B258,Historical!$B$7:$B$1446,0)))^(1/10)-1)*100)</f>
        <v>8.6311461606814355</v>
      </c>
      <c r="W258" s="762">
        <f t="shared" si="55"/>
        <v>0.81380467569477311</v>
      </c>
      <c r="X258" s="763">
        <f t="shared" si="56"/>
        <v>3.1927577737125192</v>
      </c>
      <c r="Y258" s="718"/>
      <c r="Z258" s="704">
        <f t="shared" si="57"/>
        <v>55.813953488372093</v>
      </c>
      <c r="AA258" s="937">
        <f t="shared" si="58"/>
        <v>8.9813953488372089</v>
      </c>
      <c r="AB258" s="641">
        <v>12</v>
      </c>
      <c r="AC258" s="918">
        <v>2.15</v>
      </c>
      <c r="AD258" s="918">
        <v>4.09</v>
      </c>
      <c r="AE258" s="918">
        <v>1.5</v>
      </c>
      <c r="AF258" s="918">
        <v>0.89</v>
      </c>
      <c r="AG258" s="918">
        <v>9.7000000000000011</v>
      </c>
      <c r="AH258" s="918">
        <v>-7.5</v>
      </c>
      <c r="AI258" s="918">
        <v>18.3</v>
      </c>
      <c r="AJ258" s="918">
        <v>2.1999999999999997</v>
      </c>
      <c r="AK258" s="918">
        <v>2.19</v>
      </c>
      <c r="AL258" s="930">
        <v>7960</v>
      </c>
      <c r="AM258" s="924">
        <v>1</v>
      </c>
      <c r="AN258" s="918">
        <v>0.89</v>
      </c>
      <c r="AO258" s="804">
        <f t="shared" si="59"/>
        <v>4.2570684389854332</v>
      </c>
      <c r="AP258" s="805">
        <f t="shared" si="60"/>
        <v>13.238463787822642</v>
      </c>
      <c r="AQ258" s="938">
        <f t="shared" si="61"/>
        <v>-40.395966354000969</v>
      </c>
      <c r="AR258" s="704">
        <f>INDEX(Historical!$C$7:$C$1439,MATCH(B258,Historical!$B$7:$B$1446,0))*IF(AH258="n/a",1.03,IF(AH258&lt;0,1.01,IF(AH258&gt;10,1.1,(1+AH258/100))))</f>
        <v>1.2019</v>
      </c>
      <c r="AS258" s="937">
        <f t="shared" si="62"/>
        <v>1.32209</v>
      </c>
      <c r="AT258" s="937">
        <f t="shared" si="68"/>
        <v>1.3510437710000001</v>
      </c>
      <c r="AU258" s="937">
        <f t="shared" si="68"/>
        <v>1.3806316295849002</v>
      </c>
      <c r="AV258" s="937">
        <f t="shared" si="68"/>
        <v>1.4108674622728095</v>
      </c>
      <c r="AW258" s="704">
        <f t="shared" si="63"/>
        <v>6.666532862857709</v>
      </c>
      <c r="AX258" s="812">
        <f t="shared" si="64"/>
        <v>34.523733106461471</v>
      </c>
      <c r="AY258" s="997">
        <v>1.51</v>
      </c>
      <c r="AZ258" s="924">
        <v>25.55</v>
      </c>
      <c r="BA258" s="924">
        <v>-40.14</v>
      </c>
      <c r="BB258" s="924">
        <v>1.81</v>
      </c>
      <c r="BC258" s="924">
        <v>-10.94</v>
      </c>
      <c r="BE258" s="666">
        <v>2010</v>
      </c>
      <c r="BF258" s="948" t="e">
        <f>#VALUE!</f>
        <v>#VALUE!</v>
      </c>
      <c r="BG258" s="933">
        <v>2.7</v>
      </c>
    </row>
    <row r="259" spans="1:59" ht="11.25" customHeight="1" x14ac:dyDescent="0.2">
      <c r="A259" s="611" t="s">
        <v>1360</v>
      </c>
      <c r="B259" s="927" t="s">
        <v>1361</v>
      </c>
      <c r="C259" s="994" t="s">
        <v>112</v>
      </c>
      <c r="D259" s="994" t="s">
        <v>1230</v>
      </c>
      <c r="E259" s="794">
        <v>7</v>
      </c>
      <c r="F259" s="526">
        <v>590</v>
      </c>
      <c r="G259" s="526" t="s">
        <v>115</v>
      </c>
      <c r="H259" s="526" t="s">
        <v>115</v>
      </c>
      <c r="I259" s="926">
        <v>36.94</v>
      </c>
      <c r="J259" s="704">
        <f t="shared" si="52"/>
        <v>2.815376285868977</v>
      </c>
      <c r="K259" s="929">
        <v>0.26</v>
      </c>
      <c r="L259" s="641">
        <v>4</v>
      </c>
      <c r="M259" s="695">
        <f t="shared" si="53"/>
        <v>1.04</v>
      </c>
      <c r="N259" s="923" t="s">
        <v>467</v>
      </c>
      <c r="O259" s="797">
        <v>0.25</v>
      </c>
      <c r="P259" s="919">
        <v>43084</v>
      </c>
      <c r="Q259" s="919">
        <v>43112</v>
      </c>
      <c r="R259" s="695">
        <f t="shared" si="54"/>
        <v>4.0000000000000036</v>
      </c>
      <c r="S259" s="761">
        <f>IF(INDEX(Historical!$D$7:$D$1439,MATCH(B259,Historical!$B$7:$B$1446,0))=0,"n/a",(INDEX(Historical!$C$7:$C$1439,MATCH(B259,Historical!$B$7:$B$1446,0))/INDEX(Historical!$D$7:$D$1439,MATCH(B259,Historical!$B$7:$B$1446,0))-1)*100)</f>
        <v>4.0000000000000036</v>
      </c>
      <c r="T259" s="761">
        <f>IF(INDEX(Historical!$F$7:$F$1432,MATCH(B259,Historical!$B$7:$B$1446,0))=0,"n/a",((INDEX(Historical!$C$7:$C$1439,MATCH(B259,Historical!$B$7:$B$1446,0))/INDEX(Historical!$F$7:$F$1432,MATCH(B259,Historical!$B$7:$B$1446,0)))^(1/3)-1)*100)</f>
        <v>7.7018030008854321</v>
      </c>
      <c r="U259" s="761">
        <f>IF(INDEX(Historical!$H$7:$H$1432,MATCH(B259,Historical!$B$7:$B$1446,0))=0,"n/a",((INDEX(Historical!$C$7:$C$1439,MATCH(B259,Historical!$B$7:$B$1446,0))/INDEX(Historical!$H$7:$H$1432,MATCH(B259,Historical!$B$7:$B$1446,0)))^(1/5)-1)*100)</f>
        <v>9.5315783832574219</v>
      </c>
      <c r="V259" s="761">
        <f>IF(INDEX(Historical!$O$7:$O$1432,MATCH(B259,Historical!$B$7:$B$1446,0))=0,"n/a",((INDEX(Historical!$C$7:$C$1439,MATCH(B259,Historical!$B$7:$B$1446,0))/INDEX(Historical!$O$7:$O$1432,MATCH(B259,Historical!$B$7:$B$1446,0)))^(1/10)-1)*100)</f>
        <v>7.1773462536293131</v>
      </c>
      <c r="W259" s="762">
        <f t="shared" si="55"/>
        <v>1.3280087160958221</v>
      </c>
      <c r="X259" s="763">
        <f t="shared" si="56"/>
        <v>0.4838364661551991</v>
      </c>
      <c r="Y259" s="928" t="s">
        <v>736</v>
      </c>
      <c r="Z259" s="704">
        <f t="shared" si="57"/>
        <v>49.760765550239242</v>
      </c>
      <c r="AA259" s="937">
        <f t="shared" si="58"/>
        <v>17.67464114832536</v>
      </c>
      <c r="AB259" s="641">
        <v>9</v>
      </c>
      <c r="AC259" s="918">
        <v>2.09</v>
      </c>
      <c r="AD259" s="918">
        <v>1.91</v>
      </c>
      <c r="AE259" s="918">
        <v>1.17</v>
      </c>
      <c r="AF259" s="918">
        <v>1.69</v>
      </c>
      <c r="AG259" s="918">
        <v>11</v>
      </c>
      <c r="AH259" s="920">
        <v>39.1</v>
      </c>
      <c r="AI259" s="920">
        <v>38.5</v>
      </c>
      <c r="AJ259" s="918">
        <v>19.7</v>
      </c>
      <c r="AK259" s="918">
        <v>9.26</v>
      </c>
      <c r="AL259" s="930">
        <v>34470</v>
      </c>
      <c r="AM259" s="924">
        <v>0.2</v>
      </c>
      <c r="AN259" s="918">
        <v>0.59</v>
      </c>
      <c r="AO259" s="804">
        <f t="shared" si="59"/>
        <v>-5.3276864791989613</v>
      </c>
      <c r="AP259" s="805">
        <f t="shared" si="60"/>
        <v>12.346954669126399</v>
      </c>
      <c r="AQ259" s="938">
        <f t="shared" si="61"/>
        <v>15.219873942861195</v>
      </c>
      <c r="AR259" s="704">
        <f>INDEX(Historical!$C$7:$C$1439,MATCH(B259,Historical!$B$7:$B$1446,0))*IF(AH259="n/a",1.03,IF(AH259&lt;0,1.01,IF(AH259&gt;10,1.1,(1+AH259/100))))</f>
        <v>1.1440000000000001</v>
      </c>
      <c r="AS259" s="937">
        <f t="shared" si="62"/>
        <v>1.2584000000000002</v>
      </c>
      <c r="AT259" s="937">
        <f t="shared" si="68"/>
        <v>1.3749278400000002</v>
      </c>
      <c r="AU259" s="937">
        <f t="shared" si="68"/>
        <v>1.5022461579840003</v>
      </c>
      <c r="AV259" s="937">
        <f t="shared" si="68"/>
        <v>1.6413541522133188</v>
      </c>
      <c r="AW259" s="704">
        <f t="shared" si="63"/>
        <v>6.9209281501973194</v>
      </c>
      <c r="AX259" s="812">
        <f t="shared" si="64"/>
        <v>18.735593259873632</v>
      </c>
      <c r="AY259" s="997">
        <v>1.08</v>
      </c>
      <c r="AZ259" s="924">
        <v>30.55</v>
      </c>
      <c r="BA259" s="924">
        <v>-8.39</v>
      </c>
      <c r="BB259" s="924">
        <v>6.1400000000000006</v>
      </c>
      <c r="BC259" s="924">
        <v>6.4799999999999995</v>
      </c>
      <c r="BE259" s="666">
        <v>2012</v>
      </c>
      <c r="BF259" s="948" t="e">
        <f>#VALUE!</f>
        <v>#VALUE!</v>
      </c>
      <c r="BG259" s="933">
        <v>4.7</v>
      </c>
    </row>
    <row r="260" spans="1:59" s="840" customFormat="1" ht="11.25" customHeight="1" x14ac:dyDescent="0.2">
      <c r="A260" s="699" t="s">
        <v>1358</v>
      </c>
      <c r="B260" s="848" t="s">
        <v>1359</v>
      </c>
      <c r="C260" s="994" t="s">
        <v>4227</v>
      </c>
      <c r="D260" s="994" t="s">
        <v>4406</v>
      </c>
      <c r="E260" s="820">
        <v>9</v>
      </c>
      <c r="F260" s="526">
        <v>439</v>
      </c>
      <c r="G260" s="1151" t="s">
        <v>106</v>
      </c>
      <c r="H260" s="1151" t="s">
        <v>106</v>
      </c>
      <c r="I260" s="821">
        <v>86.6</v>
      </c>
      <c r="J260" s="822">
        <f t="shared" si="52"/>
        <v>2.0554272517321017</v>
      </c>
      <c r="K260" s="823">
        <v>0.44500000000000001</v>
      </c>
      <c r="L260" s="824">
        <v>4</v>
      </c>
      <c r="M260" s="825">
        <f t="shared" si="53"/>
        <v>1.78</v>
      </c>
      <c r="N260" s="826" t="s">
        <v>228</v>
      </c>
      <c r="O260" s="827">
        <v>0.435</v>
      </c>
      <c r="P260" s="828">
        <v>43518</v>
      </c>
      <c r="Q260" s="828">
        <v>43536</v>
      </c>
      <c r="R260" s="825">
        <f t="shared" si="54"/>
        <v>2.2988505747126458</v>
      </c>
      <c r="S260" s="761">
        <f>IF(INDEX(Historical!$D$7:$D$1439,MATCH(B260,Historical!$B$7:$B$1446,0))=0,"n/a",(INDEX(Historical!$C$7:$C$1439,MATCH(B260,Historical!$B$7:$B$1446,0))/INDEX(Historical!$D$7:$D$1439,MATCH(B260,Historical!$B$7:$B$1446,0))-1)*100)</f>
        <v>10.526315789473673</v>
      </c>
      <c r="T260" s="761">
        <f>IF(INDEX(Historical!$F$7:$F$1432,MATCH(B260,Historical!$B$7:$B$1446,0))=0,"n/a",((INDEX(Historical!$C$7:$C$1439,MATCH(B260,Historical!$B$7:$B$1446,0))/INDEX(Historical!$F$7:$F$1432,MATCH(B260,Historical!$B$7:$B$1446,0)))^(1/3)-1)*100)</f>
        <v>11.406620776990772</v>
      </c>
      <c r="U260" s="761">
        <f>IF(INDEX(Historical!$H$7:$H$1432,MATCH(B260,Historical!$B$7:$B$1446,0))=0,"n/a",((INDEX(Historical!$C$7:$C$1439,MATCH(B260,Historical!$B$7:$B$1446,0))/INDEX(Historical!$H$7:$H$1432,MATCH(B260,Historical!$B$7:$B$1446,0)))^(1/5)-1)*100)</f>
        <v>11.496422620900493</v>
      </c>
      <c r="V260" s="761" t="str">
        <f>IF(INDEX(Historical!$O$7:$O$1432,MATCH(B260,Historical!$B$7:$B$1446,0))=0,"n/a",((INDEX(Historical!$C$7:$C$1439,MATCH(B260,Historical!$B$7:$B$1446,0))/INDEX(Historical!$O$7:$O$1432,MATCH(B260,Historical!$B$7:$B$1446,0)))^(1/10)-1)*100)</f>
        <v>n/a</v>
      </c>
      <c r="W260" s="829" t="str">
        <f t="shared" si="55"/>
        <v>n/a</v>
      </c>
      <c r="X260" s="830">
        <f t="shared" si="56"/>
        <v>4.4217010080386512</v>
      </c>
      <c r="Y260" s="841"/>
      <c r="Z260" s="822">
        <f t="shared" si="57"/>
        <v>68.461538461538467</v>
      </c>
      <c r="AA260" s="832">
        <f t="shared" si="58"/>
        <v>33.307692307692307</v>
      </c>
      <c r="AB260" s="824">
        <v>12</v>
      </c>
      <c r="AC260" s="833">
        <v>2.6</v>
      </c>
      <c r="AD260" s="833">
        <v>4.17</v>
      </c>
      <c r="AE260" s="833">
        <v>3.58</v>
      </c>
      <c r="AF260" s="833">
        <v>4.01</v>
      </c>
      <c r="AG260" s="833">
        <v>12.2</v>
      </c>
      <c r="AH260" s="833">
        <v>-17.8</v>
      </c>
      <c r="AI260" s="833">
        <v>6.15</v>
      </c>
      <c r="AJ260" s="833">
        <v>2.6</v>
      </c>
      <c r="AK260" s="833">
        <v>8</v>
      </c>
      <c r="AL260" s="834">
        <v>4320</v>
      </c>
      <c r="AM260" s="835">
        <v>5.0999999999999996</v>
      </c>
      <c r="AN260" s="833">
        <v>0</v>
      </c>
      <c r="AO260" s="836">
        <f t="shared" si="59"/>
        <v>-19.755842435059712</v>
      </c>
      <c r="AP260" s="837">
        <f t="shared" si="60"/>
        <v>13.551849872632594</v>
      </c>
      <c r="AQ260" s="838">
        <f t="shared" si="61"/>
        <v>143.64258536165099</v>
      </c>
      <c r="AR260" s="704">
        <f>INDEX(Historical!$C$7:$C$1439,MATCH(B260,Historical!$B$7:$B$1446,0))*IF(AH260="n/a",1.03,IF(AH260&lt;0,1.01,IF(AH260&gt;10,1.1,(1+AH260/100))))</f>
        <v>1.6967999999999999</v>
      </c>
      <c r="AS260" s="832">
        <f t="shared" si="62"/>
        <v>1.8011532000000001</v>
      </c>
      <c r="AT260" s="832">
        <f t="shared" si="68"/>
        <v>1.9452454560000003</v>
      </c>
      <c r="AU260" s="832">
        <f t="shared" si="68"/>
        <v>2.1008650924800003</v>
      </c>
      <c r="AV260" s="832">
        <f t="shared" si="68"/>
        <v>2.2689342998784006</v>
      </c>
      <c r="AW260" s="822">
        <f t="shared" si="63"/>
        <v>9.8129980483584003</v>
      </c>
      <c r="AX260" s="839">
        <f t="shared" si="64"/>
        <v>11.331406522353811</v>
      </c>
      <c r="AY260" s="998">
        <v>0.88</v>
      </c>
      <c r="AZ260" s="835">
        <v>33.090000000000003</v>
      </c>
      <c r="BA260" s="835">
        <v>-5.4399999999999995</v>
      </c>
      <c r="BB260" s="835">
        <v>6.8900000000000006</v>
      </c>
      <c r="BC260" s="835">
        <v>9.15</v>
      </c>
      <c r="BD260" s="964"/>
      <c r="BE260" s="666">
        <v>2011</v>
      </c>
      <c r="BF260" s="948" t="e">
        <f>#VALUE!</f>
        <v>#VALUE!</v>
      </c>
      <c r="BG260" s="895">
        <v>5.0999999999999996</v>
      </c>
    </row>
    <row r="261" spans="1:59" ht="11.25" customHeight="1" x14ac:dyDescent="0.2">
      <c r="A261" s="611" t="s">
        <v>1364</v>
      </c>
      <c r="B261" s="927" t="s">
        <v>1365</v>
      </c>
      <c r="C261" s="994" t="s">
        <v>4356</v>
      </c>
      <c r="D261" s="994" t="s">
        <v>4387</v>
      </c>
      <c r="E261" s="794">
        <v>8</v>
      </c>
      <c r="F261" s="526">
        <v>505</v>
      </c>
      <c r="G261" s="526" t="s">
        <v>115</v>
      </c>
      <c r="H261" s="526" t="s">
        <v>115</v>
      </c>
      <c r="I261" s="926">
        <v>154.18</v>
      </c>
      <c r="J261" s="704">
        <f t="shared" si="52"/>
        <v>0.5318458944091321</v>
      </c>
      <c r="K261" s="929">
        <v>0.41</v>
      </c>
      <c r="L261" s="641">
        <v>2</v>
      </c>
      <c r="M261" s="695">
        <f t="shared" si="53"/>
        <v>0.82</v>
      </c>
      <c r="N261" s="923" t="s">
        <v>1366</v>
      </c>
      <c r="O261" s="797">
        <v>0.37</v>
      </c>
      <c r="P261" s="660">
        <v>43237</v>
      </c>
      <c r="Q261" s="660">
        <v>43266</v>
      </c>
      <c r="R261" s="695">
        <f t="shared" si="54"/>
        <v>10.810810810810805</v>
      </c>
      <c r="S261" s="761">
        <f>IF(INDEX(Historical!$D$7:$D$1439,MATCH(B261,Historical!$B$7:$B$1446,0))=0,"n/a",(INDEX(Historical!$C$7:$C$1439,MATCH(B261,Historical!$B$7:$B$1446,0))/INDEX(Historical!$D$7:$D$1439,MATCH(B261,Historical!$B$7:$B$1446,0))-1)*100)</f>
        <v>13.888888888888884</v>
      </c>
      <c r="T261" s="761">
        <f>IF(INDEX(Historical!$F$7:$F$1432,MATCH(B261,Historical!$B$7:$B$1446,0))=0,"n/a",((INDEX(Historical!$C$7:$C$1439,MATCH(B261,Historical!$B$7:$B$1446,0))/INDEX(Historical!$F$7:$F$1432,MATCH(B261,Historical!$B$7:$B$1446,0)))^(1/3)-1)*100)</f>
        <v>13.555613628301177</v>
      </c>
      <c r="U261" s="761">
        <f>IF(INDEX(Historical!$H$7:$H$1432,MATCH(B261,Historical!$B$7:$B$1446,0))=0,"n/a",((INDEX(Historical!$C$7:$C$1439,MATCH(B261,Historical!$B$7:$B$1446,0))/INDEX(Historical!$H$7:$H$1432,MATCH(B261,Historical!$B$7:$B$1446,0)))^(1/5)-1)*100)</f>
        <v>13.258872838875678</v>
      </c>
      <c r="V261" s="761">
        <f>IF(INDEX(Historical!$O$7:$O$1432,MATCH(B261,Historical!$B$7:$B$1446,0))=0,"n/a",((INDEX(Historical!$C$7:$C$1439,MATCH(B261,Historical!$B$7:$B$1446,0))/INDEX(Historical!$O$7:$O$1432,MATCH(B261,Historical!$B$7:$B$1446,0)))^(1/10)-1)*100)</f>
        <v>0.89630430261684602</v>
      </c>
      <c r="W261" s="762">
        <f t="shared" si="55"/>
        <v>14.792825160121549</v>
      </c>
      <c r="X261" s="763">
        <f t="shared" si="56"/>
        <v>0.94034559140962271</v>
      </c>
      <c r="Y261" s="928"/>
      <c r="Z261" s="704">
        <f t="shared" si="57"/>
        <v>7.0934256055363312</v>
      </c>
      <c r="AA261" s="937">
        <f t="shared" si="58"/>
        <v>13.337370242214533</v>
      </c>
      <c r="AB261" s="641">
        <v>12</v>
      </c>
      <c r="AC261" s="918">
        <v>11.56</v>
      </c>
      <c r="AD261" s="918">
        <v>1.43</v>
      </c>
      <c r="AE261" s="918">
        <v>0.45</v>
      </c>
      <c r="AF261" s="918">
        <v>1.9</v>
      </c>
      <c r="AG261" s="918">
        <v>13.700000000000001</v>
      </c>
      <c r="AH261" s="920">
        <v>31.6</v>
      </c>
      <c r="AI261" s="920">
        <v>7.42</v>
      </c>
      <c r="AJ261" s="918">
        <v>14.099999999999998</v>
      </c>
      <c r="AK261" s="918">
        <v>9.35</v>
      </c>
      <c r="AL261" s="930">
        <v>7320</v>
      </c>
      <c r="AM261" s="924">
        <v>0.5</v>
      </c>
      <c r="AN261" s="918">
        <v>0.19</v>
      </c>
      <c r="AO261" s="804">
        <f t="shared" si="59"/>
        <v>0.45334849107027786</v>
      </c>
      <c r="AP261" s="805">
        <f t="shared" si="60"/>
        <v>13.790718733284811</v>
      </c>
      <c r="AQ261" s="938">
        <f t="shared" si="61"/>
        <v>6.1257188646405059</v>
      </c>
      <c r="AR261" s="704">
        <f>INDEX(Historical!$C$7:$C$1439,MATCH(B261,Historical!$B$7:$B$1446,0))*IF(AH261="n/a",1.03,IF(AH261&lt;0,1.01,IF(AH261&gt;10,1.1,(1+AH261/100))))</f>
        <v>0.90200000000000002</v>
      </c>
      <c r="AS261" s="937">
        <f t="shared" si="62"/>
        <v>0.96892840000000002</v>
      </c>
      <c r="AT261" s="937">
        <f t="shared" si="68"/>
        <v>1.0595232053999999</v>
      </c>
      <c r="AU261" s="937">
        <f t="shared" si="68"/>
        <v>1.1585886251048998</v>
      </c>
      <c r="AV261" s="937">
        <f t="shared" si="68"/>
        <v>1.2669166615522078</v>
      </c>
      <c r="AW261" s="704">
        <f t="shared" si="63"/>
        <v>5.3559568920571072</v>
      </c>
      <c r="AX261" s="812">
        <f t="shared" si="64"/>
        <v>3.4738337605766683</v>
      </c>
      <c r="AY261" s="997">
        <v>1.66</v>
      </c>
      <c r="AZ261" s="924">
        <v>28.71</v>
      </c>
      <c r="BA261" s="924">
        <v>-13.100000000000001</v>
      </c>
      <c r="BB261" s="924">
        <v>-0.02</v>
      </c>
      <c r="BC261" s="924">
        <v>3.54</v>
      </c>
      <c r="BE261" s="666">
        <v>2011</v>
      </c>
      <c r="BF261" s="948" t="e">
        <f>#VALUE!</f>
        <v>#VALUE!</v>
      </c>
      <c r="BG261" s="933">
        <v>5.0999999999999996</v>
      </c>
    </row>
    <row r="262" spans="1:59" ht="11.25" customHeight="1" x14ac:dyDescent="0.2">
      <c r="A262" s="611" t="s">
        <v>1362</v>
      </c>
      <c r="B262" s="927" t="s">
        <v>1363</v>
      </c>
      <c r="C262" s="994" t="s">
        <v>247</v>
      </c>
      <c r="D262" s="994" t="s">
        <v>4383</v>
      </c>
      <c r="E262" s="794">
        <v>6</v>
      </c>
      <c r="F262" s="526">
        <v>737</v>
      </c>
      <c r="G262" s="526" t="s">
        <v>106</v>
      </c>
      <c r="H262" s="526" t="s">
        <v>106</v>
      </c>
      <c r="I262" s="926">
        <v>71.36</v>
      </c>
      <c r="J262" s="704">
        <f t="shared" si="52"/>
        <v>0.7847533632286996</v>
      </c>
      <c r="K262" s="929">
        <v>0.14000000000000001</v>
      </c>
      <c r="L262" s="641">
        <v>4</v>
      </c>
      <c r="M262" s="695">
        <f t="shared" si="53"/>
        <v>0.56000000000000005</v>
      </c>
      <c r="N262" s="923" t="s">
        <v>3969</v>
      </c>
      <c r="O262" s="797">
        <v>0.12</v>
      </c>
      <c r="P262" s="917">
        <v>43382</v>
      </c>
      <c r="Q262" s="917">
        <v>43397</v>
      </c>
      <c r="R262" s="695">
        <f t="shared" si="54"/>
        <v>16.666666666666682</v>
      </c>
      <c r="S262" s="761">
        <f>IF(INDEX(Historical!$D$7:$D$1439,MATCH(B262,Historical!$B$7:$B$1446,0))=0,"n/a",(INDEX(Historical!$C$7:$C$1439,MATCH(B262,Historical!$B$7:$B$1446,0))/INDEX(Historical!$D$7:$D$1439,MATCH(B262,Historical!$B$7:$B$1446,0))-1)*100)</f>
        <v>29.729729729729737</v>
      </c>
      <c r="T262" s="761">
        <f>IF(INDEX(Historical!$F$7:$F$1432,MATCH(B262,Historical!$B$7:$B$1446,0))=0,"n/a",((INDEX(Historical!$C$7:$C$1439,MATCH(B262,Historical!$B$7:$B$1446,0))/INDEX(Historical!$F$7:$F$1432,MATCH(B262,Historical!$B$7:$B$1446,0)))^(1/3)-1)*100)</f>
        <v>16.318055297195457</v>
      </c>
      <c r="U262" s="761">
        <f>IF(INDEX(Historical!$H$7:$H$1432,MATCH(B262,Historical!$B$7:$B$1446,0))=0,"n/a",((INDEX(Historical!$C$7:$C$1439,MATCH(B262,Historical!$B$7:$B$1446,0))/INDEX(Historical!$H$7:$H$1432,MATCH(B262,Historical!$B$7:$B$1446,0)))^(1/5)-1)*100)</f>
        <v>44.955932735539108</v>
      </c>
      <c r="V262" s="761">
        <f>IF(INDEX(Historical!$O$7:$O$1432,MATCH(B262,Historical!$B$7:$B$1446,0))=0,"n/a",((INDEX(Historical!$C$7:$C$1439,MATCH(B262,Historical!$B$7:$B$1446,0))/INDEX(Historical!$O$7:$O$1432,MATCH(B262,Historical!$B$7:$B$1446,0)))^(1/10)-1)*100)</f>
        <v>8.1139800821938621</v>
      </c>
      <c r="W262" s="762">
        <f t="shared" si="55"/>
        <v>5.5405525130872517</v>
      </c>
      <c r="X262" s="763">
        <f t="shared" si="56"/>
        <v>2.3293229396652388</v>
      </c>
      <c r="Y262" s="707"/>
      <c r="Z262" s="704">
        <f t="shared" si="57"/>
        <v>12.200435729847497</v>
      </c>
      <c r="AA262" s="937">
        <f t="shared" si="58"/>
        <v>15.546840958605666</v>
      </c>
      <c r="AB262" s="641">
        <v>9</v>
      </c>
      <c r="AC262" s="918">
        <v>4.59</v>
      </c>
      <c r="AD262" s="918">
        <v>1.1100000000000001</v>
      </c>
      <c r="AE262" s="918">
        <v>1.41</v>
      </c>
      <c r="AF262" s="918">
        <v>2.54</v>
      </c>
      <c r="AG262" s="918">
        <v>16</v>
      </c>
      <c r="AH262" s="918">
        <v>38.5</v>
      </c>
      <c r="AI262" s="918">
        <v>11.04</v>
      </c>
      <c r="AJ262" s="918">
        <v>19.3</v>
      </c>
      <c r="AK262" s="918">
        <v>14.000000000000002</v>
      </c>
      <c r="AL262" s="930">
        <v>749.28</v>
      </c>
      <c r="AM262" s="924">
        <v>5</v>
      </c>
      <c r="AN262" s="918">
        <v>0</v>
      </c>
      <c r="AO262" s="804">
        <f t="shared" si="59"/>
        <v>30.193845140162146</v>
      </c>
      <c r="AP262" s="805">
        <f t="shared" si="60"/>
        <v>45.74068609876781</v>
      </c>
      <c r="AQ262" s="938">
        <f t="shared" si="61"/>
        <v>32.47888894270141</v>
      </c>
      <c r="AR262" s="704">
        <f>INDEX(Historical!$C$7:$C$1439,MATCH(B262,Historical!$B$7:$B$1446,0))*IF(AH262="n/a",1.03,IF(AH262&lt;0,1.01,IF(AH262&gt;10,1.1,(1+AH262/100))))</f>
        <v>0.52800000000000002</v>
      </c>
      <c r="AS262" s="937">
        <f t="shared" si="62"/>
        <v>0.58080000000000009</v>
      </c>
      <c r="AT262" s="937">
        <f t="shared" si="68"/>
        <v>0.63888000000000011</v>
      </c>
      <c r="AU262" s="937">
        <f t="shared" si="68"/>
        <v>0.70276800000000017</v>
      </c>
      <c r="AV262" s="937">
        <f t="shared" si="68"/>
        <v>0.7730448000000002</v>
      </c>
      <c r="AW262" s="704">
        <f t="shared" si="63"/>
        <v>3.2234928000000003</v>
      </c>
      <c r="AX262" s="812">
        <f t="shared" si="64"/>
        <v>4.5172264573991043</v>
      </c>
      <c r="AY262" s="997">
        <v>1.05</v>
      </c>
      <c r="AZ262" s="924">
        <v>30.55</v>
      </c>
      <c r="BA262" s="924">
        <v>-33.53</v>
      </c>
      <c r="BB262" s="924">
        <v>8.6300000000000008</v>
      </c>
      <c r="BC262" s="924">
        <v>-7.68</v>
      </c>
      <c r="BE262" s="666">
        <v>2013</v>
      </c>
      <c r="BF262" s="948" t="e">
        <f>#VALUE!</f>
        <v>#VALUE!</v>
      </c>
      <c r="BG262" s="933">
        <v>11.200000000000001</v>
      </c>
    </row>
    <row r="263" spans="1:59" ht="11.25" customHeight="1" x14ac:dyDescent="0.2">
      <c r="A263" s="611" t="s">
        <v>1367</v>
      </c>
      <c r="B263" s="927" t="s">
        <v>1368</v>
      </c>
      <c r="C263" s="994" t="s">
        <v>108</v>
      </c>
      <c r="D263" s="994" t="s">
        <v>4376</v>
      </c>
      <c r="E263" s="794">
        <v>8</v>
      </c>
      <c r="F263" s="526">
        <v>541</v>
      </c>
      <c r="G263" s="526" t="s">
        <v>37</v>
      </c>
      <c r="H263" s="526" t="s">
        <v>37</v>
      </c>
      <c r="I263" s="926">
        <v>101.23</v>
      </c>
      <c r="J263" s="704">
        <f t="shared" ref="J263:J326" si="69">(M263/I263)*100</f>
        <v>3.1611182455793738</v>
      </c>
      <c r="K263" s="929">
        <v>0.8</v>
      </c>
      <c r="L263" s="641">
        <v>4</v>
      </c>
      <c r="M263" s="695">
        <f t="shared" ref="M263:M326" si="70">K263*L263</f>
        <v>3.2</v>
      </c>
      <c r="N263" s="923" t="s">
        <v>161</v>
      </c>
      <c r="O263" s="797">
        <v>0.56000000000000005</v>
      </c>
      <c r="P263" s="917">
        <v>43377</v>
      </c>
      <c r="Q263" s="917">
        <v>43404</v>
      </c>
      <c r="R263" s="695">
        <f t="shared" ref="R263:R326" si="71">(K263-O263)/O263*100</f>
        <v>42.857142857142847</v>
      </c>
      <c r="S263" s="761">
        <f>IF(INDEX(Historical!$D$7:$D$1439,MATCH(B263,Historical!$B$7:$B$1446,0))=0,"n/a",(INDEX(Historical!$C$7:$C$1439,MATCH(B263,Historical!$B$7:$B$1446,0))/INDEX(Historical!$D$7:$D$1439,MATCH(B263,Historical!$B$7:$B$1446,0))-1)*100)</f>
        <v>21.568627450980383</v>
      </c>
      <c r="T263" s="761">
        <f>IF(INDEX(Historical!$F$7:$F$1432,MATCH(B263,Historical!$B$7:$B$1446,0))=0,"n/a",((INDEX(Historical!$C$7:$C$1439,MATCH(B263,Historical!$B$7:$B$1446,0))/INDEX(Historical!$F$7:$F$1432,MATCH(B263,Historical!$B$7:$B$1446,0)))^(1/3)-1)*100)</f>
        <v>13.862522184714066</v>
      </c>
      <c r="U263" s="761">
        <f>IF(INDEX(Historical!$H$7:$H$1432,MATCH(B263,Historical!$B$7:$B$1446,0))=0,"n/a",((INDEX(Historical!$C$7:$C$1439,MATCH(B263,Historical!$B$7:$B$1446,0))/INDEX(Historical!$H$7:$H$1432,MATCH(B263,Historical!$B$7:$B$1446,0)))^(1/5)-1)*100)</f>
        <v>12.767137012376306</v>
      </c>
      <c r="V263" s="761">
        <f>IF(INDEX(Historical!$O$7:$O$1432,MATCH(B263,Historical!$B$7:$B$1446,0))=0,"n/a",((INDEX(Historical!$C$7:$C$1439,MATCH(B263,Historical!$B$7:$B$1446,0))/INDEX(Historical!$O$7:$O$1432,MATCH(B263,Historical!$B$7:$B$1446,0)))^(1/10)-1)*100)</f>
        <v>5.0172905515339261</v>
      </c>
      <c r="W263" s="762">
        <f t="shared" ref="W263:W326" si="72">IF(OR(U263&lt;=0,U263="n/a",V263&lt;=0,V263="n/a"),"n/a",U263/V263)</f>
        <v>2.5446277988571011</v>
      </c>
      <c r="X263" s="763">
        <f t="shared" ref="X263:X326" si="73">IF(OR(AJ263&lt;=0,AJ263="n/a",U263&lt;=0,U263="n/a"),"n/a",U263/AJ263)</f>
        <v>0.81319344027874563</v>
      </c>
      <c r="Y263" s="928"/>
      <c r="Z263" s="704">
        <f t="shared" ref="Z263:Z326" si="74">IF(OR(AC263&lt;0.01,AC263="n/a"),"n/a",M263/AC263*100)</f>
        <v>35.595105672969964</v>
      </c>
      <c r="AA263" s="937">
        <f t="shared" ref="AA263:AA326" si="75">IF(OR(AC263&lt;0.01,AC263="n/a"),"n/a",I263/AC263)</f>
        <v>11.260289210233593</v>
      </c>
      <c r="AB263" s="641">
        <v>12</v>
      </c>
      <c r="AC263" s="918">
        <v>8.99</v>
      </c>
      <c r="AD263" s="918">
        <v>1.17</v>
      </c>
      <c r="AE263" s="918">
        <v>4.41</v>
      </c>
      <c r="AF263" s="918">
        <v>1.47</v>
      </c>
      <c r="AG263" s="918">
        <v>13.3</v>
      </c>
      <c r="AH263" s="918">
        <v>31.5</v>
      </c>
      <c r="AI263" s="918">
        <v>8.16</v>
      </c>
      <c r="AJ263" s="918">
        <v>15.7</v>
      </c>
      <c r="AK263" s="918">
        <v>9.629999999999999</v>
      </c>
      <c r="AL263" s="930">
        <v>341780</v>
      </c>
      <c r="AM263" s="924">
        <v>0.1</v>
      </c>
      <c r="AN263" s="918">
        <v>1.22</v>
      </c>
      <c r="AO263" s="804">
        <f t="shared" ref="AO263:AO326" si="76">IF(U263="n/a","n/a",IF(AA263&lt;0,"n/a",IF(AA263="n/a","n/a",J263+U263-AA263)))</f>
        <v>4.6679660477220875</v>
      </c>
      <c r="AP263" s="805">
        <f t="shared" ref="AP263:AP326" si="77">IF(U263="n/a","n/a",J263+U263)</f>
        <v>15.92825525795568</v>
      </c>
      <c r="AQ263" s="938">
        <f t="shared" ref="AQ263:AQ326" si="78">IF(OR(AC263&lt;0.01,AF263="n/a"),"n/a",(I263/SQRT(22.5*AC263*(I263/AF263))-1)*100)</f>
        <v>-14.228662806160708</v>
      </c>
      <c r="AR263" s="704">
        <f>INDEX(Historical!$C$7:$C$1439,MATCH(B263,Historical!$B$7:$B$1446,0))*IF(AH263="n/a",1.03,IF(AH263&lt;0,1.01,IF(AH263&gt;10,1.1,(1+AH263/100))))</f>
        <v>2.7280000000000002</v>
      </c>
      <c r="AS263" s="937">
        <f t="shared" ref="AS263:AS326" si="79">IF($AI263="n/a",1.03*AR263,IF($AI263&lt;0,1.01*AR263,IF($AI263&gt;10,1.1*AR263,(1+$AI263/100)*AR263)))</f>
        <v>2.9506047999999998</v>
      </c>
      <c r="AT263" s="937">
        <f t="shared" si="68"/>
        <v>3.2347480422400001</v>
      </c>
      <c r="AU263" s="937">
        <f t="shared" si="68"/>
        <v>3.5462542787077123</v>
      </c>
      <c r="AV263" s="937">
        <f t="shared" si="68"/>
        <v>3.8877585657472653</v>
      </c>
      <c r="AW263" s="704">
        <f t="shared" ref="AW263:AW326" si="80">SUM(AR263:AV263)</f>
        <v>16.347365686694978</v>
      </c>
      <c r="AX263" s="812">
        <f t="shared" ref="AX263:AX326" si="81">AW263/I263*100</f>
        <v>16.148736231053025</v>
      </c>
      <c r="AY263" s="997">
        <v>1.1000000000000001</v>
      </c>
      <c r="AZ263" s="924">
        <v>11.110000000000001</v>
      </c>
      <c r="BA263" s="924">
        <v>-15.1</v>
      </c>
      <c r="BB263" s="924">
        <v>-2.31</v>
      </c>
      <c r="BC263" s="924">
        <v>-6.01</v>
      </c>
      <c r="BE263" s="666">
        <v>2011</v>
      </c>
      <c r="BF263" s="948" t="e">
        <f t="shared" ref="BF263" si="82">#VALUE!</f>
        <v>#VALUE!</v>
      </c>
      <c r="BG263" s="933">
        <v>1.2</v>
      </c>
    </row>
    <row r="264" spans="1:59" ht="11.25" customHeight="1" x14ac:dyDescent="0.2">
      <c r="A264" s="611" t="s">
        <v>1369</v>
      </c>
      <c r="B264" s="927" t="s">
        <v>1370</v>
      </c>
      <c r="C264" s="994" t="s">
        <v>112</v>
      </c>
      <c r="D264" s="994" t="s">
        <v>213</v>
      </c>
      <c r="E264" s="794">
        <v>7</v>
      </c>
      <c r="F264" s="526">
        <v>695</v>
      </c>
      <c r="G264" s="526" t="s">
        <v>106</v>
      </c>
      <c r="H264" s="526" t="s">
        <v>106</v>
      </c>
      <c r="I264" s="926">
        <v>87.96</v>
      </c>
      <c r="J264" s="704">
        <f t="shared" si="69"/>
        <v>1.0459299681673488</v>
      </c>
      <c r="K264" s="929">
        <v>0.23</v>
      </c>
      <c r="L264" s="641">
        <v>4</v>
      </c>
      <c r="M264" s="695">
        <f t="shared" si="70"/>
        <v>0.92</v>
      </c>
      <c r="N264" s="923" t="s">
        <v>698</v>
      </c>
      <c r="O264" s="797">
        <v>0.22</v>
      </c>
      <c r="P264" s="917">
        <v>43563</v>
      </c>
      <c r="Q264" s="917">
        <v>43592</v>
      </c>
      <c r="R264" s="695">
        <f t="shared" si="71"/>
        <v>4.5454545454545494</v>
      </c>
      <c r="S264" s="761">
        <f>IF(INDEX(Historical!$D$7:$D$1439,MATCH(B264,Historical!$B$7:$B$1446,0))=0,"n/a",(INDEX(Historical!$C$7:$C$1439,MATCH(B264,Historical!$B$7:$B$1446,0))/INDEX(Historical!$D$7:$D$1439,MATCH(B264,Historical!$B$7:$B$1446,0))-1)*100)</f>
        <v>6.0975609756097393</v>
      </c>
      <c r="T264" s="761">
        <f>IF(INDEX(Historical!$F$7:$F$1432,MATCH(B264,Historical!$B$7:$B$1446,0))=0,"n/a",((INDEX(Historical!$C$7:$C$1439,MATCH(B264,Historical!$B$7:$B$1446,0))/INDEX(Historical!$F$7:$F$1432,MATCH(B264,Historical!$B$7:$B$1446,0)))^(1/3)-1)*100)</f>
        <v>9.6457423731894245</v>
      </c>
      <c r="U264" s="761">
        <f>IF(INDEX(Historical!$H$7:$H$1432,MATCH(B264,Historical!$B$7:$B$1446,0))=0,"n/a",((INDEX(Historical!$C$7:$C$1439,MATCH(B264,Historical!$B$7:$B$1446,0))/INDEX(Historical!$H$7:$H$1432,MATCH(B264,Historical!$B$7:$B$1446,0)))^(1/5)-1)*100)</f>
        <v>28.326352077692253</v>
      </c>
      <c r="V264" s="761" t="str">
        <f>IF(INDEX(Historical!$O$7:$O$1432,MATCH(B264,Historical!$B$7:$B$1446,0))=0,"n/a",((INDEX(Historical!$C$7:$C$1439,MATCH(B264,Historical!$B$7:$B$1446,0))/INDEX(Historical!$O$7:$O$1432,MATCH(B264,Historical!$B$7:$B$1446,0)))^(1/10)-1)*100)</f>
        <v>n/a</v>
      </c>
      <c r="W264" s="762" t="str">
        <f t="shared" si="72"/>
        <v>n/a</v>
      </c>
      <c r="X264" s="763">
        <f t="shared" si="73"/>
        <v>1.3750656348394299</v>
      </c>
      <c r="Y264" s="728"/>
      <c r="Z264" s="704">
        <f t="shared" si="74"/>
        <v>17.391304347826086</v>
      </c>
      <c r="AA264" s="937">
        <f t="shared" si="75"/>
        <v>16.627599243856331</v>
      </c>
      <c r="AB264" s="641">
        <v>12</v>
      </c>
      <c r="AC264" s="918">
        <v>5.29</v>
      </c>
      <c r="AD264" s="918">
        <v>2.08</v>
      </c>
      <c r="AE264" s="918">
        <v>1.61</v>
      </c>
      <c r="AF264" s="918">
        <v>2.62</v>
      </c>
      <c r="AG264" s="918">
        <v>17.100000000000001</v>
      </c>
      <c r="AH264" s="920">
        <v>111.60000000000001</v>
      </c>
      <c r="AI264" s="920">
        <v>17.89</v>
      </c>
      <c r="AJ264" s="918">
        <v>20.599999999999998</v>
      </c>
      <c r="AK264" s="918">
        <v>8</v>
      </c>
      <c r="AL264" s="930">
        <v>1020</v>
      </c>
      <c r="AM264" s="924">
        <v>2.7</v>
      </c>
      <c r="AN264" s="918">
        <v>0.47</v>
      </c>
      <c r="AO264" s="804">
        <f t="shared" si="76"/>
        <v>12.744682802003272</v>
      </c>
      <c r="AP264" s="805">
        <f t="shared" si="77"/>
        <v>29.372282045859603</v>
      </c>
      <c r="AQ264" s="938">
        <f t="shared" si="78"/>
        <v>39.147100451131031</v>
      </c>
      <c r="AR264" s="704">
        <f>INDEX(Historical!$C$7:$C$1439,MATCH(B264,Historical!$B$7:$B$1446,0))*IF(AH264="n/a",1.03,IF(AH264&lt;0,1.01,IF(AH264&gt;10,1.1,(1+AH264/100))))</f>
        <v>0.95700000000000007</v>
      </c>
      <c r="AS264" s="937">
        <f t="shared" si="79"/>
        <v>1.0527000000000002</v>
      </c>
      <c r="AT264" s="937">
        <f t="shared" si="68"/>
        <v>1.1369160000000003</v>
      </c>
      <c r="AU264" s="937">
        <f t="shared" si="68"/>
        <v>1.2278692800000004</v>
      </c>
      <c r="AV264" s="937">
        <f t="shared" si="68"/>
        <v>1.3260988224000005</v>
      </c>
      <c r="AW264" s="704">
        <f t="shared" si="80"/>
        <v>5.7005841024000015</v>
      </c>
      <c r="AX264" s="812">
        <f t="shared" si="81"/>
        <v>6.480882335607097</v>
      </c>
      <c r="AY264" s="997">
        <v>1.07</v>
      </c>
      <c r="AZ264" s="924">
        <v>15.07</v>
      </c>
      <c r="BA264" s="924">
        <v>-21.36</v>
      </c>
      <c r="BB264" s="924">
        <v>1.27</v>
      </c>
      <c r="BC264" s="924">
        <v>-5.75</v>
      </c>
      <c r="BE264" s="666">
        <v>2013</v>
      </c>
      <c r="BF264" s="948" t="e">
        <f>#VALUE!</f>
        <v>#VALUE!</v>
      </c>
      <c r="BG264" s="933">
        <v>8.1</v>
      </c>
    </row>
    <row r="265" spans="1:59" ht="11.25" customHeight="1" x14ac:dyDescent="0.2">
      <c r="A265" s="537" t="s">
        <v>1371</v>
      </c>
      <c r="B265" s="927" t="s">
        <v>1372</v>
      </c>
      <c r="C265" s="994" t="s">
        <v>123</v>
      </c>
      <c r="D265" s="994" t="s">
        <v>4393</v>
      </c>
      <c r="E265" s="794">
        <v>8</v>
      </c>
      <c r="F265" s="526">
        <v>561</v>
      </c>
      <c r="G265" s="526" t="s">
        <v>106</v>
      </c>
      <c r="H265" s="526" t="s">
        <v>106</v>
      </c>
      <c r="I265" s="926">
        <v>104.73</v>
      </c>
      <c r="J265" s="704">
        <f t="shared" si="69"/>
        <v>2.2916069894013176</v>
      </c>
      <c r="K265" s="929">
        <v>0.6</v>
      </c>
      <c r="L265" s="641">
        <v>4</v>
      </c>
      <c r="M265" s="695">
        <f t="shared" si="70"/>
        <v>2.4</v>
      </c>
      <c r="N265" s="923" t="s">
        <v>107</v>
      </c>
      <c r="O265" s="797">
        <v>0.55000000000000004</v>
      </c>
      <c r="P265" s="917">
        <v>43489</v>
      </c>
      <c r="Q265" s="917">
        <v>43511</v>
      </c>
      <c r="R265" s="695">
        <f t="shared" si="71"/>
        <v>9.0909090909090793</v>
      </c>
      <c r="S265" s="761">
        <f>IF(INDEX(Historical!$D$7:$D$1439,MATCH(B265,Historical!$B$7:$B$1446,0))=0,"n/a",(INDEX(Historical!$C$7:$C$1439,MATCH(B265,Historical!$B$7:$B$1446,0))/INDEX(Historical!$D$7:$D$1439,MATCH(B265,Historical!$B$7:$B$1446,0))-1)*100)</f>
        <v>10.000000000000009</v>
      </c>
      <c r="T265" s="761">
        <f>IF(INDEX(Historical!$F$7:$F$1432,MATCH(B265,Historical!$B$7:$B$1446,0))=0,"n/a",((INDEX(Historical!$C$7:$C$1439,MATCH(B265,Historical!$B$7:$B$1446,0))/INDEX(Historical!$F$7:$F$1432,MATCH(B265,Historical!$B$7:$B$1446,0)))^(1/3)-1)*100)</f>
        <v>11.199004528465784</v>
      </c>
      <c r="U265" s="761">
        <f>IF(INDEX(Historical!$H$7:$H$1432,MATCH(B265,Historical!$B$7:$B$1446,0))=0,"n/a",((INDEX(Historical!$C$7:$C$1439,MATCH(B265,Historical!$B$7:$B$1446,0))/INDEX(Historical!$H$7:$H$1432,MATCH(B265,Historical!$B$7:$B$1446,0)))^(1/5)-1)*100)</f>
        <v>12.888132073019754</v>
      </c>
      <c r="V265" s="761">
        <f>IF(INDEX(Historical!$O$7:$O$1432,MATCH(B265,Historical!$B$7:$B$1446,0))=0,"n/a",((INDEX(Historical!$C$7:$C$1439,MATCH(B265,Historical!$B$7:$B$1446,0))/INDEX(Historical!$O$7:$O$1432,MATCH(B265,Historical!$B$7:$B$1446,0)))^(1/10)-1)*100)</f>
        <v>10.106850305941407</v>
      </c>
      <c r="W265" s="762">
        <f t="shared" si="72"/>
        <v>1.275187786786883</v>
      </c>
      <c r="X265" s="763" t="str">
        <f t="shared" si="73"/>
        <v>n/a</v>
      </c>
      <c r="Y265" s="928"/>
      <c r="Z265" s="704">
        <f t="shared" si="74"/>
        <v>44.19889502762431</v>
      </c>
      <c r="AA265" s="937">
        <f t="shared" si="75"/>
        <v>19.28729281767956</v>
      </c>
      <c r="AB265" s="641">
        <v>12</v>
      </c>
      <c r="AC265" s="918">
        <v>5.43</v>
      </c>
      <c r="AD265" s="918">
        <v>3.62</v>
      </c>
      <c r="AE265" s="918">
        <v>1.1000000000000001</v>
      </c>
      <c r="AF265" s="918">
        <v>2.3199999999999998</v>
      </c>
      <c r="AG265" s="918">
        <v>12.2</v>
      </c>
      <c r="AH265" s="920">
        <v>13.700000000000001</v>
      </c>
      <c r="AI265" s="920">
        <v>7.59</v>
      </c>
      <c r="AJ265" s="918">
        <v>0</v>
      </c>
      <c r="AK265" s="918">
        <v>5.33</v>
      </c>
      <c r="AL265" s="930">
        <v>1740</v>
      </c>
      <c r="AM265" s="924">
        <v>1.2</v>
      </c>
      <c r="AN265" s="918">
        <v>0.5</v>
      </c>
      <c r="AO265" s="804">
        <f t="shared" si="76"/>
        <v>-4.107553755258488</v>
      </c>
      <c r="AP265" s="805">
        <f t="shared" si="77"/>
        <v>15.179739062421072</v>
      </c>
      <c r="AQ265" s="938">
        <f t="shared" si="78"/>
        <v>41.02248731164444</v>
      </c>
      <c r="AR265" s="704">
        <f>INDEX(Historical!$C$7:$C$1439,MATCH(B265,Historical!$B$7:$B$1446,0))*IF(AH265="n/a",1.03,IF(AH265&lt;0,1.01,IF(AH265&gt;10,1.1,(1+AH265/100))))</f>
        <v>2.4200000000000004</v>
      </c>
      <c r="AS265" s="937">
        <f t="shared" si="79"/>
        <v>2.6036780000000004</v>
      </c>
      <c r="AT265" s="937">
        <f t="shared" si="68"/>
        <v>2.7424540373999999</v>
      </c>
      <c r="AU265" s="937">
        <f t="shared" si="68"/>
        <v>2.8886268375934199</v>
      </c>
      <c r="AV265" s="937">
        <f t="shared" si="68"/>
        <v>3.042590648037149</v>
      </c>
      <c r="AW265" s="704">
        <f t="shared" si="80"/>
        <v>13.697349523030567</v>
      </c>
      <c r="AX265" s="812">
        <f t="shared" si="81"/>
        <v>13.078725793020688</v>
      </c>
      <c r="AY265" s="997">
        <v>1.01</v>
      </c>
      <c r="AZ265" s="924">
        <v>25.740000000000002</v>
      </c>
      <c r="BA265" s="924">
        <v>-12.479999999999999</v>
      </c>
      <c r="BB265" s="924">
        <v>1.24</v>
      </c>
      <c r="BC265" s="924">
        <v>1.92</v>
      </c>
      <c r="BE265" s="666">
        <v>2012</v>
      </c>
      <c r="BF265" s="948" t="e">
        <f>#VALUE!</f>
        <v>#VALUE!</v>
      </c>
      <c r="BG265" s="933">
        <v>6.5</v>
      </c>
    </row>
    <row r="266" spans="1:59" ht="11.25" customHeight="1" x14ac:dyDescent="0.2">
      <c r="A266" s="611" t="s">
        <v>1375</v>
      </c>
      <c r="B266" s="927" t="s">
        <v>1376</v>
      </c>
      <c r="C266" s="994" t="s">
        <v>112</v>
      </c>
      <c r="D266" s="994" t="s">
        <v>4359</v>
      </c>
      <c r="E266" s="794">
        <v>6</v>
      </c>
      <c r="F266" s="526">
        <v>707</v>
      </c>
      <c r="G266" s="526" t="s">
        <v>106</v>
      </c>
      <c r="H266" s="526" t="s">
        <v>106</v>
      </c>
      <c r="I266" s="926">
        <v>51.31</v>
      </c>
      <c r="J266" s="704">
        <f t="shared" si="69"/>
        <v>2.7285129604365617</v>
      </c>
      <c r="K266" s="929">
        <v>0.35</v>
      </c>
      <c r="L266" s="641">
        <v>4</v>
      </c>
      <c r="M266" s="695">
        <f t="shared" si="70"/>
        <v>1.4</v>
      </c>
      <c r="N266" s="923" t="s">
        <v>506</v>
      </c>
      <c r="O266" s="797">
        <v>0.32</v>
      </c>
      <c r="P266" s="919">
        <v>43088</v>
      </c>
      <c r="Q266" s="919">
        <v>43105</v>
      </c>
      <c r="R266" s="695">
        <f t="shared" si="71"/>
        <v>9.3749999999999911</v>
      </c>
      <c r="S266" s="761">
        <f>IF(INDEX(Historical!$D$7:$D$1439,MATCH(B266,Historical!$B$7:$B$1446,0))=0,"n/a",(INDEX(Historical!$C$7:$C$1439,MATCH(B266,Historical!$B$7:$B$1446,0))/INDEX(Historical!$D$7:$D$1439,MATCH(B266,Historical!$B$7:$B$1446,0))-1)*100)</f>
        <v>9.375</v>
      </c>
      <c r="T266" s="761">
        <f>IF(INDEX(Historical!$F$7:$F$1432,MATCH(B266,Historical!$B$7:$B$1446,0))=0,"n/a",((INDEX(Historical!$C$7:$C$1439,MATCH(B266,Historical!$B$7:$B$1446,0))/INDEX(Historical!$F$7:$F$1432,MATCH(B266,Historical!$B$7:$B$1446,0)))^(1/3)-1)*100)</f>
        <v>9.0355436729529828</v>
      </c>
      <c r="U266" s="761">
        <f>IF(INDEX(Historical!$H$7:$H$1432,MATCH(B266,Historical!$B$7:$B$1446,0))=0,"n/a",((INDEX(Historical!$C$7:$C$1439,MATCH(B266,Historical!$B$7:$B$1446,0))/INDEX(Historical!$H$7:$H$1432,MATCH(B266,Historical!$B$7:$B$1446,0)))^(1/5)-1)*100)</f>
        <v>12.995952835136615</v>
      </c>
      <c r="V266" s="761" t="str">
        <f>IF(INDEX(Historical!$O$7:$O$1432,MATCH(B266,Historical!$B$7:$B$1446,0))=0,"n/a",((INDEX(Historical!$C$7:$C$1439,MATCH(B266,Historical!$B$7:$B$1446,0))/INDEX(Historical!$O$7:$O$1432,MATCH(B266,Historical!$B$7:$B$1446,0)))^(1/10)-1)*100)</f>
        <v>n/a</v>
      </c>
      <c r="W266" s="762" t="str">
        <f t="shared" si="72"/>
        <v>n/a</v>
      </c>
      <c r="X266" s="763">
        <f t="shared" si="73"/>
        <v>0.34110112428180089</v>
      </c>
      <c r="Y266" s="715"/>
      <c r="Z266" s="704">
        <f t="shared" si="74"/>
        <v>57.851239669421481</v>
      </c>
      <c r="AA266" s="937">
        <f t="shared" si="75"/>
        <v>21.202479338842977</v>
      </c>
      <c r="AB266" s="641">
        <v>12</v>
      </c>
      <c r="AC266" s="918">
        <v>2.42</v>
      </c>
      <c r="AD266" s="918">
        <v>2.79</v>
      </c>
      <c r="AE266" s="918">
        <v>1.85</v>
      </c>
      <c r="AF266" s="918">
        <v>4.6900000000000004</v>
      </c>
      <c r="AG266" s="918">
        <v>21.7</v>
      </c>
      <c r="AH266" s="918">
        <v>23.400000000000002</v>
      </c>
      <c r="AI266" s="918">
        <v>9.5</v>
      </c>
      <c r="AJ266" s="918">
        <v>38.1</v>
      </c>
      <c r="AK266" s="918">
        <v>7.6</v>
      </c>
      <c r="AL266" s="930">
        <v>6990</v>
      </c>
      <c r="AM266" s="924">
        <v>0.70000000000000007</v>
      </c>
      <c r="AN266" s="918">
        <v>1.82</v>
      </c>
      <c r="AO266" s="804">
        <f t="shared" si="76"/>
        <v>-5.4780135432697996</v>
      </c>
      <c r="AP266" s="805">
        <f t="shared" si="77"/>
        <v>15.724465795573177</v>
      </c>
      <c r="AQ266" s="938">
        <f t="shared" si="78"/>
        <v>110.2269969968162</v>
      </c>
      <c r="AR266" s="704">
        <f>INDEX(Historical!$C$7:$C$1439,MATCH(B266,Historical!$B$7:$B$1446,0))*IF(AH266="n/a",1.03,IF(AH266&lt;0,1.01,IF(AH266&gt;10,1.1,(1+AH266/100))))</f>
        <v>1.54</v>
      </c>
      <c r="AS266" s="937">
        <f t="shared" si="79"/>
        <v>1.6862999999999999</v>
      </c>
      <c r="AT266" s="937">
        <f t="shared" si="68"/>
        <v>1.8144587999999999</v>
      </c>
      <c r="AU266" s="937">
        <f t="shared" si="68"/>
        <v>1.9523576687999999</v>
      </c>
      <c r="AV266" s="937">
        <f t="shared" si="68"/>
        <v>2.1007368516287999</v>
      </c>
      <c r="AW266" s="704">
        <f t="shared" si="80"/>
        <v>9.0938533204287992</v>
      </c>
      <c r="AX266" s="812">
        <f t="shared" si="81"/>
        <v>17.723354746499314</v>
      </c>
      <c r="AY266" s="997">
        <v>1.1299999999999999</v>
      </c>
      <c r="AZ266" s="924">
        <v>18.45</v>
      </c>
      <c r="BA266" s="924">
        <v>-20.51</v>
      </c>
      <c r="BB266" s="924">
        <v>2.29</v>
      </c>
      <c r="BC266" s="924">
        <v>-7.13</v>
      </c>
      <c r="BE266" s="666">
        <v>2013</v>
      </c>
      <c r="BF266" s="948" t="e">
        <f>#VALUE!</f>
        <v>#VALUE!</v>
      </c>
      <c r="BG266" s="933">
        <v>4.5</v>
      </c>
    </row>
    <row r="267" spans="1:59" ht="11.25" customHeight="1" x14ac:dyDescent="0.2">
      <c r="A267" s="611" t="s">
        <v>1379</v>
      </c>
      <c r="B267" s="927" t="s">
        <v>1380</v>
      </c>
      <c r="C267" s="994" t="s">
        <v>154</v>
      </c>
      <c r="D267" s="994" t="s">
        <v>4361</v>
      </c>
      <c r="E267" s="794">
        <v>6</v>
      </c>
      <c r="F267" s="526">
        <v>733</v>
      </c>
      <c r="G267" s="526" t="s">
        <v>106</v>
      </c>
      <c r="H267" s="526" t="s">
        <v>106</v>
      </c>
      <c r="I267" s="918">
        <v>21.06</v>
      </c>
      <c r="J267" s="704">
        <f t="shared" si="69"/>
        <v>3.608736942070276</v>
      </c>
      <c r="K267" s="929">
        <v>0.19</v>
      </c>
      <c r="L267" s="641">
        <v>4</v>
      </c>
      <c r="M267" s="695">
        <f t="shared" si="70"/>
        <v>0.76</v>
      </c>
      <c r="N267" s="923" t="s">
        <v>203</v>
      </c>
      <c r="O267" s="797">
        <v>0.17</v>
      </c>
      <c r="P267" s="917">
        <v>43353</v>
      </c>
      <c r="Q267" s="917">
        <v>43368</v>
      </c>
      <c r="R267" s="695">
        <f t="shared" si="71"/>
        <v>11.764705882352935</v>
      </c>
      <c r="S267" s="761">
        <f>IF(INDEX(Historical!$D$7:$D$1439,MATCH(B267,Historical!$B$7:$B$1446,0))=0,"n/a",(INDEX(Historical!$C$7:$C$1439,MATCH(B267,Historical!$B$7:$B$1446,0))/INDEX(Historical!$D$7:$D$1439,MATCH(B267,Historical!$B$7:$B$1446,0))-1)*100)</f>
        <v>12.5</v>
      </c>
      <c r="T267" s="761">
        <f>IF(INDEX(Historical!$F$7:$F$1432,MATCH(B267,Historical!$B$7:$B$1446,0))=0,"n/a",((INDEX(Historical!$C$7:$C$1439,MATCH(B267,Historical!$B$7:$B$1446,0))/INDEX(Historical!$F$7:$F$1432,MATCH(B267,Historical!$B$7:$B$1446,0)))^(1/3)-1)*100)</f>
        <v>12.924323465723408</v>
      </c>
      <c r="U267" s="761">
        <f>IF(INDEX(Historical!$H$7:$H$1432,MATCH(B267,Historical!$B$7:$B$1446,0))=0,"n/a",((INDEX(Historical!$C$7:$C$1439,MATCH(B267,Historical!$B$7:$B$1446,0))/INDEX(Historical!$H$7:$H$1432,MATCH(B267,Historical!$B$7:$B$1446,0)))^(1/5)-1)*100)</f>
        <v>11.382417860287909</v>
      </c>
      <c r="V267" s="761">
        <f>IF(INDEX(Historical!$O$7:$O$1432,MATCH(B267,Historical!$B$7:$B$1446,0))=0,"n/a",((INDEX(Historical!$C$7:$C$1439,MATCH(B267,Historical!$B$7:$B$1446,0))/INDEX(Historical!$O$7:$O$1432,MATCH(B267,Historical!$B$7:$B$1446,0)))^(1/10)-1)*100)</f>
        <v>8.7920299324393056</v>
      </c>
      <c r="W267" s="762">
        <f t="shared" si="72"/>
        <v>1.2946291070155527</v>
      </c>
      <c r="X267" s="763">
        <f t="shared" si="73"/>
        <v>0.7639206617642893</v>
      </c>
      <c r="Y267" s="927"/>
      <c r="Z267" s="704">
        <f t="shared" si="74"/>
        <v>50.331125827814574</v>
      </c>
      <c r="AA267" s="937">
        <f t="shared" si="75"/>
        <v>13.947019867549669</v>
      </c>
      <c r="AB267" s="641">
        <v>4</v>
      </c>
      <c r="AC267" s="918">
        <v>1.51</v>
      </c>
      <c r="AD267" s="918" t="s">
        <v>137</v>
      </c>
      <c r="AE267" s="918">
        <v>0.37</v>
      </c>
      <c r="AF267" s="918">
        <v>1.18</v>
      </c>
      <c r="AG267" s="918">
        <v>11.5</v>
      </c>
      <c r="AH267" s="918">
        <v>41.699999999999996</v>
      </c>
      <c r="AI267" s="918">
        <v>41.18</v>
      </c>
      <c r="AJ267" s="918">
        <v>14.899999999999999</v>
      </c>
      <c r="AK267" s="918" t="s">
        <v>137</v>
      </c>
      <c r="AL267" s="930">
        <v>58.34</v>
      </c>
      <c r="AM267" s="924">
        <v>1.0999999999999999</v>
      </c>
      <c r="AN267" s="918">
        <v>0.13</v>
      </c>
      <c r="AO267" s="804">
        <f t="shared" si="76"/>
        <v>1.0441349348085165</v>
      </c>
      <c r="AP267" s="805">
        <f t="shared" si="77"/>
        <v>14.991154802358185</v>
      </c>
      <c r="AQ267" s="938">
        <f t="shared" si="78"/>
        <v>-14.475517621603151</v>
      </c>
      <c r="AR267" s="704">
        <f>INDEX(Historical!$C$7:$C$1439,MATCH(B267,Historical!$B$7:$B$1446,0))*IF(AH267="n/a",1.03,IF(AH267&lt;0,1.01,IF(AH267&gt;10,1.1,(1+AH267/100))))</f>
        <v>0.79200000000000004</v>
      </c>
      <c r="AS267" s="937">
        <f t="shared" si="79"/>
        <v>0.87120000000000009</v>
      </c>
      <c r="AT267" s="937">
        <f t="shared" ref="AT267:AV286" si="83">IF($AK267="n/a",1.03*AS267,IF($AK267&lt;0,1.01*AS267,IF($AK267&gt;10,1.1*AS267,(1+$AK267/100)*AS267)))</f>
        <v>0.89733600000000013</v>
      </c>
      <c r="AU267" s="937">
        <f t="shared" si="83"/>
        <v>0.92425608000000015</v>
      </c>
      <c r="AV267" s="937">
        <f t="shared" si="83"/>
        <v>0.95198376240000016</v>
      </c>
      <c r="AW267" s="704">
        <f t="shared" si="80"/>
        <v>4.4367758424000003</v>
      </c>
      <c r="AX267" s="812">
        <f t="shared" si="81"/>
        <v>21.067311692307694</v>
      </c>
      <c r="AY267" s="997">
        <v>-0.56999999999999995</v>
      </c>
      <c r="AZ267" s="924">
        <v>4.21</v>
      </c>
      <c r="BA267" s="924">
        <v>-45.72</v>
      </c>
      <c r="BB267" s="924">
        <v>-24.26</v>
      </c>
      <c r="BC267" s="924">
        <v>-29.93</v>
      </c>
      <c r="BE267" s="666">
        <v>2013</v>
      </c>
      <c r="BF267" s="948" t="e">
        <f>#VALUE!</f>
        <v>#VALUE!</v>
      </c>
      <c r="BG267" s="933">
        <v>6.6000000000000005</v>
      </c>
    </row>
    <row r="268" spans="1:59" ht="11.25" customHeight="1" x14ac:dyDescent="0.2">
      <c r="A268" s="537" t="s">
        <v>1381</v>
      </c>
      <c r="B268" s="927" t="s">
        <v>1382</v>
      </c>
      <c r="C268" s="994" t="s">
        <v>108</v>
      </c>
      <c r="D268" s="994" t="s">
        <v>4376</v>
      </c>
      <c r="E268" s="794">
        <v>8</v>
      </c>
      <c r="F268" s="526">
        <v>526</v>
      </c>
      <c r="G268" s="526" t="s">
        <v>37</v>
      </c>
      <c r="H268" s="526" t="s">
        <v>115</v>
      </c>
      <c r="I268" s="926">
        <v>15.75</v>
      </c>
      <c r="J268" s="704">
        <f t="shared" si="69"/>
        <v>4.3174603174603181</v>
      </c>
      <c r="K268" s="929">
        <v>0.17</v>
      </c>
      <c r="L268" s="641">
        <v>4</v>
      </c>
      <c r="M268" s="695">
        <f t="shared" si="70"/>
        <v>0.68</v>
      </c>
      <c r="N268" s="923" t="s">
        <v>149</v>
      </c>
      <c r="O268" s="797">
        <v>0.12</v>
      </c>
      <c r="P268" s="917">
        <v>43339</v>
      </c>
      <c r="Q268" s="917">
        <v>43357</v>
      </c>
      <c r="R268" s="695">
        <f t="shared" si="71"/>
        <v>41.666666666666679</v>
      </c>
      <c r="S268" s="761">
        <f>IF(INDEX(Historical!$D$7:$D$1439,MATCH(B268,Historical!$B$7:$B$1446,0))=0,"n/a",(INDEX(Historical!$C$7:$C$1439,MATCH(B268,Historical!$B$7:$B$1446,0))/INDEX(Historical!$D$7:$D$1439,MATCH(B268,Historical!$B$7:$B$1446,0))-1)*100)</f>
        <v>48.684210526315773</v>
      </c>
      <c r="T268" s="761">
        <f>IF(INDEX(Historical!$F$7:$F$1432,MATCH(B268,Historical!$B$7:$B$1446,0))=0,"n/a",((INDEX(Historical!$C$7:$C$1439,MATCH(B268,Historical!$B$7:$B$1446,0))/INDEX(Historical!$F$7:$F$1432,MATCH(B268,Historical!$B$7:$B$1446,0)))^(1/3)-1)*100)</f>
        <v>24.896465993489869</v>
      </c>
      <c r="U268" s="761">
        <f>IF(INDEX(Historical!$H$7:$H$1432,MATCH(B268,Historical!$B$7:$B$1446,0))=0,"n/a",((INDEX(Historical!$C$7:$C$1439,MATCH(B268,Historical!$B$7:$B$1446,0))/INDEX(Historical!$H$7:$H$1432,MATCH(B268,Historical!$B$7:$B$1446,0)))^(1/5)-1)*100)</f>
        <v>21.317093665166876</v>
      </c>
      <c r="V268" s="761">
        <f>IF(INDEX(Historical!$O$7:$O$1432,MATCH(B268,Historical!$B$7:$B$1446,0))=0,"n/a",((INDEX(Historical!$C$7:$C$1439,MATCH(B268,Historical!$B$7:$B$1446,0))/INDEX(Historical!$O$7:$O$1432,MATCH(B268,Historical!$B$7:$B$1446,0)))^(1/10)-1)*100)</f>
        <v>-5.5493731089956366</v>
      </c>
      <c r="W268" s="762" t="str">
        <f t="shared" si="72"/>
        <v>n/a</v>
      </c>
      <c r="X268" s="763">
        <f t="shared" si="73"/>
        <v>1.652487881020688</v>
      </c>
      <c r="Y268" s="927"/>
      <c r="Z268" s="704">
        <f t="shared" si="74"/>
        <v>40</v>
      </c>
      <c r="AA268" s="937">
        <f t="shared" si="75"/>
        <v>9.264705882352942</v>
      </c>
      <c r="AB268" s="641">
        <v>12</v>
      </c>
      <c r="AC268" s="918">
        <v>1.7</v>
      </c>
      <c r="AD268" s="918">
        <v>1.36</v>
      </c>
      <c r="AE268" s="918">
        <v>3.47</v>
      </c>
      <c r="AF268" s="918">
        <v>1.1299999999999999</v>
      </c>
      <c r="AG268" s="918">
        <v>12.9</v>
      </c>
      <c r="AH268" s="918">
        <v>35.5</v>
      </c>
      <c r="AI268" s="918">
        <v>8.49</v>
      </c>
      <c r="AJ268" s="918">
        <v>12.9</v>
      </c>
      <c r="AK268" s="918">
        <v>6.8000000000000007</v>
      </c>
      <c r="AL268" s="930">
        <v>16920</v>
      </c>
      <c r="AM268" s="924">
        <v>0.4</v>
      </c>
      <c r="AN268" s="918">
        <v>0.97</v>
      </c>
      <c r="AO268" s="804">
        <f t="shared" si="76"/>
        <v>16.369848100274254</v>
      </c>
      <c r="AP268" s="805">
        <f t="shared" si="77"/>
        <v>25.634553982627196</v>
      </c>
      <c r="AQ268" s="938">
        <f t="shared" si="78"/>
        <v>-31.787529171927897</v>
      </c>
      <c r="AR268" s="704">
        <f>INDEX(Historical!$C$7:$C$1439,MATCH(B268,Historical!$B$7:$B$1446,0))*IF(AH268="n/a",1.03,IF(AH268&lt;0,1.01,IF(AH268&gt;10,1.1,(1+AH268/100))))</f>
        <v>0.62149999999999994</v>
      </c>
      <c r="AS268" s="937">
        <f t="shared" si="79"/>
        <v>0.67426534999999987</v>
      </c>
      <c r="AT268" s="937">
        <f t="shared" si="83"/>
        <v>0.72011539379999989</v>
      </c>
      <c r="AU268" s="937">
        <f t="shared" si="83"/>
        <v>0.76908324057839994</v>
      </c>
      <c r="AV268" s="937">
        <f t="shared" si="83"/>
        <v>0.8213809009377312</v>
      </c>
      <c r="AW268" s="704">
        <f t="shared" si="80"/>
        <v>3.6063448853161311</v>
      </c>
      <c r="AX268" s="812">
        <f t="shared" si="81"/>
        <v>22.897427843277026</v>
      </c>
      <c r="AY268" s="997">
        <v>1.1599999999999999</v>
      </c>
      <c r="AZ268" s="924">
        <v>15.340000000000002</v>
      </c>
      <c r="BA268" s="924">
        <v>-28.12</v>
      </c>
      <c r="BB268" s="924">
        <v>-6.7100000000000009</v>
      </c>
      <c r="BC268" s="924">
        <v>-14.91</v>
      </c>
      <c r="BE268" s="666">
        <v>2011</v>
      </c>
      <c r="BF268" s="948" t="e">
        <f>#VALUE!</f>
        <v>#VALUE!</v>
      </c>
      <c r="BG268" s="933">
        <v>1.3</v>
      </c>
    </row>
    <row r="269" spans="1:59" ht="11.25" customHeight="1" x14ac:dyDescent="0.2">
      <c r="A269" s="537" t="s">
        <v>1383</v>
      </c>
      <c r="B269" s="927" t="s">
        <v>1384</v>
      </c>
      <c r="C269" s="994" t="s">
        <v>4356</v>
      </c>
      <c r="D269" s="994" t="s">
        <v>4357</v>
      </c>
      <c r="E269" s="794">
        <v>8</v>
      </c>
      <c r="F269" s="526">
        <v>485</v>
      </c>
      <c r="G269" s="526" t="s">
        <v>115</v>
      </c>
      <c r="H269" s="526" t="s">
        <v>115</v>
      </c>
      <c r="I269" s="926">
        <v>18.5</v>
      </c>
      <c r="J269" s="704">
        <f t="shared" si="69"/>
        <v>6.0540540540540544</v>
      </c>
      <c r="K269" s="929">
        <v>0.28000000000000003</v>
      </c>
      <c r="L269" s="641">
        <v>4</v>
      </c>
      <c r="M269" s="695">
        <f t="shared" si="70"/>
        <v>1.1200000000000001</v>
      </c>
      <c r="N269" s="923" t="s">
        <v>220</v>
      </c>
      <c r="O269" s="797">
        <v>0.27</v>
      </c>
      <c r="P269" s="919">
        <v>43098</v>
      </c>
      <c r="Q269" s="919">
        <v>43116</v>
      </c>
      <c r="R269" s="695">
        <f t="shared" si="71"/>
        <v>3.7037037037037068</v>
      </c>
      <c r="S269" s="761">
        <f>IF(INDEX(Historical!$D$7:$D$1439,MATCH(B269,Historical!$B$7:$B$1446,0))=0,"n/a",(INDEX(Historical!$C$7:$C$1439,MATCH(B269,Historical!$B$7:$B$1446,0))/INDEX(Historical!$D$7:$D$1439,MATCH(B269,Historical!$B$7:$B$1446,0))-1)*100)</f>
        <v>3.7037037037036979</v>
      </c>
      <c r="T269" s="761">
        <f>IF(INDEX(Historical!$F$7:$F$1432,MATCH(B269,Historical!$B$7:$B$1446,0))=0,"n/a",((INDEX(Historical!$C$7:$C$1439,MATCH(B269,Historical!$B$7:$B$1446,0))/INDEX(Historical!$F$7:$F$1432,MATCH(B269,Historical!$B$7:$B$1446,0)))^(1/3)-1)*100)</f>
        <v>5.2726599609396629</v>
      </c>
      <c r="U269" s="761">
        <f>IF(INDEX(Historical!$H$7:$H$1432,MATCH(B269,Historical!$B$7:$B$1446,0))=0,"n/a",((INDEX(Historical!$C$7:$C$1439,MATCH(B269,Historical!$B$7:$B$1446,0))/INDEX(Historical!$H$7:$H$1432,MATCH(B269,Historical!$B$7:$B$1446,0)))^(1/5)-1)*100)</f>
        <v>5.9223841048812176</v>
      </c>
      <c r="V269" s="761">
        <f>IF(INDEX(Historical!$O$7:$O$1432,MATCH(B269,Historical!$B$7:$B$1446,0))=0,"n/a",((INDEX(Historical!$C$7:$C$1439,MATCH(B269,Historical!$B$7:$B$1446,0))/INDEX(Historical!$O$7:$O$1432,MATCH(B269,Historical!$B$7:$B$1446,0)))^(1/10)-1)*100)</f>
        <v>-3.7418706543626667</v>
      </c>
      <c r="W269" s="762" t="str">
        <f t="shared" si="72"/>
        <v>n/a</v>
      </c>
      <c r="X269" s="763" t="str">
        <f t="shared" si="73"/>
        <v>n/a</v>
      </c>
      <c r="Y269" s="715"/>
      <c r="Z269" s="704">
        <f t="shared" si="74"/>
        <v>233.33333333333334</v>
      </c>
      <c r="AA269" s="937">
        <f t="shared" si="75"/>
        <v>38.541666666666671</v>
      </c>
      <c r="AB269" s="641">
        <v>12</v>
      </c>
      <c r="AC269" s="918">
        <v>0.48</v>
      </c>
      <c r="AD269" s="918">
        <v>8.4700000000000006</v>
      </c>
      <c r="AE269" s="918">
        <v>6.72</v>
      </c>
      <c r="AF269" s="918">
        <v>1.45</v>
      </c>
      <c r="AG269" s="918">
        <v>8</v>
      </c>
      <c r="AH269" s="918">
        <v>-27.6</v>
      </c>
      <c r="AI269" s="918">
        <v>3.45</v>
      </c>
      <c r="AJ269" s="918">
        <v>-2.8000000000000003</v>
      </c>
      <c r="AK269" s="918">
        <v>4.5999999999999996</v>
      </c>
      <c r="AL269" s="930">
        <v>7820</v>
      </c>
      <c r="AM269" s="924">
        <v>2.8000000000000003</v>
      </c>
      <c r="AN269" s="918">
        <v>0.91</v>
      </c>
      <c r="AO269" s="804">
        <f t="shared" si="76"/>
        <v>-26.565228507731398</v>
      </c>
      <c r="AP269" s="805">
        <f t="shared" si="77"/>
        <v>11.976438158935272</v>
      </c>
      <c r="AQ269" s="938">
        <f t="shared" si="78"/>
        <v>57.600643916714269</v>
      </c>
      <c r="AR269" s="704">
        <f>INDEX(Historical!$C$7:$C$1439,MATCH(B269,Historical!$B$7:$B$1446,0))*IF(AH269="n/a",1.03,IF(AH269&lt;0,1.01,IF(AH269&gt;10,1.1,(1+AH269/100))))</f>
        <v>1.1312000000000002</v>
      </c>
      <c r="AS269" s="937">
        <f t="shared" si="79"/>
        <v>1.1702264000000002</v>
      </c>
      <c r="AT269" s="937">
        <f t="shared" si="83"/>
        <v>1.2240568144000004</v>
      </c>
      <c r="AU269" s="937">
        <f t="shared" si="83"/>
        <v>1.2803634278624003</v>
      </c>
      <c r="AV269" s="937">
        <f t="shared" si="83"/>
        <v>1.3392601455440707</v>
      </c>
      <c r="AW269" s="704">
        <f t="shared" si="80"/>
        <v>6.1451067878064718</v>
      </c>
      <c r="AX269" s="812">
        <f t="shared" si="81"/>
        <v>33.216793447602548</v>
      </c>
      <c r="AY269" s="997">
        <v>0.68</v>
      </c>
      <c r="AZ269" s="924">
        <v>40.58</v>
      </c>
      <c r="BA269" s="924">
        <v>-0.75</v>
      </c>
      <c r="BB269" s="924">
        <v>5.83</v>
      </c>
      <c r="BC269" s="924">
        <v>11.709999999999999</v>
      </c>
      <c r="BE269" s="666">
        <v>2011</v>
      </c>
      <c r="BF269" s="948" t="e">
        <f>#VALUE!</f>
        <v>#VALUE!</v>
      </c>
      <c r="BG269" s="933">
        <v>3.8</v>
      </c>
    </row>
    <row r="270" spans="1:59" s="840" customFormat="1" ht="11.25" customHeight="1" x14ac:dyDescent="0.2">
      <c r="A270" s="819" t="s">
        <v>1385</v>
      </c>
      <c r="B270" s="848" t="s">
        <v>1386</v>
      </c>
      <c r="C270" s="994" t="s">
        <v>108</v>
      </c>
      <c r="D270" s="994" t="s">
        <v>118</v>
      </c>
      <c r="E270" s="820">
        <v>8</v>
      </c>
      <c r="F270" s="526">
        <v>488</v>
      </c>
      <c r="G270" s="1151" t="s">
        <v>106</v>
      </c>
      <c r="H270" s="1151" t="s">
        <v>106</v>
      </c>
      <c r="I270" s="821">
        <v>14.74</v>
      </c>
      <c r="J270" s="822">
        <f t="shared" si="69"/>
        <v>2.7137042062415198</v>
      </c>
      <c r="K270" s="823">
        <v>0.1</v>
      </c>
      <c r="L270" s="824">
        <v>4</v>
      </c>
      <c r="M270" s="825">
        <f t="shared" si="70"/>
        <v>0.4</v>
      </c>
      <c r="N270" s="826" t="s">
        <v>149</v>
      </c>
      <c r="O270" s="827">
        <v>0.08</v>
      </c>
      <c r="P270" s="849">
        <v>43158</v>
      </c>
      <c r="Q270" s="849">
        <v>43174</v>
      </c>
      <c r="R270" s="825">
        <f t="shared" si="71"/>
        <v>25.000000000000007</v>
      </c>
      <c r="S270" s="761">
        <f>IF(INDEX(Historical!$D$7:$D$1439,MATCH(B270,Historical!$B$7:$B$1446,0))=0,"n/a",(INDEX(Historical!$C$7:$C$1439,MATCH(B270,Historical!$B$7:$B$1446,0))/INDEX(Historical!$D$7:$D$1439,MATCH(B270,Historical!$B$7:$B$1446,0))-1)*100)</f>
        <v>32.231404958677686</v>
      </c>
      <c r="T270" s="761">
        <f>IF(INDEX(Historical!$F$7:$F$1432,MATCH(B270,Historical!$B$7:$B$1446,0))=0,"n/a",((INDEX(Historical!$C$7:$C$1439,MATCH(B270,Historical!$B$7:$B$1446,0))/INDEX(Historical!$F$7:$F$1432,MATCH(B270,Historical!$B$7:$B$1446,0)))^(1/3)-1)*100)</f>
        <v>23.47158379972165</v>
      </c>
      <c r="U270" s="761">
        <f>IF(INDEX(Historical!$H$7:$H$1432,MATCH(B270,Historical!$B$7:$B$1446,0))=0,"n/a",((INDEX(Historical!$C$7:$C$1439,MATCH(B270,Historical!$B$7:$B$1446,0))/INDEX(Historical!$H$7:$H$1432,MATCH(B270,Historical!$B$7:$B$1446,0)))^(1/5)-1)*100)</f>
        <v>20.112443398143132</v>
      </c>
      <c r="V270" s="761" t="str">
        <f>IF(INDEX(Historical!$O$7:$O$1432,MATCH(B270,Historical!$B$7:$B$1446,0))=0,"n/a",((INDEX(Historical!$C$7:$C$1439,MATCH(B270,Historical!$B$7:$B$1446,0))/INDEX(Historical!$O$7:$O$1432,MATCH(B270,Historical!$B$7:$B$1446,0)))^(1/10)-1)*100)</f>
        <v>n/a</v>
      </c>
      <c r="W270" s="829" t="str">
        <f t="shared" si="72"/>
        <v>n/a</v>
      </c>
      <c r="X270" s="830" t="str">
        <f t="shared" si="73"/>
        <v>n/a</v>
      </c>
      <c r="Y270" s="845"/>
      <c r="Z270" s="822">
        <f t="shared" si="74"/>
        <v>142.85714285714286</v>
      </c>
      <c r="AA270" s="832">
        <f t="shared" si="75"/>
        <v>52.642857142857139</v>
      </c>
      <c r="AB270" s="824">
        <v>12</v>
      </c>
      <c r="AC270" s="833">
        <v>0.28000000000000003</v>
      </c>
      <c r="AD270" s="833" t="s">
        <v>137</v>
      </c>
      <c r="AE270" s="833">
        <v>1.4</v>
      </c>
      <c r="AF270" s="833">
        <v>1.78</v>
      </c>
      <c r="AG270" s="833">
        <v>3.5000000000000004</v>
      </c>
      <c r="AH270" s="833">
        <v>-68.100000000000009</v>
      </c>
      <c r="AI270" s="833">
        <v>18.52</v>
      </c>
      <c r="AJ270" s="833">
        <v>-10.299999999999999</v>
      </c>
      <c r="AK270" s="833" t="s">
        <v>137</v>
      </c>
      <c r="AL270" s="834">
        <v>159.78</v>
      </c>
      <c r="AM270" s="835">
        <v>8.3000000000000007</v>
      </c>
      <c r="AN270" s="833">
        <v>0.33</v>
      </c>
      <c r="AO270" s="836">
        <f t="shared" si="76"/>
        <v>-29.816709538472487</v>
      </c>
      <c r="AP270" s="837">
        <f t="shared" si="77"/>
        <v>22.826147604384651</v>
      </c>
      <c r="AQ270" s="838">
        <f t="shared" si="78"/>
        <v>104.07437175292054</v>
      </c>
      <c r="AR270" s="704">
        <f>INDEX(Historical!$C$7:$C$1439,MATCH(B270,Historical!$B$7:$B$1446,0))*IF(AH270="n/a",1.03,IF(AH270&lt;0,1.01,IF(AH270&gt;10,1.1,(1+AH270/100))))</f>
        <v>0.40400000000000003</v>
      </c>
      <c r="AS270" s="832">
        <f t="shared" si="79"/>
        <v>0.44440000000000007</v>
      </c>
      <c r="AT270" s="832">
        <f t="shared" si="83"/>
        <v>0.45773200000000008</v>
      </c>
      <c r="AU270" s="832">
        <f t="shared" si="83"/>
        <v>0.47146396000000007</v>
      </c>
      <c r="AV270" s="832">
        <f t="shared" si="83"/>
        <v>0.48560787880000006</v>
      </c>
      <c r="AW270" s="822">
        <f t="shared" si="80"/>
        <v>2.2632038388000004</v>
      </c>
      <c r="AX270" s="839">
        <f t="shared" si="81"/>
        <v>15.354164442333786</v>
      </c>
      <c r="AY270" s="998">
        <v>0.55000000000000004</v>
      </c>
      <c r="AZ270" s="835">
        <v>3.73</v>
      </c>
      <c r="BA270" s="835">
        <v>-28.449999999999996</v>
      </c>
      <c r="BB270" s="835">
        <v>-9.0300000000000011</v>
      </c>
      <c r="BC270" s="835">
        <v>-12.690000000000001</v>
      </c>
      <c r="BD270" s="964"/>
      <c r="BE270" s="666">
        <v>2011</v>
      </c>
      <c r="BF270" s="948" t="e">
        <f>#VALUE!</f>
        <v>#VALUE!</v>
      </c>
      <c r="BG270" s="895">
        <v>1.2</v>
      </c>
    </row>
    <row r="271" spans="1:59" ht="11.25" customHeight="1" x14ac:dyDescent="0.2">
      <c r="A271" s="537" t="s">
        <v>1389</v>
      </c>
      <c r="B271" s="927" t="s">
        <v>1390</v>
      </c>
      <c r="C271" s="994" t="s">
        <v>4227</v>
      </c>
      <c r="D271" s="994" t="s">
        <v>4363</v>
      </c>
      <c r="E271" s="794">
        <v>9</v>
      </c>
      <c r="F271" s="526">
        <v>372</v>
      </c>
      <c r="G271" s="526" t="s">
        <v>106</v>
      </c>
      <c r="H271" s="526" t="s">
        <v>106</v>
      </c>
      <c r="I271" s="926">
        <v>119.41</v>
      </c>
      <c r="J271" s="704">
        <f t="shared" si="69"/>
        <v>2.5123523992965415</v>
      </c>
      <c r="K271" s="929">
        <v>0.75</v>
      </c>
      <c r="L271" s="641">
        <v>4</v>
      </c>
      <c r="M271" s="695">
        <f t="shared" si="70"/>
        <v>3</v>
      </c>
      <c r="N271" s="923" t="s">
        <v>119</v>
      </c>
      <c r="O271" s="797">
        <v>0.59</v>
      </c>
      <c r="P271" s="660">
        <v>43234</v>
      </c>
      <c r="Q271" s="660">
        <v>43252</v>
      </c>
      <c r="R271" s="695">
        <f t="shared" si="71"/>
        <v>27.118644067796616</v>
      </c>
      <c r="S271" s="761">
        <f>IF(INDEX(Historical!$D$7:$D$1439,MATCH(B271,Historical!$B$7:$B$1446,0))=0,"n/a",(INDEX(Historical!$C$7:$C$1439,MATCH(B271,Historical!$B$7:$B$1446,0))/INDEX(Historical!$D$7:$D$1439,MATCH(B271,Historical!$B$7:$B$1446,0))-1)*100)</f>
        <v>25.663716814159287</v>
      </c>
      <c r="T271" s="761">
        <f>IF(INDEX(Historical!$F$7:$F$1432,MATCH(B271,Historical!$B$7:$B$1446,0))=0,"n/a",((INDEX(Historical!$C$7:$C$1439,MATCH(B271,Historical!$B$7:$B$1446,0))/INDEX(Historical!$F$7:$F$1432,MATCH(B271,Historical!$B$7:$B$1446,0)))^(1/3)-1)*100)</f>
        <v>11.659597378386465</v>
      </c>
      <c r="U271" s="761">
        <f>IF(INDEX(Historical!$H$7:$H$1432,MATCH(B271,Historical!$B$7:$B$1446,0))=0,"n/a",((INDEX(Historical!$C$7:$C$1439,MATCH(B271,Historical!$B$7:$B$1446,0))/INDEX(Historical!$H$7:$H$1432,MATCH(B271,Historical!$B$7:$B$1446,0)))^(1/5)-1)*100)</f>
        <v>10.808706108221555</v>
      </c>
      <c r="V271" s="761">
        <f>IF(INDEX(Historical!$O$7:$O$1432,MATCH(B271,Historical!$B$7:$B$1446,0))=0,"n/a",((INDEX(Historical!$C$7:$C$1439,MATCH(B271,Historical!$B$7:$B$1446,0))/INDEX(Historical!$O$7:$O$1432,MATCH(B271,Historical!$B$7:$B$1446,0)))^(1/10)-1)*100)</f>
        <v>16.819867405851795</v>
      </c>
      <c r="W271" s="762">
        <f t="shared" si="72"/>
        <v>0.64261541707879943</v>
      </c>
      <c r="X271" s="763">
        <f t="shared" si="73"/>
        <v>0.5749311759692316</v>
      </c>
      <c r="Y271" s="718"/>
      <c r="Z271" s="704">
        <f t="shared" si="74"/>
        <v>33.5946248600224</v>
      </c>
      <c r="AA271" s="937">
        <f t="shared" si="75"/>
        <v>13.371780515117582</v>
      </c>
      <c r="AB271" s="641">
        <v>6</v>
      </c>
      <c r="AC271" s="918">
        <v>8.93</v>
      </c>
      <c r="AD271" s="918">
        <v>1.31</v>
      </c>
      <c r="AE271" s="918">
        <v>4.3099999999999996</v>
      </c>
      <c r="AF271" s="918">
        <v>11.37</v>
      </c>
      <c r="AG271" s="920">
        <v>92.300000000000011</v>
      </c>
      <c r="AH271" s="918">
        <v>28.9</v>
      </c>
      <c r="AI271" s="918">
        <v>13</v>
      </c>
      <c r="AJ271" s="918">
        <v>18.8</v>
      </c>
      <c r="AK271" s="918">
        <v>10.18</v>
      </c>
      <c r="AL271" s="930">
        <v>18560</v>
      </c>
      <c r="AM271" s="924">
        <v>0.3</v>
      </c>
      <c r="AN271" s="920">
        <v>1.4</v>
      </c>
      <c r="AO271" s="804">
        <f t="shared" si="76"/>
        <v>-5.0722007599485863E-2</v>
      </c>
      <c r="AP271" s="805">
        <f t="shared" si="77"/>
        <v>13.321058507518096</v>
      </c>
      <c r="AQ271" s="938">
        <f t="shared" si="78"/>
        <v>159.94627176218711</v>
      </c>
      <c r="AR271" s="704">
        <f>INDEX(Historical!$C$7:$C$1439,MATCH(B271,Historical!$B$7:$B$1446,0))*IF(AH271="n/a",1.03,IF(AH271&lt;0,1.01,IF(AH271&gt;10,1.1,(1+AH271/100))))</f>
        <v>3.1240000000000001</v>
      </c>
      <c r="AS271" s="937">
        <f t="shared" si="79"/>
        <v>3.4364000000000003</v>
      </c>
      <c r="AT271" s="937">
        <f t="shared" si="83"/>
        <v>3.7800400000000005</v>
      </c>
      <c r="AU271" s="937">
        <f t="shared" si="83"/>
        <v>4.1580440000000012</v>
      </c>
      <c r="AV271" s="937">
        <f t="shared" si="83"/>
        <v>4.5738484000000019</v>
      </c>
      <c r="AW271" s="704">
        <f t="shared" si="80"/>
        <v>19.072332400000004</v>
      </c>
      <c r="AX271" s="812">
        <f t="shared" si="81"/>
        <v>15.972140021773725</v>
      </c>
      <c r="AY271" s="997">
        <v>1.61</v>
      </c>
      <c r="AZ271" s="924">
        <v>48.06</v>
      </c>
      <c r="BA271" s="924">
        <v>-4.2299999999999995</v>
      </c>
      <c r="BB271" s="924">
        <v>8.09</v>
      </c>
      <c r="BC271" s="924">
        <v>15.32</v>
      </c>
      <c r="BE271" s="666">
        <v>2010</v>
      </c>
      <c r="BF271" s="948" t="e">
        <f>#VALUE!</f>
        <v>#VALUE!</v>
      </c>
      <c r="BG271" s="933">
        <v>25.3</v>
      </c>
    </row>
    <row r="272" spans="1:59" ht="11.25" customHeight="1" x14ac:dyDescent="0.2">
      <c r="A272" s="611" t="s">
        <v>1387</v>
      </c>
      <c r="B272" s="927" t="s">
        <v>1388</v>
      </c>
      <c r="C272" s="994" t="s">
        <v>4356</v>
      </c>
      <c r="D272" s="994" t="s">
        <v>4357</v>
      </c>
      <c r="E272" s="794">
        <v>5</v>
      </c>
      <c r="F272" s="526">
        <v>801</v>
      </c>
      <c r="G272" s="526" t="s">
        <v>115</v>
      </c>
      <c r="H272" s="526" t="s">
        <v>115</v>
      </c>
      <c r="I272" s="926">
        <v>15.99</v>
      </c>
      <c r="J272" s="704">
        <f t="shared" si="69"/>
        <v>7.9424640400250155</v>
      </c>
      <c r="K272" s="929">
        <v>0.3175</v>
      </c>
      <c r="L272" s="641">
        <v>4</v>
      </c>
      <c r="M272" s="695">
        <f t="shared" si="70"/>
        <v>1.27</v>
      </c>
      <c r="N272" s="923" t="s">
        <v>467</v>
      </c>
      <c r="O272" s="797">
        <v>0.30249999999999999</v>
      </c>
      <c r="P272" s="919">
        <v>43104</v>
      </c>
      <c r="Q272" s="919">
        <v>43112</v>
      </c>
      <c r="R272" s="695">
        <f t="shared" si="71"/>
        <v>4.9586776859504171</v>
      </c>
      <c r="S272" s="761">
        <f>IF(INDEX(Historical!$D$7:$D$1439,MATCH(B272,Historical!$B$7:$B$1446,0))=0,"n/a",(INDEX(Historical!$C$7:$C$1439,MATCH(B272,Historical!$B$7:$B$1446,0))/INDEX(Historical!$D$7:$D$1439,MATCH(B272,Historical!$B$7:$B$1446,0))-1)*100)</f>
        <v>4.9586776859504189</v>
      </c>
      <c r="T272" s="761">
        <f>IF(INDEX(Historical!$F$7:$F$1432,MATCH(B272,Historical!$B$7:$B$1446,0))=0,"n/a",((INDEX(Historical!$C$7:$C$1439,MATCH(B272,Historical!$B$7:$B$1446,0))/INDEX(Historical!$F$7:$F$1432,MATCH(B272,Historical!$B$7:$B$1446,0)))^(1/3)-1)*100)</f>
        <v>5.6319946630018158</v>
      </c>
      <c r="U272" s="761">
        <f>IF(INDEX(Historical!$H$7:$H$1432,MATCH(B272,Historical!$B$7:$B$1446,0))=0,"n/a",((INDEX(Historical!$C$7:$C$1439,MATCH(B272,Historical!$B$7:$B$1446,0))/INDEX(Historical!$H$7:$H$1432,MATCH(B272,Historical!$B$7:$B$1446,0)))^(1/5)-1)*100)</f>
        <v>5.7563607428677388</v>
      </c>
      <c r="V272" s="761">
        <f>IF(INDEX(Historical!$O$7:$O$1432,MATCH(B272,Historical!$B$7:$B$1446,0))=0,"n/a",((INDEX(Historical!$C$7:$C$1439,MATCH(B272,Historical!$B$7:$B$1446,0))/INDEX(Historical!$O$7:$O$1432,MATCH(B272,Historical!$B$7:$B$1446,0)))^(1/10)-1)*100)</f>
        <v>-9.0520346350250627</v>
      </c>
      <c r="W272" s="762" t="str">
        <f t="shared" si="72"/>
        <v>n/a</v>
      </c>
      <c r="X272" s="763" t="str">
        <f t="shared" si="73"/>
        <v>n/a</v>
      </c>
      <c r="Y272" s="720"/>
      <c r="Z272" s="704" t="str">
        <f t="shared" si="74"/>
        <v>n/a</v>
      </c>
      <c r="AA272" s="937" t="str">
        <f t="shared" si="75"/>
        <v>n/a</v>
      </c>
      <c r="AB272" s="641">
        <v>12</v>
      </c>
      <c r="AC272" s="918">
        <v>-0.56000000000000005</v>
      </c>
      <c r="AD272" s="918" t="s">
        <v>137</v>
      </c>
      <c r="AE272" s="918">
        <v>3.86</v>
      </c>
      <c r="AF272" s="918">
        <v>0.95</v>
      </c>
      <c r="AG272" s="918">
        <v>-3.1</v>
      </c>
      <c r="AH272" s="918">
        <v>-492.2</v>
      </c>
      <c r="AI272" s="918">
        <v>16.669999999999998</v>
      </c>
      <c r="AJ272" s="918">
        <v>-9</v>
      </c>
      <c r="AK272" s="918">
        <v>52.7</v>
      </c>
      <c r="AL272" s="930">
        <v>1370</v>
      </c>
      <c r="AM272" s="924">
        <v>0.3</v>
      </c>
      <c r="AN272" s="918">
        <v>1.0900000000000001</v>
      </c>
      <c r="AO272" s="804" t="str">
        <f t="shared" si="76"/>
        <v>n/a</v>
      </c>
      <c r="AP272" s="805">
        <f t="shared" si="77"/>
        <v>13.698824782892753</v>
      </c>
      <c r="AQ272" s="938" t="str">
        <f t="shared" si="78"/>
        <v>n/a</v>
      </c>
      <c r="AR272" s="704">
        <f>INDEX(Historical!$C$7:$C$1439,MATCH(B272,Historical!$B$7:$B$1446,0))*IF(AH272="n/a",1.03,IF(AH272&lt;0,1.01,IF(AH272&gt;10,1.1,(1+AH272/100))))</f>
        <v>1.2827</v>
      </c>
      <c r="AS272" s="937">
        <f t="shared" si="79"/>
        <v>1.4109700000000001</v>
      </c>
      <c r="AT272" s="937">
        <f t="shared" si="83"/>
        <v>1.5520670000000001</v>
      </c>
      <c r="AU272" s="937">
        <f t="shared" si="83"/>
        <v>1.7072737000000002</v>
      </c>
      <c r="AV272" s="937">
        <f t="shared" si="83"/>
        <v>1.8780010700000005</v>
      </c>
      <c r="AW272" s="704">
        <f t="shared" si="80"/>
        <v>7.8310117700000008</v>
      </c>
      <c r="AX272" s="812">
        <f t="shared" si="81"/>
        <v>48.974432582864296</v>
      </c>
      <c r="AY272" s="997">
        <v>0.85</v>
      </c>
      <c r="AZ272" s="924">
        <v>17.059999999999999</v>
      </c>
      <c r="BA272" s="924">
        <v>-9.92</v>
      </c>
      <c r="BB272" s="924">
        <v>-0.13999999999999999</v>
      </c>
      <c r="BC272" s="924">
        <v>-1.47</v>
      </c>
      <c r="BE272" s="666">
        <v>2014</v>
      </c>
      <c r="BF272" s="948" t="e">
        <f>#VALUE!</f>
        <v>#VALUE!</v>
      </c>
      <c r="BG272" s="933">
        <v>-1.4000000000000001</v>
      </c>
    </row>
    <row r="273" spans="1:59" ht="11.25" customHeight="1" x14ac:dyDescent="0.2">
      <c r="A273" s="537" t="s">
        <v>1391</v>
      </c>
      <c r="B273" s="927" t="s">
        <v>1392</v>
      </c>
      <c r="C273" s="994" t="s">
        <v>247</v>
      </c>
      <c r="D273" s="994" t="s">
        <v>4385</v>
      </c>
      <c r="E273" s="794">
        <v>9</v>
      </c>
      <c r="F273" s="526">
        <v>464</v>
      </c>
      <c r="G273" s="526" t="s">
        <v>106</v>
      </c>
      <c r="H273" s="526" t="s">
        <v>106</v>
      </c>
      <c r="I273" s="926">
        <v>68.77</v>
      </c>
      <c r="J273" s="704">
        <f t="shared" si="69"/>
        <v>3.897048131452669</v>
      </c>
      <c r="K273" s="929">
        <v>0.67</v>
      </c>
      <c r="L273" s="641">
        <v>4</v>
      </c>
      <c r="M273" s="695">
        <f t="shared" si="70"/>
        <v>2.68</v>
      </c>
      <c r="N273" s="923" t="s">
        <v>289</v>
      </c>
      <c r="O273" s="797">
        <v>0.61</v>
      </c>
      <c r="P273" s="917">
        <v>43543</v>
      </c>
      <c r="Q273" s="917">
        <v>43558</v>
      </c>
      <c r="R273" s="695">
        <f t="shared" si="71"/>
        <v>9.8360655737705009</v>
      </c>
      <c r="S273" s="761">
        <f>IF(INDEX(Historical!$D$7:$D$1439,MATCH(B273,Historical!$B$7:$B$1446,0))=0,"n/a",(INDEX(Historical!$C$7:$C$1439,MATCH(B273,Historical!$B$7:$B$1446,0))/INDEX(Historical!$D$7:$D$1439,MATCH(B273,Historical!$B$7:$B$1446,0))-1)*100)</f>
        <v>10.909090909090891</v>
      </c>
      <c r="T273" s="761">
        <f>IF(INDEX(Historical!$F$7:$F$1432,MATCH(B273,Historical!$B$7:$B$1446,0))=0,"n/a",((INDEX(Historical!$C$7:$C$1439,MATCH(B273,Historical!$B$7:$B$1446,0))/INDEX(Historical!$F$7:$F$1432,MATCH(B273,Historical!$B$7:$B$1446,0)))^(1/3)-1)*100)</f>
        <v>10.67234370322312</v>
      </c>
      <c r="U273" s="761">
        <f>IF(INDEX(Historical!$H$7:$H$1432,MATCH(B273,Historical!$B$7:$B$1446,0))=0,"n/a",((INDEX(Historical!$C$7:$C$1439,MATCH(B273,Historical!$B$7:$B$1446,0))/INDEX(Historical!$H$7:$H$1432,MATCH(B273,Historical!$B$7:$B$1446,0)))^(1/5)-1)*100)</f>
        <v>11.751241888136343</v>
      </c>
      <c r="V273" s="761" t="str">
        <f>IF(INDEX(Historical!$O$7:$O$1432,MATCH(B273,Historical!$B$7:$B$1446,0))=0,"n/a",((INDEX(Historical!$C$7:$C$1439,MATCH(B273,Historical!$B$7:$B$1446,0))/INDEX(Historical!$O$7:$O$1432,MATCH(B273,Historical!$B$7:$B$1446,0)))^(1/10)-1)*100)</f>
        <v>n/a</v>
      </c>
      <c r="W273" s="762" t="str">
        <f t="shared" si="72"/>
        <v>n/a</v>
      </c>
      <c r="X273" s="763">
        <f t="shared" si="73"/>
        <v>16.787488411623347</v>
      </c>
      <c r="Y273" s="927"/>
      <c r="Z273" s="704">
        <f t="shared" si="74"/>
        <v>55.257731958762889</v>
      </c>
      <c r="AA273" s="937">
        <f t="shared" si="75"/>
        <v>14.179381443298968</v>
      </c>
      <c r="AB273" s="641">
        <v>1</v>
      </c>
      <c r="AC273" s="918">
        <v>4.8499999999999996</v>
      </c>
      <c r="AD273" s="918">
        <v>1.39</v>
      </c>
      <c r="AE273" s="918">
        <v>0.56999999999999995</v>
      </c>
      <c r="AF273" s="918">
        <v>2.0699999999999998</v>
      </c>
      <c r="AG273" s="918">
        <v>17.5</v>
      </c>
      <c r="AH273" s="918">
        <v>38.5</v>
      </c>
      <c r="AI273" s="918">
        <v>3.62</v>
      </c>
      <c r="AJ273" s="918">
        <v>0.70000000000000007</v>
      </c>
      <c r="AK273" s="918">
        <v>10.209999999999999</v>
      </c>
      <c r="AL273" s="930">
        <v>11590</v>
      </c>
      <c r="AM273" s="924">
        <v>0.70000000000000007</v>
      </c>
      <c r="AN273" s="918">
        <v>0.72</v>
      </c>
      <c r="AO273" s="804">
        <f t="shared" si="76"/>
        <v>1.468908576290044</v>
      </c>
      <c r="AP273" s="805">
        <f t="shared" si="77"/>
        <v>15.648290019589012</v>
      </c>
      <c r="AQ273" s="938">
        <f t="shared" si="78"/>
        <v>14.214845479189142</v>
      </c>
      <c r="AR273" s="704">
        <f>INDEX(Historical!$C$7:$C$1439,MATCH(B273,Historical!$B$7:$B$1446,0))*IF(AH273="n/a",1.03,IF(AH273&lt;0,1.01,IF(AH273&gt;10,1.1,(1+AH273/100))))</f>
        <v>2.6840000000000002</v>
      </c>
      <c r="AS273" s="937">
        <f t="shared" si="79"/>
        <v>2.7811608000000003</v>
      </c>
      <c r="AT273" s="937">
        <f t="shared" si="83"/>
        <v>3.0592768800000005</v>
      </c>
      <c r="AU273" s="937">
        <f t="shared" si="83"/>
        <v>3.3652045680000007</v>
      </c>
      <c r="AV273" s="937">
        <f t="shared" si="83"/>
        <v>3.7017250248000009</v>
      </c>
      <c r="AW273" s="704">
        <f t="shared" si="80"/>
        <v>15.591367272800003</v>
      </c>
      <c r="AX273" s="812">
        <f t="shared" si="81"/>
        <v>22.671756976588632</v>
      </c>
      <c r="AY273" s="997">
        <v>0.8</v>
      </c>
      <c r="AZ273" s="924">
        <v>18.790000000000003</v>
      </c>
      <c r="BA273" s="924">
        <v>-17.419999999999998</v>
      </c>
      <c r="BB273" s="924">
        <v>1.31</v>
      </c>
      <c r="BC273" s="924">
        <v>-3.84</v>
      </c>
      <c r="BE273" s="666">
        <v>2011</v>
      </c>
      <c r="BF273" s="948" t="e">
        <f>#VALUE!</f>
        <v>#VALUE!</v>
      </c>
      <c r="BG273" s="933">
        <v>7.1</v>
      </c>
    </row>
    <row r="274" spans="1:59" ht="11.25" customHeight="1" x14ac:dyDescent="0.2">
      <c r="A274" s="611" t="s">
        <v>1373</v>
      </c>
      <c r="B274" s="927" t="s">
        <v>1374</v>
      </c>
      <c r="C274" s="994" t="s">
        <v>112</v>
      </c>
      <c r="D274" s="994" t="s">
        <v>4394</v>
      </c>
      <c r="E274" s="795">
        <v>7</v>
      </c>
      <c r="F274" s="526">
        <v>589</v>
      </c>
      <c r="G274" s="526" t="s">
        <v>106</v>
      </c>
      <c r="H274" s="526" t="s">
        <v>106</v>
      </c>
      <c r="I274" s="926">
        <v>115.98</v>
      </c>
      <c r="J274" s="704">
        <f t="shared" si="69"/>
        <v>1.2415933781686497</v>
      </c>
      <c r="K274" s="929">
        <v>0.36</v>
      </c>
      <c r="L274" s="641">
        <v>4</v>
      </c>
      <c r="M274" s="695">
        <f t="shared" si="70"/>
        <v>1.44</v>
      </c>
      <c r="N274" s="923" t="s">
        <v>266</v>
      </c>
      <c r="O274" s="797">
        <v>0.33</v>
      </c>
      <c r="P274" s="919">
        <v>42986</v>
      </c>
      <c r="Q274" s="919">
        <v>43012</v>
      </c>
      <c r="R274" s="695">
        <f t="shared" si="71"/>
        <v>9.0909090909090811</v>
      </c>
      <c r="S274" s="761">
        <f>IF(INDEX(Historical!$D$7:$D$1439,MATCH(B274,Historical!$B$7:$B$1446,0))=0,"n/a",(INDEX(Historical!$C$7:$C$1439,MATCH(B274,Historical!$B$7:$B$1446,0))/INDEX(Historical!$D$7:$D$1439,MATCH(B274,Historical!$B$7:$B$1446,0))-1)*100)</f>
        <v>6.6666666666666652</v>
      </c>
      <c r="T274" s="761">
        <f>IF(INDEX(Historical!$F$7:$F$1432,MATCH(B274,Historical!$B$7:$B$1446,0))=0,"n/a",((INDEX(Historical!$C$7:$C$1439,MATCH(B274,Historical!$B$7:$B$1446,0))/INDEX(Historical!$F$7:$F$1432,MATCH(B274,Historical!$B$7:$B$1446,0)))^(1/3)-1)*100)</f>
        <v>4.2764546753383037</v>
      </c>
      <c r="U274" s="761">
        <f>IF(INDEX(Historical!$H$7:$H$1432,MATCH(B274,Historical!$B$7:$B$1446,0))=0,"n/a",((INDEX(Historical!$C$7:$C$1439,MATCH(B274,Historical!$B$7:$B$1446,0))/INDEX(Historical!$H$7:$H$1432,MATCH(B274,Historical!$B$7:$B$1446,0)))^(1/5)-1)*100)</f>
        <v>11.382417860287909</v>
      </c>
      <c r="V274" s="761" t="str">
        <f>IF(INDEX(Historical!$O$7:$O$1432,MATCH(B274,Historical!$B$7:$B$1446,0))=0,"n/a",((INDEX(Historical!$C$7:$C$1439,MATCH(B274,Historical!$B$7:$B$1446,0))/INDEX(Historical!$O$7:$O$1432,MATCH(B274,Historical!$B$7:$B$1446,0)))^(1/10)-1)*100)</f>
        <v>n/a</v>
      </c>
      <c r="W274" s="762" t="str">
        <f t="shared" si="72"/>
        <v>n/a</v>
      </c>
      <c r="X274" s="763">
        <f t="shared" si="73"/>
        <v>0.86230438335514448</v>
      </c>
      <c r="Y274" s="729" t="s">
        <v>4430</v>
      </c>
      <c r="Z274" s="704">
        <f t="shared" si="74"/>
        <v>24.283305227655987</v>
      </c>
      <c r="AA274" s="937">
        <f t="shared" si="75"/>
        <v>19.558178752107928</v>
      </c>
      <c r="AB274" s="641">
        <v>12</v>
      </c>
      <c r="AC274" s="918">
        <v>5.93</v>
      </c>
      <c r="AD274" s="918">
        <v>1.44</v>
      </c>
      <c r="AE274" s="918">
        <v>4.47</v>
      </c>
      <c r="AF274" s="918">
        <v>2.44</v>
      </c>
      <c r="AG274" s="918">
        <v>13.3</v>
      </c>
      <c r="AH274" s="918">
        <v>13.5</v>
      </c>
      <c r="AI274" s="918">
        <v>13.819999999999999</v>
      </c>
      <c r="AJ274" s="918">
        <v>13.200000000000001</v>
      </c>
      <c r="AK274" s="918">
        <v>13.54</v>
      </c>
      <c r="AL274" s="930">
        <v>12130</v>
      </c>
      <c r="AM274" s="924">
        <v>0.5</v>
      </c>
      <c r="AN274" s="918">
        <v>0.56000000000000005</v>
      </c>
      <c r="AO274" s="804">
        <f t="shared" si="76"/>
        <v>-6.934167513651369</v>
      </c>
      <c r="AP274" s="805">
        <f t="shared" si="77"/>
        <v>12.624011238456559</v>
      </c>
      <c r="AQ274" s="938">
        <f t="shared" si="78"/>
        <v>45.63570403982267</v>
      </c>
      <c r="AR274" s="704">
        <f>INDEX(Historical!$C$7:$C$1439,MATCH(B274,Historical!$B$7:$B$1446,0))*IF(AH274="n/a",1.03,IF(AH274&lt;0,1.01,IF(AH274&gt;10,1.1,(1+AH274/100))))</f>
        <v>1.5840000000000001</v>
      </c>
      <c r="AS274" s="937">
        <f t="shared" si="79"/>
        <v>1.7424000000000002</v>
      </c>
      <c r="AT274" s="937">
        <f t="shared" si="83"/>
        <v>1.9166400000000003</v>
      </c>
      <c r="AU274" s="937">
        <f t="shared" si="83"/>
        <v>2.1083040000000004</v>
      </c>
      <c r="AV274" s="937">
        <f t="shared" si="83"/>
        <v>2.3191344000000007</v>
      </c>
      <c r="AW274" s="704">
        <f t="shared" si="80"/>
        <v>9.6704784000000021</v>
      </c>
      <c r="AX274" s="812">
        <f t="shared" si="81"/>
        <v>8.3380569063631675</v>
      </c>
      <c r="AY274" s="997">
        <v>0.9</v>
      </c>
      <c r="AZ274" s="924">
        <v>28.08</v>
      </c>
      <c r="BA274" s="924">
        <v>-3.62</v>
      </c>
      <c r="BB274" s="924">
        <v>5.88</v>
      </c>
      <c r="BC274" s="924">
        <v>7.64</v>
      </c>
      <c r="BE274" s="666">
        <v>2013</v>
      </c>
      <c r="BF274" s="948" t="e">
        <f>#VALUE!</f>
        <v>#VALUE!</v>
      </c>
      <c r="BG274" s="933">
        <v>6.7</v>
      </c>
    </row>
    <row r="275" spans="1:59" ht="11.25" customHeight="1" x14ac:dyDescent="0.2">
      <c r="A275" s="611" t="s">
        <v>1377</v>
      </c>
      <c r="B275" s="927" t="s">
        <v>1378</v>
      </c>
      <c r="C275" s="994" t="s">
        <v>4356</v>
      </c>
      <c r="D275" s="994" t="s">
        <v>4387</v>
      </c>
      <c r="E275" s="794">
        <v>9</v>
      </c>
      <c r="F275" s="526">
        <v>405</v>
      </c>
      <c r="G275" s="526" t="s">
        <v>106</v>
      </c>
      <c r="H275" s="526" t="s">
        <v>106</v>
      </c>
      <c r="I275" s="926">
        <v>21.39</v>
      </c>
      <c r="J275" s="704">
        <f t="shared" si="69"/>
        <v>3.9270687237026647</v>
      </c>
      <c r="K275" s="929">
        <v>0.21</v>
      </c>
      <c r="L275" s="641">
        <v>4</v>
      </c>
      <c r="M275" s="695">
        <f t="shared" si="70"/>
        <v>0.84</v>
      </c>
      <c r="N275" s="923" t="s">
        <v>266</v>
      </c>
      <c r="O275" s="797">
        <v>0.19</v>
      </c>
      <c r="P275" s="917">
        <v>43461</v>
      </c>
      <c r="Q275" s="917">
        <v>43468</v>
      </c>
      <c r="R275" s="695">
        <f t="shared" si="71"/>
        <v>10.52631578947368</v>
      </c>
      <c r="S275" s="761">
        <f>IF(INDEX(Historical!$D$7:$D$1439,MATCH(B275,Historical!$B$7:$B$1446,0))=0,"n/a",(INDEX(Historical!$C$7:$C$1439,MATCH(B275,Historical!$B$7:$B$1446,0))/INDEX(Historical!$D$7:$D$1439,MATCH(B275,Historical!$B$7:$B$1446,0))-1)*100)</f>
        <v>11.764705882352944</v>
      </c>
      <c r="T275" s="761">
        <f>IF(INDEX(Historical!$F$7:$F$1432,MATCH(B275,Historical!$B$7:$B$1446,0))=0,"n/a",((INDEX(Historical!$C$7:$C$1439,MATCH(B275,Historical!$B$7:$B$1446,0))/INDEX(Historical!$F$7:$F$1432,MATCH(B275,Historical!$B$7:$B$1446,0)))^(1/3)-1)*100)</f>
        <v>19.087732513870435</v>
      </c>
      <c r="U275" s="761">
        <f>IF(INDEX(Historical!$H$7:$H$1432,MATCH(B275,Historical!$B$7:$B$1446,0))=0,"n/a",((INDEX(Historical!$C$7:$C$1439,MATCH(B275,Historical!$B$7:$B$1446,0))/INDEX(Historical!$H$7:$H$1432,MATCH(B275,Historical!$B$7:$B$1446,0)))^(1/5)-1)*100)</f>
        <v>23.927602766410683</v>
      </c>
      <c r="V275" s="761" t="str">
        <f>IF(INDEX(Historical!$O$7:$O$1432,MATCH(B275,Historical!$B$7:$B$1446,0))=0,"n/a",((INDEX(Historical!$C$7:$C$1439,MATCH(B275,Historical!$B$7:$B$1446,0))/INDEX(Historical!$O$7:$O$1432,MATCH(B275,Historical!$B$7:$B$1446,0)))^(1/10)-1)*100)</f>
        <v>n/a</v>
      </c>
      <c r="W275" s="762" t="str">
        <f t="shared" si="72"/>
        <v>n/a</v>
      </c>
      <c r="X275" s="763">
        <f t="shared" si="73"/>
        <v>0.51457210250345553</v>
      </c>
      <c r="Y275" s="715"/>
      <c r="Z275" s="704">
        <f t="shared" si="74"/>
        <v>80.769230769230759</v>
      </c>
      <c r="AA275" s="937">
        <f t="shared" si="75"/>
        <v>20.567307692307693</v>
      </c>
      <c r="AB275" s="641">
        <v>12</v>
      </c>
      <c r="AC275" s="918">
        <v>1.04</v>
      </c>
      <c r="AD275" s="918">
        <v>2.57</v>
      </c>
      <c r="AE275" s="918">
        <v>4.12</v>
      </c>
      <c r="AF275" s="918">
        <v>2.42</v>
      </c>
      <c r="AG275" s="918">
        <v>11.600000000000001</v>
      </c>
      <c r="AH275" s="920">
        <v>124.8</v>
      </c>
      <c r="AI275" s="920">
        <v>42.9</v>
      </c>
      <c r="AJ275" s="918">
        <v>46.5</v>
      </c>
      <c r="AK275" s="918">
        <v>8</v>
      </c>
      <c r="AL275" s="930">
        <v>3190</v>
      </c>
      <c r="AM275" s="924">
        <v>6.1</v>
      </c>
      <c r="AN275" s="918">
        <v>4.34</v>
      </c>
      <c r="AO275" s="804">
        <f t="shared" si="76"/>
        <v>7.2873637978056536</v>
      </c>
      <c r="AP275" s="805">
        <f t="shared" si="77"/>
        <v>27.854671490113347</v>
      </c>
      <c r="AQ275" s="938">
        <f t="shared" si="78"/>
        <v>48.73224953345543</v>
      </c>
      <c r="AR275" s="704">
        <f>INDEX(Historical!$C$7:$C$1439,MATCH(B275,Historical!$B$7:$B$1446,0))*IF(AH275="n/a",1.03,IF(AH275&lt;0,1.01,IF(AH275&gt;10,1.1,(1+AH275/100))))</f>
        <v>0.83600000000000008</v>
      </c>
      <c r="AS275" s="937">
        <f t="shared" si="79"/>
        <v>0.9196000000000002</v>
      </c>
      <c r="AT275" s="937">
        <f t="shared" si="83"/>
        <v>0.99316800000000027</v>
      </c>
      <c r="AU275" s="937">
        <f t="shared" si="83"/>
        <v>1.0726214400000003</v>
      </c>
      <c r="AV275" s="937">
        <f t="shared" si="83"/>
        <v>1.1584311552000004</v>
      </c>
      <c r="AW275" s="704">
        <f t="shared" si="80"/>
        <v>4.9798205952000014</v>
      </c>
      <c r="AX275" s="812">
        <f t="shared" si="81"/>
        <v>23.281068701262278</v>
      </c>
      <c r="AY275" s="997">
        <v>1.39</v>
      </c>
      <c r="AZ275" s="924">
        <v>24</v>
      </c>
      <c r="BA275" s="924">
        <v>-3.9699999999999998</v>
      </c>
      <c r="BB275" s="924">
        <v>4.1099999999999994</v>
      </c>
      <c r="BC275" s="924">
        <v>5.1499999999999995</v>
      </c>
      <c r="BE275" s="666">
        <v>2011</v>
      </c>
      <c r="BF275" s="948" t="e">
        <f>#VALUE!</f>
        <v>#VALUE!</v>
      </c>
      <c r="BG275" s="933">
        <v>2</v>
      </c>
    </row>
    <row r="276" spans="1:59" ht="11.25" customHeight="1" x14ac:dyDescent="0.2">
      <c r="A276" s="537" t="s">
        <v>1423</v>
      </c>
      <c r="B276" s="927" t="s">
        <v>1424</v>
      </c>
      <c r="C276" s="994" t="s">
        <v>247</v>
      </c>
      <c r="D276" s="994" t="s">
        <v>4354</v>
      </c>
      <c r="E276" s="794">
        <v>9</v>
      </c>
      <c r="F276" s="526">
        <v>368</v>
      </c>
      <c r="G276" s="526" t="s">
        <v>106</v>
      </c>
      <c r="H276" s="526" t="s">
        <v>106</v>
      </c>
      <c r="I276" s="926">
        <v>92.75</v>
      </c>
      <c r="J276" s="704">
        <f t="shared" si="69"/>
        <v>1.2506738544474392</v>
      </c>
      <c r="K276" s="929">
        <v>0.28999999999999998</v>
      </c>
      <c r="L276" s="641">
        <v>4</v>
      </c>
      <c r="M276" s="695">
        <f t="shared" si="70"/>
        <v>1.1599999999999999</v>
      </c>
      <c r="N276" s="923" t="s">
        <v>997</v>
      </c>
      <c r="O276" s="797">
        <v>0.27</v>
      </c>
      <c r="P276" s="660">
        <v>43230</v>
      </c>
      <c r="Q276" s="660">
        <v>43245</v>
      </c>
      <c r="R276" s="695">
        <f t="shared" si="71"/>
        <v>7.4074074074073932</v>
      </c>
      <c r="S276" s="761">
        <f>IF(INDEX(Historical!$D$7:$D$1439,MATCH(B276,Historical!$B$7:$B$1446,0))=0,"n/a",(INDEX(Historical!$C$7:$C$1439,MATCH(B276,Historical!$B$7:$B$1446,0))/INDEX(Historical!$D$7:$D$1439,MATCH(B276,Historical!$B$7:$B$1446,0))-1)*100)</f>
        <v>7.5471698113207308</v>
      </c>
      <c r="T276" s="761">
        <f>IF(INDEX(Historical!$F$7:$F$1432,MATCH(B276,Historical!$B$7:$B$1446,0))=0,"n/a",((INDEX(Historical!$C$7:$C$1439,MATCH(B276,Historical!$B$7:$B$1446,0))/INDEX(Historical!$F$7:$F$1432,MATCH(B276,Historical!$B$7:$B$1446,0)))^(1/3)-1)*100)</f>
        <v>14.471424255333186</v>
      </c>
      <c r="U276" s="761">
        <f>IF(INDEX(Historical!$H$7:$H$1432,MATCH(B276,Historical!$B$7:$B$1446,0))=0,"n/a",((INDEX(Historical!$C$7:$C$1439,MATCH(B276,Historical!$B$7:$B$1446,0))/INDEX(Historical!$H$7:$H$1432,MATCH(B276,Historical!$B$7:$B$1446,0)))^(1/5)-1)*100)</f>
        <v>18.397287912705451</v>
      </c>
      <c r="V276" s="761">
        <f>IF(INDEX(Historical!$O$7:$O$1432,MATCH(B276,Historical!$B$7:$B$1446,0))=0,"n/a",((INDEX(Historical!$C$7:$C$1439,MATCH(B276,Historical!$B$7:$B$1446,0))/INDEX(Historical!$O$7:$O$1432,MATCH(B276,Historical!$B$7:$B$1446,0)))^(1/10)-1)*100)</f>
        <v>9.2649067242701388</v>
      </c>
      <c r="W276" s="762">
        <f t="shared" si="72"/>
        <v>1.9856959665349176</v>
      </c>
      <c r="X276" s="763">
        <f t="shared" si="73"/>
        <v>0.89742867866855858</v>
      </c>
      <c r="Y276" s="715"/>
      <c r="Z276" s="704">
        <f t="shared" si="74"/>
        <v>11.361410381978452</v>
      </c>
      <c r="AA276" s="937">
        <f t="shared" si="75"/>
        <v>9.0842311459353571</v>
      </c>
      <c r="AB276" s="641">
        <v>12</v>
      </c>
      <c r="AC276" s="918">
        <v>10.210000000000001</v>
      </c>
      <c r="AD276" s="918">
        <v>0.61</v>
      </c>
      <c r="AE276" s="918">
        <v>0.19</v>
      </c>
      <c r="AF276" s="918">
        <v>1.83</v>
      </c>
      <c r="AG276" s="918">
        <v>22.7</v>
      </c>
      <c r="AH276" s="918">
        <v>-7.8</v>
      </c>
      <c r="AI276" s="918">
        <v>2.85</v>
      </c>
      <c r="AJ276" s="918">
        <v>20.5</v>
      </c>
      <c r="AK276" s="918">
        <v>14.799999999999999</v>
      </c>
      <c r="AL276" s="930">
        <v>2220</v>
      </c>
      <c r="AM276" s="924">
        <v>1.9</v>
      </c>
      <c r="AN276" s="918">
        <v>2.87</v>
      </c>
      <c r="AO276" s="804">
        <f t="shared" si="76"/>
        <v>10.563730621217532</v>
      </c>
      <c r="AP276" s="805">
        <f t="shared" si="77"/>
        <v>19.647961767152889</v>
      </c>
      <c r="AQ276" s="938">
        <f t="shared" si="78"/>
        <v>-14.043569183602733</v>
      </c>
      <c r="AR276" s="704">
        <f>INDEX(Historical!$C$7:$C$1439,MATCH(B276,Historical!$B$7:$B$1446,0))*IF(AH276="n/a",1.03,IF(AH276&lt;0,1.01,IF(AH276&gt;10,1.1,(1+AH276/100))))</f>
        <v>1.1514</v>
      </c>
      <c r="AS276" s="937">
        <f t="shared" si="79"/>
        <v>1.1842149</v>
      </c>
      <c r="AT276" s="937">
        <f t="shared" si="83"/>
        <v>1.30263639</v>
      </c>
      <c r="AU276" s="937">
        <f t="shared" si="83"/>
        <v>1.432900029</v>
      </c>
      <c r="AV276" s="937">
        <f t="shared" si="83"/>
        <v>1.5761900319000002</v>
      </c>
      <c r="AW276" s="704">
        <f t="shared" si="80"/>
        <v>6.6473413509000006</v>
      </c>
      <c r="AX276" s="812">
        <f t="shared" si="81"/>
        <v>7.1669448527223718</v>
      </c>
      <c r="AY276" s="997">
        <v>1.18</v>
      </c>
      <c r="AZ276" s="924">
        <v>36.6</v>
      </c>
      <c r="BA276" s="924">
        <v>-12.2</v>
      </c>
      <c r="BB276" s="924">
        <v>5.8000000000000007</v>
      </c>
      <c r="BC276" s="924">
        <v>8.15</v>
      </c>
      <c r="BE276" s="666">
        <v>2010</v>
      </c>
      <c r="BF276" s="948" t="e">
        <f>#VALUE!</f>
        <v>#VALUE!</v>
      </c>
      <c r="BG276" s="933">
        <v>5.0999999999999996</v>
      </c>
    </row>
    <row r="277" spans="1:59" ht="11.25" customHeight="1" x14ac:dyDescent="0.2">
      <c r="A277" s="611" t="s">
        <v>3865</v>
      </c>
      <c r="B277" s="927" t="s">
        <v>3866</v>
      </c>
      <c r="C277" s="994" t="s">
        <v>4356</v>
      </c>
      <c r="D277" s="994" t="s">
        <v>4357</v>
      </c>
      <c r="E277" s="794">
        <v>6</v>
      </c>
      <c r="F277" s="526">
        <v>788</v>
      </c>
      <c r="G277" s="526" t="s">
        <v>106</v>
      </c>
      <c r="H277" s="526" t="s">
        <v>106</v>
      </c>
      <c r="I277" s="926">
        <v>79.260000000000005</v>
      </c>
      <c r="J277" s="704">
        <f t="shared" si="69"/>
        <v>4.8448145344436027</v>
      </c>
      <c r="K277" s="929">
        <v>0.96</v>
      </c>
      <c r="L277" s="641">
        <v>4</v>
      </c>
      <c r="M277" s="695">
        <f t="shared" si="70"/>
        <v>3.84</v>
      </c>
      <c r="N277" s="923" t="s">
        <v>152</v>
      </c>
      <c r="O277" s="797">
        <v>0.92</v>
      </c>
      <c r="P277" s="917">
        <v>43538</v>
      </c>
      <c r="Q277" s="917">
        <v>43553</v>
      </c>
      <c r="R277" s="695">
        <f t="shared" si="71"/>
        <v>4.3478260869565135</v>
      </c>
      <c r="S277" s="761">
        <f>IF(INDEX(Historical!$D$7:$D$1439,MATCH(B277,Historical!$B$7:$B$1446,0))=0,"n/a",(INDEX(Historical!$C$7:$C$1439,MATCH(B277,Historical!$B$7:$B$1446,0))/INDEX(Historical!$D$7:$D$1439,MATCH(B277,Historical!$B$7:$B$1446,0))-1)*100)</f>
        <v>9.93975903614459</v>
      </c>
      <c r="T277" s="761">
        <f>IF(INDEX(Historical!$F$7:$F$1432,MATCH(B277,Historical!$B$7:$B$1446,0))=0,"n/a",((INDEX(Historical!$C$7:$C$1439,MATCH(B277,Historical!$B$7:$B$1446,0))/INDEX(Historical!$F$7:$F$1432,MATCH(B277,Historical!$B$7:$B$1446,0)))^(1/3)-1)*100)</f>
        <v>9.8972243146180148</v>
      </c>
      <c r="U277" s="761" t="str">
        <f>IF(INDEX(Historical!$H$7:$H$1432,MATCH(B277,Historical!$B$7:$B$1446,0))=0,"n/a",((INDEX(Historical!$C$7:$C$1439,MATCH(B277,Historical!$B$7:$B$1446,0))/INDEX(Historical!$H$7:$H$1432,MATCH(B277,Historical!$B$7:$B$1446,0)))^(1/5)-1)*100)</f>
        <v>n/a</v>
      </c>
      <c r="V277" s="761" t="str">
        <f>IF(INDEX(Historical!$O$7:$O$1432,MATCH(B277,Historical!$B$7:$B$1446,0))=0,"n/a",((INDEX(Historical!$C$7:$C$1439,MATCH(B277,Historical!$B$7:$B$1446,0))/INDEX(Historical!$O$7:$O$1432,MATCH(B277,Historical!$B$7:$B$1446,0)))^(1/10)-1)*100)</f>
        <v>n/a</v>
      </c>
      <c r="W277" s="762" t="str">
        <f t="shared" si="72"/>
        <v>n/a</v>
      </c>
      <c r="X277" s="763" t="str">
        <f t="shared" si="73"/>
        <v>n/a</v>
      </c>
      <c r="Y277" s="729"/>
      <c r="Z277" s="704">
        <f t="shared" si="74"/>
        <v>125.08143322475571</v>
      </c>
      <c r="AA277" s="937">
        <f t="shared" si="75"/>
        <v>25.817589576547235</v>
      </c>
      <c r="AB277" s="641">
        <v>12</v>
      </c>
      <c r="AC277" s="918">
        <v>3.07</v>
      </c>
      <c r="AD277" s="918">
        <v>8.6</v>
      </c>
      <c r="AE277" s="918">
        <v>5.0599999999999996</v>
      </c>
      <c r="AF277" s="918">
        <v>6.96</v>
      </c>
      <c r="AG277" s="918">
        <v>28.1</v>
      </c>
      <c r="AH277" s="918">
        <v>-3.5000000000000004</v>
      </c>
      <c r="AI277" s="918">
        <v>4.3600000000000003</v>
      </c>
      <c r="AJ277" s="918">
        <v>48.9</v>
      </c>
      <c r="AK277" s="918">
        <v>3</v>
      </c>
      <c r="AL277" s="930">
        <v>8240</v>
      </c>
      <c r="AM277" s="924">
        <v>0.5</v>
      </c>
      <c r="AN277" s="918">
        <v>2.5499999999999998</v>
      </c>
      <c r="AO277" s="804" t="str">
        <f t="shared" si="76"/>
        <v>n/a</v>
      </c>
      <c r="AP277" s="805" t="str">
        <f t="shared" si="77"/>
        <v>n/a</v>
      </c>
      <c r="AQ277" s="938">
        <f t="shared" si="78"/>
        <v>182.59938149870879</v>
      </c>
      <c r="AR277" s="704">
        <f>INDEX(Historical!$C$7:$C$1439,MATCH(B277,Historical!$B$7:$B$1446,0))*IF(AH277="n/a",1.03,IF(AH277&lt;0,1.01,IF(AH277&gt;10,1.1,(1+AH277/100))))</f>
        <v>3.6865000000000001</v>
      </c>
      <c r="AS277" s="937">
        <f t="shared" si="79"/>
        <v>3.8472314000000005</v>
      </c>
      <c r="AT277" s="937">
        <f t="shared" si="83"/>
        <v>3.9626483420000005</v>
      </c>
      <c r="AU277" s="937">
        <f t="shared" si="83"/>
        <v>4.0815277922600002</v>
      </c>
      <c r="AV277" s="937">
        <f t="shared" si="83"/>
        <v>4.2039736260278007</v>
      </c>
      <c r="AW277" s="704">
        <f t="shared" si="80"/>
        <v>19.781881160287803</v>
      </c>
      <c r="AX277" s="812">
        <f t="shared" si="81"/>
        <v>24.958214938541261</v>
      </c>
      <c r="AY277" s="997">
        <v>1.05</v>
      </c>
      <c r="AZ277" s="924">
        <v>29.17</v>
      </c>
      <c r="BA277" s="924">
        <v>-1.76</v>
      </c>
      <c r="BB277" s="924">
        <v>3.46</v>
      </c>
      <c r="BC277" s="924">
        <v>6.93</v>
      </c>
      <c r="BE277" s="666">
        <v>2014</v>
      </c>
      <c r="BF277" s="948" t="e">
        <f>#VALUE!</f>
        <v>#VALUE!</v>
      </c>
      <c r="BG277" s="933">
        <v>7.1999999999999993</v>
      </c>
    </row>
    <row r="278" spans="1:59" ht="11.25" customHeight="1" x14ac:dyDescent="0.2">
      <c r="A278" s="537" t="s">
        <v>1397</v>
      </c>
      <c r="B278" s="927" t="s">
        <v>1398</v>
      </c>
      <c r="C278" s="994" t="s">
        <v>108</v>
      </c>
      <c r="D278" s="994" t="s">
        <v>4376</v>
      </c>
      <c r="E278" s="794">
        <v>8</v>
      </c>
      <c r="F278" s="526">
        <v>495</v>
      </c>
      <c r="G278" s="526" t="s">
        <v>37</v>
      </c>
      <c r="H278" s="526" t="s">
        <v>37</v>
      </c>
      <c r="I278" s="926">
        <v>14.93</v>
      </c>
      <c r="J278" s="704">
        <f t="shared" si="69"/>
        <v>3.0810448760884128</v>
      </c>
      <c r="K278" s="929">
        <v>0.115</v>
      </c>
      <c r="L278" s="641">
        <v>4</v>
      </c>
      <c r="M278" s="695">
        <f t="shared" si="70"/>
        <v>0.46</v>
      </c>
      <c r="N278" s="923" t="s">
        <v>107</v>
      </c>
      <c r="O278" s="797">
        <v>0.1</v>
      </c>
      <c r="P278" s="660">
        <v>43224</v>
      </c>
      <c r="Q278" s="660">
        <v>43235</v>
      </c>
      <c r="R278" s="695">
        <f t="shared" si="71"/>
        <v>15</v>
      </c>
      <c r="S278" s="761">
        <f>IF(INDEX(Historical!$D$7:$D$1439,MATCH(B278,Historical!$B$7:$B$1446,0))=0,"n/a",(INDEX(Historical!$C$7:$C$1439,MATCH(B278,Historical!$B$7:$B$1446,0))/INDEX(Historical!$D$7:$D$1439,MATCH(B278,Historical!$B$7:$B$1446,0))-1)*100)</f>
        <v>12.658227848101266</v>
      </c>
      <c r="T278" s="761">
        <f>IF(INDEX(Historical!$F$7:$F$1432,MATCH(B278,Historical!$B$7:$B$1446,0))=0,"n/a",((INDEX(Historical!$C$7:$C$1439,MATCH(B278,Historical!$B$7:$B$1446,0))/INDEX(Historical!$F$7:$F$1432,MATCH(B278,Historical!$B$7:$B$1446,0)))^(1/3)-1)*100)</f>
        <v>10.479582326247083</v>
      </c>
      <c r="U278" s="761">
        <f>IF(INDEX(Historical!$H$7:$H$1432,MATCH(B278,Historical!$B$7:$B$1446,0))=0,"n/a",((INDEX(Historical!$C$7:$C$1439,MATCH(B278,Historical!$B$7:$B$1446,0))/INDEX(Historical!$H$7:$H$1432,MATCH(B278,Historical!$B$7:$B$1446,0)))^(1/5)-1)*100)</f>
        <v>10.39190626364157</v>
      </c>
      <c r="V278" s="761">
        <f>IF(INDEX(Historical!$O$7:$O$1432,MATCH(B278,Historical!$B$7:$B$1446,0))=0,"n/a",((INDEX(Historical!$C$7:$C$1439,MATCH(B278,Historical!$B$7:$B$1446,0))/INDEX(Historical!$O$7:$O$1432,MATCH(B278,Historical!$B$7:$B$1446,0)))^(1/10)-1)*100)</f>
        <v>2.5625197421714985</v>
      </c>
      <c r="W278" s="762">
        <f t="shared" si="72"/>
        <v>4.0553468106495014</v>
      </c>
      <c r="X278" s="763">
        <f t="shared" si="73"/>
        <v>0.79327528730088304</v>
      </c>
      <c r="Y278" s="715"/>
      <c r="Z278" s="704">
        <f t="shared" si="74"/>
        <v>34.848484848484851</v>
      </c>
      <c r="AA278" s="937">
        <f t="shared" si="75"/>
        <v>11.310606060606061</v>
      </c>
      <c r="AB278" s="641">
        <v>12</v>
      </c>
      <c r="AC278" s="918">
        <v>1.32</v>
      </c>
      <c r="AD278" s="918">
        <v>1.26</v>
      </c>
      <c r="AE278" s="918">
        <v>3.71</v>
      </c>
      <c r="AF278" s="918">
        <v>1.1399999999999999</v>
      </c>
      <c r="AG278" s="918">
        <v>10.4</v>
      </c>
      <c r="AH278" s="918">
        <v>19</v>
      </c>
      <c r="AI278" s="918">
        <v>6.01</v>
      </c>
      <c r="AJ278" s="918">
        <v>13.100000000000001</v>
      </c>
      <c r="AK278" s="918">
        <v>9</v>
      </c>
      <c r="AL278" s="930">
        <v>791.44</v>
      </c>
      <c r="AM278" s="924">
        <v>2.8000000000000003</v>
      </c>
      <c r="AN278" s="918">
        <v>0.17</v>
      </c>
      <c r="AO278" s="804">
        <f t="shared" si="76"/>
        <v>2.1623450791239218</v>
      </c>
      <c r="AP278" s="805">
        <f t="shared" si="77"/>
        <v>13.472951139729982</v>
      </c>
      <c r="AQ278" s="938">
        <f t="shared" si="78"/>
        <v>-24.298566257255938</v>
      </c>
      <c r="AR278" s="704">
        <f>INDEX(Historical!$C$7:$C$1439,MATCH(B278,Historical!$B$7:$B$1446,0))*IF(AH278="n/a",1.03,IF(AH278&lt;0,1.01,IF(AH278&gt;10,1.1,(1+AH278/100))))</f>
        <v>0.48950000000000005</v>
      </c>
      <c r="AS278" s="937">
        <f t="shared" si="79"/>
        <v>0.5189189500000001</v>
      </c>
      <c r="AT278" s="937">
        <f t="shared" si="83"/>
        <v>0.5656216555000001</v>
      </c>
      <c r="AU278" s="937">
        <f t="shared" si="83"/>
        <v>0.6165276044950001</v>
      </c>
      <c r="AV278" s="937">
        <f t="shared" si="83"/>
        <v>0.67201508889955019</v>
      </c>
      <c r="AW278" s="704">
        <f t="shared" si="80"/>
        <v>2.8625832988945508</v>
      </c>
      <c r="AX278" s="812">
        <f t="shared" si="81"/>
        <v>19.173364359642001</v>
      </c>
      <c r="AY278" s="997">
        <v>0.82</v>
      </c>
      <c r="AZ278" s="924">
        <v>8.42</v>
      </c>
      <c r="BA278" s="924">
        <v>-29.409999999999997</v>
      </c>
      <c r="BB278" s="924">
        <v>-6.5100000000000007</v>
      </c>
      <c r="BC278" s="924">
        <v>-14.14</v>
      </c>
      <c r="BE278" s="666">
        <v>2011</v>
      </c>
      <c r="BF278" s="948" t="e">
        <f>#VALUE!</f>
        <v>#VALUE!</v>
      </c>
      <c r="BG278" s="933">
        <v>1.0999999999999999</v>
      </c>
    </row>
    <row r="279" spans="1:59" ht="11.25" customHeight="1" x14ac:dyDescent="0.2">
      <c r="A279" s="537" t="s">
        <v>1405</v>
      </c>
      <c r="B279" s="927" t="s">
        <v>1406</v>
      </c>
      <c r="C279" s="994" t="s">
        <v>247</v>
      </c>
      <c r="D279" s="994" t="s">
        <v>4371</v>
      </c>
      <c r="E279" s="794">
        <v>9</v>
      </c>
      <c r="F279" s="526">
        <v>443</v>
      </c>
      <c r="G279" s="526" t="s">
        <v>106</v>
      </c>
      <c r="H279" s="526" t="s">
        <v>106</v>
      </c>
      <c r="I279" s="926">
        <v>135.71</v>
      </c>
      <c r="J279" s="704">
        <f t="shared" si="69"/>
        <v>2.2105961240881289</v>
      </c>
      <c r="K279" s="929">
        <v>0.75</v>
      </c>
      <c r="L279" s="641">
        <v>4</v>
      </c>
      <c r="M279" s="695">
        <f t="shared" si="70"/>
        <v>3</v>
      </c>
      <c r="N279" s="923" t="s">
        <v>3969</v>
      </c>
      <c r="O279" s="797">
        <v>0.7</v>
      </c>
      <c r="P279" s="917">
        <v>43524</v>
      </c>
      <c r="Q279" s="917">
        <v>43544</v>
      </c>
      <c r="R279" s="695">
        <f t="shared" si="71"/>
        <v>7.1428571428571495</v>
      </c>
      <c r="S279" s="761">
        <f>IF(INDEX(Historical!$D$7:$D$1439,MATCH(B279,Historical!$B$7:$B$1446,0))=0,"n/a",(INDEX(Historical!$C$7:$C$1439,MATCH(B279,Historical!$B$7:$B$1446,0))/INDEX(Historical!$D$7:$D$1439,MATCH(B279,Historical!$B$7:$B$1446,0))-1)*100)</f>
        <v>39.999999999999993</v>
      </c>
      <c r="T279" s="761">
        <f>IF(INDEX(Historical!$F$7:$F$1432,MATCH(B279,Historical!$B$7:$B$1446,0))=0,"n/a",((INDEX(Historical!$C$7:$C$1439,MATCH(B279,Historical!$B$7:$B$1446,0))/INDEX(Historical!$F$7:$F$1432,MATCH(B279,Historical!$B$7:$B$1446,0)))^(1/3)-1)*100)</f>
        <v>40.94597464129783</v>
      </c>
      <c r="U279" s="761">
        <f>IF(INDEX(Historical!$H$7:$H$1432,MATCH(B279,Historical!$B$7:$B$1446,0))=0,"n/a",((INDEX(Historical!$C$7:$C$1439,MATCH(B279,Historical!$B$7:$B$1446,0))/INDEX(Historical!$H$7:$H$1432,MATCH(B279,Historical!$B$7:$B$1446,0)))^(1/5)-1)*100)</f>
        <v>32.717998558276548</v>
      </c>
      <c r="V279" s="761" t="str">
        <f>IF(INDEX(Historical!$O$7:$O$1432,MATCH(B279,Historical!$B$7:$B$1446,0))=0,"n/a",((INDEX(Historical!$C$7:$C$1439,MATCH(B279,Historical!$B$7:$B$1446,0))/INDEX(Historical!$O$7:$O$1432,MATCH(B279,Historical!$B$7:$B$1446,0)))^(1/10)-1)*100)</f>
        <v>n/a</v>
      </c>
      <c r="W279" s="762" t="str">
        <f t="shared" si="72"/>
        <v>n/a</v>
      </c>
      <c r="X279" s="763">
        <f t="shared" si="73"/>
        <v>1.1602127148325019</v>
      </c>
      <c r="Y279" s="715"/>
      <c r="Z279" s="704">
        <f t="shared" si="74"/>
        <v>17.391304347826086</v>
      </c>
      <c r="AA279" s="937">
        <f t="shared" si="75"/>
        <v>7.867246376811595</v>
      </c>
      <c r="AB279" s="641">
        <v>12</v>
      </c>
      <c r="AC279" s="918">
        <v>17.25</v>
      </c>
      <c r="AD279" s="918">
        <v>0.6</v>
      </c>
      <c r="AE279" s="918">
        <v>0.41</v>
      </c>
      <c r="AF279" s="918">
        <v>2.06</v>
      </c>
      <c r="AG279" s="918">
        <v>26.8</v>
      </c>
      <c r="AH279" s="918">
        <v>2.7</v>
      </c>
      <c r="AI279" s="918">
        <v>11.87</v>
      </c>
      <c r="AJ279" s="918">
        <v>28.199999999999996</v>
      </c>
      <c r="AK279" s="918">
        <v>13.200000000000001</v>
      </c>
      <c r="AL279" s="930">
        <v>8730</v>
      </c>
      <c r="AM279" s="924">
        <v>0.2</v>
      </c>
      <c r="AN279" s="918">
        <v>0.47</v>
      </c>
      <c r="AO279" s="804">
        <f t="shared" si="76"/>
        <v>27.061348305553082</v>
      </c>
      <c r="AP279" s="805">
        <f t="shared" si="77"/>
        <v>34.928594682364675</v>
      </c>
      <c r="AQ279" s="938">
        <f t="shared" si="78"/>
        <v>-15.130092923261829</v>
      </c>
      <c r="AR279" s="704">
        <f>INDEX(Historical!$C$7:$C$1439,MATCH(B279,Historical!$B$7:$B$1446,0))*IF(AH279="n/a",1.03,IF(AH279&lt;0,1.01,IF(AH279&gt;10,1.1,(1+AH279/100))))</f>
        <v>2.8755999999999995</v>
      </c>
      <c r="AS279" s="937">
        <f t="shared" si="79"/>
        <v>3.1631599999999995</v>
      </c>
      <c r="AT279" s="937">
        <f t="shared" si="83"/>
        <v>3.4794759999999996</v>
      </c>
      <c r="AU279" s="937">
        <f t="shared" si="83"/>
        <v>3.8274235999999999</v>
      </c>
      <c r="AV279" s="937">
        <f t="shared" si="83"/>
        <v>4.2101659600000003</v>
      </c>
      <c r="AW279" s="704">
        <f t="shared" si="80"/>
        <v>17.555825559999999</v>
      </c>
      <c r="AX279" s="812">
        <f t="shared" si="81"/>
        <v>12.936279979367768</v>
      </c>
      <c r="AY279" s="997">
        <v>1.32</v>
      </c>
      <c r="AZ279" s="924">
        <v>18.579999999999998</v>
      </c>
      <c r="BA279" s="924">
        <v>-34.239999999999995</v>
      </c>
      <c r="BB279" s="924">
        <v>-8.73</v>
      </c>
      <c r="BC279" s="924">
        <v>-11.83</v>
      </c>
      <c r="BE279" s="666">
        <v>2011</v>
      </c>
      <c r="BF279" s="948" t="e">
        <f>#VALUE!</f>
        <v>#VALUE!</v>
      </c>
      <c r="BG279" s="933">
        <v>9.5</v>
      </c>
    </row>
    <row r="280" spans="1:59" s="840" customFormat="1" ht="11.25" customHeight="1" x14ac:dyDescent="0.2">
      <c r="A280" s="699" t="s">
        <v>1425</v>
      </c>
      <c r="B280" s="848" t="s">
        <v>1426</v>
      </c>
      <c r="C280" s="994" t="s">
        <v>4227</v>
      </c>
      <c r="D280" s="994" t="s">
        <v>4375</v>
      </c>
      <c r="E280" s="820">
        <v>9</v>
      </c>
      <c r="F280" s="526">
        <v>384</v>
      </c>
      <c r="G280" s="1151" t="s">
        <v>106</v>
      </c>
      <c r="H280" s="1151" t="s">
        <v>106</v>
      </c>
      <c r="I280" s="821">
        <v>182.48</v>
      </c>
      <c r="J280" s="822">
        <f t="shared" si="69"/>
        <v>0.94256904866286717</v>
      </c>
      <c r="K280" s="823">
        <v>0.43</v>
      </c>
      <c r="L280" s="824">
        <v>4</v>
      </c>
      <c r="M280" s="825">
        <f t="shared" si="70"/>
        <v>1.72</v>
      </c>
      <c r="N280" s="826" t="s">
        <v>429</v>
      </c>
      <c r="O280" s="827">
        <v>0.37</v>
      </c>
      <c r="P280" s="828">
        <v>43334</v>
      </c>
      <c r="Q280" s="828">
        <v>43349</v>
      </c>
      <c r="R280" s="825">
        <f t="shared" si="71"/>
        <v>16.216216216216218</v>
      </c>
      <c r="S280" s="761">
        <f>IF(INDEX(Historical!$D$7:$D$1439,MATCH(B280,Historical!$B$7:$B$1446,0))=0,"n/a",(INDEX(Historical!$C$7:$C$1439,MATCH(B280,Historical!$B$7:$B$1446,0))/INDEX(Historical!$D$7:$D$1439,MATCH(B280,Historical!$B$7:$B$1446,0))-1)*100)</f>
        <v>14.285714285714302</v>
      </c>
      <c r="T280" s="761">
        <f>IF(INDEX(Historical!$F$7:$F$1432,MATCH(B280,Historical!$B$7:$B$1446,0))=0,"n/a",((INDEX(Historical!$C$7:$C$1439,MATCH(B280,Historical!$B$7:$B$1446,0))/INDEX(Historical!$F$7:$F$1432,MATCH(B280,Historical!$B$7:$B$1446,0)))^(1/3)-1)*100)</f>
        <v>13.998396445113137</v>
      </c>
      <c r="U280" s="761">
        <f>IF(INDEX(Historical!$H$7:$H$1432,MATCH(B280,Historical!$B$7:$B$1446,0))=0,"n/a",((INDEX(Historical!$C$7:$C$1439,MATCH(B280,Historical!$B$7:$B$1446,0))/INDEX(Historical!$H$7:$H$1432,MATCH(B280,Historical!$B$7:$B$1446,0)))^(1/5)-1)*100)</f>
        <v>13.754383035188301</v>
      </c>
      <c r="V280" s="761" t="str">
        <f>IF(INDEX(Historical!$O$7:$O$1432,MATCH(B280,Historical!$B$7:$B$1446,0))=0,"n/a",((INDEX(Historical!$C$7:$C$1439,MATCH(B280,Historical!$B$7:$B$1446,0))/INDEX(Historical!$O$7:$O$1432,MATCH(B280,Historical!$B$7:$B$1446,0)))^(1/10)-1)*100)</f>
        <v>n/a</v>
      </c>
      <c r="W280" s="829" t="str">
        <f t="shared" si="72"/>
        <v>n/a</v>
      </c>
      <c r="X280" s="830">
        <f t="shared" si="73"/>
        <v>1.250398457744391</v>
      </c>
      <c r="Y280" s="848"/>
      <c r="Z280" s="822">
        <f t="shared" si="74"/>
        <v>25.903614457831324</v>
      </c>
      <c r="AA280" s="832">
        <f t="shared" si="75"/>
        <v>27.481927710843372</v>
      </c>
      <c r="AB280" s="824">
        <v>12</v>
      </c>
      <c r="AC280" s="833">
        <v>6.64</v>
      </c>
      <c r="AD280" s="833">
        <v>2.29</v>
      </c>
      <c r="AE280" s="833">
        <v>2.76</v>
      </c>
      <c r="AF280" s="833">
        <v>3.09</v>
      </c>
      <c r="AG280" s="833">
        <v>11.1</v>
      </c>
      <c r="AH280" s="833">
        <v>-8.4</v>
      </c>
      <c r="AI280" s="833">
        <v>12.55</v>
      </c>
      <c r="AJ280" s="833">
        <v>11</v>
      </c>
      <c r="AK280" s="833">
        <v>12</v>
      </c>
      <c r="AL280" s="834">
        <v>4750</v>
      </c>
      <c r="AM280" s="835">
        <v>2.2999999999999998</v>
      </c>
      <c r="AN280" s="833">
        <v>0.47</v>
      </c>
      <c r="AO280" s="836">
        <f t="shared" si="76"/>
        <v>-12.784975626992205</v>
      </c>
      <c r="AP280" s="837">
        <f t="shared" si="77"/>
        <v>14.696952083851167</v>
      </c>
      <c r="AQ280" s="838">
        <f t="shared" si="78"/>
        <v>94.272611012356094</v>
      </c>
      <c r="AR280" s="704">
        <f>INDEX(Historical!$C$7:$C$1439,MATCH(B280,Historical!$B$7:$B$1446,0))*IF(AH280="n/a",1.03,IF(AH280&lt;0,1.01,IF(AH280&gt;10,1.1,(1+AH280/100))))</f>
        <v>1.6160000000000001</v>
      </c>
      <c r="AS280" s="832">
        <f t="shared" si="79"/>
        <v>1.7776000000000003</v>
      </c>
      <c r="AT280" s="832">
        <f t="shared" si="83"/>
        <v>1.9553600000000004</v>
      </c>
      <c r="AU280" s="832">
        <f t="shared" si="83"/>
        <v>2.1508960000000008</v>
      </c>
      <c r="AV280" s="832">
        <f t="shared" si="83"/>
        <v>2.365985600000001</v>
      </c>
      <c r="AW280" s="822">
        <f t="shared" si="80"/>
        <v>9.8658416000000031</v>
      </c>
      <c r="AX280" s="839">
        <f t="shared" si="81"/>
        <v>5.4065330995177572</v>
      </c>
      <c r="AY280" s="998">
        <v>0.92</v>
      </c>
      <c r="AZ280" s="835">
        <v>17.62</v>
      </c>
      <c r="BA280" s="835">
        <v>-23.36</v>
      </c>
      <c r="BB280" s="835">
        <v>-2.0699999999999998</v>
      </c>
      <c r="BC280" s="835">
        <v>-7.3999999999999995</v>
      </c>
      <c r="BD280" s="964"/>
      <c r="BE280" s="666">
        <v>2010</v>
      </c>
      <c r="BF280" s="948" t="e">
        <f>#VALUE!</f>
        <v>#VALUE!</v>
      </c>
      <c r="BG280" s="895">
        <v>6.3</v>
      </c>
    </row>
    <row r="281" spans="1:59" ht="11.25" customHeight="1" x14ac:dyDescent="0.2">
      <c r="A281" s="537" t="s">
        <v>1413</v>
      </c>
      <c r="B281" s="927" t="s">
        <v>1414</v>
      </c>
      <c r="C281" s="994" t="s">
        <v>112</v>
      </c>
      <c r="D281" s="994" t="s">
        <v>1230</v>
      </c>
      <c r="E281" s="794">
        <v>9</v>
      </c>
      <c r="F281" s="526">
        <v>380</v>
      </c>
      <c r="G281" s="526" t="s">
        <v>106</v>
      </c>
      <c r="H281" s="526" t="s">
        <v>106</v>
      </c>
      <c r="I281" s="926">
        <v>264.39999999999998</v>
      </c>
      <c r="J281" s="704">
        <f t="shared" si="69"/>
        <v>0.96822995461422101</v>
      </c>
      <c r="K281" s="929">
        <v>0.64</v>
      </c>
      <c r="L281" s="641">
        <v>4</v>
      </c>
      <c r="M281" s="695">
        <f t="shared" si="70"/>
        <v>2.56</v>
      </c>
      <c r="N281" s="923" t="s">
        <v>572</v>
      </c>
      <c r="O281" s="797">
        <v>0.51</v>
      </c>
      <c r="P281" s="917">
        <v>43279</v>
      </c>
      <c r="Q281" s="917">
        <v>43294</v>
      </c>
      <c r="R281" s="695">
        <f t="shared" si="71"/>
        <v>25.490196078431371</v>
      </c>
      <c r="S281" s="761">
        <f>IF(INDEX(Historical!$D$7:$D$1439,MATCH(B281,Historical!$B$7:$B$1446,0))=0,"n/a",(INDEX(Historical!$C$7:$C$1439,MATCH(B281,Historical!$B$7:$B$1446,0))/INDEX(Historical!$D$7:$D$1439,MATCH(B281,Historical!$B$7:$B$1446,0))-1)*100)</f>
        <v>22.340425531914889</v>
      </c>
      <c r="T281" s="761">
        <f>IF(INDEX(Historical!$F$7:$F$1432,MATCH(B281,Historical!$B$7:$B$1446,0))=0,"n/a",((INDEX(Historical!$C$7:$C$1439,MATCH(B281,Historical!$B$7:$B$1446,0))/INDEX(Historical!$F$7:$F$1432,MATCH(B281,Historical!$B$7:$B$1446,0)))^(1/3)-1)*100)</f>
        <v>20.3329697389659</v>
      </c>
      <c r="U281" s="761">
        <f>IF(INDEX(Historical!$H$7:$H$1432,MATCH(B281,Historical!$B$7:$B$1446,0))=0,"n/a",((INDEX(Historical!$C$7:$C$1439,MATCH(B281,Historical!$B$7:$B$1446,0))/INDEX(Historical!$H$7:$H$1432,MATCH(B281,Historical!$B$7:$B$1446,0)))^(1/5)-1)*100)</f>
        <v>21.185046205099312</v>
      </c>
      <c r="V281" s="761">
        <f>IF(INDEX(Historical!$O$7:$O$1432,MATCH(B281,Historical!$B$7:$B$1446,0))=0,"n/a",((INDEX(Historical!$C$7:$C$1439,MATCH(B281,Historical!$B$7:$B$1446,0))/INDEX(Historical!$O$7:$O$1432,MATCH(B281,Historical!$B$7:$B$1446,0)))^(1/10)-1)*100)</f>
        <v>15.173875550226645</v>
      </c>
      <c r="W281" s="762">
        <f t="shared" si="72"/>
        <v>1.3961526265966298</v>
      </c>
      <c r="X281" s="763">
        <f t="shared" si="73"/>
        <v>1.0539823982636474</v>
      </c>
      <c r="Y281" s="927"/>
      <c r="Z281" s="704">
        <f t="shared" si="74"/>
        <v>28.731762065095403</v>
      </c>
      <c r="AA281" s="937">
        <f t="shared" si="75"/>
        <v>29.674523007856337</v>
      </c>
      <c r="AB281" s="641">
        <v>12</v>
      </c>
      <c r="AC281" s="918">
        <v>8.91</v>
      </c>
      <c r="AD281" s="918">
        <v>1.95</v>
      </c>
      <c r="AE281" s="918">
        <v>2.75</v>
      </c>
      <c r="AF281" s="920" t="s">
        <v>137</v>
      </c>
      <c r="AG281" s="918">
        <v>-276.7</v>
      </c>
      <c r="AH281" s="918">
        <v>12</v>
      </c>
      <c r="AI281" s="918">
        <v>4.1900000000000004</v>
      </c>
      <c r="AJ281" s="918">
        <v>20.100000000000001</v>
      </c>
      <c r="AK281" s="918">
        <v>15.229999999999999</v>
      </c>
      <c r="AL281" s="930">
        <v>10670</v>
      </c>
      <c r="AM281" s="924">
        <v>1.3</v>
      </c>
      <c r="AN281" s="921" t="s">
        <v>137</v>
      </c>
      <c r="AO281" s="804">
        <f t="shared" si="76"/>
        <v>-7.5212468481428054</v>
      </c>
      <c r="AP281" s="805">
        <f t="shared" si="77"/>
        <v>22.153276159713531</v>
      </c>
      <c r="AQ281" s="938" t="str">
        <f t="shared" si="78"/>
        <v>n/a</v>
      </c>
      <c r="AR281" s="704">
        <f>INDEX(Historical!$C$7:$C$1439,MATCH(B281,Historical!$B$7:$B$1446,0))*IF(AH281="n/a",1.03,IF(AH281&lt;0,1.01,IF(AH281&gt;10,1.1,(1+AH281/100))))</f>
        <v>2.5299999999999998</v>
      </c>
      <c r="AS281" s="937">
        <f t="shared" si="79"/>
        <v>2.6360069999999998</v>
      </c>
      <c r="AT281" s="937">
        <f t="shared" si="83"/>
        <v>2.8996076999999998</v>
      </c>
      <c r="AU281" s="937">
        <f t="shared" si="83"/>
        <v>3.1895684700000002</v>
      </c>
      <c r="AV281" s="937">
        <f t="shared" si="83"/>
        <v>3.5085253170000006</v>
      </c>
      <c r="AW281" s="704">
        <f t="shared" si="80"/>
        <v>14.763708486999999</v>
      </c>
      <c r="AX281" s="812">
        <f t="shared" si="81"/>
        <v>5.5838534368381243</v>
      </c>
      <c r="AY281" s="997">
        <v>1</v>
      </c>
      <c r="AZ281" s="924">
        <v>49.08</v>
      </c>
      <c r="BA281" s="924">
        <v>-0.42</v>
      </c>
      <c r="BB281" s="924">
        <v>9.2200000000000006</v>
      </c>
      <c r="BC281" s="924">
        <v>19.670000000000002</v>
      </c>
      <c r="BE281" s="666">
        <v>2010</v>
      </c>
      <c r="BF281" s="948" t="e">
        <f>#VALUE!</f>
        <v>#VALUE!</v>
      </c>
      <c r="BG281" s="933">
        <v>18.2</v>
      </c>
    </row>
    <row r="282" spans="1:59" ht="11.25" customHeight="1" x14ac:dyDescent="0.2">
      <c r="A282" s="611" t="s">
        <v>1399</v>
      </c>
      <c r="B282" s="927" t="s">
        <v>1400</v>
      </c>
      <c r="C282" s="994" t="s">
        <v>108</v>
      </c>
      <c r="D282" s="994" t="s">
        <v>4376</v>
      </c>
      <c r="E282" s="794">
        <v>7</v>
      </c>
      <c r="F282" s="526">
        <v>595</v>
      </c>
      <c r="G282" s="526" t="s">
        <v>37</v>
      </c>
      <c r="H282" s="526" t="s">
        <v>37</v>
      </c>
      <c r="I282" s="926">
        <v>45.22</v>
      </c>
      <c r="J282" s="704">
        <f t="shared" si="69"/>
        <v>2.2998673153471918</v>
      </c>
      <c r="K282" s="929">
        <v>0.26</v>
      </c>
      <c r="L282" s="641">
        <v>4</v>
      </c>
      <c r="M282" s="695">
        <f t="shared" si="70"/>
        <v>1.04</v>
      </c>
      <c r="N282" s="923" t="s">
        <v>567</v>
      </c>
      <c r="O282" s="797">
        <v>0.22</v>
      </c>
      <c r="P282" s="660">
        <v>43214</v>
      </c>
      <c r="Q282" s="660">
        <v>43227</v>
      </c>
      <c r="R282" s="695">
        <f t="shared" si="71"/>
        <v>18.181818181818183</v>
      </c>
      <c r="S282" s="761">
        <f>IF(INDEX(Historical!$D$7:$D$1439,MATCH(B282,Historical!$B$7:$B$1446,0))=0,"n/a",(INDEX(Historical!$C$7:$C$1439,MATCH(B282,Historical!$B$7:$B$1446,0))/INDEX(Historical!$D$7:$D$1439,MATCH(B282,Historical!$B$7:$B$1446,0))-1)*100)</f>
        <v>17.647058823529392</v>
      </c>
      <c r="T282" s="761">
        <f>IF(INDEX(Historical!$F$7:$F$1432,MATCH(B282,Historical!$B$7:$B$1446,0))=0,"n/a",((INDEX(Historical!$C$7:$C$1439,MATCH(B282,Historical!$B$7:$B$1446,0))/INDEX(Historical!$F$7:$F$1432,MATCH(B282,Historical!$B$7:$B$1446,0)))^(1/3)-1)*100)</f>
        <v>16.650467462533602</v>
      </c>
      <c r="U282" s="761">
        <f>IF(INDEX(Historical!$H$7:$H$1432,MATCH(B282,Historical!$B$7:$B$1446,0))=0,"n/a",((INDEX(Historical!$C$7:$C$1439,MATCH(B282,Historical!$B$7:$B$1446,0))/INDEX(Historical!$H$7:$H$1432,MATCH(B282,Historical!$B$7:$B$1446,0)))^(1/5)-1)*100)</f>
        <v>15.178629837003488</v>
      </c>
      <c r="V282" s="761">
        <f>IF(INDEX(Historical!$O$7:$O$1432,MATCH(B282,Historical!$B$7:$B$1446,0))=0,"n/a",((INDEX(Historical!$C$7:$C$1439,MATCH(B282,Historical!$B$7:$B$1446,0))/INDEX(Historical!$O$7:$O$1432,MATCH(B282,Historical!$B$7:$B$1446,0)))^(1/10)-1)*100)</f>
        <v>9.5049089553367772</v>
      </c>
      <c r="W282" s="762">
        <f t="shared" si="72"/>
        <v>1.5969253265157319</v>
      </c>
      <c r="X282" s="763">
        <f t="shared" si="73"/>
        <v>1.0255830970948303</v>
      </c>
      <c r="Y282" s="928"/>
      <c r="Z282" s="704">
        <f t="shared" si="74"/>
        <v>33.440514469453383</v>
      </c>
      <c r="AA282" s="937">
        <f t="shared" si="75"/>
        <v>14.540192926045016</v>
      </c>
      <c r="AB282" s="641">
        <v>12</v>
      </c>
      <c r="AC282" s="918">
        <v>3.11</v>
      </c>
      <c r="AD282" s="918">
        <v>1.45</v>
      </c>
      <c r="AE282" s="918">
        <v>6.11</v>
      </c>
      <c r="AF282" s="918">
        <v>2.19</v>
      </c>
      <c r="AG282" s="918">
        <v>16.2</v>
      </c>
      <c r="AH282" s="918">
        <v>29.799999999999997</v>
      </c>
      <c r="AI282" s="918">
        <v>6.35</v>
      </c>
      <c r="AJ282" s="918">
        <v>14.799999999999999</v>
      </c>
      <c r="AK282" s="918">
        <v>10</v>
      </c>
      <c r="AL282" s="930">
        <v>1220</v>
      </c>
      <c r="AM282" s="924">
        <v>3.2</v>
      </c>
      <c r="AN282" s="918">
        <v>0.06</v>
      </c>
      <c r="AO282" s="804">
        <f t="shared" si="76"/>
        <v>2.9383042263056645</v>
      </c>
      <c r="AP282" s="805">
        <f t="shared" si="77"/>
        <v>17.47849715235068</v>
      </c>
      <c r="AQ282" s="938">
        <f t="shared" si="78"/>
        <v>18.964088900882814</v>
      </c>
      <c r="AR282" s="704">
        <f>INDEX(Historical!$C$7:$C$1439,MATCH(B282,Historical!$B$7:$B$1446,0))*IF(AH282="n/a",1.03,IF(AH282&lt;0,1.01,IF(AH282&gt;10,1.1,(1+AH282/100))))</f>
        <v>1.1000000000000001</v>
      </c>
      <c r="AS282" s="937">
        <f t="shared" si="79"/>
        <v>1.1698500000000001</v>
      </c>
      <c r="AT282" s="937">
        <f t="shared" si="83"/>
        <v>1.2868350000000002</v>
      </c>
      <c r="AU282" s="937">
        <f t="shared" si="83"/>
        <v>1.4155185000000003</v>
      </c>
      <c r="AV282" s="937">
        <f t="shared" si="83"/>
        <v>1.5570703500000005</v>
      </c>
      <c r="AW282" s="704">
        <f t="shared" si="80"/>
        <v>6.5292738500000009</v>
      </c>
      <c r="AX282" s="812">
        <f t="shared" si="81"/>
        <v>14.43890723131358</v>
      </c>
      <c r="AY282" s="997">
        <v>0.89</v>
      </c>
      <c r="AZ282" s="924">
        <v>19.670000000000002</v>
      </c>
      <c r="BA282" s="924">
        <v>-11.77</v>
      </c>
      <c r="BB282" s="924">
        <v>-2.21</v>
      </c>
      <c r="BC282" s="924">
        <v>-2.19</v>
      </c>
      <c r="BE282" s="666">
        <v>2012</v>
      </c>
      <c r="BF282" s="948" t="e">
        <f>#VALUE!</f>
        <v>#VALUE!</v>
      </c>
      <c r="BG282" s="933">
        <v>1.7000000000000002</v>
      </c>
    </row>
    <row r="283" spans="1:59" ht="11.25" customHeight="1" x14ac:dyDescent="0.2">
      <c r="A283" s="13" t="s">
        <v>2226</v>
      </c>
      <c r="B283" s="633" t="s">
        <v>2227</v>
      </c>
      <c r="C283" s="994" t="s">
        <v>154</v>
      </c>
      <c r="D283" s="994" t="s">
        <v>4386</v>
      </c>
      <c r="E283" s="794">
        <v>5</v>
      </c>
      <c r="F283" s="526">
        <v>863</v>
      </c>
      <c r="G283" s="526" t="s">
        <v>106</v>
      </c>
      <c r="H283" s="526" t="s">
        <v>106</v>
      </c>
      <c r="I283" s="926">
        <v>129.76</v>
      </c>
      <c r="J283" s="704">
        <f t="shared" si="69"/>
        <v>1.9882860665844639</v>
      </c>
      <c r="K283" s="929">
        <v>0.64500000000000002</v>
      </c>
      <c r="L283" s="641">
        <v>4</v>
      </c>
      <c r="M283" s="695">
        <f t="shared" si="70"/>
        <v>2.58</v>
      </c>
      <c r="N283" s="923" t="s">
        <v>4468</v>
      </c>
      <c r="O283" s="797">
        <v>0.5625</v>
      </c>
      <c r="P283" s="917">
        <v>43510</v>
      </c>
      <c r="Q283" s="917">
        <v>43532</v>
      </c>
      <c r="R283" s="695">
        <f t="shared" si="71"/>
        <v>14.66666666666667</v>
      </c>
      <c r="S283" s="761">
        <f>IF(INDEX(Historical!$D$7:$D$1439,MATCH(B283,Historical!$B$7:$B$1446,0))=0,"n/a",(INDEX(Historical!$C$7:$C$1439,MATCH(B283,Historical!$B$7:$B$1446,0))/INDEX(Historical!$D$7:$D$1439,MATCH(B283,Historical!$B$7:$B$1446,0))-1)*100)</f>
        <v>8.1730769230769162</v>
      </c>
      <c r="T283" s="761">
        <f>IF(INDEX(Historical!$F$7:$F$1432,MATCH(B283,Historical!$B$7:$B$1446,0))=0,"n/a",((INDEX(Historical!$C$7:$C$1439,MATCH(B283,Historical!$B$7:$B$1446,0))/INDEX(Historical!$F$7:$F$1432,MATCH(B283,Historical!$B$7:$B$1446,0)))^(1/3)-1)*100)</f>
        <v>4.0041911525952045</v>
      </c>
      <c r="U283" s="761">
        <f>IF(INDEX(Historical!$H$7:$H$1432,MATCH(B283,Historical!$B$7:$B$1446,0))=0,"n/a",((INDEX(Historical!$C$7:$C$1439,MATCH(B283,Historical!$B$7:$B$1446,0))/INDEX(Historical!$H$7:$H$1432,MATCH(B283,Historical!$B$7:$B$1446,0)))^(1/5)-1)*100)</f>
        <v>2.7981477212414285</v>
      </c>
      <c r="V283" s="761">
        <f>IF(INDEX(Historical!$O$7:$O$1432,MATCH(B283,Historical!$B$7:$B$1446,0))=0,"n/a",((INDEX(Historical!$C$7:$C$1439,MATCH(B283,Historical!$B$7:$B$1446,0))/INDEX(Historical!$O$7:$O$1432,MATCH(B283,Historical!$B$7:$B$1446,0)))^(1/10)-1)*100)</f>
        <v>1.812820054538955</v>
      </c>
      <c r="W283" s="762">
        <f t="shared" si="72"/>
        <v>1.5435330794335607</v>
      </c>
      <c r="X283" s="763" t="str">
        <f t="shared" si="73"/>
        <v>n/a</v>
      </c>
      <c r="Y283" s="928"/>
      <c r="Z283" s="704">
        <f t="shared" si="74"/>
        <v>78.181818181818187</v>
      </c>
      <c r="AA283" s="937">
        <f t="shared" si="75"/>
        <v>39.32121212121212</v>
      </c>
      <c r="AB283" s="641">
        <v>12</v>
      </c>
      <c r="AC283" s="918">
        <v>3.3</v>
      </c>
      <c r="AD283" s="918">
        <v>3.64</v>
      </c>
      <c r="AE283" s="918">
        <v>5.47</v>
      </c>
      <c r="AF283" s="918">
        <v>13.35</v>
      </c>
      <c r="AG283" s="918">
        <v>26.400000000000002</v>
      </c>
      <c r="AH283" s="918">
        <v>102.8</v>
      </c>
      <c r="AI283" s="918">
        <v>15.67</v>
      </c>
      <c r="AJ283" s="918">
        <v>-5.3</v>
      </c>
      <c r="AK283" s="918">
        <v>10.8</v>
      </c>
      <c r="AL283" s="930">
        <v>134370</v>
      </c>
      <c r="AM283" s="924">
        <v>11.4</v>
      </c>
      <c r="AN283" s="918">
        <v>1.3</v>
      </c>
      <c r="AO283" s="804">
        <f t="shared" si="76"/>
        <v>-34.534778333386228</v>
      </c>
      <c r="AP283" s="805">
        <f t="shared" si="77"/>
        <v>4.7864337878258922</v>
      </c>
      <c r="AQ283" s="938">
        <f t="shared" si="78"/>
        <v>383.01745163695546</v>
      </c>
      <c r="AR283" s="704">
        <f>INDEX(Historical!$C$7:$C$1439,MATCH(B283,Historical!$B$7:$B$1446,0))*IF(AH283="n/a",1.03,IF(AH283&lt;0,1.01,IF(AH283&gt;10,1.1,(1+AH283/100))))</f>
        <v>2.4750000000000001</v>
      </c>
      <c r="AS283" s="937">
        <f t="shared" si="79"/>
        <v>2.7225000000000001</v>
      </c>
      <c r="AT283" s="937">
        <f t="shared" si="83"/>
        <v>2.9947500000000002</v>
      </c>
      <c r="AU283" s="937">
        <f t="shared" si="83"/>
        <v>3.2942250000000004</v>
      </c>
      <c r="AV283" s="937">
        <f t="shared" si="83"/>
        <v>3.6236475000000006</v>
      </c>
      <c r="AW283" s="704">
        <f t="shared" si="80"/>
        <v>15.110122500000001</v>
      </c>
      <c r="AX283" s="812">
        <f t="shared" si="81"/>
        <v>11.644669004315661</v>
      </c>
      <c r="AY283" s="997">
        <v>0.32</v>
      </c>
      <c r="AZ283" s="924">
        <v>72.099999999999994</v>
      </c>
      <c r="BA283" s="924">
        <v>-1.79</v>
      </c>
      <c r="BB283" s="924">
        <v>5.7700000000000005</v>
      </c>
      <c r="BC283" s="924">
        <v>18.899999999999999</v>
      </c>
      <c r="BE283" s="666">
        <v>2015</v>
      </c>
      <c r="BF283" s="948" t="e">
        <f>#VALUE!</f>
        <v>#VALUE!</v>
      </c>
      <c r="BG283" s="933">
        <v>7.3999999999999995</v>
      </c>
    </row>
    <row r="284" spans="1:59" ht="11.25" customHeight="1" x14ac:dyDescent="0.2">
      <c r="A284" s="537" t="s">
        <v>1409</v>
      </c>
      <c r="B284" s="927" t="s">
        <v>1410</v>
      </c>
      <c r="C284" s="994" t="s">
        <v>108</v>
      </c>
      <c r="D284" s="994" t="s">
        <v>4372</v>
      </c>
      <c r="E284" s="794">
        <v>8</v>
      </c>
      <c r="F284" s="526">
        <v>512</v>
      </c>
      <c r="G284" s="526" t="s">
        <v>106</v>
      </c>
      <c r="H284" s="526" t="s">
        <v>106</v>
      </c>
      <c r="I284" s="926">
        <v>27.37</v>
      </c>
      <c r="J284" s="704">
        <f t="shared" si="69"/>
        <v>4.9689440993788825</v>
      </c>
      <c r="K284" s="929">
        <v>0.34</v>
      </c>
      <c r="L284" s="641">
        <v>4</v>
      </c>
      <c r="M284" s="695">
        <f t="shared" si="70"/>
        <v>1.36</v>
      </c>
      <c r="N284" s="923" t="s">
        <v>1526</v>
      </c>
      <c r="O284" s="797">
        <v>0.28000000000000003</v>
      </c>
      <c r="P284" s="917">
        <v>43262</v>
      </c>
      <c r="Q284" s="917">
        <v>43290</v>
      </c>
      <c r="R284" s="695">
        <f t="shared" si="71"/>
        <v>21.428571428571423</v>
      </c>
      <c r="S284" s="761">
        <f>IF(INDEX(Historical!$D$7:$D$1439,MATCH(B284,Historical!$B$7:$B$1446,0))=0,"n/a",(INDEX(Historical!$C$7:$C$1439,MATCH(B284,Historical!$B$7:$B$1446,0))/INDEX(Historical!$D$7:$D$1439,MATCH(B284,Historical!$B$7:$B$1446,0))-1)*100)</f>
        <v>24</v>
      </c>
      <c r="T284" s="761">
        <f>IF(INDEX(Historical!$F$7:$F$1432,MATCH(B284,Historical!$B$7:$B$1446,0))=0,"n/a",((INDEX(Historical!$C$7:$C$1439,MATCH(B284,Historical!$B$7:$B$1446,0))/INDEX(Historical!$F$7:$F$1432,MATCH(B284,Historical!$B$7:$B$1446,0)))^(1/3)-1)*100)</f>
        <v>19.866105802463508</v>
      </c>
      <c r="U284" s="761">
        <f>IF(INDEX(Historical!$H$7:$H$1432,MATCH(B284,Historical!$B$7:$B$1446,0))=0,"n/a",((INDEX(Historical!$C$7:$C$1439,MATCH(B284,Historical!$B$7:$B$1446,0))/INDEX(Historical!$H$7:$H$1432,MATCH(B284,Historical!$B$7:$B$1446,0)))^(1/5)-1)*100)</f>
        <v>19.91964554448078</v>
      </c>
      <c r="V284" s="761">
        <f>IF(INDEX(Historical!$O$7:$O$1432,MATCH(B284,Historical!$B$7:$B$1446,0))=0,"n/a",((INDEX(Historical!$C$7:$C$1439,MATCH(B284,Historical!$B$7:$B$1446,0))/INDEX(Historical!$O$7:$O$1432,MATCH(B284,Historical!$B$7:$B$1446,0)))^(1/10)-1)*100)</f>
        <v>2.5923658862717858</v>
      </c>
      <c r="W284" s="762">
        <f t="shared" si="72"/>
        <v>7.6839637683738555</v>
      </c>
      <c r="X284" s="763">
        <f t="shared" si="73"/>
        <v>1.1317980423000444</v>
      </c>
      <c r="Y284" s="728"/>
      <c r="Z284" s="704" t="str">
        <f t="shared" si="74"/>
        <v>n/a</v>
      </c>
      <c r="AA284" s="937" t="str">
        <f t="shared" si="75"/>
        <v>n/a</v>
      </c>
      <c r="AB284" s="641">
        <v>3</v>
      </c>
      <c r="AC284" s="918">
        <v>-0.82</v>
      </c>
      <c r="AD284" s="918" t="s">
        <v>137</v>
      </c>
      <c r="AE284" s="918">
        <v>0.8</v>
      </c>
      <c r="AF284" s="918">
        <v>0.65</v>
      </c>
      <c r="AG284" s="918">
        <v>-0.5</v>
      </c>
      <c r="AH284" s="920">
        <v>-69.199999999999989</v>
      </c>
      <c r="AI284" s="920">
        <v>678.7</v>
      </c>
      <c r="AJ284" s="918">
        <v>17.599999999999998</v>
      </c>
      <c r="AK284" s="918">
        <v>8</v>
      </c>
      <c r="AL284" s="930">
        <v>2390</v>
      </c>
      <c r="AM284" s="924">
        <v>0.8</v>
      </c>
      <c r="AN284" s="918">
        <v>0.61</v>
      </c>
      <c r="AO284" s="804" t="str">
        <f t="shared" si="76"/>
        <v>n/a</v>
      </c>
      <c r="AP284" s="805">
        <f t="shared" si="77"/>
        <v>24.88858964385966</v>
      </c>
      <c r="AQ284" s="938" t="str">
        <f t="shared" si="78"/>
        <v>n/a</v>
      </c>
      <c r="AR284" s="704">
        <f>INDEX(Historical!$C$7:$C$1439,MATCH(B284,Historical!$B$7:$B$1446,0))*IF(AH284="n/a",1.03,IF(AH284&lt;0,1.01,IF(AH284&gt;10,1.1,(1+AH284/100))))</f>
        <v>1.2524</v>
      </c>
      <c r="AS284" s="937">
        <f t="shared" si="79"/>
        <v>1.37764</v>
      </c>
      <c r="AT284" s="937">
        <f t="shared" si="83"/>
        <v>1.4878512000000002</v>
      </c>
      <c r="AU284" s="937">
        <f t="shared" si="83"/>
        <v>1.6068792960000002</v>
      </c>
      <c r="AV284" s="937">
        <f t="shared" si="83"/>
        <v>1.7354296396800004</v>
      </c>
      <c r="AW284" s="704">
        <f t="shared" si="80"/>
        <v>7.4602001356800018</v>
      </c>
      <c r="AX284" s="812">
        <f t="shared" si="81"/>
        <v>27.256851062038734</v>
      </c>
      <c r="AY284" s="997">
        <v>1.69</v>
      </c>
      <c r="AZ284" s="924">
        <v>17.72</v>
      </c>
      <c r="BA284" s="924">
        <v>-33.03</v>
      </c>
      <c r="BB284" s="924">
        <v>-5.87</v>
      </c>
      <c r="BC284" s="924">
        <v>-9.09</v>
      </c>
      <c r="BE284" s="666">
        <v>2011</v>
      </c>
      <c r="BF284" s="948" t="e">
        <f>#VALUE!</f>
        <v>#VALUE!</v>
      </c>
      <c r="BG284" s="933">
        <v>-0.2</v>
      </c>
    </row>
    <row r="285" spans="1:59" ht="11.25" customHeight="1" x14ac:dyDescent="0.2">
      <c r="A285" s="611" t="s">
        <v>1411</v>
      </c>
      <c r="B285" s="927" t="s">
        <v>1412</v>
      </c>
      <c r="C285" s="994" t="s">
        <v>154</v>
      </c>
      <c r="D285" s="994" t="s">
        <v>4361</v>
      </c>
      <c r="E285" s="794">
        <v>9</v>
      </c>
      <c r="F285" s="526">
        <v>465</v>
      </c>
      <c r="G285" s="526" t="s">
        <v>106</v>
      </c>
      <c r="H285" s="526" t="s">
        <v>106</v>
      </c>
      <c r="I285" s="926">
        <v>31</v>
      </c>
      <c r="J285" s="704">
        <f t="shared" si="69"/>
        <v>1.0967741935483872</v>
      </c>
      <c r="K285" s="929">
        <v>8.5000000000000006E-2</v>
      </c>
      <c r="L285" s="641">
        <v>4</v>
      </c>
      <c r="M285" s="695">
        <f t="shared" si="70"/>
        <v>0.34</v>
      </c>
      <c r="N285" s="923" t="s">
        <v>506</v>
      </c>
      <c r="O285" s="797">
        <v>7.0000000000000007E-2</v>
      </c>
      <c r="P285" s="917">
        <v>43545</v>
      </c>
      <c r="Q285" s="917">
        <v>43560</v>
      </c>
      <c r="R285" s="695">
        <f t="shared" si="71"/>
        <v>21.428571428571423</v>
      </c>
      <c r="S285" s="761">
        <f>IF(INDEX(Historical!$D$7:$D$1439,MATCH(B285,Historical!$B$7:$B$1446,0))=0,"n/a",(INDEX(Historical!$C$7:$C$1439,MATCH(B285,Historical!$B$7:$B$1446,0))/INDEX(Historical!$D$7:$D$1439,MATCH(B285,Historical!$B$7:$B$1446,0))-1)*100)</f>
        <v>33.333333333333329</v>
      </c>
      <c r="T285" s="761">
        <f>IF(INDEX(Historical!$F$7:$F$1432,MATCH(B285,Historical!$B$7:$B$1446,0))=0,"n/a",((INDEX(Historical!$C$7:$C$1439,MATCH(B285,Historical!$B$7:$B$1446,0))/INDEX(Historical!$F$7:$F$1432,MATCH(B285,Historical!$B$7:$B$1446,0)))^(1/3)-1)*100)</f>
        <v>20.507113208761506</v>
      </c>
      <c r="U285" s="761">
        <f>IF(INDEX(Historical!$H$7:$H$1432,MATCH(B285,Historical!$B$7:$B$1446,0))=0,"n/a",((INDEX(Historical!$C$7:$C$1439,MATCH(B285,Historical!$B$7:$B$1446,0))/INDEX(Historical!$H$7:$H$1432,MATCH(B285,Historical!$B$7:$B$1446,0)))^(1/5)-1)*100)</f>
        <v>19.479126317807506</v>
      </c>
      <c r="V285" s="761" t="str">
        <f>IF(INDEX(Historical!$O$7:$O$1432,MATCH(B285,Historical!$B$7:$B$1446,0))=0,"n/a",((INDEX(Historical!$C$7:$C$1439,MATCH(B285,Historical!$B$7:$B$1446,0))/INDEX(Historical!$O$7:$O$1432,MATCH(B285,Historical!$B$7:$B$1446,0)))^(1/10)-1)*100)</f>
        <v>n/a</v>
      </c>
      <c r="W285" s="762" t="str">
        <f t="shared" si="72"/>
        <v>n/a</v>
      </c>
      <c r="X285" s="763">
        <f t="shared" si="73"/>
        <v>0.48096608192117296</v>
      </c>
      <c r="Y285" s="927"/>
      <c r="Z285" s="704">
        <f t="shared" si="74"/>
        <v>30.630630630630627</v>
      </c>
      <c r="AA285" s="937">
        <f t="shared" si="75"/>
        <v>27.927927927927925</v>
      </c>
      <c r="AB285" s="641">
        <v>12</v>
      </c>
      <c r="AC285" s="918">
        <v>1.1100000000000001</v>
      </c>
      <c r="AD285" s="918">
        <v>2.3199999999999998</v>
      </c>
      <c r="AE285" s="918">
        <v>5.94</v>
      </c>
      <c r="AF285" s="918">
        <v>4.66</v>
      </c>
      <c r="AG285" s="918">
        <v>18.7</v>
      </c>
      <c r="AH285" s="918">
        <v>33</v>
      </c>
      <c r="AI285" s="918">
        <v>12.02</v>
      </c>
      <c r="AJ285" s="918">
        <v>40.5</v>
      </c>
      <c r="AK285" s="918">
        <v>12</v>
      </c>
      <c r="AL285" s="930">
        <v>627.44000000000005</v>
      </c>
      <c r="AM285" s="924">
        <v>17.399999999999999</v>
      </c>
      <c r="AN285" s="918">
        <v>0</v>
      </c>
      <c r="AO285" s="804">
        <f t="shared" si="76"/>
        <v>-7.3520274165720316</v>
      </c>
      <c r="AP285" s="805">
        <f t="shared" si="77"/>
        <v>20.575900511355893</v>
      </c>
      <c r="AQ285" s="938">
        <f t="shared" si="78"/>
        <v>140.50330941972885</v>
      </c>
      <c r="AR285" s="704">
        <f>INDEX(Historical!$C$7:$C$1439,MATCH(B285,Historical!$B$7:$B$1446,0))*IF(AH285="n/a",1.03,IF(AH285&lt;0,1.01,IF(AH285&gt;10,1.1,(1+AH285/100))))</f>
        <v>0.30800000000000005</v>
      </c>
      <c r="AS285" s="937">
        <f t="shared" si="79"/>
        <v>0.3388000000000001</v>
      </c>
      <c r="AT285" s="937">
        <f t="shared" si="83"/>
        <v>0.37268000000000012</v>
      </c>
      <c r="AU285" s="937">
        <f t="shared" si="83"/>
        <v>0.40994800000000015</v>
      </c>
      <c r="AV285" s="937">
        <f t="shared" si="83"/>
        <v>0.4509428000000002</v>
      </c>
      <c r="AW285" s="704">
        <f t="shared" si="80"/>
        <v>1.8803708000000006</v>
      </c>
      <c r="AX285" s="812">
        <f t="shared" si="81"/>
        <v>6.0657122580645177</v>
      </c>
      <c r="AY285" s="997">
        <v>1.1499999999999999</v>
      </c>
      <c r="AZ285" s="924">
        <v>42.27</v>
      </c>
      <c r="BA285" s="924">
        <v>-24.9</v>
      </c>
      <c r="BB285" s="924">
        <v>13.4</v>
      </c>
      <c r="BC285" s="924">
        <v>1.8800000000000001</v>
      </c>
      <c r="BE285" s="666">
        <v>2011</v>
      </c>
      <c r="BF285" s="948" t="e">
        <f>#VALUE!</f>
        <v>#VALUE!</v>
      </c>
      <c r="BG285" s="933">
        <v>16.3</v>
      </c>
    </row>
    <row r="286" spans="1:59" ht="11.25" customHeight="1" x14ac:dyDescent="0.2">
      <c r="A286" s="611" t="s">
        <v>1421</v>
      </c>
      <c r="B286" s="927" t="s">
        <v>1422</v>
      </c>
      <c r="C286" s="994" t="s">
        <v>108</v>
      </c>
      <c r="D286" s="994" t="s">
        <v>118</v>
      </c>
      <c r="E286" s="794">
        <v>9</v>
      </c>
      <c r="F286" s="526">
        <v>419</v>
      </c>
      <c r="G286" s="526" t="s">
        <v>115</v>
      </c>
      <c r="H286" s="526" t="s">
        <v>115</v>
      </c>
      <c r="I286" s="926">
        <v>58.7</v>
      </c>
      <c r="J286" s="704">
        <f t="shared" si="69"/>
        <v>2.5212947189097101</v>
      </c>
      <c r="K286" s="929">
        <v>0.37</v>
      </c>
      <c r="L286" s="641">
        <v>4</v>
      </c>
      <c r="M286" s="695">
        <f t="shared" si="70"/>
        <v>1.48</v>
      </c>
      <c r="N286" s="923" t="s">
        <v>140</v>
      </c>
      <c r="O286" s="797">
        <v>0.33</v>
      </c>
      <c r="P286" s="917">
        <v>43474</v>
      </c>
      <c r="Q286" s="917">
        <v>43497</v>
      </c>
      <c r="R286" s="695">
        <f t="shared" si="71"/>
        <v>12.121212121212114</v>
      </c>
      <c r="S286" s="761">
        <f>IF(INDEX(Historical!$D$7:$D$1439,MATCH(B286,Historical!$B$7:$B$1446,0))=0,"n/a",(INDEX(Historical!$C$7:$C$1439,MATCH(B286,Historical!$B$7:$B$1446,0))/INDEX(Historical!$D$7:$D$1439,MATCH(B286,Historical!$B$7:$B$1446,0))-1)*100)</f>
        <v>13.793103448275868</v>
      </c>
      <c r="T286" s="761">
        <f>IF(INDEX(Historical!$F$7:$F$1432,MATCH(B286,Historical!$B$7:$B$1446,0))=0,"n/a",((INDEX(Historical!$C$7:$C$1439,MATCH(B286,Historical!$B$7:$B$1446,0))/INDEX(Historical!$F$7:$F$1432,MATCH(B286,Historical!$B$7:$B$1446,0)))^(1/3)-1)*100)</f>
        <v>18.166575046750122</v>
      </c>
      <c r="U286" s="761">
        <f>IF(INDEX(Historical!$H$7:$H$1432,MATCH(B286,Historical!$B$7:$B$1446,0))=0,"n/a",((INDEX(Historical!$C$7:$C$1439,MATCH(B286,Historical!$B$7:$B$1446,0))/INDEX(Historical!$H$7:$H$1432,MATCH(B286,Historical!$B$7:$B$1446,0)))^(1/5)-1)*100)</f>
        <v>22.423992536427463</v>
      </c>
      <c r="V286" s="761">
        <f>IF(INDEX(Historical!$O$7:$O$1432,MATCH(B286,Historical!$B$7:$B$1446,0))=0,"n/a",((INDEX(Historical!$C$7:$C$1439,MATCH(B286,Historical!$B$7:$B$1446,0))/INDEX(Historical!$O$7:$O$1432,MATCH(B286,Historical!$B$7:$B$1446,0)))^(1/10)-1)*100)</f>
        <v>-2.2657950703959484</v>
      </c>
      <c r="W286" s="762" t="str">
        <f t="shared" si="72"/>
        <v>n/a</v>
      </c>
      <c r="X286" s="763">
        <f t="shared" si="73"/>
        <v>2.1770866540220841</v>
      </c>
      <c r="Y286" s="715"/>
      <c r="Z286" s="704">
        <f t="shared" si="74"/>
        <v>20</v>
      </c>
      <c r="AA286" s="937">
        <f t="shared" si="75"/>
        <v>7.9324324324324325</v>
      </c>
      <c r="AB286" s="641">
        <v>12</v>
      </c>
      <c r="AC286" s="918">
        <v>7.4</v>
      </c>
      <c r="AD286" s="918">
        <v>0.74</v>
      </c>
      <c r="AE286" s="918">
        <v>0.76</v>
      </c>
      <c r="AF286" s="918">
        <v>0.87</v>
      </c>
      <c r="AG286" s="918">
        <v>10.8</v>
      </c>
      <c r="AH286" s="918">
        <v>114.5</v>
      </c>
      <c r="AI286" s="918">
        <v>12.23</v>
      </c>
      <c r="AJ286" s="918">
        <v>10.299999999999999</v>
      </c>
      <c r="AK286" s="918">
        <v>10.72</v>
      </c>
      <c r="AL286" s="930">
        <v>12570</v>
      </c>
      <c r="AM286" s="924">
        <v>0.8</v>
      </c>
      <c r="AN286" s="918">
        <v>0</v>
      </c>
      <c r="AO286" s="804">
        <f t="shared" si="76"/>
        <v>17.012854822904742</v>
      </c>
      <c r="AP286" s="805">
        <f t="shared" si="77"/>
        <v>24.945287255337174</v>
      </c>
      <c r="AQ286" s="938">
        <f t="shared" si="78"/>
        <v>-44.617627288033177</v>
      </c>
      <c r="AR286" s="704">
        <f>INDEX(Historical!$C$7:$C$1439,MATCH(B286,Historical!$B$7:$B$1446,0))*IF(AH286="n/a",1.03,IF(AH286&lt;0,1.01,IF(AH286&gt;10,1.1,(1+AH286/100))))</f>
        <v>1.4520000000000002</v>
      </c>
      <c r="AS286" s="937">
        <f t="shared" si="79"/>
        <v>1.5972000000000004</v>
      </c>
      <c r="AT286" s="937">
        <f t="shared" si="83"/>
        <v>1.7569200000000005</v>
      </c>
      <c r="AU286" s="937">
        <f t="shared" si="83"/>
        <v>1.9326120000000007</v>
      </c>
      <c r="AV286" s="937">
        <f t="shared" si="83"/>
        <v>2.1258732000000009</v>
      </c>
      <c r="AW286" s="704">
        <f t="shared" si="80"/>
        <v>8.8646052000000033</v>
      </c>
      <c r="AX286" s="812">
        <f t="shared" si="81"/>
        <v>15.101542078364572</v>
      </c>
      <c r="AY286" s="997">
        <v>1.9</v>
      </c>
      <c r="AZ286" s="924">
        <v>22.11</v>
      </c>
      <c r="BA286" s="924">
        <v>-20.86</v>
      </c>
      <c r="BB286" s="924">
        <v>-2.63</v>
      </c>
      <c r="BC286" s="924">
        <v>-5.7700000000000005</v>
      </c>
      <c r="BE286" s="666">
        <v>2011</v>
      </c>
      <c r="BF286" s="948" t="e">
        <f>#VALUE!</f>
        <v>#VALUE!</v>
      </c>
      <c r="BG286" s="933">
        <v>0.6</v>
      </c>
    </row>
    <row r="287" spans="1:59" ht="11.25" customHeight="1" x14ac:dyDescent="0.2">
      <c r="A287" s="611" t="s">
        <v>1450</v>
      </c>
      <c r="B287" s="927" t="s">
        <v>1451</v>
      </c>
      <c r="C287" s="994" t="s">
        <v>108</v>
      </c>
      <c r="D287" s="994" t="s">
        <v>4360</v>
      </c>
      <c r="E287" s="794">
        <v>6</v>
      </c>
      <c r="F287" s="526">
        <v>714</v>
      </c>
      <c r="G287" s="526" t="s">
        <v>106</v>
      </c>
      <c r="H287" s="526" t="s">
        <v>106</v>
      </c>
      <c r="I287" s="926">
        <v>6.35</v>
      </c>
      <c r="J287" s="704">
        <f t="shared" si="69"/>
        <v>7.5590551181102361</v>
      </c>
      <c r="K287" s="929">
        <v>0.12</v>
      </c>
      <c r="L287" s="641">
        <v>4</v>
      </c>
      <c r="M287" s="695">
        <f t="shared" si="70"/>
        <v>0.48</v>
      </c>
      <c r="N287" s="923" t="s">
        <v>220</v>
      </c>
      <c r="O287" s="797">
        <v>0.11</v>
      </c>
      <c r="P287" s="660">
        <v>43199</v>
      </c>
      <c r="Q287" s="660">
        <v>43206</v>
      </c>
      <c r="R287" s="695">
        <f t="shared" si="71"/>
        <v>9.0909090909090864</v>
      </c>
      <c r="S287" s="761">
        <f>IF(INDEX(Historical!$D$7:$D$1439,MATCH(B287,Historical!$B$7:$B$1446,0))=0,"n/a",(INDEX(Historical!$C$7:$C$1439,MATCH(B287,Historical!$B$7:$B$1446,0))/INDEX(Historical!$D$7:$D$1439,MATCH(B287,Historical!$B$7:$B$1446,0))-1)*100)</f>
        <v>14.634146341463406</v>
      </c>
      <c r="T287" s="761">
        <f>IF(INDEX(Historical!$F$7:$F$1432,MATCH(B287,Historical!$B$7:$B$1446,0))=0,"n/a",((INDEX(Historical!$C$7:$C$1439,MATCH(B287,Historical!$B$7:$B$1446,0))/INDEX(Historical!$F$7:$F$1432,MATCH(B287,Historical!$B$7:$B$1446,0)))^(1/3)-1)*100)</f>
        <v>13.670898594408598</v>
      </c>
      <c r="U287" s="761">
        <f>IF(INDEX(Historical!$H$7:$H$1432,MATCH(B287,Historical!$B$7:$B$1446,0))=0,"n/a",((INDEX(Historical!$C$7:$C$1439,MATCH(B287,Historical!$B$7:$B$1446,0))/INDEX(Historical!$H$7:$H$1432,MATCH(B287,Historical!$B$7:$B$1446,0)))^(1/5)-1)*100)</f>
        <v>73.378531678042492</v>
      </c>
      <c r="V287" s="761" t="str">
        <f>IF(INDEX(Historical!$O$7:$O$1432,MATCH(B287,Historical!$B$7:$B$1446,0))=0,"n/a",((INDEX(Historical!$C$7:$C$1439,MATCH(B287,Historical!$B$7:$B$1446,0))/INDEX(Historical!$O$7:$O$1432,MATCH(B287,Historical!$B$7:$B$1446,0)))^(1/10)-1)*100)</f>
        <v>n/a</v>
      </c>
      <c r="W287" s="762" t="str">
        <f t="shared" si="72"/>
        <v>n/a</v>
      </c>
      <c r="X287" s="763" t="str">
        <f t="shared" si="73"/>
        <v>n/a</v>
      </c>
      <c r="Y287" s="928"/>
      <c r="Z287" s="704">
        <f t="shared" si="74"/>
        <v>102.12765957446808</v>
      </c>
      <c r="AA287" s="937">
        <f t="shared" si="75"/>
        <v>13.51063829787234</v>
      </c>
      <c r="AB287" s="641">
        <v>12</v>
      </c>
      <c r="AC287" s="918">
        <v>0.47</v>
      </c>
      <c r="AD287" s="918" t="s">
        <v>137</v>
      </c>
      <c r="AE287" s="918">
        <v>8.9600000000000009</v>
      </c>
      <c r="AF287" s="918">
        <v>1.91</v>
      </c>
      <c r="AG287" s="918" t="s">
        <v>137</v>
      </c>
      <c r="AH287" s="918">
        <v>18.7</v>
      </c>
      <c r="AI287" s="918" t="s">
        <v>137</v>
      </c>
      <c r="AJ287" s="918" t="s">
        <v>137</v>
      </c>
      <c r="AK287" s="918" t="s">
        <v>137</v>
      </c>
      <c r="AL287" s="930">
        <v>60.9</v>
      </c>
      <c r="AM287" s="924">
        <v>26.200000000000003</v>
      </c>
      <c r="AN287" s="918">
        <v>0</v>
      </c>
      <c r="AO287" s="804">
        <f t="shared" si="76"/>
        <v>67.426948498280382</v>
      </c>
      <c r="AP287" s="805">
        <f t="shared" si="77"/>
        <v>80.937586796152729</v>
      </c>
      <c r="AQ287" s="938">
        <f t="shared" si="78"/>
        <v>7.093560650771713</v>
      </c>
      <c r="AR287" s="704">
        <f>INDEX(Historical!$C$7:$C$1439,MATCH(B287,Historical!$B$7:$B$1446,0))*IF(AH287="n/a",1.03,IF(AH287&lt;0,1.01,IF(AH287&gt;10,1.1,(1+AH287/100))))</f>
        <v>0.51700000000000002</v>
      </c>
      <c r="AS287" s="937">
        <f t="shared" si="79"/>
        <v>0.53251000000000004</v>
      </c>
      <c r="AT287" s="937">
        <f t="shared" ref="AT287:AV306" si="84">IF($AK287="n/a",1.03*AS287,IF($AK287&lt;0,1.01*AS287,IF($AK287&gt;10,1.1*AS287,(1+$AK287/100)*AS287)))</f>
        <v>0.54848530000000006</v>
      </c>
      <c r="AU287" s="937">
        <f t="shared" si="84"/>
        <v>0.5649398590000001</v>
      </c>
      <c r="AV287" s="937">
        <f t="shared" si="84"/>
        <v>0.58188805477000016</v>
      </c>
      <c r="AW287" s="704">
        <f t="shared" si="80"/>
        <v>2.7448232137700006</v>
      </c>
      <c r="AX287" s="812">
        <f t="shared" si="81"/>
        <v>43.225562421574814</v>
      </c>
      <c r="AY287" s="997">
        <v>0.46</v>
      </c>
      <c r="AZ287" s="924">
        <v>18.91</v>
      </c>
      <c r="BA287" s="924">
        <v>-20.630000000000003</v>
      </c>
      <c r="BB287" s="924">
        <v>1.58</v>
      </c>
      <c r="BC287" s="924">
        <v>-0.77999999999999992</v>
      </c>
      <c r="BE287" s="666">
        <v>2013</v>
      </c>
      <c r="BF287" s="948" t="e">
        <f>#VALUE!</f>
        <v>#VALUE!</v>
      </c>
      <c r="BG287" s="933" t="s">
        <v>137</v>
      </c>
    </row>
    <row r="288" spans="1:59" ht="11.25" customHeight="1" x14ac:dyDescent="0.2">
      <c r="A288" s="630" t="s">
        <v>4292</v>
      </c>
      <c r="B288" s="633" t="s">
        <v>3867</v>
      </c>
      <c r="C288" s="994" t="s">
        <v>4227</v>
      </c>
      <c r="D288" s="994" t="s">
        <v>4355</v>
      </c>
      <c r="E288" s="794">
        <v>5</v>
      </c>
      <c r="F288" s="526">
        <v>830</v>
      </c>
      <c r="G288" s="526" t="s">
        <v>106</v>
      </c>
      <c r="H288" s="526" t="s">
        <v>106</v>
      </c>
      <c r="I288" s="926">
        <v>39.340000000000003</v>
      </c>
      <c r="J288" s="704">
        <f t="shared" si="69"/>
        <v>1.7478393492628368</v>
      </c>
      <c r="K288" s="929">
        <v>0.68759999999999999</v>
      </c>
      <c r="L288" s="641">
        <v>1</v>
      </c>
      <c r="M288" s="695">
        <f t="shared" si="70"/>
        <v>0.68759999999999999</v>
      </c>
      <c r="N288" s="923" t="s">
        <v>4293</v>
      </c>
      <c r="O288" s="797">
        <v>0.6341</v>
      </c>
      <c r="P288" s="917">
        <v>43362</v>
      </c>
      <c r="Q288" s="917">
        <v>43364</v>
      </c>
      <c r="R288" s="695">
        <f t="shared" si="71"/>
        <v>8.4371550228670547</v>
      </c>
      <c r="S288" s="761">
        <f>IF(INDEX(Historical!$D$7:$D$1439,MATCH(B288,Historical!$B$7:$B$1446,0))=0,"n/a",(INDEX(Historical!$C$7:$C$1439,MATCH(B288,Historical!$B$7:$B$1446,0))/INDEX(Historical!$D$7:$D$1439,MATCH(B288,Historical!$B$7:$B$1446,0))-1)*100)</f>
        <v>8.43715502286706</v>
      </c>
      <c r="T288" s="761">
        <f>IF(INDEX(Historical!$F$7:$F$1432,MATCH(B288,Historical!$B$7:$B$1446,0))=0,"n/a",((INDEX(Historical!$C$7:$C$1439,MATCH(B288,Historical!$B$7:$B$1446,0))/INDEX(Historical!$F$7:$F$1432,MATCH(B288,Historical!$B$7:$B$1446,0)))^(1/3)-1)*100)</f>
        <v>9.0653170384704218</v>
      </c>
      <c r="U288" s="761">
        <f>IF(INDEX(Historical!$H$7:$H$1432,MATCH(B288,Historical!$B$7:$B$1446,0))=0,"n/a",((INDEX(Historical!$C$7:$C$1439,MATCH(B288,Historical!$B$7:$B$1446,0))/INDEX(Historical!$H$7:$H$1432,MATCH(B288,Historical!$B$7:$B$1446,0)))^(1/5)-1)*100)</f>
        <v>24.486313595888287</v>
      </c>
      <c r="V288" s="761" t="str">
        <f>IF(INDEX(Historical!$O$7:$O$1432,MATCH(B288,Historical!$B$7:$B$1446,0))=0,"n/a",((INDEX(Historical!$C$7:$C$1439,MATCH(B288,Historical!$B$7:$B$1446,0))/INDEX(Historical!$O$7:$O$1432,MATCH(B288,Historical!$B$7:$B$1446,0)))^(1/10)-1)*100)</f>
        <v>n/a</v>
      </c>
      <c r="W288" s="762" t="str">
        <f t="shared" si="72"/>
        <v>n/a</v>
      </c>
      <c r="X288" s="763">
        <f t="shared" si="73"/>
        <v>1.0160296097878958</v>
      </c>
      <c r="Y288" s="928" t="s">
        <v>4296</v>
      </c>
      <c r="Z288" s="704">
        <f t="shared" si="74"/>
        <v>47.75</v>
      </c>
      <c r="AA288" s="937">
        <f t="shared" si="75"/>
        <v>27.319444444444446</v>
      </c>
      <c r="AB288" s="641">
        <v>12</v>
      </c>
      <c r="AC288" s="918">
        <v>1.44</v>
      </c>
      <c r="AD288" s="918">
        <v>2.33</v>
      </c>
      <c r="AE288" s="918">
        <v>2.5499999999999998</v>
      </c>
      <c r="AF288" s="918">
        <v>5.76</v>
      </c>
      <c r="AG288" s="918">
        <v>23.5</v>
      </c>
      <c r="AH288" s="918">
        <v>9.6</v>
      </c>
      <c r="AI288" s="918">
        <v>7.9200000000000008</v>
      </c>
      <c r="AJ288" s="918">
        <v>24.099999999999998</v>
      </c>
      <c r="AK288" s="918">
        <v>11.77</v>
      </c>
      <c r="AL288" s="930">
        <v>7020</v>
      </c>
      <c r="AM288" s="924">
        <v>6.7</v>
      </c>
      <c r="AN288" s="918">
        <v>0</v>
      </c>
      <c r="AO288" s="804">
        <f t="shared" si="76"/>
        <v>-1.0852914992933229</v>
      </c>
      <c r="AP288" s="805">
        <f t="shared" si="77"/>
        <v>26.234152945151124</v>
      </c>
      <c r="AQ288" s="938">
        <f t="shared" si="78"/>
        <v>164.45751601680331</v>
      </c>
      <c r="AR288" s="704">
        <f>INDEX(Historical!$C$7:$C$1439,MATCH(B288,Historical!$B$7:$B$1446,0))*IF(AH288="n/a",1.03,IF(AH288&lt;0,1.01,IF(AH288&gt;10,1.1,(1+AH288/100))))</f>
        <v>0.7536096000000001</v>
      </c>
      <c r="AS288" s="937">
        <f t="shared" si="79"/>
        <v>0.8132954803200001</v>
      </c>
      <c r="AT288" s="937">
        <f t="shared" si="84"/>
        <v>0.8946250283520002</v>
      </c>
      <c r="AU288" s="937">
        <f t="shared" si="84"/>
        <v>0.98408753118720027</v>
      </c>
      <c r="AV288" s="937">
        <f t="shared" si="84"/>
        <v>1.0824962843059205</v>
      </c>
      <c r="AW288" s="704">
        <f t="shared" si="80"/>
        <v>4.5281139241651207</v>
      </c>
      <c r="AX288" s="812">
        <f t="shared" si="81"/>
        <v>11.510203162595628</v>
      </c>
      <c r="AY288" s="997">
        <v>1.24</v>
      </c>
      <c r="AZ288" s="924">
        <v>35.380000000000003</v>
      </c>
      <c r="BA288" s="924">
        <v>-21.26</v>
      </c>
      <c r="BB288" s="924">
        <v>7.03</v>
      </c>
      <c r="BC288" s="924">
        <v>-1.0699999999999998</v>
      </c>
      <c r="BE288" s="666">
        <v>2014</v>
      </c>
      <c r="BF288" s="948" t="e">
        <f>#VALUE!</f>
        <v>#VALUE!</v>
      </c>
      <c r="BG288" s="933">
        <v>12.8</v>
      </c>
    </row>
    <row r="289" spans="1:59" ht="11.25" customHeight="1" x14ac:dyDescent="0.2">
      <c r="A289" s="611" t="s">
        <v>1427</v>
      </c>
      <c r="B289" s="927" t="s">
        <v>1428</v>
      </c>
      <c r="C289" s="994" t="s">
        <v>108</v>
      </c>
      <c r="D289" s="994" t="s">
        <v>4376</v>
      </c>
      <c r="E289" s="794">
        <v>6</v>
      </c>
      <c r="F289" s="526">
        <v>712</v>
      </c>
      <c r="G289" s="526" t="s">
        <v>106</v>
      </c>
      <c r="H289" s="526" t="s">
        <v>106</v>
      </c>
      <c r="I289" s="926">
        <v>40.049999999999997</v>
      </c>
      <c r="J289" s="704">
        <f t="shared" si="69"/>
        <v>3.4956304619225969</v>
      </c>
      <c r="K289" s="929">
        <v>0.35</v>
      </c>
      <c r="L289" s="641">
        <v>4</v>
      </c>
      <c r="M289" s="695">
        <f t="shared" si="70"/>
        <v>1.4</v>
      </c>
      <c r="N289" s="923" t="s">
        <v>241</v>
      </c>
      <c r="O289" s="797">
        <v>0.3</v>
      </c>
      <c r="P289" s="919">
        <v>43171</v>
      </c>
      <c r="Q289" s="919">
        <v>43203</v>
      </c>
      <c r="R289" s="695">
        <f t="shared" si="71"/>
        <v>16.666666666666664</v>
      </c>
      <c r="S289" s="761">
        <f>IF(INDEX(Historical!$D$7:$D$1439,MATCH(B289,Historical!$B$7:$B$1446,0))=0,"n/a",(INDEX(Historical!$C$7:$C$1439,MATCH(B289,Historical!$B$7:$B$1446,0))/INDEX(Historical!$D$7:$D$1439,MATCH(B289,Historical!$B$7:$B$1446,0))-1)*100)</f>
        <v>16.37931034482758</v>
      </c>
      <c r="T289" s="761">
        <f>IF(INDEX(Historical!$F$7:$F$1432,MATCH(B289,Historical!$B$7:$B$1446,0))=0,"n/a",((INDEX(Historical!$C$7:$C$1439,MATCH(B289,Historical!$B$7:$B$1446,0))/INDEX(Historical!$F$7:$F$1432,MATCH(B289,Historical!$B$7:$B$1446,0)))^(1/3)-1)*100)</f>
        <v>22.189536176325642</v>
      </c>
      <c r="U289" s="761">
        <f>IF(INDEX(Historical!$H$7:$H$1432,MATCH(B289,Historical!$B$7:$B$1446,0))=0,"n/a",((INDEX(Historical!$C$7:$C$1439,MATCH(B289,Historical!$B$7:$B$1446,0))/INDEX(Historical!$H$7:$H$1432,MATCH(B289,Historical!$B$7:$B$1446,0)))^(1/5)-1)*100)</f>
        <v>16.839157253320348</v>
      </c>
      <c r="V289" s="761">
        <f>IF(INDEX(Historical!$O$7:$O$1432,MATCH(B289,Historical!$B$7:$B$1446,0))=0,"n/a",((INDEX(Historical!$C$7:$C$1439,MATCH(B289,Historical!$B$7:$B$1446,0))/INDEX(Historical!$O$7:$O$1432,MATCH(B289,Historical!$B$7:$B$1446,0)))^(1/10)-1)*100)</f>
        <v>8.4471771197698544</v>
      </c>
      <c r="W289" s="762">
        <f t="shared" si="72"/>
        <v>1.9934656293532453</v>
      </c>
      <c r="X289" s="763" t="str">
        <f t="shared" si="73"/>
        <v>n/a</v>
      </c>
      <c r="Y289" s="928"/>
      <c r="Z289" s="704" t="str">
        <f t="shared" si="74"/>
        <v>n/a</v>
      </c>
      <c r="AA289" s="937" t="str">
        <f t="shared" si="75"/>
        <v>n/a</v>
      </c>
      <c r="AB289" s="641">
        <v>12</v>
      </c>
      <c r="AC289" s="918" t="s">
        <v>137</v>
      </c>
      <c r="AD289" s="918" t="s">
        <v>137</v>
      </c>
      <c r="AE289" s="918" t="s">
        <v>137</v>
      </c>
      <c r="AF289" s="918" t="s">
        <v>137</v>
      </c>
      <c r="AG289" s="918" t="s">
        <v>137</v>
      </c>
      <c r="AH289" s="918" t="s">
        <v>137</v>
      </c>
      <c r="AI289" s="918" t="s">
        <v>137</v>
      </c>
      <c r="AJ289" s="918" t="s">
        <v>137</v>
      </c>
      <c r="AK289" s="918" t="s">
        <v>137</v>
      </c>
      <c r="AL289" s="930" t="s">
        <v>137</v>
      </c>
      <c r="AM289" s="924" t="s">
        <v>137</v>
      </c>
      <c r="AN289" s="918" t="s">
        <v>137</v>
      </c>
      <c r="AO289" s="804" t="str">
        <f t="shared" si="76"/>
        <v>n/a</v>
      </c>
      <c r="AP289" s="805">
        <f t="shared" si="77"/>
        <v>20.334787715242946</v>
      </c>
      <c r="AQ289" s="938" t="str">
        <f t="shared" si="78"/>
        <v>n/a</v>
      </c>
      <c r="AR289" s="704">
        <f>INDEX(Historical!$C$7:$C$1439,MATCH(B289,Historical!$B$7:$B$1446,0))*IF(AH289="n/a",1.03,IF(AH289&lt;0,1.01,IF(AH289&gt;10,1.1,(1+AH289/100))))</f>
        <v>1.3905000000000001</v>
      </c>
      <c r="AS289" s="937">
        <f t="shared" si="79"/>
        <v>1.432215</v>
      </c>
      <c r="AT289" s="937">
        <f t="shared" si="84"/>
        <v>1.47518145</v>
      </c>
      <c r="AU289" s="937">
        <f t="shared" si="84"/>
        <v>1.5194368935</v>
      </c>
      <c r="AV289" s="937">
        <f t="shared" si="84"/>
        <v>1.5650200003050001</v>
      </c>
      <c r="AW289" s="704">
        <f t="shared" si="80"/>
        <v>7.3823533438049997</v>
      </c>
      <c r="AX289" s="812">
        <f t="shared" si="81"/>
        <v>18.432842306629212</v>
      </c>
      <c r="AY289" s="997" t="s">
        <v>137</v>
      </c>
      <c r="AZ289" s="924" t="s">
        <v>137</v>
      </c>
      <c r="BA289" s="924" t="s">
        <v>137</v>
      </c>
      <c r="BB289" s="924" t="s">
        <v>137</v>
      </c>
      <c r="BC289" s="924" t="s">
        <v>137</v>
      </c>
      <c r="BD289" s="698" t="s">
        <v>4301</v>
      </c>
      <c r="BE289" s="666">
        <v>2013</v>
      </c>
      <c r="BF289" s="948" t="e">
        <f>#VALUE!</f>
        <v>#VALUE!</v>
      </c>
      <c r="BG289" s="933" t="s">
        <v>137</v>
      </c>
    </row>
    <row r="290" spans="1:59" s="840" customFormat="1" ht="11.25" customHeight="1" x14ac:dyDescent="0.2">
      <c r="A290" s="819" t="s">
        <v>1401</v>
      </c>
      <c r="B290" s="848" t="s">
        <v>1402</v>
      </c>
      <c r="C290" s="994" t="s">
        <v>4227</v>
      </c>
      <c r="D290" s="994" t="s">
        <v>4363</v>
      </c>
      <c r="E290" s="820">
        <v>5</v>
      </c>
      <c r="F290" s="526">
        <v>817</v>
      </c>
      <c r="G290" s="1151" t="s">
        <v>106</v>
      </c>
      <c r="H290" s="1151" t="s">
        <v>106</v>
      </c>
      <c r="I290" s="821">
        <v>179.01</v>
      </c>
      <c r="J290" s="822">
        <f t="shared" si="69"/>
        <v>2.4579632422769682</v>
      </c>
      <c r="K290" s="823">
        <v>1.1000000000000001</v>
      </c>
      <c r="L290" s="824">
        <v>4</v>
      </c>
      <c r="M290" s="825">
        <f t="shared" si="70"/>
        <v>4.4000000000000004</v>
      </c>
      <c r="N290" s="826" t="s">
        <v>127</v>
      </c>
      <c r="O290" s="827">
        <v>0.5</v>
      </c>
      <c r="P290" s="828">
        <v>43256</v>
      </c>
      <c r="Q290" s="828">
        <v>43278</v>
      </c>
      <c r="R290" s="825">
        <f t="shared" si="71"/>
        <v>120.00000000000001</v>
      </c>
      <c r="S290" s="761">
        <f>IF(INDEX(Historical!$D$7:$D$1439,MATCH(B290,Historical!$B$7:$B$1446,0))=0,"n/a",(INDEX(Historical!$C$7:$C$1439,MATCH(B290,Historical!$B$7:$B$1446,0))/INDEX(Historical!$D$7:$D$1439,MATCH(B290,Historical!$B$7:$B$1446,0))-1)*100)</f>
        <v>77.777777777777786</v>
      </c>
      <c r="T290" s="761">
        <f>IF(INDEX(Historical!$F$7:$F$1432,MATCH(B290,Historical!$B$7:$B$1446,0))=0,"n/a",((INDEX(Historical!$C$7:$C$1439,MATCH(B290,Historical!$B$7:$B$1446,0))/INDEX(Historical!$F$7:$F$1432,MATCH(B290,Historical!$B$7:$B$1446,0)))^(1/3)-1)*100)</f>
        <v>49.380158218572156</v>
      </c>
      <c r="U290" s="761" t="str">
        <f>IF(INDEX(Historical!$H$7:$H$1432,MATCH(B290,Historical!$B$7:$B$1446,0))=0,"n/a",((INDEX(Historical!$C$7:$C$1439,MATCH(B290,Historical!$B$7:$B$1446,0))/INDEX(Historical!$H$7:$H$1432,MATCH(B290,Historical!$B$7:$B$1446,0)))^(1/5)-1)*100)</f>
        <v>n/a</v>
      </c>
      <c r="V290" s="761" t="str">
        <f>IF(INDEX(Historical!$O$7:$O$1432,MATCH(B290,Historical!$B$7:$B$1446,0))=0,"n/a",((INDEX(Historical!$C$7:$C$1439,MATCH(B290,Historical!$B$7:$B$1446,0))/INDEX(Historical!$O$7:$O$1432,MATCH(B290,Historical!$B$7:$B$1446,0)))^(1/10)-1)*100)</f>
        <v>n/a</v>
      </c>
      <c r="W290" s="829" t="str">
        <f t="shared" si="72"/>
        <v>n/a</v>
      </c>
      <c r="X290" s="830" t="str">
        <f t="shared" si="73"/>
        <v>n/a</v>
      </c>
      <c r="Y290" s="831"/>
      <c r="Z290" s="822">
        <f t="shared" si="74"/>
        <v>27.043638598647824</v>
      </c>
      <c r="AA290" s="832">
        <f t="shared" si="75"/>
        <v>11.002458512599876</v>
      </c>
      <c r="AB290" s="824">
        <v>6</v>
      </c>
      <c r="AC290" s="833">
        <v>16.27</v>
      </c>
      <c r="AD290" s="833" t="s">
        <v>137</v>
      </c>
      <c r="AE290" s="833">
        <v>2.57</v>
      </c>
      <c r="AF290" s="833">
        <v>4.8</v>
      </c>
      <c r="AG290" s="833">
        <v>47.599999999999994</v>
      </c>
      <c r="AH290" s="833">
        <v>78.2</v>
      </c>
      <c r="AI290" s="833">
        <v>6.1899999999999995</v>
      </c>
      <c r="AJ290" s="833">
        <v>90.5</v>
      </c>
      <c r="AK290" s="833">
        <v>-1.97</v>
      </c>
      <c r="AL290" s="834">
        <v>27980</v>
      </c>
      <c r="AM290" s="835">
        <v>0.4</v>
      </c>
      <c r="AN290" s="833">
        <v>0.36</v>
      </c>
      <c r="AO290" s="836" t="str">
        <f t="shared" si="76"/>
        <v>n/a</v>
      </c>
      <c r="AP290" s="837" t="str">
        <f t="shared" si="77"/>
        <v>n/a</v>
      </c>
      <c r="AQ290" s="838">
        <f t="shared" si="78"/>
        <v>53.205455169019359</v>
      </c>
      <c r="AR290" s="704">
        <f>INDEX(Historical!$C$7:$C$1439,MATCH(B290,Historical!$B$7:$B$1446,0))*IF(AH290="n/a",1.03,IF(AH290&lt;0,1.01,IF(AH290&gt;10,1.1,(1+AH290/100))))</f>
        <v>3.5200000000000005</v>
      </c>
      <c r="AS290" s="832">
        <f t="shared" si="79"/>
        <v>3.7378880000000008</v>
      </c>
      <c r="AT290" s="832">
        <f t="shared" si="84"/>
        <v>3.7752668800000007</v>
      </c>
      <c r="AU290" s="832">
        <f t="shared" si="84"/>
        <v>3.8130195488000007</v>
      </c>
      <c r="AV290" s="832">
        <f t="shared" si="84"/>
        <v>3.8511497442880009</v>
      </c>
      <c r="AW290" s="822">
        <f t="shared" si="80"/>
        <v>18.697324173088003</v>
      </c>
      <c r="AX290" s="839">
        <f t="shared" si="81"/>
        <v>10.444848987815208</v>
      </c>
      <c r="AY290" s="998">
        <v>1.54</v>
      </c>
      <c r="AZ290" s="835">
        <v>45.96</v>
      </c>
      <c r="BA290" s="835">
        <v>-15.9</v>
      </c>
      <c r="BB290" s="835">
        <v>4.0599999999999996</v>
      </c>
      <c r="BC290" s="835">
        <v>11.020000000000001</v>
      </c>
      <c r="BD290" s="964"/>
      <c r="BE290" s="666">
        <v>2014</v>
      </c>
      <c r="BF290" s="948" t="e">
        <f>#VALUE!</f>
        <v>#VALUE!</v>
      </c>
      <c r="BG290" s="895">
        <v>24.3</v>
      </c>
    </row>
    <row r="291" spans="1:59" ht="11.25" customHeight="1" x14ac:dyDescent="0.2">
      <c r="A291" s="611" t="s">
        <v>1417</v>
      </c>
      <c r="B291" s="927" t="s">
        <v>1418</v>
      </c>
      <c r="C291" s="994" t="s">
        <v>4356</v>
      </c>
      <c r="D291" s="994" t="s">
        <v>4357</v>
      </c>
      <c r="E291" s="795">
        <v>6</v>
      </c>
      <c r="F291" s="526">
        <v>697</v>
      </c>
      <c r="G291" s="526" t="s">
        <v>106</v>
      </c>
      <c r="H291" s="526" t="s">
        <v>106</v>
      </c>
      <c r="I291" s="926">
        <v>97.27</v>
      </c>
      <c r="J291" s="704">
        <f t="shared" si="69"/>
        <v>4.1122648298550422</v>
      </c>
      <c r="K291" s="929">
        <v>1</v>
      </c>
      <c r="L291" s="641">
        <v>4</v>
      </c>
      <c r="M291" s="695">
        <f t="shared" si="70"/>
        <v>4</v>
      </c>
      <c r="N291" s="923" t="s">
        <v>285</v>
      </c>
      <c r="O291" s="797">
        <v>0.95</v>
      </c>
      <c r="P291" s="919">
        <v>42839</v>
      </c>
      <c r="Q291" s="919">
        <v>42851</v>
      </c>
      <c r="R291" s="695">
        <f t="shared" si="71"/>
        <v>5.2631578947368478</v>
      </c>
      <c r="S291" s="761">
        <f>IF(INDEX(Historical!$D$7:$D$1439,MATCH(B291,Historical!$B$7:$B$1446,0))=0,"n/a",(INDEX(Historical!$C$7:$C$1439,MATCH(B291,Historical!$B$7:$B$1446,0))/INDEX(Historical!$D$7:$D$1439,MATCH(B291,Historical!$B$7:$B$1446,0))-1)*100)</f>
        <v>1.2658227848101111</v>
      </c>
      <c r="T291" s="761">
        <f>IF(INDEX(Historical!$F$7:$F$1432,MATCH(B291,Historical!$B$7:$B$1446,0))=0,"n/a",((INDEX(Historical!$C$7:$C$1439,MATCH(B291,Historical!$B$7:$B$1446,0))/INDEX(Historical!$F$7:$F$1432,MATCH(B291,Historical!$B$7:$B$1446,0)))^(1/3)-1)*100)</f>
        <v>7.7217345015941907</v>
      </c>
      <c r="U291" s="761">
        <f>IF(INDEX(Historical!$H$7:$H$1432,MATCH(B291,Historical!$B$7:$B$1446,0))=0,"n/a",((INDEX(Historical!$C$7:$C$1439,MATCH(B291,Historical!$B$7:$B$1446,0))/INDEX(Historical!$H$7:$H$1432,MATCH(B291,Historical!$B$7:$B$1446,0)))^(1/5)-1)*100)</f>
        <v>14.641464238379465</v>
      </c>
      <c r="V291" s="761">
        <f>IF(INDEX(Historical!$O$7:$O$1432,MATCH(B291,Historical!$B$7:$B$1446,0))=0,"n/a",((INDEX(Historical!$C$7:$C$1439,MATCH(B291,Historical!$B$7:$B$1446,0))/INDEX(Historical!$O$7:$O$1432,MATCH(B291,Historical!$B$7:$B$1446,0)))^(1/10)-1)*100)</f>
        <v>4.6872874643600904</v>
      </c>
      <c r="W291" s="762">
        <f t="shared" si="72"/>
        <v>3.123654000252003</v>
      </c>
      <c r="X291" s="763">
        <f t="shared" si="73"/>
        <v>1.0097561543709976</v>
      </c>
      <c r="Y291" s="729" t="s">
        <v>4432</v>
      </c>
      <c r="Z291" s="704">
        <f t="shared" si="74"/>
        <v>90.293453724604973</v>
      </c>
      <c r="AA291" s="937">
        <f t="shared" si="75"/>
        <v>21.957110609480814</v>
      </c>
      <c r="AB291" s="641">
        <v>12</v>
      </c>
      <c r="AC291" s="918">
        <v>4.43</v>
      </c>
      <c r="AD291" s="918">
        <v>4.3899999999999997</v>
      </c>
      <c r="AE291" s="918">
        <v>8.2799999999999994</v>
      </c>
      <c r="AF291" s="918">
        <v>2.2000000000000002</v>
      </c>
      <c r="AG291" s="918">
        <v>10.199999999999999</v>
      </c>
      <c r="AH291" s="918">
        <v>113.9</v>
      </c>
      <c r="AI291" s="918">
        <v>8.74</v>
      </c>
      <c r="AJ291" s="918">
        <v>14.499999999999998</v>
      </c>
      <c r="AK291" s="918">
        <v>5</v>
      </c>
      <c r="AL291" s="930">
        <v>4560</v>
      </c>
      <c r="AM291" s="924">
        <v>1.0999999999999999</v>
      </c>
      <c r="AN291" s="918">
        <v>0.83</v>
      </c>
      <c r="AO291" s="804">
        <f t="shared" si="76"/>
        <v>-3.2033815412463085</v>
      </c>
      <c r="AP291" s="805">
        <f t="shared" si="77"/>
        <v>18.753729068234506</v>
      </c>
      <c r="AQ291" s="938">
        <f t="shared" si="78"/>
        <v>46.523632285577122</v>
      </c>
      <c r="AR291" s="704">
        <f>INDEX(Historical!$C$7:$C$1439,MATCH(B291,Historical!$B$7:$B$1446,0))*IF(AH291="n/a",1.03,IF(AH291&lt;0,1.01,IF(AH291&gt;10,1.1,(1+AH291/100))))</f>
        <v>4.4000000000000004</v>
      </c>
      <c r="AS291" s="937">
        <f t="shared" si="79"/>
        <v>4.7845599999999999</v>
      </c>
      <c r="AT291" s="937">
        <f t="shared" si="84"/>
        <v>5.0237879999999997</v>
      </c>
      <c r="AU291" s="937">
        <f t="shared" si="84"/>
        <v>5.2749774</v>
      </c>
      <c r="AV291" s="937">
        <f t="shared" si="84"/>
        <v>5.5387262700000006</v>
      </c>
      <c r="AW291" s="704">
        <f t="shared" si="80"/>
        <v>25.022051670000003</v>
      </c>
      <c r="AX291" s="812">
        <f t="shared" si="81"/>
        <v>25.724325763339163</v>
      </c>
      <c r="AY291" s="997">
        <v>0.45</v>
      </c>
      <c r="AZ291" s="924">
        <v>17.690000000000001</v>
      </c>
      <c r="BA291" s="924">
        <v>-5.48</v>
      </c>
      <c r="BB291" s="924">
        <v>0.32</v>
      </c>
      <c r="BC291" s="924">
        <v>1.26</v>
      </c>
      <c r="BE291" s="666">
        <v>2014</v>
      </c>
      <c r="BF291" s="948" t="e">
        <f>#VALUE!</f>
        <v>#VALUE!</v>
      </c>
      <c r="BG291" s="933">
        <v>5.3</v>
      </c>
    </row>
    <row r="292" spans="1:59" ht="11.25" customHeight="1" x14ac:dyDescent="0.2">
      <c r="A292" s="537" t="s">
        <v>1407</v>
      </c>
      <c r="B292" s="927" t="s">
        <v>1408</v>
      </c>
      <c r="C292" s="994" t="s">
        <v>108</v>
      </c>
      <c r="D292" s="994" t="s">
        <v>4376</v>
      </c>
      <c r="E292" s="794">
        <v>9</v>
      </c>
      <c r="F292" s="526">
        <v>423</v>
      </c>
      <c r="G292" s="526" t="s">
        <v>106</v>
      </c>
      <c r="H292" s="526" t="s">
        <v>106</v>
      </c>
      <c r="I292" s="926">
        <v>37.39</v>
      </c>
      <c r="J292" s="704">
        <f t="shared" si="69"/>
        <v>2.6745119015779619</v>
      </c>
      <c r="K292" s="929">
        <v>0.25</v>
      </c>
      <c r="L292" s="641">
        <v>4</v>
      </c>
      <c r="M292" s="695">
        <f t="shared" si="70"/>
        <v>1</v>
      </c>
      <c r="N292" s="923" t="s">
        <v>1248</v>
      </c>
      <c r="O292" s="797">
        <v>0.22</v>
      </c>
      <c r="P292" s="917">
        <v>43500</v>
      </c>
      <c r="Q292" s="917">
        <v>43515</v>
      </c>
      <c r="R292" s="695">
        <f t="shared" si="71"/>
        <v>13.636363636363635</v>
      </c>
      <c r="S292" s="761">
        <f>IF(INDEX(Historical!$D$7:$D$1439,MATCH(B292,Historical!$B$7:$B$1446,0))=0,"n/a",(INDEX(Historical!$C$7:$C$1439,MATCH(B292,Historical!$B$7:$B$1446,0))/INDEX(Historical!$D$7:$D$1439,MATCH(B292,Historical!$B$7:$B$1446,0))-1)*100)</f>
        <v>14.754098360655732</v>
      </c>
      <c r="T292" s="761">
        <f>IF(INDEX(Historical!$F$7:$F$1432,MATCH(B292,Historical!$B$7:$B$1446,0))=0,"n/a",((INDEX(Historical!$C$7:$C$1439,MATCH(B292,Historical!$B$7:$B$1446,0))/INDEX(Historical!$F$7:$F$1432,MATCH(B292,Historical!$B$7:$B$1446,0)))^(1/3)-1)*100)</f>
        <v>9.0355436729529828</v>
      </c>
      <c r="U292" s="761">
        <f>IF(INDEX(Historical!$H$7:$H$1432,MATCH(B292,Historical!$B$7:$B$1446,0))=0,"n/a",((INDEX(Historical!$C$7:$C$1439,MATCH(B292,Historical!$B$7:$B$1446,0))/INDEX(Historical!$H$7:$H$1432,MATCH(B292,Historical!$B$7:$B$1446,0)))^(1/5)-1)*100)</f>
        <v>10.756634324828983</v>
      </c>
      <c r="V292" s="761">
        <f>IF(INDEX(Historical!$O$7:$O$1432,MATCH(B292,Historical!$B$7:$B$1446,0))=0,"n/a",((INDEX(Historical!$C$7:$C$1439,MATCH(B292,Historical!$B$7:$B$1446,0))/INDEX(Historical!$O$7:$O$1432,MATCH(B292,Historical!$B$7:$B$1446,0)))^(1/10)-1)*100)</f>
        <v>12.949264388677427</v>
      </c>
      <c r="W292" s="762">
        <f t="shared" si="72"/>
        <v>0.83067531884161427</v>
      </c>
      <c r="X292" s="763">
        <f t="shared" si="73"/>
        <v>0.37742576578347314</v>
      </c>
      <c r="Y292" s="928"/>
      <c r="Z292" s="704">
        <f t="shared" si="74"/>
        <v>34.364261168384878</v>
      </c>
      <c r="AA292" s="937">
        <f t="shared" si="75"/>
        <v>12.848797250859105</v>
      </c>
      <c r="AB292" s="641">
        <v>12</v>
      </c>
      <c r="AC292" s="918">
        <v>2.91</v>
      </c>
      <c r="AD292" s="918">
        <v>1.29</v>
      </c>
      <c r="AE292" s="918">
        <v>4.58</v>
      </c>
      <c r="AF292" s="918">
        <v>1.61</v>
      </c>
      <c r="AG292" s="918">
        <v>14.899999999999999</v>
      </c>
      <c r="AH292" s="918">
        <v>33.300000000000004</v>
      </c>
      <c r="AI292" s="918">
        <v>4.6899999999999995</v>
      </c>
      <c r="AJ292" s="918">
        <v>28.499999999999996</v>
      </c>
      <c r="AK292" s="918">
        <v>10</v>
      </c>
      <c r="AL292" s="930">
        <v>1900</v>
      </c>
      <c r="AM292" s="924">
        <v>1.7999999999999998</v>
      </c>
      <c r="AN292" s="918">
        <v>0.12</v>
      </c>
      <c r="AO292" s="804">
        <f t="shared" si="76"/>
        <v>0.58234897554783949</v>
      </c>
      <c r="AP292" s="805">
        <f t="shared" si="77"/>
        <v>13.431146226406945</v>
      </c>
      <c r="AQ292" s="938">
        <f t="shared" si="78"/>
        <v>-4.1145044594377511</v>
      </c>
      <c r="AR292" s="704">
        <f>INDEX(Historical!$C$7:$C$1439,MATCH(B292,Historical!$B$7:$B$1446,0))*IF(AH292="n/a",1.03,IF(AH292&lt;0,1.01,IF(AH292&gt;10,1.1,(1+AH292/100))))</f>
        <v>0.77</v>
      </c>
      <c r="AS292" s="937">
        <f t="shared" si="79"/>
        <v>0.80611299999999997</v>
      </c>
      <c r="AT292" s="937">
        <f t="shared" si="84"/>
        <v>0.88672430000000002</v>
      </c>
      <c r="AU292" s="937">
        <f t="shared" si="84"/>
        <v>0.97539673000000016</v>
      </c>
      <c r="AV292" s="937">
        <f t="shared" si="84"/>
        <v>1.0729364030000001</v>
      </c>
      <c r="AW292" s="704">
        <f t="shared" si="80"/>
        <v>4.5111704330000002</v>
      </c>
      <c r="AX292" s="812">
        <f t="shared" si="81"/>
        <v>12.065179013105109</v>
      </c>
      <c r="AY292" s="997">
        <v>1.52</v>
      </c>
      <c r="AZ292" s="924">
        <v>23.87</v>
      </c>
      <c r="BA292" s="924">
        <v>-20.75</v>
      </c>
      <c r="BB292" s="924">
        <v>-6.32</v>
      </c>
      <c r="BC292" s="924">
        <v>-7.59</v>
      </c>
      <c r="BE292" s="666">
        <v>2012</v>
      </c>
      <c r="BF292" s="948" t="e">
        <f>#VALUE!</f>
        <v>#VALUE!</v>
      </c>
      <c r="BG292" s="933">
        <v>1.7000000000000002</v>
      </c>
    </row>
    <row r="293" spans="1:59" ht="11.25" customHeight="1" x14ac:dyDescent="0.2">
      <c r="A293" s="611" t="s">
        <v>1678</v>
      </c>
      <c r="B293" s="927" t="s">
        <v>1679</v>
      </c>
      <c r="C293" s="994" t="s">
        <v>112</v>
      </c>
      <c r="D293" s="994" t="s">
        <v>4370</v>
      </c>
      <c r="E293" s="794">
        <v>7</v>
      </c>
      <c r="F293" s="526">
        <v>607</v>
      </c>
      <c r="G293" s="526" t="s">
        <v>115</v>
      </c>
      <c r="H293" s="526" t="s">
        <v>115</v>
      </c>
      <c r="I293" s="926">
        <v>51.91</v>
      </c>
      <c r="J293" s="704">
        <f t="shared" si="69"/>
        <v>1.2329031015218648</v>
      </c>
      <c r="K293" s="929">
        <v>0.16</v>
      </c>
      <c r="L293" s="641">
        <v>4</v>
      </c>
      <c r="M293" s="695">
        <f t="shared" si="70"/>
        <v>0.64</v>
      </c>
      <c r="N293" s="923" t="s">
        <v>289</v>
      </c>
      <c r="O293" s="797">
        <v>0.125</v>
      </c>
      <c r="P293" s="917">
        <v>43256</v>
      </c>
      <c r="Q293" s="917">
        <v>43278</v>
      </c>
      <c r="R293" s="695">
        <f t="shared" si="71"/>
        <v>28.000000000000004</v>
      </c>
      <c r="S293" s="761">
        <f>IF(INDEX(Historical!$D$7:$D$1439,MATCH(B293,Historical!$B$7:$B$1446,0))=0,"n/a",(INDEX(Historical!$C$7:$C$1439,MATCH(B293,Historical!$B$7:$B$1446,0))/INDEX(Historical!$D$7:$D$1439,MATCH(B293,Historical!$B$7:$B$1446,0))-1)*100)</f>
        <v>19.999999999999996</v>
      </c>
      <c r="T293" s="761">
        <f>IF(INDEX(Historical!$F$7:$F$1432,MATCH(B293,Historical!$B$7:$B$1446,0))=0,"n/a",((INDEX(Historical!$C$7:$C$1439,MATCH(B293,Historical!$B$7:$B$1446,0))/INDEX(Historical!$F$7:$F$1432,MATCH(B293,Historical!$B$7:$B$1446,0)))^(1/3)-1)*100)</f>
        <v>25.99210498948732</v>
      </c>
      <c r="U293" s="761">
        <f>IF(INDEX(Historical!$H$7:$H$1432,MATCH(B293,Historical!$B$7:$B$1446,0))=0,"n/a",((INDEX(Historical!$C$7:$C$1439,MATCH(B293,Historical!$B$7:$B$1446,0))/INDEX(Historical!$H$7:$H$1432,MATCH(B293,Historical!$B$7:$B$1446,0)))^(1/5)-1)*100)</f>
        <v>34.395986872374216</v>
      </c>
      <c r="V293" s="761">
        <f>IF(INDEX(Historical!$O$7:$O$1432,MATCH(B293,Historical!$B$7:$B$1446,0))=0,"n/a",((INDEX(Historical!$C$7:$C$1439,MATCH(B293,Historical!$B$7:$B$1446,0))/INDEX(Historical!$O$7:$O$1432,MATCH(B293,Historical!$B$7:$B$1446,0)))^(1/10)-1)*100)</f>
        <v>39.792697725953815</v>
      </c>
      <c r="W293" s="762">
        <f t="shared" si="72"/>
        <v>0.86437936701990115</v>
      </c>
      <c r="X293" s="763">
        <f t="shared" si="73"/>
        <v>1.0616045330979698</v>
      </c>
      <c r="Y293" s="707"/>
      <c r="Z293" s="704">
        <f t="shared" si="74"/>
        <v>14.883720930232558</v>
      </c>
      <c r="AA293" s="937">
        <f t="shared" si="75"/>
        <v>12.072093023255814</v>
      </c>
      <c r="AB293" s="641">
        <v>12</v>
      </c>
      <c r="AC293" s="918">
        <v>4.3</v>
      </c>
      <c r="AD293" s="918">
        <v>0.73</v>
      </c>
      <c r="AE293" s="918">
        <v>1.34</v>
      </c>
      <c r="AF293" s="918">
        <v>2.94</v>
      </c>
      <c r="AG293" s="918">
        <v>24.9</v>
      </c>
      <c r="AH293" s="918">
        <v>24.099999999999998</v>
      </c>
      <c r="AI293" s="918">
        <v>7.7299999999999995</v>
      </c>
      <c r="AJ293" s="918">
        <v>32.4</v>
      </c>
      <c r="AK293" s="918">
        <v>16.54</v>
      </c>
      <c r="AL293" s="930">
        <v>29520</v>
      </c>
      <c r="AM293" s="924">
        <v>0.3</v>
      </c>
      <c r="AN293" s="918">
        <v>0.35</v>
      </c>
      <c r="AO293" s="804">
        <f t="shared" si="76"/>
        <v>23.556796950640265</v>
      </c>
      <c r="AP293" s="805">
        <f t="shared" si="77"/>
        <v>35.628889973896079</v>
      </c>
      <c r="AQ293" s="938">
        <f t="shared" si="78"/>
        <v>25.595388252863806</v>
      </c>
      <c r="AR293" s="704">
        <f>INDEX(Historical!$C$7:$C$1439,MATCH(B293,Historical!$B$7:$B$1446,0))*IF(AH293="n/a",1.03,IF(AH293&lt;0,1.01,IF(AH293&gt;10,1.1,(1+AH293/100))))</f>
        <v>0.627</v>
      </c>
      <c r="AS293" s="937">
        <f t="shared" si="79"/>
        <v>0.67546709999999999</v>
      </c>
      <c r="AT293" s="937">
        <f t="shared" si="84"/>
        <v>0.74301381</v>
      </c>
      <c r="AU293" s="937">
        <f t="shared" si="84"/>
        <v>0.81731519100000005</v>
      </c>
      <c r="AV293" s="937">
        <f t="shared" si="84"/>
        <v>0.89904671010000015</v>
      </c>
      <c r="AW293" s="704">
        <f t="shared" si="80"/>
        <v>3.7618428111000002</v>
      </c>
      <c r="AX293" s="812">
        <f t="shared" si="81"/>
        <v>7.2468557331920644</v>
      </c>
      <c r="AY293" s="997">
        <v>1.48</v>
      </c>
      <c r="AZ293" s="924">
        <v>17.23</v>
      </c>
      <c r="BA293" s="924">
        <v>-18.920000000000002</v>
      </c>
      <c r="BB293" s="924">
        <v>-3.35</v>
      </c>
      <c r="BC293" s="924">
        <v>-4.92</v>
      </c>
      <c r="BE293" s="666">
        <v>2012</v>
      </c>
      <c r="BF293" s="948" t="e">
        <f>#VALUE!</f>
        <v>#VALUE!</v>
      </c>
      <c r="BG293" s="933">
        <v>9.4</v>
      </c>
    </row>
    <row r="294" spans="1:59" ht="11.25" customHeight="1" x14ac:dyDescent="0.2">
      <c r="A294" s="611" t="s">
        <v>1403</v>
      </c>
      <c r="B294" s="927" t="s">
        <v>1404</v>
      </c>
      <c r="C294" s="994" t="s">
        <v>247</v>
      </c>
      <c r="D294" s="994" t="s">
        <v>4390</v>
      </c>
      <c r="E294" s="794">
        <v>8</v>
      </c>
      <c r="F294" s="526">
        <v>573</v>
      </c>
      <c r="G294" s="526" t="s">
        <v>106</v>
      </c>
      <c r="H294" s="526" t="s">
        <v>106</v>
      </c>
      <c r="I294" s="926">
        <v>60.96</v>
      </c>
      <c r="J294" s="704">
        <f t="shared" si="69"/>
        <v>5.0524934383202105</v>
      </c>
      <c r="K294" s="929">
        <v>0.77</v>
      </c>
      <c r="L294" s="641">
        <v>4</v>
      </c>
      <c r="M294" s="695">
        <f t="shared" si="70"/>
        <v>3.08</v>
      </c>
      <c r="N294" s="923" t="s">
        <v>320</v>
      </c>
      <c r="O294" s="797">
        <v>0.75</v>
      </c>
      <c r="P294" s="917">
        <v>43543</v>
      </c>
      <c r="Q294" s="917">
        <v>43552</v>
      </c>
      <c r="R294" s="695">
        <f t="shared" si="71"/>
        <v>2.6666666666666687</v>
      </c>
      <c r="S294" s="761">
        <f>IF(INDEX(Historical!$D$7:$D$1439,MATCH(B294,Historical!$B$7:$B$1446,0))=0,"n/a",(INDEX(Historical!$C$7:$C$1439,MATCH(B294,Historical!$B$7:$B$1446,0))/INDEX(Historical!$D$7:$D$1439,MATCH(B294,Historical!$B$7:$B$1446,0))-1)*100)</f>
        <v>2.7397260273972712</v>
      </c>
      <c r="T294" s="761">
        <f>IF(INDEX(Historical!$F$7:$F$1432,MATCH(B294,Historical!$B$7:$B$1446,0))=0,"n/a",((INDEX(Historical!$C$7:$C$1439,MATCH(B294,Historical!$B$7:$B$1446,0))/INDEX(Historical!$F$7:$F$1432,MATCH(B294,Historical!$B$7:$B$1446,0)))^(1/3)-1)*100)</f>
        <v>4.8856246288386806</v>
      </c>
      <c r="U294" s="761">
        <f>IF(INDEX(Historical!$H$7:$H$1432,MATCH(B294,Historical!$B$7:$B$1446,0))=0,"n/a",((INDEX(Historical!$C$7:$C$1439,MATCH(B294,Historical!$B$7:$B$1446,0))/INDEX(Historical!$H$7:$H$1432,MATCH(B294,Historical!$B$7:$B$1446,0)))^(1/5)-1)*100)</f>
        <v>16.465861577965679</v>
      </c>
      <c r="V294" s="761" t="str">
        <f>IF(INDEX(Historical!$O$7:$O$1432,MATCH(B294,Historical!$B$7:$B$1446,0))=0,"n/a",((INDEX(Historical!$C$7:$C$1439,MATCH(B294,Historical!$B$7:$B$1446,0))/INDEX(Historical!$O$7:$O$1432,MATCH(B294,Historical!$B$7:$B$1446,0)))^(1/10)-1)*100)</f>
        <v>n/a</v>
      </c>
      <c r="W294" s="762" t="str">
        <f t="shared" si="72"/>
        <v>n/a</v>
      </c>
      <c r="X294" s="763">
        <f t="shared" si="73"/>
        <v>6.8607756574857</v>
      </c>
      <c r="Y294" s="718"/>
      <c r="Z294" s="704">
        <f t="shared" si="74"/>
        <v>98.089171974522287</v>
      </c>
      <c r="AA294" s="937">
        <f t="shared" si="75"/>
        <v>19.414012738853504</v>
      </c>
      <c r="AB294" s="641">
        <v>12</v>
      </c>
      <c r="AC294" s="918">
        <v>3.14</v>
      </c>
      <c r="AD294" s="918">
        <v>4.3899999999999997</v>
      </c>
      <c r="AE294" s="918">
        <v>3.54</v>
      </c>
      <c r="AF294" s="918">
        <v>8.36</v>
      </c>
      <c r="AG294" s="918">
        <v>35.699999999999996</v>
      </c>
      <c r="AH294" s="918">
        <v>9.1</v>
      </c>
      <c r="AI294" s="918">
        <v>8.18</v>
      </c>
      <c r="AJ294" s="918">
        <v>2.4</v>
      </c>
      <c r="AK294" s="918">
        <v>4.43</v>
      </c>
      <c r="AL294" s="930">
        <v>48540</v>
      </c>
      <c r="AM294" s="924">
        <v>8.6</v>
      </c>
      <c r="AN294" s="918">
        <v>2.11</v>
      </c>
      <c r="AO294" s="804">
        <f t="shared" si="76"/>
        <v>2.1043422774323837</v>
      </c>
      <c r="AP294" s="805">
        <f t="shared" si="77"/>
        <v>21.518355016285888</v>
      </c>
      <c r="AQ294" s="938">
        <f t="shared" si="78"/>
        <v>168.57744299824114</v>
      </c>
      <c r="AR294" s="704">
        <f>INDEX(Historical!$C$7:$C$1439,MATCH(B294,Historical!$B$7:$B$1446,0))*IF(AH294="n/a",1.03,IF(AH294&lt;0,1.01,IF(AH294&gt;10,1.1,(1+AH294/100))))</f>
        <v>3.2729999999999997</v>
      </c>
      <c r="AS294" s="937">
        <f t="shared" si="79"/>
        <v>3.5407313999999999</v>
      </c>
      <c r="AT294" s="937">
        <f t="shared" si="84"/>
        <v>3.6975858010199998</v>
      </c>
      <c r="AU294" s="937">
        <f t="shared" si="84"/>
        <v>3.8613888520051858</v>
      </c>
      <c r="AV294" s="937">
        <f t="shared" si="84"/>
        <v>4.0324483781490157</v>
      </c>
      <c r="AW294" s="704">
        <f t="shared" si="80"/>
        <v>18.4051544311742</v>
      </c>
      <c r="AX294" s="812">
        <f t="shared" si="81"/>
        <v>30.192182465836943</v>
      </c>
      <c r="AY294" s="997">
        <v>1.44</v>
      </c>
      <c r="AZ294" s="924">
        <v>28.63</v>
      </c>
      <c r="BA294" s="924">
        <v>-25.16</v>
      </c>
      <c r="BB294" s="924">
        <v>2.4699999999999998</v>
      </c>
      <c r="BC294" s="924">
        <v>-0.70000000000000007</v>
      </c>
      <c r="BE294" s="666">
        <v>2012</v>
      </c>
      <c r="BF294" s="948" t="e">
        <f>#VALUE!</f>
        <v>#VALUE!</v>
      </c>
      <c r="BG294" s="933">
        <v>10.7</v>
      </c>
    </row>
    <row r="295" spans="1:59" ht="11.25" customHeight="1" x14ac:dyDescent="0.2">
      <c r="A295" s="611" t="s">
        <v>1431</v>
      </c>
      <c r="B295" s="927" t="s">
        <v>1432</v>
      </c>
      <c r="C295" s="994" t="s">
        <v>123</v>
      </c>
      <c r="D295" s="994" t="s">
        <v>4208</v>
      </c>
      <c r="E295" s="794">
        <v>8</v>
      </c>
      <c r="F295" s="526">
        <v>487</v>
      </c>
      <c r="G295" s="526" t="s">
        <v>106</v>
      </c>
      <c r="H295" s="526" t="s">
        <v>106</v>
      </c>
      <c r="I295" s="926">
        <v>84.08</v>
      </c>
      <c r="J295" s="704">
        <f t="shared" si="69"/>
        <v>4.7573739295908659</v>
      </c>
      <c r="K295" s="929">
        <v>1</v>
      </c>
      <c r="L295" s="641">
        <v>4</v>
      </c>
      <c r="M295" s="695">
        <f t="shared" si="70"/>
        <v>4</v>
      </c>
      <c r="N295" s="923" t="s">
        <v>111</v>
      </c>
      <c r="O295" s="797">
        <v>0.9</v>
      </c>
      <c r="P295" s="919">
        <v>43161</v>
      </c>
      <c r="Q295" s="919">
        <v>43171</v>
      </c>
      <c r="R295" s="695">
        <f t="shared" si="71"/>
        <v>11.111111111111107</v>
      </c>
      <c r="S295" s="761">
        <f>IF(INDEX(Historical!$D$7:$D$1439,MATCH(B295,Historical!$B$7:$B$1446,0))=0,"n/a",(INDEX(Historical!$C$7:$C$1439,MATCH(B295,Historical!$B$7:$B$1446,0))/INDEX(Historical!$D$7:$D$1439,MATCH(B295,Historical!$B$7:$B$1446,0))-1)*100)</f>
        <v>12.676056338028152</v>
      </c>
      <c r="T295" s="761">
        <f>IF(INDEX(Historical!$F$7:$F$1432,MATCH(B295,Historical!$B$7:$B$1446,0))=0,"n/a",((INDEX(Historical!$C$7:$C$1439,MATCH(B295,Historical!$B$7:$B$1446,0))/INDEX(Historical!$F$7:$F$1432,MATCH(B295,Historical!$B$7:$B$1446,0)))^(1/3)-1)*100)</f>
        <v>9.5793708422175161</v>
      </c>
      <c r="U295" s="761">
        <f>IF(INDEX(Historical!$H$7:$H$1432,MATCH(B295,Historical!$B$7:$B$1446,0))=0,"n/a",((INDEX(Historical!$C$7:$C$1439,MATCH(B295,Historical!$B$7:$B$1446,0))/INDEX(Historical!$H$7:$H$1432,MATCH(B295,Historical!$B$7:$B$1446,0)))^(1/5)-1)*100)</f>
        <v>14.869835499703509</v>
      </c>
      <c r="V295" s="761" t="str">
        <f>IF(INDEX(Historical!$O$7:$O$1432,MATCH(B295,Historical!$B$7:$B$1446,0))=0,"n/a",((INDEX(Historical!$C$7:$C$1439,MATCH(B295,Historical!$B$7:$B$1446,0))/INDEX(Historical!$O$7:$O$1432,MATCH(B295,Historical!$B$7:$B$1446,0)))^(1/10)-1)*100)</f>
        <v>n/a</v>
      </c>
      <c r="W295" s="762" t="str">
        <f t="shared" si="72"/>
        <v>n/a</v>
      </c>
      <c r="X295" s="763">
        <f t="shared" si="73"/>
        <v>1.2089297154230494</v>
      </c>
      <c r="Y295" s="717" t="s">
        <v>1433</v>
      </c>
      <c r="Z295" s="704">
        <f t="shared" si="74"/>
        <v>33.277870216306162</v>
      </c>
      <c r="AA295" s="937">
        <f t="shared" si="75"/>
        <v>6.9950083194675541</v>
      </c>
      <c r="AB295" s="641">
        <v>12</v>
      </c>
      <c r="AC295" s="918">
        <v>12.02</v>
      </c>
      <c r="AD295" s="918">
        <v>1.05</v>
      </c>
      <c r="AE295" s="918">
        <v>0.83</v>
      </c>
      <c r="AF295" s="918">
        <v>3.13</v>
      </c>
      <c r="AG295" s="918">
        <v>45.1</v>
      </c>
      <c r="AH295" s="918">
        <v>18.2</v>
      </c>
      <c r="AI295" s="918">
        <v>12.049999999999999</v>
      </c>
      <c r="AJ295" s="918">
        <v>12.3</v>
      </c>
      <c r="AK295" s="918">
        <v>6.660000000000001</v>
      </c>
      <c r="AL295" s="930">
        <v>32400</v>
      </c>
      <c r="AM295" s="924">
        <v>0.1</v>
      </c>
      <c r="AN295" s="918">
        <v>0.92</v>
      </c>
      <c r="AO295" s="804">
        <f t="shared" si="76"/>
        <v>12.63220110982682</v>
      </c>
      <c r="AP295" s="805">
        <f t="shared" si="77"/>
        <v>19.627209429294375</v>
      </c>
      <c r="AQ295" s="938">
        <f t="shared" si="78"/>
        <v>-1.3550113004924369</v>
      </c>
      <c r="AR295" s="704">
        <f>INDEX(Historical!$C$7:$C$1439,MATCH(B295,Historical!$B$7:$B$1446,0))*IF(AH295="n/a",1.03,IF(AH295&lt;0,1.01,IF(AH295&gt;10,1.1,(1+AH295/100))))</f>
        <v>4.4000000000000004</v>
      </c>
      <c r="AS295" s="937">
        <f t="shared" si="79"/>
        <v>4.8400000000000007</v>
      </c>
      <c r="AT295" s="937">
        <f t="shared" si="84"/>
        <v>5.1623440000000009</v>
      </c>
      <c r="AU295" s="937">
        <f t="shared" si="84"/>
        <v>5.506156110400001</v>
      </c>
      <c r="AV295" s="937">
        <f t="shared" si="84"/>
        <v>5.8728661073526407</v>
      </c>
      <c r="AW295" s="704">
        <f t="shared" si="80"/>
        <v>25.781366217752648</v>
      </c>
      <c r="AX295" s="812">
        <f t="shared" si="81"/>
        <v>30.662899878392778</v>
      </c>
      <c r="AY295" s="997">
        <v>1.1299999999999999</v>
      </c>
      <c r="AZ295" s="924">
        <v>8.4599999999999991</v>
      </c>
      <c r="BA295" s="924">
        <v>-29.580000000000002</v>
      </c>
      <c r="BB295" s="924">
        <v>-2.85</v>
      </c>
      <c r="BC295" s="924">
        <v>-13.33</v>
      </c>
      <c r="BE295" s="666">
        <v>2011</v>
      </c>
      <c r="BF295" s="948" t="e">
        <f>#VALUE!</f>
        <v>#VALUE!</v>
      </c>
      <c r="BG295" s="933">
        <v>16.900000000000002</v>
      </c>
    </row>
    <row r="296" spans="1:59" ht="11.25" customHeight="1" x14ac:dyDescent="0.2">
      <c r="A296" s="611" t="s">
        <v>1395</v>
      </c>
      <c r="B296" s="927" t="s">
        <v>1396</v>
      </c>
      <c r="C296" s="994" t="s">
        <v>247</v>
      </c>
      <c r="D296" s="994" t="s">
        <v>4388</v>
      </c>
      <c r="E296" s="794">
        <v>7</v>
      </c>
      <c r="F296" s="526">
        <v>641</v>
      </c>
      <c r="G296" s="526" t="s">
        <v>115</v>
      </c>
      <c r="H296" s="526" t="s">
        <v>115</v>
      </c>
      <c r="I296" s="926">
        <v>32.99</v>
      </c>
      <c r="J296" s="704">
        <f t="shared" si="69"/>
        <v>1.5762352227947862</v>
      </c>
      <c r="K296" s="929">
        <v>0.13</v>
      </c>
      <c r="L296" s="641">
        <v>4</v>
      </c>
      <c r="M296" s="695">
        <f t="shared" si="70"/>
        <v>0.52</v>
      </c>
      <c r="N296" s="923" t="s">
        <v>327</v>
      </c>
      <c r="O296" s="797">
        <v>0.12</v>
      </c>
      <c r="P296" s="917">
        <v>43441</v>
      </c>
      <c r="Q296" s="917">
        <v>43454</v>
      </c>
      <c r="R296" s="695">
        <f t="shared" si="71"/>
        <v>8.333333333333341</v>
      </c>
      <c r="S296" s="761">
        <f>IF(INDEX(Historical!$D$7:$D$1439,MATCH(B296,Historical!$B$7:$B$1446,0))=0,"n/a",(INDEX(Historical!$C$7:$C$1439,MATCH(B296,Historical!$B$7:$B$1446,0))/INDEX(Historical!$D$7:$D$1439,MATCH(B296,Historical!$B$7:$B$1446,0))-1)*100)</f>
        <v>8.8888888888888786</v>
      </c>
      <c r="T296" s="761">
        <f>IF(INDEX(Historical!$F$7:$F$1432,MATCH(B296,Historical!$B$7:$B$1446,0))=0,"n/a",((INDEX(Historical!$C$7:$C$1439,MATCH(B296,Historical!$B$7:$B$1446,0))/INDEX(Historical!$F$7:$F$1432,MATCH(B296,Historical!$B$7:$B$1446,0)))^(1/3)-1)*100)</f>
        <v>12.955067905975316</v>
      </c>
      <c r="U296" s="761">
        <f>IF(INDEX(Historical!$H$7:$H$1432,MATCH(B296,Historical!$B$7:$B$1446,0))=0,"n/a",((INDEX(Historical!$C$7:$C$1439,MATCH(B296,Historical!$B$7:$B$1446,0))/INDEX(Historical!$H$7:$H$1432,MATCH(B296,Historical!$B$7:$B$1446,0)))^(1/5)-1)*100)</f>
        <v>22.175665962439474</v>
      </c>
      <c r="V296" s="761">
        <f>IF(INDEX(Historical!$O$7:$O$1432,MATCH(B296,Historical!$B$7:$B$1446,0))=0,"n/a",((INDEX(Historical!$C$7:$C$1439,MATCH(B296,Historical!$B$7:$B$1446,0))/INDEX(Historical!$O$7:$O$1432,MATCH(B296,Historical!$B$7:$B$1446,0)))^(1/10)-1)*100)</f>
        <v>13.346158167069744</v>
      </c>
      <c r="W296" s="762">
        <f t="shared" si="72"/>
        <v>1.6615767387768281</v>
      </c>
      <c r="X296" s="763">
        <f t="shared" si="73"/>
        <v>1.3859791226524671</v>
      </c>
      <c r="Y296" s="719"/>
      <c r="Z296" s="704">
        <f t="shared" si="74"/>
        <v>25.365853658536587</v>
      </c>
      <c r="AA296" s="937">
        <f t="shared" si="75"/>
        <v>16.092682926829269</v>
      </c>
      <c r="AB296" s="641">
        <v>4</v>
      </c>
      <c r="AC296" s="918">
        <v>2.0499999999999998</v>
      </c>
      <c r="AD296" s="918">
        <v>2.0699999999999998</v>
      </c>
      <c r="AE296" s="918">
        <v>0.93</v>
      </c>
      <c r="AF296" s="918">
        <v>2.35</v>
      </c>
      <c r="AG296" s="918">
        <v>16</v>
      </c>
      <c r="AH296" s="918">
        <v>3.3000000000000003</v>
      </c>
      <c r="AI296" s="918">
        <v>8.36</v>
      </c>
      <c r="AJ296" s="918">
        <v>16</v>
      </c>
      <c r="AK296" s="918">
        <v>7.8</v>
      </c>
      <c r="AL296" s="930">
        <v>1590</v>
      </c>
      <c r="AM296" s="924">
        <v>1.3</v>
      </c>
      <c r="AN296" s="918">
        <v>0.03</v>
      </c>
      <c r="AO296" s="804">
        <f t="shared" si="76"/>
        <v>7.6592182584049908</v>
      </c>
      <c r="AP296" s="805">
        <f t="shared" si="77"/>
        <v>23.75190118523426</v>
      </c>
      <c r="AQ296" s="938">
        <f t="shared" si="78"/>
        <v>29.645336511317666</v>
      </c>
      <c r="AR296" s="704">
        <f>INDEX(Historical!$C$7:$C$1439,MATCH(B296,Historical!$B$7:$B$1446,0))*IF(AH296="n/a",1.03,IF(AH296&lt;0,1.01,IF(AH296&gt;10,1.1,(1+AH296/100))))</f>
        <v>0.5061699999999999</v>
      </c>
      <c r="AS296" s="937">
        <f t="shared" si="79"/>
        <v>0.54848581199999979</v>
      </c>
      <c r="AT296" s="937">
        <f t="shared" si="84"/>
        <v>0.59126770533599982</v>
      </c>
      <c r="AU296" s="937">
        <f t="shared" si="84"/>
        <v>0.6373865863522078</v>
      </c>
      <c r="AV296" s="937">
        <f t="shared" si="84"/>
        <v>0.68710274008768002</v>
      </c>
      <c r="AW296" s="704">
        <f t="shared" si="80"/>
        <v>2.970412843775887</v>
      </c>
      <c r="AX296" s="812">
        <f t="shared" si="81"/>
        <v>9.003979520387654</v>
      </c>
      <c r="AY296" s="997">
        <v>0.95</v>
      </c>
      <c r="AZ296" s="924">
        <v>30.4</v>
      </c>
      <c r="BA296" s="924">
        <v>-15.73</v>
      </c>
      <c r="BB296" s="924">
        <v>3.01</v>
      </c>
      <c r="BC296" s="924">
        <v>7.8100000000000005</v>
      </c>
      <c r="BE296" s="666">
        <v>2013</v>
      </c>
      <c r="BF296" s="948" t="e">
        <f>#VALUE!</f>
        <v>#VALUE!</v>
      </c>
      <c r="BG296" s="933">
        <v>10.299999999999999</v>
      </c>
    </row>
    <row r="297" spans="1:59" ht="11.25" customHeight="1" x14ac:dyDescent="0.2">
      <c r="A297" s="537" t="s">
        <v>1462</v>
      </c>
      <c r="B297" s="927" t="s">
        <v>1463</v>
      </c>
      <c r="C297" s="994" t="s">
        <v>4227</v>
      </c>
      <c r="D297" s="994" t="s">
        <v>4362</v>
      </c>
      <c r="E297" s="794">
        <v>8</v>
      </c>
      <c r="F297" s="526">
        <v>559</v>
      </c>
      <c r="G297" s="526" t="s">
        <v>106</v>
      </c>
      <c r="H297" s="526" t="s">
        <v>106</v>
      </c>
      <c r="I297" s="926">
        <v>235.45</v>
      </c>
      <c r="J297" s="704">
        <f t="shared" si="69"/>
        <v>0.56062858356338929</v>
      </c>
      <c r="K297" s="929">
        <v>0.33</v>
      </c>
      <c r="L297" s="641">
        <v>4</v>
      </c>
      <c r="M297" s="695">
        <f t="shared" si="70"/>
        <v>1.32</v>
      </c>
      <c r="N297" s="923" t="s">
        <v>273</v>
      </c>
      <c r="O297" s="797">
        <v>0.25</v>
      </c>
      <c r="P297" s="917">
        <v>43473</v>
      </c>
      <c r="Q297" s="917">
        <v>43504</v>
      </c>
      <c r="R297" s="695">
        <f t="shared" si="71"/>
        <v>32.000000000000007</v>
      </c>
      <c r="S297" s="761">
        <f>IF(INDEX(Historical!$D$7:$D$1439,MATCH(B297,Historical!$B$7:$B$1446,0))=0,"n/a",(INDEX(Historical!$C$7:$C$1439,MATCH(B297,Historical!$B$7:$B$1446,0))/INDEX(Historical!$D$7:$D$1439,MATCH(B297,Historical!$B$7:$B$1446,0))-1)*100)</f>
        <v>13.636363636363647</v>
      </c>
      <c r="T297" s="761">
        <f>IF(INDEX(Historical!$F$7:$F$1432,MATCH(B297,Historical!$B$7:$B$1446,0))=0,"n/a",((INDEX(Historical!$C$7:$C$1439,MATCH(B297,Historical!$B$7:$B$1446,0))/INDEX(Historical!$F$7:$F$1432,MATCH(B297,Historical!$B$7:$B$1446,0)))^(1/3)-1)*100)</f>
        <v>16.039720840319482</v>
      </c>
      <c r="U297" s="761">
        <f>IF(INDEX(Historical!$H$7:$H$1432,MATCH(B297,Historical!$B$7:$B$1446,0))=0,"n/a",((INDEX(Historical!$C$7:$C$1439,MATCH(B297,Historical!$B$7:$B$1446,0))/INDEX(Historical!$H$7:$H$1432,MATCH(B297,Historical!$B$7:$B$1446,0)))^(1/5)-1)*100)</f>
        <v>36.633168936047468</v>
      </c>
      <c r="V297" s="761">
        <f>IF(INDEX(Historical!$O$7:$O$1432,MATCH(B297,Historical!$B$7:$B$1446,0))=0,"n/a",((INDEX(Historical!$C$7:$C$1439,MATCH(B297,Historical!$B$7:$B$1446,0))/INDEX(Historical!$O$7:$O$1432,MATCH(B297,Historical!$B$7:$B$1446,0)))^(1/10)-1)*100)</f>
        <v>32.490541459126952</v>
      </c>
      <c r="W297" s="762">
        <f t="shared" si="72"/>
        <v>1.1275025681591653</v>
      </c>
      <c r="X297" s="763">
        <f t="shared" si="73"/>
        <v>2.2068174057859919</v>
      </c>
      <c r="Y297" s="715"/>
      <c r="Z297" s="704">
        <f t="shared" si="74"/>
        <v>23.913043478260875</v>
      </c>
      <c r="AA297" s="937">
        <f t="shared" si="75"/>
        <v>42.653985507246375</v>
      </c>
      <c r="AB297" s="641">
        <v>12</v>
      </c>
      <c r="AC297" s="918">
        <v>5.52</v>
      </c>
      <c r="AD297" s="918">
        <v>2.0499999999999998</v>
      </c>
      <c r="AE297" s="918">
        <v>16.52</v>
      </c>
      <c r="AF297" s="918">
        <v>45.02</v>
      </c>
      <c r="AG297" s="918">
        <v>105.89999999999999</v>
      </c>
      <c r="AH297" s="918">
        <v>26.200000000000003</v>
      </c>
      <c r="AI297" s="918">
        <v>18.310000000000002</v>
      </c>
      <c r="AJ297" s="918">
        <v>16.600000000000001</v>
      </c>
      <c r="AK297" s="918">
        <v>20.79</v>
      </c>
      <c r="AL297" s="930">
        <v>246900</v>
      </c>
      <c r="AM297" s="924">
        <v>0.1</v>
      </c>
      <c r="AN297" s="918">
        <v>1.17</v>
      </c>
      <c r="AO297" s="804">
        <f t="shared" si="76"/>
        <v>-5.4601879876355142</v>
      </c>
      <c r="AP297" s="805">
        <f t="shared" si="77"/>
        <v>37.193797519610861</v>
      </c>
      <c r="AQ297" s="938">
        <f t="shared" si="78"/>
        <v>823.82836971093809</v>
      </c>
      <c r="AR297" s="704">
        <f>INDEX(Historical!$C$7:$C$1439,MATCH(B297,Historical!$B$7:$B$1446,0))*IF(AH297="n/a",1.03,IF(AH297&lt;0,1.01,IF(AH297&gt;10,1.1,(1+AH297/100))))</f>
        <v>1.1000000000000001</v>
      </c>
      <c r="AS297" s="937">
        <f t="shared" si="79"/>
        <v>1.2100000000000002</v>
      </c>
      <c r="AT297" s="937">
        <f t="shared" si="84"/>
        <v>1.3310000000000004</v>
      </c>
      <c r="AU297" s="937">
        <f t="shared" si="84"/>
        <v>1.4641000000000006</v>
      </c>
      <c r="AV297" s="937">
        <f t="shared" si="84"/>
        <v>1.6105100000000008</v>
      </c>
      <c r="AW297" s="704">
        <f t="shared" si="80"/>
        <v>6.7156100000000025</v>
      </c>
      <c r="AX297" s="812">
        <f t="shared" si="81"/>
        <v>2.8522446379273743</v>
      </c>
      <c r="AY297" s="997">
        <v>1.1399999999999999</v>
      </c>
      <c r="AZ297" s="924">
        <v>40.200000000000003</v>
      </c>
      <c r="BA297" s="924">
        <v>-0.69</v>
      </c>
      <c r="BB297" s="924">
        <v>7.3800000000000008</v>
      </c>
      <c r="BC297" s="924">
        <v>13.96</v>
      </c>
      <c r="BE297" s="666">
        <v>2012</v>
      </c>
      <c r="BF297" s="948" t="e">
        <f>#VALUE!</f>
        <v>#VALUE!</v>
      </c>
      <c r="BG297" s="933">
        <v>25</v>
      </c>
    </row>
    <row r="298" spans="1:59" ht="11.25" customHeight="1" x14ac:dyDescent="0.2">
      <c r="A298" s="537" t="s">
        <v>1478</v>
      </c>
      <c r="B298" s="927" t="s">
        <v>1479</v>
      </c>
      <c r="C298" s="994" t="s">
        <v>4356</v>
      </c>
      <c r="D298" s="994" t="s">
        <v>4357</v>
      </c>
      <c r="E298" s="794">
        <v>9</v>
      </c>
      <c r="F298" s="526">
        <v>418</v>
      </c>
      <c r="G298" s="526" t="s">
        <v>37</v>
      </c>
      <c r="H298" s="526" t="s">
        <v>37</v>
      </c>
      <c r="I298" s="926">
        <v>109.33</v>
      </c>
      <c r="J298" s="704">
        <f t="shared" si="69"/>
        <v>3.5123022043354974</v>
      </c>
      <c r="K298" s="929">
        <v>0.96</v>
      </c>
      <c r="L298" s="641">
        <v>4</v>
      </c>
      <c r="M298" s="695">
        <f t="shared" si="70"/>
        <v>3.84</v>
      </c>
      <c r="N298" s="923" t="s">
        <v>161</v>
      </c>
      <c r="O298" s="797">
        <v>0.92249999999999999</v>
      </c>
      <c r="P298" s="917">
        <v>43479</v>
      </c>
      <c r="Q298" s="917">
        <v>43496</v>
      </c>
      <c r="R298" s="695">
        <f t="shared" si="71"/>
        <v>4.0650406504065018</v>
      </c>
      <c r="S298" s="761">
        <f>IF(INDEX(Historical!$D$7:$D$1439,MATCH(B298,Historical!$B$7:$B$1446,0))=0,"n/a",(INDEX(Historical!$C$7:$C$1439,MATCH(B298,Historical!$B$7:$B$1446,0))/INDEX(Historical!$D$7:$D$1439,MATCH(B298,Historical!$B$7:$B$1446,0))-1)*100)</f>
        <v>6.0344827586206851</v>
      </c>
      <c r="T298" s="761">
        <f>IF(INDEX(Historical!$F$7:$F$1432,MATCH(B298,Historical!$B$7:$B$1446,0))=0,"n/a",((INDEX(Historical!$C$7:$C$1439,MATCH(B298,Historical!$B$7:$B$1446,0))/INDEX(Historical!$F$7:$F$1432,MATCH(B298,Historical!$B$7:$B$1446,0)))^(1/3)-1)*100)</f>
        <v>6.208322604405847</v>
      </c>
      <c r="U298" s="761">
        <f>IF(INDEX(Historical!$H$7:$H$1432,MATCH(B298,Historical!$B$7:$B$1446,0))=0,"n/a",((INDEX(Historical!$C$7:$C$1439,MATCH(B298,Historical!$B$7:$B$1446,0))/INDEX(Historical!$H$7:$H$1432,MATCH(B298,Historical!$B$7:$B$1446,0)))^(1/5)-1)*100)</f>
        <v>5.8269583786462409</v>
      </c>
      <c r="V298" s="761">
        <f>IF(INDEX(Historical!$O$7:$O$1432,MATCH(B298,Historical!$B$7:$B$1446,0))=0,"n/a",((INDEX(Historical!$C$7:$C$1439,MATCH(B298,Historical!$B$7:$B$1446,0))/INDEX(Historical!$O$7:$O$1432,MATCH(B298,Historical!$B$7:$B$1446,0)))^(1/10)-1)*100)</f>
        <v>4.1379743992410623</v>
      </c>
      <c r="W298" s="762">
        <f t="shared" si="72"/>
        <v>1.4081668508425165</v>
      </c>
      <c r="X298" s="763">
        <f t="shared" si="73"/>
        <v>0.23401439271671651</v>
      </c>
      <c r="Y298" s="715"/>
      <c r="Z298" s="704">
        <f t="shared" si="74"/>
        <v>198.96373056994818</v>
      </c>
      <c r="AA298" s="937">
        <f t="shared" si="75"/>
        <v>56.647668393782382</v>
      </c>
      <c r="AB298" s="641">
        <v>12</v>
      </c>
      <c r="AC298" s="918">
        <v>1.93</v>
      </c>
      <c r="AD298" s="918">
        <v>8.11</v>
      </c>
      <c r="AE298" s="918">
        <v>7.91</v>
      </c>
      <c r="AF298" s="918">
        <v>2.02</v>
      </c>
      <c r="AG298" s="918">
        <v>3.5000000000000004</v>
      </c>
      <c r="AH298" s="918">
        <v>-32.5</v>
      </c>
      <c r="AI298" s="918">
        <v>11.49</v>
      </c>
      <c r="AJ298" s="918">
        <v>24.9</v>
      </c>
      <c r="AK298" s="918">
        <v>7.0000000000000009</v>
      </c>
      <c r="AL298" s="930">
        <v>12440</v>
      </c>
      <c r="AM298" s="924">
        <v>0.4</v>
      </c>
      <c r="AN298" s="918">
        <v>0.74</v>
      </c>
      <c r="AO298" s="804">
        <f t="shared" si="76"/>
        <v>-47.308407810800645</v>
      </c>
      <c r="AP298" s="805">
        <f t="shared" si="77"/>
        <v>9.3392605829817388</v>
      </c>
      <c r="AQ298" s="938">
        <f t="shared" si="78"/>
        <v>125.51500581305541</v>
      </c>
      <c r="AR298" s="704">
        <f>INDEX(Historical!$C$7:$C$1439,MATCH(B298,Historical!$B$7:$B$1446,0))*IF(AH298="n/a",1.03,IF(AH298&lt;0,1.01,IF(AH298&gt;10,1.1,(1+AH298/100))))</f>
        <v>3.7269000000000001</v>
      </c>
      <c r="AS298" s="937">
        <f t="shared" si="79"/>
        <v>4.0995900000000001</v>
      </c>
      <c r="AT298" s="937">
        <f t="shared" si="84"/>
        <v>4.3865613000000003</v>
      </c>
      <c r="AU298" s="937">
        <f t="shared" si="84"/>
        <v>4.6936205910000011</v>
      </c>
      <c r="AV298" s="937">
        <f t="shared" si="84"/>
        <v>5.0221740323700015</v>
      </c>
      <c r="AW298" s="704">
        <f t="shared" si="80"/>
        <v>21.928845923370005</v>
      </c>
      <c r="AX298" s="812">
        <f t="shared" si="81"/>
        <v>20.057482779996345</v>
      </c>
      <c r="AY298" s="997">
        <v>0.48</v>
      </c>
      <c r="AZ298" s="924">
        <v>24.990000000000002</v>
      </c>
      <c r="BA298" s="924">
        <v>-0.3</v>
      </c>
      <c r="BB298" s="924">
        <v>4.8899999999999997</v>
      </c>
      <c r="BC298" s="924">
        <v>8.4599999999999991</v>
      </c>
      <c r="BE298" s="666">
        <v>2011</v>
      </c>
      <c r="BF298" s="948" t="e">
        <f>#VALUE!</f>
        <v>#VALUE!</v>
      </c>
      <c r="BG298" s="933">
        <v>1.9</v>
      </c>
    </row>
    <row r="299" spans="1:59" ht="11.25" customHeight="1" x14ac:dyDescent="0.2">
      <c r="A299" s="537" t="s">
        <v>1434</v>
      </c>
      <c r="B299" s="927" t="s">
        <v>1435</v>
      </c>
      <c r="C299" s="994" t="s">
        <v>4356</v>
      </c>
      <c r="D299" s="994" t="s">
        <v>4357</v>
      </c>
      <c r="E299" s="794">
        <v>9</v>
      </c>
      <c r="F299" s="526">
        <v>395</v>
      </c>
      <c r="G299" s="526" t="s">
        <v>37</v>
      </c>
      <c r="H299" s="526" t="s">
        <v>37</v>
      </c>
      <c r="I299" s="926">
        <v>43.35</v>
      </c>
      <c r="J299" s="704">
        <f t="shared" si="69"/>
        <v>6.9204152249134943</v>
      </c>
      <c r="K299" s="929">
        <v>0.75</v>
      </c>
      <c r="L299" s="641">
        <v>4</v>
      </c>
      <c r="M299" s="695">
        <f t="shared" si="70"/>
        <v>3</v>
      </c>
      <c r="N299" s="923" t="s">
        <v>119</v>
      </c>
      <c r="O299" s="797">
        <v>0.74</v>
      </c>
      <c r="P299" s="917">
        <v>43412</v>
      </c>
      <c r="Q299" s="917">
        <v>43437</v>
      </c>
      <c r="R299" s="695">
        <f t="shared" si="71"/>
        <v>1.3513513513513526</v>
      </c>
      <c r="S299" s="761">
        <f>IF(INDEX(Historical!$D$7:$D$1439,MATCH(B299,Historical!$B$7:$B$1446,0))=0,"n/a",(INDEX(Historical!$C$7:$C$1439,MATCH(B299,Historical!$B$7:$B$1446,0))/INDEX(Historical!$D$7:$D$1439,MATCH(B299,Historical!$B$7:$B$1446,0))-1)*100)</f>
        <v>3.4843205574912828</v>
      </c>
      <c r="T299" s="761">
        <f>IF(INDEX(Historical!$F$7:$F$1432,MATCH(B299,Historical!$B$7:$B$1446,0))=0,"n/a",((INDEX(Historical!$C$7:$C$1439,MATCH(B299,Historical!$B$7:$B$1446,0))/INDEX(Historical!$F$7:$F$1432,MATCH(B299,Historical!$B$7:$B$1446,0)))^(1/3)-1)*100)</f>
        <v>4.1358421680133484</v>
      </c>
      <c r="U299" s="761">
        <f>IF(INDEX(Historical!$H$7:$H$1432,MATCH(B299,Historical!$B$7:$B$1446,0))=0,"n/a",((INDEX(Historical!$C$7:$C$1439,MATCH(B299,Historical!$B$7:$B$1446,0))/INDEX(Historical!$H$7:$H$1432,MATCH(B299,Historical!$B$7:$B$1446,0)))^(1/5)-1)*100)</f>
        <v>4.705353957462588</v>
      </c>
      <c r="V299" s="761">
        <f>IF(INDEX(Historical!$O$7:$O$1432,MATCH(B299,Historical!$B$7:$B$1446,0))=0,"n/a",((INDEX(Historical!$C$7:$C$1439,MATCH(B299,Historical!$B$7:$B$1446,0))/INDEX(Historical!$O$7:$O$1432,MATCH(B299,Historical!$B$7:$B$1446,0)))^(1/10)-1)*100)</f>
        <v>-0.74311372448820912</v>
      </c>
      <c r="W299" s="762" t="str">
        <f t="shared" si="72"/>
        <v>n/a</v>
      </c>
      <c r="X299" s="763" t="str">
        <f t="shared" si="73"/>
        <v>n/a</v>
      </c>
      <c r="Y299" s="715"/>
      <c r="Z299" s="704">
        <f t="shared" si="74"/>
        <v>714.28571428571433</v>
      </c>
      <c r="AA299" s="937">
        <f t="shared" si="75"/>
        <v>103.21428571428572</v>
      </c>
      <c r="AB299" s="641">
        <v>12</v>
      </c>
      <c r="AC299" s="918">
        <v>0.42</v>
      </c>
      <c r="AD299" s="918">
        <v>495.03</v>
      </c>
      <c r="AE299" s="918">
        <v>6.38</v>
      </c>
      <c r="AF299" s="918">
        <v>2.08</v>
      </c>
      <c r="AG299" s="918">
        <v>1.9</v>
      </c>
      <c r="AH299" s="918">
        <v>-62.9</v>
      </c>
      <c r="AI299" s="918">
        <v>53.790000000000006</v>
      </c>
      <c r="AJ299" s="918">
        <v>-14.799999999999999</v>
      </c>
      <c r="AK299" s="918">
        <v>0.21</v>
      </c>
      <c r="AL299" s="930">
        <v>6120</v>
      </c>
      <c r="AM299" s="924">
        <v>0.2</v>
      </c>
      <c r="AN299" s="918">
        <v>1.82</v>
      </c>
      <c r="AO299" s="804">
        <f t="shared" si="76"/>
        <v>-91.588516531909647</v>
      </c>
      <c r="AP299" s="805">
        <f t="shared" si="77"/>
        <v>11.625769182376082</v>
      </c>
      <c r="AQ299" s="938">
        <f t="shared" si="78"/>
        <v>208.89459855405858</v>
      </c>
      <c r="AR299" s="704">
        <f>INDEX(Historical!$C$7:$C$1439,MATCH(B299,Historical!$B$7:$B$1446,0))*IF(AH299="n/a",1.03,IF(AH299&lt;0,1.01,IF(AH299&gt;10,1.1,(1+AH299/100))))</f>
        <v>2.9997000000000003</v>
      </c>
      <c r="AS299" s="937">
        <f t="shared" si="79"/>
        <v>3.2996700000000008</v>
      </c>
      <c r="AT299" s="937">
        <f t="shared" si="84"/>
        <v>3.3065993070000008</v>
      </c>
      <c r="AU299" s="937">
        <f t="shared" si="84"/>
        <v>3.3135431655447007</v>
      </c>
      <c r="AV299" s="937">
        <f t="shared" si="84"/>
        <v>3.3205016061923445</v>
      </c>
      <c r="AW299" s="704">
        <f t="shared" si="80"/>
        <v>16.240014078737047</v>
      </c>
      <c r="AX299" s="812">
        <f t="shared" si="81"/>
        <v>37.462546894433792</v>
      </c>
      <c r="AY299" s="997">
        <v>0.85</v>
      </c>
      <c r="AZ299" s="924">
        <v>5.99</v>
      </c>
      <c r="BA299" s="924">
        <v>-28.88</v>
      </c>
      <c r="BB299" s="924">
        <v>-1.5599999999999998</v>
      </c>
      <c r="BC299" s="924">
        <v>-14.940000000000001</v>
      </c>
      <c r="BE299" s="666">
        <v>2011</v>
      </c>
      <c r="BF299" s="948" t="e">
        <f>#VALUE!</f>
        <v>#VALUE!</v>
      </c>
      <c r="BG299" s="933">
        <v>0.6</v>
      </c>
    </row>
    <row r="300" spans="1:59" s="840" customFormat="1" ht="11.25" customHeight="1" x14ac:dyDescent="0.2">
      <c r="A300" s="699" t="s">
        <v>1444</v>
      </c>
      <c r="B300" s="848" t="s">
        <v>1445</v>
      </c>
      <c r="C300" s="994" t="s">
        <v>108</v>
      </c>
      <c r="D300" s="994" t="s">
        <v>4372</v>
      </c>
      <c r="E300" s="820">
        <v>9</v>
      </c>
      <c r="F300" s="526">
        <v>470</v>
      </c>
      <c r="G300" s="1151" t="s">
        <v>106</v>
      </c>
      <c r="H300" s="1151" t="s">
        <v>106</v>
      </c>
      <c r="I300" s="821">
        <v>37.200000000000003</v>
      </c>
      <c r="J300" s="822">
        <f t="shared" si="69"/>
        <v>6.4516129032258061</v>
      </c>
      <c r="K300" s="823">
        <v>0.2</v>
      </c>
      <c r="L300" s="824">
        <v>12</v>
      </c>
      <c r="M300" s="825">
        <f t="shared" si="70"/>
        <v>2.4000000000000004</v>
      </c>
      <c r="N300" s="826" t="s">
        <v>1060</v>
      </c>
      <c r="O300" s="827">
        <v>0.19500000000000001</v>
      </c>
      <c r="P300" s="828">
        <v>43543</v>
      </c>
      <c r="Q300" s="828">
        <v>43570</v>
      </c>
      <c r="R300" s="825">
        <f t="shared" si="71"/>
        <v>2.5641025641025665</v>
      </c>
      <c r="S300" s="761">
        <f>IF(INDEX(Historical!$D$7:$D$1439,MATCH(B300,Historical!$B$7:$B$1446,0))=0,"n/a",(INDEX(Historical!$C$7:$C$1439,MATCH(B300,Historical!$B$7:$B$1446,0))/INDEX(Historical!$D$7:$D$1439,MATCH(B300,Historical!$B$7:$B$1446,0))-1)*100)</f>
        <v>2.6845637583892357</v>
      </c>
      <c r="T300" s="761">
        <f>IF(INDEX(Historical!$F$7:$F$1432,MATCH(B300,Historical!$B$7:$B$1446,0))=0,"n/a",((INDEX(Historical!$C$7:$C$1439,MATCH(B300,Historical!$B$7:$B$1446,0))/INDEX(Historical!$F$7:$F$1432,MATCH(B300,Historical!$B$7:$B$1446,0)))^(1/3)-1)*100)</f>
        <v>3.004088908500635</v>
      </c>
      <c r="U300" s="761">
        <f>IF(INDEX(Historical!$H$7:$H$1432,MATCH(B300,Historical!$B$7:$B$1446,0))=0,"n/a",((INDEX(Historical!$C$7:$C$1439,MATCH(B300,Historical!$B$7:$B$1446,0))/INDEX(Historical!$H$7:$H$1432,MATCH(B300,Historical!$B$7:$B$1446,0)))^(1/5)-1)*100)</f>
        <v>4.2927091778163895</v>
      </c>
      <c r="V300" s="761">
        <f>IF(INDEX(Historical!$O$7:$O$1432,MATCH(B300,Historical!$B$7:$B$1446,0))=0,"n/a",((INDEX(Historical!$C$7:$C$1439,MATCH(B300,Historical!$B$7:$B$1446,0))/INDEX(Historical!$O$7:$O$1432,MATCH(B300,Historical!$B$7:$B$1446,0)))^(1/10)-1)*100)</f>
        <v>4.8809910694839642</v>
      </c>
      <c r="W300" s="829">
        <f t="shared" si="72"/>
        <v>0.87947490923605198</v>
      </c>
      <c r="X300" s="830">
        <f t="shared" si="73"/>
        <v>3.9024628889239907</v>
      </c>
      <c r="Y300" s="841"/>
      <c r="Z300" s="822">
        <f t="shared" si="74"/>
        <v>89.552238805970148</v>
      </c>
      <c r="AA300" s="832">
        <f t="shared" si="75"/>
        <v>13.880597014925373</v>
      </c>
      <c r="AB300" s="824">
        <v>12</v>
      </c>
      <c r="AC300" s="833">
        <v>2.68</v>
      </c>
      <c r="AD300" s="833">
        <v>1.98</v>
      </c>
      <c r="AE300" s="833">
        <v>10</v>
      </c>
      <c r="AF300" s="833">
        <v>1.54</v>
      </c>
      <c r="AG300" s="833">
        <v>11.600000000000001</v>
      </c>
      <c r="AH300" s="833">
        <v>-5.6000000000000005</v>
      </c>
      <c r="AI300" s="833">
        <v>3.1399999999999997</v>
      </c>
      <c r="AJ300" s="833">
        <v>1.0999999999999999</v>
      </c>
      <c r="AK300" s="833">
        <v>7.0000000000000009</v>
      </c>
      <c r="AL300" s="834">
        <v>2330</v>
      </c>
      <c r="AM300" s="835">
        <v>5.0999999999999996</v>
      </c>
      <c r="AN300" s="833">
        <v>0.67</v>
      </c>
      <c r="AO300" s="836">
        <f t="shared" si="76"/>
        <v>-3.1362749338831772</v>
      </c>
      <c r="AP300" s="837">
        <f t="shared" si="77"/>
        <v>10.744322081042196</v>
      </c>
      <c r="AQ300" s="838">
        <f t="shared" si="78"/>
        <v>-2.5295044003683653</v>
      </c>
      <c r="AR300" s="704">
        <f>INDEX(Historical!$C$7:$C$1439,MATCH(B300,Historical!$B$7:$B$1446,0))*IF(AH300="n/a",1.03,IF(AH300&lt;0,1.01,IF(AH300&gt;10,1.1,(1+AH300/100))))</f>
        <v>2.3179499999999997</v>
      </c>
      <c r="AS300" s="832">
        <f t="shared" si="79"/>
        <v>2.3907336300000002</v>
      </c>
      <c r="AT300" s="832">
        <f t="shared" si="84"/>
        <v>2.5580849841000002</v>
      </c>
      <c r="AU300" s="832">
        <f t="shared" si="84"/>
        <v>2.7371509329870003</v>
      </c>
      <c r="AV300" s="832">
        <f t="shared" si="84"/>
        <v>2.9287514982960903</v>
      </c>
      <c r="AW300" s="822">
        <f t="shared" si="80"/>
        <v>12.932671045383092</v>
      </c>
      <c r="AX300" s="839">
        <f t="shared" si="81"/>
        <v>34.765244745653476</v>
      </c>
      <c r="AY300" s="998">
        <v>0.94</v>
      </c>
      <c r="AZ300" s="835">
        <v>16.43</v>
      </c>
      <c r="BA300" s="835">
        <v>-8.08</v>
      </c>
      <c r="BB300" s="835">
        <v>-0.92999999999999994</v>
      </c>
      <c r="BC300" s="835">
        <v>-1.7399999999999998</v>
      </c>
      <c r="BD300" s="964"/>
      <c r="BE300" s="666">
        <v>2011</v>
      </c>
      <c r="BF300" s="948" t="e">
        <f>#VALUE!</f>
        <v>#VALUE!</v>
      </c>
      <c r="BG300" s="895">
        <v>6.8000000000000007</v>
      </c>
    </row>
    <row r="301" spans="1:59" ht="11.25" customHeight="1" x14ac:dyDescent="0.2">
      <c r="A301" s="611" t="s">
        <v>1452</v>
      </c>
      <c r="B301" s="927" t="s">
        <v>1453</v>
      </c>
      <c r="C301" s="994" t="s">
        <v>112</v>
      </c>
      <c r="D301" s="994" t="s">
        <v>4399</v>
      </c>
      <c r="E301" s="794">
        <v>8</v>
      </c>
      <c r="F301" s="526">
        <v>507</v>
      </c>
      <c r="G301" s="526" t="s">
        <v>106</v>
      </c>
      <c r="H301" s="526" t="s">
        <v>106</v>
      </c>
      <c r="I301" s="926">
        <v>82.69</v>
      </c>
      <c r="J301" s="704">
        <f t="shared" si="69"/>
        <v>2.4428588704801064</v>
      </c>
      <c r="K301" s="929">
        <v>1.01</v>
      </c>
      <c r="L301" s="641">
        <v>2</v>
      </c>
      <c r="M301" s="695">
        <f t="shared" si="70"/>
        <v>2.02</v>
      </c>
      <c r="N301" s="923" t="s">
        <v>1366</v>
      </c>
      <c r="O301" s="797">
        <v>0.93</v>
      </c>
      <c r="P301" s="660">
        <v>43251</v>
      </c>
      <c r="Q301" s="660">
        <v>43266</v>
      </c>
      <c r="R301" s="695">
        <f t="shared" si="71"/>
        <v>8.6021505376344045</v>
      </c>
      <c r="S301" s="761">
        <f>IF(INDEX(Historical!$D$7:$D$1439,MATCH(B301,Historical!$B$7:$B$1446,0))=0,"n/a",(INDEX(Historical!$C$7:$C$1439,MATCH(B301,Historical!$B$7:$B$1446,0))/INDEX(Historical!$D$7:$D$1439,MATCH(B301,Historical!$B$7:$B$1446,0))-1)*100)</f>
        <v>8.602150537634401</v>
      </c>
      <c r="T301" s="761">
        <f>IF(INDEX(Historical!$F$7:$F$1432,MATCH(B301,Historical!$B$7:$B$1446,0))=0,"n/a",((INDEX(Historical!$C$7:$C$1439,MATCH(B301,Historical!$B$7:$B$1446,0))/INDEX(Historical!$F$7:$F$1432,MATCH(B301,Historical!$B$7:$B$1446,0)))^(1/3)-1)*100)</f>
        <v>8.0796166472541397</v>
      </c>
      <c r="U301" s="761">
        <f>IF(INDEX(Historical!$H$7:$H$1432,MATCH(B301,Historical!$B$7:$B$1446,0))=0,"n/a",((INDEX(Historical!$C$7:$C$1439,MATCH(B301,Historical!$B$7:$B$1446,0))/INDEX(Historical!$H$7:$H$1432,MATCH(B301,Historical!$B$7:$B$1446,0)))^(1/5)-1)*100)</f>
        <v>17.034177796511329</v>
      </c>
      <c r="V301" s="761">
        <f>IF(INDEX(Historical!$O$7:$O$1432,MATCH(B301,Historical!$B$7:$B$1446,0))=0,"n/a",((INDEX(Historical!$C$7:$C$1439,MATCH(B301,Historical!$B$7:$B$1446,0))/INDEX(Historical!$O$7:$O$1432,MATCH(B301,Historical!$B$7:$B$1446,0)))^(1/10)-1)*100)</f>
        <v>10.563547528018757</v>
      </c>
      <c r="W301" s="762">
        <f t="shared" si="72"/>
        <v>1.6125433005654464</v>
      </c>
      <c r="X301" s="763">
        <f t="shared" si="73"/>
        <v>0.90127924849266305</v>
      </c>
      <c r="Y301" s="928"/>
      <c r="Z301" s="704">
        <f t="shared" si="74"/>
        <v>23.325635103926096</v>
      </c>
      <c r="AA301" s="937">
        <f t="shared" si="75"/>
        <v>9.5484988452655877</v>
      </c>
      <c r="AB301" s="641">
        <v>12</v>
      </c>
      <c r="AC301" s="918">
        <v>8.66</v>
      </c>
      <c r="AD301" s="918">
        <v>3.13</v>
      </c>
      <c r="AE301" s="918">
        <v>0.24</v>
      </c>
      <c r="AF301" s="918">
        <v>1.94</v>
      </c>
      <c r="AG301" s="918">
        <v>20.3</v>
      </c>
      <c r="AH301" s="918">
        <v>-41.199999999999996</v>
      </c>
      <c r="AI301" s="918">
        <v>7.9799999999999995</v>
      </c>
      <c r="AJ301" s="918">
        <v>18.899999999999999</v>
      </c>
      <c r="AK301" s="918">
        <v>3.05</v>
      </c>
      <c r="AL301" s="930">
        <v>5280</v>
      </c>
      <c r="AM301" s="924">
        <v>0.2</v>
      </c>
      <c r="AN301" s="918">
        <v>0.41</v>
      </c>
      <c r="AO301" s="804">
        <f t="shared" si="76"/>
        <v>9.9285378217258469</v>
      </c>
      <c r="AP301" s="805">
        <f t="shared" si="77"/>
        <v>19.477036666991435</v>
      </c>
      <c r="AQ301" s="938">
        <f t="shared" si="78"/>
        <v>-9.2645169007668837</v>
      </c>
      <c r="AR301" s="704">
        <f>INDEX(Historical!$C$7:$C$1439,MATCH(B301,Historical!$B$7:$B$1446,0))*IF(AH301="n/a",1.03,IF(AH301&lt;0,1.01,IF(AH301&gt;10,1.1,(1+AH301/100))))</f>
        <v>2.0402</v>
      </c>
      <c r="AS301" s="937">
        <f t="shared" si="79"/>
        <v>2.2030079600000003</v>
      </c>
      <c r="AT301" s="937">
        <f t="shared" si="84"/>
        <v>2.2701997027800003</v>
      </c>
      <c r="AU301" s="937">
        <f t="shared" si="84"/>
        <v>2.3394407937147901</v>
      </c>
      <c r="AV301" s="937">
        <f t="shared" si="84"/>
        <v>2.410793737923091</v>
      </c>
      <c r="AW301" s="704">
        <f t="shared" si="80"/>
        <v>11.263642194417882</v>
      </c>
      <c r="AX301" s="812">
        <f t="shared" si="81"/>
        <v>13.62152883591472</v>
      </c>
      <c r="AY301" s="997">
        <v>1.48</v>
      </c>
      <c r="AZ301" s="924">
        <v>34.300000000000004</v>
      </c>
      <c r="BA301" s="924">
        <v>-30.91</v>
      </c>
      <c r="BB301" s="924">
        <v>2.39</v>
      </c>
      <c r="BC301" s="924">
        <v>0.97</v>
      </c>
      <c r="BE301" s="666">
        <v>2011</v>
      </c>
      <c r="BF301" s="948" t="e">
        <f>#VALUE!</f>
        <v>#VALUE!</v>
      </c>
      <c r="BG301" s="933">
        <v>6.4</v>
      </c>
    </row>
    <row r="302" spans="1:59" ht="11.25" customHeight="1" x14ac:dyDescent="0.2">
      <c r="A302" s="765" t="s">
        <v>1458</v>
      </c>
      <c r="B302" s="927" t="s">
        <v>1459</v>
      </c>
      <c r="C302" s="994" t="s">
        <v>247</v>
      </c>
      <c r="D302" s="994" t="s">
        <v>4390</v>
      </c>
      <c r="E302" s="794">
        <v>9</v>
      </c>
      <c r="F302" s="526">
        <v>377</v>
      </c>
      <c r="G302" s="526" t="s">
        <v>115</v>
      </c>
      <c r="H302" s="526" t="s">
        <v>115</v>
      </c>
      <c r="I302" s="926">
        <v>125.09</v>
      </c>
      <c r="J302" s="704">
        <f t="shared" si="69"/>
        <v>1.3110560396514508</v>
      </c>
      <c r="K302" s="929">
        <v>0.41</v>
      </c>
      <c r="L302" s="641">
        <v>4</v>
      </c>
      <c r="M302" s="695">
        <f t="shared" si="70"/>
        <v>1.64</v>
      </c>
      <c r="N302" s="923" t="s">
        <v>320</v>
      </c>
      <c r="O302" s="797">
        <v>0.33</v>
      </c>
      <c r="P302" s="660">
        <v>43237</v>
      </c>
      <c r="Q302" s="660">
        <v>43280</v>
      </c>
      <c r="R302" s="695">
        <f t="shared" si="71"/>
        <v>24.242424242424228</v>
      </c>
      <c r="S302" s="761">
        <f>IF(INDEX(Historical!$D$7:$D$1439,MATCH(B302,Historical!$B$7:$B$1446,0))=0,"n/a",(INDEX(Historical!$C$7:$C$1439,MATCH(B302,Historical!$B$7:$B$1446,0))/INDEX(Historical!$D$7:$D$1439,MATCH(B302,Historical!$B$7:$B$1446,0))-1)*100)</f>
        <v>20.930232558139529</v>
      </c>
      <c r="T302" s="761">
        <f>IF(INDEX(Historical!$F$7:$F$1432,MATCH(B302,Historical!$B$7:$B$1446,0))=0,"n/a",((INDEX(Historical!$C$7:$C$1439,MATCH(B302,Historical!$B$7:$B$1446,0))/INDEX(Historical!$F$7:$F$1432,MATCH(B302,Historical!$B$7:$B$1446,0)))^(1/3)-1)*100)</f>
        <v>17.977810228482973</v>
      </c>
      <c r="U302" s="761">
        <f>IF(INDEX(Historical!$H$7:$H$1432,MATCH(B302,Historical!$B$7:$B$1446,0))=0,"n/a",((INDEX(Historical!$C$7:$C$1439,MATCH(B302,Historical!$B$7:$B$1446,0))/INDEX(Historical!$H$7:$H$1432,MATCH(B302,Historical!$B$7:$B$1446,0)))^(1/5)-1)*100)</f>
        <v>19.505783867609349</v>
      </c>
      <c r="V302" s="761">
        <f>IF(INDEX(Historical!$O$7:$O$1432,MATCH(B302,Historical!$B$7:$B$1446,0))=0,"n/a",((INDEX(Historical!$C$7:$C$1439,MATCH(B302,Historical!$B$7:$B$1446,0))/INDEX(Historical!$O$7:$O$1432,MATCH(B302,Historical!$B$7:$B$1446,0)))^(1/10)-1)*100)</f>
        <v>17.31198333344166</v>
      </c>
      <c r="W302" s="762">
        <f t="shared" si="72"/>
        <v>1.1267215022053487</v>
      </c>
      <c r="X302" s="763">
        <f t="shared" si="73"/>
        <v>0.9114852274583809</v>
      </c>
      <c r="Y302" s="732"/>
      <c r="Z302" s="704">
        <f t="shared" si="74"/>
        <v>31.178707224334602</v>
      </c>
      <c r="AA302" s="937">
        <f t="shared" si="75"/>
        <v>23.781368821292777</v>
      </c>
      <c r="AB302" s="641">
        <v>12</v>
      </c>
      <c r="AC302" s="918">
        <v>5.26</v>
      </c>
      <c r="AD302" s="918">
        <v>1.3</v>
      </c>
      <c r="AE302" s="918">
        <v>2.06</v>
      </c>
      <c r="AF302" s="918">
        <v>19.22</v>
      </c>
      <c r="AG302" s="918">
        <v>69.599999999999994</v>
      </c>
      <c r="AH302" s="918">
        <v>-2.4</v>
      </c>
      <c r="AI302" s="918">
        <v>14.27</v>
      </c>
      <c r="AJ302" s="918">
        <v>21.4</v>
      </c>
      <c r="AK302" s="918">
        <v>18.25</v>
      </c>
      <c r="AL302" s="930">
        <v>42680</v>
      </c>
      <c r="AM302" s="924">
        <v>0.8</v>
      </c>
      <c r="AN302" s="918">
        <v>4.2</v>
      </c>
      <c r="AO302" s="804">
        <f t="shared" si="76"/>
        <v>-2.9645289140319768</v>
      </c>
      <c r="AP302" s="805">
        <f t="shared" si="77"/>
        <v>20.8168399072608</v>
      </c>
      <c r="AQ302" s="938">
        <f t="shared" si="78"/>
        <v>350.71691472598394</v>
      </c>
      <c r="AR302" s="704">
        <f>INDEX(Historical!$C$7:$C$1439,MATCH(B302,Historical!$B$7:$B$1446,0))*IF(AH302="n/a",1.03,IF(AH302&lt;0,1.01,IF(AH302&gt;10,1.1,(1+AH302/100))))</f>
        <v>1.5756000000000001</v>
      </c>
      <c r="AS302" s="937">
        <f t="shared" si="79"/>
        <v>1.7331600000000003</v>
      </c>
      <c r="AT302" s="937">
        <f t="shared" si="84"/>
        <v>1.9064760000000005</v>
      </c>
      <c r="AU302" s="937">
        <f t="shared" si="84"/>
        <v>2.0971236000000006</v>
      </c>
      <c r="AV302" s="937">
        <f t="shared" si="84"/>
        <v>2.3068359600000008</v>
      </c>
      <c r="AW302" s="704">
        <f t="shared" si="80"/>
        <v>9.6191955600000014</v>
      </c>
      <c r="AX302" s="812">
        <f t="shared" si="81"/>
        <v>7.6898197777600137</v>
      </c>
      <c r="AY302" s="997">
        <v>1.2</v>
      </c>
      <c r="AZ302" s="924">
        <v>24.32</v>
      </c>
      <c r="BA302" s="924">
        <v>-12.030000000000001</v>
      </c>
      <c r="BB302" s="924">
        <v>4.75</v>
      </c>
      <c r="BC302" s="924">
        <v>3.4000000000000004</v>
      </c>
      <c r="BE302" s="666">
        <v>2010</v>
      </c>
      <c r="BF302" s="948" t="e">
        <f>#VALUE!</f>
        <v>#VALUE!</v>
      </c>
      <c r="BG302" s="933">
        <v>8</v>
      </c>
    </row>
    <row r="303" spans="1:59" ht="11.25" customHeight="1" x14ac:dyDescent="0.2">
      <c r="A303" s="932" t="s">
        <v>4294</v>
      </c>
      <c r="B303" s="633" t="s">
        <v>2500</v>
      </c>
      <c r="C303" s="994" t="s">
        <v>112</v>
      </c>
      <c r="D303" s="994" t="s">
        <v>1230</v>
      </c>
      <c r="E303" s="794">
        <v>5</v>
      </c>
      <c r="F303" s="526">
        <v>835</v>
      </c>
      <c r="G303" s="526" t="s">
        <v>106</v>
      </c>
      <c r="H303" s="526" t="s">
        <v>106</v>
      </c>
      <c r="I303" s="926">
        <v>39.31</v>
      </c>
      <c r="J303" s="704">
        <f t="shared" si="69"/>
        <v>1.2210633426609003</v>
      </c>
      <c r="K303" s="929">
        <v>0.12</v>
      </c>
      <c r="L303" s="641">
        <v>4</v>
      </c>
      <c r="M303" s="695">
        <f t="shared" si="70"/>
        <v>0.48</v>
      </c>
      <c r="N303" s="685" t="s">
        <v>927</v>
      </c>
      <c r="O303" s="797">
        <v>0.105</v>
      </c>
      <c r="P303" s="917">
        <v>43384</v>
      </c>
      <c r="Q303" s="917">
        <v>43417</v>
      </c>
      <c r="R303" s="695">
        <f t="shared" si="71"/>
        <v>14.285714285714285</v>
      </c>
      <c r="S303" s="761">
        <f>IF(INDEX(Historical!$D$7:$D$1439,MATCH(B303,Historical!$B$7:$B$1446,0))=0,"n/a",(INDEX(Historical!$C$7:$C$1439,MATCH(B303,Historical!$B$7:$B$1446,0))/INDEX(Historical!$D$7:$D$1439,MATCH(B303,Historical!$B$7:$B$1446,0))-1)*100)</f>
        <v>7.4074074074073959</v>
      </c>
      <c r="T303" s="761">
        <f>IF(INDEX(Historical!$F$7:$F$1432,MATCH(B303,Historical!$B$7:$B$1446,0))=0,"n/a",((INDEX(Historical!$C$7:$C$1439,MATCH(B303,Historical!$B$7:$B$1446,0))/INDEX(Historical!$F$7:$F$1432,MATCH(B303,Historical!$B$7:$B$1446,0)))^(1/3)-1)*100)</f>
        <v>6.0226847710841414</v>
      </c>
      <c r="U303" s="761">
        <f>IF(INDEX(Historical!$H$7:$H$1432,MATCH(B303,Historical!$B$7:$B$1446,0))=0,"n/a",((INDEX(Historical!$C$7:$C$1439,MATCH(B303,Historical!$B$7:$B$1446,0))/INDEX(Historical!$H$7:$H$1432,MATCH(B303,Historical!$B$7:$B$1446,0)))^(1/5)-1)*100)</f>
        <v>7.7143587792743107</v>
      </c>
      <c r="V303" s="761">
        <f>IF(INDEX(Historical!$O$7:$O$1432,MATCH(B303,Historical!$B$7:$B$1446,0))=0,"n/a",((INDEX(Historical!$C$7:$C$1439,MATCH(B303,Historical!$B$7:$B$1446,0))/INDEX(Historical!$O$7:$O$1432,MATCH(B303,Historical!$B$7:$B$1446,0)))^(1/10)-1)*100)</f>
        <v>-7.2669054987885895</v>
      </c>
      <c r="W303" s="762" t="str">
        <f t="shared" si="72"/>
        <v>n/a</v>
      </c>
      <c r="X303" s="763">
        <f t="shared" si="73"/>
        <v>0.28677913677599665</v>
      </c>
      <c r="Y303" s="928"/>
      <c r="Z303" s="704">
        <f t="shared" si="74"/>
        <v>20.168067226890756</v>
      </c>
      <c r="AA303" s="937">
        <f t="shared" si="75"/>
        <v>16.516806722689076</v>
      </c>
      <c r="AB303" s="641">
        <v>12</v>
      </c>
      <c r="AC303" s="918">
        <v>2.38</v>
      </c>
      <c r="AD303" s="918">
        <v>1.39</v>
      </c>
      <c r="AE303" s="918">
        <v>1.42</v>
      </c>
      <c r="AF303" s="918" t="s">
        <v>137</v>
      </c>
      <c r="AG303" s="918" t="s">
        <v>137</v>
      </c>
      <c r="AH303" s="918">
        <v>47.4</v>
      </c>
      <c r="AI303" s="918">
        <v>11.41</v>
      </c>
      <c r="AJ303" s="918">
        <v>26.900000000000002</v>
      </c>
      <c r="AK303" s="918">
        <v>11.89</v>
      </c>
      <c r="AL303" s="930">
        <v>11840</v>
      </c>
      <c r="AM303" s="924">
        <v>0.5</v>
      </c>
      <c r="AN303" s="918" t="s">
        <v>137</v>
      </c>
      <c r="AO303" s="804">
        <f t="shared" si="76"/>
        <v>-7.5813846007538643</v>
      </c>
      <c r="AP303" s="805">
        <f t="shared" si="77"/>
        <v>8.9354221219352112</v>
      </c>
      <c r="AQ303" s="938" t="str">
        <f t="shared" si="78"/>
        <v>n/a</v>
      </c>
      <c r="AR303" s="704">
        <f>INDEX(Historical!$C$7:$C$1439,MATCH(B303,Historical!$B$7:$B$1446,0))*IF(AH303="n/a",1.03,IF(AH303&lt;0,1.01,IF(AH303&gt;10,1.1,(1+AH303/100))))</f>
        <v>0.47850000000000004</v>
      </c>
      <c r="AS303" s="937">
        <f t="shared" si="79"/>
        <v>0.5263500000000001</v>
      </c>
      <c r="AT303" s="937">
        <f t="shared" si="84"/>
        <v>0.57898500000000019</v>
      </c>
      <c r="AU303" s="937">
        <f t="shared" si="84"/>
        <v>0.63688350000000027</v>
      </c>
      <c r="AV303" s="937">
        <f t="shared" si="84"/>
        <v>0.70057185000000033</v>
      </c>
      <c r="AW303" s="704">
        <f t="shared" si="80"/>
        <v>2.9212903500000009</v>
      </c>
      <c r="AX303" s="812">
        <f t="shared" si="81"/>
        <v>7.4314178326125688</v>
      </c>
      <c r="AY303" s="997">
        <v>1.46</v>
      </c>
      <c r="AZ303" s="924">
        <v>45.43</v>
      </c>
      <c r="BA303" s="924">
        <v>-5.86</v>
      </c>
      <c r="BB303" s="924">
        <v>7.9</v>
      </c>
      <c r="BC303" s="924">
        <v>11.55</v>
      </c>
      <c r="BE303" s="666">
        <v>2014</v>
      </c>
      <c r="BF303" s="948" t="e">
        <f>#VALUE!</f>
        <v>#VALUE!</v>
      </c>
      <c r="BG303" s="933">
        <v>13.100000000000001</v>
      </c>
    </row>
    <row r="304" spans="1:59" ht="11.25" customHeight="1" x14ac:dyDescent="0.2">
      <c r="A304" s="764" t="s">
        <v>3872</v>
      </c>
      <c r="B304" s="856" t="s">
        <v>3873</v>
      </c>
      <c r="C304" s="994" t="s">
        <v>112</v>
      </c>
      <c r="D304" s="994" t="s">
        <v>4407</v>
      </c>
      <c r="E304" s="794">
        <v>7</v>
      </c>
      <c r="F304" s="526">
        <v>619</v>
      </c>
      <c r="G304" s="526" t="s">
        <v>106</v>
      </c>
      <c r="H304" s="526" t="s">
        <v>106</v>
      </c>
      <c r="I304" s="934">
        <v>36.090000000000003</v>
      </c>
      <c r="J304" s="704">
        <f t="shared" si="69"/>
        <v>2.3275145469659182</v>
      </c>
      <c r="K304" s="537">
        <v>0.21</v>
      </c>
      <c r="L304" s="526">
        <v>4</v>
      </c>
      <c r="M304" s="695">
        <f t="shared" si="70"/>
        <v>0.84</v>
      </c>
      <c r="N304" s="526" t="s">
        <v>4205</v>
      </c>
      <c r="O304" s="645">
        <v>0.2</v>
      </c>
      <c r="P304" s="684">
        <v>43313</v>
      </c>
      <c r="Q304" s="684">
        <v>43349</v>
      </c>
      <c r="R304" s="695">
        <f t="shared" si="71"/>
        <v>4.9999999999999902</v>
      </c>
      <c r="S304" s="761">
        <f>IF(INDEX(Historical!$D$7:$D$1439,MATCH(B304,Historical!$B$7:$B$1446,0))=0,"n/a",(INDEX(Historical!$C$7:$C$1439,MATCH(B304,Historical!$B$7:$B$1446,0))/INDEX(Historical!$D$7:$D$1439,MATCH(B304,Historical!$B$7:$B$1446,0))-1)*100)</f>
        <v>5.12820512820511</v>
      </c>
      <c r="T304" s="761">
        <f>IF(INDEX(Historical!$F$7:$F$1432,MATCH(B304,Historical!$B$7:$B$1446,0))=0,"n/a",((INDEX(Historical!$C$7:$C$1439,MATCH(B304,Historical!$B$7:$B$1446,0))/INDEX(Historical!$F$7:$F$1432,MATCH(B304,Historical!$B$7:$B$1446,0)))^(1/3)-1)*100)</f>
        <v>5.4156936422339763</v>
      </c>
      <c r="U304" s="761">
        <f>IF(INDEX(Historical!$H$7:$H$1432,MATCH(B304,Historical!$B$7:$B$1446,0))=0,"n/a",((INDEX(Historical!$C$7:$C$1439,MATCH(B304,Historical!$B$7:$B$1446,0))/INDEX(Historical!$H$7:$H$1432,MATCH(B304,Historical!$B$7:$B$1446,0)))^(1/5)-1)*100)</f>
        <v>5.7509877630735673</v>
      </c>
      <c r="V304" s="761" t="str">
        <f>IF(INDEX(Historical!$O$7:$O$1432,MATCH(B304,Historical!$B$7:$B$1446,0))=0,"n/a",((INDEX(Historical!$C$7:$C$1439,MATCH(B304,Historical!$B$7:$B$1446,0))/INDEX(Historical!$O$7:$O$1432,MATCH(B304,Historical!$B$7:$B$1446,0)))^(1/10)-1)*100)</f>
        <v>n/a</v>
      </c>
      <c r="W304" s="762" t="str">
        <f t="shared" si="72"/>
        <v>n/a</v>
      </c>
      <c r="X304" s="763">
        <f t="shared" si="73"/>
        <v>0.72797313456627433</v>
      </c>
      <c r="Y304" s="705"/>
      <c r="Z304" s="704">
        <f t="shared" si="74"/>
        <v>33.201581027667984</v>
      </c>
      <c r="AA304" s="937">
        <f t="shared" si="75"/>
        <v>14.264822134387353</v>
      </c>
      <c r="AB304" s="641">
        <v>12</v>
      </c>
      <c r="AC304" s="933">
        <v>2.5299999999999998</v>
      </c>
      <c r="AD304" s="933">
        <v>0.95</v>
      </c>
      <c r="AE304" s="918">
        <v>0.71</v>
      </c>
      <c r="AF304" s="918">
        <v>2.0699999999999998</v>
      </c>
      <c r="AG304" s="918">
        <v>35.4</v>
      </c>
      <c r="AH304" s="918">
        <v>-3.6999999999999997</v>
      </c>
      <c r="AI304" s="918">
        <v>14.42</v>
      </c>
      <c r="AJ304" s="741">
        <v>7.9</v>
      </c>
      <c r="AK304" s="741">
        <v>15</v>
      </c>
      <c r="AL304" s="933">
        <v>1590</v>
      </c>
      <c r="AM304" s="933">
        <v>1.7000000000000002</v>
      </c>
      <c r="AN304" s="933">
        <v>1.22</v>
      </c>
      <c r="AO304" s="804">
        <f t="shared" si="76"/>
        <v>-6.1863198243478674</v>
      </c>
      <c r="AP304" s="805">
        <f t="shared" si="77"/>
        <v>8.0785023100394859</v>
      </c>
      <c r="AQ304" s="938">
        <f t="shared" si="78"/>
        <v>14.558440822299801</v>
      </c>
      <c r="AR304" s="704">
        <f>INDEX(Historical!$C$7:$C$1439,MATCH(B304,Historical!$B$7:$B$1446,0))*IF(AH304="n/a",1.03,IF(AH304&lt;0,1.01,IF(AH304&gt;10,1.1,(1+AH304/100))))</f>
        <v>0.82819999999999994</v>
      </c>
      <c r="AS304" s="937">
        <f t="shared" si="79"/>
        <v>0.91102000000000005</v>
      </c>
      <c r="AT304" s="937">
        <f t="shared" si="84"/>
        <v>1.0021220000000002</v>
      </c>
      <c r="AU304" s="937">
        <f t="shared" si="84"/>
        <v>1.1023342000000003</v>
      </c>
      <c r="AV304" s="937">
        <f t="shared" si="84"/>
        <v>1.2125676200000004</v>
      </c>
      <c r="AW304" s="704">
        <f t="shared" si="80"/>
        <v>5.0562438200000015</v>
      </c>
      <c r="AX304" s="812">
        <f t="shared" si="81"/>
        <v>14.010096481019676</v>
      </c>
      <c r="AY304" s="790">
        <v>1.48</v>
      </c>
      <c r="AZ304" s="918">
        <v>30.15</v>
      </c>
      <c r="BA304" s="918">
        <v>-13.99</v>
      </c>
      <c r="BB304" s="918">
        <v>3.58</v>
      </c>
      <c r="BC304" s="918">
        <v>-0.74</v>
      </c>
      <c r="BE304" s="666">
        <v>2012</v>
      </c>
      <c r="BF304" s="948" t="e">
        <f>#VALUE!</f>
        <v>#VALUE!</v>
      </c>
      <c r="BG304" s="933">
        <v>10.6</v>
      </c>
    </row>
    <row r="305" spans="1:59" ht="11.25" customHeight="1" x14ac:dyDescent="0.2">
      <c r="A305" s="611" t="s">
        <v>1468</v>
      </c>
      <c r="B305" s="927" t="s">
        <v>1469</v>
      </c>
      <c r="C305" s="994" t="s">
        <v>108</v>
      </c>
      <c r="D305" s="994" t="s">
        <v>4376</v>
      </c>
      <c r="E305" s="794">
        <v>8</v>
      </c>
      <c r="F305" s="526">
        <v>570</v>
      </c>
      <c r="G305" s="526" t="s">
        <v>37</v>
      </c>
      <c r="H305" s="526" t="s">
        <v>37</v>
      </c>
      <c r="I305" s="926">
        <v>32.72</v>
      </c>
      <c r="J305" s="704">
        <f t="shared" si="69"/>
        <v>3.1784841075794623</v>
      </c>
      <c r="K305" s="929">
        <v>0.26</v>
      </c>
      <c r="L305" s="641">
        <v>4</v>
      </c>
      <c r="M305" s="695">
        <f t="shared" si="70"/>
        <v>1.04</v>
      </c>
      <c r="N305" s="923" t="s">
        <v>714</v>
      </c>
      <c r="O305" s="797">
        <v>0.25</v>
      </c>
      <c r="P305" s="917">
        <v>43531</v>
      </c>
      <c r="Q305" s="917">
        <v>43544</v>
      </c>
      <c r="R305" s="695">
        <f t="shared" si="71"/>
        <v>4.0000000000000036</v>
      </c>
      <c r="S305" s="761">
        <f>IF(INDEX(Historical!$D$7:$D$1439,MATCH(B305,Historical!$B$7:$B$1446,0))=0,"n/a",(INDEX(Historical!$C$7:$C$1439,MATCH(B305,Historical!$B$7:$B$1446,0))/INDEX(Historical!$D$7:$D$1439,MATCH(B305,Historical!$B$7:$B$1446,0))-1)*100)</f>
        <v>25.675675675675681</v>
      </c>
      <c r="T305" s="761">
        <f>IF(INDEX(Historical!$F$7:$F$1432,MATCH(B305,Historical!$B$7:$B$1446,0))=0,"n/a",((INDEX(Historical!$C$7:$C$1439,MATCH(B305,Historical!$B$7:$B$1446,0))/INDEX(Historical!$F$7:$F$1432,MATCH(B305,Historical!$B$7:$B$1446,0)))^(1/3)-1)*100)</f>
        <v>17.044672737199139</v>
      </c>
      <c r="U305" s="761">
        <f>IF(INDEX(Historical!$H$7:$H$1432,MATCH(B305,Historical!$B$7:$B$1446,0))=0,"n/a",((INDEX(Historical!$C$7:$C$1439,MATCH(B305,Historical!$B$7:$B$1446,0))/INDEX(Historical!$H$7:$H$1432,MATCH(B305,Historical!$B$7:$B$1446,0)))^(1/5)-1)*100)</f>
        <v>15.625623316640436</v>
      </c>
      <c r="V305" s="761">
        <f>IF(INDEX(Historical!$O$7:$O$1432,MATCH(B305,Historical!$B$7:$B$1446,0))=0,"n/a",((INDEX(Historical!$C$7:$C$1439,MATCH(B305,Historical!$B$7:$B$1446,0))/INDEX(Historical!$O$7:$O$1432,MATCH(B305,Historical!$B$7:$B$1446,0)))^(1/10)-1)*100)</f>
        <v>11.612317403390438</v>
      </c>
      <c r="W305" s="762">
        <f t="shared" si="72"/>
        <v>1.345607665880562</v>
      </c>
      <c r="X305" s="763">
        <f t="shared" si="73"/>
        <v>2.9482308144604596</v>
      </c>
      <c r="Y305" s="928"/>
      <c r="Z305" s="704">
        <f t="shared" si="74"/>
        <v>41.106719367588937</v>
      </c>
      <c r="AA305" s="937">
        <f t="shared" si="75"/>
        <v>12.932806324110672</v>
      </c>
      <c r="AB305" s="641">
        <v>12</v>
      </c>
      <c r="AC305" s="918">
        <v>2.5299999999999998</v>
      </c>
      <c r="AD305" s="918">
        <v>1.61</v>
      </c>
      <c r="AE305" s="918">
        <v>3.97</v>
      </c>
      <c r="AF305" s="918">
        <v>1.44</v>
      </c>
      <c r="AG305" s="918">
        <v>11.200000000000001</v>
      </c>
      <c r="AH305" s="918">
        <v>28.000000000000004</v>
      </c>
      <c r="AI305" s="918">
        <v>7.68</v>
      </c>
      <c r="AJ305" s="918">
        <v>5.3</v>
      </c>
      <c r="AK305" s="918">
        <v>8</v>
      </c>
      <c r="AL305" s="930">
        <v>563.44000000000005</v>
      </c>
      <c r="AM305" s="924">
        <v>1.3</v>
      </c>
      <c r="AN305" s="918">
        <v>0.12</v>
      </c>
      <c r="AO305" s="804">
        <f t="shared" si="76"/>
        <v>5.8713011001092248</v>
      </c>
      <c r="AP305" s="805">
        <f t="shared" si="77"/>
        <v>18.804107424219897</v>
      </c>
      <c r="AQ305" s="938">
        <f t="shared" si="78"/>
        <v>-9.0220023993117913</v>
      </c>
      <c r="AR305" s="704">
        <f>INDEX(Historical!$C$7:$C$1439,MATCH(B305,Historical!$B$7:$B$1446,0))*IF(AH305="n/a",1.03,IF(AH305&lt;0,1.01,IF(AH305&gt;10,1.1,(1+AH305/100))))</f>
        <v>1.0230000000000001</v>
      </c>
      <c r="AS305" s="937">
        <f t="shared" si="79"/>
        <v>1.1015664000000001</v>
      </c>
      <c r="AT305" s="937">
        <f t="shared" si="84"/>
        <v>1.1896917120000001</v>
      </c>
      <c r="AU305" s="937">
        <f t="shared" si="84"/>
        <v>1.2848670489600003</v>
      </c>
      <c r="AV305" s="937">
        <f t="shared" si="84"/>
        <v>1.3876564128768003</v>
      </c>
      <c r="AW305" s="704">
        <f t="shared" si="80"/>
        <v>5.9867815738368</v>
      </c>
      <c r="AX305" s="812">
        <f t="shared" si="81"/>
        <v>18.297009699990223</v>
      </c>
      <c r="AY305" s="997">
        <v>0.83</v>
      </c>
      <c r="AZ305" s="924">
        <v>23.94</v>
      </c>
      <c r="BA305" s="924">
        <v>-12.740000000000002</v>
      </c>
      <c r="BB305" s="924">
        <v>-2.96</v>
      </c>
      <c r="BC305" s="924">
        <v>-0.89</v>
      </c>
      <c r="BE305" s="666">
        <v>2012</v>
      </c>
      <c r="BF305" s="948" t="e">
        <f>#VALUE!</f>
        <v>#VALUE!</v>
      </c>
      <c r="BG305" s="933">
        <v>1.3</v>
      </c>
    </row>
    <row r="306" spans="1:59" ht="11.25" customHeight="1" x14ac:dyDescent="0.2">
      <c r="A306" s="611" t="s">
        <v>3880</v>
      </c>
      <c r="B306" s="927" t="s">
        <v>3881</v>
      </c>
      <c r="C306" s="994" t="s">
        <v>108</v>
      </c>
      <c r="D306" s="994" t="s">
        <v>4372</v>
      </c>
      <c r="E306" s="794">
        <v>6</v>
      </c>
      <c r="F306" s="526">
        <v>784</v>
      </c>
      <c r="G306" s="526" t="s">
        <v>106</v>
      </c>
      <c r="H306" s="526" t="s">
        <v>106</v>
      </c>
      <c r="I306" s="926">
        <v>41.61</v>
      </c>
      <c r="J306" s="704">
        <f t="shared" si="69"/>
        <v>4.8065368901706318</v>
      </c>
      <c r="K306" s="929">
        <v>0.5</v>
      </c>
      <c r="L306" s="641">
        <v>4</v>
      </c>
      <c r="M306" s="695">
        <f t="shared" si="70"/>
        <v>2</v>
      </c>
      <c r="N306" s="923" t="s">
        <v>429</v>
      </c>
      <c r="O306" s="797">
        <v>0.47</v>
      </c>
      <c r="P306" s="917">
        <v>43511</v>
      </c>
      <c r="Q306" s="917">
        <v>43553</v>
      </c>
      <c r="R306" s="695">
        <f t="shared" si="71"/>
        <v>6.3829787234042614</v>
      </c>
      <c r="S306" s="761">
        <f>IF(INDEX(Historical!$D$7:$D$1439,MATCH(B306,Historical!$B$7:$B$1446,0))=0,"n/a",(INDEX(Historical!$C$7:$C$1439,MATCH(B306,Historical!$B$7:$B$1446,0))/INDEX(Historical!$D$7:$D$1439,MATCH(B306,Historical!$B$7:$B$1446,0))-1)*100)</f>
        <v>27.027027027027017</v>
      </c>
      <c r="T306" s="761">
        <f>IF(INDEX(Historical!$F$7:$F$1432,MATCH(B306,Historical!$B$7:$B$1446,0))=0,"n/a",((INDEX(Historical!$C$7:$C$1439,MATCH(B306,Historical!$B$7:$B$1446,0))/INDEX(Historical!$F$7:$F$1432,MATCH(B306,Historical!$B$7:$B$1446,0)))^(1/3)-1)*100)</f>
        <v>23.420115855534362</v>
      </c>
      <c r="U306" s="761" t="str">
        <f>IF(INDEX(Historical!$H$7:$H$1432,MATCH(B306,Historical!$B$7:$B$1446,0))=0,"n/a",((INDEX(Historical!$C$7:$C$1439,MATCH(B306,Historical!$B$7:$B$1446,0))/INDEX(Historical!$H$7:$H$1432,MATCH(B306,Historical!$B$7:$B$1446,0)))^(1/5)-1)*100)</f>
        <v>n/a</v>
      </c>
      <c r="V306" s="761" t="str">
        <f>IF(INDEX(Historical!$O$7:$O$1432,MATCH(B306,Historical!$B$7:$B$1446,0))=0,"n/a",((INDEX(Historical!$C$7:$C$1439,MATCH(B306,Historical!$B$7:$B$1446,0))/INDEX(Historical!$O$7:$O$1432,MATCH(B306,Historical!$B$7:$B$1446,0)))^(1/10)-1)*100)</f>
        <v>n/a</v>
      </c>
      <c r="W306" s="762" t="str">
        <f t="shared" si="72"/>
        <v>n/a</v>
      </c>
      <c r="X306" s="763" t="str">
        <f t="shared" si="73"/>
        <v>n/a</v>
      </c>
      <c r="Y306" s="722"/>
      <c r="Z306" s="704">
        <f t="shared" si="74"/>
        <v>71.68458781362007</v>
      </c>
      <c r="AA306" s="937">
        <f t="shared" si="75"/>
        <v>14.913978494623656</v>
      </c>
      <c r="AB306" s="641">
        <v>12</v>
      </c>
      <c r="AC306" s="918">
        <v>2.79</v>
      </c>
      <c r="AD306" s="918">
        <v>1.35</v>
      </c>
      <c r="AE306" s="918">
        <v>2.76</v>
      </c>
      <c r="AF306" s="918">
        <v>5.07</v>
      </c>
      <c r="AG306" s="918">
        <v>38</v>
      </c>
      <c r="AH306" s="918">
        <v>-50.3</v>
      </c>
      <c r="AI306" s="918">
        <v>7.07</v>
      </c>
      <c r="AJ306" s="918">
        <v>14.799999999999999</v>
      </c>
      <c r="AK306" s="918">
        <v>11</v>
      </c>
      <c r="AL306" s="930">
        <v>2440</v>
      </c>
      <c r="AM306" s="924">
        <v>0.1</v>
      </c>
      <c r="AN306" s="918">
        <v>0</v>
      </c>
      <c r="AO306" s="804" t="str">
        <f t="shared" si="76"/>
        <v>n/a</v>
      </c>
      <c r="AP306" s="805" t="str">
        <f t="shared" si="77"/>
        <v>n/a</v>
      </c>
      <c r="AQ306" s="938">
        <f t="shared" si="78"/>
        <v>83.319843100936495</v>
      </c>
      <c r="AR306" s="704">
        <f>INDEX(Historical!$C$7:$C$1439,MATCH(B306,Historical!$B$7:$B$1446,0))*IF(AH306="n/a",1.03,IF(AH306&lt;0,1.01,IF(AH306&gt;10,1.1,(1+AH306/100))))</f>
        <v>1.8987999999999998</v>
      </c>
      <c r="AS306" s="937">
        <f t="shared" si="79"/>
        <v>2.0330451599999999</v>
      </c>
      <c r="AT306" s="937">
        <f t="shared" si="84"/>
        <v>2.2363496760000001</v>
      </c>
      <c r="AU306" s="937">
        <f t="shared" si="84"/>
        <v>2.4599846436000004</v>
      </c>
      <c r="AV306" s="937">
        <f t="shared" si="84"/>
        <v>2.7059831079600007</v>
      </c>
      <c r="AW306" s="704">
        <f t="shared" si="80"/>
        <v>11.334162587560002</v>
      </c>
      <c r="AX306" s="812">
        <f t="shared" si="81"/>
        <v>27.239035298149489</v>
      </c>
      <c r="AY306" s="997">
        <v>1.99</v>
      </c>
      <c r="AZ306" s="924">
        <v>30.95</v>
      </c>
      <c r="BA306" s="924">
        <v>-35.25</v>
      </c>
      <c r="BB306" s="924">
        <v>-4.1500000000000004</v>
      </c>
      <c r="BC306" s="924">
        <v>-12.68</v>
      </c>
      <c r="BE306" s="666">
        <v>2014</v>
      </c>
      <c r="BF306" s="948" t="e">
        <f>#VALUE!</f>
        <v>#VALUE!</v>
      </c>
      <c r="BG306" s="933">
        <v>18.2</v>
      </c>
    </row>
    <row r="307" spans="1:59" ht="11.25" customHeight="1" x14ac:dyDescent="0.2">
      <c r="A307" s="611" t="s">
        <v>3868</v>
      </c>
      <c r="B307" s="927" t="s">
        <v>3869</v>
      </c>
      <c r="C307" s="994" t="s">
        <v>108</v>
      </c>
      <c r="D307" s="994" t="s">
        <v>4376</v>
      </c>
      <c r="E307" s="794">
        <v>5</v>
      </c>
      <c r="F307" s="526">
        <v>841</v>
      </c>
      <c r="G307" s="526" t="s">
        <v>106</v>
      </c>
      <c r="H307" s="526" t="s">
        <v>106</v>
      </c>
      <c r="I307" s="926">
        <v>9.94</v>
      </c>
      <c r="J307" s="704">
        <f t="shared" si="69"/>
        <v>2.8169014084507045</v>
      </c>
      <c r="K307" s="929">
        <v>7.0000000000000007E-2</v>
      </c>
      <c r="L307" s="641">
        <v>4</v>
      </c>
      <c r="M307" s="695">
        <f t="shared" si="70"/>
        <v>0.28000000000000003</v>
      </c>
      <c r="N307" s="923" t="s">
        <v>517</v>
      </c>
      <c r="O307" s="797">
        <v>0.06</v>
      </c>
      <c r="P307" s="917">
        <v>43413</v>
      </c>
      <c r="Q307" s="917">
        <v>43432</v>
      </c>
      <c r="R307" s="695">
        <f t="shared" si="71"/>
        <v>16.666666666666682</v>
      </c>
      <c r="S307" s="761">
        <f>IF(INDEX(Historical!$D$7:$D$1439,MATCH(B307,Historical!$B$7:$B$1446,0))=0,"n/a",(INDEX(Historical!$C$7:$C$1439,MATCH(B307,Historical!$B$7:$B$1446,0))/INDEX(Historical!$D$7:$D$1439,MATCH(B307,Historical!$B$7:$B$1446,0))-1)*100)</f>
        <v>38.888888888888886</v>
      </c>
      <c r="T307" s="761">
        <f>IF(INDEX(Historical!$F$7:$F$1432,MATCH(B307,Historical!$B$7:$B$1446,0))=0,"n/a",((INDEX(Historical!$C$7:$C$1439,MATCH(B307,Historical!$B$7:$B$1446,0))/INDEX(Historical!$F$7:$F$1432,MATCH(B307,Historical!$B$7:$B$1446,0)))^(1/3)-1)*100)</f>
        <v>31.476794716464763</v>
      </c>
      <c r="U307" s="761" t="str">
        <f>IF(INDEX(Historical!$H$7:$H$1432,MATCH(B307,Historical!$B$7:$B$1446,0))=0,"n/a",((INDEX(Historical!$C$7:$C$1439,MATCH(B307,Historical!$B$7:$B$1446,0))/INDEX(Historical!$H$7:$H$1432,MATCH(B307,Historical!$B$7:$B$1446,0)))^(1/5)-1)*100)</f>
        <v>n/a</v>
      </c>
      <c r="V307" s="761">
        <f>IF(INDEX(Historical!$O$7:$O$1432,MATCH(B307,Historical!$B$7:$B$1446,0))=0,"n/a",((INDEX(Historical!$C$7:$C$1439,MATCH(B307,Historical!$B$7:$B$1446,0))/INDEX(Historical!$O$7:$O$1432,MATCH(B307,Historical!$B$7:$B$1446,0)))^(1/10)-1)*100)</f>
        <v>-0.39143900390792297</v>
      </c>
      <c r="W307" s="762" t="str">
        <f t="shared" si="72"/>
        <v>n/a</v>
      </c>
      <c r="X307" s="763" t="str">
        <f t="shared" si="73"/>
        <v>n/a</v>
      </c>
      <c r="Y307" s="718"/>
      <c r="Z307" s="704">
        <f t="shared" si="74"/>
        <v>35.897435897435898</v>
      </c>
      <c r="AA307" s="937">
        <f t="shared" si="75"/>
        <v>12.743589743589743</v>
      </c>
      <c r="AB307" s="641">
        <v>12</v>
      </c>
      <c r="AC307" s="918">
        <v>0.78</v>
      </c>
      <c r="AD307" s="918">
        <v>1.6</v>
      </c>
      <c r="AE307" s="918">
        <v>5.22</v>
      </c>
      <c r="AF307" s="918">
        <v>1.77</v>
      </c>
      <c r="AG307" s="918">
        <v>14.499999999999998</v>
      </c>
      <c r="AH307" s="918">
        <v>39.900000000000006</v>
      </c>
      <c r="AI307" s="918">
        <v>6.4600000000000009</v>
      </c>
      <c r="AJ307" s="918">
        <v>35.799999999999997</v>
      </c>
      <c r="AK307" s="918">
        <v>8</v>
      </c>
      <c r="AL307" s="930">
        <v>360.13</v>
      </c>
      <c r="AM307" s="924">
        <v>17.8</v>
      </c>
      <c r="AN307" s="918">
        <v>0.22</v>
      </c>
      <c r="AO307" s="804" t="str">
        <f t="shared" si="76"/>
        <v>n/a</v>
      </c>
      <c r="AP307" s="805" t="str">
        <f t="shared" si="77"/>
        <v>n/a</v>
      </c>
      <c r="AQ307" s="938">
        <f t="shared" si="78"/>
        <v>0.12470856365707217</v>
      </c>
      <c r="AR307" s="704">
        <f>INDEX(Historical!$C$7:$C$1439,MATCH(B307,Historical!$B$7:$B$1446,0))*IF(AH307="n/a",1.03,IF(AH307&lt;0,1.01,IF(AH307&gt;10,1.1,(1+AH307/100))))</f>
        <v>0.27500000000000002</v>
      </c>
      <c r="AS307" s="937">
        <f t="shared" si="79"/>
        <v>0.292765</v>
      </c>
      <c r="AT307" s="937">
        <f t="shared" ref="AT307:AV326" si="85">IF($AK307="n/a",1.03*AS307,IF($AK307&lt;0,1.01*AS307,IF($AK307&gt;10,1.1*AS307,(1+$AK307/100)*AS307)))</f>
        <v>0.31618620000000003</v>
      </c>
      <c r="AU307" s="937">
        <f t="shared" si="85"/>
        <v>0.34148109600000004</v>
      </c>
      <c r="AV307" s="937">
        <f t="shared" si="85"/>
        <v>0.36879958368000004</v>
      </c>
      <c r="AW307" s="704">
        <f t="shared" si="80"/>
        <v>1.5942318796800001</v>
      </c>
      <c r="AX307" s="812">
        <f t="shared" si="81"/>
        <v>16.038550097384309</v>
      </c>
      <c r="AY307" s="997">
        <v>0.57999999999999996</v>
      </c>
      <c r="AZ307" s="924">
        <v>12.889999999999999</v>
      </c>
      <c r="BA307" s="924">
        <v>-23.06</v>
      </c>
      <c r="BB307" s="924">
        <v>-3.1199999999999997</v>
      </c>
      <c r="BC307" s="924">
        <v>-10.31</v>
      </c>
      <c r="BE307" s="666">
        <v>2014</v>
      </c>
      <c r="BF307" s="948" t="e">
        <f>#VALUE!</f>
        <v>#VALUE!</v>
      </c>
      <c r="BG307" s="933">
        <v>1.4000000000000001</v>
      </c>
    </row>
    <row r="308" spans="1:59" ht="11.25" customHeight="1" x14ac:dyDescent="0.2">
      <c r="A308" s="611" t="s">
        <v>3870</v>
      </c>
      <c r="B308" s="927" t="s">
        <v>3871</v>
      </c>
      <c r="C308" s="994" t="s">
        <v>4380</v>
      </c>
      <c r="D308" s="994" t="s">
        <v>1784</v>
      </c>
      <c r="E308" s="794">
        <v>6</v>
      </c>
      <c r="F308" s="526">
        <v>780</v>
      </c>
      <c r="G308" s="526" t="s">
        <v>106</v>
      </c>
      <c r="H308" s="526" t="s">
        <v>106</v>
      </c>
      <c r="I308" s="926">
        <v>40.049999999999997</v>
      </c>
      <c r="J308" s="704">
        <f t="shared" si="69"/>
        <v>1.5980024968789017</v>
      </c>
      <c r="K308" s="929">
        <v>0.16</v>
      </c>
      <c r="L308" s="641">
        <v>4</v>
      </c>
      <c r="M308" s="695">
        <f t="shared" si="70"/>
        <v>0.64</v>
      </c>
      <c r="N308" s="923" t="s">
        <v>149</v>
      </c>
      <c r="O308" s="797">
        <v>0.15</v>
      </c>
      <c r="P308" s="917">
        <v>43525</v>
      </c>
      <c r="Q308" s="917">
        <v>43539</v>
      </c>
      <c r="R308" s="695">
        <f t="shared" si="71"/>
        <v>6.6666666666666732</v>
      </c>
      <c r="S308" s="761">
        <f>IF(INDEX(Historical!$D$7:$D$1439,MATCH(B308,Historical!$B$7:$B$1446,0))=0,"n/a",(INDEX(Historical!$C$7:$C$1439,MATCH(B308,Historical!$B$7:$B$1446,0))/INDEX(Historical!$D$7:$D$1439,MATCH(B308,Historical!$B$7:$B$1446,0))-1)*100)</f>
        <v>19.999999999999996</v>
      </c>
      <c r="T308" s="761">
        <f>IF(INDEX(Historical!$F$7:$F$1432,MATCH(B308,Historical!$B$7:$B$1446,0))=0,"n/a",((INDEX(Historical!$C$7:$C$1439,MATCH(B308,Historical!$B$7:$B$1446,0))/INDEX(Historical!$F$7:$F$1432,MATCH(B308,Historical!$B$7:$B$1446,0)))^(1/3)-1)*100)</f>
        <v>13.533091689267751</v>
      </c>
      <c r="U308" s="761">
        <f>IF(INDEX(Historical!$H$7:$H$1432,MATCH(B308,Historical!$B$7:$B$1446,0))=0,"n/a",((INDEX(Historical!$C$7:$C$1439,MATCH(B308,Historical!$B$7:$B$1446,0))/INDEX(Historical!$H$7:$H$1432,MATCH(B308,Historical!$B$7:$B$1446,0)))^(1/5)-1)*100)</f>
        <v>12.030033714161736</v>
      </c>
      <c r="V308" s="761">
        <f>IF(INDEX(Historical!$O$7:$O$1432,MATCH(B308,Historical!$B$7:$B$1446,0))=0,"n/a",((INDEX(Historical!$C$7:$C$1439,MATCH(B308,Historical!$B$7:$B$1446,0))/INDEX(Historical!$O$7:$O$1432,MATCH(B308,Historical!$B$7:$B$1446,0)))^(1/10)-1)*100)</f>
        <v>5.8442410876291984</v>
      </c>
      <c r="W308" s="762">
        <f t="shared" si="72"/>
        <v>2.0584424108762929</v>
      </c>
      <c r="X308" s="763">
        <f t="shared" si="73"/>
        <v>0.84718547282829126</v>
      </c>
      <c r="Y308" s="928"/>
      <c r="Z308" s="704">
        <f t="shared" si="74"/>
        <v>35.754189944134076</v>
      </c>
      <c r="AA308" s="937">
        <f t="shared" si="75"/>
        <v>22.374301675977652</v>
      </c>
      <c r="AB308" s="641">
        <v>12</v>
      </c>
      <c r="AC308" s="918">
        <v>1.79</v>
      </c>
      <c r="AD308" s="918">
        <v>1.49</v>
      </c>
      <c r="AE308" s="918">
        <v>1.79</v>
      </c>
      <c r="AF308" s="918">
        <v>2.3199999999999998</v>
      </c>
      <c r="AG308" s="918">
        <v>11.3</v>
      </c>
      <c r="AH308" s="918">
        <v>16.3</v>
      </c>
      <c r="AI308" s="918">
        <v>26.3</v>
      </c>
      <c r="AJ308" s="918">
        <v>14.2</v>
      </c>
      <c r="AK308" s="918">
        <v>15</v>
      </c>
      <c r="AL308" s="930">
        <v>1270</v>
      </c>
      <c r="AM308" s="924">
        <v>3</v>
      </c>
      <c r="AN308" s="918">
        <v>0.54</v>
      </c>
      <c r="AO308" s="804">
        <f t="shared" si="76"/>
        <v>-8.7462654649370144</v>
      </c>
      <c r="AP308" s="805">
        <f t="shared" si="77"/>
        <v>13.628036211040637</v>
      </c>
      <c r="AQ308" s="938">
        <f t="shared" si="78"/>
        <v>51.889404046011435</v>
      </c>
      <c r="AR308" s="704">
        <f>INDEX(Historical!$C$7:$C$1439,MATCH(B308,Historical!$B$7:$B$1446,0))*IF(AH308="n/a",1.03,IF(AH308&lt;0,1.01,IF(AH308&gt;10,1.1,(1+AH308/100))))</f>
        <v>0.66</v>
      </c>
      <c r="AS308" s="937">
        <f t="shared" si="79"/>
        <v>0.72600000000000009</v>
      </c>
      <c r="AT308" s="937">
        <f t="shared" si="85"/>
        <v>0.7986000000000002</v>
      </c>
      <c r="AU308" s="937">
        <f t="shared" si="85"/>
        <v>0.87846000000000024</v>
      </c>
      <c r="AV308" s="937">
        <f t="shared" si="85"/>
        <v>0.96630600000000033</v>
      </c>
      <c r="AW308" s="704">
        <f t="shared" si="80"/>
        <v>4.0293660000000013</v>
      </c>
      <c r="AX308" s="812">
        <f t="shared" si="81"/>
        <v>10.060838951310865</v>
      </c>
      <c r="AY308" s="997">
        <v>0.69</v>
      </c>
      <c r="AZ308" s="924">
        <v>36.919999999999995</v>
      </c>
      <c r="BA308" s="924">
        <v>-12.590000000000002</v>
      </c>
      <c r="BB308" s="924">
        <v>-3.09</v>
      </c>
      <c r="BC308" s="924">
        <v>0.94000000000000006</v>
      </c>
      <c r="BE308" s="666">
        <v>2014</v>
      </c>
      <c r="BF308" s="948" t="e">
        <f>#VALUE!</f>
        <v>#VALUE!</v>
      </c>
      <c r="BG308" s="933">
        <v>5.4</v>
      </c>
    </row>
    <row r="309" spans="1:59" ht="11.25" customHeight="1" x14ac:dyDescent="0.2">
      <c r="A309" s="764" t="s">
        <v>3882</v>
      </c>
      <c r="B309" s="856" t="s">
        <v>3883</v>
      </c>
      <c r="C309" s="994" t="s">
        <v>128</v>
      </c>
      <c r="D309" s="994" t="s">
        <v>4364</v>
      </c>
      <c r="E309" s="794">
        <v>7</v>
      </c>
      <c r="F309" s="526">
        <v>624</v>
      </c>
      <c r="G309" s="526" t="s">
        <v>106</v>
      </c>
      <c r="H309" s="526" t="s">
        <v>106</v>
      </c>
      <c r="I309" s="934">
        <v>49.92</v>
      </c>
      <c r="J309" s="704">
        <f t="shared" si="69"/>
        <v>2.083333333333333</v>
      </c>
      <c r="K309" s="537">
        <v>0.26</v>
      </c>
      <c r="L309" s="526">
        <v>4</v>
      </c>
      <c r="M309" s="695">
        <f t="shared" si="70"/>
        <v>1.04</v>
      </c>
      <c r="N309" s="526" t="s">
        <v>127</v>
      </c>
      <c r="O309" s="645">
        <v>0.22</v>
      </c>
      <c r="P309" s="684">
        <v>43370</v>
      </c>
      <c r="Q309" s="684">
        <v>43385</v>
      </c>
      <c r="R309" s="695">
        <f t="shared" si="71"/>
        <v>18.181818181818183</v>
      </c>
      <c r="S309" s="761">
        <f>IF(INDEX(Historical!$D$7:$D$1439,MATCH(B309,Historical!$B$7:$B$1446,0))=0,"n/a",(INDEX(Historical!$C$7:$C$1439,MATCH(B309,Historical!$B$7:$B$1446,0))/INDEX(Historical!$D$7:$D$1439,MATCH(B309,Historical!$B$7:$B$1446,0))-1)*100)</f>
        <v>12.195121951219523</v>
      </c>
      <c r="T309" s="761">
        <f>IF(INDEX(Historical!$F$7:$F$1432,MATCH(B309,Historical!$B$7:$B$1446,0))=0,"n/a",((INDEX(Historical!$C$7:$C$1439,MATCH(B309,Historical!$B$7:$B$1446,0))/INDEX(Historical!$F$7:$F$1432,MATCH(B309,Historical!$B$7:$B$1446,0)))^(1/3)-1)*100)</f>
        <v>12.858935886850031</v>
      </c>
      <c r="U309" s="761">
        <f>IF(INDEX(Historical!$H$7:$H$1432,MATCH(B309,Historical!$B$7:$B$1446,0))=0,"n/a",((INDEX(Historical!$C$7:$C$1439,MATCH(B309,Historical!$B$7:$B$1446,0))/INDEX(Historical!$H$7:$H$1432,MATCH(B309,Historical!$B$7:$B$1446,0)))^(1/5)-1)*100)</f>
        <v>11.244567910677539</v>
      </c>
      <c r="V309" s="761" t="str">
        <f>IF(INDEX(Historical!$O$7:$O$1432,MATCH(B309,Historical!$B$7:$B$1446,0))=0,"n/a",((INDEX(Historical!$C$7:$C$1439,MATCH(B309,Historical!$B$7:$B$1446,0))/INDEX(Historical!$O$7:$O$1432,MATCH(B309,Historical!$B$7:$B$1446,0)))^(1/10)-1)*100)</f>
        <v>n/a</v>
      </c>
      <c r="W309" s="762" t="str">
        <f t="shared" si="72"/>
        <v>n/a</v>
      </c>
      <c r="X309" s="763">
        <f t="shared" si="73"/>
        <v>0.92930313311384616</v>
      </c>
      <c r="Y309" s="705"/>
      <c r="Z309" s="704">
        <f t="shared" si="74"/>
        <v>45.217391304347828</v>
      </c>
      <c r="AA309" s="937">
        <f t="shared" si="75"/>
        <v>21.704347826086959</v>
      </c>
      <c r="AB309" s="641">
        <v>12</v>
      </c>
      <c r="AC309" s="933">
        <v>2.2999999999999998</v>
      </c>
      <c r="AD309" s="933">
        <v>3.72</v>
      </c>
      <c r="AE309" s="918">
        <v>2.8</v>
      </c>
      <c r="AF309" s="918">
        <v>2.84</v>
      </c>
      <c r="AG309" s="918">
        <v>13.200000000000001</v>
      </c>
      <c r="AH309" s="918">
        <v>25.8</v>
      </c>
      <c r="AI309" s="918">
        <v>7.95</v>
      </c>
      <c r="AJ309" s="741">
        <v>12.1</v>
      </c>
      <c r="AK309" s="741">
        <v>5.84</v>
      </c>
      <c r="AL309" s="933">
        <v>72730</v>
      </c>
      <c r="AM309" s="933">
        <v>0.1</v>
      </c>
      <c r="AN309" s="933">
        <v>0.72</v>
      </c>
      <c r="AO309" s="804">
        <f t="shared" si="76"/>
        <v>-8.3764465820760883</v>
      </c>
      <c r="AP309" s="805">
        <f t="shared" si="77"/>
        <v>13.327901244010871</v>
      </c>
      <c r="AQ309" s="938">
        <f t="shared" si="78"/>
        <v>65.516495084107973</v>
      </c>
      <c r="AR309" s="704">
        <f>INDEX(Historical!$C$7:$C$1439,MATCH(B309,Historical!$B$7:$B$1446,0))*IF(AH309="n/a",1.03,IF(AH309&lt;0,1.01,IF(AH309&gt;10,1.1,(1+AH309/100))))</f>
        <v>1.0120000000000002</v>
      </c>
      <c r="AS309" s="937">
        <f t="shared" si="79"/>
        <v>1.0924540000000003</v>
      </c>
      <c r="AT309" s="937">
        <f t="shared" si="85"/>
        <v>1.1562533136000004</v>
      </c>
      <c r="AU309" s="937">
        <f t="shared" si="85"/>
        <v>1.2237785071142404</v>
      </c>
      <c r="AV309" s="937">
        <f t="shared" si="85"/>
        <v>1.2952471719297121</v>
      </c>
      <c r="AW309" s="704">
        <f t="shared" si="80"/>
        <v>5.7797329926439538</v>
      </c>
      <c r="AX309" s="812">
        <f t="shared" si="81"/>
        <v>11.57799077052074</v>
      </c>
      <c r="AY309" s="790">
        <v>0.92</v>
      </c>
      <c r="AZ309" s="918">
        <v>33.4</v>
      </c>
      <c r="BA309" s="918">
        <v>-0.26</v>
      </c>
      <c r="BB309" s="918">
        <v>6.98</v>
      </c>
      <c r="BC309" s="918">
        <v>14.85</v>
      </c>
      <c r="BE309" s="666">
        <v>2012</v>
      </c>
      <c r="BF309" s="948" t="e">
        <f>#VALUE!</f>
        <v>#VALUE!</v>
      </c>
      <c r="BG309" s="933">
        <v>5.3</v>
      </c>
    </row>
    <row r="310" spans="1:59" s="840" customFormat="1" ht="11.25" customHeight="1" x14ac:dyDescent="0.2">
      <c r="A310" s="819" t="s">
        <v>1472</v>
      </c>
      <c r="B310" s="848" t="s">
        <v>1473</v>
      </c>
      <c r="C310" s="994" t="s">
        <v>123</v>
      </c>
      <c r="D310" s="994" t="s">
        <v>4208</v>
      </c>
      <c r="E310" s="820">
        <v>8</v>
      </c>
      <c r="F310" s="526">
        <v>490</v>
      </c>
      <c r="G310" s="1151" t="s">
        <v>106</v>
      </c>
      <c r="H310" s="1151" t="s">
        <v>106</v>
      </c>
      <c r="I310" s="821">
        <v>56.86</v>
      </c>
      <c r="J310" s="822">
        <f t="shared" si="69"/>
        <v>2.3214913823425958</v>
      </c>
      <c r="K310" s="823">
        <v>0.33</v>
      </c>
      <c r="L310" s="824">
        <v>4</v>
      </c>
      <c r="M310" s="825">
        <f t="shared" si="70"/>
        <v>1.32</v>
      </c>
      <c r="N310" s="826" t="s">
        <v>357</v>
      </c>
      <c r="O310" s="827">
        <v>0.3</v>
      </c>
      <c r="P310" s="849">
        <v>43174</v>
      </c>
      <c r="Q310" s="849">
        <v>43190</v>
      </c>
      <c r="R310" s="825">
        <f t="shared" si="71"/>
        <v>10.000000000000009</v>
      </c>
      <c r="S310" s="761">
        <f>IF(INDEX(Historical!$D$7:$D$1439,MATCH(B310,Historical!$B$7:$B$1446,0))=0,"n/a",(INDEX(Historical!$C$7:$C$1439,MATCH(B310,Historical!$B$7:$B$1446,0))/INDEX(Historical!$D$7:$D$1439,MATCH(B310,Historical!$B$7:$B$1446,0))-1)*100)</f>
        <v>12.340425531914923</v>
      </c>
      <c r="T310" s="761">
        <f>IF(INDEX(Historical!$F$7:$F$1432,MATCH(B310,Historical!$B$7:$B$1446,0))=0,"n/a",((INDEX(Historical!$C$7:$C$1439,MATCH(B310,Historical!$B$7:$B$1446,0))/INDEX(Historical!$F$7:$F$1432,MATCH(B310,Historical!$B$7:$B$1446,0)))^(1/3)-1)*100)</f>
        <v>7.0833187114252683</v>
      </c>
      <c r="U310" s="761">
        <f>IF(INDEX(Historical!$H$7:$H$1432,MATCH(B310,Historical!$B$7:$B$1446,0))=0,"n/a",((INDEX(Historical!$C$7:$C$1439,MATCH(B310,Historical!$B$7:$B$1446,0))/INDEX(Historical!$H$7:$H$1432,MATCH(B310,Historical!$B$7:$B$1446,0)))^(1/5)-1)*100)</f>
        <v>10.953461268949427</v>
      </c>
      <c r="V310" s="761">
        <f>IF(INDEX(Historical!$O$7:$O$1432,MATCH(B310,Historical!$B$7:$B$1446,0))=0,"n/a",((INDEX(Historical!$C$7:$C$1439,MATCH(B310,Historical!$B$7:$B$1446,0))/INDEX(Historical!$O$7:$O$1432,MATCH(B310,Historical!$B$7:$B$1446,0)))^(1/10)-1)*100)</f>
        <v>8.1139800821938621</v>
      </c>
      <c r="W310" s="829">
        <f t="shared" si="72"/>
        <v>1.3499492429106166</v>
      </c>
      <c r="X310" s="830">
        <f t="shared" si="73"/>
        <v>0.7021449531377838</v>
      </c>
      <c r="Y310" s="845"/>
      <c r="Z310" s="822">
        <f t="shared" si="74"/>
        <v>18.803418803418808</v>
      </c>
      <c r="AA310" s="832">
        <f t="shared" si="75"/>
        <v>8.0997150997151</v>
      </c>
      <c r="AB310" s="824">
        <v>12</v>
      </c>
      <c r="AC310" s="833">
        <v>7.02</v>
      </c>
      <c r="AD310" s="833">
        <v>0.36</v>
      </c>
      <c r="AE310" s="833">
        <v>1.17</v>
      </c>
      <c r="AF310" s="833">
        <v>2.91</v>
      </c>
      <c r="AG310" s="833">
        <v>37.700000000000003</v>
      </c>
      <c r="AH310" s="842">
        <v>93.2</v>
      </c>
      <c r="AI310" s="842">
        <v>23.189999999999998</v>
      </c>
      <c r="AJ310" s="833">
        <v>15.6</v>
      </c>
      <c r="AK310" s="833">
        <v>22.2</v>
      </c>
      <c r="AL310" s="834">
        <v>4600</v>
      </c>
      <c r="AM310" s="835">
        <v>0.5</v>
      </c>
      <c r="AN310" s="833">
        <v>0.96</v>
      </c>
      <c r="AO310" s="836">
        <f t="shared" si="76"/>
        <v>5.175237551576922</v>
      </c>
      <c r="AP310" s="837">
        <f t="shared" si="77"/>
        <v>13.274952651292022</v>
      </c>
      <c r="AQ310" s="838">
        <f t="shared" si="78"/>
        <v>2.3505326266789028</v>
      </c>
      <c r="AR310" s="704">
        <f>INDEX(Historical!$C$7:$C$1439,MATCH(B310,Historical!$B$7:$B$1446,0))*IF(AH310="n/a",1.03,IF(AH310&lt;0,1.01,IF(AH310&gt;10,1.1,(1+AH310/100))))</f>
        <v>1.4520000000000002</v>
      </c>
      <c r="AS310" s="832">
        <f t="shared" si="79"/>
        <v>1.5972000000000004</v>
      </c>
      <c r="AT310" s="832">
        <f t="shared" si="85"/>
        <v>1.7569200000000005</v>
      </c>
      <c r="AU310" s="832">
        <f t="shared" si="85"/>
        <v>1.9326120000000007</v>
      </c>
      <c r="AV310" s="832">
        <f t="shared" si="85"/>
        <v>2.1258732000000009</v>
      </c>
      <c r="AW310" s="822">
        <f t="shared" si="80"/>
        <v>8.8646052000000033</v>
      </c>
      <c r="AX310" s="839">
        <f t="shared" si="81"/>
        <v>15.590230742173766</v>
      </c>
      <c r="AY310" s="998">
        <v>1.58</v>
      </c>
      <c r="AZ310" s="835">
        <v>25.019999999999996</v>
      </c>
      <c r="BA310" s="835">
        <v>-31.680000000000003</v>
      </c>
      <c r="BB310" s="835">
        <v>-0.18</v>
      </c>
      <c r="BC310" s="835">
        <v>-11.61</v>
      </c>
      <c r="BD310" s="964"/>
      <c r="BE310" s="666">
        <v>2011</v>
      </c>
      <c r="BF310" s="948" t="e">
        <f>#VALUE!</f>
        <v>#VALUE!</v>
      </c>
      <c r="BG310" s="895">
        <v>12.1</v>
      </c>
    </row>
    <row r="311" spans="1:59" ht="11.25" customHeight="1" x14ac:dyDescent="0.2">
      <c r="A311" s="611" t="s">
        <v>1474</v>
      </c>
      <c r="B311" s="927" t="s">
        <v>1475</v>
      </c>
      <c r="C311" s="994" t="s">
        <v>108</v>
      </c>
      <c r="D311" s="994" t="s">
        <v>118</v>
      </c>
      <c r="E311" s="794">
        <v>6</v>
      </c>
      <c r="F311" s="526">
        <v>720</v>
      </c>
      <c r="G311" s="526" t="s">
        <v>106</v>
      </c>
      <c r="H311" s="526" t="s">
        <v>106</v>
      </c>
      <c r="I311" s="926">
        <v>42.57</v>
      </c>
      <c r="J311" s="704">
        <f t="shared" si="69"/>
        <v>3.9464411557434813</v>
      </c>
      <c r="K311" s="929">
        <v>0.42</v>
      </c>
      <c r="L311" s="641">
        <v>4</v>
      </c>
      <c r="M311" s="695">
        <f t="shared" si="70"/>
        <v>1.68</v>
      </c>
      <c r="N311" s="923" t="s">
        <v>263</v>
      </c>
      <c r="O311" s="797">
        <v>0.4</v>
      </c>
      <c r="P311" s="660">
        <v>43224</v>
      </c>
      <c r="Q311" s="660">
        <v>43264</v>
      </c>
      <c r="R311" s="695">
        <f t="shared" si="71"/>
        <v>4.9999999999999902</v>
      </c>
      <c r="S311" s="761">
        <f>IF(INDEX(Historical!$D$7:$D$1439,MATCH(B311,Historical!$B$7:$B$1446,0))=0,"n/a",(INDEX(Historical!$C$7:$C$1439,MATCH(B311,Historical!$B$7:$B$1446,0))/INDEX(Historical!$D$7:$D$1439,MATCH(B311,Historical!$B$7:$B$1446,0))-1)*100)</f>
        <v>3.7499999999999867</v>
      </c>
      <c r="T311" s="761">
        <f>IF(INDEX(Historical!$F$7:$F$1432,MATCH(B311,Historical!$B$7:$B$1446,0))=0,"n/a",((INDEX(Historical!$C$7:$C$1439,MATCH(B311,Historical!$B$7:$B$1446,0))/INDEX(Historical!$F$7:$F$1432,MATCH(B311,Historical!$B$7:$B$1446,0)))^(1/3)-1)*100)</f>
        <v>4.0172471646771957</v>
      </c>
      <c r="U311" s="761">
        <f>IF(INDEX(Historical!$H$7:$H$1432,MATCH(B311,Historical!$B$7:$B$1446,0))=0,"n/a",((INDEX(Historical!$C$7:$C$1439,MATCH(B311,Historical!$B$7:$B$1446,0))/INDEX(Historical!$H$7:$H$1432,MATCH(B311,Historical!$B$7:$B$1446,0)))^(1/5)-1)*100)</f>
        <v>13.020115211642702</v>
      </c>
      <c r="V311" s="761">
        <f>IF(INDEX(Historical!$O$7:$O$1432,MATCH(B311,Historical!$B$7:$B$1446,0))=0,"n/a",((INDEX(Historical!$C$7:$C$1439,MATCH(B311,Historical!$B$7:$B$1446,0))/INDEX(Historical!$O$7:$O$1432,MATCH(B311,Historical!$B$7:$B$1446,0)))^(1/10)-1)*100)</f>
        <v>9.669709936208859</v>
      </c>
      <c r="W311" s="762">
        <f t="shared" si="72"/>
        <v>1.3464845685689115</v>
      </c>
      <c r="X311" s="763">
        <f t="shared" si="73"/>
        <v>1.1729833524002435</v>
      </c>
      <c r="Y311" s="723"/>
      <c r="Z311" s="704">
        <f t="shared" si="74"/>
        <v>34.008097165991899</v>
      </c>
      <c r="AA311" s="937">
        <f t="shared" si="75"/>
        <v>8.6174089068825896</v>
      </c>
      <c r="AB311" s="641">
        <v>12</v>
      </c>
      <c r="AC311" s="918">
        <v>4.9400000000000004</v>
      </c>
      <c r="AD311" s="918">
        <v>0.87</v>
      </c>
      <c r="AE311" s="918">
        <v>0.62</v>
      </c>
      <c r="AF311" s="918">
        <v>0.79</v>
      </c>
      <c r="AG311" s="918">
        <v>9.3000000000000007</v>
      </c>
      <c r="AH311" s="918">
        <v>15.299999999999999</v>
      </c>
      <c r="AI311" s="918">
        <v>11.57</v>
      </c>
      <c r="AJ311" s="918">
        <v>11.1</v>
      </c>
      <c r="AK311" s="918">
        <v>9.92</v>
      </c>
      <c r="AL311" s="930">
        <v>42150</v>
      </c>
      <c r="AM311" s="924">
        <v>0.1</v>
      </c>
      <c r="AN311" s="918">
        <v>0.31</v>
      </c>
      <c r="AO311" s="804">
        <f t="shared" si="76"/>
        <v>8.3491474605035929</v>
      </c>
      <c r="AP311" s="805">
        <f t="shared" si="77"/>
        <v>16.966556367386183</v>
      </c>
      <c r="AQ311" s="938">
        <f t="shared" si="78"/>
        <v>-44.993927460740011</v>
      </c>
      <c r="AR311" s="704">
        <f>INDEX(Historical!$C$7:$C$1439,MATCH(B311,Historical!$B$7:$B$1446,0))*IF(AH311="n/a",1.03,IF(AH311&lt;0,1.01,IF(AH311&gt;10,1.1,(1+AH311/100))))</f>
        <v>1.8260000000000001</v>
      </c>
      <c r="AS311" s="937">
        <f t="shared" si="79"/>
        <v>2.0086000000000004</v>
      </c>
      <c r="AT311" s="937">
        <f t="shared" si="85"/>
        <v>2.2078531200000002</v>
      </c>
      <c r="AU311" s="937">
        <f t="shared" si="85"/>
        <v>2.4268721495040002</v>
      </c>
      <c r="AV311" s="937">
        <f t="shared" si="85"/>
        <v>2.6676178667347967</v>
      </c>
      <c r="AW311" s="704">
        <f t="shared" si="80"/>
        <v>11.136943136238799</v>
      </c>
      <c r="AX311" s="812">
        <f t="shared" si="81"/>
        <v>26.161482584540284</v>
      </c>
      <c r="AY311" s="997">
        <v>1.1599999999999999</v>
      </c>
      <c r="AZ311" s="924">
        <v>12.740000000000002</v>
      </c>
      <c r="BA311" s="924">
        <v>-12.98</v>
      </c>
      <c r="BB311" s="924">
        <v>-4.37</v>
      </c>
      <c r="BC311" s="924">
        <v>-4.07</v>
      </c>
      <c r="BE311" s="666">
        <v>2013</v>
      </c>
      <c r="BF311" s="948" t="e">
        <f>#VALUE!</f>
        <v>#VALUE!</v>
      </c>
      <c r="BG311" s="933">
        <v>0.70000000000000007</v>
      </c>
    </row>
    <row r="312" spans="1:59" ht="11.25" customHeight="1" x14ac:dyDescent="0.2">
      <c r="A312" s="764" t="s">
        <v>4201</v>
      </c>
      <c r="B312" s="856" t="s">
        <v>4198</v>
      </c>
      <c r="C312" s="994" t="s">
        <v>108</v>
      </c>
      <c r="D312" s="994" t="s">
        <v>118</v>
      </c>
      <c r="E312" s="794">
        <v>5</v>
      </c>
      <c r="F312" s="526">
        <v>849</v>
      </c>
      <c r="G312" s="526" t="s">
        <v>106</v>
      </c>
      <c r="H312" s="526" t="s">
        <v>106</v>
      </c>
      <c r="I312" s="934">
        <v>16.91</v>
      </c>
      <c r="J312" s="704">
        <f t="shared" si="69"/>
        <v>5.9136605558840918</v>
      </c>
      <c r="K312" s="537">
        <v>0.25</v>
      </c>
      <c r="L312" s="526">
        <v>4</v>
      </c>
      <c r="M312" s="695">
        <f t="shared" si="70"/>
        <v>1</v>
      </c>
      <c r="N312" s="526" t="s">
        <v>327</v>
      </c>
      <c r="O312" s="645">
        <v>0.22</v>
      </c>
      <c r="P312" s="684">
        <v>43423</v>
      </c>
      <c r="Q312" s="684">
        <v>43453</v>
      </c>
      <c r="R312" s="695">
        <f t="shared" si="71"/>
        <v>13.636363636363635</v>
      </c>
      <c r="S312" s="761">
        <f>IF(INDEX(Historical!$D$7:$D$1439,MATCH(B312,Historical!$B$7:$B$1446,0))=0,"n/a",(INDEX(Historical!$C$7:$C$1439,MATCH(B312,Historical!$B$7:$B$1446,0))/INDEX(Historical!$D$7:$D$1439,MATCH(B312,Historical!$B$7:$B$1446,0))-1)*100)</f>
        <v>10.975609756097571</v>
      </c>
      <c r="T312" s="761">
        <f>IF(INDEX(Historical!$F$7:$F$1432,MATCH(B312,Historical!$B$7:$B$1446,0))=0,"n/a",((INDEX(Historical!$C$7:$C$1439,MATCH(B312,Historical!$B$7:$B$1446,0))/INDEX(Historical!$F$7:$F$1432,MATCH(B312,Historical!$B$7:$B$1446,0)))^(1/3)-1)*100)</f>
        <v>11.301022021030827</v>
      </c>
      <c r="U312" s="761">
        <f>IF(INDEX(Historical!$H$7:$H$1432,MATCH(B312,Historical!$B$7:$B$1446,0))=0,"n/a",((INDEX(Historical!$C$7:$C$1439,MATCH(B312,Historical!$B$7:$B$1446,0))/INDEX(Historical!$H$7:$H$1432,MATCH(B312,Historical!$B$7:$B$1446,0)))^(1/5)-1)*100)</f>
        <v>11.842691472014465</v>
      </c>
      <c r="V312" s="761">
        <f>IF(INDEX(Historical!$O$7:$O$1432,MATCH(B312,Historical!$B$7:$B$1446,0))=0,"n/a",((INDEX(Historical!$C$7:$C$1439,MATCH(B312,Historical!$B$7:$B$1446,0))/INDEX(Historical!$O$7:$O$1432,MATCH(B312,Historical!$B$7:$B$1446,0)))^(1/10)-1)*100)</f>
        <v>-0.9386734904589189</v>
      </c>
      <c r="W312" s="762" t="str">
        <f t="shared" si="72"/>
        <v>n/a</v>
      </c>
      <c r="X312" s="763">
        <f t="shared" si="73"/>
        <v>1.8797922971451533</v>
      </c>
      <c r="Y312" s="705" t="s">
        <v>4428</v>
      </c>
      <c r="Z312" s="704">
        <f t="shared" si="74"/>
        <v>61.728395061728392</v>
      </c>
      <c r="AA312" s="937">
        <f t="shared" si="75"/>
        <v>10.43827160493827</v>
      </c>
      <c r="AB312" s="641">
        <v>12</v>
      </c>
      <c r="AC312" s="933">
        <v>1.62</v>
      </c>
      <c r="AD312" s="933">
        <v>1.18</v>
      </c>
      <c r="AE312" s="918">
        <v>1.17</v>
      </c>
      <c r="AF312" s="918">
        <v>1.06</v>
      </c>
      <c r="AG312" s="918">
        <v>11.4</v>
      </c>
      <c r="AH312" s="918">
        <v>78.2</v>
      </c>
      <c r="AI312" s="918">
        <v>7.62</v>
      </c>
      <c r="AJ312" s="741">
        <v>6.3</v>
      </c>
      <c r="AK312" s="741">
        <v>8.82</v>
      </c>
      <c r="AL312" s="933">
        <v>34230</v>
      </c>
      <c r="AM312" s="933">
        <v>0.01</v>
      </c>
      <c r="AN312" s="933">
        <v>0.32</v>
      </c>
      <c r="AO312" s="804">
        <f t="shared" si="76"/>
        <v>7.3180804229602874</v>
      </c>
      <c r="AP312" s="805">
        <f t="shared" si="77"/>
        <v>17.756352027898558</v>
      </c>
      <c r="AQ312" s="938">
        <f t="shared" si="78"/>
        <v>-29.874500116704827</v>
      </c>
      <c r="AR312" s="704">
        <f>INDEX(Historical!$C$7:$C$1439,MATCH(B312,Historical!$B$7:$B$1446,0))*IF(AH312="n/a",1.03,IF(AH312&lt;0,1.01,IF(AH312&gt;10,1.1,(1+AH312/100))))</f>
        <v>1.0010000000000001</v>
      </c>
      <c r="AS312" s="937">
        <f t="shared" si="79"/>
        <v>1.0772762000000002</v>
      </c>
      <c r="AT312" s="937">
        <f t="shared" si="85"/>
        <v>1.1722919608400004</v>
      </c>
      <c r="AU312" s="937">
        <f t="shared" si="85"/>
        <v>1.2756881117860885</v>
      </c>
      <c r="AV312" s="937">
        <f t="shared" si="85"/>
        <v>1.3882038032456216</v>
      </c>
      <c r="AW312" s="704">
        <f t="shared" si="80"/>
        <v>5.9144600758717107</v>
      </c>
      <c r="AX312" s="812">
        <f t="shared" si="81"/>
        <v>34.976109260033773</v>
      </c>
      <c r="AY312" s="790">
        <v>1.35</v>
      </c>
      <c r="AZ312" s="918">
        <v>26.86</v>
      </c>
      <c r="BA312" s="918">
        <v>-13.83</v>
      </c>
      <c r="BB312" s="918">
        <v>2.67</v>
      </c>
      <c r="BC312" s="918">
        <v>0.08</v>
      </c>
      <c r="BE312" s="666">
        <v>2014</v>
      </c>
      <c r="BF312" s="948" t="e">
        <f>#VALUE!</f>
        <v>#VALUE!</v>
      </c>
      <c r="BG312" s="933">
        <v>0.6</v>
      </c>
    </row>
    <row r="313" spans="1:59" ht="11.25" customHeight="1" x14ac:dyDescent="0.2">
      <c r="A313" s="630" t="s">
        <v>1436</v>
      </c>
      <c r="B313" s="927" t="s">
        <v>1437</v>
      </c>
      <c r="C313" s="994" t="s">
        <v>108</v>
      </c>
      <c r="D313" s="994" t="s">
        <v>4376</v>
      </c>
      <c r="E313" s="795">
        <v>6</v>
      </c>
      <c r="F313" s="526">
        <v>696</v>
      </c>
      <c r="G313" s="526" t="s">
        <v>106</v>
      </c>
      <c r="H313" s="526" t="s">
        <v>106</v>
      </c>
      <c r="I313" s="926">
        <v>15.74</v>
      </c>
      <c r="J313" s="704">
        <f t="shared" si="69"/>
        <v>3.0495552731893265</v>
      </c>
      <c r="K313" s="929">
        <v>0.12</v>
      </c>
      <c r="L313" s="641">
        <v>4</v>
      </c>
      <c r="M313" s="695">
        <f t="shared" si="70"/>
        <v>0.48</v>
      </c>
      <c r="N313" s="923" t="s">
        <v>625</v>
      </c>
      <c r="O313" s="797">
        <v>0.1</v>
      </c>
      <c r="P313" s="919">
        <v>42831</v>
      </c>
      <c r="Q313" s="919">
        <v>42843</v>
      </c>
      <c r="R313" s="695">
        <f t="shared" si="71"/>
        <v>19.999999999999989</v>
      </c>
      <c r="S313" s="761">
        <f>IF(INDEX(Historical!$D$7:$D$1439,MATCH(B313,Historical!$B$7:$B$1446,0))=0,"n/a",(INDEX(Historical!$C$7:$C$1439,MATCH(B313,Historical!$B$7:$B$1446,0))/INDEX(Historical!$D$7:$D$1439,MATCH(B313,Historical!$B$7:$B$1446,0))-1)*100)</f>
        <v>4.3478260869565188</v>
      </c>
      <c r="T313" s="761">
        <f>IF(INDEX(Historical!$F$7:$F$1432,MATCH(B313,Historical!$B$7:$B$1446,0))=0,"n/a",((INDEX(Historical!$C$7:$C$1439,MATCH(B313,Historical!$B$7:$B$1446,0))/INDEX(Historical!$F$7:$F$1432,MATCH(B313,Historical!$B$7:$B$1446,0)))^(1/3)-1)*100)</f>
        <v>13.881354888032128</v>
      </c>
      <c r="U313" s="761">
        <f>IF(INDEX(Historical!$H$7:$H$1432,MATCH(B313,Historical!$B$7:$B$1446,0))=0,"n/a",((INDEX(Historical!$C$7:$C$1439,MATCH(B313,Historical!$B$7:$B$1446,0))/INDEX(Historical!$H$7:$H$1432,MATCH(B313,Historical!$B$7:$B$1446,0)))^(1/5)-1)*100)</f>
        <v>24.573093961551741</v>
      </c>
      <c r="V313" s="761" t="str">
        <f>IF(INDEX(Historical!$O$7:$O$1432,MATCH(B313,Historical!$B$7:$B$1446,0))=0,"n/a",((INDEX(Historical!$C$7:$C$1439,MATCH(B313,Historical!$B$7:$B$1446,0))/INDEX(Historical!$O$7:$O$1432,MATCH(B313,Historical!$B$7:$B$1446,0)))^(1/10)-1)*100)</f>
        <v>n/a</v>
      </c>
      <c r="W313" s="762" t="str">
        <f t="shared" si="72"/>
        <v>n/a</v>
      </c>
      <c r="X313" s="763" t="str">
        <f t="shared" si="73"/>
        <v>n/a</v>
      </c>
      <c r="Y313" s="729" t="s">
        <v>4432</v>
      </c>
      <c r="Z313" s="704">
        <f t="shared" si="74"/>
        <v>53.932584269662918</v>
      </c>
      <c r="AA313" s="937">
        <f t="shared" si="75"/>
        <v>17.685393258426966</v>
      </c>
      <c r="AB313" s="641">
        <v>12</v>
      </c>
      <c r="AC313" s="918">
        <v>0.89</v>
      </c>
      <c r="AD313" s="918">
        <v>1.76</v>
      </c>
      <c r="AE313" s="918">
        <v>3.07</v>
      </c>
      <c r="AF313" s="918">
        <v>1.1100000000000001</v>
      </c>
      <c r="AG313" s="918">
        <v>6.3</v>
      </c>
      <c r="AH313" s="918">
        <v>-21</v>
      </c>
      <c r="AI313" s="918">
        <v>8.81</v>
      </c>
      <c r="AJ313" s="918">
        <v>-1.2</v>
      </c>
      <c r="AK313" s="918">
        <v>10</v>
      </c>
      <c r="AL313" s="930">
        <v>169.83</v>
      </c>
      <c r="AM313" s="924">
        <v>1.6</v>
      </c>
      <c r="AN313" s="918">
        <v>0</v>
      </c>
      <c r="AO313" s="804">
        <f t="shared" si="76"/>
        <v>9.937255976314102</v>
      </c>
      <c r="AP313" s="805">
        <f t="shared" si="77"/>
        <v>27.622649234741068</v>
      </c>
      <c r="AQ313" s="938">
        <f t="shared" si="78"/>
        <v>-6.5933941977836312</v>
      </c>
      <c r="AR313" s="704">
        <f>INDEX(Historical!$C$7:$C$1439,MATCH(B313,Historical!$B$7:$B$1446,0))*IF(AH313="n/a",1.03,IF(AH313&lt;0,1.01,IF(AH313&gt;10,1.1,(1+AH313/100))))</f>
        <v>0.48480000000000001</v>
      </c>
      <c r="AS313" s="937">
        <f t="shared" si="79"/>
        <v>0.52751088000000002</v>
      </c>
      <c r="AT313" s="937">
        <f t="shared" si="85"/>
        <v>0.58026196800000007</v>
      </c>
      <c r="AU313" s="937">
        <f t="shared" si="85"/>
        <v>0.63828816480000017</v>
      </c>
      <c r="AV313" s="937">
        <f t="shared" si="85"/>
        <v>0.70211698128000022</v>
      </c>
      <c r="AW313" s="704">
        <f t="shared" si="80"/>
        <v>2.9329779940800003</v>
      </c>
      <c r="AX313" s="812">
        <f t="shared" si="81"/>
        <v>18.633913558322746</v>
      </c>
      <c r="AY313" s="997">
        <v>0.73</v>
      </c>
      <c r="AZ313" s="924">
        <v>24.94</v>
      </c>
      <c r="BA313" s="924">
        <v>-10.47</v>
      </c>
      <c r="BB313" s="924">
        <v>0.63</v>
      </c>
      <c r="BC313" s="924">
        <v>0.27</v>
      </c>
      <c r="BE313" s="666">
        <v>2014</v>
      </c>
      <c r="BF313" s="948" t="e">
        <f>#VALUE!</f>
        <v>#VALUE!</v>
      </c>
      <c r="BG313" s="933">
        <v>0.70000000000000007</v>
      </c>
    </row>
    <row r="314" spans="1:59" ht="11.25" customHeight="1" x14ac:dyDescent="0.2">
      <c r="A314" s="932" t="s">
        <v>3884</v>
      </c>
      <c r="B314" s="927" t="s">
        <v>3885</v>
      </c>
      <c r="C314" s="994" t="s">
        <v>108</v>
      </c>
      <c r="D314" s="994" t="s">
        <v>4376</v>
      </c>
      <c r="E314" s="794">
        <v>5</v>
      </c>
      <c r="F314" s="526">
        <v>851</v>
      </c>
      <c r="G314" s="526" t="s">
        <v>106</v>
      </c>
      <c r="H314" s="526" t="s">
        <v>106</v>
      </c>
      <c r="I314" s="926">
        <v>29.97</v>
      </c>
      <c r="J314" s="704">
        <f t="shared" si="69"/>
        <v>2.6693360026693362</v>
      </c>
      <c r="K314" s="929">
        <v>0.2</v>
      </c>
      <c r="L314" s="641">
        <v>4</v>
      </c>
      <c r="M314" s="695">
        <f t="shared" si="70"/>
        <v>0.8</v>
      </c>
      <c r="N314" s="923" t="s">
        <v>327</v>
      </c>
      <c r="O314" s="797">
        <v>0.18</v>
      </c>
      <c r="P314" s="917">
        <v>43447</v>
      </c>
      <c r="Q314" s="917">
        <v>43462</v>
      </c>
      <c r="R314" s="695">
        <f t="shared" si="71"/>
        <v>11.111111111111121</v>
      </c>
      <c r="S314" s="761">
        <f>IF(INDEX(Historical!$D$7:$D$1439,MATCH(B314,Historical!$B$7:$B$1446,0))=0,"n/a",(INDEX(Historical!$C$7:$C$1439,MATCH(B314,Historical!$B$7:$B$1446,0))/INDEX(Historical!$D$7:$D$1439,MATCH(B314,Historical!$B$7:$B$1446,0))-1)*100)</f>
        <v>12.12121212121211</v>
      </c>
      <c r="T314" s="761">
        <f>IF(INDEX(Historical!$F$7:$F$1432,MATCH(B314,Historical!$B$7:$B$1446,0))=0,"n/a",((INDEX(Historical!$C$7:$C$1439,MATCH(B314,Historical!$B$7:$B$1446,0))/INDEX(Historical!$F$7:$F$1432,MATCH(B314,Historical!$B$7:$B$1446,0)))^(1/3)-1)*100)</f>
        <v>15.521679473813489</v>
      </c>
      <c r="U314" s="761">
        <f>IF(INDEX(Historical!$H$7:$H$1432,MATCH(B314,Historical!$B$7:$B$1446,0))=0,"n/a",((INDEX(Historical!$C$7:$C$1439,MATCH(B314,Historical!$B$7:$B$1446,0))/INDEX(Historical!$H$7:$H$1432,MATCH(B314,Historical!$B$7:$B$1446,0)))^(1/5)-1)*100)</f>
        <v>25.257602729679007</v>
      </c>
      <c r="V314" s="761">
        <f>IF(INDEX(Historical!$O$7:$O$1432,MATCH(B314,Historical!$B$7:$B$1446,0))=0,"n/a",((INDEX(Historical!$C$7:$C$1439,MATCH(B314,Historical!$B$7:$B$1446,0))/INDEX(Historical!$O$7:$O$1432,MATCH(B314,Historical!$B$7:$B$1446,0)))^(1/10)-1)*100)</f>
        <v>1.4624101940841294</v>
      </c>
      <c r="W314" s="762">
        <f t="shared" si="72"/>
        <v>17.271216264665885</v>
      </c>
      <c r="X314" s="763">
        <f t="shared" si="73"/>
        <v>1.741903636529587</v>
      </c>
      <c r="Y314" s="928"/>
      <c r="Z314" s="704">
        <f t="shared" si="74"/>
        <v>36.363636363636367</v>
      </c>
      <c r="AA314" s="937">
        <f t="shared" si="75"/>
        <v>13.622727272727271</v>
      </c>
      <c r="AB314" s="641">
        <v>12</v>
      </c>
      <c r="AC314" s="918">
        <v>2.2000000000000002</v>
      </c>
      <c r="AD314" s="918">
        <v>2.72</v>
      </c>
      <c r="AE314" s="918">
        <v>3.43</v>
      </c>
      <c r="AF314" s="918">
        <v>1.27</v>
      </c>
      <c r="AG314" s="918">
        <v>9.7000000000000011</v>
      </c>
      <c r="AH314" s="918">
        <v>15.7</v>
      </c>
      <c r="AI314" s="918">
        <v>4.5999999999999996</v>
      </c>
      <c r="AJ314" s="918">
        <v>14.499999999999998</v>
      </c>
      <c r="AK314" s="918">
        <v>5</v>
      </c>
      <c r="AL314" s="930">
        <v>273.33</v>
      </c>
      <c r="AM314" s="924">
        <v>6.1</v>
      </c>
      <c r="AN314" s="918">
        <v>0.09</v>
      </c>
      <c r="AO314" s="804">
        <f t="shared" si="76"/>
        <v>14.304211459621072</v>
      </c>
      <c r="AP314" s="805">
        <f t="shared" si="77"/>
        <v>27.926938732348344</v>
      </c>
      <c r="AQ314" s="938">
        <f t="shared" si="78"/>
        <v>-12.311501738981024</v>
      </c>
      <c r="AR314" s="704">
        <f>INDEX(Historical!$C$7:$C$1439,MATCH(B314,Historical!$B$7:$B$1446,0))*IF(AH314="n/a",1.03,IF(AH314&lt;0,1.01,IF(AH314&gt;10,1.1,(1+AH314/100))))</f>
        <v>0.81400000000000006</v>
      </c>
      <c r="AS314" s="937">
        <f t="shared" si="79"/>
        <v>0.85144400000000009</v>
      </c>
      <c r="AT314" s="937">
        <f t="shared" si="85"/>
        <v>0.89401620000000015</v>
      </c>
      <c r="AU314" s="937">
        <f t="shared" si="85"/>
        <v>0.93871701000000018</v>
      </c>
      <c r="AV314" s="937">
        <f t="shared" si="85"/>
        <v>0.98565286050000023</v>
      </c>
      <c r="AW314" s="704">
        <f t="shared" si="80"/>
        <v>4.4838300705000007</v>
      </c>
      <c r="AX314" s="812">
        <f t="shared" si="81"/>
        <v>14.961061296296299</v>
      </c>
      <c r="AY314" s="997">
        <v>0.7</v>
      </c>
      <c r="AZ314" s="924">
        <v>23.43</v>
      </c>
      <c r="BA314" s="924">
        <v>-25.080000000000002</v>
      </c>
      <c r="BB314" s="924">
        <v>0.86</v>
      </c>
      <c r="BC314" s="924">
        <v>-12.27</v>
      </c>
      <c r="BE314" s="666">
        <v>2014</v>
      </c>
      <c r="BF314" s="948" t="e">
        <f>#VALUE!</f>
        <v>#VALUE!</v>
      </c>
      <c r="BG314" s="933">
        <v>0.89999999999999991</v>
      </c>
    </row>
    <row r="315" spans="1:59" ht="11.25" customHeight="1" x14ac:dyDescent="0.2">
      <c r="A315" s="537" t="s">
        <v>1442</v>
      </c>
      <c r="B315" s="927" t="s">
        <v>1443</v>
      </c>
      <c r="C315" s="994" t="s">
        <v>247</v>
      </c>
      <c r="D315" s="994" t="s">
        <v>4371</v>
      </c>
      <c r="E315" s="794">
        <v>9</v>
      </c>
      <c r="F315" s="526">
        <v>446</v>
      </c>
      <c r="G315" s="526" t="s">
        <v>106</v>
      </c>
      <c r="H315" s="526" t="s">
        <v>106</v>
      </c>
      <c r="I315" s="926">
        <v>48.69</v>
      </c>
      <c r="J315" s="704">
        <f t="shared" si="69"/>
        <v>2.9985623331279525</v>
      </c>
      <c r="K315" s="929">
        <v>0.36499999999999999</v>
      </c>
      <c r="L315" s="641">
        <v>4</v>
      </c>
      <c r="M315" s="695">
        <f t="shared" si="70"/>
        <v>1.46</v>
      </c>
      <c r="N315" s="923" t="s">
        <v>598</v>
      </c>
      <c r="O315" s="797">
        <v>0.33</v>
      </c>
      <c r="P315" s="917">
        <v>43531</v>
      </c>
      <c r="Q315" s="917">
        <v>43546</v>
      </c>
      <c r="R315" s="695">
        <f t="shared" si="71"/>
        <v>10.606060606060598</v>
      </c>
      <c r="S315" s="761">
        <f>IF(INDEX(Historical!$D$7:$D$1439,MATCH(B315,Historical!$B$7:$B$1446,0))=0,"n/a",(INDEX(Historical!$C$7:$C$1439,MATCH(B315,Historical!$B$7:$B$1446,0))/INDEX(Historical!$D$7:$D$1439,MATCH(B315,Historical!$B$7:$B$1446,0))-1)*100)</f>
        <v>19.999999999999996</v>
      </c>
      <c r="T315" s="761">
        <f>IF(INDEX(Historical!$F$7:$F$1432,MATCH(B315,Historical!$B$7:$B$1446,0))=0,"n/a",((INDEX(Historical!$C$7:$C$1439,MATCH(B315,Historical!$B$7:$B$1446,0))/INDEX(Historical!$F$7:$F$1432,MATCH(B315,Historical!$B$7:$B$1446,0)))^(1/3)-1)*100)</f>
        <v>14.471424255333186</v>
      </c>
      <c r="U315" s="761">
        <f>IF(INDEX(Historical!$H$7:$H$1432,MATCH(B315,Historical!$B$7:$B$1446,0))=0,"n/a",((INDEX(Historical!$C$7:$C$1439,MATCH(B315,Historical!$B$7:$B$1446,0))/INDEX(Historical!$H$7:$H$1432,MATCH(B315,Historical!$B$7:$B$1446,0)))^(1/5)-1)*100)</f>
        <v>15.578962436501453</v>
      </c>
      <c r="V315" s="761">
        <f>IF(INDEX(Historical!$O$7:$O$1432,MATCH(B315,Historical!$B$7:$B$1446,0))=0,"n/a",((INDEX(Historical!$C$7:$C$1439,MATCH(B315,Historical!$B$7:$B$1446,0))/INDEX(Historical!$O$7:$O$1432,MATCH(B315,Historical!$B$7:$B$1446,0)))^(1/10)-1)*100)</f>
        <v>15.405455039564163</v>
      </c>
      <c r="W315" s="762">
        <f t="shared" si="72"/>
        <v>1.0112627245668298</v>
      </c>
      <c r="X315" s="763">
        <f t="shared" si="73"/>
        <v>1.0818723914237121</v>
      </c>
      <c r="Y315" s="928" t="s">
        <v>826</v>
      </c>
      <c r="Z315" s="704">
        <f t="shared" si="74"/>
        <v>22.154779969650988</v>
      </c>
      <c r="AA315" s="937">
        <f t="shared" si="75"/>
        <v>7.3884673748103182</v>
      </c>
      <c r="AB315" s="641">
        <v>12</v>
      </c>
      <c r="AC315" s="918">
        <v>6.59</v>
      </c>
      <c r="AD315" s="918">
        <v>1.82</v>
      </c>
      <c r="AE315" s="918">
        <v>0.4</v>
      </c>
      <c r="AF315" s="918">
        <v>1.51</v>
      </c>
      <c r="AG315" s="918">
        <v>20.599999999999998</v>
      </c>
      <c r="AH315" s="918">
        <v>14.2</v>
      </c>
      <c r="AI315" s="918">
        <v>12.13</v>
      </c>
      <c r="AJ315" s="918">
        <v>14.399999999999999</v>
      </c>
      <c r="AK315" s="918">
        <v>4.05</v>
      </c>
      <c r="AL315" s="930">
        <v>16309.999999999998</v>
      </c>
      <c r="AM315" s="924">
        <v>1.6</v>
      </c>
      <c r="AN315" s="918">
        <v>0.41</v>
      </c>
      <c r="AO315" s="804">
        <f t="shared" si="76"/>
        <v>11.189057394819088</v>
      </c>
      <c r="AP315" s="805">
        <f t="shared" si="77"/>
        <v>18.577524769629406</v>
      </c>
      <c r="AQ315" s="938">
        <f t="shared" si="78"/>
        <v>-29.583506553385185</v>
      </c>
      <c r="AR315" s="704">
        <f>INDEX(Historical!$C$7:$C$1439,MATCH(B315,Historical!$B$7:$B$1446,0))*IF(AH315="n/a",1.03,IF(AH315&lt;0,1.01,IF(AH315&gt;10,1.1,(1+AH315/100))))</f>
        <v>1.4520000000000002</v>
      </c>
      <c r="AS315" s="937">
        <f t="shared" si="79"/>
        <v>1.5972000000000004</v>
      </c>
      <c r="AT315" s="937">
        <f t="shared" si="85"/>
        <v>1.6618866000000003</v>
      </c>
      <c r="AU315" s="937">
        <f t="shared" si="85"/>
        <v>1.7291930073000004</v>
      </c>
      <c r="AV315" s="937">
        <f t="shared" si="85"/>
        <v>1.7992253240956504</v>
      </c>
      <c r="AW315" s="704">
        <f t="shared" si="80"/>
        <v>8.2395049313956523</v>
      </c>
      <c r="AX315" s="812">
        <f t="shared" si="81"/>
        <v>16.922376117058231</v>
      </c>
      <c r="AY315" s="997">
        <v>1.38</v>
      </c>
      <c r="AZ315" s="924">
        <v>13.55</v>
      </c>
      <c r="BA315" s="924">
        <v>-27.83</v>
      </c>
      <c r="BB315" s="924">
        <v>-4.46</v>
      </c>
      <c r="BC315" s="924">
        <v>-7.1999999999999993</v>
      </c>
      <c r="BE315" s="666">
        <v>2011</v>
      </c>
      <c r="BF315" s="948" t="e">
        <f>#VALUE!</f>
        <v>#VALUE!</v>
      </c>
      <c r="BG315" s="933">
        <v>8.6999999999999993</v>
      </c>
    </row>
    <row r="316" spans="1:59" ht="11.25" customHeight="1" x14ac:dyDescent="0.2">
      <c r="A316" s="611" t="s">
        <v>3878</v>
      </c>
      <c r="B316" s="927" t="s">
        <v>3879</v>
      </c>
      <c r="C316" s="994" t="s">
        <v>112</v>
      </c>
      <c r="D316" s="994" t="s">
        <v>4359</v>
      </c>
      <c r="E316" s="794">
        <v>6</v>
      </c>
      <c r="F316" s="526">
        <v>777</v>
      </c>
      <c r="G316" s="526" t="s">
        <v>106</v>
      </c>
      <c r="H316" s="526" t="s">
        <v>106</v>
      </c>
      <c r="I316" s="926">
        <v>33.94</v>
      </c>
      <c r="J316" s="704">
        <f t="shared" si="69"/>
        <v>3.2410135533294055</v>
      </c>
      <c r="K316" s="929">
        <v>0.27500000000000002</v>
      </c>
      <c r="L316" s="641">
        <v>4</v>
      </c>
      <c r="M316" s="695">
        <f t="shared" si="70"/>
        <v>1.1000000000000001</v>
      </c>
      <c r="N316" s="923" t="s">
        <v>136</v>
      </c>
      <c r="O316" s="797">
        <v>0.25</v>
      </c>
      <c r="P316" s="917">
        <v>43522</v>
      </c>
      <c r="Q316" s="917">
        <v>43537</v>
      </c>
      <c r="R316" s="695">
        <f t="shared" si="71"/>
        <v>10.000000000000009</v>
      </c>
      <c r="S316" s="761">
        <f>IF(INDEX(Historical!$D$7:$D$1439,MATCH(B316,Historical!$B$7:$B$1446,0))=0,"n/a",(INDEX(Historical!$C$7:$C$1439,MATCH(B316,Historical!$B$7:$B$1446,0))/INDEX(Historical!$D$7:$D$1439,MATCH(B316,Historical!$B$7:$B$1446,0))-1)*100)</f>
        <v>10.132158590308361</v>
      </c>
      <c r="T316" s="761">
        <f>IF(INDEX(Historical!$F$7:$F$1432,MATCH(B316,Historical!$B$7:$B$1446,0))=0,"n/a",((INDEX(Historical!$C$7:$C$1439,MATCH(B316,Historical!$B$7:$B$1446,0))/INDEX(Historical!$F$7:$F$1432,MATCH(B316,Historical!$B$7:$B$1446,0)))^(1/3)-1)*100)</f>
        <v>10.162250801492224</v>
      </c>
      <c r="U316" s="761" t="str">
        <f>IF(INDEX(Historical!$H$7:$H$1432,MATCH(B316,Historical!$B$7:$B$1446,0))=0,"n/a",((INDEX(Historical!$C$7:$C$1439,MATCH(B316,Historical!$B$7:$B$1446,0))/INDEX(Historical!$H$7:$H$1432,MATCH(B316,Historical!$B$7:$B$1446,0)))^(1/5)-1)*100)</f>
        <v>n/a</v>
      </c>
      <c r="V316" s="761" t="str">
        <f>IF(INDEX(Historical!$O$7:$O$1432,MATCH(B316,Historical!$B$7:$B$1446,0))=0,"n/a",((INDEX(Historical!$C$7:$C$1439,MATCH(B316,Historical!$B$7:$B$1446,0))/INDEX(Historical!$O$7:$O$1432,MATCH(B316,Historical!$B$7:$B$1446,0)))^(1/10)-1)*100)</f>
        <v>n/a</v>
      </c>
      <c r="W316" s="762" t="str">
        <f t="shared" si="72"/>
        <v>n/a</v>
      </c>
      <c r="X316" s="763" t="str">
        <f t="shared" si="73"/>
        <v>n/a</v>
      </c>
      <c r="Y316" s="715"/>
      <c r="Z316" s="704" t="str">
        <f t="shared" si="74"/>
        <v>n/a</v>
      </c>
      <c r="AA316" s="937" t="str">
        <f t="shared" si="75"/>
        <v>n/a</v>
      </c>
      <c r="AB316" s="641">
        <v>12</v>
      </c>
      <c r="AC316" s="918">
        <v>-0.19</v>
      </c>
      <c r="AD316" s="918" t="s">
        <v>137</v>
      </c>
      <c r="AE316" s="918">
        <v>2.69</v>
      </c>
      <c r="AF316" s="918">
        <v>1.86</v>
      </c>
      <c r="AG316" s="918">
        <v>-1</v>
      </c>
      <c r="AH316" s="918">
        <v>-116.9</v>
      </c>
      <c r="AI316" s="918">
        <v>13.83</v>
      </c>
      <c r="AJ316" s="918">
        <v>-18.5</v>
      </c>
      <c r="AK316" s="918">
        <v>16</v>
      </c>
      <c r="AL316" s="930">
        <v>1600</v>
      </c>
      <c r="AM316" s="924">
        <v>1.2</v>
      </c>
      <c r="AN316" s="918">
        <v>1.1100000000000001</v>
      </c>
      <c r="AO316" s="804" t="str">
        <f t="shared" si="76"/>
        <v>n/a</v>
      </c>
      <c r="AP316" s="805" t="str">
        <f t="shared" si="77"/>
        <v>n/a</v>
      </c>
      <c r="AQ316" s="938" t="str">
        <f t="shared" si="78"/>
        <v>n/a</v>
      </c>
      <c r="AR316" s="704">
        <f>INDEX(Historical!$C$7:$C$1439,MATCH(B316,Historical!$B$7:$B$1446,0))*IF(AH316="n/a",1.03,IF(AH316&lt;0,1.01,IF(AH316&gt;10,1.1,(1+AH316/100))))</f>
        <v>1.01</v>
      </c>
      <c r="AS316" s="937">
        <f t="shared" si="79"/>
        <v>1.1110000000000002</v>
      </c>
      <c r="AT316" s="937">
        <f t="shared" si="85"/>
        <v>1.2221000000000004</v>
      </c>
      <c r="AU316" s="937">
        <f t="shared" si="85"/>
        <v>1.3443100000000006</v>
      </c>
      <c r="AV316" s="937">
        <f t="shared" si="85"/>
        <v>1.4787410000000007</v>
      </c>
      <c r="AW316" s="704">
        <f t="shared" si="80"/>
        <v>6.1661510000000028</v>
      </c>
      <c r="AX316" s="812">
        <f t="shared" si="81"/>
        <v>18.167799057159701</v>
      </c>
      <c r="AY316" s="997">
        <v>1.73</v>
      </c>
      <c r="AZ316" s="924">
        <v>15.21</v>
      </c>
      <c r="BA316" s="924">
        <v>-32.659999999999997</v>
      </c>
      <c r="BB316" s="924">
        <v>-5.35</v>
      </c>
      <c r="BC316" s="924">
        <v>-15.409999999999998</v>
      </c>
      <c r="BE316" s="666">
        <v>2014</v>
      </c>
      <c r="BF316" s="948" t="e">
        <f>#VALUE!</f>
        <v>#VALUE!</v>
      </c>
      <c r="BG316" s="933">
        <v>-0.4</v>
      </c>
    </row>
    <row r="317" spans="1:59" ht="11.25" customHeight="1" x14ac:dyDescent="0.2">
      <c r="A317" s="611" t="s">
        <v>1484</v>
      </c>
      <c r="B317" s="927" t="s">
        <v>1485</v>
      </c>
      <c r="C317" s="994" t="s">
        <v>4227</v>
      </c>
      <c r="D317" s="994" t="s">
        <v>4363</v>
      </c>
      <c r="E317" s="794">
        <v>8</v>
      </c>
      <c r="F317" s="526">
        <v>504</v>
      </c>
      <c r="G317" s="526" t="s">
        <v>106</v>
      </c>
      <c r="H317" s="526" t="s">
        <v>106</v>
      </c>
      <c r="I317" s="926">
        <v>93.05</v>
      </c>
      <c r="J317" s="704">
        <f t="shared" si="69"/>
        <v>0.85975282106394413</v>
      </c>
      <c r="K317" s="929">
        <v>0.2</v>
      </c>
      <c r="L317" s="641">
        <v>4</v>
      </c>
      <c r="M317" s="695">
        <f t="shared" si="70"/>
        <v>0.8</v>
      </c>
      <c r="N317" s="923" t="s">
        <v>250</v>
      </c>
      <c r="O317" s="797">
        <v>0.18</v>
      </c>
      <c r="P317" s="660">
        <v>43244</v>
      </c>
      <c r="Q317" s="660">
        <v>43259</v>
      </c>
      <c r="R317" s="695">
        <f t="shared" si="71"/>
        <v>11.111111111111121</v>
      </c>
      <c r="S317" s="761">
        <f>IF(INDEX(Historical!$D$7:$D$1439,MATCH(B317,Historical!$B$7:$B$1446,0))=0,"n/a",(INDEX(Historical!$C$7:$C$1439,MATCH(B317,Historical!$B$7:$B$1446,0))/INDEX(Historical!$D$7:$D$1439,MATCH(B317,Historical!$B$7:$B$1446,0))-1)*100)</f>
        <v>10.638297872340452</v>
      </c>
      <c r="T317" s="761">
        <f>IF(INDEX(Historical!$F$7:$F$1432,MATCH(B317,Historical!$B$7:$B$1446,0))=0,"n/a",((INDEX(Historical!$C$7:$C$1439,MATCH(B317,Historical!$B$7:$B$1446,0))/INDEX(Historical!$F$7:$F$1432,MATCH(B317,Historical!$B$7:$B$1446,0)))^(1/3)-1)*100)</f>
        <v>4.9373944420962212</v>
      </c>
      <c r="U317" s="761">
        <f>IF(INDEX(Historical!$H$7:$H$1432,MATCH(B317,Historical!$B$7:$B$1446,0))=0,"n/a",((INDEX(Historical!$C$7:$C$1439,MATCH(B317,Historical!$B$7:$B$1446,0))/INDEX(Historical!$H$7:$H$1432,MATCH(B317,Historical!$B$7:$B$1446,0)))^(1/5)-1)*100)</f>
        <v>4.0358274630921898</v>
      </c>
      <c r="V317" s="761" t="str">
        <f>IF(INDEX(Historical!$O$7:$O$1432,MATCH(B317,Historical!$B$7:$B$1446,0))=0,"n/a",((INDEX(Historical!$C$7:$C$1439,MATCH(B317,Historical!$B$7:$B$1446,0))/INDEX(Historical!$O$7:$O$1432,MATCH(B317,Historical!$B$7:$B$1446,0)))^(1/10)-1)*100)</f>
        <v>n/a</v>
      </c>
      <c r="W317" s="762" t="str">
        <f t="shared" si="72"/>
        <v>n/a</v>
      </c>
      <c r="X317" s="763">
        <f t="shared" si="73"/>
        <v>6.6707891951937021E-2</v>
      </c>
      <c r="Y317" s="928"/>
      <c r="Z317" s="704">
        <f t="shared" si="74"/>
        <v>11.220196353436187</v>
      </c>
      <c r="AA317" s="937">
        <f t="shared" si="75"/>
        <v>13.050490883590463</v>
      </c>
      <c r="AB317" s="641">
        <v>12</v>
      </c>
      <c r="AC317" s="918">
        <v>7.13</v>
      </c>
      <c r="AD317" s="918">
        <v>2.27</v>
      </c>
      <c r="AE317" s="918">
        <v>2.48</v>
      </c>
      <c r="AF317" s="918">
        <v>2.68</v>
      </c>
      <c r="AG317" s="918">
        <v>21.9</v>
      </c>
      <c r="AH317" s="918">
        <v>14.399999999999999</v>
      </c>
      <c r="AI317" s="918">
        <v>32.979999999999997</v>
      </c>
      <c r="AJ317" s="918">
        <v>60.5</v>
      </c>
      <c r="AK317" s="918">
        <v>5.74</v>
      </c>
      <c r="AL317" s="930">
        <v>5140</v>
      </c>
      <c r="AM317" s="924">
        <v>0.5</v>
      </c>
      <c r="AN317" s="918">
        <v>0.19</v>
      </c>
      <c r="AO317" s="804">
        <f t="shared" si="76"/>
        <v>-8.1549105994343289</v>
      </c>
      <c r="AP317" s="805">
        <f t="shared" si="77"/>
        <v>4.895580284156134</v>
      </c>
      <c r="AQ317" s="938">
        <f t="shared" si="78"/>
        <v>24.67792385542382</v>
      </c>
      <c r="AR317" s="704">
        <f>INDEX(Historical!$C$7:$C$1439,MATCH(B317,Historical!$B$7:$B$1446,0))*IF(AH317="n/a",1.03,IF(AH317&lt;0,1.01,IF(AH317&gt;10,1.1,(1+AH317/100))))</f>
        <v>0.8580000000000001</v>
      </c>
      <c r="AS317" s="937">
        <f t="shared" si="79"/>
        <v>0.94380000000000019</v>
      </c>
      <c r="AT317" s="937">
        <f t="shared" si="85"/>
        <v>0.99797412000000008</v>
      </c>
      <c r="AU317" s="937">
        <f t="shared" si="85"/>
        <v>1.0552578344879999</v>
      </c>
      <c r="AV317" s="937">
        <f t="shared" si="85"/>
        <v>1.1158296341876111</v>
      </c>
      <c r="AW317" s="704">
        <f t="shared" si="80"/>
        <v>4.9708615886756107</v>
      </c>
      <c r="AX317" s="812">
        <f t="shared" si="81"/>
        <v>5.3421403424778191</v>
      </c>
      <c r="AY317" s="997">
        <v>1.35</v>
      </c>
      <c r="AZ317" s="924">
        <v>65.069999999999993</v>
      </c>
      <c r="BA317" s="924">
        <v>-24.21</v>
      </c>
      <c r="BB317" s="924">
        <v>12.540000000000001</v>
      </c>
      <c r="BC317" s="924">
        <v>12.540000000000001</v>
      </c>
      <c r="BE317" s="666">
        <v>2011</v>
      </c>
      <c r="BF317" s="948" t="e">
        <f>#VALUE!</f>
        <v>#VALUE!</v>
      </c>
      <c r="BG317" s="933">
        <v>15.4</v>
      </c>
    </row>
    <row r="318" spans="1:59" ht="11.25" customHeight="1" x14ac:dyDescent="0.2">
      <c r="A318" s="537" t="s">
        <v>1448</v>
      </c>
      <c r="B318" s="927" t="s">
        <v>1449</v>
      </c>
      <c r="C318" s="994" t="s">
        <v>108</v>
      </c>
      <c r="D318" s="994" t="s">
        <v>4376</v>
      </c>
      <c r="E318" s="794">
        <v>9</v>
      </c>
      <c r="F318" s="526">
        <v>361</v>
      </c>
      <c r="G318" s="526" t="s">
        <v>106</v>
      </c>
      <c r="H318" s="526" t="s">
        <v>106</v>
      </c>
      <c r="I318" s="926">
        <v>25.5</v>
      </c>
      <c r="J318" s="704">
        <f t="shared" si="69"/>
        <v>3.9215686274509802</v>
      </c>
      <c r="K318" s="929">
        <v>0.25</v>
      </c>
      <c r="L318" s="641">
        <v>4</v>
      </c>
      <c r="M318" s="695">
        <f t="shared" si="70"/>
        <v>1</v>
      </c>
      <c r="N318" s="923" t="s">
        <v>190</v>
      </c>
      <c r="O318" s="799">
        <v>0.23809523809523808</v>
      </c>
      <c r="P318" s="919">
        <v>43083</v>
      </c>
      <c r="Q318" s="919">
        <v>43103</v>
      </c>
      <c r="R318" s="695">
        <f t="shared" si="71"/>
        <v>5.0000000000000062</v>
      </c>
      <c r="S318" s="761">
        <f>IF(INDEX(Historical!$D$7:$D$1439,MATCH(B318,Historical!$B$7:$B$1446,0))=0,"n/a",(INDEX(Historical!$C$7:$C$1439,MATCH(B318,Historical!$B$7:$B$1446,0))/INDEX(Historical!$D$7:$D$1439,MATCH(B318,Historical!$B$7:$B$1446,0))-1)*100)</f>
        <v>5.0000000000000044</v>
      </c>
      <c r="T318" s="761">
        <f>IF(INDEX(Historical!$F$7:$F$1432,MATCH(B318,Historical!$B$7:$B$1446,0))=0,"n/a",((INDEX(Historical!$C$7:$C$1439,MATCH(B318,Historical!$B$7:$B$1446,0))/INDEX(Historical!$F$7:$F$1432,MATCH(B318,Historical!$B$7:$B$1446,0)))^(1/3)-1)*100)</f>
        <v>9.4879784971972256</v>
      </c>
      <c r="U318" s="761">
        <f>IF(INDEX(Historical!$H$7:$H$1432,MATCH(B318,Historical!$B$7:$B$1446,0))=0,"n/a",((INDEX(Historical!$C$7:$C$1439,MATCH(B318,Historical!$B$7:$B$1446,0))/INDEX(Historical!$H$7:$H$1432,MATCH(B318,Historical!$B$7:$B$1446,0)))^(1/5)-1)*100)</f>
        <v>11.842691472014465</v>
      </c>
      <c r="V318" s="761">
        <f>IF(INDEX(Historical!$O$7:$O$1432,MATCH(B318,Historical!$B$7:$B$1446,0))=0,"n/a",((INDEX(Historical!$C$7:$C$1439,MATCH(B318,Historical!$B$7:$B$1446,0))/INDEX(Historical!$O$7:$O$1432,MATCH(B318,Historical!$B$7:$B$1446,0)))^(1/10)-1)*100)</f>
        <v>12.616994313374752</v>
      </c>
      <c r="W318" s="762">
        <f t="shared" si="72"/>
        <v>0.93863016641455721</v>
      </c>
      <c r="X318" s="763" t="str">
        <f t="shared" si="73"/>
        <v>n/a</v>
      </c>
      <c r="Y318" s="724" t="s">
        <v>440</v>
      </c>
      <c r="Z318" s="704" t="str">
        <f t="shared" si="74"/>
        <v>n/a</v>
      </c>
      <c r="AA318" s="937" t="str">
        <f t="shared" si="75"/>
        <v>n/a</v>
      </c>
      <c r="AB318" s="641">
        <v>12</v>
      </c>
      <c r="AC318" s="918" t="s">
        <v>137</v>
      </c>
      <c r="AD318" s="918" t="s">
        <v>137</v>
      </c>
      <c r="AE318" s="918" t="s">
        <v>137</v>
      </c>
      <c r="AF318" s="920" t="s">
        <v>137</v>
      </c>
      <c r="AG318" s="918" t="s">
        <v>137</v>
      </c>
      <c r="AH318" s="918" t="s">
        <v>137</v>
      </c>
      <c r="AI318" s="918" t="s">
        <v>137</v>
      </c>
      <c r="AJ318" s="918" t="s">
        <v>137</v>
      </c>
      <c r="AK318" s="918" t="s">
        <v>137</v>
      </c>
      <c r="AL318" s="930" t="s">
        <v>137</v>
      </c>
      <c r="AM318" s="924" t="s">
        <v>137</v>
      </c>
      <c r="AN318" s="918" t="s">
        <v>137</v>
      </c>
      <c r="AO318" s="804" t="str">
        <f t="shared" si="76"/>
        <v>n/a</v>
      </c>
      <c r="AP318" s="805">
        <f t="shared" si="77"/>
        <v>15.764260099465446</v>
      </c>
      <c r="AQ318" s="938" t="str">
        <f t="shared" si="78"/>
        <v>n/a</v>
      </c>
      <c r="AR318" s="704">
        <f>INDEX(Historical!$C$7:$C$1439,MATCH(B318,Historical!$B$7:$B$1446,0))*IF(AH318="n/a",1.03,IF(AH318&lt;0,1.01,IF(AH318&gt;10,1.1,(1+AH318/100))))</f>
        <v>1.03</v>
      </c>
      <c r="AS318" s="937">
        <f t="shared" si="79"/>
        <v>1.0609</v>
      </c>
      <c r="AT318" s="937">
        <f t="shared" si="85"/>
        <v>1.092727</v>
      </c>
      <c r="AU318" s="937">
        <f t="shared" si="85"/>
        <v>1.1255088100000001</v>
      </c>
      <c r="AV318" s="937">
        <f t="shared" si="85"/>
        <v>1.1592740743000001</v>
      </c>
      <c r="AW318" s="704">
        <f t="shared" si="80"/>
        <v>5.4684098842999997</v>
      </c>
      <c r="AX318" s="812">
        <f t="shared" si="81"/>
        <v>21.444744644313722</v>
      </c>
      <c r="AY318" s="997" t="s">
        <v>137</v>
      </c>
      <c r="AZ318" s="924" t="s">
        <v>137</v>
      </c>
      <c r="BA318" s="924" t="s">
        <v>137</v>
      </c>
      <c r="BB318" s="924" t="s">
        <v>137</v>
      </c>
      <c r="BC318" s="924" t="s">
        <v>137</v>
      </c>
      <c r="BD318" s="963" t="s">
        <v>4301</v>
      </c>
      <c r="BE318" s="666">
        <v>2010</v>
      </c>
      <c r="BF318" s="948" t="e">
        <f>#VALUE!</f>
        <v>#VALUE!</v>
      </c>
      <c r="BG318" s="933" t="s">
        <v>137</v>
      </c>
    </row>
    <row r="319" spans="1:59" ht="11.25" customHeight="1" x14ac:dyDescent="0.2">
      <c r="A319" s="611" t="s">
        <v>1289</v>
      </c>
      <c r="B319" s="927" t="s">
        <v>1290</v>
      </c>
      <c r="C319" s="994" t="s">
        <v>112</v>
      </c>
      <c r="D319" s="994" t="s">
        <v>4359</v>
      </c>
      <c r="E319" s="794">
        <v>7</v>
      </c>
      <c r="F319" s="526">
        <v>625</v>
      </c>
      <c r="G319" s="526" t="s">
        <v>106</v>
      </c>
      <c r="H319" s="526" t="s">
        <v>106</v>
      </c>
      <c r="I319" s="918">
        <v>35.18</v>
      </c>
      <c r="J319" s="704">
        <f t="shared" si="69"/>
        <v>2.2455940875497444</v>
      </c>
      <c r="K319" s="929">
        <v>0.19750000000000001</v>
      </c>
      <c r="L319" s="641">
        <v>4</v>
      </c>
      <c r="M319" s="695">
        <f t="shared" si="70"/>
        <v>0.79</v>
      </c>
      <c r="N319" s="923" t="s">
        <v>493</v>
      </c>
      <c r="O319" s="797">
        <v>0.18</v>
      </c>
      <c r="P319" s="917">
        <v>43342</v>
      </c>
      <c r="Q319" s="917">
        <v>43388</v>
      </c>
      <c r="R319" s="695">
        <f t="shared" si="71"/>
        <v>9.7222222222222303</v>
      </c>
      <c r="S319" s="761">
        <f>IF(INDEX(Historical!$D$7:$D$1439,MATCH(B319,Historical!$B$7:$B$1446,0))=0,"n/a",(INDEX(Historical!$C$7:$C$1439,MATCH(B319,Historical!$B$7:$B$1446,0))/INDEX(Historical!$D$7:$D$1439,MATCH(B319,Historical!$B$7:$B$1446,0))-1)*100)</f>
        <v>6.8840579710145011</v>
      </c>
      <c r="T319" s="761">
        <f>IF(INDEX(Historical!$F$7:$F$1432,MATCH(B319,Historical!$B$7:$B$1446,0))=0,"n/a",((INDEX(Historical!$C$7:$C$1439,MATCH(B319,Historical!$B$7:$B$1446,0))/INDEX(Historical!$F$7:$F$1432,MATCH(B319,Historical!$B$7:$B$1446,0)))^(1/3)-1)*100)</f>
        <v>9.1269589693240061</v>
      </c>
      <c r="U319" s="761">
        <f>IF(INDEX(Historical!$H$7:$H$1432,MATCH(B319,Historical!$B$7:$B$1446,0))=0,"n/a",((INDEX(Historical!$C$7:$C$1439,MATCH(B319,Historical!$B$7:$B$1446,0))/INDEX(Historical!$H$7:$H$1432,MATCH(B319,Historical!$B$7:$B$1446,0)))^(1/5)-1)*100)</f>
        <v>9.1977482660523524</v>
      </c>
      <c r="V319" s="761">
        <f>IF(INDEX(Historical!$O$7:$O$1432,MATCH(B319,Historical!$B$7:$B$1446,0))=0,"n/a",((INDEX(Historical!$C$7:$C$1439,MATCH(B319,Historical!$B$7:$B$1446,0))/INDEX(Historical!$O$7:$O$1432,MATCH(B319,Historical!$B$7:$B$1446,0)))^(1/10)-1)*100)</f>
        <v>7.6767493355860195</v>
      </c>
      <c r="W319" s="762">
        <f t="shared" si="72"/>
        <v>1.19813059720677</v>
      </c>
      <c r="X319" s="763">
        <f t="shared" si="73"/>
        <v>0.85960264168713585</v>
      </c>
      <c r="Y319" s="927"/>
      <c r="Z319" s="704">
        <f t="shared" si="74"/>
        <v>37.799043062200958</v>
      </c>
      <c r="AA319" s="937">
        <f t="shared" si="75"/>
        <v>16.832535885167466</v>
      </c>
      <c r="AB319" s="641">
        <v>5</v>
      </c>
      <c r="AC319" s="918">
        <v>2.09</v>
      </c>
      <c r="AD319" s="918" t="s">
        <v>137</v>
      </c>
      <c r="AE319" s="918">
        <v>0.87</v>
      </c>
      <c r="AF319" s="918">
        <v>3.04</v>
      </c>
      <c r="AG319" s="918">
        <v>19.5</v>
      </c>
      <c r="AH319" s="918">
        <v>-5.8000000000000007</v>
      </c>
      <c r="AI319" s="918">
        <v>13.33</v>
      </c>
      <c r="AJ319" s="918">
        <v>10.7</v>
      </c>
      <c r="AK319" s="918" t="s">
        <v>137</v>
      </c>
      <c r="AL319" s="930">
        <v>2140</v>
      </c>
      <c r="AM319" s="924">
        <v>0.3</v>
      </c>
      <c r="AN319" s="918">
        <v>0.41</v>
      </c>
      <c r="AO319" s="804">
        <f t="shared" si="76"/>
        <v>-5.3891935315653701</v>
      </c>
      <c r="AP319" s="805">
        <f t="shared" si="77"/>
        <v>11.443342353602096</v>
      </c>
      <c r="AQ319" s="938">
        <f t="shared" si="78"/>
        <v>50.806585607612845</v>
      </c>
      <c r="AR319" s="704">
        <f>INDEX(Historical!$C$7:$C$1439,MATCH(B319,Historical!$B$7:$B$1446,0))*IF(AH319="n/a",1.03,IF(AH319&lt;0,1.01,IF(AH319&gt;10,1.1,(1+AH319/100))))</f>
        <v>0.74487500000000006</v>
      </c>
      <c r="AS319" s="937">
        <f t="shared" si="79"/>
        <v>0.8193625000000001</v>
      </c>
      <c r="AT319" s="937">
        <f t="shared" si="85"/>
        <v>0.84394337500000016</v>
      </c>
      <c r="AU319" s="937">
        <f t="shared" si="85"/>
        <v>0.86926167625000017</v>
      </c>
      <c r="AV319" s="937">
        <f t="shared" si="85"/>
        <v>0.89533952653750015</v>
      </c>
      <c r="AW319" s="704">
        <f t="shared" si="80"/>
        <v>4.1727820777875007</v>
      </c>
      <c r="AX319" s="812">
        <f t="shared" si="81"/>
        <v>11.861233876598922</v>
      </c>
      <c r="AY319" s="997">
        <v>1.47</v>
      </c>
      <c r="AZ319" s="924">
        <v>22.75</v>
      </c>
      <c r="BA319" s="924">
        <v>-13.459999999999999</v>
      </c>
      <c r="BB319" s="924">
        <v>-0.54</v>
      </c>
      <c r="BC319" s="924">
        <v>-0.45999999999999996</v>
      </c>
      <c r="BE319" s="666">
        <v>2012</v>
      </c>
      <c r="BF319" s="948" t="e">
        <f>#VALUE!</f>
        <v>#VALUE!</v>
      </c>
      <c r="BG319" s="933">
        <v>8.9</v>
      </c>
    </row>
    <row r="320" spans="1:59" s="840" customFormat="1" ht="11.25" customHeight="1" x14ac:dyDescent="0.2">
      <c r="A320" s="699" t="s">
        <v>1460</v>
      </c>
      <c r="B320" s="848" t="s">
        <v>1461</v>
      </c>
      <c r="C320" s="994" t="s">
        <v>108</v>
      </c>
      <c r="D320" s="994" t="s">
        <v>118</v>
      </c>
      <c r="E320" s="820">
        <v>9</v>
      </c>
      <c r="F320" s="526">
        <v>381</v>
      </c>
      <c r="G320" s="1151" t="s">
        <v>115</v>
      </c>
      <c r="H320" s="1151" t="s">
        <v>115</v>
      </c>
      <c r="I320" s="821">
        <v>93.9</v>
      </c>
      <c r="J320" s="822">
        <f t="shared" si="69"/>
        <v>1.7678381256656015</v>
      </c>
      <c r="K320" s="823">
        <v>0.41499999999999998</v>
      </c>
      <c r="L320" s="824">
        <v>4</v>
      </c>
      <c r="M320" s="825">
        <f t="shared" si="70"/>
        <v>1.66</v>
      </c>
      <c r="N320" s="826" t="s">
        <v>107</v>
      </c>
      <c r="O320" s="827">
        <v>0.375</v>
      </c>
      <c r="P320" s="828">
        <v>43291</v>
      </c>
      <c r="Q320" s="828">
        <v>43327</v>
      </c>
      <c r="R320" s="825">
        <f t="shared" si="71"/>
        <v>10.666666666666663</v>
      </c>
      <c r="S320" s="761">
        <f>IF(INDEX(Historical!$D$7:$D$1439,MATCH(B320,Historical!$B$7:$B$1446,0))=0,"n/a",(INDEX(Historical!$C$7:$C$1439,MATCH(B320,Historical!$B$7:$B$1446,0))/INDEX(Historical!$D$7:$D$1439,MATCH(B320,Historical!$B$7:$B$1446,0))-1)*100)</f>
        <v>10.489510489510479</v>
      </c>
      <c r="T320" s="761">
        <f>IF(INDEX(Historical!$F$7:$F$1432,MATCH(B320,Historical!$B$7:$B$1446,0))=0,"n/a",((INDEX(Historical!$C$7:$C$1439,MATCH(B320,Historical!$B$7:$B$1446,0))/INDEX(Historical!$F$7:$F$1432,MATCH(B320,Historical!$B$7:$B$1446,0)))^(1/3)-1)*100)</f>
        <v>10.219480540253834</v>
      </c>
      <c r="U320" s="761">
        <f>IF(INDEX(Historical!$H$7:$H$1432,MATCH(B320,Historical!$B$7:$B$1446,0))=0,"n/a",((INDEX(Historical!$C$7:$C$1439,MATCH(B320,Historical!$B$7:$B$1446,0))/INDEX(Historical!$H$7:$H$1432,MATCH(B320,Historical!$B$7:$B$1446,0)))^(1/5)-1)*100)</f>
        <v>10.478347805926491</v>
      </c>
      <c r="V320" s="761">
        <f>IF(INDEX(Historical!$O$7:$O$1432,MATCH(B320,Historical!$B$7:$B$1446,0))=0,"n/a",((INDEX(Historical!$C$7:$C$1439,MATCH(B320,Historical!$B$7:$B$1446,0))/INDEX(Historical!$O$7:$O$1432,MATCH(B320,Historical!$B$7:$B$1446,0)))^(1/10)-1)*100)</f>
        <v>7.0426149595711474</v>
      </c>
      <c r="W320" s="829">
        <f t="shared" si="72"/>
        <v>1.4878490256926611</v>
      </c>
      <c r="X320" s="830">
        <f t="shared" si="73"/>
        <v>1.7759911535468631</v>
      </c>
      <c r="Y320" s="845"/>
      <c r="Z320" s="822">
        <f t="shared" si="74"/>
        <v>51.713395638629279</v>
      </c>
      <c r="AA320" s="832">
        <f t="shared" si="75"/>
        <v>29.252336448598133</v>
      </c>
      <c r="AB320" s="824">
        <v>12</v>
      </c>
      <c r="AC320" s="833">
        <v>3.21</v>
      </c>
      <c r="AD320" s="833">
        <v>3.23</v>
      </c>
      <c r="AE320" s="833">
        <v>3.21</v>
      </c>
      <c r="AF320" s="833">
        <v>6.33</v>
      </c>
      <c r="AG320" s="833">
        <v>21.6</v>
      </c>
      <c r="AH320" s="833">
        <v>-14.299999999999999</v>
      </c>
      <c r="AI320" s="833">
        <v>10.029999999999999</v>
      </c>
      <c r="AJ320" s="833">
        <v>5.8999999999999995</v>
      </c>
      <c r="AK320" s="833">
        <v>9.0399999999999991</v>
      </c>
      <c r="AL320" s="834">
        <v>47950</v>
      </c>
      <c r="AM320" s="835">
        <v>0.1</v>
      </c>
      <c r="AN320" s="833">
        <v>0.78</v>
      </c>
      <c r="AO320" s="836">
        <f t="shared" si="76"/>
        <v>-17.006150517006041</v>
      </c>
      <c r="AP320" s="837">
        <f t="shared" si="77"/>
        <v>12.246185931592093</v>
      </c>
      <c r="AQ320" s="838">
        <f t="shared" si="78"/>
        <v>186.87379317170598</v>
      </c>
      <c r="AR320" s="704">
        <f>INDEX(Historical!$C$7:$C$1439,MATCH(B320,Historical!$B$7:$B$1446,0))*IF(AH320="n/a",1.03,IF(AH320&lt;0,1.01,IF(AH320&gt;10,1.1,(1+AH320/100))))</f>
        <v>1.5958000000000001</v>
      </c>
      <c r="AS320" s="832">
        <f t="shared" si="79"/>
        <v>1.7553800000000002</v>
      </c>
      <c r="AT320" s="832">
        <f t="shared" si="85"/>
        <v>1.9140663520000003</v>
      </c>
      <c r="AU320" s="832">
        <f t="shared" si="85"/>
        <v>2.0870979502208002</v>
      </c>
      <c r="AV320" s="832">
        <f t="shared" si="85"/>
        <v>2.2757716049207608</v>
      </c>
      <c r="AW320" s="822">
        <f t="shared" si="80"/>
        <v>9.6281159071415612</v>
      </c>
      <c r="AX320" s="839">
        <f t="shared" si="81"/>
        <v>10.253584565645966</v>
      </c>
      <c r="AY320" s="998">
        <v>0.86</v>
      </c>
      <c r="AZ320" s="835">
        <v>26.38</v>
      </c>
      <c r="BA320" s="835">
        <v>-1.1199999999999999</v>
      </c>
      <c r="BB320" s="835">
        <v>4.42</v>
      </c>
      <c r="BC320" s="835">
        <v>10.25</v>
      </c>
      <c r="BD320" s="964"/>
      <c r="BE320" s="666">
        <v>2010</v>
      </c>
      <c r="BF320" s="948" t="e">
        <f>#VALUE!</f>
        <v>#VALUE!</v>
      </c>
      <c r="BG320" s="895">
        <v>7.7</v>
      </c>
    </row>
    <row r="321" spans="1:59" ht="11.25" customHeight="1" x14ac:dyDescent="0.2">
      <c r="A321" s="630" t="s">
        <v>4032</v>
      </c>
      <c r="B321" s="927" t="s">
        <v>4033</v>
      </c>
      <c r="C321" s="994" t="s">
        <v>108</v>
      </c>
      <c r="D321" s="994" t="s">
        <v>4376</v>
      </c>
      <c r="E321" s="794">
        <v>6</v>
      </c>
      <c r="F321" s="526">
        <v>749</v>
      </c>
      <c r="G321" s="526" t="s">
        <v>106</v>
      </c>
      <c r="H321" s="526" t="s">
        <v>106</v>
      </c>
      <c r="I321" s="926">
        <v>35.75</v>
      </c>
      <c r="J321" s="704">
        <f t="shared" si="69"/>
        <v>2.7972027972027971</v>
      </c>
      <c r="K321" s="929">
        <v>0.25</v>
      </c>
      <c r="L321" s="641">
        <v>4</v>
      </c>
      <c r="M321" s="695">
        <f t="shared" si="70"/>
        <v>1</v>
      </c>
      <c r="N321" s="923" t="s">
        <v>164</v>
      </c>
      <c r="O321" s="797">
        <v>0.13</v>
      </c>
      <c r="P321" s="917">
        <v>43454</v>
      </c>
      <c r="Q321" s="917">
        <v>43467</v>
      </c>
      <c r="R321" s="695">
        <f t="shared" si="71"/>
        <v>92.307692307692307</v>
      </c>
      <c r="S321" s="761">
        <f>IF(INDEX(Historical!$D$7:$D$1439,MATCH(B321,Historical!$B$7:$B$1446,0))=0,"n/a",(INDEX(Historical!$C$7:$C$1439,MATCH(B321,Historical!$B$7:$B$1446,0))/INDEX(Historical!$D$7:$D$1439,MATCH(B321,Historical!$B$7:$B$1446,0))-1)*100)</f>
        <v>56.574923547400616</v>
      </c>
      <c r="T321" s="761">
        <f>IF(INDEX(Historical!$F$7:$F$1432,MATCH(B321,Historical!$B$7:$B$1446,0))=0,"n/a",((INDEX(Historical!$C$7:$C$1439,MATCH(B321,Historical!$B$7:$B$1446,0))/INDEX(Historical!$F$7:$F$1432,MATCH(B321,Historical!$B$7:$B$1446,0)))^(1/3)-1)*100)</f>
        <v>26.99221961596805</v>
      </c>
      <c r="U321" s="761" t="str">
        <f>IF(INDEX(Historical!$H$7:$H$1432,MATCH(B321,Historical!$B$7:$B$1446,0))=0,"n/a",((INDEX(Historical!$C$7:$C$1439,MATCH(B321,Historical!$B$7:$B$1446,0))/INDEX(Historical!$H$7:$H$1432,MATCH(B321,Historical!$B$7:$B$1446,0)))^(1/5)-1)*100)</f>
        <v>n/a</v>
      </c>
      <c r="V321" s="761">
        <f>IF(INDEX(Historical!$O$7:$O$1432,MATCH(B321,Historical!$B$7:$B$1446,0))=0,"n/a",((INDEX(Historical!$C$7:$C$1439,MATCH(B321,Historical!$B$7:$B$1446,0))/INDEX(Historical!$O$7:$O$1432,MATCH(B321,Historical!$B$7:$B$1446,0)))^(1/10)-1)*100)</f>
        <v>-4.968169983507309</v>
      </c>
      <c r="W321" s="762" t="str">
        <f t="shared" si="72"/>
        <v>n/a</v>
      </c>
      <c r="X321" s="763" t="str">
        <f t="shared" si="73"/>
        <v>n/a</v>
      </c>
      <c r="Y321" s="928"/>
      <c r="Z321" s="704" t="str">
        <f t="shared" si="74"/>
        <v>n/a</v>
      </c>
      <c r="AA321" s="937" t="str">
        <f t="shared" si="75"/>
        <v>n/a</v>
      </c>
      <c r="AB321" s="641">
        <v>12</v>
      </c>
      <c r="AC321" s="918" t="s">
        <v>137</v>
      </c>
      <c r="AD321" s="918" t="s">
        <v>137</v>
      </c>
      <c r="AE321" s="918" t="s">
        <v>137</v>
      </c>
      <c r="AF321" s="918" t="s">
        <v>137</v>
      </c>
      <c r="AG321" s="918" t="s">
        <v>137</v>
      </c>
      <c r="AH321" s="918" t="s">
        <v>137</v>
      </c>
      <c r="AI321" s="918" t="s">
        <v>137</v>
      </c>
      <c r="AJ321" s="918" t="s">
        <v>137</v>
      </c>
      <c r="AK321" s="918" t="s">
        <v>137</v>
      </c>
      <c r="AL321" s="930" t="s">
        <v>137</v>
      </c>
      <c r="AM321" s="924" t="s">
        <v>137</v>
      </c>
      <c r="AN321" s="918" t="s">
        <v>137</v>
      </c>
      <c r="AO321" s="804" t="str">
        <f t="shared" si="76"/>
        <v>n/a</v>
      </c>
      <c r="AP321" s="805" t="str">
        <f t="shared" si="77"/>
        <v>n/a</v>
      </c>
      <c r="AQ321" s="938" t="str">
        <f t="shared" si="78"/>
        <v>n/a</v>
      </c>
      <c r="AR321" s="704">
        <f>INDEX(Historical!$C$7:$C$1439,MATCH(B321,Historical!$B$7:$B$1446,0))*IF(AH321="n/a",1.03,IF(AH321&lt;0,1.01,IF(AH321&gt;10,1.1,(1+AH321/100))))</f>
        <v>0.65920000000000001</v>
      </c>
      <c r="AS321" s="937">
        <f t="shared" si="79"/>
        <v>0.67897600000000002</v>
      </c>
      <c r="AT321" s="937">
        <f t="shared" si="85"/>
        <v>0.69934528000000007</v>
      </c>
      <c r="AU321" s="937">
        <f t="shared" si="85"/>
        <v>0.72032563840000008</v>
      </c>
      <c r="AV321" s="937">
        <f t="shared" si="85"/>
        <v>0.74193540755200005</v>
      </c>
      <c r="AW321" s="704">
        <f t="shared" si="80"/>
        <v>3.4997823259520002</v>
      </c>
      <c r="AX321" s="812">
        <f t="shared" si="81"/>
        <v>9.7896009117538476</v>
      </c>
      <c r="AY321" s="997" t="s">
        <v>137</v>
      </c>
      <c r="AZ321" s="924" t="s">
        <v>137</v>
      </c>
      <c r="BA321" s="924" t="s">
        <v>137</v>
      </c>
      <c r="BB321" s="924" t="s">
        <v>137</v>
      </c>
      <c r="BC321" s="924" t="s">
        <v>137</v>
      </c>
      <c r="BD321" s="963" t="s">
        <v>4301</v>
      </c>
      <c r="BE321" s="666">
        <v>2014</v>
      </c>
      <c r="BF321" s="948" t="e">
        <f>#VALUE!</f>
        <v>#VALUE!</v>
      </c>
      <c r="BG321" s="933" t="s">
        <v>137</v>
      </c>
    </row>
    <row r="322" spans="1:59" ht="11.25" customHeight="1" x14ac:dyDescent="0.2">
      <c r="A322" s="537" t="s">
        <v>1480</v>
      </c>
      <c r="B322" s="927" t="s">
        <v>1481</v>
      </c>
      <c r="C322" s="994" t="s">
        <v>108</v>
      </c>
      <c r="D322" s="994" t="s">
        <v>4376</v>
      </c>
      <c r="E322" s="794">
        <v>9</v>
      </c>
      <c r="F322" s="526">
        <v>441</v>
      </c>
      <c r="G322" s="526" t="s">
        <v>106</v>
      </c>
      <c r="H322" s="526" t="s">
        <v>106</v>
      </c>
      <c r="I322" s="926">
        <v>27.25</v>
      </c>
      <c r="J322" s="704">
        <f t="shared" si="69"/>
        <v>2.9724770642201839</v>
      </c>
      <c r="K322" s="929">
        <v>0.20250000000000001</v>
      </c>
      <c r="L322" s="641">
        <v>4</v>
      </c>
      <c r="M322" s="695">
        <f t="shared" si="70"/>
        <v>0.81</v>
      </c>
      <c r="N322" s="923" t="s">
        <v>149</v>
      </c>
      <c r="O322" s="797">
        <v>0.19500000000000001</v>
      </c>
      <c r="P322" s="917">
        <v>43523</v>
      </c>
      <c r="Q322" s="917">
        <v>43539</v>
      </c>
      <c r="R322" s="695">
        <f t="shared" si="71"/>
        <v>3.8461538461538494</v>
      </c>
      <c r="S322" s="761">
        <f>IF(INDEX(Historical!$D$7:$D$1439,MATCH(B322,Historical!$B$7:$B$1446,0))=0,"n/a",(INDEX(Historical!$C$7:$C$1439,MATCH(B322,Historical!$B$7:$B$1446,0))/INDEX(Historical!$D$7:$D$1439,MATCH(B322,Historical!$B$7:$B$1446,0))-1)*100)</f>
        <v>16.417910447761198</v>
      </c>
      <c r="T322" s="761">
        <f>IF(INDEX(Historical!$F$7:$F$1432,MATCH(B322,Historical!$B$7:$B$1446,0))=0,"n/a",((INDEX(Historical!$C$7:$C$1439,MATCH(B322,Historical!$B$7:$B$1446,0))/INDEX(Historical!$F$7:$F$1432,MATCH(B322,Historical!$B$7:$B$1446,0)))^(1/3)-1)*100)</f>
        <v>9.1392883061105934</v>
      </c>
      <c r="U322" s="761">
        <f>IF(INDEX(Historical!$H$7:$H$1432,MATCH(B322,Historical!$B$7:$B$1446,0))=0,"n/a",((INDEX(Historical!$C$7:$C$1439,MATCH(B322,Historical!$B$7:$B$1446,0))/INDEX(Historical!$H$7:$H$1432,MATCH(B322,Historical!$B$7:$B$1446,0)))^(1/5)-1)*100)</f>
        <v>9.3011973943858628</v>
      </c>
      <c r="V322" s="761">
        <f>IF(INDEX(Historical!$O$7:$O$1432,MATCH(B322,Historical!$B$7:$B$1446,0))=0,"n/a",((INDEX(Historical!$C$7:$C$1439,MATCH(B322,Historical!$B$7:$B$1446,0))/INDEX(Historical!$O$7:$O$1432,MATCH(B322,Historical!$B$7:$B$1446,0)))^(1/10)-1)*100)</f>
        <v>5.4800556934348377</v>
      </c>
      <c r="W322" s="762">
        <f t="shared" si="72"/>
        <v>1.6972815450632721</v>
      </c>
      <c r="X322" s="763">
        <f t="shared" si="73"/>
        <v>3.5773836132253316</v>
      </c>
      <c r="Y322" s="928"/>
      <c r="Z322" s="704">
        <f t="shared" si="74"/>
        <v>32.661290322580648</v>
      </c>
      <c r="AA322" s="937">
        <f t="shared" si="75"/>
        <v>10.987903225806452</v>
      </c>
      <c r="AB322" s="641">
        <v>12</v>
      </c>
      <c r="AC322" s="918">
        <v>2.48</v>
      </c>
      <c r="AD322" s="918">
        <v>1.37</v>
      </c>
      <c r="AE322" s="918">
        <v>2.74</v>
      </c>
      <c r="AF322" s="918">
        <v>0.93</v>
      </c>
      <c r="AG322" s="918">
        <v>8.6999999999999993</v>
      </c>
      <c r="AH322" s="918">
        <v>36.6</v>
      </c>
      <c r="AI322" s="918">
        <v>4.5999999999999996</v>
      </c>
      <c r="AJ322" s="918">
        <v>2.6</v>
      </c>
      <c r="AK322" s="918">
        <v>8</v>
      </c>
      <c r="AL322" s="930">
        <v>352.89</v>
      </c>
      <c r="AM322" s="924">
        <v>1.3</v>
      </c>
      <c r="AN322" s="918">
        <v>0.09</v>
      </c>
      <c r="AO322" s="804">
        <f t="shared" si="76"/>
        <v>1.2857712327995952</v>
      </c>
      <c r="AP322" s="805">
        <f t="shared" si="77"/>
        <v>12.273674458606047</v>
      </c>
      <c r="AQ322" s="938">
        <f t="shared" si="78"/>
        <v>-32.608111269480908</v>
      </c>
      <c r="AR322" s="704">
        <f>INDEX(Historical!$C$7:$C$1439,MATCH(B322,Historical!$B$7:$B$1446,0))*IF(AH322="n/a",1.03,IF(AH322&lt;0,1.01,IF(AH322&gt;10,1.1,(1+AH322/100))))</f>
        <v>0.8580000000000001</v>
      </c>
      <c r="AS322" s="937">
        <f t="shared" si="79"/>
        <v>0.89746800000000015</v>
      </c>
      <c r="AT322" s="937">
        <f t="shared" si="85"/>
        <v>0.96926544000000026</v>
      </c>
      <c r="AU322" s="937">
        <f t="shared" si="85"/>
        <v>1.0468066752000003</v>
      </c>
      <c r="AV322" s="937">
        <f t="shared" si="85"/>
        <v>1.1305512092160004</v>
      </c>
      <c r="AW322" s="704">
        <f t="shared" si="80"/>
        <v>4.9020913244160012</v>
      </c>
      <c r="AX322" s="812">
        <f t="shared" si="81"/>
        <v>17.98932596115964</v>
      </c>
      <c r="AY322" s="997">
        <v>1.04</v>
      </c>
      <c r="AZ322" s="924">
        <v>14.52</v>
      </c>
      <c r="BA322" s="924">
        <v>-22.59</v>
      </c>
      <c r="BB322" s="924">
        <v>-6.12</v>
      </c>
      <c r="BC322" s="924">
        <v>-11.23</v>
      </c>
      <c r="BE322" s="666">
        <v>2011</v>
      </c>
      <c r="BF322" s="948" t="e">
        <f>#VALUE!</f>
        <v>#VALUE!</v>
      </c>
      <c r="BG322" s="933">
        <v>0.89999999999999991</v>
      </c>
    </row>
    <row r="323" spans="1:59" ht="11.25" customHeight="1" x14ac:dyDescent="0.2">
      <c r="A323" s="537" t="s">
        <v>1490</v>
      </c>
      <c r="B323" s="927" t="s">
        <v>1491</v>
      </c>
      <c r="C323" s="994" t="s">
        <v>108</v>
      </c>
      <c r="D323" s="994" t="s">
        <v>4372</v>
      </c>
      <c r="E323" s="794">
        <v>9</v>
      </c>
      <c r="F323" s="526">
        <v>417</v>
      </c>
      <c r="G323" s="526" t="s">
        <v>106</v>
      </c>
      <c r="H323" s="526" t="s">
        <v>106</v>
      </c>
      <c r="I323" s="926">
        <v>125.99</v>
      </c>
      <c r="J323" s="704">
        <f t="shared" si="69"/>
        <v>0.88895944122549431</v>
      </c>
      <c r="K323" s="929">
        <v>0.28000000000000003</v>
      </c>
      <c r="L323" s="641">
        <v>4</v>
      </c>
      <c r="M323" s="695">
        <f t="shared" si="70"/>
        <v>1.1200000000000001</v>
      </c>
      <c r="N323" s="923" t="s">
        <v>161</v>
      </c>
      <c r="O323" s="797">
        <v>0.25</v>
      </c>
      <c r="P323" s="917">
        <v>43468</v>
      </c>
      <c r="Q323" s="917">
        <v>43496</v>
      </c>
      <c r="R323" s="695">
        <f t="shared" si="71"/>
        <v>12.000000000000011</v>
      </c>
      <c r="S323" s="761">
        <f>IF(INDEX(Historical!$D$7:$D$1439,MATCH(B323,Historical!$B$7:$B$1446,0))=0,"n/a",(INDEX(Historical!$C$7:$C$1439,MATCH(B323,Historical!$B$7:$B$1446,0))/INDEX(Historical!$D$7:$D$1439,MATCH(B323,Historical!$B$7:$B$1446,0))-1)*100)</f>
        <v>8.6956521739130377</v>
      </c>
      <c r="T323" s="761">
        <f>IF(INDEX(Historical!$F$7:$F$1432,MATCH(B323,Historical!$B$7:$B$1446,0))=0,"n/a",((INDEX(Historical!$C$7:$C$1439,MATCH(B323,Historical!$B$7:$B$1446,0))/INDEX(Historical!$F$7:$F$1432,MATCH(B323,Historical!$B$7:$B$1446,0)))^(1/3)-1)*100)</f>
        <v>9.5793708422175161</v>
      </c>
      <c r="U323" s="761">
        <f>IF(INDEX(Historical!$H$7:$H$1432,MATCH(B323,Historical!$B$7:$B$1446,0))=0,"n/a",((INDEX(Historical!$C$7:$C$1439,MATCH(B323,Historical!$B$7:$B$1446,0))/INDEX(Historical!$H$7:$H$1432,MATCH(B323,Historical!$B$7:$B$1446,0)))^(1/5)-1)*100)</f>
        <v>14.869835499703509</v>
      </c>
      <c r="V323" s="761" t="str">
        <f>IF(INDEX(Historical!$O$7:$O$1432,MATCH(B323,Historical!$B$7:$B$1446,0))=0,"n/a",((INDEX(Historical!$C$7:$C$1439,MATCH(B323,Historical!$B$7:$B$1446,0))/INDEX(Historical!$O$7:$O$1432,MATCH(B323,Historical!$B$7:$B$1446,0)))^(1/10)-1)*100)</f>
        <v>n/a</v>
      </c>
      <c r="W323" s="762" t="str">
        <f t="shared" si="72"/>
        <v>n/a</v>
      </c>
      <c r="X323" s="763">
        <f t="shared" si="73"/>
        <v>1.5020035858286371</v>
      </c>
      <c r="Y323" s="715"/>
      <c r="Z323" s="704">
        <f t="shared" si="74"/>
        <v>26.291079812206576</v>
      </c>
      <c r="AA323" s="937">
        <f t="shared" si="75"/>
        <v>29.57511737089202</v>
      </c>
      <c r="AB323" s="641">
        <v>12</v>
      </c>
      <c r="AC323" s="918">
        <v>4.26</v>
      </c>
      <c r="AD323" s="918">
        <v>1.85</v>
      </c>
      <c r="AE323" s="918">
        <v>5.31</v>
      </c>
      <c r="AF323" s="918">
        <v>5.74</v>
      </c>
      <c r="AG323" s="918">
        <v>20.399999999999999</v>
      </c>
      <c r="AH323" s="918">
        <v>44.9</v>
      </c>
      <c r="AI323" s="918" t="s">
        <v>137</v>
      </c>
      <c r="AJ323" s="918">
        <v>9.9</v>
      </c>
      <c r="AK323" s="918">
        <v>16</v>
      </c>
      <c r="AL323" s="930">
        <v>5420</v>
      </c>
      <c r="AM323" s="924">
        <v>52.6</v>
      </c>
      <c r="AN323" s="918">
        <v>7.0000000000000007E-2</v>
      </c>
      <c r="AO323" s="804">
        <f t="shared" si="76"/>
        <v>-13.816322429963016</v>
      </c>
      <c r="AP323" s="805">
        <f t="shared" si="77"/>
        <v>15.758794940929004</v>
      </c>
      <c r="AQ323" s="938">
        <f t="shared" si="78"/>
        <v>174.68056090174616</v>
      </c>
      <c r="AR323" s="704">
        <f>INDEX(Historical!$C$7:$C$1439,MATCH(B323,Historical!$B$7:$B$1446,0))*IF(AH323="n/a",1.03,IF(AH323&lt;0,1.01,IF(AH323&gt;10,1.1,(1+AH323/100))))</f>
        <v>1.1000000000000001</v>
      </c>
      <c r="AS323" s="937">
        <f t="shared" si="79"/>
        <v>1.1330000000000002</v>
      </c>
      <c r="AT323" s="937">
        <f t="shared" si="85"/>
        <v>1.2463000000000004</v>
      </c>
      <c r="AU323" s="937">
        <f t="shared" si="85"/>
        <v>1.3709300000000006</v>
      </c>
      <c r="AV323" s="937">
        <f t="shared" si="85"/>
        <v>1.5080230000000008</v>
      </c>
      <c r="AW323" s="704">
        <f t="shared" si="80"/>
        <v>6.3582530000000022</v>
      </c>
      <c r="AX323" s="812">
        <f t="shared" si="81"/>
        <v>5.0466330661163603</v>
      </c>
      <c r="AY323" s="997">
        <v>0.81</v>
      </c>
      <c r="AZ323" s="924">
        <v>35.04</v>
      </c>
      <c r="BA323" s="924">
        <v>-12.709999999999999</v>
      </c>
      <c r="BB323" s="924">
        <v>2.9000000000000004</v>
      </c>
      <c r="BC323" s="924">
        <v>1.1299999999999999</v>
      </c>
      <c r="BE323" s="666">
        <v>2011</v>
      </c>
      <c r="BF323" s="948" t="e">
        <f>#VALUE!</f>
        <v>#VALUE!</v>
      </c>
      <c r="BG323" s="933">
        <v>12.7</v>
      </c>
    </row>
    <row r="324" spans="1:59" ht="11.25" customHeight="1" x14ac:dyDescent="0.2">
      <c r="A324" s="611" t="s">
        <v>1476</v>
      </c>
      <c r="B324" s="927" t="s">
        <v>1477</v>
      </c>
      <c r="C324" s="994" t="s">
        <v>108</v>
      </c>
      <c r="D324" s="994" t="s">
        <v>4376</v>
      </c>
      <c r="E324" s="794">
        <v>5</v>
      </c>
      <c r="F324" s="526">
        <v>800</v>
      </c>
      <c r="G324" s="526" t="s">
        <v>37</v>
      </c>
      <c r="H324" s="526" t="s">
        <v>37</v>
      </c>
      <c r="I324" s="926">
        <v>24.5</v>
      </c>
      <c r="J324" s="704">
        <f t="shared" si="69"/>
        <v>2.4489795918367347</v>
      </c>
      <c r="K324" s="929">
        <v>0.15</v>
      </c>
      <c r="L324" s="641">
        <v>4</v>
      </c>
      <c r="M324" s="695">
        <f t="shared" si="70"/>
        <v>0.6</v>
      </c>
      <c r="N324" s="923" t="s">
        <v>467</v>
      </c>
      <c r="O324" s="797">
        <v>0.13</v>
      </c>
      <c r="P324" s="919">
        <v>43089</v>
      </c>
      <c r="Q324" s="919">
        <v>43112</v>
      </c>
      <c r="R324" s="695">
        <f t="shared" si="71"/>
        <v>15.384615384615378</v>
      </c>
      <c r="S324" s="761">
        <f>IF(INDEX(Historical!$D$7:$D$1439,MATCH(B324,Historical!$B$7:$B$1446,0))=0,"n/a",(INDEX(Historical!$C$7:$C$1439,MATCH(B324,Historical!$B$7:$B$1446,0))/INDEX(Historical!$D$7:$D$1439,MATCH(B324,Historical!$B$7:$B$1446,0))-1)*100)</f>
        <v>15.384615384615374</v>
      </c>
      <c r="T324" s="761">
        <f>IF(INDEX(Historical!$F$7:$F$1432,MATCH(B324,Historical!$B$7:$B$1446,0))=0,"n/a",((INDEX(Historical!$C$7:$C$1439,MATCH(B324,Historical!$B$7:$B$1446,0))/INDEX(Historical!$F$7:$F$1432,MATCH(B324,Historical!$B$7:$B$1446,0)))^(1/3)-1)*100)</f>
        <v>10.891823393038823</v>
      </c>
      <c r="U324" s="761">
        <f>IF(INDEX(Historical!$H$7:$H$1432,MATCH(B324,Historical!$B$7:$B$1446,0))=0,"n/a",((INDEX(Historical!$C$7:$C$1439,MATCH(B324,Historical!$B$7:$B$1446,0))/INDEX(Historical!$H$7:$H$1432,MATCH(B324,Historical!$B$7:$B$1446,0)))^(1/5)-1)*100)</f>
        <v>24.573093961551741</v>
      </c>
      <c r="V324" s="761">
        <f>IF(INDEX(Historical!$O$7:$O$1432,MATCH(B324,Historical!$B$7:$B$1446,0))=0,"n/a",((INDEX(Historical!$C$7:$C$1439,MATCH(B324,Historical!$B$7:$B$1446,0))/INDEX(Historical!$O$7:$O$1432,MATCH(B324,Historical!$B$7:$B$1446,0)))^(1/10)-1)*100)</f>
        <v>-2.8358342136926562</v>
      </c>
      <c r="W324" s="762" t="str">
        <f t="shared" si="72"/>
        <v>n/a</v>
      </c>
      <c r="X324" s="763">
        <f t="shared" si="73"/>
        <v>10.683953896326845</v>
      </c>
      <c r="Y324" s="733"/>
      <c r="Z324" s="704">
        <f t="shared" si="74"/>
        <v>41.666666666666671</v>
      </c>
      <c r="AA324" s="937">
        <f t="shared" si="75"/>
        <v>17.013888888888889</v>
      </c>
      <c r="AB324" s="641">
        <v>12</v>
      </c>
      <c r="AC324" s="918">
        <v>1.44</v>
      </c>
      <c r="AD324" s="918" t="s">
        <v>137</v>
      </c>
      <c r="AE324" s="918">
        <v>3.06</v>
      </c>
      <c r="AF324" s="918">
        <v>0.86</v>
      </c>
      <c r="AG324" s="918">
        <v>4.5</v>
      </c>
      <c r="AH324" s="918">
        <v>-24.099999999999998</v>
      </c>
      <c r="AI324" s="918" t="s">
        <v>137</v>
      </c>
      <c r="AJ324" s="918">
        <v>2.2999999999999998</v>
      </c>
      <c r="AK324" s="918" t="s">
        <v>137</v>
      </c>
      <c r="AL324" s="930">
        <v>210.21</v>
      </c>
      <c r="AM324" s="924">
        <v>2.5</v>
      </c>
      <c r="AN324" s="918">
        <v>0.21</v>
      </c>
      <c r="AO324" s="804">
        <f t="shared" si="76"/>
        <v>10.008184664499588</v>
      </c>
      <c r="AP324" s="805">
        <f t="shared" si="77"/>
        <v>27.022073553388477</v>
      </c>
      <c r="AQ324" s="938">
        <f t="shared" si="78"/>
        <v>-19.358283625947749</v>
      </c>
      <c r="AR324" s="704">
        <f>INDEX(Historical!$C$7:$C$1439,MATCH(B324,Historical!$B$7:$B$1446,0))*IF(AH324="n/a",1.03,IF(AH324&lt;0,1.01,IF(AH324&gt;10,1.1,(1+AH324/100))))</f>
        <v>0.60599999999999998</v>
      </c>
      <c r="AS324" s="937">
        <f t="shared" si="79"/>
        <v>0.62417999999999996</v>
      </c>
      <c r="AT324" s="937">
        <f t="shared" si="85"/>
        <v>0.64290539999999996</v>
      </c>
      <c r="AU324" s="937">
        <f t="shared" si="85"/>
        <v>0.66219256199999998</v>
      </c>
      <c r="AV324" s="937">
        <f t="shared" si="85"/>
        <v>0.68205833886</v>
      </c>
      <c r="AW324" s="704">
        <f t="shared" si="80"/>
        <v>3.21733630086</v>
      </c>
      <c r="AX324" s="812">
        <f t="shared" si="81"/>
        <v>13.131984901469387</v>
      </c>
      <c r="AY324" s="997">
        <v>0.56999999999999995</v>
      </c>
      <c r="AZ324" s="924">
        <v>13.44</v>
      </c>
      <c r="BA324" s="924">
        <v>-33.050000000000004</v>
      </c>
      <c r="BB324" s="924">
        <v>2.42</v>
      </c>
      <c r="BC324" s="924">
        <v>-11.23</v>
      </c>
      <c r="BE324" s="666">
        <v>2014</v>
      </c>
      <c r="BF324" s="948" t="e">
        <f>#VALUE!</f>
        <v>#VALUE!</v>
      </c>
      <c r="BG324" s="933">
        <v>0.4</v>
      </c>
    </row>
    <row r="325" spans="1:59" ht="11.25" customHeight="1" x14ac:dyDescent="0.2">
      <c r="A325" s="611" t="s">
        <v>1454</v>
      </c>
      <c r="B325" s="927" t="s">
        <v>1455</v>
      </c>
      <c r="C325" s="994" t="s">
        <v>179</v>
      </c>
      <c r="D325" s="994" t="s">
        <v>4374</v>
      </c>
      <c r="E325" s="794">
        <v>9</v>
      </c>
      <c r="F325" s="526">
        <v>438</v>
      </c>
      <c r="G325" s="526" t="s">
        <v>37</v>
      </c>
      <c r="H325" s="526" t="s">
        <v>37</v>
      </c>
      <c r="I325" s="926">
        <v>59.85</v>
      </c>
      <c r="J325" s="704">
        <f t="shared" si="69"/>
        <v>3.5421888053466999</v>
      </c>
      <c r="K325" s="929">
        <v>0.53</v>
      </c>
      <c r="L325" s="641">
        <v>4</v>
      </c>
      <c r="M325" s="695">
        <f t="shared" si="70"/>
        <v>2.12</v>
      </c>
      <c r="N325" s="923" t="s">
        <v>111</v>
      </c>
      <c r="O325" s="797">
        <v>0.46</v>
      </c>
      <c r="P325" s="917">
        <v>43515</v>
      </c>
      <c r="Q325" s="917">
        <v>43535</v>
      </c>
      <c r="R325" s="695">
        <f t="shared" si="71"/>
        <v>15.217391304347828</v>
      </c>
      <c r="S325" s="761">
        <f>IF(INDEX(Historical!$D$7:$D$1439,MATCH(B325,Historical!$B$7:$B$1446,0))=0,"n/a",(INDEX(Historical!$C$7:$C$1439,MATCH(B325,Historical!$B$7:$B$1446,0))/INDEX(Historical!$D$7:$D$1439,MATCH(B325,Historical!$B$7:$B$1446,0))-1)*100)</f>
        <v>21.052631578947366</v>
      </c>
      <c r="T325" s="761">
        <f>IF(INDEX(Historical!$F$7:$F$1432,MATCH(B325,Historical!$B$7:$B$1446,0))=0,"n/a",((INDEX(Historical!$C$7:$C$1439,MATCH(B325,Historical!$B$7:$B$1446,0))/INDEX(Historical!$F$7:$F$1432,MATCH(B325,Historical!$B$7:$B$1446,0)))^(1/3)-1)*100)</f>
        <v>17.301704780226679</v>
      </c>
      <c r="U325" s="761">
        <f>IF(INDEX(Historical!$H$7:$H$1432,MATCH(B325,Historical!$B$7:$B$1446,0))=0,"n/a",((INDEX(Historical!$C$7:$C$1439,MATCH(B325,Historical!$B$7:$B$1446,0))/INDEX(Historical!$H$7:$H$1432,MATCH(B325,Historical!$B$7:$B$1446,0)))^(1/5)-1)*100)</f>
        <v>19.032462870372502</v>
      </c>
      <c r="V325" s="761" t="str">
        <f>IF(INDEX(Historical!$O$7:$O$1432,MATCH(B325,Historical!$B$7:$B$1446,0))=0,"n/a",((INDEX(Historical!$C$7:$C$1439,MATCH(B325,Historical!$B$7:$B$1446,0))/INDEX(Historical!$O$7:$O$1432,MATCH(B325,Historical!$B$7:$B$1446,0)))^(1/10)-1)*100)</f>
        <v>n/a</v>
      </c>
      <c r="W325" s="762" t="str">
        <f t="shared" si="72"/>
        <v>n/a</v>
      </c>
      <c r="X325" s="763">
        <f t="shared" si="73"/>
        <v>1.9621095742652062</v>
      </c>
      <c r="Y325" s="928"/>
      <c r="Z325" s="704">
        <f t="shared" si="74"/>
        <v>39.924670433145018</v>
      </c>
      <c r="AA325" s="937">
        <f t="shared" si="75"/>
        <v>11.271186440677967</v>
      </c>
      <c r="AB325" s="641">
        <v>12</v>
      </c>
      <c r="AC325" s="918">
        <v>5.31</v>
      </c>
      <c r="AD325" s="918">
        <v>1.19</v>
      </c>
      <c r="AE325" s="918">
        <v>0.42</v>
      </c>
      <c r="AF325" s="918">
        <v>1.17</v>
      </c>
      <c r="AG325" s="918">
        <v>13.8</v>
      </c>
      <c r="AH325" s="918">
        <v>40.200000000000003</v>
      </c>
      <c r="AI325" s="918">
        <v>48.17</v>
      </c>
      <c r="AJ325" s="918">
        <v>9.7000000000000011</v>
      </c>
      <c r="AK325" s="918">
        <v>9.49</v>
      </c>
      <c r="AL325" s="930">
        <v>41240</v>
      </c>
      <c r="AM325" s="924">
        <v>0.4</v>
      </c>
      <c r="AN325" s="918">
        <v>0.78</v>
      </c>
      <c r="AO325" s="804">
        <f t="shared" si="76"/>
        <v>11.303465235041235</v>
      </c>
      <c r="AP325" s="805">
        <f t="shared" si="77"/>
        <v>22.574651675719203</v>
      </c>
      <c r="AQ325" s="938">
        <f t="shared" si="78"/>
        <v>-23.442721122335186</v>
      </c>
      <c r="AR325" s="704">
        <f>INDEX(Historical!$C$7:$C$1439,MATCH(B325,Historical!$B$7:$B$1446,0))*IF(AH325="n/a",1.03,IF(AH325&lt;0,1.01,IF(AH325&gt;10,1.1,(1+AH325/100))))</f>
        <v>2.0240000000000005</v>
      </c>
      <c r="AS325" s="937">
        <f t="shared" si="79"/>
        <v>2.2264000000000008</v>
      </c>
      <c r="AT325" s="937">
        <f t="shared" si="85"/>
        <v>2.437685360000001</v>
      </c>
      <c r="AU325" s="937">
        <f t="shared" si="85"/>
        <v>2.6690217006640009</v>
      </c>
      <c r="AV325" s="937">
        <f t="shared" si="85"/>
        <v>2.9223118600570146</v>
      </c>
      <c r="AW325" s="704">
        <f t="shared" si="80"/>
        <v>12.279418920721017</v>
      </c>
      <c r="AX325" s="812">
        <f t="shared" si="81"/>
        <v>20.516990677896434</v>
      </c>
      <c r="AY325" s="997">
        <v>1.37</v>
      </c>
      <c r="AZ325" s="924">
        <v>10.24</v>
      </c>
      <c r="BA325" s="924">
        <v>-32.33</v>
      </c>
      <c r="BB325" s="924">
        <v>-5.0500000000000007</v>
      </c>
      <c r="BC325" s="924">
        <v>-14.97</v>
      </c>
      <c r="BE325" s="666">
        <v>2011</v>
      </c>
      <c r="BF325" s="948" t="e">
        <f>#VALUE!</f>
        <v>#VALUE!</v>
      </c>
      <c r="BG325" s="933">
        <v>4.5</v>
      </c>
    </row>
    <row r="326" spans="1:59" ht="11.25" customHeight="1" x14ac:dyDescent="0.2">
      <c r="A326" s="611" t="s">
        <v>1494</v>
      </c>
      <c r="B326" s="927" t="s">
        <v>1495</v>
      </c>
      <c r="C326" s="994" t="s">
        <v>179</v>
      </c>
      <c r="D326" s="994" t="s">
        <v>4374</v>
      </c>
      <c r="E326" s="794">
        <v>7</v>
      </c>
      <c r="F326" s="526">
        <v>654</v>
      </c>
      <c r="G326" s="526" t="s">
        <v>106</v>
      </c>
      <c r="H326" s="526" t="s">
        <v>106</v>
      </c>
      <c r="I326" s="926">
        <v>32.89</v>
      </c>
      <c r="J326" s="704">
        <f t="shared" si="69"/>
        <v>7.8747339616904828</v>
      </c>
      <c r="K326" s="929">
        <v>0.64749999999999996</v>
      </c>
      <c r="L326" s="641">
        <v>4</v>
      </c>
      <c r="M326" s="695">
        <f t="shared" si="70"/>
        <v>2.59</v>
      </c>
      <c r="N326" s="923" t="s">
        <v>107</v>
      </c>
      <c r="O326" s="797">
        <v>0.63749999999999996</v>
      </c>
      <c r="P326" s="917">
        <v>43500</v>
      </c>
      <c r="Q326" s="917">
        <v>43510</v>
      </c>
      <c r="R326" s="695">
        <f t="shared" si="71"/>
        <v>1.5686274509803935</v>
      </c>
      <c r="S326" s="761">
        <f>IF(INDEX(Historical!$D$7:$D$1439,MATCH(B326,Historical!$B$7:$B$1446,0))=0,"n/a",(INDEX(Historical!$C$7:$C$1439,MATCH(B326,Historical!$B$7:$B$1446,0))/INDEX(Historical!$D$7:$D$1439,MATCH(B326,Historical!$B$7:$B$1446,0))-1)*100)</f>
        <v>12.669683257918575</v>
      </c>
      <c r="T326" s="761">
        <f>IF(INDEX(Historical!$F$7:$F$1432,MATCH(B326,Historical!$B$7:$B$1446,0))=0,"n/a",((INDEX(Historical!$C$7:$C$1439,MATCH(B326,Historical!$B$7:$B$1446,0))/INDEX(Historical!$F$7:$F$1432,MATCH(B326,Historical!$B$7:$B$1446,0)))^(1/3)-1)*100)</f>
        <v>13.510858634417634</v>
      </c>
      <c r="U326" s="761">
        <f>IF(INDEX(Historical!$H$7:$H$1432,MATCH(B326,Historical!$B$7:$B$1446,0))=0,"n/a",((INDEX(Historical!$C$7:$C$1439,MATCH(B326,Historical!$B$7:$B$1446,0))/INDEX(Historical!$H$7:$H$1432,MATCH(B326,Historical!$B$7:$B$1446,0)))^(1/5)-1)*100)</f>
        <v>19.264817218650322</v>
      </c>
      <c r="V326" s="761" t="str">
        <f>IF(INDEX(Historical!$O$7:$O$1432,MATCH(B326,Historical!$B$7:$B$1446,0))=0,"n/a",((INDEX(Historical!$C$7:$C$1439,MATCH(B326,Historical!$B$7:$B$1446,0))/INDEX(Historical!$O$7:$O$1432,MATCH(B326,Historical!$B$7:$B$1446,0)))^(1/10)-1)*100)</f>
        <v>n/a</v>
      </c>
      <c r="W326" s="762" t="str">
        <f t="shared" si="72"/>
        <v>n/a</v>
      </c>
      <c r="X326" s="763">
        <f t="shared" si="73"/>
        <v>1.1135732496329667</v>
      </c>
      <c r="Y326" s="928"/>
      <c r="Z326" s="704">
        <f t="shared" si="74"/>
        <v>112.60869565217391</v>
      </c>
      <c r="AA326" s="937">
        <f t="shared" si="75"/>
        <v>14.3</v>
      </c>
      <c r="AB326" s="641">
        <v>12</v>
      </c>
      <c r="AC326" s="918">
        <v>2.2999999999999998</v>
      </c>
      <c r="AD326" s="918">
        <v>0.63</v>
      </c>
      <c r="AE326" s="918">
        <v>4.1399999999999997</v>
      </c>
      <c r="AF326" s="918">
        <v>3.89</v>
      </c>
      <c r="AG326" s="918">
        <v>25.7</v>
      </c>
      <c r="AH326" s="918">
        <v>116.19999999999999</v>
      </c>
      <c r="AI326" s="918">
        <v>9.67</v>
      </c>
      <c r="AJ326" s="918">
        <v>17.299999999999997</v>
      </c>
      <c r="AK326" s="918">
        <v>22.900000000000002</v>
      </c>
      <c r="AL326" s="930">
        <v>26580</v>
      </c>
      <c r="AM326" s="924">
        <v>0.1</v>
      </c>
      <c r="AN326" s="918">
        <v>2.15</v>
      </c>
      <c r="AO326" s="804">
        <f t="shared" si="76"/>
        <v>12.839551180340802</v>
      </c>
      <c r="AP326" s="805">
        <f t="shared" si="77"/>
        <v>27.139551180340803</v>
      </c>
      <c r="AQ326" s="938">
        <f t="shared" si="78"/>
        <v>57.2358455032157</v>
      </c>
      <c r="AR326" s="704">
        <f>INDEX(Historical!$C$7:$C$1439,MATCH(B326,Historical!$B$7:$B$1446,0))*IF(AH326="n/a",1.03,IF(AH326&lt;0,1.01,IF(AH326&gt;10,1.1,(1+AH326/100))))</f>
        <v>2.7390000000000003</v>
      </c>
      <c r="AS326" s="937">
        <f t="shared" si="79"/>
        <v>3.0038613000000005</v>
      </c>
      <c r="AT326" s="937">
        <f t="shared" si="85"/>
        <v>3.3042474300000007</v>
      </c>
      <c r="AU326" s="937">
        <f t="shared" si="85"/>
        <v>3.6346721730000011</v>
      </c>
      <c r="AV326" s="937">
        <f t="shared" si="85"/>
        <v>3.9981393903000018</v>
      </c>
      <c r="AW326" s="704">
        <f t="shared" si="80"/>
        <v>16.679920293300004</v>
      </c>
      <c r="AX326" s="812">
        <f t="shared" si="81"/>
        <v>50.714260545150516</v>
      </c>
      <c r="AY326" s="997">
        <v>1.28</v>
      </c>
      <c r="AZ326" s="924">
        <v>16.14</v>
      </c>
      <c r="BA326" s="924">
        <v>-15.690000000000001</v>
      </c>
      <c r="BB326" s="924">
        <v>-2.5499999999999998</v>
      </c>
      <c r="BC326" s="924">
        <v>-4.1300000000000008</v>
      </c>
      <c r="BE326" s="666">
        <v>2013</v>
      </c>
      <c r="BF326" s="948" t="e">
        <f>#VALUE!</f>
        <v>#VALUE!</v>
      </c>
      <c r="BG326" s="933">
        <v>8</v>
      </c>
    </row>
    <row r="327" spans="1:59" ht="11.25" customHeight="1" x14ac:dyDescent="0.2">
      <c r="A327" s="611" t="s">
        <v>3874</v>
      </c>
      <c r="B327" s="927" t="s">
        <v>3875</v>
      </c>
      <c r="C327" s="994" t="s">
        <v>4356</v>
      </c>
      <c r="D327" s="994" t="s">
        <v>4357</v>
      </c>
      <c r="E327" s="794">
        <v>5</v>
      </c>
      <c r="F327" s="526">
        <v>807</v>
      </c>
      <c r="G327" s="526" t="s">
        <v>106</v>
      </c>
      <c r="H327" s="526" t="s">
        <v>106</v>
      </c>
      <c r="I327" s="926">
        <v>18.510000000000002</v>
      </c>
      <c r="J327" s="704">
        <f t="shared" ref="J327:J390" si="86">(M327/I327)*100</f>
        <v>5.4024851431658565</v>
      </c>
      <c r="K327" s="929">
        <v>0.25</v>
      </c>
      <c r="L327" s="641">
        <v>4</v>
      </c>
      <c r="M327" s="695">
        <f t="shared" ref="M327:M390" si="87">K327*L327</f>
        <v>1</v>
      </c>
      <c r="N327" s="923" t="s">
        <v>467</v>
      </c>
      <c r="O327" s="797">
        <v>0.24</v>
      </c>
      <c r="P327" s="919">
        <v>43173</v>
      </c>
      <c r="Q327" s="919">
        <v>43202</v>
      </c>
      <c r="R327" s="695">
        <f t="shared" ref="R327:R390" si="88">(K327-O327)/O327*100</f>
        <v>4.1666666666666705</v>
      </c>
      <c r="S327" s="761">
        <f>IF(INDEX(Historical!$D$7:$D$1439,MATCH(B327,Historical!$B$7:$B$1446,0))=0,"n/a",(INDEX(Historical!$C$7:$C$1439,MATCH(B327,Historical!$B$7:$B$1446,0))/INDEX(Historical!$D$7:$D$1439,MATCH(B327,Historical!$B$7:$B$1446,0))-1)*100)</f>
        <v>4.2105263157894868</v>
      </c>
      <c r="T327" s="761">
        <f>IF(INDEX(Historical!$F$7:$F$1432,MATCH(B327,Historical!$B$7:$B$1446,0))=0,"n/a",((INDEX(Historical!$C$7:$C$1439,MATCH(B327,Historical!$B$7:$B$1446,0))/INDEX(Historical!$F$7:$F$1432,MATCH(B327,Historical!$B$7:$B$1446,0)))^(1/3)-1)*100)</f>
        <v>4.4011575622509014</v>
      </c>
      <c r="U327" s="761">
        <f>IF(INDEX(Historical!$H$7:$H$1432,MATCH(B327,Historical!$B$7:$B$1446,0))=0,"n/a",((INDEX(Historical!$C$7:$C$1439,MATCH(B327,Historical!$B$7:$B$1446,0))/INDEX(Historical!$H$7:$H$1432,MATCH(B327,Historical!$B$7:$B$1446,0)))^(1/5)-1)*100)</f>
        <v>4.353985782494485</v>
      </c>
      <c r="V327" s="761">
        <f>IF(INDEX(Historical!$O$7:$O$1432,MATCH(B327,Historical!$B$7:$B$1446,0))=0,"n/a",((INDEX(Historical!$C$7:$C$1439,MATCH(B327,Historical!$B$7:$B$1446,0))/INDEX(Historical!$O$7:$O$1432,MATCH(B327,Historical!$B$7:$B$1446,0)))^(1/10)-1)*100)</f>
        <v>-0.86633923554794157</v>
      </c>
      <c r="W327" s="762" t="str">
        <f t="shared" ref="W327:W390" si="89">IF(OR(U327&lt;=0,U327="n/a",V327&lt;=0,V327="n/a"),"n/a",U327/V327)</f>
        <v>n/a</v>
      </c>
      <c r="X327" s="763">
        <f t="shared" ref="X327:X390" si="90">IF(OR(AJ327&lt;=0,AJ327="n/a",U327&lt;=0,U327="n/a"),"n/a",U327/AJ327)</f>
        <v>0.11863721478186606</v>
      </c>
      <c r="Y327" s="928"/>
      <c r="Z327" s="704">
        <f t="shared" ref="Z327:Z390" si="91">IF(OR(AC327&lt;0.01,AC327="n/a"),"n/a",M327/AC327*100)</f>
        <v>36.101083032490976</v>
      </c>
      <c r="AA327" s="937">
        <f t="shared" ref="AA327:AA390" si="92">IF(OR(AC327&lt;0.01,AC327="n/a"),"n/a",I327/AC327)</f>
        <v>6.6823104693140802</v>
      </c>
      <c r="AB327" s="641">
        <v>12</v>
      </c>
      <c r="AC327" s="918">
        <v>2.77</v>
      </c>
      <c r="AD327" s="918">
        <v>1.08</v>
      </c>
      <c r="AE327" s="918">
        <v>9.14</v>
      </c>
      <c r="AF327" s="918">
        <v>1.49</v>
      </c>
      <c r="AG327" s="918">
        <v>24.3</v>
      </c>
      <c r="AH327" s="918">
        <v>236.10000000000002</v>
      </c>
      <c r="AI327" s="918">
        <v>10.299999999999999</v>
      </c>
      <c r="AJ327" s="918">
        <v>36.700000000000003</v>
      </c>
      <c r="AK327" s="918">
        <v>6.21</v>
      </c>
      <c r="AL327" s="930">
        <v>7170</v>
      </c>
      <c r="AM327" s="924">
        <v>1.4000000000000001</v>
      </c>
      <c r="AN327" s="918">
        <v>0.89</v>
      </c>
      <c r="AO327" s="804">
        <f t="shared" ref="AO327:AO390" si="93">IF(U327="n/a","n/a",IF(AA327&lt;0,"n/a",IF(AA327="n/a","n/a",J327+U327-AA327)))</f>
        <v>3.0741604563462612</v>
      </c>
      <c r="AP327" s="805">
        <f t="shared" ref="AP327:AP390" si="94">IF(U327="n/a","n/a",J327+U327)</f>
        <v>9.7564709256603415</v>
      </c>
      <c r="AQ327" s="938">
        <f t="shared" ref="AQ327:AQ390" si="95">IF(OR(AC327&lt;0.01,AF327="n/a"),"n/a",(I327/SQRT(22.5*AC327*(I327/AF327))-1)*100)</f>
        <v>-33.478014998288039</v>
      </c>
      <c r="AR327" s="704">
        <f>INDEX(Historical!$C$7:$C$1439,MATCH(B327,Historical!$B$7:$B$1446,0))*IF(AH327="n/a",1.03,IF(AH327&lt;0,1.01,IF(AH327&gt;10,1.1,(1+AH327/100))))</f>
        <v>1.089</v>
      </c>
      <c r="AS327" s="937">
        <f t="shared" ref="AS327:AS390" si="96">IF($AI327="n/a",1.03*AR327,IF($AI327&lt;0,1.01*AR327,IF($AI327&gt;10,1.1*AR327,(1+$AI327/100)*AR327)))</f>
        <v>1.1979</v>
      </c>
      <c r="AT327" s="937">
        <f t="shared" ref="AT327:AV346" si="97">IF($AK327="n/a",1.03*AS327,IF($AK327&lt;0,1.01*AS327,IF($AK327&gt;10,1.1*AS327,(1+$AK327/100)*AS327)))</f>
        <v>1.27228959</v>
      </c>
      <c r="AU327" s="937">
        <f t="shared" si="97"/>
        <v>1.3512987735390001</v>
      </c>
      <c r="AV327" s="937">
        <f t="shared" si="97"/>
        <v>1.4352144273757721</v>
      </c>
      <c r="AW327" s="704">
        <f t="shared" ref="AW327:AW390" si="98">SUM(AR327:AV327)</f>
        <v>6.3457027909147721</v>
      </c>
      <c r="AX327" s="812">
        <f t="shared" ref="AX327:AX390" si="99">AW327/I327*100</f>
        <v>34.282565050863163</v>
      </c>
      <c r="AY327" s="997">
        <v>0.8</v>
      </c>
      <c r="AZ327" s="924">
        <v>51.1</v>
      </c>
      <c r="BA327" s="924">
        <v>-2.0099999999999998</v>
      </c>
      <c r="BB327" s="924">
        <v>2.1999999999999997</v>
      </c>
      <c r="BC327" s="924">
        <v>16.420000000000002</v>
      </c>
      <c r="BE327" s="666">
        <v>2014</v>
      </c>
      <c r="BF327" s="948" t="e">
        <f t="shared" ref="BF327" si="100">#VALUE!</f>
        <v>#VALUE!</v>
      </c>
      <c r="BG327" s="933">
        <v>11.4</v>
      </c>
    </row>
    <row r="328" spans="1:59" ht="11.25" customHeight="1" x14ac:dyDescent="0.2">
      <c r="A328" s="106" t="s">
        <v>4034</v>
      </c>
      <c r="B328" s="633" t="s">
        <v>4035</v>
      </c>
      <c r="C328" s="994" t="s">
        <v>247</v>
      </c>
      <c r="D328" s="994" t="s">
        <v>4383</v>
      </c>
      <c r="E328" s="794">
        <v>5</v>
      </c>
      <c r="F328" s="526">
        <v>865</v>
      </c>
      <c r="G328" s="526" t="s">
        <v>106</v>
      </c>
      <c r="H328" s="526" t="s">
        <v>106</v>
      </c>
      <c r="I328" s="926">
        <v>13.47</v>
      </c>
      <c r="J328" s="704">
        <f t="shared" si="86"/>
        <v>3.5634743875278394</v>
      </c>
      <c r="K328" s="929">
        <v>0.12</v>
      </c>
      <c r="L328" s="641">
        <v>4</v>
      </c>
      <c r="M328" s="695">
        <f t="shared" si="87"/>
        <v>0.48</v>
      </c>
      <c r="N328" s="923" t="s">
        <v>4467</v>
      </c>
      <c r="O328" s="797">
        <v>0.1</v>
      </c>
      <c r="P328" s="917">
        <v>43504</v>
      </c>
      <c r="Q328" s="917">
        <v>43535</v>
      </c>
      <c r="R328" s="695">
        <f t="shared" si="88"/>
        <v>19.999999999999989</v>
      </c>
      <c r="S328" s="761">
        <f>IF(INDEX(Historical!$D$7:$D$1439,MATCH(B328,Historical!$B$7:$B$1446,0))=0,"n/a",(INDEX(Historical!$C$7:$C$1439,MATCH(B328,Historical!$B$7:$B$1446,0))/INDEX(Historical!$D$7:$D$1439,MATCH(B328,Historical!$B$7:$B$1446,0))-1)*100)</f>
        <v>42.857142857142861</v>
      </c>
      <c r="T328" s="761">
        <f>IF(INDEX(Historical!$F$7:$F$1432,MATCH(B328,Historical!$B$7:$B$1446,0))=0,"n/a",((INDEX(Historical!$C$7:$C$1439,MATCH(B328,Historical!$B$7:$B$1446,0))/INDEX(Historical!$F$7:$F$1432,MATCH(B328,Historical!$B$7:$B$1446,0)))^(1/3)-1)*100)</f>
        <v>35.72088082974534</v>
      </c>
      <c r="U328" s="761">
        <f>IF(INDEX(Historical!$H$7:$H$1432,MATCH(B328,Historical!$B$7:$B$1446,0))=0,"n/a",((INDEX(Historical!$C$7:$C$1439,MATCH(B328,Historical!$B$7:$B$1446,0))/INDEX(Historical!$H$7:$H$1432,MATCH(B328,Historical!$B$7:$B$1446,0)))^(1/5)-1)*100)</f>
        <v>27.22596365393921</v>
      </c>
      <c r="V328" s="761">
        <f>IF(INDEX(Historical!$O$7:$O$1432,MATCH(B328,Historical!$B$7:$B$1446,0))=0,"n/a",((INDEX(Historical!$C$7:$C$1439,MATCH(B328,Historical!$B$7:$B$1446,0))/INDEX(Historical!$O$7:$O$1432,MATCH(B328,Historical!$B$7:$B$1446,0)))^(1/10)-1)*100)</f>
        <v>4.4019629627884527</v>
      </c>
      <c r="W328" s="762">
        <f t="shared" si="89"/>
        <v>6.1849597291233778</v>
      </c>
      <c r="X328" s="763">
        <f t="shared" si="90"/>
        <v>0.84030752018330901</v>
      </c>
      <c r="Y328" s="928"/>
      <c r="Z328" s="704">
        <f t="shared" si="91"/>
        <v>57.831325301204814</v>
      </c>
      <c r="AA328" s="937">
        <f t="shared" si="92"/>
        <v>16.228915662650603</v>
      </c>
      <c r="AB328" s="641">
        <v>12</v>
      </c>
      <c r="AC328" s="918">
        <v>0.83</v>
      </c>
      <c r="AD328" s="918">
        <v>1.63</v>
      </c>
      <c r="AE328" s="918">
        <v>1.61</v>
      </c>
      <c r="AF328" s="918">
        <v>6.01</v>
      </c>
      <c r="AG328" s="918">
        <v>36.5</v>
      </c>
      <c r="AH328" s="918">
        <v>36.6</v>
      </c>
      <c r="AI328" s="918">
        <v>13.91</v>
      </c>
      <c r="AJ328" s="918">
        <v>32.4</v>
      </c>
      <c r="AK328" s="918">
        <v>10</v>
      </c>
      <c r="AL328" s="930">
        <v>479.53</v>
      </c>
      <c r="AM328" s="924">
        <v>7.7</v>
      </c>
      <c r="AN328" s="918">
        <v>0</v>
      </c>
      <c r="AO328" s="804">
        <f t="shared" si="93"/>
        <v>14.560522378816447</v>
      </c>
      <c r="AP328" s="805">
        <f t="shared" si="94"/>
        <v>30.789438041467051</v>
      </c>
      <c r="AQ328" s="938">
        <f t="shared" si="95"/>
        <v>108.20479568874286</v>
      </c>
      <c r="AR328" s="704">
        <f>INDEX(Historical!$C$7:$C$1439,MATCH(B328,Historical!$B$7:$B$1446,0))*IF(AH328="n/a",1.03,IF(AH328&lt;0,1.01,IF(AH328&gt;10,1.1,(1+AH328/100))))</f>
        <v>0.44000000000000006</v>
      </c>
      <c r="AS328" s="937">
        <f t="shared" si="96"/>
        <v>0.4840000000000001</v>
      </c>
      <c r="AT328" s="937">
        <f t="shared" si="97"/>
        <v>0.5324000000000001</v>
      </c>
      <c r="AU328" s="937">
        <f t="shared" si="97"/>
        <v>0.58564000000000016</v>
      </c>
      <c r="AV328" s="937">
        <f t="shared" si="97"/>
        <v>0.64420400000000022</v>
      </c>
      <c r="AW328" s="704">
        <f t="shared" si="98"/>
        <v>2.6862440000000007</v>
      </c>
      <c r="AX328" s="812">
        <f t="shared" si="99"/>
        <v>19.942420193021533</v>
      </c>
      <c r="AY328" s="997">
        <v>0.35</v>
      </c>
      <c r="AZ328" s="924">
        <v>7.93</v>
      </c>
      <c r="BA328" s="924">
        <v>-45.48</v>
      </c>
      <c r="BB328" s="924">
        <v>-5.29</v>
      </c>
      <c r="BC328" s="924">
        <v>-26.740000000000002</v>
      </c>
      <c r="BE328" s="666">
        <v>2015</v>
      </c>
      <c r="BF328" s="948" t="e">
        <f>#VALUE!</f>
        <v>#VALUE!</v>
      </c>
      <c r="BG328" s="933">
        <v>25.4</v>
      </c>
    </row>
    <row r="329" spans="1:59" ht="11.25" customHeight="1" x14ac:dyDescent="0.2">
      <c r="A329" s="611" t="s">
        <v>1470</v>
      </c>
      <c r="B329" s="927" t="s">
        <v>1471</v>
      </c>
      <c r="C329" s="994" t="s">
        <v>154</v>
      </c>
      <c r="D329" s="994" t="s">
        <v>4386</v>
      </c>
      <c r="E329" s="794">
        <v>8</v>
      </c>
      <c r="F329" s="526">
        <v>554</v>
      </c>
      <c r="G329" s="526" t="s">
        <v>115</v>
      </c>
      <c r="H329" s="526" t="s">
        <v>115</v>
      </c>
      <c r="I329" s="926">
        <v>83.17</v>
      </c>
      <c r="J329" s="704">
        <f t="shared" si="86"/>
        <v>2.6451845617410124</v>
      </c>
      <c r="K329" s="929">
        <v>0.55000000000000004</v>
      </c>
      <c r="L329" s="641">
        <v>4</v>
      </c>
      <c r="M329" s="695">
        <f t="shared" si="87"/>
        <v>2.2000000000000002</v>
      </c>
      <c r="N329" s="923" t="s">
        <v>601</v>
      </c>
      <c r="O329" s="797">
        <v>0.48</v>
      </c>
      <c r="P329" s="917">
        <v>43448</v>
      </c>
      <c r="Q329" s="917">
        <v>43473</v>
      </c>
      <c r="R329" s="695">
        <f t="shared" si="88"/>
        <v>14.583333333333348</v>
      </c>
      <c r="S329" s="761">
        <f>IF(INDEX(Historical!$D$7:$D$1439,MATCH(B329,Historical!$B$7:$B$1446,0))=0,"n/a",(INDEX(Historical!$C$7:$C$1439,MATCH(B329,Historical!$B$7:$B$1446,0))/INDEX(Historical!$D$7:$D$1439,MATCH(B329,Historical!$B$7:$B$1446,0))-1)*100)</f>
        <v>2.1276595744680771</v>
      </c>
      <c r="T329" s="761">
        <f>IF(INDEX(Historical!$F$7:$F$1432,MATCH(B329,Historical!$B$7:$B$1446,0))=0,"n/a",((INDEX(Historical!$C$7:$C$1439,MATCH(B329,Historical!$B$7:$B$1446,0))/INDEX(Historical!$F$7:$F$1432,MATCH(B329,Historical!$B$7:$B$1446,0)))^(1/3)-1)*100)</f>
        <v>2.1745909858070789</v>
      </c>
      <c r="U329" s="761">
        <f>IF(INDEX(Historical!$H$7:$H$1432,MATCH(B329,Historical!$B$7:$B$1446,0))=0,"n/a",((INDEX(Historical!$C$7:$C$1439,MATCH(B329,Historical!$B$7:$B$1446,0))/INDEX(Historical!$H$7:$H$1432,MATCH(B329,Historical!$B$7:$B$1446,0)))^(1/5)-1)*100)</f>
        <v>2.2243967495911177</v>
      </c>
      <c r="V329" s="761">
        <f>IF(INDEX(Historical!$O$7:$O$1432,MATCH(B329,Historical!$B$7:$B$1446,0))=0,"n/a",((INDEX(Historical!$C$7:$C$1439,MATCH(B329,Historical!$B$7:$B$1446,0))/INDEX(Historical!$O$7:$O$1432,MATCH(B329,Historical!$B$7:$B$1446,0)))^(1/10)-1)*100)</f>
        <v>2.3636502037103657</v>
      </c>
      <c r="W329" s="762">
        <f t="shared" si="89"/>
        <v>0.94108542207275281</v>
      </c>
      <c r="X329" s="763">
        <f t="shared" si="90"/>
        <v>0.23170799474907477</v>
      </c>
      <c r="Y329" s="715"/>
      <c r="Z329" s="704">
        <f t="shared" si="91"/>
        <v>94.420600858369113</v>
      </c>
      <c r="AA329" s="937">
        <f t="shared" si="92"/>
        <v>35.69527896995708</v>
      </c>
      <c r="AB329" s="641">
        <v>12</v>
      </c>
      <c r="AC329" s="918">
        <v>2.33</v>
      </c>
      <c r="AD329" s="918">
        <v>3.65</v>
      </c>
      <c r="AE329" s="918">
        <v>5.12</v>
      </c>
      <c r="AF329" s="918">
        <v>8.15</v>
      </c>
      <c r="AG329" s="918">
        <v>19.900000000000002</v>
      </c>
      <c r="AH329" s="918">
        <v>27.800000000000004</v>
      </c>
      <c r="AI329" s="918">
        <v>11.97</v>
      </c>
      <c r="AJ329" s="918">
        <v>9.6</v>
      </c>
      <c r="AK329" s="918">
        <v>9.81</v>
      </c>
      <c r="AL329" s="930">
        <v>216400</v>
      </c>
      <c r="AM329" s="924">
        <v>0.1</v>
      </c>
      <c r="AN329" s="918">
        <v>0.94</v>
      </c>
      <c r="AO329" s="804">
        <f t="shared" si="93"/>
        <v>-30.82569765862495</v>
      </c>
      <c r="AP329" s="805">
        <f t="shared" si="94"/>
        <v>4.86958131133213</v>
      </c>
      <c r="AQ329" s="938">
        <f t="shared" si="95"/>
        <v>259.57785348016097</v>
      </c>
      <c r="AR329" s="704">
        <f>INDEX(Historical!$C$7:$C$1439,MATCH(B329,Historical!$B$7:$B$1446,0))*IF(AH329="n/a",1.03,IF(AH329&lt;0,1.01,IF(AH329&gt;10,1.1,(1+AH329/100))))</f>
        <v>2.1120000000000001</v>
      </c>
      <c r="AS329" s="937">
        <f t="shared" si="96"/>
        <v>2.3232000000000004</v>
      </c>
      <c r="AT329" s="937">
        <f t="shared" si="97"/>
        <v>2.5511059200000008</v>
      </c>
      <c r="AU329" s="937">
        <f t="shared" si="97"/>
        <v>2.8013694107520011</v>
      </c>
      <c r="AV329" s="937">
        <f t="shared" si="97"/>
        <v>3.0761837499467726</v>
      </c>
      <c r="AW329" s="704">
        <f t="shared" si="98"/>
        <v>12.863859080698774</v>
      </c>
      <c r="AX329" s="812">
        <f t="shared" si="99"/>
        <v>15.466946111216512</v>
      </c>
      <c r="AY329" s="997">
        <v>0.65</v>
      </c>
      <c r="AZ329" s="924">
        <v>57.430000000000007</v>
      </c>
      <c r="BA329" s="924">
        <v>-0.36</v>
      </c>
      <c r="BB329" s="924">
        <v>5.33</v>
      </c>
      <c r="BC329" s="924">
        <v>15.329999999999998</v>
      </c>
      <c r="BE329" s="666">
        <v>2012</v>
      </c>
      <c r="BF329" s="948" t="e">
        <f>#VALUE!</f>
        <v>#VALUE!</v>
      </c>
      <c r="BG329" s="933">
        <v>7.3</v>
      </c>
    </row>
    <row r="330" spans="1:59" ht="11.25" customHeight="1" x14ac:dyDescent="0.2">
      <c r="A330" s="537" t="s">
        <v>4225</v>
      </c>
      <c r="B330" s="927" t="s">
        <v>4221</v>
      </c>
      <c r="C330" s="994" t="s">
        <v>108</v>
      </c>
      <c r="D330" s="994" t="s">
        <v>4372</v>
      </c>
      <c r="E330" s="794">
        <v>5</v>
      </c>
      <c r="F330" s="526">
        <v>825</v>
      </c>
      <c r="G330" s="526" t="s">
        <v>106</v>
      </c>
      <c r="H330" s="526" t="s">
        <v>106</v>
      </c>
      <c r="I330" s="931">
        <v>42.2</v>
      </c>
      <c r="J330" s="704">
        <f t="shared" si="86"/>
        <v>2.8436018957345972</v>
      </c>
      <c r="K330" s="935">
        <v>0.3</v>
      </c>
      <c r="L330" s="666">
        <v>4</v>
      </c>
      <c r="M330" s="695">
        <f t="shared" si="87"/>
        <v>1.2</v>
      </c>
      <c r="N330" s="666" t="s">
        <v>560</v>
      </c>
      <c r="O330" s="798">
        <v>0.25</v>
      </c>
      <c r="P330" s="684">
        <v>43311</v>
      </c>
      <c r="Q330" s="684">
        <v>43327</v>
      </c>
      <c r="R330" s="695">
        <f t="shared" si="88"/>
        <v>19.999999999999996</v>
      </c>
      <c r="S330" s="761">
        <f>IF(INDEX(Historical!$D$7:$D$1439,MATCH(B330,Historical!$B$7:$B$1446,0))=0,"n/a",(INDEX(Historical!$C$7:$C$1439,MATCH(B330,Historical!$B$7:$B$1446,0))/INDEX(Historical!$D$7:$D$1439,MATCH(B330,Historical!$B$7:$B$1446,0))-1)*100)</f>
        <v>22.222222222222232</v>
      </c>
      <c r="T330" s="761">
        <f>IF(INDEX(Historical!$F$7:$F$1432,MATCH(B330,Historical!$B$7:$B$1446,0))=0,"n/a",((INDEX(Historical!$C$7:$C$1439,MATCH(B330,Historical!$B$7:$B$1446,0))/INDEX(Historical!$F$7:$F$1432,MATCH(B330,Historical!$B$7:$B$1446,0)))^(1/3)-1)*100)</f>
        <v>25.99210498948732</v>
      </c>
      <c r="U330" s="761">
        <f>IF(INDEX(Historical!$H$7:$H$1432,MATCH(B330,Historical!$B$7:$B$1446,0))=0,"n/a",((INDEX(Historical!$C$7:$C$1439,MATCH(B330,Historical!$B$7:$B$1446,0))/INDEX(Historical!$H$7:$H$1432,MATCH(B330,Historical!$B$7:$B$1446,0)))^(1/5)-1)*100)</f>
        <v>40.628238838763522</v>
      </c>
      <c r="V330" s="761">
        <f>IF(INDEX(Historical!$O$7:$O$1432,MATCH(B330,Historical!$B$7:$B$1446,0))=0,"n/a",((INDEX(Historical!$C$7:$C$1439,MATCH(B330,Historical!$B$7:$B$1446,0))/INDEX(Historical!$O$7:$O$1432,MATCH(B330,Historical!$B$7:$B$1446,0)))^(1/10)-1)*100)</f>
        <v>0.1836598351406149</v>
      </c>
      <c r="W330" s="762">
        <f t="shared" si="89"/>
        <v>221.21461019311843</v>
      </c>
      <c r="X330" s="763">
        <f t="shared" si="90"/>
        <v>1.4205677915651582</v>
      </c>
      <c r="Y330" s="927"/>
      <c r="Z330" s="704">
        <f t="shared" si="91"/>
        <v>24.793388429752067</v>
      </c>
      <c r="AA330" s="937">
        <f t="shared" si="92"/>
        <v>8.7190082644628113</v>
      </c>
      <c r="AB330" s="526">
        <v>12</v>
      </c>
      <c r="AC330" s="931">
        <v>4.84</v>
      </c>
      <c r="AD330" s="931">
        <v>0.82</v>
      </c>
      <c r="AE330" s="931">
        <v>1.49</v>
      </c>
      <c r="AF330" s="931">
        <v>0.99</v>
      </c>
      <c r="AG330" s="931">
        <v>11.700000000000001</v>
      </c>
      <c r="AH330" s="931">
        <v>34.300000000000004</v>
      </c>
      <c r="AI330" s="931">
        <v>9.75</v>
      </c>
      <c r="AJ330" s="931">
        <v>28.599999999999998</v>
      </c>
      <c r="AK330" s="931">
        <v>10.620000000000001</v>
      </c>
      <c r="AL330" s="931">
        <v>74550</v>
      </c>
      <c r="AM330" s="931">
        <v>24.3</v>
      </c>
      <c r="AN330" s="931">
        <v>5.96</v>
      </c>
      <c r="AO330" s="804">
        <f t="shared" si="93"/>
        <v>34.752832470035301</v>
      </c>
      <c r="AP330" s="805">
        <f t="shared" si="94"/>
        <v>43.471840734498116</v>
      </c>
      <c r="AQ330" s="938">
        <f t="shared" si="95"/>
        <v>-38.061614193106088</v>
      </c>
      <c r="AR330" s="704">
        <f>INDEX(Historical!$C$7:$C$1439,MATCH(B330,Historical!$B$7:$B$1446,0))*IF(AH330="n/a",1.03,IF(AH330&lt;0,1.01,IF(AH330&gt;10,1.1,(1+AH330/100))))</f>
        <v>1.2100000000000002</v>
      </c>
      <c r="AS330" s="937">
        <f t="shared" si="96"/>
        <v>1.3279750000000001</v>
      </c>
      <c r="AT330" s="937">
        <f t="shared" si="97"/>
        <v>1.4607725000000003</v>
      </c>
      <c r="AU330" s="937">
        <f t="shared" si="97"/>
        <v>1.6068497500000003</v>
      </c>
      <c r="AV330" s="937">
        <f t="shared" si="97"/>
        <v>1.7675347250000004</v>
      </c>
      <c r="AW330" s="704">
        <f t="shared" si="98"/>
        <v>7.3731319750000015</v>
      </c>
      <c r="AX330" s="812">
        <f t="shared" si="99"/>
        <v>17.471876718009479</v>
      </c>
      <c r="AY330" s="790">
        <v>1.19</v>
      </c>
      <c r="AZ330" s="933">
        <v>14.860000000000001</v>
      </c>
      <c r="BA330" s="933">
        <v>-24.16</v>
      </c>
      <c r="BB330" s="933">
        <v>0.01</v>
      </c>
      <c r="BC330" s="933">
        <v>-6.68</v>
      </c>
      <c r="BE330" s="666">
        <v>2014</v>
      </c>
      <c r="BF330" s="948" t="e">
        <f>#VALUE!</f>
        <v>#VALUE!</v>
      </c>
      <c r="BG330" s="933">
        <v>1</v>
      </c>
    </row>
    <row r="331" spans="1:59" ht="11.25" customHeight="1" x14ac:dyDescent="0.2">
      <c r="A331" s="630" t="s">
        <v>4246</v>
      </c>
      <c r="B331" s="927" t="s">
        <v>4243</v>
      </c>
      <c r="C331" s="994" t="s">
        <v>108</v>
      </c>
      <c r="D331" s="994" t="s">
        <v>4372</v>
      </c>
      <c r="E331" s="794">
        <v>5</v>
      </c>
      <c r="F331" s="526">
        <v>829</v>
      </c>
      <c r="G331" s="526" t="s">
        <v>106</v>
      </c>
      <c r="H331" s="526" t="s">
        <v>106</v>
      </c>
      <c r="I331" s="926">
        <v>198.84</v>
      </c>
      <c r="J331" s="704">
        <f t="shared" si="86"/>
        <v>1.1667672500502915</v>
      </c>
      <c r="K331" s="929">
        <v>0.57999999999999996</v>
      </c>
      <c r="L331" s="641">
        <v>4</v>
      </c>
      <c r="M331" s="695">
        <f t="shared" si="87"/>
        <v>2.3199999999999998</v>
      </c>
      <c r="N331" s="923" t="s">
        <v>520</v>
      </c>
      <c r="O331" s="797">
        <v>0.38</v>
      </c>
      <c r="P331" s="917">
        <v>43327</v>
      </c>
      <c r="Q331" s="917">
        <v>43342</v>
      </c>
      <c r="R331" s="695">
        <f t="shared" si="88"/>
        <v>52.631578947368411</v>
      </c>
      <c r="S331" s="761">
        <f>IF(INDEX(Historical!$D$7:$D$1439,MATCH(B331,Historical!$B$7:$B$1446,0))=0,"n/a",(INDEX(Historical!$C$7:$C$1439,MATCH(B331,Historical!$B$7:$B$1446,0))/INDEX(Historical!$D$7:$D$1439,MATCH(B331,Historical!$B$7:$B$1446,0))-1)*100)</f>
        <v>45.454545454545439</v>
      </c>
      <c r="T331" s="761">
        <f>IF(INDEX(Historical!$F$7:$F$1432,MATCH(B331,Historical!$B$7:$B$1446,0))=0,"n/a",((INDEX(Historical!$C$7:$C$1439,MATCH(B331,Historical!$B$7:$B$1446,0))/INDEX(Historical!$F$7:$F$1432,MATCH(B331,Historical!$B$7:$B$1446,0)))^(1/3)-1)*100)</f>
        <v>33.886590016433907</v>
      </c>
      <c r="U331" s="761" t="str">
        <f>IF(INDEX(Historical!$H$7:$H$1432,MATCH(B331,Historical!$B$7:$B$1446,0))=0,"n/a",((INDEX(Historical!$C$7:$C$1439,MATCH(B331,Historical!$B$7:$B$1446,0))/INDEX(Historical!$H$7:$H$1432,MATCH(B331,Historical!$B$7:$B$1446,0)))^(1/5)-1)*100)</f>
        <v>n/a</v>
      </c>
      <c r="V331" s="761" t="str">
        <f>IF(INDEX(Historical!$O$7:$O$1432,MATCH(B331,Historical!$B$7:$B$1446,0))=0,"n/a",((INDEX(Historical!$C$7:$C$1439,MATCH(B331,Historical!$B$7:$B$1446,0))/INDEX(Historical!$O$7:$O$1432,MATCH(B331,Historical!$B$7:$B$1446,0)))^(1/10)-1)*100)</f>
        <v>n/a</v>
      </c>
      <c r="W331" s="762" t="str">
        <f t="shared" si="89"/>
        <v>n/a</v>
      </c>
      <c r="X331" s="763" t="str">
        <f t="shared" si="90"/>
        <v>n/a</v>
      </c>
      <c r="Y331" s="715"/>
      <c r="Z331" s="704">
        <f t="shared" si="91"/>
        <v>41.651705565529618</v>
      </c>
      <c r="AA331" s="937">
        <f t="shared" si="92"/>
        <v>35.698384201077197</v>
      </c>
      <c r="AB331" s="641">
        <v>12</v>
      </c>
      <c r="AC331" s="918">
        <v>5.57</v>
      </c>
      <c r="AD331" s="918">
        <v>2.48</v>
      </c>
      <c r="AE331" s="918">
        <v>11.97</v>
      </c>
      <c r="AF331" s="918" t="s">
        <v>137</v>
      </c>
      <c r="AG331" s="918">
        <v>207.39999999999998</v>
      </c>
      <c r="AH331" s="918">
        <v>50.4</v>
      </c>
      <c r="AI331" s="918">
        <v>15.809999999999999</v>
      </c>
      <c r="AJ331" s="918">
        <v>27.500000000000004</v>
      </c>
      <c r="AK331" s="918">
        <v>14.399999999999999</v>
      </c>
      <c r="AL331" s="930">
        <v>17170</v>
      </c>
      <c r="AM331" s="924">
        <v>2.7</v>
      </c>
      <c r="AN331" s="918" t="s">
        <v>137</v>
      </c>
      <c r="AO331" s="804" t="str">
        <f t="shared" si="93"/>
        <v>n/a</v>
      </c>
      <c r="AP331" s="805" t="str">
        <f t="shared" si="94"/>
        <v>n/a</v>
      </c>
      <c r="AQ331" s="938" t="str">
        <f t="shared" si="95"/>
        <v>n/a</v>
      </c>
      <c r="AR331" s="704">
        <f>INDEX(Historical!$C$7:$C$1439,MATCH(B331,Historical!$B$7:$B$1446,0))*IF(AH331="n/a",1.03,IF(AH331&lt;0,1.01,IF(AH331&gt;10,1.1,(1+AH331/100))))</f>
        <v>2.1120000000000001</v>
      </c>
      <c r="AS331" s="937">
        <f t="shared" si="96"/>
        <v>2.3232000000000004</v>
      </c>
      <c r="AT331" s="937">
        <f t="shared" si="97"/>
        <v>2.5555200000000005</v>
      </c>
      <c r="AU331" s="937">
        <f t="shared" si="97"/>
        <v>2.8110720000000007</v>
      </c>
      <c r="AV331" s="937">
        <f t="shared" si="97"/>
        <v>3.0921792000000008</v>
      </c>
      <c r="AW331" s="704">
        <f t="shared" si="98"/>
        <v>12.893971200000001</v>
      </c>
      <c r="AX331" s="812">
        <f t="shared" si="99"/>
        <v>6.4845962582981294</v>
      </c>
      <c r="AY331" s="997">
        <v>1.1499999999999999</v>
      </c>
      <c r="AZ331" s="924">
        <v>48.08</v>
      </c>
      <c r="BA331" s="924">
        <v>1.03</v>
      </c>
      <c r="BB331" s="924">
        <v>11.58</v>
      </c>
      <c r="BC331" s="924">
        <v>19.36</v>
      </c>
      <c r="BE331" s="666">
        <v>2014</v>
      </c>
      <c r="BF331" s="948" t="e">
        <f>#VALUE!</f>
        <v>#VALUE!</v>
      </c>
      <c r="BG331" s="933">
        <v>14.2</v>
      </c>
    </row>
    <row r="332" spans="1:59" ht="11.25" customHeight="1" x14ac:dyDescent="0.2">
      <c r="A332" s="611" t="s">
        <v>1492</v>
      </c>
      <c r="B332" s="927" t="s">
        <v>1493</v>
      </c>
      <c r="C332" s="994" t="s">
        <v>4227</v>
      </c>
      <c r="D332" s="994" t="s">
        <v>4397</v>
      </c>
      <c r="E332" s="794">
        <v>9</v>
      </c>
      <c r="F332" s="526">
        <v>412</v>
      </c>
      <c r="G332" s="526" t="s">
        <v>106</v>
      </c>
      <c r="H332" s="526" t="s">
        <v>106</v>
      </c>
      <c r="I332" s="926">
        <v>140.41999999999999</v>
      </c>
      <c r="J332" s="704">
        <f t="shared" si="86"/>
        <v>1.6237003275886626</v>
      </c>
      <c r="K332" s="929">
        <v>0.56999999999999995</v>
      </c>
      <c r="L332" s="641">
        <v>4</v>
      </c>
      <c r="M332" s="695">
        <f t="shared" si="87"/>
        <v>2.2799999999999998</v>
      </c>
      <c r="N332" s="923" t="s">
        <v>467</v>
      </c>
      <c r="O332" s="797">
        <v>0.52</v>
      </c>
      <c r="P332" s="917">
        <v>43447</v>
      </c>
      <c r="Q332" s="917">
        <v>43480</v>
      </c>
      <c r="R332" s="695">
        <f t="shared" si="88"/>
        <v>9.6153846153846025</v>
      </c>
      <c r="S332" s="761">
        <f>IF(INDEX(Historical!$D$7:$D$1439,MATCH(B332,Historical!$B$7:$B$1446,0))=0,"n/a",(INDEX(Historical!$C$7:$C$1439,MATCH(B332,Historical!$B$7:$B$1446,0))/INDEX(Historical!$D$7:$D$1439,MATCH(B332,Historical!$B$7:$B$1446,0))-1)*100)</f>
        <v>10.638297872340431</v>
      </c>
      <c r="T332" s="761">
        <f>IF(INDEX(Historical!$F$7:$F$1432,MATCH(B332,Historical!$B$7:$B$1446,0))=0,"n/a",((INDEX(Historical!$C$7:$C$1439,MATCH(B332,Historical!$B$7:$B$1446,0))/INDEX(Historical!$F$7:$F$1432,MATCH(B332,Historical!$B$7:$B$1446,0)))^(1/3)-1)*100)</f>
        <v>15.21476602058922</v>
      </c>
      <c r="U332" s="761">
        <f>IF(INDEX(Historical!$H$7:$H$1432,MATCH(B332,Historical!$B$7:$B$1446,0))=0,"n/a",((INDEX(Historical!$C$7:$C$1439,MATCH(B332,Historical!$B$7:$B$1446,0))/INDEX(Historical!$H$7:$H$1432,MATCH(B332,Historical!$B$7:$B$1446,0)))^(1/5)-1)*100)</f>
        <v>13.796097158262377</v>
      </c>
      <c r="V332" s="761">
        <f>IF(INDEX(Historical!$O$7:$O$1432,MATCH(B332,Historical!$B$7:$B$1446,0))=0,"n/a",((INDEX(Historical!$C$7:$C$1439,MATCH(B332,Historical!$B$7:$B$1446,0))/INDEX(Historical!$O$7:$O$1432,MATCH(B332,Historical!$B$7:$B$1446,0)))^(1/10)-1)*100)</f>
        <v>9.9100123746509894</v>
      </c>
      <c r="W332" s="762">
        <f t="shared" si="89"/>
        <v>1.3921372281584308</v>
      </c>
      <c r="X332" s="763">
        <f t="shared" si="90"/>
        <v>1.6423925188407591</v>
      </c>
      <c r="Y332" s="715"/>
      <c r="Z332" s="704">
        <f t="shared" si="91"/>
        <v>44.271844660194169</v>
      </c>
      <c r="AA332" s="937">
        <f t="shared" si="92"/>
        <v>27.266019417475725</v>
      </c>
      <c r="AB332" s="641">
        <v>12</v>
      </c>
      <c r="AC332" s="918">
        <v>5.15</v>
      </c>
      <c r="AD332" s="918">
        <v>2.11</v>
      </c>
      <c r="AE332" s="918">
        <v>3.18</v>
      </c>
      <c r="AF332" s="918" t="s">
        <v>137</v>
      </c>
      <c r="AG332" s="921">
        <v>-67</v>
      </c>
      <c r="AH332" s="920">
        <v>23.200000000000003</v>
      </c>
      <c r="AI332" s="920">
        <v>10.34</v>
      </c>
      <c r="AJ332" s="918">
        <v>8.4</v>
      </c>
      <c r="AK332" s="918">
        <v>12.93</v>
      </c>
      <c r="AL332" s="930">
        <v>23340</v>
      </c>
      <c r="AM332" s="924">
        <v>0.2</v>
      </c>
      <c r="AN332" s="918" t="s">
        <v>137</v>
      </c>
      <c r="AO332" s="804">
        <f t="shared" si="93"/>
        <v>-11.846221931624685</v>
      </c>
      <c r="AP332" s="805">
        <f t="shared" si="94"/>
        <v>15.41979748585104</v>
      </c>
      <c r="AQ332" s="938" t="str">
        <f t="shared" si="95"/>
        <v>n/a</v>
      </c>
      <c r="AR332" s="704">
        <f>INDEX(Historical!$C$7:$C$1439,MATCH(B332,Historical!$B$7:$B$1446,0))*IF(AH332="n/a",1.03,IF(AH332&lt;0,1.01,IF(AH332&gt;10,1.1,(1+AH332/100))))</f>
        <v>2.2880000000000003</v>
      </c>
      <c r="AS332" s="937">
        <f t="shared" si="96"/>
        <v>2.5168000000000004</v>
      </c>
      <c r="AT332" s="937">
        <f t="shared" si="97"/>
        <v>2.7684800000000007</v>
      </c>
      <c r="AU332" s="937">
        <f t="shared" si="97"/>
        <v>3.0453280000000009</v>
      </c>
      <c r="AV332" s="937">
        <f t="shared" si="97"/>
        <v>3.3498608000000014</v>
      </c>
      <c r="AW332" s="704">
        <f t="shared" si="98"/>
        <v>13.968468800000004</v>
      </c>
      <c r="AX332" s="812">
        <f t="shared" si="99"/>
        <v>9.9476348098561491</v>
      </c>
      <c r="AY332" s="997">
        <v>0.6</v>
      </c>
      <c r="AZ332" s="924">
        <v>36.090000000000003</v>
      </c>
      <c r="BA332" s="924">
        <v>-3.1199999999999997</v>
      </c>
      <c r="BB332" s="924">
        <v>6.11</v>
      </c>
      <c r="BC332" s="924">
        <v>12.31</v>
      </c>
      <c r="BE332" s="666">
        <v>2011</v>
      </c>
      <c r="BF332" s="948" t="e">
        <f>#VALUE!</f>
        <v>#VALUE!</v>
      </c>
      <c r="BG332" s="933">
        <v>10.6</v>
      </c>
    </row>
    <row r="333" spans="1:59" ht="11.25" customHeight="1" x14ac:dyDescent="0.2">
      <c r="A333" s="611" t="s">
        <v>1774</v>
      </c>
      <c r="B333" s="927" t="s">
        <v>1775</v>
      </c>
      <c r="C333" s="994" t="s">
        <v>247</v>
      </c>
      <c r="D333" s="994" t="s">
        <v>4390</v>
      </c>
      <c r="E333" s="794">
        <v>9</v>
      </c>
      <c r="F333" s="526">
        <v>467</v>
      </c>
      <c r="G333" s="526" t="s">
        <v>106</v>
      </c>
      <c r="H333" s="526" t="s">
        <v>106</v>
      </c>
      <c r="I333" s="926">
        <v>217.3</v>
      </c>
      <c r="J333" s="704">
        <f t="shared" si="86"/>
        <v>3.2397606994937869</v>
      </c>
      <c r="K333" s="929">
        <v>1.76</v>
      </c>
      <c r="L333" s="641">
        <v>4</v>
      </c>
      <c r="M333" s="695">
        <f t="shared" si="87"/>
        <v>7.04</v>
      </c>
      <c r="N333" s="923" t="s">
        <v>927</v>
      </c>
      <c r="O333" s="797">
        <v>1.47</v>
      </c>
      <c r="P333" s="917">
        <v>43550</v>
      </c>
      <c r="Q333" s="917">
        <v>43566</v>
      </c>
      <c r="R333" s="695">
        <f t="shared" si="88"/>
        <v>19.727891156462587</v>
      </c>
      <c r="S333" s="761">
        <f>IF(INDEX(Historical!$D$7:$D$1439,MATCH(B333,Historical!$B$7:$B$1446,0))=0,"n/a",(INDEX(Historical!$C$7:$C$1439,MATCH(B333,Historical!$B$7:$B$1446,0))/INDEX(Historical!$D$7:$D$1439,MATCH(B333,Historical!$B$7:$B$1446,0))-1)*100)</f>
        <v>37.641723356009081</v>
      </c>
      <c r="T333" s="761">
        <f>IF(INDEX(Historical!$F$7:$F$1432,MATCH(B333,Historical!$B$7:$B$1446,0))=0,"n/a",((INDEX(Historical!$C$7:$C$1439,MATCH(B333,Historical!$B$7:$B$1446,0))/INDEX(Historical!$F$7:$F$1432,MATCH(B333,Historical!$B$7:$B$1446,0)))^(1/3)-1)*100)</f>
        <v>33.764274408406393</v>
      </c>
      <c r="U333" s="761">
        <f>IF(INDEX(Historical!$H$7:$H$1432,MATCH(B333,Historical!$B$7:$B$1446,0))=0,"n/a",((INDEX(Historical!$C$7:$C$1439,MATCH(B333,Historical!$B$7:$B$1446,0))/INDEX(Historical!$H$7:$H$1432,MATCH(B333,Historical!$B$7:$B$1446,0)))^(1/5)-1)*100)</f>
        <v>46.483678124948405</v>
      </c>
      <c r="V333" s="761" t="str">
        <f>IF(INDEX(Historical!$O$7:$O$1432,MATCH(B333,Historical!$B$7:$B$1446,0))=0,"n/a",((INDEX(Historical!$C$7:$C$1439,MATCH(B333,Historical!$B$7:$B$1446,0))/INDEX(Historical!$O$7:$O$1432,MATCH(B333,Historical!$B$7:$B$1446,0)))^(1/10)-1)*100)</f>
        <v>n/a</v>
      </c>
      <c r="W333" s="762" t="str">
        <f t="shared" si="89"/>
        <v>n/a</v>
      </c>
      <c r="X333" s="763">
        <f t="shared" si="90"/>
        <v>0.9390642045444122</v>
      </c>
      <c r="Y333" s="928"/>
      <c r="Z333" s="704">
        <f t="shared" si="91"/>
        <v>110.86614173228347</v>
      </c>
      <c r="AA333" s="937">
        <f t="shared" si="92"/>
        <v>34.220472440944889</v>
      </c>
      <c r="AB333" s="641">
        <v>7</v>
      </c>
      <c r="AC333" s="918">
        <v>6.35</v>
      </c>
      <c r="AD333" s="918">
        <v>85.58</v>
      </c>
      <c r="AE333" s="918">
        <v>4.1399999999999997</v>
      </c>
      <c r="AF333" s="918">
        <v>5.99</v>
      </c>
      <c r="AG333" s="918">
        <v>17.599999999999998</v>
      </c>
      <c r="AH333" s="918">
        <v>46.9</v>
      </c>
      <c r="AI333" s="918">
        <v>13.62</v>
      </c>
      <c r="AJ333" s="918">
        <v>49.5</v>
      </c>
      <c r="AK333" s="918">
        <v>0.4</v>
      </c>
      <c r="AL333" s="930">
        <v>8810</v>
      </c>
      <c r="AM333" s="924">
        <v>1.0999999999999999</v>
      </c>
      <c r="AN333" s="918">
        <v>0.95</v>
      </c>
      <c r="AO333" s="804">
        <f t="shared" si="93"/>
        <v>15.502966383497302</v>
      </c>
      <c r="AP333" s="805">
        <f t="shared" si="94"/>
        <v>49.723438824442191</v>
      </c>
      <c r="AQ333" s="938">
        <f t="shared" si="95"/>
        <v>201.83191048533388</v>
      </c>
      <c r="AR333" s="704">
        <f>INDEX(Historical!$C$7:$C$1439,MATCH(B333,Historical!$B$7:$B$1446,0))*IF(AH333="n/a",1.03,IF(AH333&lt;0,1.01,IF(AH333&gt;10,1.1,(1+AH333/100))))</f>
        <v>6.0093000000000005</v>
      </c>
      <c r="AS333" s="937">
        <f t="shared" si="96"/>
        <v>6.6102300000000014</v>
      </c>
      <c r="AT333" s="937">
        <f t="shared" si="97"/>
        <v>6.6366709200000011</v>
      </c>
      <c r="AU333" s="937">
        <f t="shared" si="97"/>
        <v>6.6632176036800015</v>
      </c>
      <c r="AV333" s="937">
        <f t="shared" si="97"/>
        <v>6.6898704740947217</v>
      </c>
      <c r="AW333" s="704">
        <f t="shared" si="98"/>
        <v>32.609288997774726</v>
      </c>
      <c r="AX333" s="812">
        <f t="shared" si="99"/>
        <v>15.006575700770696</v>
      </c>
      <c r="AY333" s="997">
        <v>0.66</v>
      </c>
      <c r="AZ333" s="924">
        <v>20.990000000000002</v>
      </c>
      <c r="BA333" s="924">
        <v>-28.23</v>
      </c>
      <c r="BB333" s="924">
        <v>6.72</v>
      </c>
      <c r="BC333" s="924">
        <v>-12.83</v>
      </c>
      <c r="BE333" s="666">
        <v>2011</v>
      </c>
      <c r="BF333" s="948" t="e">
        <f>#VALUE!</f>
        <v>#VALUE!</v>
      </c>
      <c r="BG333" s="933">
        <v>6.5</v>
      </c>
    </row>
    <row r="334" spans="1:59" ht="11.25" customHeight="1" x14ac:dyDescent="0.2">
      <c r="A334" s="611" t="s">
        <v>1464</v>
      </c>
      <c r="B334" s="927" t="s">
        <v>1465</v>
      </c>
      <c r="C334" s="994" t="s">
        <v>123</v>
      </c>
      <c r="D334" s="994" t="s">
        <v>4393</v>
      </c>
      <c r="E334" s="794">
        <v>6</v>
      </c>
      <c r="F334" s="526">
        <v>718</v>
      </c>
      <c r="G334" s="526" t="s">
        <v>106</v>
      </c>
      <c r="H334" s="526" t="s">
        <v>106</v>
      </c>
      <c r="I334" s="926">
        <v>57.06</v>
      </c>
      <c r="J334" s="704">
        <f t="shared" si="86"/>
        <v>0.73606729758149314</v>
      </c>
      <c r="K334" s="929">
        <v>0.105</v>
      </c>
      <c r="L334" s="641">
        <v>4</v>
      </c>
      <c r="M334" s="695">
        <f t="shared" si="87"/>
        <v>0.42</v>
      </c>
      <c r="N334" s="923" t="s">
        <v>1004</v>
      </c>
      <c r="O334" s="797">
        <v>0.1</v>
      </c>
      <c r="P334" s="660">
        <v>43235</v>
      </c>
      <c r="Q334" s="660">
        <v>43252</v>
      </c>
      <c r="R334" s="695">
        <f t="shared" si="88"/>
        <v>4.9999999999999902</v>
      </c>
      <c r="S334" s="761">
        <f>IF(INDEX(Historical!$D$7:$D$1439,MATCH(B334,Historical!$B$7:$B$1446,0))=0,"n/a",(INDEX(Historical!$C$7:$C$1439,MATCH(B334,Historical!$B$7:$B$1446,0))/INDEX(Historical!$D$7:$D$1439,MATCH(B334,Historical!$B$7:$B$1446,0))-1)*100)</f>
        <v>5.0632911392404889</v>
      </c>
      <c r="T334" s="761">
        <f>IF(INDEX(Historical!$F$7:$F$1432,MATCH(B334,Historical!$B$7:$B$1446,0))=0,"n/a",((INDEX(Historical!$C$7:$C$1439,MATCH(B334,Historical!$B$7:$B$1446,0))/INDEX(Historical!$F$7:$F$1432,MATCH(B334,Historical!$B$7:$B$1446,0)))^(1/3)-1)*100)</f>
        <v>5.343218065147215</v>
      </c>
      <c r="U334" s="761">
        <f>IF(INDEX(Historical!$H$7:$H$1432,MATCH(B334,Historical!$B$7:$B$1446,0))=0,"n/a",((INDEX(Historical!$C$7:$C$1439,MATCH(B334,Historical!$B$7:$B$1446,0))/INDEX(Historical!$H$7:$H$1432,MATCH(B334,Historical!$B$7:$B$1446,0)))^(1/5)-1)*100)</f>
        <v>5.6689783679528372</v>
      </c>
      <c r="V334" s="761" t="str">
        <f>IF(INDEX(Historical!$O$7:$O$1432,MATCH(B334,Historical!$B$7:$B$1446,0))=0,"n/a",((INDEX(Historical!$C$7:$C$1439,MATCH(B334,Historical!$B$7:$B$1446,0))/INDEX(Historical!$O$7:$O$1432,MATCH(B334,Historical!$B$7:$B$1446,0)))^(1/10)-1)*100)</f>
        <v>n/a</v>
      </c>
      <c r="W334" s="762" t="str">
        <f t="shared" si="89"/>
        <v>n/a</v>
      </c>
      <c r="X334" s="763" t="str">
        <f t="shared" si="90"/>
        <v>n/a</v>
      </c>
      <c r="Y334" s="928"/>
      <c r="Z334" s="704">
        <f t="shared" si="91"/>
        <v>93.333333333333329</v>
      </c>
      <c r="AA334" s="937">
        <f t="shared" si="92"/>
        <v>126.8</v>
      </c>
      <c r="AB334" s="641">
        <v>12</v>
      </c>
      <c r="AC334" s="918">
        <v>0.45</v>
      </c>
      <c r="AD334" s="918">
        <v>10.64</v>
      </c>
      <c r="AE334" s="918">
        <v>1</v>
      </c>
      <c r="AF334" s="918">
        <v>2.09</v>
      </c>
      <c r="AG334" s="918">
        <v>4</v>
      </c>
      <c r="AH334" s="918">
        <v>-66.3</v>
      </c>
      <c r="AI334" s="918">
        <v>8.93</v>
      </c>
      <c r="AJ334" s="918">
        <v>-13.3</v>
      </c>
      <c r="AK334" s="918">
        <v>12</v>
      </c>
      <c r="AL334" s="930">
        <v>1200</v>
      </c>
      <c r="AM334" s="924">
        <v>1</v>
      </c>
      <c r="AN334" s="918">
        <v>0.03</v>
      </c>
      <c r="AO334" s="804">
        <f t="shared" si="93"/>
        <v>-120.39495433446567</v>
      </c>
      <c r="AP334" s="805">
        <f t="shared" si="94"/>
        <v>6.4050456655343302</v>
      </c>
      <c r="AQ334" s="938">
        <f t="shared" si="95"/>
        <v>243.19544156516866</v>
      </c>
      <c r="AR334" s="704">
        <f>INDEX(Historical!$C$7:$C$1439,MATCH(B334,Historical!$B$7:$B$1446,0))*IF(AH334="n/a",1.03,IF(AH334&lt;0,1.01,IF(AH334&gt;10,1.1,(1+AH334/100))))</f>
        <v>0.41914999999999997</v>
      </c>
      <c r="AS334" s="937">
        <f t="shared" si="96"/>
        <v>0.45658009499999996</v>
      </c>
      <c r="AT334" s="937">
        <f t="shared" si="97"/>
        <v>0.50223810449999995</v>
      </c>
      <c r="AU334" s="937">
        <f t="shared" si="97"/>
        <v>0.55246191494999997</v>
      </c>
      <c r="AV334" s="937">
        <f t="shared" si="97"/>
        <v>0.60770810644500006</v>
      </c>
      <c r="AW334" s="704">
        <f t="shared" si="98"/>
        <v>2.5381382208950001</v>
      </c>
      <c r="AX334" s="812">
        <f t="shared" si="99"/>
        <v>4.4481917646249567</v>
      </c>
      <c r="AY334" s="997">
        <v>1.02</v>
      </c>
      <c r="AZ334" s="924">
        <v>34.260000000000005</v>
      </c>
      <c r="BA334" s="924">
        <v>-12.35</v>
      </c>
      <c r="BB334" s="924">
        <v>7.2700000000000005</v>
      </c>
      <c r="BC334" s="924">
        <v>3.49</v>
      </c>
      <c r="BE334" s="666">
        <v>2013</v>
      </c>
      <c r="BF334" s="948" t="e">
        <f>#VALUE!</f>
        <v>#VALUE!</v>
      </c>
      <c r="BG334" s="933">
        <v>2.6</v>
      </c>
    </row>
    <row r="335" spans="1:59" ht="11.25" customHeight="1" x14ac:dyDescent="0.2">
      <c r="A335" s="611" t="s">
        <v>3886</v>
      </c>
      <c r="B335" s="927" t="s">
        <v>3887</v>
      </c>
      <c r="C335" s="994" t="s">
        <v>108</v>
      </c>
      <c r="D335" s="994" t="s">
        <v>4368</v>
      </c>
      <c r="E335" s="794">
        <v>5</v>
      </c>
      <c r="F335" s="526">
        <v>805</v>
      </c>
      <c r="G335" s="526" t="s">
        <v>106</v>
      </c>
      <c r="H335" s="526" t="s">
        <v>106</v>
      </c>
      <c r="I335" s="926">
        <v>40</v>
      </c>
      <c r="J335" s="704">
        <f t="shared" si="86"/>
        <v>5</v>
      </c>
      <c r="K335" s="929">
        <v>0.5</v>
      </c>
      <c r="L335" s="641">
        <v>4</v>
      </c>
      <c r="M335" s="695">
        <f t="shared" si="87"/>
        <v>2</v>
      </c>
      <c r="N335" s="923" t="s">
        <v>320</v>
      </c>
      <c r="O335" s="797">
        <v>0.32</v>
      </c>
      <c r="P335" s="919">
        <v>43174</v>
      </c>
      <c r="Q335" s="919">
        <v>43189</v>
      </c>
      <c r="R335" s="695">
        <f t="shared" si="88"/>
        <v>56.25</v>
      </c>
      <c r="S335" s="761">
        <f>IF(INDEX(Historical!$D$7:$D$1439,MATCH(B335,Historical!$B$7:$B$1446,0))=0,"n/a",(INDEX(Historical!$C$7:$C$1439,MATCH(B335,Historical!$B$7:$B$1446,0))/INDEX(Historical!$D$7:$D$1439,MATCH(B335,Historical!$B$7:$B$1446,0))-1)*100)</f>
        <v>56.25</v>
      </c>
      <c r="T335" s="761">
        <f>IF(INDEX(Historical!$F$7:$F$1432,MATCH(B335,Historical!$B$7:$B$1446,0))=0,"n/a",((INDEX(Historical!$C$7:$C$1439,MATCH(B335,Historical!$B$7:$B$1446,0))/INDEX(Historical!$F$7:$F$1432,MATCH(B335,Historical!$B$7:$B$1446,0)))^(1/3)-1)*100)</f>
        <v>35.72088082974534</v>
      </c>
      <c r="U335" s="761" t="str">
        <f>IF(INDEX(Historical!$H$7:$H$1432,MATCH(B335,Historical!$B$7:$B$1446,0))=0,"n/a",((INDEX(Historical!$C$7:$C$1439,MATCH(B335,Historical!$B$7:$B$1446,0))/INDEX(Historical!$H$7:$H$1432,MATCH(B335,Historical!$B$7:$B$1446,0)))^(1/5)-1)*100)</f>
        <v>n/a</v>
      </c>
      <c r="V335" s="761">
        <f>IF(INDEX(Historical!$O$7:$O$1432,MATCH(B335,Historical!$B$7:$B$1446,0))=0,"n/a",((INDEX(Historical!$C$7:$C$1439,MATCH(B335,Historical!$B$7:$B$1446,0))/INDEX(Historical!$O$7:$O$1432,MATCH(B335,Historical!$B$7:$B$1446,0)))^(1/10)-1)*100)</f>
        <v>8.3125420397767602</v>
      </c>
      <c r="W335" s="762" t="str">
        <f t="shared" si="89"/>
        <v>n/a</v>
      </c>
      <c r="X335" s="763" t="str">
        <f t="shared" si="90"/>
        <v>n/a</v>
      </c>
      <c r="Y335" s="928"/>
      <c r="Z335" s="704" t="str">
        <f t="shared" si="91"/>
        <v>n/a</v>
      </c>
      <c r="AA335" s="937" t="str">
        <f t="shared" si="92"/>
        <v>n/a</v>
      </c>
      <c r="AB335" s="641">
        <v>12</v>
      </c>
      <c r="AC335" s="918" t="s">
        <v>137</v>
      </c>
      <c r="AD335" s="918" t="s">
        <v>137</v>
      </c>
      <c r="AE335" s="918" t="s">
        <v>137</v>
      </c>
      <c r="AF335" s="918" t="s">
        <v>137</v>
      </c>
      <c r="AG335" s="918" t="s">
        <v>137</v>
      </c>
      <c r="AH335" s="918" t="s">
        <v>137</v>
      </c>
      <c r="AI335" s="918" t="s">
        <v>137</v>
      </c>
      <c r="AJ335" s="918" t="s">
        <v>137</v>
      </c>
      <c r="AK335" s="918" t="s">
        <v>137</v>
      </c>
      <c r="AL335" s="930" t="s">
        <v>137</v>
      </c>
      <c r="AM335" s="924" t="s">
        <v>137</v>
      </c>
      <c r="AN335" s="918" t="s">
        <v>137</v>
      </c>
      <c r="AO335" s="804" t="str">
        <f t="shared" si="93"/>
        <v>n/a</v>
      </c>
      <c r="AP335" s="805" t="str">
        <f t="shared" si="94"/>
        <v>n/a</v>
      </c>
      <c r="AQ335" s="938" t="str">
        <f t="shared" si="95"/>
        <v>n/a</v>
      </c>
      <c r="AR335" s="704">
        <f>INDEX(Historical!$C$7:$C$1439,MATCH(B335,Historical!$B$7:$B$1446,0))*IF(AH335="n/a",1.03,IF(AH335&lt;0,1.01,IF(AH335&gt;10,1.1,(1+AH335/100))))</f>
        <v>2.06</v>
      </c>
      <c r="AS335" s="937">
        <f t="shared" si="96"/>
        <v>2.1217999999999999</v>
      </c>
      <c r="AT335" s="937">
        <f t="shared" si="97"/>
        <v>2.185454</v>
      </c>
      <c r="AU335" s="937">
        <f t="shared" si="97"/>
        <v>2.2510176200000003</v>
      </c>
      <c r="AV335" s="937">
        <f t="shared" si="97"/>
        <v>2.3185481486000001</v>
      </c>
      <c r="AW335" s="704">
        <f t="shared" si="98"/>
        <v>10.936819768599999</v>
      </c>
      <c r="AX335" s="812">
        <f t="shared" si="99"/>
        <v>27.342049421499997</v>
      </c>
      <c r="AY335" s="997" t="s">
        <v>137</v>
      </c>
      <c r="AZ335" s="924" t="s">
        <v>137</v>
      </c>
      <c r="BA335" s="924" t="s">
        <v>137</v>
      </c>
      <c r="BB335" s="924" t="s">
        <v>137</v>
      </c>
      <c r="BC335" s="924" t="s">
        <v>137</v>
      </c>
      <c r="BD335" s="963" t="s">
        <v>4301</v>
      </c>
      <c r="BE335" s="666">
        <v>2014</v>
      </c>
      <c r="BF335" s="948" t="e">
        <f>#VALUE!</f>
        <v>#VALUE!</v>
      </c>
      <c r="BG335" s="933" t="s">
        <v>137</v>
      </c>
    </row>
    <row r="336" spans="1:59" ht="11.25" customHeight="1" x14ac:dyDescent="0.2">
      <c r="A336" s="611" t="s">
        <v>2553</v>
      </c>
      <c r="B336" s="927" t="s">
        <v>2554</v>
      </c>
      <c r="C336" s="994" t="s">
        <v>4227</v>
      </c>
      <c r="D336" s="994" t="s">
        <v>4375</v>
      </c>
      <c r="E336" s="794">
        <v>6</v>
      </c>
      <c r="F336" s="526">
        <v>772</v>
      </c>
      <c r="G336" s="526" t="s">
        <v>106</v>
      </c>
      <c r="H336" s="526" t="s">
        <v>106</v>
      </c>
      <c r="I336" s="926">
        <v>44.36</v>
      </c>
      <c r="J336" s="704">
        <f t="shared" si="86"/>
        <v>2.254283137962128</v>
      </c>
      <c r="K336" s="929">
        <v>0.25</v>
      </c>
      <c r="L336" s="641">
        <v>4</v>
      </c>
      <c r="M336" s="695">
        <f t="shared" si="87"/>
        <v>1</v>
      </c>
      <c r="N336" s="923" t="s">
        <v>305</v>
      </c>
      <c r="O336" s="797">
        <v>0.23</v>
      </c>
      <c r="P336" s="917">
        <v>43504</v>
      </c>
      <c r="Q336" s="917">
        <v>43528</v>
      </c>
      <c r="R336" s="695">
        <f t="shared" si="88"/>
        <v>8.6956521739130395</v>
      </c>
      <c r="S336" s="761">
        <f>IF(INDEX(Historical!$D$7:$D$1439,MATCH(B336,Historical!$B$7:$B$1446,0))=0,"n/a",(INDEX(Historical!$C$7:$C$1439,MATCH(B336,Historical!$B$7:$B$1446,0))/INDEX(Historical!$D$7:$D$1439,MATCH(B336,Historical!$B$7:$B$1446,0))-1)*100)</f>
        <v>9.5238095238095344</v>
      </c>
      <c r="T336" s="761">
        <f>IF(INDEX(Historical!$F$7:$F$1432,MATCH(B336,Historical!$B$7:$B$1446,0))=0,"n/a",((INDEX(Historical!$C$7:$C$1439,MATCH(B336,Historical!$B$7:$B$1446,0))/INDEX(Historical!$F$7:$F$1432,MATCH(B336,Historical!$B$7:$B$1446,0)))^(1/3)-1)*100)</f>
        <v>6.5756716652330516</v>
      </c>
      <c r="U336" s="761">
        <f>IF(INDEX(Historical!$H$7:$H$1432,MATCH(B336,Historical!$B$7:$B$1446,0))=0,"n/a",((INDEX(Historical!$C$7:$C$1439,MATCH(B336,Historical!$B$7:$B$1446,0))/INDEX(Historical!$H$7:$H$1432,MATCH(B336,Historical!$B$7:$B$1446,0)))^(1/5)-1)*100)</f>
        <v>10.438362870438155</v>
      </c>
      <c r="V336" s="761">
        <f>IF(INDEX(Historical!$O$7:$O$1432,MATCH(B336,Historical!$B$7:$B$1446,0))=0,"n/a",((INDEX(Historical!$C$7:$C$1439,MATCH(B336,Historical!$B$7:$B$1446,0))/INDEX(Historical!$O$7:$O$1432,MATCH(B336,Historical!$B$7:$B$1446,0)))^(1/10)-1)*100)</f>
        <v>12.110067771001809</v>
      </c>
      <c r="W336" s="762">
        <f t="shared" si="89"/>
        <v>0.86195742813540333</v>
      </c>
      <c r="X336" s="763">
        <f t="shared" si="90"/>
        <v>0.86986357253651292</v>
      </c>
      <c r="Y336" s="928"/>
      <c r="Z336" s="704">
        <f t="shared" si="91"/>
        <v>88.495575221238937</v>
      </c>
      <c r="AA336" s="937">
        <f t="shared" si="92"/>
        <v>39.256637168141594</v>
      </c>
      <c r="AB336" s="641">
        <v>12</v>
      </c>
      <c r="AC336" s="918">
        <v>1.1299999999999999</v>
      </c>
      <c r="AD336" s="918">
        <v>0.71</v>
      </c>
      <c r="AE336" s="918">
        <v>4.45</v>
      </c>
      <c r="AF336" s="918">
        <v>4.75</v>
      </c>
      <c r="AG336" s="918">
        <v>13.100000000000001</v>
      </c>
      <c r="AH336" s="918">
        <v>21.6</v>
      </c>
      <c r="AI336" s="918">
        <v>18.23</v>
      </c>
      <c r="AJ336" s="918">
        <v>12</v>
      </c>
      <c r="AK336" s="918">
        <v>55.410000000000004</v>
      </c>
      <c r="AL336" s="930">
        <v>6040</v>
      </c>
      <c r="AM336" s="924">
        <v>0.6</v>
      </c>
      <c r="AN336" s="918">
        <v>0</v>
      </c>
      <c r="AO336" s="804">
        <f t="shared" si="93"/>
        <v>-26.563991159741313</v>
      </c>
      <c r="AP336" s="805">
        <f t="shared" si="94"/>
        <v>12.692646008400283</v>
      </c>
      <c r="AQ336" s="938">
        <f t="shared" si="95"/>
        <v>187.88039688474996</v>
      </c>
      <c r="AR336" s="704">
        <f>INDEX(Historical!$C$7:$C$1439,MATCH(B336,Historical!$B$7:$B$1446,0))*IF(AH336="n/a",1.03,IF(AH336&lt;0,1.01,IF(AH336&gt;10,1.1,(1+AH336/100))))</f>
        <v>1.0120000000000002</v>
      </c>
      <c r="AS336" s="937">
        <f t="shared" si="96"/>
        <v>1.1132000000000004</v>
      </c>
      <c r="AT336" s="937">
        <f t="shared" si="97"/>
        <v>1.2245200000000005</v>
      </c>
      <c r="AU336" s="937">
        <f t="shared" si="97"/>
        <v>1.3469720000000007</v>
      </c>
      <c r="AV336" s="937">
        <f t="shared" si="97"/>
        <v>1.4816692000000009</v>
      </c>
      <c r="AW336" s="704">
        <f t="shared" si="98"/>
        <v>6.1783612000000021</v>
      </c>
      <c r="AX336" s="812">
        <f t="shared" si="99"/>
        <v>13.927775473399464</v>
      </c>
      <c r="AY336" s="997">
        <v>0.78</v>
      </c>
      <c r="AZ336" s="924">
        <v>14.39</v>
      </c>
      <c r="BA336" s="924">
        <v>-13.91</v>
      </c>
      <c r="BB336" s="924">
        <v>-1.91</v>
      </c>
      <c r="BC336" s="924">
        <v>-2.88</v>
      </c>
      <c r="BE336" s="666">
        <v>2014</v>
      </c>
      <c r="BF336" s="948" t="e">
        <f>#VALUE!</f>
        <v>#VALUE!</v>
      </c>
      <c r="BG336" s="933">
        <v>9.6</v>
      </c>
    </row>
    <row r="337" spans="1:59" s="840" customFormat="1" ht="11.25" customHeight="1" x14ac:dyDescent="0.2">
      <c r="A337" s="843" t="s">
        <v>4139</v>
      </c>
      <c r="B337" s="848" t="s">
        <v>4140</v>
      </c>
      <c r="C337" s="994" t="s">
        <v>108</v>
      </c>
      <c r="D337" s="994" t="s">
        <v>4376</v>
      </c>
      <c r="E337" s="820">
        <v>6</v>
      </c>
      <c r="F337" s="526">
        <v>747</v>
      </c>
      <c r="G337" s="1151" t="s">
        <v>106</v>
      </c>
      <c r="H337" s="1151" t="s">
        <v>106</v>
      </c>
      <c r="I337" s="821">
        <v>36.01</v>
      </c>
      <c r="J337" s="822">
        <f t="shared" si="86"/>
        <v>2.8880866425992782</v>
      </c>
      <c r="K337" s="823">
        <v>0.26</v>
      </c>
      <c r="L337" s="824">
        <v>4</v>
      </c>
      <c r="M337" s="825">
        <f t="shared" si="87"/>
        <v>1.04</v>
      </c>
      <c r="N337" s="826" t="s">
        <v>149</v>
      </c>
      <c r="O337" s="827">
        <v>0.25</v>
      </c>
      <c r="P337" s="828">
        <v>43433</v>
      </c>
      <c r="Q337" s="828">
        <v>43448</v>
      </c>
      <c r="R337" s="825">
        <f t="shared" si="88"/>
        <v>4.0000000000000036</v>
      </c>
      <c r="S337" s="761">
        <f>IF(INDEX(Historical!$D$7:$D$1439,MATCH(B337,Historical!$B$7:$B$1446,0))=0,"n/a",(INDEX(Historical!$C$7:$C$1439,MATCH(B337,Historical!$B$7:$B$1446,0))/INDEX(Historical!$D$7:$D$1439,MATCH(B337,Historical!$B$7:$B$1446,0))-1)*100)</f>
        <v>7.6086956521739024</v>
      </c>
      <c r="T337" s="761">
        <f>IF(INDEX(Historical!$F$7:$F$1432,MATCH(B337,Historical!$B$7:$B$1446,0))=0,"n/a",((INDEX(Historical!$C$7:$C$1439,MATCH(B337,Historical!$B$7:$B$1446,0))/INDEX(Historical!$F$7:$F$1432,MATCH(B337,Historical!$B$7:$B$1446,0)))^(1/3)-1)*100)</f>
        <v>4.4011575622509014</v>
      </c>
      <c r="U337" s="761">
        <f>IF(INDEX(Historical!$H$7:$H$1432,MATCH(B337,Historical!$B$7:$B$1446,0))=0,"n/a",((INDEX(Historical!$C$7:$C$1439,MATCH(B337,Historical!$B$7:$B$1446,0))/INDEX(Historical!$H$7:$H$1432,MATCH(B337,Historical!$B$7:$B$1446,0)))^(1/5)-1)*100)</f>
        <v>3.3406482938779236</v>
      </c>
      <c r="V337" s="761">
        <f>IF(INDEX(Historical!$O$7:$O$1432,MATCH(B337,Historical!$B$7:$B$1446,0))=0,"n/a",((INDEX(Historical!$C$7:$C$1439,MATCH(B337,Historical!$B$7:$B$1446,0))/INDEX(Historical!$O$7:$O$1432,MATCH(B337,Historical!$B$7:$B$1446,0)))^(1/10)-1)*100)</f>
        <v>2.1537986481630966</v>
      </c>
      <c r="W337" s="829">
        <f t="shared" si="89"/>
        <v>1.5510494895737128</v>
      </c>
      <c r="X337" s="830">
        <f t="shared" si="90"/>
        <v>0.30931928647017809</v>
      </c>
      <c r="Y337" s="841"/>
      <c r="Z337" s="822">
        <f t="shared" si="91"/>
        <v>42.622950819672134</v>
      </c>
      <c r="AA337" s="832">
        <f t="shared" si="92"/>
        <v>14.758196721311474</v>
      </c>
      <c r="AB337" s="824">
        <v>12</v>
      </c>
      <c r="AC337" s="833">
        <v>2.44</v>
      </c>
      <c r="AD337" s="833">
        <v>2.96</v>
      </c>
      <c r="AE337" s="833">
        <v>4.7699999999999996</v>
      </c>
      <c r="AF337" s="833">
        <v>1.55</v>
      </c>
      <c r="AG337" s="833">
        <v>11.4</v>
      </c>
      <c r="AH337" s="833">
        <v>23.599999999999998</v>
      </c>
      <c r="AI337" s="833">
        <v>2.0699999999999998</v>
      </c>
      <c r="AJ337" s="833">
        <v>10.8</v>
      </c>
      <c r="AK337" s="833">
        <v>5</v>
      </c>
      <c r="AL337" s="834">
        <v>1640</v>
      </c>
      <c r="AM337" s="835">
        <v>0.70000000000000007</v>
      </c>
      <c r="AN337" s="833">
        <v>0.17</v>
      </c>
      <c r="AO337" s="836">
        <f t="shared" si="93"/>
        <v>-8.5294617848342718</v>
      </c>
      <c r="AP337" s="837">
        <f t="shared" si="94"/>
        <v>6.2287349364772018</v>
      </c>
      <c r="AQ337" s="838">
        <f t="shared" si="95"/>
        <v>0.83034137276292164</v>
      </c>
      <c r="AR337" s="704">
        <f>INDEX(Historical!$C$7:$C$1439,MATCH(B337,Historical!$B$7:$B$1446,0))*IF(AH337="n/a",1.03,IF(AH337&lt;0,1.01,IF(AH337&gt;10,1.1,(1+AH337/100))))</f>
        <v>1.089</v>
      </c>
      <c r="AS337" s="832">
        <f t="shared" si="96"/>
        <v>1.1115423</v>
      </c>
      <c r="AT337" s="832">
        <f t="shared" si="97"/>
        <v>1.1671194149999999</v>
      </c>
      <c r="AU337" s="832">
        <f t="shared" si="97"/>
        <v>1.22547538575</v>
      </c>
      <c r="AV337" s="832">
        <f t="shared" si="97"/>
        <v>1.2867491550375001</v>
      </c>
      <c r="AW337" s="822">
        <f t="shared" si="98"/>
        <v>5.8798862557875005</v>
      </c>
      <c r="AX337" s="839">
        <f t="shared" si="99"/>
        <v>16.328481687829772</v>
      </c>
      <c r="AY337" s="998">
        <v>0.83</v>
      </c>
      <c r="AZ337" s="835">
        <v>18.61</v>
      </c>
      <c r="BA337" s="835">
        <v>-14.02</v>
      </c>
      <c r="BB337" s="835">
        <v>-3.0300000000000002</v>
      </c>
      <c r="BC337" s="835">
        <v>-5.0599999999999996</v>
      </c>
      <c r="BD337" s="964"/>
      <c r="BE337" s="666">
        <v>2013</v>
      </c>
      <c r="BF337" s="948" t="e">
        <f>#VALUE!</f>
        <v>#VALUE!</v>
      </c>
      <c r="BG337" s="895">
        <v>1.2</v>
      </c>
    </row>
    <row r="338" spans="1:59" ht="11.25" customHeight="1" x14ac:dyDescent="0.2">
      <c r="A338" s="611" t="s">
        <v>1496</v>
      </c>
      <c r="B338" s="927" t="s">
        <v>1497</v>
      </c>
      <c r="C338" s="994" t="s">
        <v>108</v>
      </c>
      <c r="D338" s="994" t="s">
        <v>4372</v>
      </c>
      <c r="E338" s="794">
        <v>7</v>
      </c>
      <c r="F338" s="526">
        <v>608</v>
      </c>
      <c r="G338" s="526" t="s">
        <v>106</v>
      </c>
      <c r="H338" s="526" t="s">
        <v>106</v>
      </c>
      <c r="I338" s="926">
        <v>87.49</v>
      </c>
      <c r="J338" s="704">
        <f t="shared" si="86"/>
        <v>2.0116584752543147</v>
      </c>
      <c r="K338" s="929">
        <v>0.44</v>
      </c>
      <c r="L338" s="641">
        <v>4</v>
      </c>
      <c r="M338" s="695">
        <f t="shared" si="87"/>
        <v>1.76</v>
      </c>
      <c r="N338" s="923" t="s">
        <v>152</v>
      </c>
      <c r="O338" s="797">
        <v>0.38</v>
      </c>
      <c r="P338" s="917">
        <v>43265</v>
      </c>
      <c r="Q338" s="917">
        <v>43280</v>
      </c>
      <c r="R338" s="695">
        <f t="shared" si="88"/>
        <v>15.789473684210526</v>
      </c>
      <c r="S338" s="761">
        <f>IF(INDEX(Historical!$D$7:$D$1439,MATCH(B338,Historical!$B$7:$B$1446,0))=0,"n/a",(INDEX(Historical!$C$7:$C$1439,MATCH(B338,Historical!$B$7:$B$1446,0))/INDEX(Historical!$D$7:$D$1439,MATCH(B338,Historical!$B$7:$B$1446,0))-1)*100)</f>
        <v>16.438356164383539</v>
      </c>
      <c r="T338" s="761">
        <f>IF(INDEX(Historical!$F$7:$F$1432,MATCH(B338,Historical!$B$7:$B$1446,0))=0,"n/a",((INDEX(Historical!$C$7:$C$1439,MATCH(B338,Historical!$B$7:$B$1446,0))/INDEX(Historical!$F$7:$F$1432,MATCH(B338,Historical!$B$7:$B$1446,0)))^(1/3)-1)*100)</f>
        <v>23.614325642206314</v>
      </c>
      <c r="U338" s="761">
        <f>IF(INDEX(Historical!$H$7:$H$1432,MATCH(B338,Historical!$B$7:$B$1446,0))=0,"n/a",((INDEX(Historical!$C$7:$C$1439,MATCH(B338,Historical!$B$7:$B$1446,0))/INDEX(Historical!$H$7:$H$1432,MATCH(B338,Historical!$B$7:$B$1446,0)))^(1/5)-1)*100)</f>
        <v>26.732824917687136</v>
      </c>
      <c r="V338" s="761" t="str">
        <f>IF(INDEX(Historical!$O$7:$O$1432,MATCH(B338,Historical!$B$7:$B$1446,0))=0,"n/a",((INDEX(Historical!$C$7:$C$1439,MATCH(B338,Historical!$B$7:$B$1446,0))/INDEX(Historical!$O$7:$O$1432,MATCH(B338,Historical!$B$7:$B$1446,0)))^(1/10)-1)*100)</f>
        <v>n/a</v>
      </c>
      <c r="W338" s="762" t="str">
        <f t="shared" si="89"/>
        <v>n/a</v>
      </c>
      <c r="X338" s="763">
        <f t="shared" si="90"/>
        <v>1.8185595182100094</v>
      </c>
      <c r="Y338" s="718"/>
      <c r="Z338" s="704">
        <f t="shared" si="91"/>
        <v>39.285714285714285</v>
      </c>
      <c r="AA338" s="937">
        <f t="shared" si="92"/>
        <v>19.529017857142854</v>
      </c>
      <c r="AB338" s="641">
        <v>12</v>
      </c>
      <c r="AC338" s="918">
        <v>4.4800000000000004</v>
      </c>
      <c r="AD338" s="918">
        <v>2.11</v>
      </c>
      <c r="AE338" s="918">
        <v>3.4</v>
      </c>
      <c r="AF338" s="918">
        <v>2.64</v>
      </c>
      <c r="AG338" s="918">
        <v>8.2000000000000011</v>
      </c>
      <c r="AH338" s="918">
        <v>18.2</v>
      </c>
      <c r="AI338" s="918">
        <v>9.0499999999999989</v>
      </c>
      <c r="AJ338" s="918">
        <v>14.7</v>
      </c>
      <c r="AK338" s="918">
        <v>9.24</v>
      </c>
      <c r="AL338" s="930">
        <v>14550</v>
      </c>
      <c r="AM338" s="924">
        <v>0.3</v>
      </c>
      <c r="AN338" s="918">
        <v>0.7</v>
      </c>
      <c r="AO338" s="804">
        <f t="shared" si="93"/>
        <v>9.2154655357985966</v>
      </c>
      <c r="AP338" s="805">
        <f t="shared" si="94"/>
        <v>28.744483392941451</v>
      </c>
      <c r="AQ338" s="938">
        <f t="shared" si="95"/>
        <v>51.373867028122191</v>
      </c>
      <c r="AR338" s="704">
        <f>INDEX(Historical!$C$7:$C$1439,MATCH(B338,Historical!$B$7:$B$1446,0))*IF(AH338="n/a",1.03,IF(AH338&lt;0,1.01,IF(AH338&gt;10,1.1,(1+AH338/100))))</f>
        <v>1.87</v>
      </c>
      <c r="AS338" s="937">
        <f t="shared" si="96"/>
        <v>2.0392350000000001</v>
      </c>
      <c r="AT338" s="937">
        <f t="shared" si="97"/>
        <v>2.2276603140000004</v>
      </c>
      <c r="AU338" s="937">
        <f t="shared" si="97"/>
        <v>2.4334961270136004</v>
      </c>
      <c r="AV338" s="937">
        <f t="shared" si="97"/>
        <v>2.6583511691496571</v>
      </c>
      <c r="AW338" s="704">
        <f t="shared" si="98"/>
        <v>11.228742610163259</v>
      </c>
      <c r="AX338" s="812">
        <f t="shared" si="99"/>
        <v>12.834315476241009</v>
      </c>
      <c r="AY338" s="997">
        <v>0.62</v>
      </c>
      <c r="AZ338" s="924">
        <v>15.9</v>
      </c>
      <c r="BA338" s="924">
        <v>-9.66</v>
      </c>
      <c r="BB338" s="924">
        <v>1.22</v>
      </c>
      <c r="BC338" s="924">
        <v>-0.8</v>
      </c>
      <c r="BE338" s="666">
        <v>2012</v>
      </c>
      <c r="BF338" s="948" t="e">
        <f>#VALUE!</f>
        <v>#VALUE!</v>
      </c>
      <c r="BG338" s="933">
        <v>3</v>
      </c>
    </row>
    <row r="339" spans="1:59" ht="11.25" customHeight="1" x14ac:dyDescent="0.2">
      <c r="A339" s="611" t="s">
        <v>3890</v>
      </c>
      <c r="B339" s="927" t="s">
        <v>3891</v>
      </c>
      <c r="C339" s="994" t="s">
        <v>131</v>
      </c>
      <c r="D339" s="994" t="s">
        <v>4367</v>
      </c>
      <c r="E339" s="794">
        <v>6</v>
      </c>
      <c r="F339" s="526">
        <v>765</v>
      </c>
      <c r="G339" s="526" t="s">
        <v>106</v>
      </c>
      <c r="H339" s="526" t="s">
        <v>106</v>
      </c>
      <c r="I339" s="926">
        <v>46.64</v>
      </c>
      <c r="J339" s="704">
        <f t="shared" si="86"/>
        <v>3.9879931389365355</v>
      </c>
      <c r="K339" s="929">
        <v>0.46500000000000002</v>
      </c>
      <c r="L339" s="641">
        <v>4</v>
      </c>
      <c r="M339" s="695">
        <f t="shared" si="87"/>
        <v>1.86</v>
      </c>
      <c r="N339" s="923" t="s">
        <v>107</v>
      </c>
      <c r="O339" s="797">
        <v>0.45</v>
      </c>
      <c r="P339" s="917">
        <v>43501</v>
      </c>
      <c r="Q339" s="917">
        <v>43510</v>
      </c>
      <c r="R339" s="695">
        <f t="shared" si="88"/>
        <v>3.3333333333333361</v>
      </c>
      <c r="S339" s="761">
        <f>IF(INDEX(Historical!$D$7:$D$1439,MATCH(B339,Historical!$B$7:$B$1446,0))=0,"n/a",(INDEX(Historical!$C$7:$C$1439,MATCH(B339,Historical!$B$7:$B$1446,0))/INDEX(Historical!$D$7:$D$1439,MATCH(B339,Historical!$B$7:$B$1446,0))-1)*100)</f>
        <v>14.932885906040273</v>
      </c>
      <c r="T339" s="761">
        <f>IF(INDEX(Historical!$F$7:$F$1432,MATCH(B339,Historical!$B$7:$B$1446,0))=0,"n/a",((INDEX(Historical!$C$7:$C$1439,MATCH(B339,Historical!$B$7:$B$1446,0))/INDEX(Historical!$F$7:$F$1432,MATCH(B339,Historical!$B$7:$B$1446,0)))^(1/3)-1)*100)</f>
        <v>23.687933497096946</v>
      </c>
      <c r="U339" s="761" t="str">
        <f>IF(INDEX(Historical!$H$7:$H$1432,MATCH(B339,Historical!$B$7:$B$1446,0))=0,"n/a",((INDEX(Historical!$C$7:$C$1439,MATCH(B339,Historical!$B$7:$B$1446,0))/INDEX(Historical!$H$7:$H$1432,MATCH(B339,Historical!$B$7:$B$1446,0)))^(1/5)-1)*100)</f>
        <v>n/a</v>
      </c>
      <c r="V339" s="761" t="str">
        <f>IF(INDEX(Historical!$O$7:$O$1432,MATCH(B339,Historical!$B$7:$B$1446,0))=0,"n/a",((INDEX(Historical!$C$7:$C$1439,MATCH(B339,Historical!$B$7:$B$1446,0))/INDEX(Historical!$O$7:$O$1432,MATCH(B339,Historical!$B$7:$B$1446,0)))^(1/10)-1)*100)</f>
        <v>n/a</v>
      </c>
      <c r="W339" s="762" t="str">
        <f t="shared" si="89"/>
        <v>n/a</v>
      </c>
      <c r="X339" s="763" t="str">
        <f t="shared" si="90"/>
        <v>n/a</v>
      </c>
      <c r="Y339" s="928"/>
      <c r="Z339" s="704">
        <f t="shared" si="91"/>
        <v>86.1111111111111</v>
      </c>
      <c r="AA339" s="937">
        <f t="shared" si="92"/>
        <v>21.592592592592592</v>
      </c>
      <c r="AB339" s="641">
        <v>12</v>
      </c>
      <c r="AC339" s="918">
        <v>2.16</v>
      </c>
      <c r="AD339" s="918">
        <v>7.64</v>
      </c>
      <c r="AE339" s="918">
        <v>3.39</v>
      </c>
      <c r="AF339" s="918">
        <v>1.46</v>
      </c>
      <c r="AG339" s="918">
        <v>9.4</v>
      </c>
      <c r="AH339" s="920">
        <v>337.9</v>
      </c>
      <c r="AI339" s="920">
        <v>7.9799999999999995</v>
      </c>
      <c r="AJ339" s="918">
        <v>68.400000000000006</v>
      </c>
      <c r="AK339" s="918">
        <v>2.83</v>
      </c>
      <c r="AL339" s="930">
        <v>2610</v>
      </c>
      <c r="AM339" s="924">
        <v>0.6</v>
      </c>
      <c r="AN339" s="918">
        <v>1.94</v>
      </c>
      <c r="AO339" s="804" t="str">
        <f t="shared" si="93"/>
        <v>n/a</v>
      </c>
      <c r="AP339" s="805" t="str">
        <f t="shared" si="94"/>
        <v>n/a</v>
      </c>
      <c r="AQ339" s="938">
        <f t="shared" si="95"/>
        <v>18.368887025425138</v>
      </c>
      <c r="AR339" s="704">
        <f>INDEX(Historical!$C$7:$C$1439,MATCH(B339,Historical!$B$7:$B$1446,0))*IF(AH339="n/a",1.03,IF(AH339&lt;0,1.01,IF(AH339&gt;10,1.1,(1+AH339/100))))</f>
        <v>1.88375</v>
      </c>
      <c r="AS339" s="937">
        <f t="shared" si="96"/>
        <v>2.0340732500000001</v>
      </c>
      <c r="AT339" s="937">
        <f t="shared" si="97"/>
        <v>2.0916375229750002</v>
      </c>
      <c r="AU339" s="937">
        <f t="shared" si="97"/>
        <v>2.1508308648751928</v>
      </c>
      <c r="AV339" s="937">
        <f t="shared" si="97"/>
        <v>2.2116993783511609</v>
      </c>
      <c r="AW339" s="704">
        <f t="shared" si="98"/>
        <v>10.371991016201354</v>
      </c>
      <c r="AX339" s="812">
        <f t="shared" si="99"/>
        <v>22.238402693399131</v>
      </c>
      <c r="AY339" s="997">
        <v>0.96</v>
      </c>
      <c r="AZ339" s="924">
        <v>22.58</v>
      </c>
      <c r="BA339" s="924">
        <v>-7.93</v>
      </c>
      <c r="BB339" s="924">
        <v>7.3599999999999994</v>
      </c>
      <c r="BC339" s="924">
        <v>2.5499999999999998</v>
      </c>
      <c r="BE339" s="666">
        <v>2014</v>
      </c>
      <c r="BF339" s="948" t="e">
        <f>#VALUE!</f>
        <v>#VALUE!</v>
      </c>
      <c r="BG339" s="933">
        <v>2</v>
      </c>
    </row>
    <row r="340" spans="1:59" ht="11.25" customHeight="1" x14ac:dyDescent="0.2">
      <c r="A340" s="932" t="s">
        <v>4412</v>
      </c>
      <c r="B340" s="927" t="s">
        <v>3889</v>
      </c>
      <c r="C340" s="994" t="s">
        <v>4380</v>
      </c>
      <c r="D340" s="994" t="s">
        <v>523</v>
      </c>
      <c r="E340" s="794">
        <v>5</v>
      </c>
      <c r="F340" s="526">
        <v>839</v>
      </c>
      <c r="G340" s="526" t="s">
        <v>106</v>
      </c>
      <c r="H340" s="526" t="s">
        <v>106</v>
      </c>
      <c r="I340" s="926">
        <v>10.5</v>
      </c>
      <c r="J340" s="704">
        <f t="shared" si="86"/>
        <v>14.476190476190476</v>
      </c>
      <c r="K340" s="929">
        <v>0.38</v>
      </c>
      <c r="L340" s="641">
        <v>4</v>
      </c>
      <c r="M340" s="695">
        <f t="shared" si="87"/>
        <v>1.52</v>
      </c>
      <c r="N340" s="923" t="s">
        <v>327</v>
      </c>
      <c r="O340" s="797">
        <v>0.37</v>
      </c>
      <c r="P340" s="917">
        <v>43412</v>
      </c>
      <c r="Q340" s="917">
        <v>43424</v>
      </c>
      <c r="R340" s="695">
        <f t="shared" si="88"/>
        <v>2.7027027027027053</v>
      </c>
      <c r="S340" s="761">
        <f>IF(INDEX(Historical!$D$7:$D$1439,MATCH(B340,Historical!$B$7:$B$1446,0))=0,"n/a",(INDEX(Historical!$C$7:$C$1439,MATCH(B340,Historical!$B$7:$B$1446,0))/INDEX(Historical!$D$7:$D$1439,MATCH(B340,Historical!$B$7:$B$1446,0))-1)*100)</f>
        <v>4.929577464788748</v>
      </c>
      <c r="T340" s="761">
        <f>IF(INDEX(Historical!$F$7:$F$1432,MATCH(B340,Historical!$B$7:$B$1446,0))=0,"n/a",((INDEX(Historical!$C$7:$C$1439,MATCH(B340,Historical!$B$7:$B$1446,0))/INDEX(Historical!$F$7:$F$1432,MATCH(B340,Historical!$B$7:$B$1446,0)))^(1/3)-1)*100)</f>
        <v>4.9217484907025488</v>
      </c>
      <c r="U340" s="761" t="str">
        <f>IF(INDEX(Historical!$H$7:$H$1432,MATCH(B340,Historical!$B$7:$B$1446,0))=0,"n/a",((INDEX(Historical!$C$7:$C$1439,MATCH(B340,Historical!$B$7:$B$1446,0))/INDEX(Historical!$H$7:$H$1432,MATCH(B340,Historical!$B$7:$B$1446,0)))^(1/5)-1)*100)</f>
        <v>n/a</v>
      </c>
      <c r="V340" s="761" t="str">
        <f>IF(INDEX(Historical!$O$7:$O$1432,MATCH(B340,Historical!$B$7:$B$1446,0))=0,"n/a",((INDEX(Historical!$C$7:$C$1439,MATCH(B340,Historical!$B$7:$B$1446,0))/INDEX(Historical!$O$7:$O$1432,MATCH(B340,Historical!$B$7:$B$1446,0)))^(1/10)-1)*100)</f>
        <v>n/a</v>
      </c>
      <c r="W340" s="762" t="str">
        <f t="shared" si="89"/>
        <v>n/a</v>
      </c>
      <c r="X340" s="763" t="str">
        <f t="shared" si="90"/>
        <v>n/a</v>
      </c>
      <c r="Y340" s="928"/>
      <c r="Z340" s="704">
        <f t="shared" si="91"/>
        <v>562.96296296296293</v>
      </c>
      <c r="AA340" s="937">
        <f t="shared" si="92"/>
        <v>38.888888888888886</v>
      </c>
      <c r="AB340" s="641">
        <v>12</v>
      </c>
      <c r="AC340" s="918">
        <v>0.27</v>
      </c>
      <c r="AD340" s="918" t="s">
        <v>137</v>
      </c>
      <c r="AE340" s="918">
        <v>0.43</v>
      </c>
      <c r="AF340" s="918">
        <v>0.88</v>
      </c>
      <c r="AG340" s="918">
        <v>2.5</v>
      </c>
      <c r="AH340" s="918">
        <v>390.3</v>
      </c>
      <c r="AI340" s="918">
        <v>-21.46</v>
      </c>
      <c r="AJ340" s="918">
        <v>-59.8</v>
      </c>
      <c r="AK340" s="918" t="s">
        <v>137</v>
      </c>
      <c r="AL340" s="930">
        <v>658.14</v>
      </c>
      <c r="AM340" s="924">
        <v>1.2</v>
      </c>
      <c r="AN340" s="918">
        <v>0.61</v>
      </c>
      <c r="AO340" s="804" t="str">
        <f t="shared" si="93"/>
        <v>n/a</v>
      </c>
      <c r="AP340" s="805" t="str">
        <f t="shared" si="94"/>
        <v>n/a</v>
      </c>
      <c r="AQ340" s="938">
        <f t="shared" si="95"/>
        <v>23.32832822676987</v>
      </c>
      <c r="AR340" s="704">
        <f>INDEX(Historical!$C$7:$C$1439,MATCH(B340,Historical!$B$7:$B$1446,0))*IF(AH340="n/a",1.03,IF(AH340&lt;0,1.01,IF(AH340&gt;10,1.1,(1+AH340/100))))</f>
        <v>1.639</v>
      </c>
      <c r="AS340" s="937">
        <f t="shared" si="96"/>
        <v>1.6553899999999999</v>
      </c>
      <c r="AT340" s="937">
        <f t="shared" si="97"/>
        <v>1.7050517000000001</v>
      </c>
      <c r="AU340" s="937">
        <f t="shared" si="97"/>
        <v>1.7562032510000001</v>
      </c>
      <c r="AV340" s="937">
        <f t="shared" si="97"/>
        <v>1.8088893485300002</v>
      </c>
      <c r="AW340" s="704">
        <f t="shared" si="98"/>
        <v>8.5645342995300009</v>
      </c>
      <c r="AX340" s="812">
        <f t="shared" si="99"/>
        <v>81.566993328857151</v>
      </c>
      <c r="AY340" s="997">
        <v>1.1499999999999999</v>
      </c>
      <c r="AZ340" s="924">
        <v>-2.33</v>
      </c>
      <c r="BA340" s="924">
        <v>-45.03</v>
      </c>
      <c r="BB340" s="924">
        <v>-18.57</v>
      </c>
      <c r="BC340" s="924">
        <v>-29.24</v>
      </c>
      <c r="BE340" s="666">
        <v>2014</v>
      </c>
      <c r="BF340" s="948" t="e">
        <f>#VALUE!</f>
        <v>#VALUE!</v>
      </c>
      <c r="BG340" s="933">
        <v>1.3</v>
      </c>
    </row>
    <row r="341" spans="1:59" ht="11.25" customHeight="1" x14ac:dyDescent="0.2">
      <c r="A341" s="611" t="s">
        <v>1514</v>
      </c>
      <c r="B341" s="927" t="s">
        <v>1515</v>
      </c>
      <c r="C341" s="994" t="s">
        <v>108</v>
      </c>
      <c r="D341" s="994" t="s">
        <v>4368</v>
      </c>
      <c r="E341" s="795">
        <v>6</v>
      </c>
      <c r="F341" s="526">
        <v>705</v>
      </c>
      <c r="G341" s="526" t="s">
        <v>106</v>
      </c>
      <c r="H341" s="526" t="s">
        <v>106</v>
      </c>
      <c r="I341" s="926">
        <v>13.9</v>
      </c>
      <c r="J341" s="704">
        <f t="shared" si="86"/>
        <v>2.877697841726619</v>
      </c>
      <c r="K341" s="929">
        <v>0.1</v>
      </c>
      <c r="L341" s="641">
        <v>4</v>
      </c>
      <c r="M341" s="695">
        <f t="shared" si="87"/>
        <v>0.4</v>
      </c>
      <c r="N341" s="923" t="s">
        <v>443</v>
      </c>
      <c r="O341" s="797">
        <v>0.08</v>
      </c>
      <c r="P341" s="919">
        <v>43046</v>
      </c>
      <c r="Q341" s="919">
        <v>43061</v>
      </c>
      <c r="R341" s="695">
        <f t="shared" si="88"/>
        <v>25.000000000000007</v>
      </c>
      <c r="S341" s="761">
        <f>IF(INDEX(Historical!$D$7:$D$1439,MATCH(B341,Historical!$B$7:$B$1446,0))=0,"n/a",(INDEX(Historical!$C$7:$C$1439,MATCH(B341,Historical!$B$7:$B$1446,0))/INDEX(Historical!$D$7:$D$1439,MATCH(B341,Historical!$B$7:$B$1446,0))-1)*100)</f>
        <v>17.647058823529438</v>
      </c>
      <c r="T341" s="761">
        <f>IF(INDEX(Historical!$F$7:$F$1432,MATCH(B341,Historical!$B$7:$B$1446,0))=0,"n/a",((INDEX(Historical!$C$7:$C$1439,MATCH(B341,Historical!$B$7:$B$1446,0))/INDEX(Historical!$F$7:$F$1432,MATCH(B341,Historical!$B$7:$B$1446,0)))^(1/3)-1)*100)</f>
        <v>12.624788044360603</v>
      </c>
      <c r="U341" s="761">
        <f>IF(INDEX(Historical!$H$7:$H$1432,MATCH(B341,Historical!$B$7:$B$1446,0))=0,"n/a",((INDEX(Historical!$C$7:$C$1439,MATCH(B341,Historical!$B$7:$B$1446,0))/INDEX(Historical!$H$7:$H$1432,MATCH(B341,Historical!$B$7:$B$1446,0)))^(1/5)-1)*100)</f>
        <v>10.756634324829006</v>
      </c>
      <c r="V341" s="761">
        <f>IF(INDEX(Historical!$O$7:$O$1432,MATCH(B341,Historical!$B$7:$B$1446,0))=0,"n/a",((INDEX(Historical!$C$7:$C$1439,MATCH(B341,Historical!$B$7:$B$1446,0))/INDEX(Historical!$O$7:$O$1432,MATCH(B341,Historical!$B$7:$B$1446,0)))^(1/10)-1)*100)</f>
        <v>30.233140403018034</v>
      </c>
      <c r="W341" s="762">
        <f t="shared" si="89"/>
        <v>0.35578951380635343</v>
      </c>
      <c r="X341" s="763">
        <f t="shared" si="90"/>
        <v>0.54326435983984878</v>
      </c>
      <c r="Y341" s="729" t="s">
        <v>4432</v>
      </c>
      <c r="Z341" s="704">
        <f t="shared" si="91"/>
        <v>47.058823529411768</v>
      </c>
      <c r="AA341" s="937">
        <f t="shared" si="92"/>
        <v>16.352941176470591</v>
      </c>
      <c r="AB341" s="641">
        <v>12</v>
      </c>
      <c r="AC341" s="918">
        <v>0.85</v>
      </c>
      <c r="AD341" s="918">
        <v>2.04</v>
      </c>
      <c r="AE341" s="918">
        <v>4.8899999999999997</v>
      </c>
      <c r="AF341" s="918">
        <v>0.97</v>
      </c>
      <c r="AG341" s="918">
        <v>6.1</v>
      </c>
      <c r="AH341" s="918">
        <v>13.200000000000001</v>
      </c>
      <c r="AI341" s="918">
        <v>4.87</v>
      </c>
      <c r="AJ341" s="918">
        <v>19.8</v>
      </c>
      <c r="AK341" s="918">
        <v>8</v>
      </c>
      <c r="AL341" s="930">
        <v>720.71</v>
      </c>
      <c r="AM341" s="924">
        <v>2.2999999999999998</v>
      </c>
      <c r="AN341" s="918">
        <v>0.61</v>
      </c>
      <c r="AO341" s="804">
        <f t="shared" si="93"/>
        <v>-2.7186090099149656</v>
      </c>
      <c r="AP341" s="805">
        <f t="shared" si="94"/>
        <v>13.634332166555625</v>
      </c>
      <c r="AQ341" s="938">
        <f t="shared" si="95"/>
        <v>-16.036111092191096</v>
      </c>
      <c r="AR341" s="704">
        <f>INDEX(Historical!$C$7:$C$1439,MATCH(B341,Historical!$B$7:$B$1446,0))*IF(AH341="n/a",1.03,IF(AH341&lt;0,1.01,IF(AH341&gt;10,1.1,(1+AH341/100))))</f>
        <v>0.44000000000000006</v>
      </c>
      <c r="AS341" s="937">
        <f t="shared" si="96"/>
        <v>0.46142800000000006</v>
      </c>
      <c r="AT341" s="937">
        <f t="shared" si="97"/>
        <v>0.4983422400000001</v>
      </c>
      <c r="AU341" s="937">
        <f t="shared" si="97"/>
        <v>0.5382096192000001</v>
      </c>
      <c r="AV341" s="937">
        <f t="shared" si="97"/>
        <v>0.58126638873600012</v>
      </c>
      <c r="AW341" s="704">
        <f t="shared" si="98"/>
        <v>2.5192462479360005</v>
      </c>
      <c r="AX341" s="812">
        <f t="shared" si="99"/>
        <v>18.124073726158276</v>
      </c>
      <c r="AY341" s="997">
        <v>0.55000000000000004</v>
      </c>
      <c r="AZ341" s="924">
        <v>8.93</v>
      </c>
      <c r="BA341" s="924">
        <v>-19.79</v>
      </c>
      <c r="BB341" s="924">
        <v>-3.95</v>
      </c>
      <c r="BC341" s="924">
        <v>-7.5399999999999991</v>
      </c>
      <c r="BE341" s="666">
        <v>2014</v>
      </c>
      <c r="BF341" s="948" t="e">
        <f>#VALUE!</f>
        <v>#VALUE!</v>
      </c>
      <c r="BG341" s="933">
        <v>0.89999999999999991</v>
      </c>
    </row>
    <row r="342" spans="1:59" ht="11.25" customHeight="1" x14ac:dyDescent="0.2">
      <c r="A342" s="611" t="s">
        <v>4106</v>
      </c>
      <c r="B342" s="927" t="s">
        <v>3888</v>
      </c>
      <c r="C342" s="994" t="s">
        <v>128</v>
      </c>
      <c r="D342" s="994" t="s">
        <v>193</v>
      </c>
      <c r="E342" s="794">
        <v>5</v>
      </c>
      <c r="F342" s="526">
        <v>840</v>
      </c>
      <c r="G342" s="526" t="s">
        <v>106</v>
      </c>
      <c r="H342" s="526" t="s">
        <v>106</v>
      </c>
      <c r="I342" s="926">
        <v>12.96</v>
      </c>
      <c r="J342" s="704">
        <f t="shared" si="86"/>
        <v>4.9382716049382713</v>
      </c>
      <c r="K342" s="929">
        <v>0.16</v>
      </c>
      <c r="L342" s="641">
        <v>4</v>
      </c>
      <c r="M342" s="695">
        <f t="shared" si="87"/>
        <v>0.64</v>
      </c>
      <c r="N342" s="923" t="s">
        <v>228</v>
      </c>
      <c r="O342" s="797">
        <v>0.15</v>
      </c>
      <c r="P342" s="917">
        <v>43413</v>
      </c>
      <c r="Q342" s="917">
        <v>43427</v>
      </c>
      <c r="R342" s="695">
        <f t="shared" si="88"/>
        <v>6.6666666666666732</v>
      </c>
      <c r="S342" s="761">
        <f>IF(INDEX(Historical!$D$7:$D$1439,MATCH(B342,Historical!$B$7:$B$1446,0))=0,"n/a",(INDEX(Historical!$C$7:$C$1439,MATCH(B342,Historical!$B$7:$B$1446,0))/INDEX(Historical!$D$7:$D$1439,MATCH(B342,Historical!$B$7:$B$1446,0))-1)*100)</f>
        <v>38.095238095238095</v>
      </c>
      <c r="T342" s="761">
        <f>IF(INDEX(Historical!$F$7:$F$1432,MATCH(B342,Historical!$B$7:$B$1446,0))=0,"n/a",((INDEX(Historical!$C$7:$C$1439,MATCH(B342,Historical!$B$7:$B$1446,0))/INDEX(Historical!$F$7:$F$1432,MATCH(B342,Historical!$B$7:$B$1446,0)))^(1/3)-1)*100)</f>
        <v>60.607807189026744</v>
      </c>
      <c r="U342" s="761" t="str">
        <f>IF(INDEX(Historical!$H$7:$H$1432,MATCH(B342,Historical!$B$7:$B$1446,0))=0,"n/a",((INDEX(Historical!$C$7:$C$1439,MATCH(B342,Historical!$B$7:$B$1446,0))/INDEX(Historical!$H$7:$H$1432,MATCH(B342,Historical!$B$7:$B$1446,0)))^(1/5)-1)*100)</f>
        <v>n/a</v>
      </c>
      <c r="V342" s="761" t="str">
        <f>IF(INDEX(Historical!$O$7:$O$1432,MATCH(B342,Historical!$B$7:$B$1446,0))=0,"n/a",((INDEX(Historical!$C$7:$C$1439,MATCH(B342,Historical!$B$7:$B$1446,0))/INDEX(Historical!$O$7:$O$1432,MATCH(B342,Historical!$B$7:$B$1446,0)))^(1/10)-1)*100)</f>
        <v>n/a</v>
      </c>
      <c r="W342" s="762" t="str">
        <f t="shared" si="89"/>
        <v>n/a</v>
      </c>
      <c r="X342" s="763" t="str">
        <f t="shared" si="90"/>
        <v>n/a</v>
      </c>
      <c r="Y342" s="927"/>
      <c r="Z342" s="704">
        <f t="shared" si="91"/>
        <v>23.703703703703702</v>
      </c>
      <c r="AA342" s="937">
        <f t="shared" si="92"/>
        <v>4.8</v>
      </c>
      <c r="AB342" s="641">
        <v>12</v>
      </c>
      <c r="AC342" s="918">
        <v>2.7</v>
      </c>
      <c r="AD342" s="918" t="s">
        <v>137</v>
      </c>
      <c r="AE342" s="918">
        <v>0.78</v>
      </c>
      <c r="AF342" s="918">
        <v>1.66</v>
      </c>
      <c r="AG342" s="918">
        <v>22.8</v>
      </c>
      <c r="AH342" s="918">
        <v>-16.7</v>
      </c>
      <c r="AI342" s="918" t="s">
        <v>137</v>
      </c>
      <c r="AJ342" s="918">
        <v>77.100000000000009</v>
      </c>
      <c r="AK342" s="918" t="s">
        <v>137</v>
      </c>
      <c r="AL342" s="930">
        <v>150.47</v>
      </c>
      <c r="AM342" s="924">
        <v>2.1</v>
      </c>
      <c r="AN342" s="918">
        <v>0</v>
      </c>
      <c r="AO342" s="804" t="str">
        <f t="shared" si="93"/>
        <v>n/a</v>
      </c>
      <c r="AP342" s="805" t="str">
        <f t="shared" si="94"/>
        <v>n/a</v>
      </c>
      <c r="AQ342" s="938">
        <f t="shared" si="95"/>
        <v>-40.490897054876271</v>
      </c>
      <c r="AR342" s="704">
        <f>INDEX(Historical!$C$7:$C$1439,MATCH(B342,Historical!$B$7:$B$1446,0))*IF(AH342="n/a",1.03,IF(AH342&lt;0,1.01,IF(AH342&gt;10,1.1,(1+AH342/100))))</f>
        <v>0.58579999999999999</v>
      </c>
      <c r="AS342" s="937">
        <f t="shared" si="96"/>
        <v>0.60337399999999997</v>
      </c>
      <c r="AT342" s="937">
        <f t="shared" si="97"/>
        <v>0.62147521999999999</v>
      </c>
      <c r="AU342" s="937">
        <f t="shared" si="97"/>
        <v>0.64011947660000001</v>
      </c>
      <c r="AV342" s="937">
        <f t="shared" si="97"/>
        <v>0.65932306089800008</v>
      </c>
      <c r="AW342" s="704">
        <f t="shared" si="98"/>
        <v>3.110091757498</v>
      </c>
      <c r="AX342" s="812">
        <f t="shared" si="99"/>
        <v>23.997621585632714</v>
      </c>
      <c r="AY342" s="997">
        <v>1.43</v>
      </c>
      <c r="AZ342" s="924">
        <v>10.040000000000001</v>
      </c>
      <c r="BA342" s="924">
        <v>-51.749999999999993</v>
      </c>
      <c r="BB342" s="924">
        <v>-10.77</v>
      </c>
      <c r="BC342" s="924">
        <v>-36.870000000000005</v>
      </c>
      <c r="BE342" s="666">
        <v>2014</v>
      </c>
      <c r="BF342" s="948" t="e">
        <f>#VALUE!</f>
        <v>#VALUE!</v>
      </c>
      <c r="BG342" s="933">
        <v>13</v>
      </c>
    </row>
    <row r="343" spans="1:59" ht="11.25" customHeight="1" x14ac:dyDescent="0.2">
      <c r="A343" s="611" t="s">
        <v>1510</v>
      </c>
      <c r="B343" s="927" t="s">
        <v>1511</v>
      </c>
      <c r="C343" s="994" t="s">
        <v>131</v>
      </c>
      <c r="D343" s="994" t="s">
        <v>4365</v>
      </c>
      <c r="E343" s="794">
        <v>8</v>
      </c>
      <c r="F343" s="526">
        <v>565</v>
      </c>
      <c r="G343" s="526" t="s">
        <v>37</v>
      </c>
      <c r="H343" s="526" t="s">
        <v>37</v>
      </c>
      <c r="I343" s="926">
        <v>28.66</v>
      </c>
      <c r="J343" s="704">
        <f t="shared" si="86"/>
        <v>2.7913468248429867</v>
      </c>
      <c r="K343" s="929">
        <v>0.2</v>
      </c>
      <c r="L343" s="641">
        <v>4</v>
      </c>
      <c r="M343" s="695">
        <f t="shared" si="87"/>
        <v>0.8</v>
      </c>
      <c r="N343" s="923" t="s">
        <v>1248</v>
      </c>
      <c r="O343" s="797">
        <v>0.19500000000000001</v>
      </c>
      <c r="P343" s="917">
        <v>43504</v>
      </c>
      <c r="Q343" s="917">
        <v>43516</v>
      </c>
      <c r="R343" s="695">
        <f t="shared" si="88"/>
        <v>2.5641025641025665</v>
      </c>
      <c r="S343" s="761">
        <f>IF(INDEX(Historical!$D$7:$D$1439,MATCH(B343,Historical!$B$7:$B$1446,0))=0,"n/a",(INDEX(Historical!$C$7:$C$1439,MATCH(B343,Historical!$B$7:$B$1446,0))/INDEX(Historical!$D$7:$D$1439,MATCH(B343,Historical!$B$7:$B$1446,0))-1)*100)</f>
        <v>11.428571428571432</v>
      </c>
      <c r="T343" s="761">
        <f>IF(INDEX(Historical!$F$7:$F$1432,MATCH(B343,Historical!$B$7:$B$1446,0))=0,"n/a",((INDEX(Historical!$C$7:$C$1439,MATCH(B343,Historical!$B$7:$B$1446,0))/INDEX(Historical!$F$7:$F$1432,MATCH(B343,Historical!$B$7:$B$1446,0)))^(1/3)-1)*100)</f>
        <v>14.89127877948726</v>
      </c>
      <c r="U343" s="761">
        <f>IF(INDEX(Historical!$H$7:$H$1432,MATCH(B343,Historical!$B$7:$B$1446,0))=0,"n/a",((INDEX(Historical!$C$7:$C$1439,MATCH(B343,Historical!$B$7:$B$1446,0))/INDEX(Historical!$H$7:$H$1432,MATCH(B343,Historical!$B$7:$B$1446,0)))^(1/5)-1)*100)</f>
        <v>15.16307146417617</v>
      </c>
      <c r="V343" s="761">
        <f>IF(INDEX(Historical!$O$7:$O$1432,MATCH(B343,Historical!$B$7:$B$1446,0))=0,"n/a",((INDEX(Historical!$C$7:$C$1439,MATCH(B343,Historical!$B$7:$B$1446,0))/INDEX(Historical!$O$7:$O$1432,MATCH(B343,Historical!$B$7:$B$1446,0)))^(1/10)-1)*100)</f>
        <v>7.9943495153367294</v>
      </c>
      <c r="W343" s="762">
        <f t="shared" si="89"/>
        <v>1.8967236089798967</v>
      </c>
      <c r="X343" s="763" t="str">
        <f t="shared" si="90"/>
        <v>n/a</v>
      </c>
      <c r="Y343" s="707"/>
      <c r="Z343" s="704" t="str">
        <f t="shared" si="91"/>
        <v>n/a</v>
      </c>
      <c r="AA343" s="937" t="str">
        <f t="shared" si="92"/>
        <v>n/a</v>
      </c>
      <c r="AB343" s="641">
        <v>12</v>
      </c>
      <c r="AC343" s="918">
        <v>-0.12</v>
      </c>
      <c r="AD343" s="918" t="s">
        <v>137</v>
      </c>
      <c r="AE343" s="918">
        <v>2.0699999999999998</v>
      </c>
      <c r="AF343" s="918">
        <v>2.17</v>
      </c>
      <c r="AG343" s="918">
        <v>-1.4000000000000001</v>
      </c>
      <c r="AH343" s="918">
        <v>-121</v>
      </c>
      <c r="AI343" s="918">
        <v>6.5699999999999994</v>
      </c>
      <c r="AJ343" s="918">
        <v>-16.2</v>
      </c>
      <c r="AK343" s="918">
        <v>5.26</v>
      </c>
      <c r="AL343" s="930">
        <v>10600</v>
      </c>
      <c r="AM343" s="924">
        <v>0.3</v>
      </c>
      <c r="AN343" s="918">
        <v>1.87</v>
      </c>
      <c r="AO343" s="804" t="str">
        <f t="shared" si="93"/>
        <v>n/a</v>
      </c>
      <c r="AP343" s="805">
        <f t="shared" si="94"/>
        <v>17.954418289019156</v>
      </c>
      <c r="AQ343" s="938" t="str">
        <f t="shared" si="95"/>
        <v>n/a</v>
      </c>
      <c r="AR343" s="704">
        <f>INDEX(Historical!$C$7:$C$1439,MATCH(B343,Historical!$B$7:$B$1446,0))*IF(AH343="n/a",1.03,IF(AH343&lt;0,1.01,IF(AH343&gt;10,1.1,(1+AH343/100))))</f>
        <v>0.78780000000000006</v>
      </c>
      <c r="AS343" s="937">
        <f t="shared" si="96"/>
        <v>0.83955846000000012</v>
      </c>
      <c r="AT343" s="937">
        <f t="shared" si="97"/>
        <v>0.88371923499600014</v>
      </c>
      <c r="AU343" s="937">
        <f t="shared" si="97"/>
        <v>0.93020286675678976</v>
      </c>
      <c r="AV343" s="937">
        <f t="shared" si="97"/>
        <v>0.97913153754819693</v>
      </c>
      <c r="AW343" s="704">
        <f t="shared" si="98"/>
        <v>4.4204120993009877</v>
      </c>
      <c r="AX343" s="812">
        <f t="shared" si="99"/>
        <v>15.423629097351665</v>
      </c>
      <c r="AY343" s="997">
        <v>0.27</v>
      </c>
      <c r="AZ343" s="924">
        <v>23.369999999999997</v>
      </c>
      <c r="BA343" s="924">
        <v>-0.66</v>
      </c>
      <c r="BB343" s="924">
        <v>5.62</v>
      </c>
      <c r="BC343" s="924">
        <v>9.0399999999999991</v>
      </c>
      <c r="BE343" s="666">
        <v>2012</v>
      </c>
      <c r="BF343" s="948" t="e">
        <f>#VALUE!</f>
        <v>#VALUE!</v>
      </c>
      <c r="BG343" s="933">
        <v>-0.3</v>
      </c>
    </row>
    <row r="344" spans="1:59" ht="11.25" customHeight="1" x14ac:dyDescent="0.2">
      <c r="A344" s="932" t="s">
        <v>1508</v>
      </c>
      <c r="B344" s="927" t="s">
        <v>1509</v>
      </c>
      <c r="C344" s="994" t="s">
        <v>112</v>
      </c>
      <c r="D344" s="994" t="s">
        <v>4399</v>
      </c>
      <c r="E344" s="794">
        <v>6</v>
      </c>
      <c r="F344" s="526">
        <v>725</v>
      </c>
      <c r="G344" s="526" t="s">
        <v>106</v>
      </c>
      <c r="H344" s="526" t="s">
        <v>106</v>
      </c>
      <c r="I344" s="926">
        <v>23.67</v>
      </c>
      <c r="J344" s="704">
        <f t="shared" si="86"/>
        <v>5.9146599070553432</v>
      </c>
      <c r="K344" s="929">
        <v>0.35</v>
      </c>
      <c r="L344" s="641">
        <v>4</v>
      </c>
      <c r="M344" s="695">
        <f t="shared" si="87"/>
        <v>1.4</v>
      </c>
      <c r="N344" s="923" t="s">
        <v>327</v>
      </c>
      <c r="O344" s="797">
        <v>0.34</v>
      </c>
      <c r="P344" s="917">
        <v>43256</v>
      </c>
      <c r="Q344" s="917">
        <v>43271</v>
      </c>
      <c r="R344" s="695">
        <f t="shared" si="88"/>
        <v>2.9411764705882213</v>
      </c>
      <c r="S344" s="761">
        <f>IF(INDEX(Historical!$D$7:$D$1439,MATCH(B344,Historical!$B$7:$B$1446,0))=0,"n/a",(INDEX(Historical!$C$7:$C$1439,MATCH(B344,Historical!$B$7:$B$1446,0))/INDEX(Historical!$D$7:$D$1439,MATCH(B344,Historical!$B$7:$B$1446,0))-1)*100)</f>
        <v>4.5112781954887105</v>
      </c>
      <c r="T344" s="761">
        <f>IF(INDEX(Historical!$F$7:$F$1432,MATCH(B344,Historical!$B$7:$B$1446,0))=0,"n/a",((INDEX(Historical!$C$7:$C$1439,MATCH(B344,Historical!$B$7:$B$1446,0))/INDEX(Historical!$F$7:$F$1432,MATCH(B344,Historical!$B$7:$B$1446,0)))^(1/3)-1)*100)</f>
        <v>8.4416459500336707</v>
      </c>
      <c r="U344" s="761">
        <f>IF(INDEX(Historical!$H$7:$H$1432,MATCH(B344,Historical!$B$7:$B$1446,0))=0,"n/a",((INDEX(Historical!$C$7:$C$1439,MATCH(B344,Historical!$B$7:$B$1446,0))/INDEX(Historical!$H$7:$H$1432,MATCH(B344,Historical!$B$7:$B$1446,0)))^(1/5)-1)*100)</f>
        <v>14.060812461697925</v>
      </c>
      <c r="V344" s="761" t="str">
        <f>IF(INDEX(Historical!$O$7:$O$1432,MATCH(B344,Historical!$B$7:$B$1446,0))=0,"n/a",((INDEX(Historical!$C$7:$C$1439,MATCH(B344,Historical!$B$7:$B$1446,0))/INDEX(Historical!$O$7:$O$1432,MATCH(B344,Historical!$B$7:$B$1446,0)))^(1/10)-1)*100)</f>
        <v>n/a</v>
      </c>
      <c r="W344" s="762" t="str">
        <f t="shared" si="89"/>
        <v>n/a</v>
      </c>
      <c r="X344" s="763" t="str">
        <f t="shared" si="90"/>
        <v>n/a</v>
      </c>
      <c r="Y344" s="928" t="s">
        <v>810</v>
      </c>
      <c r="Z344" s="704" t="str">
        <f t="shared" si="91"/>
        <v>n/a</v>
      </c>
      <c r="AA344" s="937" t="str">
        <f t="shared" si="92"/>
        <v>n/a</v>
      </c>
      <c r="AB344" s="641">
        <v>12</v>
      </c>
      <c r="AC344" s="918">
        <v>-2.65</v>
      </c>
      <c r="AD344" s="918" t="s">
        <v>137</v>
      </c>
      <c r="AE344" s="918">
        <v>1.32</v>
      </c>
      <c r="AF344" s="918">
        <v>2.95</v>
      </c>
      <c r="AG344" s="918">
        <v>-18.8</v>
      </c>
      <c r="AH344" s="918">
        <v>-277.59999999999997</v>
      </c>
      <c r="AI344" s="918">
        <v>10.190000000000001</v>
      </c>
      <c r="AJ344" s="918">
        <v>-34</v>
      </c>
      <c r="AK344" s="918">
        <v>4.71</v>
      </c>
      <c r="AL344" s="930">
        <v>8590</v>
      </c>
      <c r="AM344" s="924">
        <v>0.5</v>
      </c>
      <c r="AN344" s="918">
        <v>2.95</v>
      </c>
      <c r="AO344" s="804" t="str">
        <f t="shared" si="93"/>
        <v>n/a</v>
      </c>
      <c r="AP344" s="805">
        <f t="shared" si="94"/>
        <v>19.975472368753266</v>
      </c>
      <c r="AQ344" s="938" t="str">
        <f t="shared" si="95"/>
        <v>n/a</v>
      </c>
      <c r="AR344" s="704">
        <f>INDEX(Historical!$C$7:$C$1439,MATCH(B344,Historical!$B$7:$B$1446,0))*IF(AH344="n/a",1.03,IF(AH344&lt;0,1.01,IF(AH344&gt;10,1.1,(1+AH344/100))))</f>
        <v>1.4038999999999999</v>
      </c>
      <c r="AS344" s="937">
        <f t="shared" si="96"/>
        <v>1.5442899999999999</v>
      </c>
      <c r="AT344" s="937">
        <f t="shared" si="97"/>
        <v>1.6170260589999998</v>
      </c>
      <c r="AU344" s="937">
        <f t="shared" si="97"/>
        <v>1.6931879863788997</v>
      </c>
      <c r="AV344" s="937">
        <f t="shared" si="97"/>
        <v>1.7729371405373457</v>
      </c>
      <c r="AW344" s="704">
        <f t="shared" si="98"/>
        <v>8.0313411859162454</v>
      </c>
      <c r="AX344" s="812">
        <f t="shared" si="99"/>
        <v>33.930465508729384</v>
      </c>
      <c r="AY344" s="997">
        <v>0.9</v>
      </c>
      <c r="AZ344" s="924">
        <v>15.290000000000001</v>
      </c>
      <c r="BA344" s="924">
        <v>-32.1</v>
      </c>
      <c r="BB344" s="924">
        <v>-9.36</v>
      </c>
      <c r="BC344" s="924">
        <v>-10.95</v>
      </c>
      <c r="BE344" s="666">
        <v>2013</v>
      </c>
      <c r="BF344" s="948" t="e">
        <f>#VALUE!</f>
        <v>#VALUE!</v>
      </c>
      <c r="BG344" s="933">
        <v>-4.3999999999999995</v>
      </c>
    </row>
    <row r="345" spans="1:59" ht="11.25" customHeight="1" x14ac:dyDescent="0.2">
      <c r="A345" s="537" t="s">
        <v>1500</v>
      </c>
      <c r="B345" s="927" t="s">
        <v>1501</v>
      </c>
      <c r="C345" s="994" t="s">
        <v>123</v>
      </c>
      <c r="D345" s="994" t="s">
        <v>4403</v>
      </c>
      <c r="E345" s="794">
        <v>9</v>
      </c>
      <c r="F345" s="526">
        <v>433</v>
      </c>
      <c r="G345" s="526" t="s">
        <v>106</v>
      </c>
      <c r="H345" s="526" t="s">
        <v>106</v>
      </c>
      <c r="I345" s="926">
        <v>64.36</v>
      </c>
      <c r="J345" s="704">
        <f t="shared" si="86"/>
        <v>2.7967681789931635</v>
      </c>
      <c r="K345" s="929">
        <v>0.45</v>
      </c>
      <c r="L345" s="641">
        <v>4</v>
      </c>
      <c r="M345" s="695">
        <f t="shared" si="87"/>
        <v>1.8</v>
      </c>
      <c r="N345" s="923" t="s">
        <v>1004</v>
      </c>
      <c r="O345" s="797">
        <v>0.41</v>
      </c>
      <c r="P345" s="917">
        <v>43510</v>
      </c>
      <c r="Q345" s="917">
        <v>43528</v>
      </c>
      <c r="R345" s="695">
        <f t="shared" si="88"/>
        <v>9.7560975609756184</v>
      </c>
      <c r="S345" s="761">
        <f>IF(INDEX(Historical!$D$7:$D$1439,MATCH(B345,Historical!$B$7:$B$1446,0))=0,"n/a",(INDEX(Historical!$C$7:$C$1439,MATCH(B345,Historical!$B$7:$B$1446,0))/INDEX(Historical!$D$7:$D$1439,MATCH(B345,Historical!$B$7:$B$1446,0))-1)*100)</f>
        <v>10.810810810810811</v>
      </c>
      <c r="T345" s="761">
        <f>IF(INDEX(Historical!$F$7:$F$1432,MATCH(B345,Historical!$B$7:$B$1446,0))=0,"n/a",((INDEX(Historical!$C$7:$C$1439,MATCH(B345,Historical!$B$7:$B$1446,0))/INDEX(Historical!$F$7:$F$1432,MATCH(B345,Historical!$B$7:$B$1446,0)))^(1/3)-1)*100)</f>
        <v>10.973904713454852</v>
      </c>
      <c r="U345" s="761">
        <f>IF(INDEX(Historical!$H$7:$H$1432,MATCH(B345,Historical!$B$7:$B$1446,0))=0,"n/a",((INDEX(Historical!$C$7:$C$1439,MATCH(B345,Historical!$B$7:$B$1446,0))/INDEX(Historical!$H$7:$H$1432,MATCH(B345,Historical!$B$7:$B$1446,0)))^(1/5)-1)*100)</f>
        <v>18.562995052566443</v>
      </c>
      <c r="V345" s="761">
        <f>IF(INDEX(Historical!$O$7:$O$1432,MATCH(B345,Historical!$B$7:$B$1446,0))=0,"n/a",((INDEX(Historical!$C$7:$C$1439,MATCH(B345,Historical!$B$7:$B$1446,0))/INDEX(Historical!$O$7:$O$1432,MATCH(B345,Historical!$B$7:$B$1446,0)))^(1/10)-1)*100)</f>
        <v>15.153829617873171</v>
      </c>
      <c r="W345" s="762">
        <f t="shared" si="89"/>
        <v>1.224970553362454</v>
      </c>
      <c r="X345" s="763" t="str">
        <f t="shared" si="90"/>
        <v>n/a</v>
      </c>
      <c r="Y345" s="729"/>
      <c r="Z345" s="704">
        <f t="shared" si="91"/>
        <v>82.568807339449535</v>
      </c>
      <c r="AA345" s="937">
        <f t="shared" si="92"/>
        <v>29.52293577981651</v>
      </c>
      <c r="AB345" s="641">
        <v>12</v>
      </c>
      <c r="AC345" s="918">
        <v>2.1800000000000002</v>
      </c>
      <c r="AD345" s="918">
        <v>2.57</v>
      </c>
      <c r="AE345" s="918">
        <v>1.08</v>
      </c>
      <c r="AF345" s="918">
        <v>2.78</v>
      </c>
      <c r="AG345" s="918">
        <v>9.1</v>
      </c>
      <c r="AH345" s="918">
        <v>-49.4</v>
      </c>
      <c r="AI345" s="918">
        <v>19.48</v>
      </c>
      <c r="AJ345" s="918">
        <v>-5.6000000000000005</v>
      </c>
      <c r="AK345" s="918">
        <v>11.5</v>
      </c>
      <c r="AL345" s="930">
        <v>1120</v>
      </c>
      <c r="AM345" s="924">
        <v>1.3</v>
      </c>
      <c r="AN345" s="918">
        <v>0.61</v>
      </c>
      <c r="AO345" s="804">
        <f t="shared" si="93"/>
        <v>-8.163172548256906</v>
      </c>
      <c r="AP345" s="805">
        <f t="shared" si="94"/>
        <v>21.359763231559604</v>
      </c>
      <c r="AQ345" s="938">
        <f t="shared" si="95"/>
        <v>90.990123616542462</v>
      </c>
      <c r="AR345" s="704">
        <f>INDEX(Historical!$C$7:$C$1439,MATCH(B345,Historical!$B$7:$B$1446,0))*IF(AH345="n/a",1.03,IF(AH345&lt;0,1.01,IF(AH345&gt;10,1.1,(1+AH345/100))))</f>
        <v>1.6563999999999999</v>
      </c>
      <c r="AS345" s="937">
        <f t="shared" si="96"/>
        <v>1.8220400000000001</v>
      </c>
      <c r="AT345" s="937">
        <f t="shared" si="97"/>
        <v>2.0042440000000004</v>
      </c>
      <c r="AU345" s="937">
        <f t="shared" si="97"/>
        <v>2.2046684000000005</v>
      </c>
      <c r="AV345" s="937">
        <f t="shared" si="97"/>
        <v>2.4251352400000008</v>
      </c>
      <c r="AW345" s="704">
        <f t="shared" si="98"/>
        <v>10.112487640000003</v>
      </c>
      <c r="AX345" s="812">
        <f t="shared" si="99"/>
        <v>15.712379801118711</v>
      </c>
      <c r="AY345" s="997">
        <v>1.1599999999999999</v>
      </c>
      <c r="AZ345" s="924">
        <v>13.309999999999999</v>
      </c>
      <c r="BA345" s="924">
        <v>-33.06</v>
      </c>
      <c r="BB345" s="924">
        <v>-4.33</v>
      </c>
      <c r="BC345" s="924">
        <v>-16.18</v>
      </c>
      <c r="BE345" s="666">
        <v>2011</v>
      </c>
      <c r="BF345" s="948" t="e">
        <f>#VALUE!</f>
        <v>#VALUE!</v>
      </c>
      <c r="BG345" s="933">
        <v>4.1000000000000005</v>
      </c>
    </row>
    <row r="346" spans="1:59" ht="11.25" customHeight="1" x14ac:dyDescent="0.2">
      <c r="A346" s="932" t="s">
        <v>4087</v>
      </c>
      <c r="B346" s="927" t="s">
        <v>4088</v>
      </c>
      <c r="C346" s="994" t="s">
        <v>112</v>
      </c>
      <c r="D346" s="994" t="s">
        <v>213</v>
      </c>
      <c r="E346" s="794">
        <v>5</v>
      </c>
      <c r="F346" s="526">
        <v>867</v>
      </c>
      <c r="G346" s="526" t="s">
        <v>106</v>
      </c>
      <c r="H346" s="526" t="s">
        <v>106</v>
      </c>
      <c r="I346" s="926">
        <v>64.45</v>
      </c>
      <c r="J346" s="704">
        <f t="shared" si="86"/>
        <v>1.5515903801396431</v>
      </c>
      <c r="K346" s="929">
        <v>0.25</v>
      </c>
      <c r="L346" s="641">
        <v>4</v>
      </c>
      <c r="M346" s="695">
        <f t="shared" si="87"/>
        <v>1</v>
      </c>
      <c r="N346" s="923" t="s">
        <v>327</v>
      </c>
      <c r="O346" s="797">
        <v>0.24</v>
      </c>
      <c r="P346" s="917">
        <v>43529</v>
      </c>
      <c r="Q346" s="917">
        <v>43544</v>
      </c>
      <c r="R346" s="695">
        <f t="shared" si="88"/>
        <v>4.1666666666666705</v>
      </c>
      <c r="S346" s="761">
        <f>IF(INDEX(Historical!$D$7:$D$1439,MATCH(B346,Historical!$B$7:$B$1446,0))=0,"n/a",(INDEX(Historical!$C$7:$C$1439,MATCH(B346,Historical!$B$7:$B$1446,0))/INDEX(Historical!$D$7:$D$1439,MATCH(B346,Historical!$B$7:$B$1446,0))-1)*100)</f>
        <v>9.0909090909090828</v>
      </c>
      <c r="T346" s="761">
        <f>IF(INDEX(Historical!$F$7:$F$1432,MATCH(B346,Historical!$B$7:$B$1446,0))=0,"n/a",((INDEX(Historical!$C$7:$C$1439,MATCH(B346,Historical!$B$7:$B$1446,0))/INDEX(Historical!$F$7:$F$1432,MATCH(B346,Historical!$B$7:$B$1446,0)))^(1/3)-1)*100)</f>
        <v>6.2658569182611146</v>
      </c>
      <c r="U346" s="761" t="str">
        <f>IF(INDEX(Historical!$H$7:$H$1432,MATCH(B346,Historical!$B$7:$B$1446,0))=0,"n/a",((INDEX(Historical!$C$7:$C$1439,MATCH(B346,Historical!$B$7:$B$1446,0))/INDEX(Historical!$H$7:$H$1432,MATCH(B346,Historical!$B$7:$B$1446,0)))^(1/5)-1)*100)</f>
        <v>n/a</v>
      </c>
      <c r="V346" s="761" t="str">
        <f>IF(INDEX(Historical!$O$7:$O$1432,MATCH(B346,Historical!$B$7:$B$1446,0))=0,"n/a",((INDEX(Historical!$C$7:$C$1439,MATCH(B346,Historical!$B$7:$B$1446,0))/INDEX(Historical!$O$7:$O$1432,MATCH(B346,Historical!$B$7:$B$1446,0)))^(1/10)-1)*100)</f>
        <v>n/a</v>
      </c>
      <c r="W346" s="762" t="str">
        <f t="shared" si="89"/>
        <v>n/a</v>
      </c>
      <c r="X346" s="763" t="str">
        <f t="shared" si="90"/>
        <v>n/a</v>
      </c>
      <c r="Y346" s="928"/>
      <c r="Z346" s="704">
        <f t="shared" si="91"/>
        <v>80</v>
      </c>
      <c r="AA346" s="937">
        <f t="shared" si="92"/>
        <v>51.56</v>
      </c>
      <c r="AB346" s="641">
        <v>12</v>
      </c>
      <c r="AC346" s="918">
        <v>1.25</v>
      </c>
      <c r="AD346" s="918">
        <v>6.45</v>
      </c>
      <c r="AE346" s="918">
        <v>0.93</v>
      </c>
      <c r="AF346" s="918">
        <v>1.54</v>
      </c>
      <c r="AG346" s="918">
        <v>2.8000000000000003</v>
      </c>
      <c r="AH346" s="918">
        <v>-94.5</v>
      </c>
      <c r="AI346" s="918">
        <v>11.89</v>
      </c>
      <c r="AJ346" s="918">
        <v>1.7999999999999998</v>
      </c>
      <c r="AK346" s="918">
        <v>8</v>
      </c>
      <c r="AL346" s="930">
        <v>1430</v>
      </c>
      <c r="AM346" s="924">
        <v>1.6</v>
      </c>
      <c r="AN346" s="918">
        <v>0.54</v>
      </c>
      <c r="AO346" s="804" t="str">
        <f t="shared" si="93"/>
        <v>n/a</v>
      </c>
      <c r="AP346" s="805" t="str">
        <f t="shared" si="94"/>
        <v>n/a</v>
      </c>
      <c r="AQ346" s="938">
        <f t="shared" si="95"/>
        <v>87.856209787048442</v>
      </c>
      <c r="AR346" s="704">
        <f>INDEX(Historical!$C$7:$C$1439,MATCH(B346,Historical!$B$7:$B$1446,0))*IF(AH346="n/a",1.03,IF(AH346&lt;0,1.01,IF(AH346&gt;10,1.1,(1+AH346/100))))</f>
        <v>0.96960000000000002</v>
      </c>
      <c r="AS346" s="937">
        <f t="shared" si="96"/>
        <v>1.0665600000000002</v>
      </c>
      <c r="AT346" s="937">
        <f t="shared" si="97"/>
        <v>1.1518848000000004</v>
      </c>
      <c r="AU346" s="937">
        <f t="shared" si="97"/>
        <v>1.2440355840000006</v>
      </c>
      <c r="AV346" s="937">
        <f t="shared" si="97"/>
        <v>1.3435584307200008</v>
      </c>
      <c r="AW346" s="704">
        <f t="shared" si="98"/>
        <v>5.7756388147200015</v>
      </c>
      <c r="AX346" s="812">
        <f t="shared" si="99"/>
        <v>8.9614256240806842</v>
      </c>
      <c r="AY346" s="997">
        <v>1.57</v>
      </c>
      <c r="AZ346" s="924">
        <v>16.170000000000002</v>
      </c>
      <c r="BA346" s="924">
        <v>-20.100000000000001</v>
      </c>
      <c r="BB346" s="924">
        <v>-3.42</v>
      </c>
      <c r="BC346" s="924">
        <v>-6.660000000000001</v>
      </c>
      <c r="BE346" s="666">
        <v>2015</v>
      </c>
      <c r="BF346" s="948" t="e">
        <f>#VALUE!</f>
        <v>#VALUE!</v>
      </c>
      <c r="BG346" s="933">
        <v>1.4000000000000001</v>
      </c>
    </row>
    <row r="347" spans="1:59" s="840" customFormat="1" ht="11.25" customHeight="1" x14ac:dyDescent="0.2">
      <c r="A347" s="843" t="s">
        <v>1504</v>
      </c>
      <c r="B347" s="848" t="s">
        <v>1505</v>
      </c>
      <c r="C347" s="994" t="s">
        <v>108</v>
      </c>
      <c r="D347" s="994" t="s">
        <v>4360</v>
      </c>
      <c r="E347" s="1006">
        <v>6</v>
      </c>
      <c r="F347" s="526">
        <v>699</v>
      </c>
      <c r="G347" s="1151" t="s">
        <v>106</v>
      </c>
      <c r="H347" s="1151" t="s">
        <v>106</v>
      </c>
      <c r="I347" s="821">
        <v>16.91</v>
      </c>
      <c r="J347" s="822">
        <f t="shared" si="86"/>
        <v>11.827321111768184</v>
      </c>
      <c r="K347" s="823">
        <v>0.5</v>
      </c>
      <c r="L347" s="824">
        <v>4</v>
      </c>
      <c r="M347" s="825">
        <f t="shared" si="87"/>
        <v>2</v>
      </c>
      <c r="N347" s="826" t="s">
        <v>280</v>
      </c>
      <c r="O347" s="827">
        <v>0.48</v>
      </c>
      <c r="P347" s="849">
        <v>42915</v>
      </c>
      <c r="Q347" s="849">
        <v>42944</v>
      </c>
      <c r="R347" s="825">
        <f t="shared" si="88"/>
        <v>4.1666666666666705</v>
      </c>
      <c r="S347" s="761">
        <f>IF(INDEX(Historical!$D$7:$D$1439,MATCH(B347,Historical!$B$7:$B$1446,0))=0,"n/a",(INDEX(Historical!$C$7:$C$1439,MATCH(B347,Historical!$B$7:$B$1446,0))/INDEX(Historical!$D$7:$D$1439,MATCH(B347,Historical!$B$7:$B$1446,0))-1)*100)</f>
        <v>3.0927835051546504</v>
      </c>
      <c r="T347" s="761">
        <f>IF(INDEX(Historical!$F$7:$F$1432,MATCH(B347,Historical!$B$7:$B$1446,0))=0,"n/a",((INDEX(Historical!$C$7:$C$1439,MATCH(B347,Historical!$B$7:$B$1446,0))/INDEX(Historical!$F$7:$F$1432,MATCH(B347,Historical!$B$7:$B$1446,0)))^(1/3)-1)*100)</f>
        <v>6.1951073254973732</v>
      </c>
      <c r="U347" s="761">
        <f>IF(INDEX(Historical!$H$7:$H$1432,MATCH(B347,Historical!$B$7:$B$1446,0))=0,"n/a",((INDEX(Historical!$C$7:$C$1439,MATCH(B347,Historical!$B$7:$B$1446,0))/INDEX(Historical!$H$7:$H$1432,MATCH(B347,Historical!$B$7:$B$1446,0)))^(1/5)-1)*100)</f>
        <v>32.485022284631285</v>
      </c>
      <c r="V347" s="761" t="str">
        <f>IF(INDEX(Historical!$O$7:$O$1432,MATCH(B347,Historical!$B$7:$B$1446,0))=0,"n/a",((INDEX(Historical!$C$7:$C$1439,MATCH(B347,Historical!$B$7:$B$1446,0))/INDEX(Historical!$O$7:$O$1432,MATCH(B347,Historical!$B$7:$B$1446,0)))^(1/10)-1)*100)</f>
        <v>n/a</v>
      </c>
      <c r="W347" s="829" t="str">
        <f t="shared" si="89"/>
        <v>n/a</v>
      </c>
      <c r="X347" s="830">
        <f t="shared" si="90"/>
        <v>5.1563527435922678</v>
      </c>
      <c r="Y347" s="996" t="s">
        <v>4432</v>
      </c>
      <c r="Z347" s="822">
        <f t="shared" si="91"/>
        <v>69.686411149825773</v>
      </c>
      <c r="AA347" s="832">
        <f t="shared" si="92"/>
        <v>5.8919860627177698</v>
      </c>
      <c r="AB347" s="824">
        <v>12</v>
      </c>
      <c r="AC347" s="833">
        <v>2.87</v>
      </c>
      <c r="AD347" s="833" t="s">
        <v>137</v>
      </c>
      <c r="AE347" s="833">
        <v>3.15</v>
      </c>
      <c r="AF347" s="833">
        <v>1.01</v>
      </c>
      <c r="AG347" s="833">
        <v>16.7</v>
      </c>
      <c r="AH347" s="833">
        <v>-9.7000000000000011</v>
      </c>
      <c r="AI347" s="833">
        <v>3.51</v>
      </c>
      <c r="AJ347" s="833">
        <v>6.3</v>
      </c>
      <c r="AK347" s="833">
        <v>-7.31</v>
      </c>
      <c r="AL347" s="834">
        <v>7050</v>
      </c>
      <c r="AM347" s="835">
        <v>0.3</v>
      </c>
      <c r="AN347" s="833">
        <v>3.78</v>
      </c>
      <c r="AO347" s="836">
        <f t="shared" si="93"/>
        <v>38.4203573336817</v>
      </c>
      <c r="AP347" s="837">
        <f t="shared" si="94"/>
        <v>44.31234339639947</v>
      </c>
      <c r="AQ347" s="838">
        <f t="shared" si="95"/>
        <v>-48.571923261294337</v>
      </c>
      <c r="AR347" s="704">
        <f>INDEX(Historical!$C$7:$C$1439,MATCH(B347,Historical!$B$7:$B$1446,0))*IF(AH347="n/a",1.03,IF(AH347&lt;0,1.01,IF(AH347&gt;10,1.1,(1+AH347/100))))</f>
        <v>2.02</v>
      </c>
      <c r="AS347" s="832">
        <f t="shared" si="96"/>
        <v>2.0909019999999998</v>
      </c>
      <c r="AT347" s="832">
        <f t="shared" ref="AT347:AV366" si="101">IF($AK347="n/a",1.03*AS347,IF($AK347&lt;0,1.01*AS347,IF($AK347&gt;10,1.1*AS347,(1+$AK347/100)*AS347)))</f>
        <v>2.1118110199999998</v>
      </c>
      <c r="AU347" s="832">
        <f t="shared" si="101"/>
        <v>2.1329291302</v>
      </c>
      <c r="AV347" s="832">
        <f t="shared" si="101"/>
        <v>2.154258421502</v>
      </c>
      <c r="AW347" s="822">
        <f t="shared" si="98"/>
        <v>10.509900571701998</v>
      </c>
      <c r="AX347" s="839">
        <f t="shared" si="99"/>
        <v>62.151984457137779</v>
      </c>
      <c r="AY347" s="998">
        <v>1.1100000000000001</v>
      </c>
      <c r="AZ347" s="835">
        <v>22.009999999999998</v>
      </c>
      <c r="BA347" s="835">
        <v>-9.7900000000000009</v>
      </c>
      <c r="BB347" s="835">
        <v>1.27</v>
      </c>
      <c r="BC347" s="835">
        <v>-2.1399999999999997</v>
      </c>
      <c r="BD347" s="964"/>
      <c r="BE347" s="666">
        <v>2014</v>
      </c>
      <c r="BF347" s="948" t="e">
        <f>#VALUE!</f>
        <v>#VALUE!</v>
      </c>
      <c r="BG347" s="895">
        <v>3.5999999999999996</v>
      </c>
    </row>
    <row r="348" spans="1:59" ht="11.25" customHeight="1" x14ac:dyDescent="0.2">
      <c r="A348" s="537" t="s">
        <v>1334</v>
      </c>
      <c r="B348" s="927" t="s">
        <v>1335</v>
      </c>
      <c r="C348" s="994" t="s">
        <v>112</v>
      </c>
      <c r="D348" s="994" t="s">
        <v>4399</v>
      </c>
      <c r="E348" s="794">
        <v>9</v>
      </c>
      <c r="F348" s="526">
        <v>448</v>
      </c>
      <c r="G348" s="526" t="s">
        <v>106</v>
      </c>
      <c r="H348" s="526" t="s">
        <v>106</v>
      </c>
      <c r="I348" s="926">
        <v>123.66</v>
      </c>
      <c r="J348" s="704">
        <f t="shared" si="86"/>
        <v>0.97040271712760784</v>
      </c>
      <c r="K348" s="929">
        <v>0.3</v>
      </c>
      <c r="L348" s="641">
        <v>4</v>
      </c>
      <c r="M348" s="695">
        <f t="shared" si="87"/>
        <v>1.2</v>
      </c>
      <c r="N348" s="923" t="s">
        <v>610</v>
      </c>
      <c r="O348" s="797">
        <v>0.2</v>
      </c>
      <c r="P348" s="917">
        <v>43537</v>
      </c>
      <c r="Q348" s="917">
        <v>43552</v>
      </c>
      <c r="R348" s="695">
        <f t="shared" si="88"/>
        <v>49.999999999999986</v>
      </c>
      <c r="S348" s="761">
        <f>IF(INDEX(Historical!$D$7:$D$1439,MATCH(B348,Historical!$B$7:$B$1446,0))=0,"n/a",(INDEX(Historical!$C$7:$C$1439,MATCH(B348,Historical!$B$7:$B$1446,0))/INDEX(Historical!$D$7:$D$1439,MATCH(B348,Historical!$B$7:$B$1446,0))-1)*100)</f>
        <v>39.130434782608717</v>
      </c>
      <c r="T348" s="761">
        <f>IF(INDEX(Historical!$F$7:$F$1432,MATCH(B348,Historical!$B$7:$B$1446,0))=0,"n/a",((INDEX(Historical!$C$7:$C$1439,MATCH(B348,Historical!$B$7:$B$1446,0))/INDEX(Historical!$F$7:$F$1432,MATCH(B348,Historical!$B$7:$B$1446,0)))^(1/3)-1)*100)</f>
        <v>23.47158379972165</v>
      </c>
      <c r="U348" s="761">
        <f>IF(INDEX(Historical!$H$7:$H$1432,MATCH(B348,Historical!$B$7:$B$1446,0))=0,"n/a",((INDEX(Historical!$C$7:$C$1439,MATCH(B348,Historical!$B$7:$B$1446,0))/INDEX(Historical!$H$7:$H$1432,MATCH(B348,Historical!$B$7:$B$1446,0)))^(1/5)-1)*100)</f>
        <v>18.664882623542333</v>
      </c>
      <c r="V348" s="761">
        <f>IF(INDEX(Historical!$O$7:$O$1432,MATCH(B348,Historical!$B$7:$B$1446,0))=0,"n/a",((INDEX(Historical!$C$7:$C$1439,MATCH(B348,Historical!$B$7:$B$1446,0))/INDEX(Historical!$O$7:$O$1432,MATCH(B348,Historical!$B$7:$B$1446,0)))^(1/10)-1)*100)</f>
        <v>12.79448730054995</v>
      </c>
      <c r="W348" s="762">
        <f t="shared" si="89"/>
        <v>1.4588222400080115</v>
      </c>
      <c r="X348" s="763">
        <f t="shared" si="90"/>
        <v>0.88880393445439676</v>
      </c>
      <c r="Y348" s="715"/>
      <c r="Z348" s="704">
        <f t="shared" si="91"/>
        <v>37.267080745341616</v>
      </c>
      <c r="AA348" s="937">
        <f t="shared" si="92"/>
        <v>38.403726708074529</v>
      </c>
      <c r="AB348" s="641">
        <v>12</v>
      </c>
      <c r="AC348" s="918">
        <v>3.22</v>
      </c>
      <c r="AD348" s="918">
        <v>2.13</v>
      </c>
      <c r="AE348" s="918">
        <v>1.39</v>
      </c>
      <c r="AF348" s="918">
        <v>65.08</v>
      </c>
      <c r="AG348" s="920">
        <v>118.6</v>
      </c>
      <c r="AH348" s="918">
        <v>55.800000000000004</v>
      </c>
      <c r="AI348" s="918">
        <v>19.25</v>
      </c>
      <c r="AJ348" s="918">
        <v>21</v>
      </c>
      <c r="AK348" s="918">
        <v>18</v>
      </c>
      <c r="AL348" s="930">
        <v>5330</v>
      </c>
      <c r="AM348" s="924">
        <v>2.5</v>
      </c>
      <c r="AN348" s="918">
        <v>1.86</v>
      </c>
      <c r="AO348" s="804">
        <f t="shared" si="93"/>
        <v>-18.768441367404588</v>
      </c>
      <c r="AP348" s="805">
        <f t="shared" si="94"/>
        <v>19.635285340669942</v>
      </c>
      <c r="AQ348" s="938">
        <f t="shared" si="95"/>
        <v>953.9480345953159</v>
      </c>
      <c r="AR348" s="704">
        <f>INDEX(Historical!$C$7:$C$1439,MATCH(B348,Historical!$B$7:$B$1446,0))*IF(AH348="n/a",1.03,IF(AH348&lt;0,1.01,IF(AH348&gt;10,1.1,(1+AH348/100))))</f>
        <v>0.88000000000000012</v>
      </c>
      <c r="AS348" s="937">
        <f t="shared" si="96"/>
        <v>0.96800000000000019</v>
      </c>
      <c r="AT348" s="937">
        <f t="shared" si="101"/>
        <v>1.0648000000000002</v>
      </c>
      <c r="AU348" s="937">
        <f t="shared" si="101"/>
        <v>1.1712800000000003</v>
      </c>
      <c r="AV348" s="937">
        <f t="shared" si="101"/>
        <v>1.2884080000000004</v>
      </c>
      <c r="AW348" s="704">
        <f t="shared" si="98"/>
        <v>5.3724880000000015</v>
      </c>
      <c r="AX348" s="812">
        <f t="shared" si="99"/>
        <v>4.3445641274462252</v>
      </c>
      <c r="AY348" s="997">
        <v>1.0900000000000001</v>
      </c>
      <c r="AZ348" s="924">
        <v>84.570000000000007</v>
      </c>
      <c r="BA348" s="924">
        <v>-6.67</v>
      </c>
      <c r="BB348" s="924">
        <v>4.7</v>
      </c>
      <c r="BC348" s="924">
        <v>14.580000000000002</v>
      </c>
      <c r="BE348" s="666">
        <v>2011</v>
      </c>
      <c r="BF348" s="948" t="e">
        <f>#VALUE!</f>
        <v>#VALUE!</v>
      </c>
      <c r="BG348" s="933">
        <v>11.899999999999999</v>
      </c>
    </row>
    <row r="349" spans="1:59" ht="11.25" customHeight="1" x14ac:dyDescent="0.2">
      <c r="A349" s="611" t="s">
        <v>1502</v>
      </c>
      <c r="B349" s="927" t="s">
        <v>1503</v>
      </c>
      <c r="C349" s="994" t="s">
        <v>4227</v>
      </c>
      <c r="D349" s="994" t="s">
        <v>4355</v>
      </c>
      <c r="E349" s="794">
        <v>6</v>
      </c>
      <c r="F349" s="526">
        <v>728</v>
      </c>
      <c r="G349" s="526" t="s">
        <v>106</v>
      </c>
      <c r="H349" s="526" t="s">
        <v>106</v>
      </c>
      <c r="I349" s="926">
        <v>69.34</v>
      </c>
      <c r="J349" s="704">
        <f t="shared" si="86"/>
        <v>2.3074704355350448</v>
      </c>
      <c r="K349" s="929">
        <v>0.4</v>
      </c>
      <c r="L349" s="641">
        <v>4</v>
      </c>
      <c r="M349" s="695">
        <f t="shared" si="87"/>
        <v>1.6</v>
      </c>
      <c r="N349" s="923" t="s">
        <v>285</v>
      </c>
      <c r="O349" s="797">
        <v>0.2</v>
      </c>
      <c r="P349" s="917">
        <v>43286</v>
      </c>
      <c r="Q349" s="917">
        <v>43307</v>
      </c>
      <c r="R349" s="695">
        <f t="shared" si="88"/>
        <v>100</v>
      </c>
      <c r="S349" s="761">
        <f>IF(INDEX(Historical!$D$7:$D$1439,MATCH(B349,Historical!$B$7:$B$1446,0))=0,"n/a",(INDEX(Historical!$C$7:$C$1439,MATCH(B349,Historical!$B$7:$B$1446,0))/INDEX(Historical!$D$7:$D$1439,MATCH(B349,Historical!$B$7:$B$1446,0))-1)*100)</f>
        <v>53.846153846153832</v>
      </c>
      <c r="T349" s="761">
        <f>IF(INDEX(Historical!$F$7:$F$1432,MATCH(B349,Historical!$B$7:$B$1446,0))=0,"n/a",((INDEX(Historical!$C$7:$C$1439,MATCH(B349,Historical!$B$7:$B$1446,0))/INDEX(Historical!$F$7:$F$1432,MATCH(B349,Historical!$B$7:$B$1446,0)))^(1/3)-1)*100)</f>
        <v>20.25709773288682</v>
      </c>
      <c r="U349" s="761">
        <f>IF(INDEX(Historical!$H$7:$H$1432,MATCH(B349,Historical!$B$7:$B$1446,0))=0,"n/a",((INDEX(Historical!$C$7:$C$1439,MATCH(B349,Historical!$B$7:$B$1446,0))/INDEX(Historical!$H$7:$H$1432,MATCH(B349,Historical!$B$7:$B$1446,0)))^(1/5)-1)*100)</f>
        <v>31.95079107728942</v>
      </c>
      <c r="V349" s="761" t="str">
        <f>IF(INDEX(Historical!$O$7:$O$1432,MATCH(B349,Historical!$B$7:$B$1446,0))=0,"n/a",((INDEX(Historical!$C$7:$C$1439,MATCH(B349,Historical!$B$7:$B$1446,0))/INDEX(Historical!$O$7:$O$1432,MATCH(B349,Historical!$B$7:$B$1446,0)))^(1/10)-1)*100)</f>
        <v>n/a</v>
      </c>
      <c r="W349" s="762" t="str">
        <f t="shared" si="89"/>
        <v>n/a</v>
      </c>
      <c r="X349" s="763">
        <f t="shared" si="90"/>
        <v>1.6136763170348192</v>
      </c>
      <c r="Y349" s="729"/>
      <c r="Z349" s="704">
        <f t="shared" si="91"/>
        <v>41.450777202072544</v>
      </c>
      <c r="AA349" s="937">
        <f t="shared" si="92"/>
        <v>17.963730569948186</v>
      </c>
      <c r="AB349" s="641">
        <v>4</v>
      </c>
      <c r="AC349" s="918">
        <v>3.86</v>
      </c>
      <c r="AD349" s="918">
        <v>1.06</v>
      </c>
      <c r="AE349" s="918">
        <v>2.87</v>
      </c>
      <c r="AF349" s="918">
        <v>14.09</v>
      </c>
      <c r="AG349" s="918">
        <v>60</v>
      </c>
      <c r="AH349" s="918">
        <v>86.8</v>
      </c>
      <c r="AI349" s="918">
        <v>9.81</v>
      </c>
      <c r="AJ349" s="918">
        <v>19.8</v>
      </c>
      <c r="AK349" s="918">
        <v>16.950000000000003</v>
      </c>
      <c r="AL349" s="930">
        <v>17810</v>
      </c>
      <c r="AM349" s="924">
        <v>0.18</v>
      </c>
      <c r="AN349" s="918">
        <v>1.39</v>
      </c>
      <c r="AO349" s="804">
        <f t="shared" si="93"/>
        <v>16.294530942876275</v>
      </c>
      <c r="AP349" s="805">
        <f t="shared" si="94"/>
        <v>34.258261512824461</v>
      </c>
      <c r="AQ349" s="938">
        <f t="shared" si="95"/>
        <v>235.39957180822725</v>
      </c>
      <c r="AR349" s="704">
        <f>INDEX(Historical!$C$7:$C$1439,MATCH(B349,Historical!$B$7:$B$1446,0))*IF(AH349="n/a",1.03,IF(AH349&lt;0,1.01,IF(AH349&gt;10,1.1,(1+AH349/100))))</f>
        <v>1.32</v>
      </c>
      <c r="AS349" s="937">
        <f t="shared" si="96"/>
        <v>1.4494920000000002</v>
      </c>
      <c r="AT349" s="937">
        <f t="shared" si="101"/>
        <v>1.5944412000000003</v>
      </c>
      <c r="AU349" s="937">
        <f t="shared" si="101"/>
        <v>1.7538853200000004</v>
      </c>
      <c r="AV349" s="937">
        <f t="shared" si="101"/>
        <v>1.9292738520000006</v>
      </c>
      <c r="AW349" s="704">
        <f t="shared" si="98"/>
        <v>8.0470923720000016</v>
      </c>
      <c r="AX349" s="812">
        <f t="shared" si="99"/>
        <v>11.605267337755986</v>
      </c>
      <c r="AY349" s="997">
        <v>1.39</v>
      </c>
      <c r="AZ349" s="924">
        <v>27.229999999999997</v>
      </c>
      <c r="BA349" s="924">
        <v>-21.279999999999998</v>
      </c>
      <c r="BB349" s="924">
        <v>6.16</v>
      </c>
      <c r="BC349" s="924">
        <v>-5.57</v>
      </c>
      <c r="BE349" s="666">
        <v>2013</v>
      </c>
      <c r="BF349" s="948" t="e">
        <f>#VALUE!</f>
        <v>#VALUE!</v>
      </c>
      <c r="BG349" s="933">
        <v>11.600000000000001</v>
      </c>
    </row>
    <row r="350" spans="1:59" ht="11.25" customHeight="1" x14ac:dyDescent="0.2">
      <c r="A350" s="611" t="s">
        <v>1512</v>
      </c>
      <c r="B350" s="927" t="s">
        <v>1513</v>
      </c>
      <c r="C350" s="994" t="s">
        <v>108</v>
      </c>
      <c r="D350" s="994" t="s">
        <v>4372</v>
      </c>
      <c r="E350" s="794">
        <v>8</v>
      </c>
      <c r="F350" s="526">
        <v>579</v>
      </c>
      <c r="G350" s="526" t="s">
        <v>106</v>
      </c>
      <c r="H350" s="526" t="s">
        <v>106</v>
      </c>
      <c r="I350" s="926">
        <v>90.41</v>
      </c>
      <c r="J350" s="704">
        <f t="shared" si="86"/>
        <v>2.6545736091140357</v>
      </c>
      <c r="K350" s="929">
        <v>0.6</v>
      </c>
      <c r="L350" s="641">
        <v>4</v>
      </c>
      <c r="M350" s="695">
        <f t="shared" si="87"/>
        <v>2.4</v>
      </c>
      <c r="N350" s="923" t="s">
        <v>146</v>
      </c>
      <c r="O350" s="797">
        <v>0.55000000000000004</v>
      </c>
      <c r="P350" s="917">
        <v>43531</v>
      </c>
      <c r="Q350" s="917">
        <v>43556</v>
      </c>
      <c r="R350" s="695">
        <f t="shared" si="88"/>
        <v>9.0909090909090793</v>
      </c>
      <c r="S350" s="761">
        <f>IF(INDEX(Historical!$D$7:$D$1439,MATCH(B350,Historical!$B$7:$B$1446,0))=0,"n/a",(INDEX(Historical!$C$7:$C$1439,MATCH(B350,Historical!$B$7:$B$1446,0))/INDEX(Historical!$D$7:$D$1439,MATCH(B350,Historical!$B$7:$B$1446,0))-1)*100)</f>
        <v>24.358974358974361</v>
      </c>
      <c r="T350" s="761">
        <f>IF(INDEX(Historical!$F$7:$F$1432,MATCH(B350,Historical!$B$7:$B$1446,0))=0,"n/a",((INDEX(Historical!$C$7:$C$1439,MATCH(B350,Historical!$B$7:$B$1446,0))/INDEX(Historical!$F$7:$F$1432,MATCH(B350,Historical!$B$7:$B$1446,0)))^(1/3)-1)*100)</f>
        <v>12.023089984572778</v>
      </c>
      <c r="U350" s="761">
        <f>IF(INDEX(Historical!$H$7:$H$1432,MATCH(B350,Historical!$B$7:$B$1446,0))=0,"n/a",((INDEX(Historical!$C$7:$C$1439,MATCH(B350,Historical!$B$7:$B$1446,0))/INDEX(Historical!$H$7:$H$1432,MATCH(B350,Historical!$B$7:$B$1446,0)))^(1/5)-1)*100)</f>
        <v>9.7206520442751021</v>
      </c>
      <c r="V350" s="761">
        <f>IF(INDEX(Historical!$O$7:$O$1432,MATCH(B350,Historical!$B$7:$B$1446,0))=0,"n/a",((INDEX(Historical!$C$7:$C$1439,MATCH(B350,Historical!$B$7:$B$1446,0))/INDEX(Historical!$O$7:$O$1432,MATCH(B350,Historical!$B$7:$B$1446,0)))^(1/10)-1)*100)</f>
        <v>5.6472922994543762</v>
      </c>
      <c r="W350" s="762">
        <f t="shared" si="89"/>
        <v>1.7212942997858074</v>
      </c>
      <c r="X350" s="763">
        <f t="shared" si="90"/>
        <v>0.56515418862064548</v>
      </c>
      <c r="Y350" s="718"/>
      <c r="Z350" s="704">
        <f t="shared" si="91"/>
        <v>36.253776435045317</v>
      </c>
      <c r="AA350" s="937">
        <f t="shared" si="92"/>
        <v>13.657099697885196</v>
      </c>
      <c r="AB350" s="641">
        <v>12</v>
      </c>
      <c r="AC350" s="918">
        <v>6.62</v>
      </c>
      <c r="AD350" s="918">
        <v>0.96</v>
      </c>
      <c r="AE350" s="918">
        <v>3.22</v>
      </c>
      <c r="AF350" s="918">
        <v>2.0699999999999998</v>
      </c>
      <c r="AG350" s="918">
        <v>15.7</v>
      </c>
      <c r="AH350" s="918">
        <v>41</v>
      </c>
      <c r="AI350" s="918">
        <v>10.76</v>
      </c>
      <c r="AJ350" s="918">
        <v>17.2</v>
      </c>
      <c r="AK350" s="918">
        <v>14.219999999999999</v>
      </c>
      <c r="AL350" s="930">
        <v>20670</v>
      </c>
      <c r="AM350" s="924">
        <v>0.4</v>
      </c>
      <c r="AN350" s="920">
        <v>12.32</v>
      </c>
      <c r="AO350" s="804">
        <f t="shared" si="93"/>
        <v>-1.2818740444960586</v>
      </c>
      <c r="AP350" s="805">
        <f t="shared" si="94"/>
        <v>12.375225653389137</v>
      </c>
      <c r="AQ350" s="938">
        <f t="shared" si="95"/>
        <v>12.09162199760685</v>
      </c>
      <c r="AR350" s="704">
        <f>INDEX(Historical!$C$7:$C$1439,MATCH(B350,Historical!$B$7:$B$1446,0))*IF(AH350="n/a",1.03,IF(AH350&lt;0,1.01,IF(AH350&gt;10,1.1,(1+AH350/100))))</f>
        <v>2.1339999999999999</v>
      </c>
      <c r="AS350" s="937">
        <f t="shared" si="96"/>
        <v>2.3473999999999999</v>
      </c>
      <c r="AT350" s="937">
        <f t="shared" si="101"/>
        <v>2.5821400000000003</v>
      </c>
      <c r="AU350" s="937">
        <f t="shared" si="101"/>
        <v>2.8403540000000005</v>
      </c>
      <c r="AV350" s="937">
        <f t="shared" si="101"/>
        <v>3.124389400000001</v>
      </c>
      <c r="AW350" s="704">
        <f t="shared" si="98"/>
        <v>13.028283400000003</v>
      </c>
      <c r="AX350" s="812">
        <f t="shared" si="99"/>
        <v>14.410223869041038</v>
      </c>
      <c r="AY350" s="997">
        <v>1.08</v>
      </c>
      <c r="AZ350" s="924">
        <v>19.02</v>
      </c>
      <c r="BA350" s="924">
        <v>-21.8</v>
      </c>
      <c r="BB350" s="924">
        <v>-0.86999999999999988</v>
      </c>
      <c r="BC350" s="924">
        <v>-7.4700000000000006</v>
      </c>
      <c r="BE350" s="666">
        <v>2012</v>
      </c>
      <c r="BF350" s="948" t="e">
        <f>#VALUE!</f>
        <v>#VALUE!</v>
      </c>
      <c r="BG350" s="933">
        <v>1.0999999999999999</v>
      </c>
    </row>
    <row r="351" spans="1:59" ht="11.25" customHeight="1" x14ac:dyDescent="0.2">
      <c r="A351" s="611" t="s">
        <v>1520</v>
      </c>
      <c r="B351" s="927" t="s">
        <v>1521</v>
      </c>
      <c r="C351" s="994" t="s">
        <v>4227</v>
      </c>
      <c r="D351" s="994" t="s">
        <v>4363</v>
      </c>
      <c r="E351" s="794">
        <v>7</v>
      </c>
      <c r="F351" s="526">
        <v>642</v>
      </c>
      <c r="G351" s="526" t="s">
        <v>106</v>
      </c>
      <c r="H351" s="526" t="s">
        <v>106</v>
      </c>
      <c r="I351" s="926">
        <v>179.56</v>
      </c>
      <c r="J351" s="704">
        <f t="shared" si="86"/>
        <v>0.35642682111828916</v>
      </c>
      <c r="K351" s="929">
        <v>0.16</v>
      </c>
      <c r="L351" s="641">
        <v>4</v>
      </c>
      <c r="M351" s="695">
        <f t="shared" si="87"/>
        <v>0.64</v>
      </c>
      <c r="N351" s="923" t="s">
        <v>149</v>
      </c>
      <c r="O351" s="797">
        <v>0.15</v>
      </c>
      <c r="P351" s="917">
        <v>43433</v>
      </c>
      <c r="Q351" s="917">
        <v>43455</v>
      </c>
      <c r="R351" s="695">
        <f t="shared" si="88"/>
        <v>6.6666666666666732</v>
      </c>
      <c r="S351" s="761">
        <f>IF(INDEX(Historical!$D$7:$D$1439,MATCH(B351,Historical!$B$7:$B$1446,0))=0,"n/a",(INDEX(Historical!$C$7:$C$1439,MATCH(B351,Historical!$B$7:$B$1446,0))/INDEX(Historical!$D$7:$D$1439,MATCH(B351,Historical!$B$7:$B$1446,0))-1)*100)</f>
        <v>7.0175438596491002</v>
      </c>
      <c r="T351" s="761">
        <f>IF(INDEX(Historical!$F$7:$F$1432,MATCH(B351,Historical!$B$7:$B$1446,0))=0,"n/a",((INDEX(Historical!$C$7:$C$1439,MATCH(B351,Historical!$B$7:$B$1446,0))/INDEX(Historical!$F$7:$F$1432,MATCH(B351,Historical!$B$7:$B$1446,0)))^(1/3)-1)*100)</f>
        <v>17.606914407753237</v>
      </c>
      <c r="U351" s="761">
        <f>IF(INDEX(Historical!$H$7:$H$1432,MATCH(B351,Historical!$B$7:$B$1446,0))=0,"n/a",((INDEX(Historical!$C$7:$C$1439,MATCH(B351,Historical!$B$7:$B$1446,0))/INDEX(Historical!$H$7:$H$1432,MATCH(B351,Historical!$B$7:$B$1446,0)))^(1/5)-1)*100)</f>
        <v>14.496873612332051</v>
      </c>
      <c r="V351" s="761" t="str">
        <f>IF(INDEX(Historical!$O$7:$O$1432,MATCH(B351,Historical!$B$7:$B$1446,0))=0,"n/a",((INDEX(Historical!$C$7:$C$1439,MATCH(B351,Historical!$B$7:$B$1446,0))/INDEX(Historical!$O$7:$O$1432,MATCH(B351,Historical!$B$7:$B$1446,0)))^(1/10)-1)*100)</f>
        <v>n/a</v>
      </c>
      <c r="W351" s="762" t="str">
        <f t="shared" si="89"/>
        <v>n/a</v>
      </c>
      <c r="X351" s="763">
        <f t="shared" si="90"/>
        <v>0.27771788529371744</v>
      </c>
      <c r="Y351" s="713"/>
      <c r="Z351" s="704">
        <f t="shared" si="91"/>
        <v>10.613598673300165</v>
      </c>
      <c r="AA351" s="937">
        <f t="shared" si="92"/>
        <v>29.777777777777779</v>
      </c>
      <c r="AB351" s="641">
        <v>1</v>
      </c>
      <c r="AC351" s="918">
        <v>6.03</v>
      </c>
      <c r="AD351" s="918">
        <v>2.82</v>
      </c>
      <c r="AE351" s="918">
        <v>9.6199999999999992</v>
      </c>
      <c r="AF351" s="918">
        <v>11.68</v>
      </c>
      <c r="AG351" s="918">
        <v>46.9</v>
      </c>
      <c r="AH351" s="918">
        <v>30.9</v>
      </c>
      <c r="AI351" s="918">
        <v>34.18</v>
      </c>
      <c r="AJ351" s="918">
        <v>52.2</v>
      </c>
      <c r="AK351" s="918">
        <v>10.58</v>
      </c>
      <c r="AL351" s="930">
        <v>112760</v>
      </c>
      <c r="AM351" s="924">
        <v>0.4</v>
      </c>
      <c r="AN351" s="918">
        <v>0.21</v>
      </c>
      <c r="AO351" s="804">
        <f t="shared" si="93"/>
        <v>-14.924477344327439</v>
      </c>
      <c r="AP351" s="805">
        <f t="shared" si="94"/>
        <v>14.85330043345034</v>
      </c>
      <c r="AQ351" s="938">
        <f t="shared" si="95"/>
        <v>293.16631733455978</v>
      </c>
      <c r="AR351" s="704">
        <f>INDEX(Historical!$C$7:$C$1439,MATCH(B351,Historical!$B$7:$B$1446,0))*IF(AH351="n/a",1.03,IF(AH351&lt;0,1.01,IF(AH351&gt;10,1.1,(1+AH351/100))))</f>
        <v>0.67100000000000004</v>
      </c>
      <c r="AS351" s="937">
        <f t="shared" si="96"/>
        <v>0.73810000000000009</v>
      </c>
      <c r="AT351" s="937">
        <f t="shared" si="101"/>
        <v>0.81191000000000013</v>
      </c>
      <c r="AU351" s="937">
        <f t="shared" si="101"/>
        <v>0.89310100000000026</v>
      </c>
      <c r="AV351" s="937">
        <f t="shared" si="101"/>
        <v>0.98241110000000031</v>
      </c>
      <c r="AW351" s="704">
        <f t="shared" si="98"/>
        <v>4.0965221000000005</v>
      </c>
      <c r="AX351" s="812">
        <f t="shared" si="99"/>
        <v>2.2814224214747161</v>
      </c>
      <c r="AY351" s="997">
        <v>1.91</v>
      </c>
      <c r="AZ351" s="924">
        <v>44.269999999999996</v>
      </c>
      <c r="BA351" s="924">
        <v>-38.67</v>
      </c>
      <c r="BB351" s="924">
        <v>14.09</v>
      </c>
      <c r="BC351" s="924">
        <v>-13</v>
      </c>
      <c r="BE351" s="666">
        <v>2013</v>
      </c>
      <c r="BF351" s="948" t="e">
        <f>#VALUE!</f>
        <v>#VALUE!</v>
      </c>
      <c r="BG351" s="933">
        <v>32.300000000000004</v>
      </c>
    </row>
    <row r="352" spans="1:59" ht="11.25" customHeight="1" x14ac:dyDescent="0.2">
      <c r="A352" s="611" t="s">
        <v>1506</v>
      </c>
      <c r="B352" s="927" t="s">
        <v>1507</v>
      </c>
      <c r="C352" s="994" t="s">
        <v>4380</v>
      </c>
      <c r="D352" s="994" t="s">
        <v>523</v>
      </c>
      <c r="E352" s="794">
        <v>7</v>
      </c>
      <c r="F352" s="526">
        <v>662</v>
      </c>
      <c r="G352" s="526" t="s">
        <v>106</v>
      </c>
      <c r="H352" s="526" t="s">
        <v>106</v>
      </c>
      <c r="I352" s="926">
        <v>108.37</v>
      </c>
      <c r="J352" s="704">
        <f t="shared" si="86"/>
        <v>1.6609762849497094</v>
      </c>
      <c r="K352" s="929">
        <v>0.45</v>
      </c>
      <c r="L352" s="641">
        <v>4</v>
      </c>
      <c r="M352" s="695">
        <f t="shared" si="87"/>
        <v>1.8</v>
      </c>
      <c r="N352" s="923" t="s">
        <v>1004</v>
      </c>
      <c r="O352" s="797">
        <v>0.375</v>
      </c>
      <c r="P352" s="917">
        <v>43503</v>
      </c>
      <c r="Q352" s="917">
        <v>43518</v>
      </c>
      <c r="R352" s="695">
        <f t="shared" si="88"/>
        <v>20.000000000000004</v>
      </c>
      <c r="S352" s="761">
        <f>IF(INDEX(Historical!$D$7:$D$1439,MATCH(B352,Historical!$B$7:$B$1446,0))=0,"n/a",(INDEX(Historical!$C$7:$C$1439,MATCH(B352,Historical!$B$7:$B$1446,0))/INDEX(Historical!$D$7:$D$1439,MATCH(B352,Historical!$B$7:$B$1446,0))-1)*100)</f>
        <v>25</v>
      </c>
      <c r="T352" s="761">
        <f>IF(INDEX(Historical!$F$7:$F$1432,MATCH(B352,Historical!$B$7:$B$1446,0))=0,"n/a",((INDEX(Historical!$C$7:$C$1439,MATCH(B352,Historical!$B$7:$B$1446,0))/INDEX(Historical!$F$7:$F$1432,MATCH(B352,Historical!$B$7:$B$1446,0)))^(1/3)-1)*100)</f>
        <v>25.437066493119676</v>
      </c>
      <c r="U352" s="761">
        <f>IF(INDEX(Historical!$H$7:$H$1432,MATCH(B352,Historical!$B$7:$B$1446,0))=0,"n/a",((INDEX(Historical!$C$7:$C$1439,MATCH(B352,Historical!$B$7:$B$1446,0))/INDEX(Historical!$H$7:$H$1432,MATCH(B352,Historical!$B$7:$B$1446,0)))^(1/5)-1)*100)</f>
        <v>25.594321575479007</v>
      </c>
      <c r="V352" s="761" t="str">
        <f>IF(INDEX(Historical!$O$7:$O$1432,MATCH(B352,Historical!$B$7:$B$1446,0))=0,"n/a",((INDEX(Historical!$C$7:$C$1439,MATCH(B352,Historical!$B$7:$B$1446,0))/INDEX(Historical!$O$7:$O$1432,MATCH(B352,Historical!$B$7:$B$1446,0)))^(1/10)-1)*100)</f>
        <v>n/a</v>
      </c>
      <c r="W352" s="762" t="str">
        <f t="shared" si="89"/>
        <v>n/a</v>
      </c>
      <c r="X352" s="763">
        <f t="shared" si="90"/>
        <v>0.15189508353400005</v>
      </c>
      <c r="Y352" s="718"/>
      <c r="Z352" s="704">
        <f t="shared" si="91"/>
        <v>21.897810218978101</v>
      </c>
      <c r="AA352" s="937">
        <f t="shared" si="92"/>
        <v>13.183698296836983</v>
      </c>
      <c r="AB352" s="641">
        <v>12</v>
      </c>
      <c r="AC352" s="918">
        <v>8.2200000000000006</v>
      </c>
      <c r="AD352" s="918">
        <v>1.32</v>
      </c>
      <c r="AE352" s="918">
        <v>1.85</v>
      </c>
      <c r="AF352" s="918">
        <v>2.67</v>
      </c>
      <c r="AG352" s="918">
        <v>23</v>
      </c>
      <c r="AH352" s="918">
        <v>153.5</v>
      </c>
      <c r="AI352" s="918">
        <v>74.989999999999995</v>
      </c>
      <c r="AJ352" s="918">
        <v>168.5</v>
      </c>
      <c r="AK352" s="918">
        <v>10</v>
      </c>
      <c r="AL352" s="930">
        <v>5120</v>
      </c>
      <c r="AM352" s="924">
        <v>0.8</v>
      </c>
      <c r="AN352" s="920">
        <v>2.15</v>
      </c>
      <c r="AO352" s="804">
        <f t="shared" si="93"/>
        <v>14.071599563591732</v>
      </c>
      <c r="AP352" s="805">
        <f t="shared" si="94"/>
        <v>27.255297860428715</v>
      </c>
      <c r="AQ352" s="938">
        <f t="shared" si="95"/>
        <v>25.078596539322227</v>
      </c>
      <c r="AR352" s="704">
        <f>INDEX(Historical!$C$7:$C$1439,MATCH(B352,Historical!$B$7:$B$1446,0))*IF(AH352="n/a",1.03,IF(AH352&lt;0,1.01,IF(AH352&gt;10,1.1,(1+AH352/100))))</f>
        <v>1.6500000000000001</v>
      </c>
      <c r="AS352" s="937">
        <f t="shared" si="96"/>
        <v>1.8150000000000004</v>
      </c>
      <c r="AT352" s="937">
        <f t="shared" si="101"/>
        <v>1.9965000000000006</v>
      </c>
      <c r="AU352" s="937">
        <f t="shared" si="101"/>
        <v>2.1961500000000007</v>
      </c>
      <c r="AV352" s="937">
        <f t="shared" si="101"/>
        <v>2.4157650000000008</v>
      </c>
      <c r="AW352" s="704">
        <f t="shared" si="98"/>
        <v>10.073415000000002</v>
      </c>
      <c r="AX352" s="812">
        <f t="shared" si="99"/>
        <v>9.2953907908092663</v>
      </c>
      <c r="AY352" s="997">
        <v>1.57</v>
      </c>
      <c r="AZ352" s="924">
        <v>79.72</v>
      </c>
      <c r="BA352" s="924">
        <v>-2.67</v>
      </c>
      <c r="BB352" s="924">
        <v>15.28</v>
      </c>
      <c r="BC352" s="924">
        <v>31.31</v>
      </c>
      <c r="BE352" s="666">
        <v>2013</v>
      </c>
      <c r="BF352" s="948" t="e">
        <f>#VALUE!</f>
        <v>#VALUE!</v>
      </c>
      <c r="BG352" s="933">
        <v>5.4</v>
      </c>
    </row>
    <row r="353" spans="1:59" ht="11.25" customHeight="1" x14ac:dyDescent="0.2">
      <c r="A353" s="537" t="s">
        <v>1838</v>
      </c>
      <c r="B353" s="927" t="s">
        <v>1839</v>
      </c>
      <c r="C353" s="994" t="s">
        <v>112</v>
      </c>
      <c r="D353" s="994" t="s">
        <v>1230</v>
      </c>
      <c r="E353" s="794">
        <v>6</v>
      </c>
      <c r="F353" s="526">
        <v>756</v>
      </c>
      <c r="G353" s="526" t="s">
        <v>106</v>
      </c>
      <c r="H353" s="526" t="s">
        <v>106</v>
      </c>
      <c r="I353" s="926">
        <v>47.12</v>
      </c>
      <c r="J353" s="704">
        <f t="shared" si="86"/>
        <v>1.8675721561969443</v>
      </c>
      <c r="K353" s="929">
        <v>0.22</v>
      </c>
      <c r="L353" s="641">
        <v>4</v>
      </c>
      <c r="M353" s="695">
        <f t="shared" si="87"/>
        <v>0.88</v>
      </c>
      <c r="N353" s="923" t="s">
        <v>572</v>
      </c>
      <c r="O353" s="797">
        <v>0.21</v>
      </c>
      <c r="P353" s="917">
        <v>43467</v>
      </c>
      <c r="Q353" s="917">
        <v>43483</v>
      </c>
      <c r="R353" s="695">
        <f t="shared" si="88"/>
        <v>4.7619047619047663</v>
      </c>
      <c r="S353" s="761">
        <f>IF(INDEX(Historical!$D$7:$D$1439,MATCH(B353,Historical!$B$7:$B$1446,0))=0,"n/a",(INDEX(Historical!$C$7:$C$1439,MATCH(B353,Historical!$B$7:$B$1446,0))/INDEX(Historical!$D$7:$D$1439,MATCH(B353,Historical!$B$7:$B$1446,0))-1)*100)</f>
        <v>4.9999999999999822</v>
      </c>
      <c r="T353" s="761">
        <f>IF(INDEX(Historical!$F$7:$F$1432,MATCH(B353,Historical!$B$7:$B$1446,0))=0,"n/a",((INDEX(Historical!$C$7:$C$1439,MATCH(B353,Historical!$B$7:$B$1446,0))/INDEX(Historical!$F$7:$F$1432,MATCH(B353,Historical!$B$7:$B$1446,0)))^(1/3)-1)*100)</f>
        <v>7.8288138310443234</v>
      </c>
      <c r="U353" s="761" t="str">
        <f>IF(INDEX(Historical!$H$7:$H$1432,MATCH(B353,Historical!$B$7:$B$1446,0))=0,"n/a",((INDEX(Historical!$C$7:$C$1439,MATCH(B353,Historical!$B$7:$B$1446,0))/INDEX(Historical!$H$7:$H$1432,MATCH(B353,Historical!$B$7:$B$1446,0)))^(1/5)-1)*100)</f>
        <v>n/a</v>
      </c>
      <c r="V353" s="761" t="str">
        <f>IF(INDEX(Historical!$O$7:$O$1432,MATCH(B353,Historical!$B$7:$B$1446,0))=0,"n/a",((INDEX(Historical!$C$7:$C$1439,MATCH(B353,Historical!$B$7:$B$1446,0))/INDEX(Historical!$O$7:$O$1432,MATCH(B353,Historical!$B$7:$B$1446,0)))^(1/10)-1)*100)</f>
        <v>n/a</v>
      </c>
      <c r="W353" s="762" t="str">
        <f t="shared" si="89"/>
        <v>n/a</v>
      </c>
      <c r="X353" s="763" t="str">
        <f t="shared" si="90"/>
        <v>n/a</v>
      </c>
      <c r="Y353" s="715"/>
      <c r="Z353" s="704">
        <f t="shared" si="91"/>
        <v>17.959183673469386</v>
      </c>
      <c r="AA353" s="937">
        <f t="shared" si="92"/>
        <v>9.616326530612243</v>
      </c>
      <c r="AB353" s="641">
        <v>12</v>
      </c>
      <c r="AC353" s="918">
        <v>4.9000000000000004</v>
      </c>
      <c r="AD353" s="918">
        <v>0.86</v>
      </c>
      <c r="AE353" s="918">
        <v>0.75</v>
      </c>
      <c r="AF353" s="918">
        <v>1.2</v>
      </c>
      <c r="AG353" s="918">
        <v>13.100000000000001</v>
      </c>
      <c r="AH353" s="918">
        <v>49.3</v>
      </c>
      <c r="AI353" s="918">
        <v>14.610000000000001</v>
      </c>
      <c r="AJ353" s="918">
        <v>23.400000000000002</v>
      </c>
      <c r="AK353" s="918">
        <v>11.15</v>
      </c>
      <c r="AL353" s="930">
        <v>5290</v>
      </c>
      <c r="AM353" s="924">
        <v>1.5</v>
      </c>
      <c r="AN353" s="918">
        <v>0</v>
      </c>
      <c r="AO353" s="804" t="str">
        <f t="shared" si="93"/>
        <v>n/a</v>
      </c>
      <c r="AP353" s="805" t="str">
        <f t="shared" si="94"/>
        <v>n/a</v>
      </c>
      <c r="AQ353" s="938">
        <f t="shared" si="95"/>
        <v>-28.385005180526647</v>
      </c>
      <c r="AR353" s="704">
        <f>INDEX(Historical!$C$7:$C$1439,MATCH(B353,Historical!$B$7:$B$1446,0))*IF(AH353="n/a",1.03,IF(AH353&lt;0,1.01,IF(AH353&gt;10,1.1,(1+AH353/100))))</f>
        <v>0.92400000000000004</v>
      </c>
      <c r="AS353" s="937">
        <f t="shared" si="96"/>
        <v>1.0164000000000002</v>
      </c>
      <c r="AT353" s="937">
        <f t="shared" si="101"/>
        <v>1.1180400000000004</v>
      </c>
      <c r="AU353" s="937">
        <f t="shared" si="101"/>
        <v>1.2298440000000006</v>
      </c>
      <c r="AV353" s="937">
        <f t="shared" si="101"/>
        <v>1.3528284000000008</v>
      </c>
      <c r="AW353" s="704">
        <f t="shared" si="98"/>
        <v>5.6411124000000026</v>
      </c>
      <c r="AX353" s="812">
        <f t="shared" si="99"/>
        <v>11.971800509337866</v>
      </c>
      <c r="AY353" s="997">
        <v>1.17</v>
      </c>
      <c r="AZ353" s="924">
        <v>15.939999999999998</v>
      </c>
      <c r="BA353" s="924">
        <v>-43.04</v>
      </c>
      <c r="BB353" s="924">
        <v>-5.09</v>
      </c>
      <c r="BC353" s="924">
        <v>-11.899999999999999</v>
      </c>
      <c r="BE353" s="666">
        <v>2014</v>
      </c>
      <c r="BF353" s="948" t="e">
        <f>#VALUE!</f>
        <v>#VALUE!</v>
      </c>
      <c r="BG353" s="933">
        <v>5.4</v>
      </c>
    </row>
    <row r="354" spans="1:59" ht="11.25" customHeight="1" x14ac:dyDescent="0.2">
      <c r="A354" s="630" t="s">
        <v>4340</v>
      </c>
      <c r="B354" s="633" t="s">
        <v>4336</v>
      </c>
      <c r="C354" s="994" t="s">
        <v>108</v>
      </c>
      <c r="D354" s="994" t="s">
        <v>4368</v>
      </c>
      <c r="E354" s="794">
        <v>5</v>
      </c>
      <c r="F354" s="526">
        <v>838</v>
      </c>
      <c r="G354" s="526" t="s">
        <v>106</v>
      </c>
      <c r="H354" s="526" t="s">
        <v>106</v>
      </c>
      <c r="I354" s="926">
        <v>24.06</v>
      </c>
      <c r="J354" s="704">
        <f t="shared" si="86"/>
        <v>2.8262676641729012</v>
      </c>
      <c r="K354" s="929">
        <v>0.17</v>
      </c>
      <c r="L354" s="641">
        <v>4</v>
      </c>
      <c r="M354" s="695">
        <f t="shared" si="87"/>
        <v>0.68</v>
      </c>
      <c r="N354" s="923" t="s">
        <v>107</v>
      </c>
      <c r="O354" s="797">
        <v>0.15</v>
      </c>
      <c r="P354" s="917">
        <v>43406</v>
      </c>
      <c r="Q354" s="917">
        <v>43420</v>
      </c>
      <c r="R354" s="695">
        <f t="shared" si="88"/>
        <v>13.333333333333346</v>
      </c>
      <c r="S354" s="761">
        <f>IF(INDEX(Historical!$D$7:$D$1439,MATCH(B354,Historical!$B$7:$B$1446,0))=0,"n/a",(INDEX(Historical!$C$7:$C$1439,MATCH(B354,Historical!$B$7:$B$1446,0))/INDEX(Historical!$D$7:$D$1439,MATCH(B354,Historical!$B$7:$B$1446,0))-1)*100)</f>
        <v>3.3333333333333437</v>
      </c>
      <c r="T354" s="761">
        <f>IF(INDEX(Historical!$F$7:$F$1432,MATCH(B354,Historical!$B$7:$B$1446,0))=0,"n/a",((INDEX(Historical!$C$7:$C$1439,MATCH(B354,Historical!$B$7:$B$1446,0))/INDEX(Historical!$F$7:$F$1432,MATCH(B354,Historical!$B$7:$B$1446,0)))^(1/3)-1)*100)</f>
        <v>6.0383062071096782</v>
      </c>
      <c r="U354" s="761">
        <f>IF(INDEX(Historical!$H$7:$H$1432,MATCH(B354,Historical!$B$7:$B$1446,0))=0,"n/a",((INDEX(Historical!$C$7:$C$1439,MATCH(B354,Historical!$B$7:$B$1446,0))/INDEX(Historical!$H$7:$H$1432,MATCH(B354,Historical!$B$7:$B$1446,0)))^(1/5)-1)*100)</f>
        <v>5.2519353814266312</v>
      </c>
      <c r="V354" s="761">
        <f>IF(INDEX(Historical!$O$7:$O$1432,MATCH(B354,Historical!$B$7:$B$1446,0))=0,"n/a",((INDEX(Historical!$C$7:$C$1439,MATCH(B354,Historical!$B$7:$B$1446,0))/INDEX(Historical!$O$7:$O$1432,MATCH(B354,Historical!$B$7:$B$1446,0)))^(1/10)-1)*100)</f>
        <v>-2.5167117230349811</v>
      </c>
      <c r="W354" s="762" t="str">
        <f t="shared" si="89"/>
        <v>n/a</v>
      </c>
      <c r="X354" s="763">
        <f t="shared" si="90"/>
        <v>0.57713575620072877</v>
      </c>
      <c r="Y354" s="715"/>
      <c r="Z354" s="704">
        <f t="shared" si="91"/>
        <v>46.896551724137936</v>
      </c>
      <c r="AA354" s="937">
        <f t="shared" si="92"/>
        <v>16.593103448275862</v>
      </c>
      <c r="AB354" s="641">
        <v>12</v>
      </c>
      <c r="AC354" s="918">
        <v>1.45</v>
      </c>
      <c r="AD354" s="918">
        <v>1.66</v>
      </c>
      <c r="AE354" s="918">
        <v>4.68</v>
      </c>
      <c r="AF354" s="918">
        <v>1.1100000000000001</v>
      </c>
      <c r="AG354" s="918">
        <v>7.0000000000000009</v>
      </c>
      <c r="AH354" s="918">
        <v>5.6000000000000005</v>
      </c>
      <c r="AI354" s="918">
        <v>5.55</v>
      </c>
      <c r="AJ354" s="918">
        <v>9.1</v>
      </c>
      <c r="AK354" s="918">
        <v>10</v>
      </c>
      <c r="AL354" s="930">
        <v>1300</v>
      </c>
      <c r="AM354" s="924">
        <v>1.7999999999999998</v>
      </c>
      <c r="AN354" s="918">
        <v>0.1</v>
      </c>
      <c r="AO354" s="804">
        <f t="shared" si="93"/>
        <v>-8.5149004026763286</v>
      </c>
      <c r="AP354" s="805">
        <f t="shared" si="94"/>
        <v>8.0782030455995333</v>
      </c>
      <c r="AQ354" s="938">
        <f t="shared" si="95"/>
        <v>-9.5238648345169601</v>
      </c>
      <c r="AR354" s="704">
        <f>INDEX(Historical!$C$7:$C$1439,MATCH(B354,Historical!$B$7:$B$1446,0))*IF(AH354="n/a",1.03,IF(AH354&lt;0,1.01,IF(AH354&gt;10,1.1,(1+AH354/100))))</f>
        <v>0.65472000000000008</v>
      </c>
      <c r="AS354" s="937">
        <f t="shared" si="96"/>
        <v>0.69105696000000016</v>
      </c>
      <c r="AT354" s="937">
        <f t="shared" si="101"/>
        <v>0.76016265600000021</v>
      </c>
      <c r="AU354" s="937">
        <f t="shared" si="101"/>
        <v>0.83617892160000029</v>
      </c>
      <c r="AV354" s="937">
        <f t="shared" si="101"/>
        <v>0.91979681376000044</v>
      </c>
      <c r="AW354" s="704">
        <f t="shared" si="98"/>
        <v>3.8619153513600013</v>
      </c>
      <c r="AX354" s="812">
        <f t="shared" si="99"/>
        <v>16.051185999002502</v>
      </c>
      <c r="AY354" s="997">
        <v>0.73</v>
      </c>
      <c r="AZ354" s="924">
        <v>12.959999999999999</v>
      </c>
      <c r="BA354" s="924">
        <v>-22.14</v>
      </c>
      <c r="BB354" s="924">
        <v>-2.08</v>
      </c>
      <c r="BC354" s="924">
        <v>-9.2299999999999986</v>
      </c>
      <c r="BE354" s="666">
        <v>2014</v>
      </c>
      <c r="BF354" s="948" t="e">
        <f>#VALUE!</f>
        <v>#VALUE!</v>
      </c>
      <c r="BG354" s="933">
        <v>0.89999999999999991</v>
      </c>
    </row>
    <row r="355" spans="1:59" ht="11.25" customHeight="1" x14ac:dyDescent="0.2">
      <c r="A355" s="611" t="s">
        <v>3896</v>
      </c>
      <c r="B355" s="927" t="s">
        <v>3897</v>
      </c>
      <c r="C355" s="994" t="s">
        <v>131</v>
      </c>
      <c r="D355" s="994" t="s">
        <v>4377</v>
      </c>
      <c r="E355" s="794">
        <v>6</v>
      </c>
      <c r="F355" s="526">
        <v>774</v>
      </c>
      <c r="G355" s="526" t="s">
        <v>115</v>
      </c>
      <c r="H355" s="526" t="s">
        <v>115</v>
      </c>
      <c r="I355" s="926">
        <v>89.03</v>
      </c>
      <c r="J355" s="704">
        <f t="shared" si="86"/>
        <v>2.2464337863641468</v>
      </c>
      <c r="K355" s="929">
        <v>0.5</v>
      </c>
      <c r="L355" s="641">
        <v>4</v>
      </c>
      <c r="M355" s="695">
        <f t="shared" si="87"/>
        <v>2</v>
      </c>
      <c r="N355" s="923" t="s">
        <v>228</v>
      </c>
      <c r="O355" s="797">
        <v>0.46</v>
      </c>
      <c r="P355" s="917">
        <v>43517</v>
      </c>
      <c r="Q355" s="917">
        <v>43532</v>
      </c>
      <c r="R355" s="695">
        <f t="shared" si="88"/>
        <v>8.6956521739130395</v>
      </c>
      <c r="S355" s="761">
        <f>IF(INDEX(Historical!$D$7:$D$1439,MATCH(B355,Historical!$B$7:$B$1446,0))=0,"n/a",(INDEX(Historical!$C$7:$C$1439,MATCH(B355,Historical!$B$7:$B$1446,0))/INDEX(Historical!$D$7:$D$1439,MATCH(B355,Historical!$B$7:$B$1446,0))-1)*100)</f>
        <v>9.5238095238095344</v>
      </c>
      <c r="T355" s="761">
        <f>IF(INDEX(Historical!$F$7:$F$1432,MATCH(B355,Historical!$B$7:$B$1446,0))=0,"n/a",((INDEX(Historical!$C$7:$C$1439,MATCH(B355,Historical!$B$7:$B$1446,0))/INDEX(Historical!$F$7:$F$1432,MATCH(B355,Historical!$B$7:$B$1446,0)))^(1/3)-1)*100)</f>
        <v>15.313156133323268</v>
      </c>
      <c r="U355" s="761" t="str">
        <f>IF(INDEX(Historical!$H$7:$H$1432,MATCH(B355,Historical!$B$7:$B$1446,0))=0,"n/a",((INDEX(Historical!$C$7:$C$1439,MATCH(B355,Historical!$B$7:$B$1446,0))/INDEX(Historical!$H$7:$H$1432,MATCH(B355,Historical!$B$7:$B$1446,0)))^(1/5)-1)*100)</f>
        <v>n/a</v>
      </c>
      <c r="V355" s="761" t="str">
        <f>IF(INDEX(Historical!$O$7:$O$1432,MATCH(B355,Historical!$B$7:$B$1446,0))=0,"n/a",((INDEX(Historical!$C$7:$C$1439,MATCH(B355,Historical!$B$7:$B$1446,0))/INDEX(Historical!$O$7:$O$1432,MATCH(B355,Historical!$B$7:$B$1446,0)))^(1/10)-1)*100)</f>
        <v>n/a</v>
      </c>
      <c r="W355" s="762" t="str">
        <f t="shared" si="89"/>
        <v>n/a</v>
      </c>
      <c r="X355" s="763" t="str">
        <f t="shared" si="90"/>
        <v>n/a</v>
      </c>
      <c r="Y355" s="707"/>
      <c r="Z355" s="704">
        <f t="shared" si="91"/>
        <v>61.53846153846154</v>
      </c>
      <c r="AA355" s="937">
        <f t="shared" si="92"/>
        <v>27.393846153846155</v>
      </c>
      <c r="AB355" s="641">
        <v>12</v>
      </c>
      <c r="AC355" s="918">
        <v>3.25</v>
      </c>
      <c r="AD355" s="918">
        <v>5.48</v>
      </c>
      <c r="AE355" s="918">
        <v>2.87</v>
      </c>
      <c r="AF355" s="918">
        <v>2.2999999999999998</v>
      </c>
      <c r="AG355" s="918">
        <v>8.5</v>
      </c>
      <c r="AH355" s="918">
        <v>4.2</v>
      </c>
      <c r="AI355" s="918">
        <v>4.05</v>
      </c>
      <c r="AJ355" s="918">
        <v>11.200000000000001</v>
      </c>
      <c r="AK355" s="918">
        <v>5</v>
      </c>
      <c r="AL355" s="930">
        <v>4690</v>
      </c>
      <c r="AM355" s="924">
        <v>1.0999999999999999</v>
      </c>
      <c r="AN355" s="918">
        <v>0.78</v>
      </c>
      <c r="AO355" s="804" t="str">
        <f t="shared" si="93"/>
        <v>n/a</v>
      </c>
      <c r="AP355" s="805" t="str">
        <f t="shared" si="94"/>
        <v>n/a</v>
      </c>
      <c r="AQ355" s="938">
        <f t="shared" si="95"/>
        <v>67.339769004855171</v>
      </c>
      <c r="AR355" s="704">
        <f>INDEX(Historical!$C$7:$C$1439,MATCH(B355,Historical!$B$7:$B$1446,0))*IF(AH355="n/a",1.03,IF(AH355&lt;0,1.01,IF(AH355&gt;10,1.1,(1+AH355/100))))</f>
        <v>1.9172800000000001</v>
      </c>
      <c r="AS355" s="937">
        <f t="shared" si="96"/>
        <v>1.99492984</v>
      </c>
      <c r="AT355" s="937">
        <f t="shared" si="101"/>
        <v>2.0946763320000001</v>
      </c>
      <c r="AU355" s="937">
        <f t="shared" si="101"/>
        <v>2.1994101486000002</v>
      </c>
      <c r="AV355" s="937">
        <f t="shared" si="101"/>
        <v>2.3093806560300001</v>
      </c>
      <c r="AW355" s="704">
        <f t="shared" si="98"/>
        <v>10.515676976630001</v>
      </c>
      <c r="AX355" s="812">
        <f t="shared" si="99"/>
        <v>11.811386023396608</v>
      </c>
      <c r="AY355" s="997">
        <v>0.36</v>
      </c>
      <c r="AZ355" s="924">
        <v>36.97</v>
      </c>
      <c r="BA355" s="924">
        <v>-1.6500000000000001</v>
      </c>
      <c r="BB355" s="924">
        <v>4.4400000000000004</v>
      </c>
      <c r="BC355" s="924">
        <v>9.99</v>
      </c>
      <c r="BE355" s="666">
        <v>2014</v>
      </c>
      <c r="BF355" s="948" t="e">
        <f>#VALUE!</f>
        <v>#VALUE!</v>
      </c>
      <c r="BG355" s="933">
        <v>3.3000000000000003</v>
      </c>
    </row>
    <row r="356" spans="1:59" ht="11.25" customHeight="1" x14ac:dyDescent="0.2">
      <c r="A356" s="764" t="s">
        <v>3894</v>
      </c>
      <c r="B356" s="856" t="s">
        <v>3895</v>
      </c>
      <c r="C356" s="994" t="s">
        <v>108</v>
      </c>
      <c r="D356" s="994" t="s">
        <v>4376</v>
      </c>
      <c r="E356" s="794">
        <v>6</v>
      </c>
      <c r="F356" s="526">
        <v>789</v>
      </c>
      <c r="G356" s="526" t="s">
        <v>106</v>
      </c>
      <c r="H356" s="526" t="s">
        <v>106</v>
      </c>
      <c r="I356" s="934">
        <v>24.93</v>
      </c>
      <c r="J356" s="704">
        <f t="shared" si="86"/>
        <v>1.9253910950661854</v>
      </c>
      <c r="K356" s="537">
        <v>0.12</v>
      </c>
      <c r="L356" s="526">
        <v>4</v>
      </c>
      <c r="M356" s="695">
        <f t="shared" si="87"/>
        <v>0.48</v>
      </c>
      <c r="N356" s="526" t="s">
        <v>203</v>
      </c>
      <c r="O356" s="645">
        <v>0.1</v>
      </c>
      <c r="P356" s="684">
        <v>43538</v>
      </c>
      <c r="Q356" s="684">
        <v>43553</v>
      </c>
      <c r="R356" s="695">
        <f t="shared" si="88"/>
        <v>19.999999999999989</v>
      </c>
      <c r="S356" s="761">
        <f>IF(INDEX(Historical!$D$7:$D$1439,MATCH(B356,Historical!$B$7:$B$1446,0))=0,"n/a",(INDEX(Historical!$C$7:$C$1439,MATCH(B356,Historical!$B$7:$B$1446,0))/INDEX(Historical!$D$7:$D$1439,MATCH(B356,Historical!$B$7:$B$1446,0))-1)*100)</f>
        <v>18.75</v>
      </c>
      <c r="T356" s="761">
        <f>IF(INDEX(Historical!$F$7:$F$1432,MATCH(B356,Historical!$B$7:$B$1446,0))=0,"n/a",((INDEX(Historical!$C$7:$C$1439,MATCH(B356,Historical!$B$7:$B$1446,0))/INDEX(Historical!$F$7:$F$1432,MATCH(B356,Historical!$B$7:$B$1446,0)))^(1/3)-1)*100)</f>
        <v>21.858202395720227</v>
      </c>
      <c r="U356" s="761">
        <f>IF(INDEX(Historical!$H$7:$H$1432,MATCH(B356,Historical!$B$7:$B$1446,0))=0,"n/a",((INDEX(Historical!$C$7:$C$1439,MATCH(B356,Historical!$B$7:$B$1446,0))/INDEX(Historical!$H$7:$H$1432,MATCH(B356,Historical!$B$7:$B$1446,0)))^(1/5)-1)*100)</f>
        <v>18.88654957871243</v>
      </c>
      <c r="V356" s="761">
        <f>IF(INDEX(Historical!$O$7:$O$1432,MATCH(B356,Historical!$B$7:$B$1446,0))=0,"n/a",((INDEX(Historical!$C$7:$C$1439,MATCH(B356,Historical!$B$7:$B$1446,0))/INDEX(Historical!$O$7:$O$1432,MATCH(B356,Historical!$B$7:$B$1446,0)))^(1/10)-1)*100)</f>
        <v>12.217408495208026</v>
      </c>
      <c r="W356" s="762">
        <f t="shared" si="89"/>
        <v>1.5458719896384088</v>
      </c>
      <c r="X356" s="763">
        <f t="shared" si="90"/>
        <v>1.2761182147778669</v>
      </c>
      <c r="Y356" s="705"/>
      <c r="Z356" s="704">
        <f t="shared" si="91"/>
        <v>28.07017543859649</v>
      </c>
      <c r="AA356" s="937">
        <f t="shared" si="92"/>
        <v>14.578947368421053</v>
      </c>
      <c r="AB356" s="641">
        <v>12</v>
      </c>
      <c r="AC356" s="933">
        <v>1.71</v>
      </c>
      <c r="AD356" s="933" t="s">
        <v>137</v>
      </c>
      <c r="AE356" s="918">
        <v>3.95</v>
      </c>
      <c r="AF356" s="918">
        <v>1.1399999999999999</v>
      </c>
      <c r="AG356" s="918">
        <v>8.4</v>
      </c>
      <c r="AH356" s="918">
        <v>22.8</v>
      </c>
      <c r="AI356" s="918">
        <v>15.229999999999999</v>
      </c>
      <c r="AJ356" s="741">
        <v>14.799999999999999</v>
      </c>
      <c r="AK356" s="741" t="s">
        <v>137</v>
      </c>
      <c r="AL356" s="933">
        <v>440.01</v>
      </c>
      <c r="AM356" s="933">
        <v>5.7</v>
      </c>
      <c r="AN356" s="933">
        <v>0.1</v>
      </c>
      <c r="AO356" s="804">
        <f t="shared" si="93"/>
        <v>6.2329933053575619</v>
      </c>
      <c r="AP356" s="805">
        <f t="shared" si="94"/>
        <v>20.811940673778615</v>
      </c>
      <c r="AQ356" s="938">
        <f t="shared" si="95"/>
        <v>-14.054280696088972</v>
      </c>
      <c r="AR356" s="704">
        <f>INDEX(Historical!$C$7:$C$1439,MATCH(B356,Historical!$B$7:$B$1446,0))*IF(AH356="n/a",1.03,IF(AH356&lt;0,1.01,IF(AH356&gt;10,1.1,(1+AH356/100))))</f>
        <v>0.41800000000000004</v>
      </c>
      <c r="AS356" s="937">
        <f t="shared" si="96"/>
        <v>0.4598000000000001</v>
      </c>
      <c r="AT356" s="937">
        <f t="shared" si="101"/>
        <v>0.47359400000000013</v>
      </c>
      <c r="AU356" s="937">
        <f t="shared" si="101"/>
        <v>0.48780182000000016</v>
      </c>
      <c r="AV356" s="937">
        <f t="shared" si="101"/>
        <v>0.50243587460000017</v>
      </c>
      <c r="AW356" s="704">
        <f t="shared" si="98"/>
        <v>2.3416316946000006</v>
      </c>
      <c r="AX356" s="812">
        <f t="shared" si="99"/>
        <v>9.3928266931407975</v>
      </c>
      <c r="AY356" s="790">
        <v>0.6</v>
      </c>
      <c r="AZ356" s="918">
        <v>1.71</v>
      </c>
      <c r="BA356" s="918">
        <v>-30.209999999999997</v>
      </c>
      <c r="BB356" s="918">
        <v>-8.9700000000000006</v>
      </c>
      <c r="BC356" s="918">
        <v>-18.54</v>
      </c>
      <c r="BE356" s="666">
        <v>2014</v>
      </c>
      <c r="BF356" s="948" t="e">
        <f>#VALUE!</f>
        <v>#VALUE!</v>
      </c>
      <c r="BG356" s="933">
        <v>1</v>
      </c>
    </row>
    <row r="357" spans="1:59" s="840" customFormat="1" ht="11.25" customHeight="1" x14ac:dyDescent="0.2">
      <c r="A357" s="699" t="s">
        <v>1527</v>
      </c>
      <c r="B357" s="848" t="s">
        <v>1528</v>
      </c>
      <c r="C357" s="994" t="s">
        <v>4356</v>
      </c>
      <c r="D357" s="994" t="s">
        <v>4357</v>
      </c>
      <c r="E357" s="820">
        <v>8</v>
      </c>
      <c r="F357" s="526">
        <v>484</v>
      </c>
      <c r="G357" s="1151" t="s">
        <v>106</v>
      </c>
      <c r="H357" s="1151" t="s">
        <v>106</v>
      </c>
      <c r="I357" s="821">
        <v>29</v>
      </c>
      <c r="J357" s="822">
        <f t="shared" si="86"/>
        <v>6.2068965517241379</v>
      </c>
      <c r="K357" s="823">
        <v>0.45</v>
      </c>
      <c r="L357" s="824">
        <v>4</v>
      </c>
      <c r="M357" s="825">
        <f t="shared" si="87"/>
        <v>1.8</v>
      </c>
      <c r="N357" s="826" t="s">
        <v>506</v>
      </c>
      <c r="O357" s="827">
        <v>0.43</v>
      </c>
      <c r="P357" s="849">
        <v>43090</v>
      </c>
      <c r="Q357" s="849">
        <v>43105</v>
      </c>
      <c r="R357" s="825">
        <f t="shared" si="88"/>
        <v>4.6511627906976782</v>
      </c>
      <c r="S357" s="761">
        <f>IF(INDEX(Historical!$D$7:$D$1439,MATCH(B357,Historical!$B$7:$B$1446,0))=0,"n/a",(INDEX(Historical!$C$7:$C$1439,MATCH(B357,Historical!$B$7:$B$1446,0))/INDEX(Historical!$D$7:$D$1439,MATCH(B357,Historical!$B$7:$B$1446,0))-1)*100)</f>
        <v>4.6511627906976827</v>
      </c>
      <c r="T357" s="761">
        <f>IF(INDEX(Historical!$F$7:$F$1432,MATCH(B357,Historical!$B$7:$B$1446,0))=0,"n/a",((INDEX(Historical!$C$7:$C$1439,MATCH(B357,Historical!$B$7:$B$1446,0))/INDEX(Historical!$F$7:$F$1432,MATCH(B357,Historical!$B$7:$B$1446,0)))^(1/3)-1)*100)</f>
        <v>4.8856246288386806</v>
      </c>
      <c r="U357" s="761">
        <f>IF(INDEX(Historical!$H$7:$H$1432,MATCH(B357,Historical!$B$7:$B$1446,0))=0,"n/a",((INDEX(Historical!$C$7:$C$1439,MATCH(B357,Historical!$B$7:$B$1446,0))/INDEX(Historical!$H$7:$H$1432,MATCH(B357,Historical!$B$7:$B$1446,0)))^(1/5)-1)*100)</f>
        <v>5.1547496797280434</v>
      </c>
      <c r="V357" s="761">
        <f>IF(INDEX(Historical!$O$7:$O$1432,MATCH(B357,Historical!$B$7:$B$1446,0))=0,"n/a",((INDEX(Historical!$C$7:$C$1439,MATCH(B357,Historical!$B$7:$B$1446,0))/INDEX(Historical!$O$7:$O$1432,MATCH(B357,Historical!$B$7:$B$1446,0)))^(1/10)-1)*100)</f>
        <v>2.2565182563572872</v>
      </c>
      <c r="W357" s="829">
        <f t="shared" si="89"/>
        <v>2.2843819965584462</v>
      </c>
      <c r="X357" s="830" t="str">
        <f t="shared" si="90"/>
        <v>n/a</v>
      </c>
      <c r="Y357" s="841" t="s">
        <v>3997</v>
      </c>
      <c r="Z357" s="822">
        <f t="shared" si="91"/>
        <v>173.07692307692309</v>
      </c>
      <c r="AA357" s="832">
        <f t="shared" si="92"/>
        <v>27.884615384615383</v>
      </c>
      <c r="AB357" s="824">
        <v>12</v>
      </c>
      <c r="AC357" s="833">
        <v>1.04</v>
      </c>
      <c r="AD357" s="833">
        <v>4.63</v>
      </c>
      <c r="AE357" s="833">
        <v>7.2</v>
      </c>
      <c r="AF357" s="833">
        <v>1.83</v>
      </c>
      <c r="AG357" s="833">
        <v>6.5</v>
      </c>
      <c r="AH357" s="833">
        <v>-18</v>
      </c>
      <c r="AI357" s="833" t="s">
        <v>137</v>
      </c>
      <c r="AJ357" s="833">
        <v>-1.0999999999999999</v>
      </c>
      <c r="AK357" s="833">
        <v>6</v>
      </c>
      <c r="AL357" s="834">
        <v>569.27</v>
      </c>
      <c r="AM357" s="835">
        <v>11.4</v>
      </c>
      <c r="AN357" s="833">
        <v>1.51</v>
      </c>
      <c r="AO357" s="836">
        <f t="shared" si="93"/>
        <v>-16.522969153163203</v>
      </c>
      <c r="AP357" s="837">
        <f t="shared" si="94"/>
        <v>11.36164623145218</v>
      </c>
      <c r="AQ357" s="838">
        <f t="shared" si="95"/>
        <v>50.59710216165243</v>
      </c>
      <c r="AR357" s="704">
        <f>INDEX(Historical!$C$7:$C$1439,MATCH(B357,Historical!$B$7:$B$1446,0))*IF(AH357="n/a",1.03,IF(AH357&lt;0,1.01,IF(AH357&gt;10,1.1,(1+AH357/100))))</f>
        <v>1.8180000000000001</v>
      </c>
      <c r="AS357" s="832">
        <f t="shared" si="96"/>
        <v>1.8725400000000001</v>
      </c>
      <c r="AT357" s="832">
        <f t="shared" si="101"/>
        <v>1.9848924000000001</v>
      </c>
      <c r="AU357" s="832">
        <f t="shared" si="101"/>
        <v>2.1039859440000002</v>
      </c>
      <c r="AV357" s="832">
        <f t="shared" si="101"/>
        <v>2.2302251006400002</v>
      </c>
      <c r="AW357" s="822">
        <f t="shared" si="98"/>
        <v>10.00964344464</v>
      </c>
      <c r="AX357" s="839">
        <f t="shared" si="99"/>
        <v>34.516011878068966</v>
      </c>
      <c r="AY357" s="998">
        <v>0.91</v>
      </c>
      <c r="AZ357" s="835">
        <v>32.18</v>
      </c>
      <c r="BA357" s="835">
        <v>-3.1399999999999997</v>
      </c>
      <c r="BB357" s="835">
        <v>2.81</v>
      </c>
      <c r="BC357" s="835">
        <v>7.1099999999999994</v>
      </c>
      <c r="BD357" s="964"/>
      <c r="BE357" s="666">
        <v>2011</v>
      </c>
      <c r="BF357" s="948" t="e">
        <f>#VALUE!</f>
        <v>#VALUE!</v>
      </c>
      <c r="BG357" s="895">
        <v>2.6</v>
      </c>
    </row>
    <row r="358" spans="1:59" ht="11.25" customHeight="1" x14ac:dyDescent="0.2">
      <c r="A358" s="630" t="s">
        <v>4133</v>
      </c>
      <c r="B358" s="927" t="s">
        <v>4134</v>
      </c>
      <c r="C358" s="994" t="s">
        <v>108</v>
      </c>
      <c r="D358" s="994" t="s">
        <v>4360</v>
      </c>
      <c r="E358" s="794">
        <v>7</v>
      </c>
      <c r="F358" s="526">
        <v>679</v>
      </c>
      <c r="G358" s="526" t="s">
        <v>106</v>
      </c>
      <c r="H358" s="526" t="s">
        <v>106</v>
      </c>
      <c r="I358" s="926">
        <v>21.75</v>
      </c>
      <c r="J358" s="704">
        <f t="shared" si="86"/>
        <v>4.4137931034482758</v>
      </c>
      <c r="K358" s="929">
        <v>0.24</v>
      </c>
      <c r="L358" s="641">
        <v>4</v>
      </c>
      <c r="M358" s="695">
        <f t="shared" si="87"/>
        <v>0.96</v>
      </c>
      <c r="N358" s="923" t="s">
        <v>241</v>
      </c>
      <c r="O358" s="797">
        <v>0.2</v>
      </c>
      <c r="P358" s="917">
        <v>43546</v>
      </c>
      <c r="Q358" s="917">
        <v>43552</v>
      </c>
      <c r="R358" s="695">
        <f t="shared" si="88"/>
        <v>19.999999999999989</v>
      </c>
      <c r="S358" s="761">
        <f>IF(INDEX(Historical!$D$7:$D$1439,MATCH(B358,Historical!$B$7:$B$1446,0))=0,"n/a",(INDEX(Historical!$C$7:$C$1439,MATCH(B358,Historical!$B$7:$B$1446,0))/INDEX(Historical!$D$7:$D$1439,MATCH(B358,Historical!$B$7:$B$1446,0))-1)*100)</f>
        <v>83.333333333333343</v>
      </c>
      <c r="T358" s="761">
        <f>IF(INDEX(Historical!$F$7:$F$1432,MATCH(B358,Historical!$B$7:$B$1446,0))=0,"n/a",((INDEX(Historical!$C$7:$C$1439,MATCH(B358,Historical!$B$7:$B$1446,0))/INDEX(Historical!$F$7:$F$1432,MATCH(B358,Historical!$B$7:$B$1446,0)))^(1/3)-1)*100)</f>
        <v>33.08485468568265</v>
      </c>
      <c r="U358" s="761">
        <f>IF(INDEX(Historical!$H$7:$H$1432,MATCH(B358,Historical!$B$7:$B$1446,0))=0,"n/a",((INDEX(Historical!$C$7:$C$1439,MATCH(B358,Historical!$B$7:$B$1446,0))/INDEX(Historical!$H$7:$H$1432,MATCH(B358,Historical!$B$7:$B$1446,0)))^(1/5)-1)*100)</f>
        <v>52.016482076493787</v>
      </c>
      <c r="V358" s="761" t="str">
        <f>IF(INDEX(Historical!$O$7:$O$1432,MATCH(B358,Historical!$B$7:$B$1446,0))=0,"n/a",((INDEX(Historical!$C$7:$C$1439,MATCH(B358,Historical!$B$7:$B$1446,0))/INDEX(Historical!$O$7:$O$1432,MATCH(B358,Historical!$B$7:$B$1446,0)))^(1/10)-1)*100)</f>
        <v>n/a</v>
      </c>
      <c r="W358" s="762" t="str">
        <f t="shared" si="89"/>
        <v>n/a</v>
      </c>
      <c r="X358" s="763" t="str">
        <f t="shared" si="90"/>
        <v>n/a</v>
      </c>
      <c r="Y358" s="928"/>
      <c r="Z358" s="704">
        <f t="shared" si="91"/>
        <v>121.51898734177213</v>
      </c>
      <c r="AA358" s="937">
        <f t="shared" si="92"/>
        <v>27.531645569620252</v>
      </c>
      <c r="AB358" s="641">
        <v>12</v>
      </c>
      <c r="AC358" s="918">
        <v>0.79</v>
      </c>
      <c r="AD358" s="918" t="s">
        <v>137</v>
      </c>
      <c r="AE358" s="918">
        <v>11.1</v>
      </c>
      <c r="AF358" s="918">
        <v>0.96</v>
      </c>
      <c r="AG358" s="918">
        <v>3.5000000000000004</v>
      </c>
      <c r="AH358" s="918">
        <v>-20.399999999999999</v>
      </c>
      <c r="AI358" s="918" t="s">
        <v>137</v>
      </c>
      <c r="AJ358" s="918">
        <v>0</v>
      </c>
      <c r="AK358" s="918" t="s">
        <v>137</v>
      </c>
      <c r="AL358" s="930">
        <v>186.4</v>
      </c>
      <c r="AM358" s="924">
        <v>55.16</v>
      </c>
      <c r="AN358" s="918">
        <v>7.0000000000000007E-2</v>
      </c>
      <c r="AO358" s="804">
        <f t="shared" si="93"/>
        <v>28.898629610321812</v>
      </c>
      <c r="AP358" s="805">
        <f t="shared" si="94"/>
        <v>56.430275179942065</v>
      </c>
      <c r="AQ358" s="938">
        <f t="shared" si="95"/>
        <v>8.3828189476448998</v>
      </c>
      <c r="AR358" s="704">
        <f>INDEX(Historical!$C$7:$C$1439,MATCH(B358,Historical!$B$7:$B$1446,0))*IF(AH358="n/a",1.03,IF(AH358&lt;0,1.01,IF(AH358&gt;10,1.1,(1+AH358/100))))</f>
        <v>0.66660000000000008</v>
      </c>
      <c r="AS358" s="937">
        <f t="shared" si="96"/>
        <v>0.68659800000000015</v>
      </c>
      <c r="AT358" s="937">
        <f t="shared" si="101"/>
        <v>0.70719594000000019</v>
      </c>
      <c r="AU358" s="937">
        <f t="shared" si="101"/>
        <v>0.72841181820000023</v>
      </c>
      <c r="AV358" s="937">
        <f t="shared" si="101"/>
        <v>0.75026417274600021</v>
      </c>
      <c r="AW358" s="704">
        <f t="shared" si="98"/>
        <v>3.5390699309460008</v>
      </c>
      <c r="AX358" s="812">
        <f t="shared" si="99"/>
        <v>16.2715858894069</v>
      </c>
      <c r="AY358" s="997">
        <v>0.38</v>
      </c>
      <c r="AZ358" s="924">
        <v>55.36</v>
      </c>
      <c r="BA358" s="924">
        <v>-5.2299999999999995</v>
      </c>
      <c r="BB358" s="924">
        <v>0.22999999999999998</v>
      </c>
      <c r="BC358" s="924">
        <v>17.349999999999998</v>
      </c>
      <c r="BE358" s="666">
        <v>2013</v>
      </c>
      <c r="BF358" s="948" t="e">
        <f>#VALUE!</f>
        <v>#VALUE!</v>
      </c>
      <c r="BG358" s="933">
        <v>3</v>
      </c>
    </row>
    <row r="359" spans="1:59" ht="11.25" customHeight="1" x14ac:dyDescent="0.2">
      <c r="A359" s="611" t="s">
        <v>1533</v>
      </c>
      <c r="B359" s="927" t="s">
        <v>1534</v>
      </c>
      <c r="C359" s="994" t="s">
        <v>112</v>
      </c>
      <c r="D359" s="994" t="s">
        <v>213</v>
      </c>
      <c r="E359" s="794">
        <v>6</v>
      </c>
      <c r="F359" s="526">
        <v>742</v>
      </c>
      <c r="G359" s="526" t="s">
        <v>106</v>
      </c>
      <c r="H359" s="526" t="s">
        <v>106</v>
      </c>
      <c r="I359" s="926">
        <v>75.13</v>
      </c>
      <c r="J359" s="704">
        <f t="shared" si="86"/>
        <v>1.4375083189138829</v>
      </c>
      <c r="K359" s="929">
        <v>0.27</v>
      </c>
      <c r="L359" s="641">
        <v>4</v>
      </c>
      <c r="M359" s="695">
        <f t="shared" si="87"/>
        <v>1.08</v>
      </c>
      <c r="N359" s="923" t="s">
        <v>520</v>
      </c>
      <c r="O359" s="797">
        <v>0.24</v>
      </c>
      <c r="P359" s="917">
        <v>43420</v>
      </c>
      <c r="Q359" s="917">
        <v>43437</v>
      </c>
      <c r="R359" s="695">
        <f t="shared" si="88"/>
        <v>12.500000000000011</v>
      </c>
      <c r="S359" s="761">
        <f>IF(INDEX(Historical!$D$7:$D$1439,MATCH(B359,Historical!$B$7:$B$1446,0))=0,"n/a",(INDEX(Historical!$C$7:$C$1439,MATCH(B359,Historical!$B$7:$B$1446,0))/INDEX(Historical!$D$7:$D$1439,MATCH(B359,Historical!$B$7:$B$1446,0))-1)*100)</f>
        <v>13.793103448275868</v>
      </c>
      <c r="T359" s="761">
        <f>IF(INDEX(Historical!$F$7:$F$1432,MATCH(B359,Historical!$B$7:$B$1446,0))=0,"n/a",((INDEX(Historical!$C$7:$C$1439,MATCH(B359,Historical!$B$7:$B$1446,0))/INDEX(Historical!$F$7:$F$1432,MATCH(B359,Historical!$B$7:$B$1446,0)))^(1/3)-1)*100)</f>
        <v>12.248113698841312</v>
      </c>
      <c r="U359" s="761">
        <f>IF(INDEX(Historical!$H$7:$H$1432,MATCH(B359,Historical!$B$7:$B$1446,0))=0,"n/a",((INDEX(Historical!$C$7:$C$1439,MATCH(B359,Historical!$B$7:$B$1446,0))/INDEX(Historical!$H$7:$H$1432,MATCH(B359,Historical!$B$7:$B$1446,0)))^(1/5)-1)*100)</f>
        <v>45.850790433421949</v>
      </c>
      <c r="V359" s="761">
        <f>IF(INDEX(Historical!$O$7:$O$1432,MATCH(B359,Historical!$B$7:$B$1446,0))=0,"n/a",((INDEX(Historical!$C$7:$C$1439,MATCH(B359,Historical!$B$7:$B$1446,0))/INDEX(Historical!$O$7:$O$1432,MATCH(B359,Historical!$B$7:$B$1446,0)))^(1/10)-1)*100)</f>
        <v>9.4857304883770652</v>
      </c>
      <c r="W359" s="762">
        <f t="shared" si="89"/>
        <v>4.8336594097421655</v>
      </c>
      <c r="X359" s="763">
        <f t="shared" si="90"/>
        <v>3.9188709772155508</v>
      </c>
      <c r="Y359" s="718"/>
      <c r="Z359" s="704">
        <f t="shared" si="91"/>
        <v>15.697674418604651</v>
      </c>
      <c r="AA359" s="937">
        <f t="shared" si="92"/>
        <v>10.920058139534882</v>
      </c>
      <c r="AB359" s="641">
        <v>9</v>
      </c>
      <c r="AC359" s="918">
        <v>6.88</v>
      </c>
      <c r="AD359" s="918">
        <v>1.28</v>
      </c>
      <c r="AE359" s="918">
        <v>0.69</v>
      </c>
      <c r="AF359" s="918">
        <v>2.23</v>
      </c>
      <c r="AG359" s="918">
        <v>21.6</v>
      </c>
      <c r="AH359" s="918">
        <v>63.2</v>
      </c>
      <c r="AI359" s="918">
        <v>3.4799999999999995</v>
      </c>
      <c r="AJ359" s="918">
        <v>11.700000000000001</v>
      </c>
      <c r="AK359" s="918">
        <v>8.5299999999999994</v>
      </c>
      <c r="AL359" s="930">
        <v>5480</v>
      </c>
      <c r="AM359" s="924">
        <v>1.0999999999999999</v>
      </c>
      <c r="AN359" s="918">
        <v>0.34</v>
      </c>
      <c r="AO359" s="804">
        <f t="shared" si="93"/>
        <v>36.368240612800953</v>
      </c>
      <c r="AP359" s="805">
        <f t="shared" si="94"/>
        <v>47.288298752335834</v>
      </c>
      <c r="AQ359" s="938">
        <f t="shared" si="95"/>
        <v>4.0336049364451787</v>
      </c>
      <c r="AR359" s="704">
        <f>INDEX(Historical!$C$7:$C$1439,MATCH(B359,Historical!$B$7:$B$1446,0))*IF(AH359="n/a",1.03,IF(AH359&lt;0,1.01,IF(AH359&gt;10,1.1,(1+AH359/100))))</f>
        <v>1.089</v>
      </c>
      <c r="AS359" s="937">
        <f t="shared" si="96"/>
        <v>1.1268971999999999</v>
      </c>
      <c r="AT359" s="937">
        <f t="shared" si="101"/>
        <v>1.2230215311599999</v>
      </c>
      <c r="AU359" s="937">
        <f t="shared" si="101"/>
        <v>1.3273452677679478</v>
      </c>
      <c r="AV359" s="937">
        <f t="shared" si="101"/>
        <v>1.4405678191085536</v>
      </c>
      <c r="AW359" s="704">
        <f t="shared" si="98"/>
        <v>6.2068318180365001</v>
      </c>
      <c r="AX359" s="812">
        <f t="shared" si="99"/>
        <v>8.261455900487821</v>
      </c>
      <c r="AY359" s="997">
        <v>1.91</v>
      </c>
      <c r="AZ359" s="924">
        <v>46.11</v>
      </c>
      <c r="BA359" s="924">
        <v>-8.91</v>
      </c>
      <c r="BB359" s="924">
        <v>-0.64</v>
      </c>
      <c r="BC359" s="924">
        <v>7.32</v>
      </c>
      <c r="BE359" s="666">
        <v>2014</v>
      </c>
      <c r="BF359" s="948" t="e">
        <f>#VALUE!</f>
        <v>#VALUE!</v>
      </c>
      <c r="BG359" s="933">
        <v>10.100000000000001</v>
      </c>
    </row>
    <row r="360" spans="1:59" ht="11.25" customHeight="1" x14ac:dyDescent="0.2">
      <c r="A360" s="611" t="s">
        <v>1529</v>
      </c>
      <c r="B360" s="927" t="s">
        <v>1530</v>
      </c>
      <c r="C360" s="994" t="s">
        <v>4227</v>
      </c>
      <c r="D360" s="994" t="s">
        <v>4406</v>
      </c>
      <c r="E360" s="794">
        <v>6</v>
      </c>
      <c r="F360" s="526">
        <v>726</v>
      </c>
      <c r="G360" s="526" t="s">
        <v>106</v>
      </c>
      <c r="H360" s="526" t="s">
        <v>106</v>
      </c>
      <c r="I360" s="926">
        <v>38.43</v>
      </c>
      <c r="J360" s="704">
        <f t="shared" si="86"/>
        <v>1.5800156128024978</v>
      </c>
      <c r="K360" s="929">
        <v>0.15179999999999999</v>
      </c>
      <c r="L360" s="641">
        <v>4</v>
      </c>
      <c r="M360" s="695">
        <f t="shared" si="87"/>
        <v>0.60719999999999996</v>
      </c>
      <c r="N360" s="923" t="s">
        <v>595</v>
      </c>
      <c r="O360" s="797">
        <v>0.13200000000000001</v>
      </c>
      <c r="P360" s="917">
        <v>43258</v>
      </c>
      <c r="Q360" s="917">
        <v>43280</v>
      </c>
      <c r="R360" s="695">
        <f t="shared" si="88"/>
        <v>14.999999999999988</v>
      </c>
      <c r="S360" s="761">
        <f>IF(INDEX(Historical!$D$7:$D$1439,MATCH(B360,Historical!$B$7:$B$1446,0))=0,"n/a",(INDEX(Historical!$C$7:$C$1439,MATCH(B360,Historical!$B$7:$B$1446,0))/INDEX(Historical!$D$7:$D$1439,MATCH(B360,Historical!$B$7:$B$1446,0))-1)*100)</f>
        <v>14.95107632093935</v>
      </c>
      <c r="T360" s="761">
        <f>IF(INDEX(Historical!$F$7:$F$1432,MATCH(B360,Historical!$B$7:$B$1446,0))=0,"n/a",((INDEX(Historical!$C$7:$C$1439,MATCH(B360,Historical!$B$7:$B$1446,0))/INDEX(Historical!$F$7:$F$1432,MATCH(B360,Historical!$B$7:$B$1446,0)))^(1/3)-1)*100)</f>
        <v>14.972722307386288</v>
      </c>
      <c r="U360" s="761">
        <f>IF(INDEX(Historical!$H$7:$H$1432,MATCH(B360,Historical!$B$7:$B$1446,0))=0,"n/a",((INDEX(Historical!$C$7:$C$1439,MATCH(B360,Historical!$B$7:$B$1446,0))/INDEX(Historical!$H$7:$H$1432,MATCH(B360,Historical!$B$7:$B$1446,0)))^(1/5)-1)*100)</f>
        <v>21.157494817672351</v>
      </c>
      <c r="V360" s="761" t="str">
        <f>IF(INDEX(Historical!$O$7:$O$1432,MATCH(B360,Historical!$B$7:$B$1446,0))=0,"n/a",((INDEX(Historical!$C$7:$C$1439,MATCH(B360,Historical!$B$7:$B$1446,0))/INDEX(Historical!$O$7:$O$1432,MATCH(B360,Historical!$B$7:$B$1446,0)))^(1/10)-1)*100)</f>
        <v>n/a</v>
      </c>
      <c r="W360" s="762" t="str">
        <f t="shared" si="89"/>
        <v>n/a</v>
      </c>
      <c r="X360" s="763">
        <f t="shared" si="90"/>
        <v>2.2997276975730818</v>
      </c>
      <c r="Y360" s="928" t="s">
        <v>826</v>
      </c>
      <c r="Z360" s="704">
        <f t="shared" si="91"/>
        <v>61.333333333333329</v>
      </c>
      <c r="AA360" s="937">
        <f t="shared" si="92"/>
        <v>38.81818181818182</v>
      </c>
      <c r="AB360" s="641">
        <v>6</v>
      </c>
      <c r="AC360" s="918">
        <v>0.99</v>
      </c>
      <c r="AD360" s="918">
        <v>3.35</v>
      </c>
      <c r="AE360" s="918">
        <v>3.71</v>
      </c>
      <c r="AF360" s="918">
        <v>2.73</v>
      </c>
      <c r="AG360" s="918">
        <v>7.0000000000000009</v>
      </c>
      <c r="AH360" s="918">
        <v>-75.599999999999994</v>
      </c>
      <c r="AI360" s="918">
        <v>8.25</v>
      </c>
      <c r="AJ360" s="918">
        <v>9.1999999999999993</v>
      </c>
      <c r="AK360" s="918">
        <v>11.65</v>
      </c>
      <c r="AL360" s="930">
        <v>10530</v>
      </c>
      <c r="AM360" s="924">
        <v>2.2999999999999998</v>
      </c>
      <c r="AN360" s="918">
        <v>0.69</v>
      </c>
      <c r="AO360" s="804">
        <f t="shared" si="93"/>
        <v>-16.080671387706971</v>
      </c>
      <c r="AP360" s="805">
        <f t="shared" si="94"/>
        <v>22.737510430474849</v>
      </c>
      <c r="AQ360" s="938">
        <f t="shared" si="95"/>
        <v>117.02394784768329</v>
      </c>
      <c r="AR360" s="704">
        <f>INDEX(Historical!$C$7:$C$1439,MATCH(B360,Historical!$B$7:$B$1446,0))*IF(AH360="n/a",1.03,IF(AH360&lt;0,1.01,IF(AH360&gt;10,1.1,(1+AH360/100))))</f>
        <v>0.59327400000000008</v>
      </c>
      <c r="AS360" s="937">
        <f t="shared" si="96"/>
        <v>0.64221910500000012</v>
      </c>
      <c r="AT360" s="937">
        <f t="shared" si="101"/>
        <v>0.70644101550000016</v>
      </c>
      <c r="AU360" s="937">
        <f t="shared" si="101"/>
        <v>0.77708511705000027</v>
      </c>
      <c r="AV360" s="937">
        <f t="shared" si="101"/>
        <v>0.85479362875500042</v>
      </c>
      <c r="AW360" s="704">
        <f t="shared" si="98"/>
        <v>3.5738128663050013</v>
      </c>
      <c r="AX360" s="812">
        <f t="shared" si="99"/>
        <v>9.2995390744340387</v>
      </c>
      <c r="AY360" s="997">
        <v>0.55000000000000004</v>
      </c>
      <c r="AZ360" s="924">
        <v>24.01</v>
      </c>
      <c r="BA360" s="924">
        <v>-3.9600000000000004</v>
      </c>
      <c r="BB360" s="924">
        <v>3.4299999999999997</v>
      </c>
      <c r="BC360" s="924">
        <v>6.41</v>
      </c>
      <c r="BE360" s="666">
        <v>2013</v>
      </c>
      <c r="BF360" s="948" t="e">
        <f>#VALUE!</f>
        <v>#VALUE!</v>
      </c>
      <c r="BG360" s="933">
        <v>3.4000000000000004</v>
      </c>
    </row>
    <row r="361" spans="1:59" ht="11.25" customHeight="1" x14ac:dyDescent="0.2">
      <c r="A361" s="537" t="s">
        <v>2641</v>
      </c>
      <c r="B361" s="927" t="s">
        <v>2642</v>
      </c>
      <c r="C361" s="994" t="s">
        <v>131</v>
      </c>
      <c r="D361" s="994" t="s">
        <v>4366</v>
      </c>
      <c r="E361" s="794">
        <v>6</v>
      </c>
      <c r="F361" s="526">
        <v>776</v>
      </c>
      <c r="G361" s="526" t="s">
        <v>37</v>
      </c>
      <c r="H361" s="526" t="s">
        <v>37</v>
      </c>
      <c r="I361" s="926">
        <v>49.82</v>
      </c>
      <c r="J361" s="704">
        <f t="shared" si="86"/>
        <v>2.8101164191087915</v>
      </c>
      <c r="K361" s="929">
        <v>0.35</v>
      </c>
      <c r="L361" s="641">
        <v>4</v>
      </c>
      <c r="M361" s="695">
        <f t="shared" si="87"/>
        <v>1.4</v>
      </c>
      <c r="N361" s="923" t="s">
        <v>296</v>
      </c>
      <c r="O361" s="797">
        <v>0.33500000000000002</v>
      </c>
      <c r="P361" s="917">
        <v>43510</v>
      </c>
      <c r="Q361" s="917">
        <v>43533</v>
      </c>
      <c r="R361" s="695">
        <f t="shared" si="88"/>
        <v>4.4776119402984946</v>
      </c>
      <c r="S361" s="761">
        <f>IF(INDEX(Historical!$D$7:$D$1439,MATCH(B361,Historical!$B$7:$B$1446,0))=0,"n/a",(INDEX(Historical!$C$7:$C$1439,MATCH(B361,Historical!$B$7:$B$1446,0))/INDEX(Historical!$D$7:$D$1439,MATCH(B361,Historical!$B$7:$B$1446,0))-1)*100)</f>
        <v>4.6875</v>
      </c>
      <c r="T361" s="761">
        <f>IF(INDEX(Historical!$F$7:$F$1432,MATCH(B361,Historical!$B$7:$B$1446,0))=0,"n/a",((INDEX(Historical!$C$7:$C$1439,MATCH(B361,Historical!$B$7:$B$1446,0))/INDEX(Historical!$F$7:$F$1432,MATCH(B361,Historical!$B$7:$B$1446,0)))^(1/3)-1)*100)</f>
        <v>2.8963325043393606</v>
      </c>
      <c r="U361" s="761">
        <f>IF(INDEX(Historical!$H$7:$H$1432,MATCH(B361,Historical!$B$7:$B$1446,0))=0,"n/a",((INDEX(Historical!$C$7:$C$1439,MATCH(B361,Historical!$B$7:$B$1446,0))/INDEX(Historical!$H$7:$H$1432,MATCH(B361,Historical!$B$7:$B$1446,0)))^(1/5)-1)*100)</f>
        <v>2.4027376750527463</v>
      </c>
      <c r="V361" s="761">
        <f>IF(INDEX(Historical!$O$7:$O$1432,MATCH(B361,Historical!$B$7:$B$1446,0))=0,"n/a",((INDEX(Historical!$C$7:$C$1439,MATCH(B361,Historical!$B$7:$B$1446,0))/INDEX(Historical!$O$7:$O$1432,MATCH(B361,Historical!$B$7:$B$1446,0)))^(1/10)-1)*100)</f>
        <v>1.1942378177002499</v>
      </c>
      <c r="W361" s="762">
        <f t="shared" si="89"/>
        <v>2.0119423781769958</v>
      </c>
      <c r="X361" s="763">
        <f t="shared" si="90"/>
        <v>0.25835888979061788</v>
      </c>
      <c r="Y361" s="707"/>
      <c r="Z361" s="704">
        <f t="shared" si="91"/>
        <v>67.961165048543677</v>
      </c>
      <c r="AA361" s="937">
        <f t="shared" si="92"/>
        <v>24.184466019417474</v>
      </c>
      <c r="AB361" s="641">
        <v>12</v>
      </c>
      <c r="AC361" s="918">
        <v>2.06</v>
      </c>
      <c r="AD361" s="918">
        <v>2.68</v>
      </c>
      <c r="AE361" s="918">
        <v>2.19</v>
      </c>
      <c r="AF361" s="918">
        <v>2.71</v>
      </c>
      <c r="AG361" s="918">
        <v>11.4</v>
      </c>
      <c r="AH361" s="918">
        <v>10.6</v>
      </c>
      <c r="AI361" s="918">
        <v>9.5500000000000007</v>
      </c>
      <c r="AJ361" s="918">
        <v>9.3000000000000007</v>
      </c>
      <c r="AK361" s="918">
        <v>9</v>
      </c>
      <c r="AL361" s="930">
        <v>2000</v>
      </c>
      <c r="AM361" s="924">
        <v>1.0999999999999999</v>
      </c>
      <c r="AN361" s="918">
        <v>0.84</v>
      </c>
      <c r="AO361" s="804">
        <f t="shared" si="93"/>
        <v>-18.971611925255935</v>
      </c>
      <c r="AP361" s="805">
        <f t="shared" si="94"/>
        <v>5.2128540941615373</v>
      </c>
      <c r="AQ361" s="938">
        <f t="shared" si="95"/>
        <v>70.671748508482878</v>
      </c>
      <c r="AR361" s="704">
        <f>INDEX(Historical!$C$7:$C$1439,MATCH(B361,Historical!$B$7:$B$1446,0))*IF(AH361="n/a",1.03,IF(AH361&lt;0,1.01,IF(AH361&gt;10,1.1,(1+AH361/100))))</f>
        <v>1.4740000000000002</v>
      </c>
      <c r="AS361" s="937">
        <f t="shared" si="96"/>
        <v>1.6147670000000001</v>
      </c>
      <c r="AT361" s="937">
        <f t="shared" si="101"/>
        <v>1.7600960300000001</v>
      </c>
      <c r="AU361" s="937">
        <f t="shared" si="101"/>
        <v>1.9185046727000004</v>
      </c>
      <c r="AV361" s="937">
        <f t="shared" si="101"/>
        <v>2.0911700932430004</v>
      </c>
      <c r="AW361" s="704">
        <f t="shared" si="98"/>
        <v>8.8585377959430005</v>
      </c>
      <c r="AX361" s="812">
        <f t="shared" si="99"/>
        <v>17.781087506910882</v>
      </c>
      <c r="AY361" s="997">
        <v>0.31</v>
      </c>
      <c r="AZ361" s="924">
        <v>17.78</v>
      </c>
      <c r="BA361" s="924">
        <v>-3.9699999999999998</v>
      </c>
      <c r="BB361" s="924">
        <v>0.89999999999999991</v>
      </c>
      <c r="BC361" s="924">
        <v>3.1399999999999997</v>
      </c>
      <c r="BE361" s="666">
        <v>2014</v>
      </c>
      <c r="BF361" s="948" t="e">
        <f>#VALUE!</f>
        <v>#VALUE!</v>
      </c>
      <c r="BG361" s="933">
        <v>4.1000000000000005</v>
      </c>
    </row>
    <row r="362" spans="1:59" ht="11.25" customHeight="1" x14ac:dyDescent="0.2">
      <c r="A362" s="611" t="s">
        <v>3892</v>
      </c>
      <c r="B362" s="927" t="s">
        <v>3893</v>
      </c>
      <c r="C362" s="994" t="s">
        <v>108</v>
      </c>
      <c r="D362" s="994" t="s">
        <v>4376</v>
      </c>
      <c r="E362" s="794">
        <v>6</v>
      </c>
      <c r="F362" s="526">
        <v>762</v>
      </c>
      <c r="G362" s="526" t="s">
        <v>106</v>
      </c>
      <c r="H362" s="526" t="s">
        <v>106</v>
      </c>
      <c r="I362" s="926">
        <v>17.64</v>
      </c>
      <c r="J362" s="704">
        <f t="shared" si="86"/>
        <v>1.5306122448979593</v>
      </c>
      <c r="K362" s="929">
        <v>0.13500000000000001</v>
      </c>
      <c r="L362" s="641">
        <v>2</v>
      </c>
      <c r="M362" s="695">
        <f t="shared" si="87"/>
        <v>0.27</v>
      </c>
      <c r="N362" s="923" t="s">
        <v>273</v>
      </c>
      <c r="O362" s="797">
        <v>0.13</v>
      </c>
      <c r="P362" s="917">
        <v>43490</v>
      </c>
      <c r="Q362" s="917">
        <v>43504</v>
      </c>
      <c r="R362" s="695">
        <f t="shared" si="88"/>
        <v>3.8461538461538494</v>
      </c>
      <c r="S362" s="761">
        <f>IF(INDEX(Historical!$D$7:$D$1439,MATCH(B362,Historical!$B$7:$B$1446,0))=0,"n/a",(INDEX(Historical!$C$7:$C$1439,MATCH(B362,Historical!$B$7:$B$1446,0))/INDEX(Historical!$D$7:$D$1439,MATCH(B362,Historical!$B$7:$B$1446,0))-1)*100)</f>
        <v>4.0000000000000036</v>
      </c>
      <c r="T362" s="761">
        <f>IF(INDEX(Historical!$F$7:$F$1432,MATCH(B362,Historical!$B$7:$B$1446,0))=0,"n/a",((INDEX(Historical!$C$7:$C$1439,MATCH(B362,Historical!$B$7:$B$1446,0))/INDEX(Historical!$F$7:$F$1432,MATCH(B362,Historical!$B$7:$B$1446,0)))^(1/3)-1)*100)</f>
        <v>7.3786693294802586</v>
      </c>
      <c r="U362" s="761" t="str">
        <f>IF(INDEX(Historical!$H$7:$H$1432,MATCH(B362,Historical!$B$7:$B$1446,0))=0,"n/a",((INDEX(Historical!$C$7:$C$1439,MATCH(B362,Historical!$B$7:$B$1446,0))/INDEX(Historical!$H$7:$H$1432,MATCH(B362,Historical!$B$7:$B$1446,0)))^(1/5)-1)*100)</f>
        <v>n/a</v>
      </c>
      <c r="V362" s="761">
        <f>IF(INDEX(Historical!$O$7:$O$1432,MATCH(B362,Historical!$B$7:$B$1446,0))=0,"n/a",((INDEX(Historical!$C$7:$C$1439,MATCH(B362,Historical!$B$7:$B$1446,0))/INDEX(Historical!$O$7:$O$1432,MATCH(B362,Historical!$B$7:$B$1446,0)))^(1/10)-1)*100)</f>
        <v>13.237743997702346</v>
      </c>
      <c r="W362" s="762" t="str">
        <f t="shared" si="89"/>
        <v>n/a</v>
      </c>
      <c r="X362" s="763" t="str">
        <f t="shared" si="90"/>
        <v>n/a</v>
      </c>
      <c r="Y362" s="928"/>
      <c r="Z362" s="704">
        <f t="shared" si="91"/>
        <v>19.014084507042256</v>
      </c>
      <c r="AA362" s="937">
        <f t="shared" si="92"/>
        <v>12.422535211267606</v>
      </c>
      <c r="AB362" s="641">
        <v>12</v>
      </c>
      <c r="AC362" s="918">
        <v>1.42</v>
      </c>
      <c r="AD362" s="918" t="s">
        <v>137</v>
      </c>
      <c r="AE362" s="918">
        <v>3.61</v>
      </c>
      <c r="AF362" s="918">
        <v>1.44</v>
      </c>
      <c r="AG362" s="918">
        <v>12.1</v>
      </c>
      <c r="AH362" s="918">
        <v>14.2</v>
      </c>
      <c r="AI362" s="918" t="s">
        <v>137</v>
      </c>
      <c r="AJ362" s="918">
        <v>13.900000000000002</v>
      </c>
      <c r="AK362" s="918" t="s">
        <v>137</v>
      </c>
      <c r="AL362" s="930">
        <v>145.18</v>
      </c>
      <c r="AM362" s="924">
        <v>9.8000000000000007</v>
      </c>
      <c r="AN362" s="918">
        <v>0</v>
      </c>
      <c r="AO362" s="804" t="str">
        <f t="shared" si="93"/>
        <v>n/a</v>
      </c>
      <c r="AP362" s="805" t="str">
        <f t="shared" si="94"/>
        <v>n/a</v>
      </c>
      <c r="AQ362" s="938">
        <f t="shared" si="95"/>
        <v>-10.834858071041753</v>
      </c>
      <c r="AR362" s="704">
        <f>INDEX(Historical!$C$7:$C$1439,MATCH(B362,Historical!$B$7:$B$1446,0))*IF(AH362="n/a",1.03,IF(AH362&lt;0,1.01,IF(AH362&gt;10,1.1,(1+AH362/100))))</f>
        <v>0.28600000000000003</v>
      </c>
      <c r="AS362" s="937">
        <f t="shared" si="96"/>
        <v>0.29458000000000006</v>
      </c>
      <c r="AT362" s="937">
        <f t="shared" si="101"/>
        <v>0.30341740000000006</v>
      </c>
      <c r="AU362" s="937">
        <f t="shared" si="101"/>
        <v>0.31251992200000006</v>
      </c>
      <c r="AV362" s="937">
        <f t="shared" si="101"/>
        <v>0.32189551966000007</v>
      </c>
      <c r="AW362" s="704">
        <f t="shared" si="98"/>
        <v>1.5184128416600005</v>
      </c>
      <c r="AX362" s="812">
        <f t="shared" si="99"/>
        <v>8.6077825490929722</v>
      </c>
      <c r="AY362" s="997">
        <v>0.39</v>
      </c>
      <c r="AZ362" s="924">
        <v>7.6300000000000008</v>
      </c>
      <c r="BA362" s="924">
        <v>-31.230000000000004</v>
      </c>
      <c r="BB362" s="924">
        <v>-1.4000000000000001</v>
      </c>
      <c r="BC362" s="924">
        <v>-8.83</v>
      </c>
      <c r="BE362" s="666">
        <v>2014</v>
      </c>
      <c r="BF362" s="948" t="e">
        <f>#VALUE!</f>
        <v>#VALUE!</v>
      </c>
      <c r="BG362" s="933">
        <v>1.0999999999999999</v>
      </c>
    </row>
    <row r="363" spans="1:59" ht="11.25" customHeight="1" x14ac:dyDescent="0.2">
      <c r="A363" s="537" t="s">
        <v>1535</v>
      </c>
      <c r="B363" s="927" t="s">
        <v>1536</v>
      </c>
      <c r="C363" s="994" t="s">
        <v>247</v>
      </c>
      <c r="D363" s="994" t="s">
        <v>4395</v>
      </c>
      <c r="E363" s="794">
        <v>8</v>
      </c>
      <c r="F363" s="526">
        <v>493</v>
      </c>
      <c r="G363" s="526" t="s">
        <v>106</v>
      </c>
      <c r="H363" s="526" t="s">
        <v>106</v>
      </c>
      <c r="I363" s="926">
        <v>75.260000000000005</v>
      </c>
      <c r="J363" s="704">
        <f t="shared" si="86"/>
        <v>1.8070688280627158</v>
      </c>
      <c r="K363" s="929">
        <v>0.34</v>
      </c>
      <c r="L363" s="641">
        <v>4</v>
      </c>
      <c r="M363" s="695">
        <f t="shared" si="87"/>
        <v>1.36</v>
      </c>
      <c r="N363" s="923" t="s">
        <v>187</v>
      </c>
      <c r="O363" s="797">
        <v>0.27</v>
      </c>
      <c r="P363" s="660">
        <v>43209</v>
      </c>
      <c r="Q363" s="660">
        <v>43224</v>
      </c>
      <c r="R363" s="695">
        <f t="shared" si="88"/>
        <v>25.925925925925924</v>
      </c>
      <c r="S363" s="761">
        <f>IF(INDEX(Historical!$D$7:$D$1439,MATCH(B363,Historical!$B$7:$B$1446,0))=0,"n/a",(INDEX(Historical!$C$7:$C$1439,MATCH(B363,Historical!$B$7:$B$1446,0))/INDEX(Historical!$D$7:$D$1439,MATCH(B363,Historical!$B$7:$B$1446,0))-1)*100)</f>
        <v>19.444444444444443</v>
      </c>
      <c r="T363" s="761">
        <f>IF(INDEX(Historical!$F$7:$F$1432,MATCH(B363,Historical!$B$7:$B$1446,0))=0,"n/a",((INDEX(Historical!$C$7:$C$1439,MATCH(B363,Historical!$B$7:$B$1446,0))/INDEX(Historical!$F$7:$F$1432,MATCH(B363,Historical!$B$7:$B$1446,0)))^(1/3)-1)*100)</f>
        <v>10.3501240610526</v>
      </c>
      <c r="U363" s="761">
        <f>IF(INDEX(Historical!$H$7:$H$1432,MATCH(B363,Historical!$B$7:$B$1446,0))=0,"n/a",((INDEX(Historical!$C$7:$C$1439,MATCH(B363,Historical!$B$7:$B$1446,0))/INDEX(Historical!$H$7:$H$1432,MATCH(B363,Historical!$B$7:$B$1446,0)))^(1/5)-1)*100)</f>
        <v>13.330844220540294</v>
      </c>
      <c r="V363" s="761">
        <f>IF(INDEX(Historical!$O$7:$O$1432,MATCH(B363,Historical!$B$7:$B$1446,0))=0,"n/a",((INDEX(Historical!$C$7:$C$1439,MATCH(B363,Historical!$B$7:$B$1446,0))/INDEX(Historical!$O$7:$O$1432,MATCH(B363,Historical!$B$7:$B$1446,0)))^(1/10)-1)*100)</f>
        <v>6.0048464743126528</v>
      </c>
      <c r="W363" s="762">
        <f t="shared" si="89"/>
        <v>2.2200141631541404</v>
      </c>
      <c r="X363" s="763">
        <f t="shared" si="90"/>
        <v>1.2118949291400267</v>
      </c>
      <c r="Y363" s="718"/>
      <c r="Z363" s="704">
        <f t="shared" si="91"/>
        <v>36.956521739130437</v>
      </c>
      <c r="AA363" s="937">
        <f t="shared" si="92"/>
        <v>20.451086956521738</v>
      </c>
      <c r="AB363" s="641">
        <v>1</v>
      </c>
      <c r="AC363" s="918">
        <v>3.68</v>
      </c>
      <c r="AD363" s="918">
        <v>2.0499999999999998</v>
      </c>
      <c r="AE363" s="918">
        <v>1.18</v>
      </c>
      <c r="AF363" s="918">
        <v>2.7</v>
      </c>
      <c r="AG363" s="918">
        <v>16.3</v>
      </c>
      <c r="AH363" s="918">
        <v>-2.9000000000000004</v>
      </c>
      <c r="AI363" s="918">
        <v>10.86</v>
      </c>
      <c r="AJ363" s="918">
        <v>11</v>
      </c>
      <c r="AK363" s="918">
        <v>10</v>
      </c>
      <c r="AL363" s="930">
        <v>1300</v>
      </c>
      <c r="AM363" s="924">
        <v>0.6</v>
      </c>
      <c r="AN363" s="918">
        <v>7.0000000000000007E-2</v>
      </c>
      <c r="AO363" s="804">
        <f t="shared" si="93"/>
        <v>-5.3131739079187277</v>
      </c>
      <c r="AP363" s="805">
        <f t="shared" si="94"/>
        <v>15.137913048603011</v>
      </c>
      <c r="AQ363" s="938">
        <f t="shared" si="95"/>
        <v>56.656644761165765</v>
      </c>
      <c r="AR363" s="704">
        <f>INDEX(Historical!$C$7:$C$1439,MATCH(B363,Historical!$B$7:$B$1446,0))*IF(AH363="n/a",1.03,IF(AH363&lt;0,1.01,IF(AH363&gt;10,1.1,(1+AH363/100))))</f>
        <v>1.3028999999999999</v>
      </c>
      <c r="AS363" s="937">
        <f t="shared" si="96"/>
        <v>1.43319</v>
      </c>
      <c r="AT363" s="937">
        <f t="shared" si="101"/>
        <v>1.5765090000000002</v>
      </c>
      <c r="AU363" s="937">
        <f t="shared" si="101"/>
        <v>1.7341599000000003</v>
      </c>
      <c r="AV363" s="937">
        <f t="shared" si="101"/>
        <v>1.9075758900000004</v>
      </c>
      <c r="AW363" s="704">
        <f t="shared" si="98"/>
        <v>7.9543347900000008</v>
      </c>
      <c r="AX363" s="812">
        <f t="shared" si="99"/>
        <v>10.569140034546905</v>
      </c>
      <c r="AY363" s="997">
        <v>0.3</v>
      </c>
      <c r="AZ363" s="924">
        <v>18.52</v>
      </c>
      <c r="BA363" s="924">
        <v>-22.56</v>
      </c>
      <c r="BB363" s="924">
        <v>-2.8400000000000003</v>
      </c>
      <c r="BC363" s="924">
        <v>-9.5399999999999991</v>
      </c>
      <c r="BE363" s="666">
        <v>2011</v>
      </c>
      <c r="BF363" s="948" t="e">
        <f>#VALUE!</f>
        <v>#VALUE!</v>
      </c>
      <c r="BG363" s="933">
        <v>10.4</v>
      </c>
    </row>
    <row r="364" spans="1:59" ht="11.25" customHeight="1" x14ac:dyDescent="0.2">
      <c r="A364" s="537" t="s">
        <v>1553</v>
      </c>
      <c r="B364" s="927" t="s">
        <v>1554</v>
      </c>
      <c r="C364" s="994" t="s">
        <v>247</v>
      </c>
      <c r="D364" s="994" t="s">
        <v>4354</v>
      </c>
      <c r="E364" s="794">
        <v>9</v>
      </c>
      <c r="F364" s="526">
        <v>431</v>
      </c>
      <c r="G364" s="526" t="s">
        <v>106</v>
      </c>
      <c r="H364" s="526" t="s">
        <v>106</v>
      </c>
      <c r="I364" s="926">
        <v>44.65</v>
      </c>
      <c r="J364" s="704">
        <f t="shared" si="86"/>
        <v>3.4042553191489362</v>
      </c>
      <c r="K364" s="929">
        <v>0.38</v>
      </c>
      <c r="L364" s="641">
        <v>4</v>
      </c>
      <c r="M364" s="695">
        <f t="shared" si="87"/>
        <v>1.52</v>
      </c>
      <c r="N364" s="923" t="s">
        <v>119</v>
      </c>
      <c r="O364" s="797">
        <v>0.37</v>
      </c>
      <c r="P364" s="917">
        <v>43504</v>
      </c>
      <c r="Q364" s="917">
        <v>43525</v>
      </c>
      <c r="R364" s="695">
        <f t="shared" si="88"/>
        <v>2.7027027027027053</v>
      </c>
      <c r="S364" s="761">
        <f>IF(INDEX(Historical!$D$7:$D$1439,MATCH(B364,Historical!$B$7:$B$1446,0))=0,"n/a",(INDEX(Historical!$C$7:$C$1439,MATCH(B364,Historical!$B$7:$B$1446,0))/INDEX(Historical!$D$7:$D$1439,MATCH(B364,Historical!$B$7:$B$1446,0))-1)*100)</f>
        <v>12.698412698412698</v>
      </c>
      <c r="T364" s="761">
        <f>IF(INDEX(Historical!$F$7:$F$1432,MATCH(B364,Historical!$B$7:$B$1446,0))=0,"n/a",((INDEX(Historical!$C$7:$C$1439,MATCH(B364,Historical!$B$7:$B$1446,0))/INDEX(Historical!$F$7:$F$1432,MATCH(B364,Historical!$B$7:$B$1446,0)))^(1/3)-1)*100)</f>
        <v>14.741405029518994</v>
      </c>
      <c r="U364" s="761">
        <f>IF(INDEX(Historical!$H$7:$H$1432,MATCH(B364,Historical!$B$7:$B$1446,0))=0,"n/a",((INDEX(Historical!$C$7:$C$1439,MATCH(B364,Historical!$B$7:$B$1446,0))/INDEX(Historical!$H$7:$H$1432,MATCH(B364,Historical!$B$7:$B$1446,0)))^(1/5)-1)*100)</f>
        <v>18.026446295116184</v>
      </c>
      <c r="V364" s="761">
        <f>IF(INDEX(Historical!$O$7:$O$1432,MATCH(B364,Historical!$B$7:$B$1446,0))=0,"n/a",((INDEX(Historical!$C$7:$C$1439,MATCH(B364,Historical!$B$7:$B$1446,0))/INDEX(Historical!$O$7:$O$1432,MATCH(B364,Historical!$B$7:$B$1446,0)))^(1/10)-1)*100)</f>
        <v>14.709288067146996</v>
      </c>
      <c r="W364" s="762">
        <f t="shared" si="89"/>
        <v>1.2255145329146158</v>
      </c>
      <c r="X364" s="763">
        <f t="shared" si="90"/>
        <v>1.1938043904050453</v>
      </c>
      <c r="Y364" s="928"/>
      <c r="Z364" s="704">
        <f t="shared" si="91"/>
        <v>27.536231884057973</v>
      </c>
      <c r="AA364" s="937">
        <f t="shared" si="92"/>
        <v>8.0887681159420293</v>
      </c>
      <c r="AB364" s="641">
        <v>12</v>
      </c>
      <c r="AC364" s="918">
        <v>5.52</v>
      </c>
      <c r="AD364" s="918">
        <v>1.84</v>
      </c>
      <c r="AE364" s="918">
        <v>0.17</v>
      </c>
      <c r="AF364" s="918">
        <v>1.46</v>
      </c>
      <c r="AG364" s="918">
        <v>18.600000000000001</v>
      </c>
      <c r="AH364" s="918">
        <v>28.199999999999996</v>
      </c>
      <c r="AI364" s="918">
        <v>2.63</v>
      </c>
      <c r="AJ364" s="918">
        <v>15.1</v>
      </c>
      <c r="AK364" s="918">
        <v>4.3999999999999995</v>
      </c>
      <c r="AL364" s="930">
        <v>3850</v>
      </c>
      <c r="AM364" s="924">
        <v>1.4000000000000001</v>
      </c>
      <c r="AN364" s="918">
        <v>2.2999999999999998</v>
      </c>
      <c r="AO364" s="804">
        <f t="shared" si="93"/>
        <v>13.341933498323092</v>
      </c>
      <c r="AP364" s="805">
        <f t="shared" si="94"/>
        <v>21.430701614265121</v>
      </c>
      <c r="AQ364" s="938">
        <f t="shared" si="95"/>
        <v>-27.552006547914011</v>
      </c>
      <c r="AR364" s="704">
        <f>INDEX(Historical!$C$7:$C$1439,MATCH(B364,Historical!$B$7:$B$1446,0))*IF(AH364="n/a",1.03,IF(AH364&lt;0,1.01,IF(AH364&gt;10,1.1,(1+AH364/100))))</f>
        <v>1.5620000000000001</v>
      </c>
      <c r="AS364" s="937">
        <f t="shared" si="96"/>
        <v>1.6030806</v>
      </c>
      <c r="AT364" s="937">
        <f t="shared" si="101"/>
        <v>1.6736161464000001</v>
      </c>
      <c r="AU364" s="937">
        <f t="shared" si="101"/>
        <v>1.7472552568416002</v>
      </c>
      <c r="AV364" s="937">
        <f t="shared" si="101"/>
        <v>1.8241344881426307</v>
      </c>
      <c r="AW364" s="704">
        <f t="shared" si="98"/>
        <v>8.4100864913842308</v>
      </c>
      <c r="AX364" s="812">
        <f t="shared" si="99"/>
        <v>18.835580047893014</v>
      </c>
      <c r="AY364" s="997">
        <v>1.34</v>
      </c>
      <c r="AZ364" s="924">
        <v>16</v>
      </c>
      <c r="BA364" s="924">
        <v>-17.059999999999999</v>
      </c>
      <c r="BB364" s="924">
        <v>0.71000000000000008</v>
      </c>
      <c r="BC364" s="924">
        <v>-3.7699999999999996</v>
      </c>
      <c r="BE364" s="666">
        <v>2011</v>
      </c>
      <c r="BF364" s="948" t="e">
        <f>#VALUE!</f>
        <v>#VALUE!</v>
      </c>
      <c r="BG364" s="933">
        <v>4.3999999999999995</v>
      </c>
    </row>
    <row r="365" spans="1:59" ht="11.25" customHeight="1" x14ac:dyDescent="0.2">
      <c r="A365" s="537" t="s">
        <v>1549</v>
      </c>
      <c r="B365" s="927" t="s">
        <v>1550</v>
      </c>
      <c r="C365" s="994" t="s">
        <v>4227</v>
      </c>
      <c r="D365" s="994" t="s">
        <v>4362</v>
      </c>
      <c r="E365" s="794">
        <v>8</v>
      </c>
      <c r="F365" s="526">
        <v>499</v>
      </c>
      <c r="G365" s="526" t="s">
        <v>37</v>
      </c>
      <c r="H365" s="526" t="s">
        <v>37</v>
      </c>
      <c r="I365" s="926">
        <v>80.2</v>
      </c>
      <c r="J365" s="704">
        <f t="shared" si="86"/>
        <v>2.7930174563591024</v>
      </c>
      <c r="K365" s="929">
        <v>0.56000000000000005</v>
      </c>
      <c r="L365" s="641">
        <v>4</v>
      </c>
      <c r="M365" s="695">
        <f t="shared" si="87"/>
        <v>2.2400000000000002</v>
      </c>
      <c r="N365" s="923" t="s">
        <v>649</v>
      </c>
      <c r="O365" s="797">
        <v>0.5</v>
      </c>
      <c r="P365" s="660">
        <v>43228</v>
      </c>
      <c r="Q365" s="660">
        <v>43244</v>
      </c>
      <c r="R365" s="695">
        <f t="shared" si="88"/>
        <v>12.000000000000011</v>
      </c>
      <c r="S365" s="761">
        <f>IF(INDEX(Historical!$D$7:$D$1439,MATCH(B365,Historical!$B$7:$B$1446,0))=0,"n/a",(INDEX(Historical!$C$7:$C$1439,MATCH(B365,Historical!$B$7:$B$1446,0))/INDEX(Historical!$D$7:$D$1439,MATCH(B365,Historical!$B$7:$B$1446,0))-1)*100)</f>
        <v>13.541666666666675</v>
      </c>
      <c r="T365" s="761">
        <f>IF(INDEX(Historical!$F$7:$F$1432,MATCH(B365,Historical!$B$7:$B$1446,0))=0,"n/a",((INDEX(Historical!$C$7:$C$1439,MATCH(B365,Historical!$B$7:$B$1446,0))/INDEX(Historical!$F$7:$F$1432,MATCH(B365,Historical!$B$7:$B$1446,0)))^(1/3)-1)*100)</f>
        <v>10.861011548331589</v>
      </c>
      <c r="U365" s="761">
        <f>IF(INDEX(Historical!$H$7:$H$1432,MATCH(B365,Historical!$B$7:$B$1446,0))=0,"n/a",((INDEX(Historical!$C$7:$C$1439,MATCH(B365,Historical!$B$7:$B$1446,0))/INDEX(Historical!$H$7:$H$1432,MATCH(B365,Historical!$B$7:$B$1446,0)))^(1/5)-1)*100)</f>
        <v>9.8964129213460872</v>
      </c>
      <c r="V365" s="761">
        <f>IF(INDEX(Historical!$O$7:$O$1432,MATCH(B365,Historical!$B$7:$B$1446,0))=0,"n/a",((INDEX(Historical!$C$7:$C$1439,MATCH(B365,Historical!$B$7:$B$1446,0))/INDEX(Historical!$O$7:$O$1432,MATCH(B365,Historical!$B$7:$B$1446,0)))^(1/10)-1)*100)</f>
        <v>5.9765229305059897</v>
      </c>
      <c r="W365" s="762">
        <f t="shared" si="89"/>
        <v>1.6558813605201426</v>
      </c>
      <c r="X365" s="763">
        <f t="shared" si="90"/>
        <v>1.2217793730056898</v>
      </c>
      <c r="Y365" s="719"/>
      <c r="Z365" s="704">
        <f t="shared" si="91"/>
        <v>93.723849372384933</v>
      </c>
      <c r="AA365" s="937">
        <f t="shared" si="92"/>
        <v>33.556485355648533</v>
      </c>
      <c r="AB365" s="641">
        <v>5</v>
      </c>
      <c r="AC365" s="918">
        <v>2.39</v>
      </c>
      <c r="AD365" s="918">
        <v>3.54</v>
      </c>
      <c r="AE365" s="918">
        <v>8.44</v>
      </c>
      <c r="AF365" s="918">
        <v>11.88</v>
      </c>
      <c r="AG365" s="918">
        <v>42</v>
      </c>
      <c r="AH365" s="918">
        <v>2</v>
      </c>
      <c r="AI365" s="918">
        <v>8.3000000000000007</v>
      </c>
      <c r="AJ365" s="918">
        <v>8.1</v>
      </c>
      <c r="AK365" s="918">
        <v>9.4600000000000009</v>
      </c>
      <c r="AL365" s="930">
        <v>29200</v>
      </c>
      <c r="AM365" s="924">
        <v>10.5</v>
      </c>
      <c r="AN365" s="918">
        <v>0.02</v>
      </c>
      <c r="AO365" s="804">
        <f t="shared" si="93"/>
        <v>-20.867054977943344</v>
      </c>
      <c r="AP365" s="805">
        <f t="shared" si="94"/>
        <v>12.68943037770519</v>
      </c>
      <c r="AQ365" s="938">
        <f t="shared" si="95"/>
        <v>320.92545976434383</v>
      </c>
      <c r="AR365" s="704">
        <f>INDEX(Historical!$C$7:$C$1439,MATCH(B365,Historical!$B$7:$B$1446,0))*IF(AH365="n/a",1.03,IF(AH365&lt;0,1.01,IF(AH365&gt;10,1.1,(1+AH365/100))))</f>
        <v>2.2236000000000002</v>
      </c>
      <c r="AS365" s="937">
        <f t="shared" si="96"/>
        <v>2.4081588000000003</v>
      </c>
      <c r="AT365" s="937">
        <f t="shared" si="101"/>
        <v>2.6359706224800004</v>
      </c>
      <c r="AU365" s="937">
        <f t="shared" si="101"/>
        <v>2.8853334433666085</v>
      </c>
      <c r="AV365" s="937">
        <f t="shared" si="101"/>
        <v>3.1582859871090898</v>
      </c>
      <c r="AW365" s="704">
        <f t="shared" si="98"/>
        <v>13.3113488529557</v>
      </c>
      <c r="AX365" s="812">
        <f t="shared" si="99"/>
        <v>16.597691836603115</v>
      </c>
      <c r="AY365" s="997">
        <v>1.02</v>
      </c>
      <c r="AZ365" s="924">
        <v>34.68</v>
      </c>
      <c r="BA365" s="924">
        <v>-0.67</v>
      </c>
      <c r="BB365" s="924">
        <v>6.8199999999999994</v>
      </c>
      <c r="BC365" s="924">
        <v>13.100000000000001</v>
      </c>
      <c r="BE365" s="666">
        <v>2011</v>
      </c>
      <c r="BF365" s="948" t="e">
        <f>#VALUE!</f>
        <v>#VALUE!</v>
      </c>
      <c r="BG365" s="933">
        <v>13.4</v>
      </c>
    </row>
    <row r="366" spans="1:59" s="840" customFormat="1" ht="11.25" customHeight="1" x14ac:dyDescent="0.2">
      <c r="A366" s="819" t="s">
        <v>3902</v>
      </c>
      <c r="B366" s="848" t="s">
        <v>3903</v>
      </c>
      <c r="C366" s="994" t="s">
        <v>179</v>
      </c>
      <c r="D366" s="994" t="s">
        <v>4374</v>
      </c>
      <c r="E366" s="820">
        <v>6</v>
      </c>
      <c r="F366" s="526">
        <v>778</v>
      </c>
      <c r="G366" s="1151" t="s">
        <v>106</v>
      </c>
      <c r="H366" s="1151" t="s">
        <v>106</v>
      </c>
      <c r="I366" s="821">
        <v>21.02</v>
      </c>
      <c r="J366" s="822">
        <f t="shared" si="86"/>
        <v>9.6098953377735494</v>
      </c>
      <c r="K366" s="823">
        <v>0.505</v>
      </c>
      <c r="L366" s="824">
        <v>4</v>
      </c>
      <c r="M366" s="825">
        <f t="shared" si="87"/>
        <v>2.02</v>
      </c>
      <c r="N366" s="826" t="s">
        <v>136</v>
      </c>
      <c r="O366" s="827">
        <v>0.5</v>
      </c>
      <c r="P366" s="828">
        <v>43524</v>
      </c>
      <c r="Q366" s="828">
        <v>43538</v>
      </c>
      <c r="R366" s="825">
        <f t="shared" si="88"/>
        <v>1.0000000000000009</v>
      </c>
      <c r="S366" s="761">
        <f>IF(INDEX(Historical!$D$7:$D$1439,MATCH(B366,Historical!$B$7:$B$1446,0))=0,"n/a",(INDEX(Historical!$C$7:$C$1439,MATCH(B366,Historical!$B$7:$B$1446,0))/INDEX(Historical!$D$7:$D$1439,MATCH(B366,Historical!$B$7:$B$1446,0))-1)*100)</f>
        <v>5.9139784946236507</v>
      </c>
      <c r="T366" s="761">
        <f>IF(INDEX(Historical!$F$7:$F$1432,MATCH(B366,Historical!$B$7:$B$1446,0))=0,"n/a",((INDEX(Historical!$C$7:$C$1439,MATCH(B366,Historical!$B$7:$B$1446,0))/INDEX(Historical!$F$7:$F$1432,MATCH(B366,Historical!$B$7:$B$1446,0)))^(1/3)-1)*100)</f>
        <v>11.011484772105717</v>
      </c>
      <c r="U366" s="761" t="str">
        <f>IF(INDEX(Historical!$H$7:$H$1432,MATCH(B366,Historical!$B$7:$B$1446,0))=0,"n/a",((INDEX(Historical!$C$7:$C$1439,MATCH(B366,Historical!$B$7:$B$1446,0))/INDEX(Historical!$H$7:$H$1432,MATCH(B366,Historical!$B$7:$B$1446,0)))^(1/5)-1)*100)</f>
        <v>n/a</v>
      </c>
      <c r="V366" s="761" t="str">
        <f>IF(INDEX(Historical!$O$7:$O$1432,MATCH(B366,Historical!$B$7:$B$1446,0))=0,"n/a",((INDEX(Historical!$C$7:$C$1439,MATCH(B366,Historical!$B$7:$B$1446,0))/INDEX(Historical!$O$7:$O$1432,MATCH(B366,Historical!$B$7:$B$1446,0)))^(1/10)-1)*100)</f>
        <v>n/a</v>
      </c>
      <c r="W366" s="829" t="str">
        <f t="shared" si="89"/>
        <v>n/a</v>
      </c>
      <c r="X366" s="830" t="str">
        <f t="shared" si="90"/>
        <v>n/a</v>
      </c>
      <c r="Y366" s="841"/>
      <c r="Z366" s="822">
        <f t="shared" si="91"/>
        <v>119.52662721893492</v>
      </c>
      <c r="AA366" s="832">
        <f t="shared" si="92"/>
        <v>12.437869822485208</v>
      </c>
      <c r="AB366" s="824">
        <v>12</v>
      </c>
      <c r="AC366" s="833">
        <v>1.69</v>
      </c>
      <c r="AD366" s="833">
        <v>3.65</v>
      </c>
      <c r="AE366" s="833">
        <v>3.43</v>
      </c>
      <c r="AF366" s="833">
        <v>40.42</v>
      </c>
      <c r="AG366" s="850" t="s">
        <v>137</v>
      </c>
      <c r="AH366" s="833">
        <v>-20.399999999999999</v>
      </c>
      <c r="AI366" s="833">
        <v>10.67</v>
      </c>
      <c r="AJ366" s="833">
        <v>37.9</v>
      </c>
      <c r="AK366" s="833">
        <v>3.4000000000000004</v>
      </c>
      <c r="AL366" s="834">
        <v>971.33</v>
      </c>
      <c r="AM366" s="835">
        <v>0.1</v>
      </c>
      <c r="AN366" s="833">
        <v>28.41</v>
      </c>
      <c r="AO366" s="836" t="str">
        <f t="shared" si="93"/>
        <v>n/a</v>
      </c>
      <c r="AP366" s="837" t="str">
        <f t="shared" si="94"/>
        <v>n/a</v>
      </c>
      <c r="AQ366" s="838">
        <f t="shared" si="95"/>
        <v>372.6937924632262</v>
      </c>
      <c r="AR366" s="704">
        <f>INDEX(Historical!$C$7:$C$1439,MATCH(B366,Historical!$B$7:$B$1446,0))*IF(AH366="n/a",1.03,IF(AH366&lt;0,1.01,IF(AH366&gt;10,1.1,(1+AH366/100))))</f>
        <v>1.9897</v>
      </c>
      <c r="AS366" s="832">
        <f t="shared" si="96"/>
        <v>2.1886700000000001</v>
      </c>
      <c r="AT366" s="832">
        <f t="shared" si="101"/>
        <v>2.2630847800000002</v>
      </c>
      <c r="AU366" s="832">
        <f t="shared" si="101"/>
        <v>2.3400296625200001</v>
      </c>
      <c r="AV366" s="832">
        <f t="shared" si="101"/>
        <v>2.4195906710456803</v>
      </c>
      <c r="AW366" s="822">
        <f t="shared" si="98"/>
        <v>11.201075113565681</v>
      </c>
      <c r="AX366" s="839">
        <f t="shared" si="99"/>
        <v>53.287702728666417</v>
      </c>
      <c r="AY366" s="998">
        <v>0.8</v>
      </c>
      <c r="AZ366" s="835">
        <v>15.49</v>
      </c>
      <c r="BA366" s="835">
        <v>-11.27</v>
      </c>
      <c r="BB366" s="835">
        <v>-3.39</v>
      </c>
      <c r="BC366" s="835">
        <v>-1.9300000000000002</v>
      </c>
      <c r="BD366" s="964"/>
      <c r="BE366" s="666">
        <v>2014</v>
      </c>
      <c r="BF366" s="948" t="e">
        <f>#VALUE!</f>
        <v>#VALUE!</v>
      </c>
      <c r="BG366" s="895">
        <v>9.1999999999999993</v>
      </c>
    </row>
    <row r="367" spans="1:59" ht="11.25" customHeight="1" x14ac:dyDescent="0.2">
      <c r="A367" s="537" t="s">
        <v>1539</v>
      </c>
      <c r="B367" s="927" t="s">
        <v>1540</v>
      </c>
      <c r="C367" s="994" t="s">
        <v>112</v>
      </c>
      <c r="D367" s="994" t="s">
        <v>213</v>
      </c>
      <c r="E367" s="794">
        <v>9</v>
      </c>
      <c r="F367" s="526">
        <v>434</v>
      </c>
      <c r="G367" s="526" t="s">
        <v>106</v>
      </c>
      <c r="H367" s="526" t="s">
        <v>106</v>
      </c>
      <c r="I367" s="926">
        <v>68.14</v>
      </c>
      <c r="J367" s="704">
        <f t="shared" si="86"/>
        <v>1.8784854710889345</v>
      </c>
      <c r="K367" s="929">
        <v>0.32</v>
      </c>
      <c r="L367" s="641">
        <v>4</v>
      </c>
      <c r="M367" s="695">
        <f t="shared" si="87"/>
        <v>1.28</v>
      </c>
      <c r="N367" s="923" t="s">
        <v>798</v>
      </c>
      <c r="O367" s="797">
        <v>0.28000000000000003</v>
      </c>
      <c r="P367" s="917">
        <v>43507</v>
      </c>
      <c r="Q367" s="917">
        <v>43529</v>
      </c>
      <c r="R367" s="695">
        <f t="shared" si="88"/>
        <v>14.285714285714276</v>
      </c>
      <c r="S367" s="761">
        <f>IF(INDEX(Historical!$D$7:$D$1439,MATCH(B367,Historical!$B$7:$B$1446,0))=0,"n/a",(INDEX(Historical!$C$7:$C$1439,MATCH(B367,Historical!$B$7:$B$1446,0))/INDEX(Historical!$D$7:$D$1439,MATCH(B367,Historical!$B$7:$B$1446,0))-1)*100)</f>
        <v>10.1010101010101</v>
      </c>
      <c r="T367" s="761">
        <f>IF(INDEX(Historical!$F$7:$F$1432,MATCH(B367,Historical!$B$7:$B$1446,0))=0,"n/a",((INDEX(Historical!$C$7:$C$1439,MATCH(B367,Historical!$B$7:$B$1446,0))/INDEX(Historical!$F$7:$F$1432,MATCH(B367,Historical!$B$7:$B$1446,0)))^(1/3)-1)*100)</f>
        <v>5.8147532470133934</v>
      </c>
      <c r="U367" s="761">
        <f>IF(INDEX(Historical!$H$7:$H$1432,MATCH(B367,Historical!$B$7:$B$1446,0))=0,"n/a",((INDEX(Historical!$C$7:$C$1439,MATCH(B367,Historical!$B$7:$B$1446,0))/INDEX(Historical!$H$7:$H$1432,MATCH(B367,Historical!$B$7:$B$1446,0)))^(1/5)-1)*100)</f>
        <v>6.3817921122524268</v>
      </c>
      <c r="V367" s="761">
        <f>IF(INDEX(Historical!$O$7:$O$1432,MATCH(B367,Historical!$B$7:$B$1446,0))=0,"n/a",((INDEX(Historical!$C$7:$C$1439,MATCH(B367,Historical!$B$7:$B$1446,0))/INDEX(Historical!$O$7:$O$1432,MATCH(B367,Historical!$B$7:$B$1446,0)))^(1/10)-1)*100)</f>
        <v>4.233999023071866</v>
      </c>
      <c r="W367" s="762">
        <f t="shared" si="89"/>
        <v>1.5072729297944634</v>
      </c>
      <c r="X367" s="763">
        <f t="shared" si="90"/>
        <v>0.46924942001856074</v>
      </c>
      <c r="Y367" s="735"/>
      <c r="Z367" s="704">
        <f t="shared" si="91"/>
        <v>20.512820512820511</v>
      </c>
      <c r="AA367" s="937">
        <f t="shared" si="92"/>
        <v>10.919871794871794</v>
      </c>
      <c r="AB367" s="641">
        <v>12</v>
      </c>
      <c r="AC367" s="918">
        <v>6.24</v>
      </c>
      <c r="AD367" s="918">
        <v>2.67</v>
      </c>
      <c r="AE367" s="918">
        <v>1.02</v>
      </c>
      <c r="AF367" s="918">
        <v>2.77</v>
      </c>
      <c r="AG367" s="918">
        <v>25</v>
      </c>
      <c r="AH367" s="918">
        <v>46.6</v>
      </c>
      <c r="AI367" s="918">
        <v>-11.64</v>
      </c>
      <c r="AJ367" s="918">
        <v>13.600000000000001</v>
      </c>
      <c r="AK367" s="918">
        <v>4.08</v>
      </c>
      <c r="AL367" s="930">
        <v>24040</v>
      </c>
      <c r="AM367" s="924">
        <v>1.4000000000000001</v>
      </c>
      <c r="AN367" s="918">
        <v>1.1599999999999999</v>
      </c>
      <c r="AO367" s="804">
        <f t="shared" si="93"/>
        <v>-2.6595942115304325</v>
      </c>
      <c r="AP367" s="805">
        <f t="shared" si="94"/>
        <v>8.2602775833413613</v>
      </c>
      <c r="AQ367" s="938">
        <f t="shared" si="95"/>
        <v>15.946433746689671</v>
      </c>
      <c r="AR367" s="704">
        <f>INDEX(Historical!$C$7:$C$1439,MATCH(B367,Historical!$B$7:$B$1446,0))*IF(AH367="n/a",1.03,IF(AH367&lt;0,1.01,IF(AH367&gt;10,1.1,(1+AH367/100))))</f>
        <v>1.1990000000000003</v>
      </c>
      <c r="AS367" s="937">
        <f t="shared" si="96"/>
        <v>1.2109900000000002</v>
      </c>
      <c r="AT367" s="937">
        <f t="shared" ref="AT367:AV386" si="102">IF($AK367="n/a",1.03*AS367,IF($AK367&lt;0,1.01*AS367,IF($AK367&gt;10,1.1*AS367,(1+$AK367/100)*AS367)))</f>
        <v>1.2603983920000001</v>
      </c>
      <c r="AU367" s="937">
        <f t="shared" si="102"/>
        <v>1.3118226463936</v>
      </c>
      <c r="AV367" s="937">
        <f t="shared" si="102"/>
        <v>1.3653450103664588</v>
      </c>
      <c r="AW367" s="704">
        <f t="shared" si="98"/>
        <v>6.34755604876006</v>
      </c>
      <c r="AX367" s="812">
        <f t="shared" si="99"/>
        <v>9.3154623550925457</v>
      </c>
      <c r="AY367" s="997">
        <v>1.23</v>
      </c>
      <c r="AZ367" s="924">
        <v>30.78</v>
      </c>
      <c r="BA367" s="924">
        <v>-3.2</v>
      </c>
      <c r="BB367" s="924">
        <v>2.4899999999999998</v>
      </c>
      <c r="BC367" s="924">
        <v>9.42</v>
      </c>
      <c r="BE367" s="666">
        <v>2011</v>
      </c>
      <c r="BF367" s="948" t="e">
        <f>#VALUE!</f>
        <v>#VALUE!</v>
      </c>
      <c r="BG367" s="933">
        <v>8.9</v>
      </c>
    </row>
    <row r="368" spans="1:59" ht="11.25" customHeight="1" x14ac:dyDescent="0.2">
      <c r="A368" s="537" t="s">
        <v>1547</v>
      </c>
      <c r="B368" s="927" t="s">
        <v>1548</v>
      </c>
      <c r="C368" s="994" t="s">
        <v>154</v>
      </c>
      <c r="D368" s="994" t="s">
        <v>4358</v>
      </c>
      <c r="E368" s="795">
        <v>9</v>
      </c>
      <c r="F368" s="526">
        <v>358</v>
      </c>
      <c r="G368" s="526" t="s">
        <v>106</v>
      </c>
      <c r="H368" s="526" t="s">
        <v>106</v>
      </c>
      <c r="I368" s="926">
        <v>21.85</v>
      </c>
      <c r="J368" s="704">
        <f t="shared" si="86"/>
        <v>4.7597254004576657</v>
      </c>
      <c r="K368" s="929">
        <v>0.26</v>
      </c>
      <c r="L368" s="641">
        <v>4</v>
      </c>
      <c r="M368" s="695">
        <f t="shared" si="87"/>
        <v>1.04</v>
      </c>
      <c r="N368" s="923" t="s">
        <v>280</v>
      </c>
      <c r="O368" s="797">
        <v>0.24</v>
      </c>
      <c r="P368" s="919">
        <v>42837</v>
      </c>
      <c r="Q368" s="919">
        <v>42853</v>
      </c>
      <c r="R368" s="695">
        <f t="shared" si="88"/>
        <v>8.333333333333341</v>
      </c>
      <c r="S368" s="761">
        <f>IF(INDEX(Historical!$D$7:$D$1439,MATCH(B368,Historical!$B$7:$B$1446,0))=0,"n/a",(INDEX(Historical!$C$7:$C$1439,MATCH(B368,Historical!$B$7:$B$1446,0))/INDEX(Historical!$D$7:$D$1439,MATCH(B368,Historical!$B$7:$B$1446,0))-1)*100)</f>
        <v>1.9607843137254832</v>
      </c>
      <c r="T368" s="761">
        <f>IF(INDEX(Historical!$F$7:$F$1432,MATCH(B368,Historical!$B$7:$B$1446,0))=0,"n/a",((INDEX(Historical!$C$7:$C$1439,MATCH(B368,Historical!$B$7:$B$1446,0))/INDEX(Historical!$F$7:$F$1432,MATCH(B368,Historical!$B$7:$B$1446,0)))^(1/3)-1)*100)</f>
        <v>6.5397392040924318</v>
      </c>
      <c r="U368" s="761">
        <f>IF(INDEX(Historical!$H$7:$H$1432,MATCH(B368,Historical!$B$7:$B$1446,0))=0,"n/a",((INDEX(Historical!$C$7:$C$1439,MATCH(B368,Historical!$B$7:$B$1446,0))/INDEX(Historical!$H$7:$H$1432,MATCH(B368,Historical!$B$7:$B$1446,0)))^(1/5)-1)*100)</f>
        <v>10.899178727659798</v>
      </c>
      <c r="V368" s="761" t="str">
        <f>IF(INDEX(Historical!$O$7:$O$1432,MATCH(B368,Historical!$B$7:$B$1446,0))=0,"n/a",((INDEX(Historical!$C$7:$C$1439,MATCH(B368,Historical!$B$7:$B$1446,0))/INDEX(Historical!$O$7:$O$1432,MATCH(B368,Historical!$B$7:$B$1446,0)))^(1/10)-1)*100)</f>
        <v>n/a</v>
      </c>
      <c r="W368" s="762" t="str">
        <f t="shared" si="89"/>
        <v>n/a</v>
      </c>
      <c r="X368" s="763" t="str">
        <f t="shared" si="90"/>
        <v>n/a</v>
      </c>
      <c r="Y368" s="718" t="s">
        <v>4434</v>
      </c>
      <c r="Z368" s="704">
        <f t="shared" si="91"/>
        <v>126.82926829268293</v>
      </c>
      <c r="AA368" s="937">
        <f t="shared" si="92"/>
        <v>26.646341463414636</v>
      </c>
      <c r="AB368" s="641">
        <v>4</v>
      </c>
      <c r="AC368" s="918">
        <v>0.82</v>
      </c>
      <c r="AD368" s="918">
        <v>11.85</v>
      </c>
      <c r="AE368" s="918">
        <v>0.38</v>
      </c>
      <c r="AF368" s="918">
        <v>1.38</v>
      </c>
      <c r="AG368" s="918">
        <v>5.3</v>
      </c>
      <c r="AH368" s="918">
        <v>-26.6</v>
      </c>
      <c r="AI368" s="918">
        <v>8.5599999999999987</v>
      </c>
      <c r="AJ368" s="918">
        <v>-8</v>
      </c>
      <c r="AK368" s="918">
        <v>2.2399999999999998</v>
      </c>
      <c r="AL368" s="930">
        <v>2130</v>
      </c>
      <c r="AM368" s="924">
        <v>0.3</v>
      </c>
      <c r="AN368" s="918">
        <v>0.53</v>
      </c>
      <c r="AO368" s="804">
        <f t="shared" si="93"/>
        <v>-10.987437335297173</v>
      </c>
      <c r="AP368" s="805">
        <f t="shared" si="94"/>
        <v>15.658904128117463</v>
      </c>
      <c r="AQ368" s="938">
        <f t="shared" si="95"/>
        <v>27.840093205904324</v>
      </c>
      <c r="AR368" s="704">
        <f>INDEX(Historical!$C$7:$C$1439,MATCH(B368,Historical!$B$7:$B$1446,0))*IF(AH368="n/a",1.03,IF(AH368&lt;0,1.01,IF(AH368&gt;10,1.1,(1+AH368/100))))</f>
        <v>1.0504</v>
      </c>
      <c r="AS368" s="937">
        <f t="shared" si="96"/>
        <v>1.1403142399999999</v>
      </c>
      <c r="AT368" s="937">
        <f t="shared" si="102"/>
        <v>1.165857278976</v>
      </c>
      <c r="AU368" s="937">
        <f t="shared" si="102"/>
        <v>1.1919724820250623</v>
      </c>
      <c r="AV368" s="937">
        <f t="shared" si="102"/>
        <v>1.2186726656224236</v>
      </c>
      <c r="AW368" s="704">
        <f t="shared" si="98"/>
        <v>5.7672166666234856</v>
      </c>
      <c r="AX368" s="812">
        <f t="shared" si="99"/>
        <v>26.394584286606339</v>
      </c>
      <c r="AY368" s="997">
        <v>1.34</v>
      </c>
      <c r="AZ368" s="924">
        <v>15.36</v>
      </c>
      <c r="BA368" s="924">
        <v>-17.86</v>
      </c>
      <c r="BB368" s="924">
        <v>-2.35</v>
      </c>
      <c r="BC368" s="924">
        <v>-5.3</v>
      </c>
      <c r="BE368" s="666">
        <v>2011</v>
      </c>
      <c r="BF368" s="948" t="e">
        <f>#VALUE!</f>
        <v>#VALUE!</v>
      </c>
      <c r="BG368" s="933">
        <v>2.2999999999999998</v>
      </c>
    </row>
    <row r="369" spans="1:59" ht="11.25" customHeight="1" x14ac:dyDescent="0.2">
      <c r="A369" s="611" t="s">
        <v>1555</v>
      </c>
      <c r="B369" s="927" t="s">
        <v>1556</v>
      </c>
      <c r="C369" s="994" t="s">
        <v>108</v>
      </c>
      <c r="D369" s="994" t="s">
        <v>4376</v>
      </c>
      <c r="E369" s="794">
        <v>7</v>
      </c>
      <c r="F369" s="526">
        <v>671</v>
      </c>
      <c r="G369" s="526" t="s">
        <v>37</v>
      </c>
      <c r="H369" s="526" t="s">
        <v>115</v>
      </c>
      <c r="I369" s="926">
        <v>26.6</v>
      </c>
      <c r="J369" s="704">
        <f t="shared" si="86"/>
        <v>2.1052631578947367</v>
      </c>
      <c r="K369" s="929">
        <v>0.14000000000000001</v>
      </c>
      <c r="L369" s="641">
        <v>4</v>
      </c>
      <c r="M369" s="695">
        <f t="shared" si="87"/>
        <v>0.56000000000000005</v>
      </c>
      <c r="N369" s="923" t="s">
        <v>149</v>
      </c>
      <c r="O369" s="799">
        <v>0.13</v>
      </c>
      <c r="P369" s="917">
        <v>43525</v>
      </c>
      <c r="Q369" s="917">
        <v>43539</v>
      </c>
      <c r="R369" s="695">
        <f t="shared" si="88"/>
        <v>7.6923076923076987</v>
      </c>
      <c r="S369" s="761">
        <f>IF(INDEX(Historical!$D$7:$D$1439,MATCH(B369,Historical!$B$7:$B$1446,0))=0,"n/a",(INDEX(Historical!$C$7:$C$1439,MATCH(B369,Historical!$B$7:$B$1446,0))/INDEX(Historical!$D$7:$D$1439,MATCH(B369,Historical!$B$7:$B$1446,0))-1)*100)</f>
        <v>19.166666666666686</v>
      </c>
      <c r="T369" s="761">
        <f>IF(INDEX(Historical!$F$7:$F$1432,MATCH(B369,Historical!$B$7:$B$1446,0))=0,"n/a",((INDEX(Historical!$C$7:$C$1439,MATCH(B369,Historical!$B$7:$B$1446,0))/INDEX(Historical!$F$7:$F$1432,MATCH(B369,Historical!$B$7:$B$1446,0)))^(1/3)-1)*100)</f>
        <v>26.885695877421956</v>
      </c>
      <c r="U369" s="761">
        <f>IF(INDEX(Historical!$H$7:$H$1432,MATCH(B369,Historical!$B$7:$B$1446,0))=0,"n/a",((INDEX(Historical!$C$7:$C$1439,MATCH(B369,Historical!$B$7:$B$1446,0))/INDEX(Historical!$H$7:$H$1432,MATCH(B369,Historical!$B$7:$B$1446,0)))^(1/5)-1)*100)</f>
        <v>36.660484645734968</v>
      </c>
      <c r="V369" s="761">
        <f>IF(INDEX(Historical!$O$7:$O$1432,MATCH(B369,Historical!$B$7:$B$1446,0))=0,"n/a",((INDEX(Historical!$C$7:$C$1439,MATCH(B369,Historical!$B$7:$B$1446,0))/INDEX(Historical!$O$7:$O$1432,MATCH(B369,Historical!$B$7:$B$1446,0)))^(1/10)-1)*100)</f>
        <v>1.7689934520530581</v>
      </c>
      <c r="W369" s="762">
        <f t="shared" si="89"/>
        <v>20.723923315367589</v>
      </c>
      <c r="X369" s="763">
        <f t="shared" si="90"/>
        <v>2.0480717679181546</v>
      </c>
      <c r="Y369" s="724" t="s">
        <v>440</v>
      </c>
      <c r="Z369" s="704">
        <f t="shared" si="91"/>
        <v>25.112107623318387</v>
      </c>
      <c r="AA369" s="937">
        <f t="shared" si="92"/>
        <v>11.928251121076235</v>
      </c>
      <c r="AB369" s="641">
        <v>12</v>
      </c>
      <c r="AC369" s="918">
        <v>2.23</v>
      </c>
      <c r="AD369" s="918" t="s">
        <v>137</v>
      </c>
      <c r="AE369" s="918">
        <v>3.56</v>
      </c>
      <c r="AF369" s="918">
        <v>1.29</v>
      </c>
      <c r="AG369" s="918">
        <v>11.200000000000001</v>
      </c>
      <c r="AH369" s="918">
        <v>24.2</v>
      </c>
      <c r="AI369" s="918" t="s">
        <v>137</v>
      </c>
      <c r="AJ369" s="918">
        <v>17.899999999999999</v>
      </c>
      <c r="AK369" s="918" t="s">
        <v>137</v>
      </c>
      <c r="AL369" s="930">
        <v>161.72999999999999</v>
      </c>
      <c r="AM369" s="924">
        <v>4.5</v>
      </c>
      <c r="AN369" s="918">
        <v>0.17</v>
      </c>
      <c r="AO369" s="804">
        <f t="shared" si="93"/>
        <v>26.837496682553471</v>
      </c>
      <c r="AP369" s="805">
        <f t="shared" si="94"/>
        <v>38.765747803629708</v>
      </c>
      <c r="AQ369" s="938">
        <f t="shared" si="95"/>
        <v>-17.302575759073925</v>
      </c>
      <c r="AR369" s="704">
        <f>INDEX(Historical!$C$7:$C$1439,MATCH(B369,Historical!$B$7:$B$1446,0))*IF(AH369="n/a",1.03,IF(AH369&lt;0,1.01,IF(AH369&gt;10,1.1,(1+AH369/100))))</f>
        <v>0.57200000000000006</v>
      </c>
      <c r="AS369" s="937">
        <f t="shared" si="96"/>
        <v>0.58916000000000013</v>
      </c>
      <c r="AT369" s="937">
        <f t="shared" si="102"/>
        <v>0.60683480000000012</v>
      </c>
      <c r="AU369" s="937">
        <f t="shared" si="102"/>
        <v>0.62503984400000012</v>
      </c>
      <c r="AV369" s="937">
        <f t="shared" si="102"/>
        <v>0.64379103932000015</v>
      </c>
      <c r="AW369" s="704">
        <f t="shared" si="98"/>
        <v>3.0368256833200009</v>
      </c>
      <c r="AX369" s="812">
        <f t="shared" si="99"/>
        <v>11.416637907218048</v>
      </c>
      <c r="AY369" s="997">
        <v>0.7</v>
      </c>
      <c r="AZ369" s="924">
        <v>33.31</v>
      </c>
      <c r="BA369" s="924">
        <v>-20.27</v>
      </c>
      <c r="BB369" s="924">
        <v>-2.79</v>
      </c>
      <c r="BC369" s="924">
        <v>-7.16</v>
      </c>
      <c r="BE369" s="666">
        <v>2013</v>
      </c>
      <c r="BF369" s="948" t="e">
        <f>#VALUE!</f>
        <v>#VALUE!</v>
      </c>
      <c r="BG369" s="933">
        <v>1.2</v>
      </c>
    </row>
    <row r="370" spans="1:59" ht="11.25" customHeight="1" x14ac:dyDescent="0.2">
      <c r="A370" s="611" t="s">
        <v>1597</v>
      </c>
      <c r="B370" s="927" t="s">
        <v>34</v>
      </c>
      <c r="C370" s="994" t="s">
        <v>131</v>
      </c>
      <c r="D370" s="994" t="s">
        <v>4365</v>
      </c>
      <c r="E370" s="794">
        <v>8</v>
      </c>
      <c r="F370" s="526">
        <v>576</v>
      </c>
      <c r="G370" s="526" t="s">
        <v>37</v>
      </c>
      <c r="H370" s="526" t="s">
        <v>37</v>
      </c>
      <c r="I370" s="926">
        <v>59.41</v>
      </c>
      <c r="J370" s="704">
        <f t="shared" si="86"/>
        <v>3.1644504292206701</v>
      </c>
      <c r="K370" s="929">
        <v>0.47</v>
      </c>
      <c r="L370" s="641">
        <v>4</v>
      </c>
      <c r="M370" s="695">
        <f t="shared" si="87"/>
        <v>1.88</v>
      </c>
      <c r="N370" s="923" t="s">
        <v>320</v>
      </c>
      <c r="O370" s="797">
        <v>0.45</v>
      </c>
      <c r="P370" s="917">
        <v>43531</v>
      </c>
      <c r="Q370" s="917">
        <v>43553</v>
      </c>
      <c r="R370" s="695">
        <f t="shared" si="88"/>
        <v>4.4444444444444366</v>
      </c>
      <c r="S370" s="761">
        <f>IF(INDEX(Historical!$D$7:$D$1439,MATCH(B370,Historical!$B$7:$B$1446,0))=0,"n/a",(INDEX(Historical!$C$7:$C$1439,MATCH(B370,Historical!$B$7:$B$1446,0))/INDEX(Historical!$D$7:$D$1439,MATCH(B370,Historical!$B$7:$B$1446,0))-1)*100)</f>
        <v>4.6511627906976827</v>
      </c>
      <c r="T370" s="761">
        <f>IF(INDEX(Historical!$F$7:$F$1432,MATCH(B370,Historical!$B$7:$B$1446,0))=0,"n/a",((INDEX(Historical!$C$7:$C$1439,MATCH(B370,Historical!$B$7:$B$1446,0))/INDEX(Historical!$F$7:$F$1432,MATCH(B370,Historical!$B$7:$B$1446,0)))^(1/3)-1)*100)</f>
        <v>4.8856246288386806</v>
      </c>
      <c r="U370" s="761">
        <f>IF(INDEX(Historical!$H$7:$H$1432,MATCH(B370,Historical!$B$7:$B$1446,0))=0,"n/a",((INDEX(Historical!$C$7:$C$1439,MATCH(B370,Historical!$B$7:$B$1446,0))/INDEX(Historical!$H$7:$H$1432,MATCH(B370,Historical!$B$7:$B$1446,0)))^(1/5)-1)*100)</f>
        <v>4.5639552591273169</v>
      </c>
      <c r="V370" s="761">
        <f>IF(INDEX(Historical!$O$7:$O$1432,MATCH(B370,Historical!$B$7:$B$1446,0))=0,"n/a",((INDEX(Historical!$C$7:$C$1439,MATCH(B370,Historical!$B$7:$B$1446,0))/INDEX(Historical!$O$7:$O$1432,MATCH(B370,Historical!$B$7:$B$1446,0)))^(1/10)-1)*100)</f>
        <v>3.3875584783562118</v>
      </c>
      <c r="W370" s="762">
        <f t="shared" si="89"/>
        <v>1.3472698075287377</v>
      </c>
      <c r="X370" s="763">
        <f t="shared" si="90"/>
        <v>1.5213184197091056</v>
      </c>
      <c r="Y370" s="707"/>
      <c r="Z370" s="704">
        <f t="shared" si="91"/>
        <v>66.197183098591552</v>
      </c>
      <c r="AA370" s="937">
        <f t="shared" si="92"/>
        <v>20.919014084507044</v>
      </c>
      <c r="AB370" s="641">
        <v>12</v>
      </c>
      <c r="AC370" s="918">
        <v>2.84</v>
      </c>
      <c r="AD370" s="918">
        <v>3.64</v>
      </c>
      <c r="AE370" s="918">
        <v>3.09</v>
      </c>
      <c r="AF370" s="918">
        <v>2.08</v>
      </c>
      <c r="AG370" s="918">
        <v>10.100000000000001</v>
      </c>
      <c r="AH370" s="918">
        <v>73.5</v>
      </c>
      <c r="AI370" s="918">
        <v>8.3099999999999987</v>
      </c>
      <c r="AJ370" s="918">
        <v>3</v>
      </c>
      <c r="AK370" s="918">
        <v>5.76</v>
      </c>
      <c r="AL370" s="930">
        <v>29930</v>
      </c>
      <c r="AM370" s="924">
        <v>0.2</v>
      </c>
      <c r="AN370" s="918">
        <v>1.08</v>
      </c>
      <c r="AO370" s="804">
        <f t="shared" si="93"/>
        <v>-13.190608396159057</v>
      </c>
      <c r="AP370" s="805">
        <f t="shared" si="94"/>
        <v>7.728405688347987</v>
      </c>
      <c r="AQ370" s="938">
        <f t="shared" si="95"/>
        <v>39.062814417361835</v>
      </c>
      <c r="AR370" s="704">
        <f>INDEX(Historical!$C$7:$C$1439,MATCH(B370,Historical!$B$7:$B$1446,0))*IF(AH370="n/a",1.03,IF(AH370&lt;0,1.01,IF(AH370&gt;10,1.1,(1+AH370/100))))</f>
        <v>1.9800000000000002</v>
      </c>
      <c r="AS370" s="937">
        <f t="shared" si="96"/>
        <v>2.1445380000000003</v>
      </c>
      <c r="AT370" s="937">
        <f t="shared" si="102"/>
        <v>2.2680633888000004</v>
      </c>
      <c r="AU370" s="937">
        <f t="shared" si="102"/>
        <v>2.3987038399948806</v>
      </c>
      <c r="AV370" s="937">
        <f t="shared" si="102"/>
        <v>2.5368691811785857</v>
      </c>
      <c r="AW370" s="704">
        <f t="shared" si="98"/>
        <v>11.328174409973467</v>
      </c>
      <c r="AX370" s="812">
        <f t="shared" si="99"/>
        <v>19.067790624429335</v>
      </c>
      <c r="AY370" s="997">
        <v>0.44</v>
      </c>
      <c r="AZ370" s="924">
        <v>21.2</v>
      </c>
      <c r="BA370" s="924">
        <v>-1.1199999999999999</v>
      </c>
      <c r="BB370" s="924">
        <v>4.71</v>
      </c>
      <c r="BC370" s="924">
        <v>10.26</v>
      </c>
      <c r="BE370" s="666">
        <v>2012</v>
      </c>
      <c r="BF370" s="948" t="e">
        <f>#VALUE!</f>
        <v>#VALUE!</v>
      </c>
      <c r="BG370" s="933">
        <v>3.3000000000000003</v>
      </c>
    </row>
    <row r="371" spans="1:59" ht="11.25" customHeight="1" x14ac:dyDescent="0.2">
      <c r="A371" s="611" t="s">
        <v>1545</v>
      </c>
      <c r="B371" s="927" t="s">
        <v>1546</v>
      </c>
      <c r="C371" s="994" t="s">
        <v>131</v>
      </c>
      <c r="D371" s="994" t="s">
        <v>4367</v>
      </c>
      <c r="E371" s="794">
        <v>5</v>
      </c>
      <c r="F371" s="526">
        <v>802</v>
      </c>
      <c r="G371" s="526" t="s">
        <v>106</v>
      </c>
      <c r="H371" s="526" t="s">
        <v>106</v>
      </c>
      <c r="I371" s="926">
        <v>22</v>
      </c>
      <c r="J371" s="704">
        <f t="shared" si="86"/>
        <v>7.6727272727272728</v>
      </c>
      <c r="K371" s="929">
        <v>0.42199999999999999</v>
      </c>
      <c r="L371" s="641">
        <v>4</v>
      </c>
      <c r="M371" s="695">
        <f t="shared" si="87"/>
        <v>1.6879999999999999</v>
      </c>
      <c r="N371" s="923" t="s">
        <v>161</v>
      </c>
      <c r="O371" s="797">
        <v>0.42</v>
      </c>
      <c r="P371" s="919">
        <v>43097</v>
      </c>
      <c r="Q371" s="919">
        <v>43131</v>
      </c>
      <c r="R371" s="695">
        <f t="shared" si="88"/>
        <v>0.47619047619047666</v>
      </c>
      <c r="S371" s="761">
        <f>IF(INDEX(Historical!$D$7:$D$1439,MATCH(B371,Historical!$B$7:$B$1446,0))=0,"n/a",(INDEX(Historical!$C$7:$C$1439,MATCH(B371,Historical!$B$7:$B$1446,0))/INDEX(Historical!$D$7:$D$1439,MATCH(B371,Historical!$B$7:$B$1446,0))-1)*100)</f>
        <v>0.4761904761904745</v>
      </c>
      <c r="T371" s="761">
        <f>IF(INDEX(Historical!$F$7:$F$1432,MATCH(B371,Historical!$B$7:$B$1446,0))=0,"n/a",((INDEX(Historical!$C$7:$C$1439,MATCH(B371,Historical!$B$7:$B$1446,0))/INDEX(Historical!$F$7:$F$1432,MATCH(B371,Historical!$B$7:$B$1446,0)))^(1/3)-1)*100)</f>
        <v>5.7093505144201862</v>
      </c>
      <c r="U371" s="761">
        <f>IF(INDEX(Historical!$H$7:$H$1432,MATCH(B371,Historical!$B$7:$B$1446,0))=0,"n/a",((INDEX(Historical!$C$7:$C$1439,MATCH(B371,Historical!$B$7:$B$1446,0))/INDEX(Historical!$H$7:$H$1432,MATCH(B371,Historical!$B$7:$B$1446,0)))^(1/5)-1)*100)</f>
        <v>40.121405250166319</v>
      </c>
      <c r="V371" s="761" t="str">
        <f>IF(INDEX(Historical!$O$7:$O$1432,MATCH(B371,Historical!$B$7:$B$1446,0))=0,"n/a",((INDEX(Historical!$C$7:$C$1439,MATCH(B371,Historical!$B$7:$B$1446,0))/INDEX(Historical!$O$7:$O$1432,MATCH(B371,Historical!$B$7:$B$1446,0)))^(1/10)-1)*100)</f>
        <v>n/a</v>
      </c>
      <c r="W371" s="762" t="str">
        <f t="shared" si="89"/>
        <v>n/a</v>
      </c>
      <c r="X371" s="763">
        <f t="shared" si="90"/>
        <v>1.1697202696841491</v>
      </c>
      <c r="Y371" s="715"/>
      <c r="Z371" s="704">
        <f t="shared" si="91"/>
        <v>112.53333333333333</v>
      </c>
      <c r="AA371" s="937">
        <f t="shared" si="92"/>
        <v>14.666666666666666</v>
      </c>
      <c r="AB371" s="641">
        <v>12</v>
      </c>
      <c r="AC371" s="918">
        <v>1.5</v>
      </c>
      <c r="AD371" s="918">
        <v>0.25</v>
      </c>
      <c r="AE371" s="918">
        <v>4.5</v>
      </c>
      <c r="AF371" s="918">
        <v>2.0499999999999998</v>
      </c>
      <c r="AG371" s="918">
        <v>12.5</v>
      </c>
      <c r="AH371" s="918">
        <v>820.1</v>
      </c>
      <c r="AI371" s="918">
        <v>22.58</v>
      </c>
      <c r="AJ371" s="918">
        <v>34.300000000000004</v>
      </c>
      <c r="AK371" s="918">
        <v>58.3</v>
      </c>
      <c r="AL371" s="930">
        <v>2170</v>
      </c>
      <c r="AM371" s="924">
        <v>1.0999999999999999</v>
      </c>
      <c r="AN371" s="918">
        <v>2.1800000000000002</v>
      </c>
      <c r="AO371" s="804">
        <f t="shared" si="93"/>
        <v>33.127465856226927</v>
      </c>
      <c r="AP371" s="805">
        <f t="shared" si="94"/>
        <v>47.794132522893591</v>
      </c>
      <c r="AQ371" s="938">
        <f t="shared" si="95"/>
        <v>15.598282699021793</v>
      </c>
      <c r="AR371" s="704">
        <f>INDEX(Historical!$C$7:$C$1439,MATCH(B371,Historical!$B$7:$B$1446,0))*IF(AH371="n/a",1.03,IF(AH371&lt;0,1.01,IF(AH371&gt;10,1.1,(1+AH371/100))))</f>
        <v>1.8568</v>
      </c>
      <c r="AS371" s="937">
        <f t="shared" si="96"/>
        <v>2.0424800000000003</v>
      </c>
      <c r="AT371" s="937">
        <f t="shared" si="102"/>
        <v>2.2467280000000005</v>
      </c>
      <c r="AU371" s="937">
        <f t="shared" si="102"/>
        <v>2.471400800000001</v>
      </c>
      <c r="AV371" s="937">
        <f t="shared" si="102"/>
        <v>2.7185408800000013</v>
      </c>
      <c r="AW371" s="704">
        <f t="shared" si="98"/>
        <v>11.335949680000002</v>
      </c>
      <c r="AX371" s="812">
        <f t="shared" si="99"/>
        <v>51.527044000000011</v>
      </c>
      <c r="AY371" s="997">
        <v>1.1200000000000001</v>
      </c>
      <c r="AZ371" s="924">
        <v>31.11</v>
      </c>
      <c r="BA371" s="924">
        <v>-1.79</v>
      </c>
      <c r="BB371" s="924">
        <v>4.3499999999999996</v>
      </c>
      <c r="BC371" s="924">
        <v>11.200000000000001</v>
      </c>
      <c r="BE371" s="666">
        <v>2014</v>
      </c>
      <c r="BF371" s="948" t="e">
        <f>#VALUE!</f>
        <v>#VALUE!</v>
      </c>
      <c r="BG371" s="933">
        <v>2.7</v>
      </c>
    </row>
    <row r="372" spans="1:59" ht="11.25" customHeight="1" x14ac:dyDescent="0.2">
      <c r="A372" s="537" t="s">
        <v>3904</v>
      </c>
      <c r="B372" s="927" t="s">
        <v>3905</v>
      </c>
      <c r="C372" s="994" t="s">
        <v>108</v>
      </c>
      <c r="D372" s="994" t="s">
        <v>4376</v>
      </c>
      <c r="E372" s="794">
        <v>6</v>
      </c>
      <c r="F372" s="526">
        <v>757</v>
      </c>
      <c r="G372" s="526" t="s">
        <v>106</v>
      </c>
      <c r="H372" s="526" t="s">
        <v>106</v>
      </c>
      <c r="I372" s="926">
        <v>44.97</v>
      </c>
      <c r="J372" s="704">
        <f t="shared" si="86"/>
        <v>2.6684456304202802</v>
      </c>
      <c r="K372" s="929">
        <v>0.3</v>
      </c>
      <c r="L372" s="641">
        <v>4</v>
      </c>
      <c r="M372" s="695">
        <f t="shared" si="87"/>
        <v>1.2</v>
      </c>
      <c r="N372" s="923" t="s">
        <v>3982</v>
      </c>
      <c r="O372" s="797">
        <v>0.25</v>
      </c>
      <c r="P372" s="917">
        <v>43472</v>
      </c>
      <c r="Q372" s="917">
        <v>43487</v>
      </c>
      <c r="R372" s="695">
        <f t="shared" si="88"/>
        <v>19.999999999999996</v>
      </c>
      <c r="S372" s="761">
        <f>IF(INDEX(Historical!$D$7:$D$1439,MATCH(B372,Historical!$B$7:$B$1446,0))=0,"n/a",(INDEX(Historical!$C$7:$C$1439,MATCH(B372,Historical!$B$7:$B$1446,0))/INDEX(Historical!$D$7:$D$1439,MATCH(B372,Historical!$B$7:$B$1446,0))-1)*100)</f>
        <v>17.499999999999982</v>
      </c>
      <c r="T372" s="761">
        <f>IF(INDEX(Historical!$F$7:$F$1432,MATCH(B372,Historical!$B$7:$B$1446,0))=0,"n/a",((INDEX(Historical!$C$7:$C$1439,MATCH(B372,Historical!$B$7:$B$1446,0))/INDEX(Historical!$F$7:$F$1432,MATCH(B372,Historical!$B$7:$B$1446,0)))^(1/3)-1)*100)</f>
        <v>26.898554176646329</v>
      </c>
      <c r="U372" s="761" t="str">
        <f>IF(INDEX(Historical!$H$7:$H$1432,MATCH(B372,Historical!$B$7:$B$1446,0))=0,"n/a",((INDEX(Historical!$C$7:$C$1439,MATCH(B372,Historical!$B$7:$B$1446,0))/INDEX(Historical!$H$7:$H$1432,MATCH(B372,Historical!$B$7:$B$1446,0)))^(1/5)-1)*100)</f>
        <v>n/a</v>
      </c>
      <c r="V372" s="761">
        <f>IF(INDEX(Historical!$O$7:$O$1432,MATCH(B372,Historical!$B$7:$B$1446,0))=0,"n/a",((INDEX(Historical!$C$7:$C$1439,MATCH(B372,Historical!$B$7:$B$1446,0))/INDEX(Historical!$O$7:$O$1432,MATCH(B372,Historical!$B$7:$B$1446,0)))^(1/10)-1)*100)</f>
        <v>7.1773462536293131</v>
      </c>
      <c r="W372" s="762" t="str">
        <f t="shared" si="89"/>
        <v>n/a</v>
      </c>
      <c r="X372" s="763" t="str">
        <f t="shared" si="90"/>
        <v>n/a</v>
      </c>
      <c r="Y372" s="715"/>
      <c r="Z372" s="704">
        <f t="shared" si="91"/>
        <v>25.862068965517242</v>
      </c>
      <c r="AA372" s="937">
        <f t="shared" si="92"/>
        <v>9.6918103448275872</v>
      </c>
      <c r="AB372" s="641">
        <v>12</v>
      </c>
      <c r="AC372" s="918">
        <v>4.6399999999999997</v>
      </c>
      <c r="AD372" s="918">
        <v>0.97</v>
      </c>
      <c r="AE372" s="918">
        <v>3.73</v>
      </c>
      <c r="AF372" s="918">
        <v>1.69</v>
      </c>
      <c r="AG372" s="918">
        <v>14.499999999999998</v>
      </c>
      <c r="AH372" s="918">
        <v>31.8</v>
      </c>
      <c r="AI372" s="918">
        <v>5.83</v>
      </c>
      <c r="AJ372" s="918">
        <v>13.700000000000001</v>
      </c>
      <c r="AK372" s="918">
        <v>10</v>
      </c>
      <c r="AL372" s="930">
        <v>727.16</v>
      </c>
      <c r="AM372" s="924">
        <v>1.4000000000000001</v>
      </c>
      <c r="AN372" s="918">
        <v>0.25</v>
      </c>
      <c r="AO372" s="804" t="str">
        <f t="shared" si="93"/>
        <v>n/a</v>
      </c>
      <c r="AP372" s="805" t="str">
        <f t="shared" si="94"/>
        <v>n/a</v>
      </c>
      <c r="AQ372" s="938">
        <f t="shared" si="95"/>
        <v>-14.679273111502322</v>
      </c>
      <c r="AR372" s="704">
        <f>INDEX(Historical!$C$7:$C$1439,MATCH(B372,Historical!$B$7:$B$1446,0))*IF(AH372="n/a",1.03,IF(AH372&lt;0,1.01,IF(AH372&gt;10,1.1,(1+AH372/100))))</f>
        <v>1.034</v>
      </c>
      <c r="AS372" s="937">
        <f t="shared" si="96"/>
        <v>1.0942822000000001</v>
      </c>
      <c r="AT372" s="937">
        <f t="shared" si="102"/>
        <v>1.2037104200000002</v>
      </c>
      <c r="AU372" s="937">
        <f t="shared" si="102"/>
        <v>1.3240814620000003</v>
      </c>
      <c r="AV372" s="937">
        <f t="shared" si="102"/>
        <v>1.4564896082000005</v>
      </c>
      <c r="AW372" s="704">
        <f t="shared" si="98"/>
        <v>6.1125636902000018</v>
      </c>
      <c r="AX372" s="812">
        <f t="shared" si="99"/>
        <v>13.592536558149881</v>
      </c>
      <c r="AY372" s="997">
        <v>1.1299999999999999</v>
      </c>
      <c r="AZ372" s="924">
        <v>12.8</v>
      </c>
      <c r="BA372" s="924">
        <v>-35.28</v>
      </c>
      <c r="BB372" s="924">
        <v>-6.8000000000000007</v>
      </c>
      <c r="BC372" s="924">
        <v>-17.68</v>
      </c>
      <c r="BE372" s="666">
        <v>2014</v>
      </c>
      <c r="BF372" s="948" t="e">
        <f>#VALUE!</f>
        <v>#VALUE!</v>
      </c>
      <c r="BG372" s="933">
        <v>1.4000000000000001</v>
      </c>
    </row>
    <row r="373" spans="1:59" ht="11.25" customHeight="1" x14ac:dyDescent="0.2">
      <c r="A373" s="537" t="s">
        <v>1561</v>
      </c>
      <c r="B373" s="927" t="s">
        <v>1562</v>
      </c>
      <c r="C373" s="994" t="s">
        <v>154</v>
      </c>
      <c r="D373" s="994" t="s">
        <v>4386</v>
      </c>
      <c r="E373" s="794">
        <v>9</v>
      </c>
      <c r="F373" s="526">
        <v>429</v>
      </c>
      <c r="G373" s="526" t="s">
        <v>37</v>
      </c>
      <c r="H373" s="526" t="s">
        <v>37</v>
      </c>
      <c r="I373" s="926">
        <v>42.47</v>
      </c>
      <c r="J373" s="704">
        <f t="shared" si="86"/>
        <v>3.3906286790675768</v>
      </c>
      <c r="K373" s="929">
        <v>0.36</v>
      </c>
      <c r="L373" s="641">
        <v>4</v>
      </c>
      <c r="M373" s="695">
        <f t="shared" si="87"/>
        <v>1.44</v>
      </c>
      <c r="N373" s="923" t="s">
        <v>119</v>
      </c>
      <c r="O373" s="797">
        <v>0.34</v>
      </c>
      <c r="P373" s="917">
        <v>43496</v>
      </c>
      <c r="Q373" s="917">
        <v>43525</v>
      </c>
      <c r="R373" s="695">
        <f t="shared" si="88"/>
        <v>5.8823529411764595</v>
      </c>
      <c r="S373" s="761">
        <f>IF(INDEX(Historical!$D$7:$D$1439,MATCH(B373,Historical!$B$7:$B$1446,0))=0,"n/a",(INDEX(Historical!$C$7:$C$1439,MATCH(B373,Historical!$B$7:$B$1446,0))/INDEX(Historical!$D$7:$D$1439,MATCH(B373,Historical!$B$7:$B$1446,0))-1)*100)</f>
        <v>6.25</v>
      </c>
      <c r="T373" s="761">
        <f>IF(INDEX(Historical!$F$7:$F$1432,MATCH(B373,Historical!$B$7:$B$1446,0))=0,"n/a",((INDEX(Historical!$C$7:$C$1439,MATCH(B373,Historical!$B$7:$B$1446,0))/INDEX(Historical!$F$7:$F$1432,MATCH(B373,Historical!$B$7:$B$1446,0)))^(1/3)-1)*100)</f>
        <v>6.6858844342181811</v>
      </c>
      <c r="U373" s="761">
        <f>IF(INDEX(Historical!$H$7:$H$1432,MATCH(B373,Historical!$B$7:$B$1446,0))=0,"n/a",((INDEX(Historical!$C$7:$C$1439,MATCH(B373,Historical!$B$7:$B$1446,0))/INDEX(Historical!$H$7:$H$1432,MATCH(B373,Historical!$B$7:$B$1446,0)))^(1/5)-1)*100)</f>
        <v>7.2145025900850923</v>
      </c>
      <c r="V373" s="761">
        <f>IF(INDEX(Historical!$O$7:$O$1432,MATCH(B373,Historical!$B$7:$B$1446,0))=0,"n/a",((INDEX(Historical!$C$7:$C$1439,MATCH(B373,Historical!$B$7:$B$1446,0))/INDEX(Historical!$O$7:$O$1432,MATCH(B373,Historical!$B$7:$B$1446,0)))^(1/10)-1)*100)</f>
        <v>0.60808760979120802</v>
      </c>
      <c r="W373" s="762">
        <f t="shared" si="89"/>
        <v>11.864248627861786</v>
      </c>
      <c r="X373" s="763">
        <f t="shared" si="90"/>
        <v>7.2145025900850923</v>
      </c>
      <c r="Y373" s="715"/>
      <c r="Z373" s="704">
        <f t="shared" si="91"/>
        <v>83.720930232558132</v>
      </c>
      <c r="AA373" s="937">
        <f t="shared" si="92"/>
        <v>24.691860465116278</v>
      </c>
      <c r="AB373" s="641">
        <v>12</v>
      </c>
      <c r="AC373" s="918">
        <v>1.72</v>
      </c>
      <c r="AD373" s="918">
        <v>4.1500000000000004</v>
      </c>
      <c r="AE373" s="918">
        <v>4.45</v>
      </c>
      <c r="AF373" s="918">
        <v>3.88</v>
      </c>
      <c r="AG373" s="918">
        <v>16.2</v>
      </c>
      <c r="AH373" s="918">
        <v>-11.899999999999999</v>
      </c>
      <c r="AI373" s="918">
        <v>6.1</v>
      </c>
      <c r="AJ373" s="918">
        <v>1</v>
      </c>
      <c r="AK373" s="918">
        <v>5.96</v>
      </c>
      <c r="AL373" s="930">
        <v>238600</v>
      </c>
      <c r="AM373" s="924">
        <v>0.1</v>
      </c>
      <c r="AN373" s="918">
        <v>0.66</v>
      </c>
      <c r="AO373" s="804">
        <f t="shared" si="93"/>
        <v>-14.08672919596361</v>
      </c>
      <c r="AP373" s="805">
        <f t="shared" si="94"/>
        <v>10.605131269152668</v>
      </c>
      <c r="AQ373" s="938">
        <f t="shared" si="95"/>
        <v>106.34859244023733</v>
      </c>
      <c r="AR373" s="704">
        <f>INDEX(Historical!$C$7:$C$1439,MATCH(B373,Historical!$B$7:$B$1446,0))*IF(AH373="n/a",1.03,IF(AH373&lt;0,1.01,IF(AH373&gt;10,1.1,(1+AH373/100))))</f>
        <v>1.3736000000000002</v>
      </c>
      <c r="AS373" s="937">
        <f t="shared" si="96"/>
        <v>1.4573896000000002</v>
      </c>
      <c r="AT373" s="937">
        <f t="shared" si="102"/>
        <v>1.5442500201600002</v>
      </c>
      <c r="AU373" s="937">
        <f t="shared" si="102"/>
        <v>1.6362873213615363</v>
      </c>
      <c r="AV373" s="937">
        <f t="shared" si="102"/>
        <v>1.7338100457146841</v>
      </c>
      <c r="AW373" s="704">
        <f t="shared" si="98"/>
        <v>7.7453369872362199</v>
      </c>
      <c r="AX373" s="812">
        <f t="shared" si="99"/>
        <v>18.237195637476383</v>
      </c>
      <c r="AY373" s="997">
        <v>0.73</v>
      </c>
      <c r="AZ373" s="924">
        <v>23.57</v>
      </c>
      <c r="BA373" s="924">
        <v>-8.61</v>
      </c>
      <c r="BB373" s="924">
        <v>0.94000000000000006</v>
      </c>
      <c r="BC373" s="924">
        <v>1.68</v>
      </c>
      <c r="BE373" s="666">
        <v>2011</v>
      </c>
      <c r="BF373" s="948" t="e">
        <f>#VALUE!</f>
        <v>#VALUE!</v>
      </c>
      <c r="BG373" s="933">
        <v>6.8000000000000007</v>
      </c>
    </row>
    <row r="374" spans="1:59" ht="11.25" customHeight="1" x14ac:dyDescent="0.2">
      <c r="A374" s="537" t="s">
        <v>1593</v>
      </c>
      <c r="B374" s="927" t="s">
        <v>1594</v>
      </c>
      <c r="C374" s="994" t="s">
        <v>108</v>
      </c>
      <c r="D374" s="994" t="s">
        <v>4368</v>
      </c>
      <c r="E374" s="794">
        <v>9</v>
      </c>
      <c r="F374" s="526">
        <v>428</v>
      </c>
      <c r="G374" s="526" t="s">
        <v>106</v>
      </c>
      <c r="H374" s="526" t="s">
        <v>106</v>
      </c>
      <c r="I374" s="926">
        <v>25.89</v>
      </c>
      <c r="J374" s="704">
        <f t="shared" si="86"/>
        <v>3.5534955581305523</v>
      </c>
      <c r="K374" s="929">
        <v>0.23</v>
      </c>
      <c r="L374" s="641">
        <v>4</v>
      </c>
      <c r="M374" s="695">
        <f t="shared" si="87"/>
        <v>0.92</v>
      </c>
      <c r="N374" s="923" t="s">
        <v>210</v>
      </c>
      <c r="O374" s="797">
        <v>0.21</v>
      </c>
      <c r="P374" s="917">
        <v>43510</v>
      </c>
      <c r="Q374" s="917">
        <v>43524</v>
      </c>
      <c r="R374" s="695">
        <f t="shared" si="88"/>
        <v>9.5238095238095326</v>
      </c>
      <c r="S374" s="761">
        <f>IF(INDEX(Historical!$D$7:$D$1439,MATCH(B374,Historical!$B$7:$B$1446,0))=0,"n/a",(INDEX(Historical!$C$7:$C$1439,MATCH(B374,Historical!$B$7:$B$1446,0))/INDEX(Historical!$D$7:$D$1439,MATCH(B374,Historical!$B$7:$B$1446,0))-1)*100)</f>
        <v>5.12820512820511</v>
      </c>
      <c r="T374" s="761">
        <f>IF(INDEX(Historical!$F$7:$F$1432,MATCH(B374,Historical!$B$7:$B$1446,0))=0,"n/a",((INDEX(Historical!$C$7:$C$1439,MATCH(B374,Historical!$B$7:$B$1446,0))/INDEX(Historical!$F$7:$F$1432,MATCH(B374,Historical!$B$7:$B$1446,0)))^(1/3)-1)*100)</f>
        <v>8.0521713396629391</v>
      </c>
      <c r="U374" s="761">
        <f>IF(INDEX(Historical!$H$7:$H$1432,MATCH(B374,Historical!$B$7:$B$1446,0))=0,"n/a",((INDEX(Historical!$C$7:$C$1439,MATCH(B374,Historical!$B$7:$B$1446,0))/INDEX(Historical!$H$7:$H$1432,MATCH(B374,Historical!$B$7:$B$1446,0)))^(1/5)-1)*100)</f>
        <v>7.9257722981303402</v>
      </c>
      <c r="V374" s="761">
        <f>IF(INDEX(Historical!$O$7:$O$1432,MATCH(B374,Historical!$B$7:$B$1446,0))=0,"n/a",((INDEX(Historical!$C$7:$C$1439,MATCH(B374,Historical!$B$7:$B$1446,0))/INDEX(Historical!$O$7:$O$1432,MATCH(B374,Historical!$B$7:$B$1446,0)))^(1/10)-1)*100)</f>
        <v>6.4231520106765583</v>
      </c>
      <c r="W374" s="762">
        <f t="shared" si="89"/>
        <v>1.2339381482730174</v>
      </c>
      <c r="X374" s="763">
        <f t="shared" si="90"/>
        <v>0.97849040717658531</v>
      </c>
      <c r="Y374" s="928"/>
      <c r="Z374" s="704">
        <f t="shared" si="91"/>
        <v>50.549450549450547</v>
      </c>
      <c r="AA374" s="937">
        <f t="shared" si="92"/>
        <v>14.225274725274724</v>
      </c>
      <c r="AB374" s="641">
        <v>12</v>
      </c>
      <c r="AC374" s="918">
        <v>1.82</v>
      </c>
      <c r="AD374" s="918">
        <v>1.78</v>
      </c>
      <c r="AE374" s="918">
        <v>4.95</v>
      </c>
      <c r="AF374" s="918">
        <v>1.24</v>
      </c>
      <c r="AG374" s="918">
        <v>8.9</v>
      </c>
      <c r="AH374" s="918">
        <v>20</v>
      </c>
      <c r="AI374" s="918">
        <v>2.93</v>
      </c>
      <c r="AJ374" s="918">
        <v>8.1</v>
      </c>
      <c r="AK374" s="918">
        <v>8</v>
      </c>
      <c r="AL374" s="930">
        <v>1780</v>
      </c>
      <c r="AM374" s="924">
        <v>1.5</v>
      </c>
      <c r="AN374" s="918">
        <v>1.06</v>
      </c>
      <c r="AO374" s="804">
        <f t="shared" si="93"/>
        <v>-2.7460068690138311</v>
      </c>
      <c r="AP374" s="805">
        <f t="shared" si="94"/>
        <v>11.479267856260893</v>
      </c>
      <c r="AQ374" s="938">
        <f t="shared" si="95"/>
        <v>-11.45788030712751</v>
      </c>
      <c r="AR374" s="704">
        <f>INDEX(Historical!$C$7:$C$1439,MATCH(B374,Historical!$B$7:$B$1446,0))*IF(AH374="n/a",1.03,IF(AH374&lt;0,1.01,IF(AH374&gt;10,1.1,(1+AH374/100))))</f>
        <v>0.90200000000000002</v>
      </c>
      <c r="AS374" s="937">
        <f t="shared" si="96"/>
        <v>0.92842860000000016</v>
      </c>
      <c r="AT374" s="937">
        <f t="shared" si="102"/>
        <v>1.0027028880000002</v>
      </c>
      <c r="AU374" s="937">
        <f t="shared" si="102"/>
        <v>1.0829191190400003</v>
      </c>
      <c r="AV374" s="937">
        <f t="shared" si="102"/>
        <v>1.1695526485632004</v>
      </c>
      <c r="AW374" s="704">
        <f t="shared" si="98"/>
        <v>5.0856032556032016</v>
      </c>
      <c r="AX374" s="812">
        <f t="shared" si="99"/>
        <v>19.643118020869839</v>
      </c>
      <c r="AY374" s="997">
        <v>0.54</v>
      </c>
      <c r="AZ374" s="924">
        <v>17.37</v>
      </c>
      <c r="BA374" s="924">
        <v>-10.440000000000001</v>
      </c>
      <c r="BB374" s="924">
        <v>-2.04</v>
      </c>
      <c r="BC374" s="924">
        <v>1.58</v>
      </c>
      <c r="BE374" s="666">
        <v>2011</v>
      </c>
      <c r="BF374" s="948" t="e">
        <f>#VALUE!</f>
        <v>#VALUE!</v>
      </c>
      <c r="BG374" s="933">
        <v>1.2</v>
      </c>
    </row>
    <row r="375" spans="1:59" ht="11.25" customHeight="1" x14ac:dyDescent="0.2">
      <c r="A375" s="611" t="s">
        <v>3900</v>
      </c>
      <c r="B375" s="927" t="s">
        <v>3901</v>
      </c>
      <c r="C375" s="994" t="s">
        <v>108</v>
      </c>
      <c r="D375" s="994" t="s">
        <v>4376</v>
      </c>
      <c r="E375" s="794">
        <v>5</v>
      </c>
      <c r="F375" s="526">
        <v>820</v>
      </c>
      <c r="G375" s="526" t="s">
        <v>106</v>
      </c>
      <c r="H375" s="526" t="s">
        <v>106</v>
      </c>
      <c r="I375" s="926">
        <v>20.89</v>
      </c>
      <c r="J375" s="704">
        <f t="shared" si="86"/>
        <v>2.6807084729535666</v>
      </c>
      <c r="K375" s="929">
        <v>0.14000000000000001</v>
      </c>
      <c r="L375" s="641">
        <v>4</v>
      </c>
      <c r="M375" s="695">
        <f t="shared" si="87"/>
        <v>0.56000000000000005</v>
      </c>
      <c r="N375" s="923" t="s">
        <v>280</v>
      </c>
      <c r="O375" s="797">
        <v>0.12</v>
      </c>
      <c r="P375" s="917">
        <v>43293</v>
      </c>
      <c r="Q375" s="917">
        <v>43309</v>
      </c>
      <c r="R375" s="695">
        <f t="shared" si="88"/>
        <v>16.666666666666682</v>
      </c>
      <c r="S375" s="761">
        <f>IF(INDEX(Historical!$D$7:$D$1439,MATCH(B375,Historical!$B$7:$B$1446,0))=0,"n/a",(INDEX(Historical!$C$7:$C$1439,MATCH(B375,Historical!$B$7:$B$1446,0))/INDEX(Historical!$D$7:$D$1439,MATCH(B375,Historical!$B$7:$B$1446,0))-1)*100)</f>
        <v>18.181818181818187</v>
      </c>
      <c r="T375" s="761">
        <f>IF(INDEX(Historical!$F$7:$F$1432,MATCH(B375,Historical!$B$7:$B$1446,0))=0,"n/a",((INDEX(Historical!$C$7:$C$1439,MATCH(B375,Historical!$B$7:$B$1446,0))/INDEX(Historical!$F$7:$F$1432,MATCH(B375,Historical!$B$7:$B$1446,0)))^(1/3)-1)*100)</f>
        <v>29.398934610938454</v>
      </c>
      <c r="U375" s="761" t="str">
        <f>IF(INDEX(Historical!$H$7:$H$1432,MATCH(B375,Historical!$B$7:$B$1446,0))=0,"n/a",((INDEX(Historical!$C$7:$C$1439,MATCH(B375,Historical!$B$7:$B$1446,0))/INDEX(Historical!$H$7:$H$1432,MATCH(B375,Historical!$B$7:$B$1446,0)))^(1/5)-1)*100)</f>
        <v>n/a</v>
      </c>
      <c r="V375" s="761" t="str">
        <f>IF(INDEX(Historical!$O$7:$O$1432,MATCH(B375,Historical!$B$7:$B$1446,0))=0,"n/a",((INDEX(Historical!$C$7:$C$1439,MATCH(B375,Historical!$B$7:$B$1446,0))/INDEX(Historical!$O$7:$O$1432,MATCH(B375,Historical!$B$7:$B$1446,0)))^(1/10)-1)*100)</f>
        <v>n/a</v>
      </c>
      <c r="W375" s="762" t="str">
        <f t="shared" si="89"/>
        <v>n/a</v>
      </c>
      <c r="X375" s="763" t="str">
        <f t="shared" si="90"/>
        <v>n/a</v>
      </c>
      <c r="Y375" s="725" t="s">
        <v>4157</v>
      </c>
      <c r="Z375" s="704">
        <f t="shared" si="91"/>
        <v>24.561403508771935</v>
      </c>
      <c r="AA375" s="937">
        <f t="shared" si="92"/>
        <v>9.162280701754387</v>
      </c>
      <c r="AB375" s="641">
        <v>12</v>
      </c>
      <c r="AC375" s="918">
        <v>2.2799999999999998</v>
      </c>
      <c r="AD375" s="918">
        <v>0.35</v>
      </c>
      <c r="AE375" s="918">
        <v>3.72</v>
      </c>
      <c r="AF375" s="918">
        <v>1.44</v>
      </c>
      <c r="AG375" s="918">
        <v>17.599999999999998</v>
      </c>
      <c r="AH375" s="918">
        <v>58.699999999999996</v>
      </c>
      <c r="AI375" s="918" t="s">
        <v>137</v>
      </c>
      <c r="AJ375" s="918">
        <v>16.400000000000002</v>
      </c>
      <c r="AK375" s="918">
        <v>26.3</v>
      </c>
      <c r="AL375" s="930">
        <v>230.42</v>
      </c>
      <c r="AM375" s="924">
        <v>7.8</v>
      </c>
      <c r="AN375" s="918">
        <v>0.09</v>
      </c>
      <c r="AO375" s="804" t="str">
        <f t="shared" si="93"/>
        <v>n/a</v>
      </c>
      <c r="AP375" s="805" t="str">
        <f t="shared" si="94"/>
        <v>n/a</v>
      </c>
      <c r="AQ375" s="938">
        <f t="shared" si="95"/>
        <v>-23.42415753566398</v>
      </c>
      <c r="AR375" s="704">
        <f>INDEX(Historical!$C$7:$C$1439,MATCH(B375,Historical!$B$7:$B$1446,0))*IF(AH375="n/a",1.03,IF(AH375&lt;0,1.01,IF(AH375&gt;10,1.1,(1+AH375/100))))</f>
        <v>0.57200000000000006</v>
      </c>
      <c r="AS375" s="937">
        <f t="shared" si="96"/>
        <v>0.58916000000000013</v>
      </c>
      <c r="AT375" s="937">
        <f t="shared" si="102"/>
        <v>0.64807600000000021</v>
      </c>
      <c r="AU375" s="937">
        <f t="shared" si="102"/>
        <v>0.71288360000000028</v>
      </c>
      <c r="AV375" s="937">
        <f t="shared" si="102"/>
        <v>0.78417196000000033</v>
      </c>
      <c r="AW375" s="704">
        <f t="shared" si="98"/>
        <v>3.3062915600000009</v>
      </c>
      <c r="AX375" s="812">
        <f t="shared" si="99"/>
        <v>15.827149640976549</v>
      </c>
      <c r="AY375" s="997">
        <v>0.37</v>
      </c>
      <c r="AZ375" s="924">
        <v>25.009999999999998</v>
      </c>
      <c r="BA375" s="924">
        <v>-15.770000000000001</v>
      </c>
      <c r="BB375" s="924">
        <v>1.3</v>
      </c>
      <c r="BC375" s="924">
        <v>-1.52</v>
      </c>
      <c r="BE375" s="666">
        <v>2014</v>
      </c>
      <c r="BF375" s="948" t="e">
        <f>#VALUE!</f>
        <v>#VALUE!</v>
      </c>
      <c r="BG375" s="933">
        <v>1.9</v>
      </c>
    </row>
    <row r="376" spans="1:59" s="840" customFormat="1" ht="11.25" customHeight="1" x14ac:dyDescent="0.2">
      <c r="A376" s="819" t="s">
        <v>1541</v>
      </c>
      <c r="B376" s="848" t="s">
        <v>1542</v>
      </c>
      <c r="C376" s="994" t="s">
        <v>123</v>
      </c>
      <c r="D376" s="994" t="s">
        <v>4379</v>
      </c>
      <c r="E376" s="820">
        <v>8</v>
      </c>
      <c r="F376" s="526">
        <v>513</v>
      </c>
      <c r="G376" s="1151" t="s">
        <v>106</v>
      </c>
      <c r="H376" s="1151" t="s">
        <v>106</v>
      </c>
      <c r="I376" s="821">
        <v>99.38</v>
      </c>
      <c r="J376" s="822">
        <f t="shared" si="86"/>
        <v>3.1797142282149333</v>
      </c>
      <c r="K376" s="823">
        <v>0.79</v>
      </c>
      <c r="L376" s="824">
        <v>4</v>
      </c>
      <c r="M376" s="825">
        <f t="shared" si="87"/>
        <v>3.16</v>
      </c>
      <c r="N376" s="826" t="s">
        <v>182</v>
      </c>
      <c r="O376" s="827">
        <v>0.63</v>
      </c>
      <c r="P376" s="828">
        <v>43265</v>
      </c>
      <c r="Q376" s="828">
        <v>43294</v>
      </c>
      <c r="R376" s="825">
        <f t="shared" si="88"/>
        <v>25.396825396825403</v>
      </c>
      <c r="S376" s="761">
        <f>IF(INDEX(Historical!$D$7:$D$1439,MATCH(B376,Historical!$B$7:$B$1446,0))=0,"n/a",(INDEX(Historical!$C$7:$C$1439,MATCH(B376,Historical!$B$7:$B$1446,0))/INDEX(Historical!$D$7:$D$1439,MATCH(B376,Historical!$B$7:$B$1446,0))-1)*100)</f>
        <v>12.698412698412698</v>
      </c>
      <c r="T376" s="761">
        <f>IF(INDEX(Historical!$F$7:$F$1432,MATCH(B376,Historical!$B$7:$B$1446,0))=0,"n/a",((INDEX(Historical!$C$7:$C$1439,MATCH(B376,Historical!$B$7:$B$1446,0))/INDEX(Historical!$F$7:$F$1432,MATCH(B376,Historical!$B$7:$B$1446,0)))^(1/3)-1)*100)</f>
        <v>11.477741034746503</v>
      </c>
      <c r="U376" s="761">
        <f>IF(INDEX(Historical!$H$7:$H$1432,MATCH(B376,Historical!$B$7:$B$1446,0))=0,"n/a",((INDEX(Historical!$C$7:$C$1439,MATCH(B376,Historical!$B$7:$B$1446,0))/INDEX(Historical!$H$7:$H$1432,MATCH(B376,Historical!$B$7:$B$1446,0)))^(1/5)-1)*100)</f>
        <v>15.823415016251396</v>
      </c>
      <c r="V376" s="761">
        <f>IF(INDEX(Historical!$O$7:$O$1432,MATCH(B376,Historical!$B$7:$B$1446,0))=0,"n/a",((INDEX(Historical!$C$7:$C$1439,MATCH(B376,Historical!$B$7:$B$1446,0))/INDEX(Historical!$O$7:$O$1432,MATCH(B376,Historical!$B$7:$B$1446,0)))^(1/10)-1)*100)</f>
        <v>8.996790356615092</v>
      </c>
      <c r="W376" s="829">
        <f t="shared" si="89"/>
        <v>1.7587844541266735</v>
      </c>
      <c r="X376" s="830">
        <f t="shared" si="90"/>
        <v>1.3880188610746838</v>
      </c>
      <c r="Y376" s="845"/>
      <c r="Z376" s="822">
        <f t="shared" si="91"/>
        <v>40.616966580976865</v>
      </c>
      <c r="AA376" s="832">
        <f t="shared" si="92"/>
        <v>12.773778920308482</v>
      </c>
      <c r="AB376" s="824">
        <v>12</v>
      </c>
      <c r="AC376" s="833">
        <v>7.78</v>
      </c>
      <c r="AD376" s="833">
        <v>1.99</v>
      </c>
      <c r="AE376" s="833">
        <v>1.38</v>
      </c>
      <c r="AF376" s="833">
        <v>3.48</v>
      </c>
      <c r="AG376" s="833">
        <v>29.7</v>
      </c>
      <c r="AH376" s="833">
        <v>34.699999999999996</v>
      </c>
      <c r="AI376" s="833">
        <v>0.05</v>
      </c>
      <c r="AJ376" s="833">
        <v>11.4</v>
      </c>
      <c r="AK376" s="833">
        <v>6.41</v>
      </c>
      <c r="AL376" s="834">
        <v>9700</v>
      </c>
      <c r="AM376" s="835">
        <v>0.70000000000000007</v>
      </c>
      <c r="AN376" s="833">
        <v>0.94</v>
      </c>
      <c r="AO376" s="836">
        <f t="shared" si="93"/>
        <v>6.2293503241578474</v>
      </c>
      <c r="AP376" s="837">
        <f t="shared" si="94"/>
        <v>19.003129244466329</v>
      </c>
      <c r="AQ376" s="838">
        <f t="shared" si="95"/>
        <v>40.558806424252381</v>
      </c>
      <c r="AR376" s="704">
        <f>INDEX(Historical!$C$7:$C$1439,MATCH(B376,Historical!$B$7:$B$1446,0))*IF(AH376="n/a",1.03,IF(AH376&lt;0,1.01,IF(AH376&gt;10,1.1,(1+AH376/100))))</f>
        <v>3.1240000000000001</v>
      </c>
      <c r="AS376" s="832">
        <f t="shared" si="96"/>
        <v>3.125562</v>
      </c>
      <c r="AT376" s="832">
        <f t="shared" si="102"/>
        <v>3.3259105242000002</v>
      </c>
      <c r="AU376" s="832">
        <f t="shared" si="102"/>
        <v>3.5391013888012206</v>
      </c>
      <c r="AV376" s="832">
        <f t="shared" si="102"/>
        <v>3.7659577878233792</v>
      </c>
      <c r="AW376" s="822">
        <f t="shared" si="98"/>
        <v>16.880531700824601</v>
      </c>
      <c r="AX376" s="839">
        <f t="shared" si="99"/>
        <v>16.985843933210507</v>
      </c>
      <c r="AY376" s="998">
        <v>1.83</v>
      </c>
      <c r="AZ376" s="835">
        <v>27.57</v>
      </c>
      <c r="BA376" s="835">
        <v>-20.3</v>
      </c>
      <c r="BB376" s="835">
        <v>3.1</v>
      </c>
      <c r="BC376" s="835">
        <v>-2.0699999999999998</v>
      </c>
      <c r="BD376" s="964"/>
      <c r="BE376" s="666">
        <v>2011</v>
      </c>
      <c r="BF376" s="948" t="e">
        <f>#VALUE!</f>
        <v>#VALUE!</v>
      </c>
      <c r="BG376" s="895">
        <v>11.5</v>
      </c>
    </row>
    <row r="377" spans="1:59" ht="11.25" customHeight="1" x14ac:dyDescent="0.2">
      <c r="A377" s="537" t="s">
        <v>3821</v>
      </c>
      <c r="B377" s="927" t="s">
        <v>3822</v>
      </c>
      <c r="C377" s="994" t="s">
        <v>247</v>
      </c>
      <c r="D377" s="994" t="s">
        <v>4354</v>
      </c>
      <c r="E377" s="794">
        <v>6</v>
      </c>
      <c r="F377" s="526">
        <v>796</v>
      </c>
      <c r="G377" s="526" t="s">
        <v>106</v>
      </c>
      <c r="H377" s="526" t="s">
        <v>106</v>
      </c>
      <c r="I377" s="926">
        <v>97.28</v>
      </c>
      <c r="J377" s="704">
        <f t="shared" si="86"/>
        <v>2.3026315789473686</v>
      </c>
      <c r="K377" s="929">
        <v>0.56000000000000005</v>
      </c>
      <c r="L377" s="641">
        <v>4</v>
      </c>
      <c r="M377" s="695">
        <f t="shared" si="87"/>
        <v>2.2400000000000002</v>
      </c>
      <c r="N377" s="923" t="s">
        <v>4085</v>
      </c>
      <c r="O377" s="797">
        <v>0.5</v>
      </c>
      <c r="P377" s="917">
        <v>43567</v>
      </c>
      <c r="Q377" s="917">
        <v>43581</v>
      </c>
      <c r="R377" s="695">
        <f t="shared" si="88"/>
        <v>12.000000000000011</v>
      </c>
      <c r="S377" s="761">
        <f>IF(INDEX(Historical!$D$7:$D$1439,MATCH(B377,Historical!$B$7:$B$1446,0))=0,"n/a",(INDEX(Historical!$C$7:$C$1439,MATCH(B377,Historical!$B$7:$B$1446,0))/INDEX(Historical!$D$7:$D$1439,MATCH(B377,Historical!$B$7:$B$1446,0))-1)*100)</f>
        <v>42.857142857142861</v>
      </c>
      <c r="T377" s="761">
        <f>IF(INDEX(Historical!$F$7:$F$1432,MATCH(B377,Historical!$B$7:$B$1446,0))=0,"n/a",((INDEX(Historical!$C$7:$C$1439,MATCH(B377,Historical!$B$7:$B$1446,0))/INDEX(Historical!$F$7:$F$1432,MATCH(B377,Historical!$B$7:$B$1446,0)))^(1/3)-1)*100)</f>
        <v>50.861361205363153</v>
      </c>
      <c r="U377" s="761" t="str">
        <f>IF(INDEX(Historical!$H$7:$H$1432,MATCH(B377,Historical!$B$7:$B$1446,0))=0,"n/a",((INDEX(Historical!$C$7:$C$1439,MATCH(B377,Historical!$B$7:$B$1446,0))/INDEX(Historical!$H$7:$H$1432,MATCH(B377,Historical!$B$7:$B$1446,0)))^(1/5)-1)*100)</f>
        <v>n/a</v>
      </c>
      <c r="V377" s="761" t="str">
        <f>IF(INDEX(Historical!$O$7:$O$1432,MATCH(B377,Historical!$B$7:$B$1446,0))=0,"n/a",((INDEX(Historical!$C$7:$C$1439,MATCH(B377,Historical!$B$7:$B$1446,0))/INDEX(Historical!$O$7:$O$1432,MATCH(B377,Historical!$B$7:$B$1446,0)))^(1/10)-1)*100)</f>
        <v>n/a</v>
      </c>
      <c r="W377" s="762" t="str">
        <f t="shared" si="89"/>
        <v>n/a</v>
      </c>
      <c r="X377" s="763" t="str">
        <f t="shared" si="90"/>
        <v>n/a</v>
      </c>
      <c r="Y377" s="718"/>
      <c r="Z377" s="704">
        <f t="shared" si="91"/>
        <v>37.395659432387312</v>
      </c>
      <c r="AA377" s="937">
        <f t="shared" si="92"/>
        <v>16.240400667779632</v>
      </c>
      <c r="AB377" s="641">
        <v>1</v>
      </c>
      <c r="AC377" s="918">
        <v>5.99</v>
      </c>
      <c r="AD377" s="918">
        <v>1.67</v>
      </c>
      <c r="AE377" s="918">
        <v>0.82</v>
      </c>
      <c r="AF377" s="918">
        <v>4.99</v>
      </c>
      <c r="AG377" s="918">
        <v>30.5</v>
      </c>
      <c r="AH377" s="918">
        <v>-20.3</v>
      </c>
      <c r="AI377" s="918">
        <v>40.07</v>
      </c>
      <c r="AJ377" s="918">
        <v>20.9</v>
      </c>
      <c r="AK377" s="918">
        <v>9.7000000000000011</v>
      </c>
      <c r="AL377" s="930">
        <v>1590</v>
      </c>
      <c r="AM377" s="924">
        <v>1.7000000000000002</v>
      </c>
      <c r="AN377" s="918">
        <v>0.16</v>
      </c>
      <c r="AO377" s="804" t="str">
        <f t="shared" si="93"/>
        <v>n/a</v>
      </c>
      <c r="AP377" s="805" t="str">
        <f t="shared" si="94"/>
        <v>n/a</v>
      </c>
      <c r="AQ377" s="938">
        <f t="shared" si="95"/>
        <v>89.783033233239934</v>
      </c>
      <c r="AR377" s="704">
        <f>INDEX(Historical!$C$7:$C$1439,MATCH(B377,Historical!$B$7:$B$1446,0))*IF(AH377="n/a",1.03,IF(AH377&lt;0,1.01,IF(AH377&gt;10,1.1,(1+AH377/100))))</f>
        <v>2.02</v>
      </c>
      <c r="AS377" s="937">
        <f t="shared" si="96"/>
        <v>2.2220000000000004</v>
      </c>
      <c r="AT377" s="937">
        <f t="shared" si="102"/>
        <v>2.4375340000000003</v>
      </c>
      <c r="AU377" s="937">
        <f t="shared" si="102"/>
        <v>2.6739747980000002</v>
      </c>
      <c r="AV377" s="937">
        <f t="shared" si="102"/>
        <v>2.9333503534059999</v>
      </c>
      <c r="AW377" s="704">
        <f t="shared" si="98"/>
        <v>12.286859151406002</v>
      </c>
      <c r="AX377" s="812">
        <f t="shared" si="99"/>
        <v>12.63040620004729</v>
      </c>
      <c r="AY377" s="997">
        <v>0.6</v>
      </c>
      <c r="AZ377" s="924">
        <v>18.559999999999999</v>
      </c>
      <c r="BA377" s="924">
        <v>-39.290000000000006</v>
      </c>
      <c r="BB377" s="924">
        <v>6.41</v>
      </c>
      <c r="BC377" s="924">
        <v>-16.059999999999999</v>
      </c>
      <c r="BE377" s="666">
        <v>2014</v>
      </c>
      <c r="BF377" s="948" t="e">
        <f>#VALUE!</f>
        <v>#VALUE!</v>
      </c>
      <c r="BG377" s="933">
        <v>12.5</v>
      </c>
    </row>
    <row r="378" spans="1:59" ht="11.25" customHeight="1" x14ac:dyDescent="0.2">
      <c r="A378" s="537" t="s">
        <v>3906</v>
      </c>
      <c r="B378" s="927" t="s">
        <v>3907</v>
      </c>
      <c r="C378" s="994" t="s">
        <v>4356</v>
      </c>
      <c r="D378" s="994" t="s">
        <v>4357</v>
      </c>
      <c r="E378" s="794">
        <v>6</v>
      </c>
      <c r="F378" s="526">
        <v>790</v>
      </c>
      <c r="G378" s="526" t="s">
        <v>106</v>
      </c>
      <c r="H378" s="526" t="s">
        <v>106</v>
      </c>
      <c r="I378" s="926">
        <v>71.95</v>
      </c>
      <c r="J378" s="704">
        <f t="shared" si="86"/>
        <v>2.9464906184850594</v>
      </c>
      <c r="K378" s="929">
        <v>0.53</v>
      </c>
      <c r="L378" s="641">
        <v>4</v>
      </c>
      <c r="M378" s="695">
        <f t="shared" si="87"/>
        <v>2.12</v>
      </c>
      <c r="N378" s="923" t="s">
        <v>152</v>
      </c>
      <c r="O378" s="797">
        <v>0.48</v>
      </c>
      <c r="P378" s="917">
        <v>43538</v>
      </c>
      <c r="Q378" s="917">
        <v>43553</v>
      </c>
      <c r="R378" s="695">
        <f t="shared" si="88"/>
        <v>10.416666666666677</v>
      </c>
      <c r="S378" s="761">
        <f>IF(INDEX(Historical!$D$7:$D$1439,MATCH(B378,Historical!$B$7:$B$1446,0))=0,"n/a",(INDEX(Historical!$C$7:$C$1439,MATCH(B378,Historical!$B$7:$B$1446,0))/INDEX(Historical!$D$7:$D$1439,MATCH(B378,Historical!$B$7:$B$1446,0))-1)*100)</f>
        <v>9.0909090909090828</v>
      </c>
      <c r="T378" s="761">
        <f>IF(INDEX(Historical!$F$7:$F$1432,MATCH(B378,Historical!$B$7:$B$1446,0))=0,"n/a",((INDEX(Historical!$C$7:$C$1439,MATCH(B378,Historical!$B$7:$B$1446,0))/INDEX(Historical!$F$7:$F$1432,MATCH(B378,Historical!$B$7:$B$1446,0)))^(1/3)-1)*100)</f>
        <v>8.0983869874452274</v>
      </c>
      <c r="U378" s="761">
        <f>IF(INDEX(Historical!$H$7:$H$1432,MATCH(B378,Historical!$B$7:$B$1446,0))=0,"n/a",((INDEX(Historical!$C$7:$C$1439,MATCH(B378,Historical!$B$7:$B$1446,0))/INDEX(Historical!$H$7:$H$1432,MATCH(B378,Historical!$B$7:$B$1446,0)))^(1/5)-1)*100)</f>
        <v>11.382417860287886</v>
      </c>
      <c r="V378" s="761">
        <f>IF(INDEX(Historical!$O$7:$O$1432,MATCH(B378,Historical!$B$7:$B$1446,0))=0,"n/a",((INDEX(Historical!$C$7:$C$1439,MATCH(B378,Historical!$B$7:$B$1446,0))/INDEX(Historical!$O$7:$O$1432,MATCH(B378,Historical!$B$7:$B$1446,0)))^(1/10)-1)*100)</f>
        <v>2.0981006815159908</v>
      </c>
      <c r="W378" s="762">
        <f t="shared" si="89"/>
        <v>5.4251056493930863</v>
      </c>
      <c r="X378" s="763">
        <f t="shared" si="90"/>
        <v>0.22584162421206122</v>
      </c>
      <c r="Y378" s="729"/>
      <c r="Z378" s="704">
        <f t="shared" si="91"/>
        <v>70.431893687707642</v>
      </c>
      <c r="AA378" s="937">
        <f t="shared" si="92"/>
        <v>23.903654485049838</v>
      </c>
      <c r="AB378" s="641">
        <v>12</v>
      </c>
      <c r="AC378" s="918">
        <v>3.01</v>
      </c>
      <c r="AD378" s="918" t="s">
        <v>137</v>
      </c>
      <c r="AE378" s="918">
        <v>16.399999999999999</v>
      </c>
      <c r="AF378" s="918">
        <v>2.04</v>
      </c>
      <c r="AG378" s="918">
        <v>8.6999999999999993</v>
      </c>
      <c r="AH378" s="918">
        <v>0.1</v>
      </c>
      <c r="AI378" s="918">
        <v>6.2</v>
      </c>
      <c r="AJ378" s="918">
        <v>50.4</v>
      </c>
      <c r="AK378" s="918">
        <v>-6.05</v>
      </c>
      <c r="AL378" s="930">
        <v>45990</v>
      </c>
      <c r="AM378" s="924">
        <v>0.67999999999999994</v>
      </c>
      <c r="AN378" s="918">
        <v>0.5</v>
      </c>
      <c r="AO378" s="804">
        <f t="shared" si="93"/>
        <v>-9.574746006276893</v>
      </c>
      <c r="AP378" s="805">
        <f t="shared" si="94"/>
        <v>14.328908478772945</v>
      </c>
      <c r="AQ378" s="938">
        <f t="shared" si="95"/>
        <v>47.216326313054857</v>
      </c>
      <c r="AR378" s="704">
        <f>INDEX(Historical!$C$7:$C$1439,MATCH(B378,Historical!$B$7:$B$1446,0))*IF(AH378="n/a",1.03,IF(AH378&lt;0,1.01,IF(AH378&gt;10,1.1,(1+AH378/100))))</f>
        <v>1.9219199999999996</v>
      </c>
      <c r="AS378" s="937">
        <f t="shared" si="96"/>
        <v>2.0410790399999996</v>
      </c>
      <c r="AT378" s="937">
        <f t="shared" si="102"/>
        <v>2.0614898303999998</v>
      </c>
      <c r="AU378" s="937">
        <f t="shared" si="102"/>
        <v>2.082104728704</v>
      </c>
      <c r="AV378" s="937">
        <f t="shared" si="102"/>
        <v>2.1029257759910398</v>
      </c>
      <c r="AW378" s="704">
        <f t="shared" si="98"/>
        <v>10.209519375095038</v>
      </c>
      <c r="AX378" s="812">
        <f t="shared" si="99"/>
        <v>14.189742008471212</v>
      </c>
      <c r="AY378" s="997">
        <v>1.05</v>
      </c>
      <c r="AZ378" s="924">
        <v>30.320000000000004</v>
      </c>
      <c r="BA378" s="924">
        <v>-1.1900000000000002</v>
      </c>
      <c r="BB378" s="924">
        <v>3.18</v>
      </c>
      <c r="BC378" s="924">
        <v>8.8800000000000008</v>
      </c>
      <c r="BE378" s="666">
        <v>2014</v>
      </c>
      <c r="BF378" s="948" t="e">
        <f>#VALUE!</f>
        <v>#VALUE!</v>
      </c>
      <c r="BG378" s="933">
        <v>4.8</v>
      </c>
    </row>
    <row r="379" spans="1:59" ht="11.25" customHeight="1" x14ac:dyDescent="0.2">
      <c r="A379" s="537" t="s">
        <v>1575</v>
      </c>
      <c r="B379" s="927" t="s">
        <v>1576</v>
      </c>
      <c r="C379" s="994" t="s">
        <v>108</v>
      </c>
      <c r="D379" s="994" t="s">
        <v>4376</v>
      </c>
      <c r="E379" s="794">
        <v>8</v>
      </c>
      <c r="F379" s="526">
        <v>516</v>
      </c>
      <c r="G379" s="526" t="s">
        <v>37</v>
      </c>
      <c r="H379" s="526" t="s">
        <v>115</v>
      </c>
      <c r="I379" s="926">
        <v>122.66</v>
      </c>
      <c r="J379" s="704">
        <f t="shared" si="86"/>
        <v>3.0979944562204467</v>
      </c>
      <c r="K379" s="929">
        <v>0.95</v>
      </c>
      <c r="L379" s="641">
        <v>4</v>
      </c>
      <c r="M379" s="695">
        <f t="shared" si="87"/>
        <v>3.8</v>
      </c>
      <c r="N379" s="923" t="s">
        <v>244</v>
      </c>
      <c r="O379" s="797">
        <v>0.75</v>
      </c>
      <c r="P379" s="917">
        <v>43297</v>
      </c>
      <c r="Q379" s="917">
        <v>43317</v>
      </c>
      <c r="R379" s="695">
        <f t="shared" si="88"/>
        <v>26.666666666666661</v>
      </c>
      <c r="S379" s="761">
        <f>IF(INDEX(Historical!$D$7:$D$1439,MATCH(B379,Historical!$B$7:$B$1446,0))=0,"n/a",(INDEX(Historical!$C$7:$C$1439,MATCH(B379,Historical!$B$7:$B$1446,0))/INDEX(Historical!$D$7:$D$1439,MATCH(B379,Historical!$B$7:$B$1446,0))-1)*100)</f>
        <v>30.76923076923077</v>
      </c>
      <c r="T379" s="761">
        <f>IF(INDEX(Historical!$F$7:$F$1432,MATCH(B379,Historical!$B$7:$B$1446,0))=0,"n/a",((INDEX(Historical!$C$7:$C$1439,MATCH(B379,Historical!$B$7:$B$1446,0))/INDEX(Historical!$F$7:$F$1432,MATCH(B379,Historical!$B$7:$B$1446,0)))^(1/3)-1)*100)</f>
        <v>19.150065805814599</v>
      </c>
      <c r="U379" s="761">
        <f>IF(INDEX(Historical!$H$7:$H$1432,MATCH(B379,Historical!$B$7:$B$1446,0))=0,"n/a",((INDEX(Historical!$C$7:$C$1439,MATCH(B379,Historical!$B$7:$B$1446,0))/INDEX(Historical!$H$7:$H$1432,MATCH(B379,Historical!$B$7:$B$1446,0)))^(1/5)-1)*100)</f>
        <v>14.601445099846867</v>
      </c>
      <c r="V379" s="761">
        <f>IF(INDEX(Historical!$O$7:$O$1432,MATCH(B379,Historical!$B$7:$B$1446,0))=0,"n/a",((INDEX(Historical!$C$7:$C$1439,MATCH(B379,Historical!$B$7:$B$1446,0))/INDEX(Historical!$O$7:$O$1432,MATCH(B379,Historical!$B$7:$B$1446,0)))^(1/10)-1)*100)</f>
        <v>2.6795226432171804</v>
      </c>
      <c r="W379" s="762">
        <f t="shared" si="89"/>
        <v>5.449271024750729</v>
      </c>
      <c r="X379" s="763">
        <f t="shared" si="90"/>
        <v>1.8962915714086839</v>
      </c>
      <c r="Y379" s="718"/>
      <c r="Z379" s="704">
        <f t="shared" si="91"/>
        <v>35.414725069897479</v>
      </c>
      <c r="AA379" s="937">
        <f t="shared" si="92"/>
        <v>11.431500465983223</v>
      </c>
      <c r="AB379" s="641">
        <v>12</v>
      </c>
      <c r="AC379" s="918">
        <v>10.73</v>
      </c>
      <c r="AD379" s="918">
        <v>1.37</v>
      </c>
      <c r="AE379" s="918">
        <v>4.5599999999999996</v>
      </c>
      <c r="AF379" s="918">
        <v>1.18</v>
      </c>
      <c r="AG379" s="918">
        <v>10.7</v>
      </c>
      <c r="AH379" s="918">
        <v>35.299999999999997</v>
      </c>
      <c r="AI379" s="918">
        <v>6.7299999999999995</v>
      </c>
      <c r="AJ379" s="918">
        <v>7.7</v>
      </c>
      <c r="AK379" s="918">
        <v>8.33</v>
      </c>
      <c r="AL379" s="930">
        <v>57380</v>
      </c>
      <c r="AM379" s="924">
        <v>0.3</v>
      </c>
      <c r="AN379" s="918">
        <v>0.75</v>
      </c>
      <c r="AO379" s="804">
        <f t="shared" si="93"/>
        <v>6.2679390900840914</v>
      </c>
      <c r="AP379" s="805">
        <f t="shared" si="94"/>
        <v>17.699439556067315</v>
      </c>
      <c r="AQ379" s="938">
        <f t="shared" si="95"/>
        <v>-22.571407664552112</v>
      </c>
      <c r="AR379" s="704">
        <f>INDEX(Historical!$C$7:$C$1439,MATCH(B379,Historical!$B$7:$B$1446,0))*IF(AH379="n/a",1.03,IF(AH379&lt;0,1.01,IF(AH379&gt;10,1.1,(1+AH379/100))))</f>
        <v>3.74</v>
      </c>
      <c r="AS379" s="937">
        <f t="shared" si="96"/>
        <v>3.9917020000000001</v>
      </c>
      <c r="AT379" s="937">
        <f t="shared" si="102"/>
        <v>4.3242107766000002</v>
      </c>
      <c r="AU379" s="937">
        <f t="shared" si="102"/>
        <v>4.6844175342907803</v>
      </c>
      <c r="AV379" s="937">
        <f t="shared" si="102"/>
        <v>5.074629514897202</v>
      </c>
      <c r="AW379" s="704">
        <f t="shared" si="98"/>
        <v>21.81495982578798</v>
      </c>
      <c r="AX379" s="812">
        <f t="shared" si="99"/>
        <v>17.784901211306035</v>
      </c>
      <c r="AY379" s="997">
        <v>1.03</v>
      </c>
      <c r="AZ379" s="924">
        <v>13.100000000000001</v>
      </c>
      <c r="BA379" s="924">
        <v>-20.65</v>
      </c>
      <c r="BB379" s="924">
        <v>-1.53</v>
      </c>
      <c r="BC379" s="924">
        <v>-7.06</v>
      </c>
      <c r="BE379" s="666">
        <v>2011</v>
      </c>
      <c r="BF379" s="948" t="e">
        <f>#VALUE!</f>
        <v>#VALUE!</v>
      </c>
      <c r="BG379" s="933">
        <v>1.3</v>
      </c>
    </row>
    <row r="380" spans="1:59" ht="11.25" customHeight="1" x14ac:dyDescent="0.2">
      <c r="A380" s="537" t="s">
        <v>1577</v>
      </c>
      <c r="B380" s="927" t="s">
        <v>1578</v>
      </c>
      <c r="C380" s="994" t="s">
        <v>131</v>
      </c>
      <c r="D380" s="994" t="s">
        <v>4366</v>
      </c>
      <c r="E380" s="794">
        <v>8</v>
      </c>
      <c r="F380" s="526">
        <v>563</v>
      </c>
      <c r="G380" s="526" t="s">
        <v>37</v>
      </c>
      <c r="H380" s="526" t="s">
        <v>37</v>
      </c>
      <c r="I380" s="926">
        <v>47.34</v>
      </c>
      <c r="J380" s="704">
        <f t="shared" si="86"/>
        <v>2.4503591043514996</v>
      </c>
      <c r="K380" s="929">
        <v>0.28999999999999998</v>
      </c>
      <c r="L380" s="641">
        <v>4</v>
      </c>
      <c r="M380" s="695">
        <f t="shared" si="87"/>
        <v>1.1599999999999999</v>
      </c>
      <c r="N380" s="923" t="s">
        <v>140</v>
      </c>
      <c r="O380" s="797">
        <v>0.26500000000000001</v>
      </c>
      <c r="P380" s="917">
        <v>43496</v>
      </c>
      <c r="Q380" s="917">
        <v>43511</v>
      </c>
      <c r="R380" s="695">
        <f t="shared" si="88"/>
        <v>9.4339622641509298</v>
      </c>
      <c r="S380" s="761">
        <f>IF(INDEX(Historical!$D$7:$D$1439,MATCH(B380,Historical!$B$7:$B$1446,0))=0,"n/a",(INDEX(Historical!$C$7:$C$1439,MATCH(B380,Historical!$B$7:$B$1446,0))/INDEX(Historical!$D$7:$D$1439,MATCH(B380,Historical!$B$7:$B$1446,0))-1)*100)</f>
        <v>9.2783505154639059</v>
      </c>
      <c r="T380" s="761">
        <f>IF(INDEX(Historical!$F$7:$F$1432,MATCH(B380,Historical!$B$7:$B$1446,0))=0,"n/a",((INDEX(Historical!$C$7:$C$1439,MATCH(B380,Historical!$B$7:$B$1446,0))/INDEX(Historical!$F$7:$F$1432,MATCH(B380,Historical!$B$7:$B$1446,0)))^(1/3)-1)*100)</f>
        <v>9.8344617513870922</v>
      </c>
      <c r="U380" s="761">
        <f>IF(INDEX(Historical!$H$7:$H$1432,MATCH(B380,Historical!$B$7:$B$1446,0))=0,"n/a",((INDEX(Historical!$C$7:$C$1439,MATCH(B380,Historical!$B$7:$B$1446,0))/INDEX(Historical!$H$7:$H$1432,MATCH(B380,Historical!$B$7:$B$1446,0)))^(1/5)-1)*100)</f>
        <v>10.617841113805838</v>
      </c>
      <c r="V380" s="761">
        <f>IF(INDEX(Historical!$O$7:$O$1432,MATCH(B380,Historical!$B$7:$B$1446,0))=0,"n/a",((INDEX(Historical!$C$7:$C$1439,MATCH(B380,Historical!$B$7:$B$1446,0))/INDEX(Historical!$O$7:$O$1432,MATCH(B380,Historical!$B$7:$B$1446,0)))^(1/10)-1)*100)</f>
        <v>4.0889797322854582</v>
      </c>
      <c r="W380" s="762">
        <f t="shared" si="89"/>
        <v>2.5966969290579476</v>
      </c>
      <c r="X380" s="763" t="str">
        <f t="shared" si="90"/>
        <v>n/a</v>
      </c>
      <c r="Y380" s="715"/>
      <c r="Z380" s="704">
        <f t="shared" si="91"/>
        <v>104.50450450450448</v>
      </c>
      <c r="AA380" s="937">
        <f t="shared" si="92"/>
        <v>42.648648648648646</v>
      </c>
      <c r="AB380" s="641">
        <v>12</v>
      </c>
      <c r="AC380" s="918">
        <v>1.1100000000000001</v>
      </c>
      <c r="AD380" s="918">
        <v>10.43</v>
      </c>
      <c r="AE380" s="918">
        <v>2.61</v>
      </c>
      <c r="AF380" s="918">
        <v>2.2400000000000002</v>
      </c>
      <c r="AG380" s="918">
        <v>5</v>
      </c>
      <c r="AH380" s="918">
        <v>-35.4</v>
      </c>
      <c r="AI380" s="918">
        <v>3.26</v>
      </c>
      <c r="AJ380" s="918">
        <v>-2.4</v>
      </c>
      <c r="AK380" s="918">
        <v>4.1000000000000005</v>
      </c>
      <c r="AL380" s="930">
        <v>3750</v>
      </c>
      <c r="AM380" s="924">
        <v>0.89999999999999991</v>
      </c>
      <c r="AN380" s="918">
        <v>1.72</v>
      </c>
      <c r="AO380" s="804">
        <f t="shared" si="93"/>
        <v>-29.580448430491309</v>
      </c>
      <c r="AP380" s="805">
        <f t="shared" si="94"/>
        <v>13.068200218157337</v>
      </c>
      <c r="AQ380" s="938">
        <f t="shared" si="95"/>
        <v>106.05605814704676</v>
      </c>
      <c r="AR380" s="704">
        <f>INDEX(Historical!$C$7:$C$1439,MATCH(B380,Historical!$B$7:$B$1446,0))*IF(AH380="n/a",1.03,IF(AH380&lt;0,1.01,IF(AH380&gt;10,1.1,(1+AH380/100))))</f>
        <v>1.0706</v>
      </c>
      <c r="AS380" s="937">
        <f t="shared" si="96"/>
        <v>1.10550156</v>
      </c>
      <c r="AT380" s="937">
        <f t="shared" si="102"/>
        <v>1.1508271239599999</v>
      </c>
      <c r="AU380" s="937">
        <f t="shared" si="102"/>
        <v>1.1980110360423597</v>
      </c>
      <c r="AV380" s="937">
        <f t="shared" si="102"/>
        <v>1.2471294885200963</v>
      </c>
      <c r="AW380" s="704">
        <f t="shared" si="98"/>
        <v>5.7720692085224563</v>
      </c>
      <c r="AX380" s="812">
        <f t="shared" si="99"/>
        <v>12.192795117284444</v>
      </c>
      <c r="AY380" s="997">
        <v>0.28999999999999998</v>
      </c>
      <c r="AZ380" s="924">
        <v>35.449999999999996</v>
      </c>
      <c r="BA380" s="924">
        <v>-1.21</v>
      </c>
      <c r="BB380" s="924">
        <v>7.03</v>
      </c>
      <c r="BC380" s="924">
        <v>15.45</v>
      </c>
      <c r="BE380" s="666">
        <v>2012</v>
      </c>
      <c r="BF380" s="948" t="e">
        <f>#VALUE!</f>
        <v>#VALUE!</v>
      </c>
      <c r="BG380" s="933">
        <v>1.3</v>
      </c>
    </row>
    <row r="381" spans="1:59" ht="11.25" customHeight="1" x14ac:dyDescent="0.2">
      <c r="A381" s="611" t="s">
        <v>1571</v>
      </c>
      <c r="B381" s="927" t="s">
        <v>1572</v>
      </c>
      <c r="C381" s="994" t="s">
        <v>131</v>
      </c>
      <c r="D381" s="994" t="s">
        <v>4366</v>
      </c>
      <c r="E381" s="794">
        <v>7</v>
      </c>
      <c r="F381" s="526">
        <v>634</v>
      </c>
      <c r="G381" s="526" t="s">
        <v>37</v>
      </c>
      <c r="H381" s="526" t="s">
        <v>37</v>
      </c>
      <c r="I381" s="926">
        <v>95.58</v>
      </c>
      <c r="J381" s="704">
        <f t="shared" si="86"/>
        <v>3.0864197530864201</v>
      </c>
      <c r="K381" s="929">
        <v>0.73750000000000004</v>
      </c>
      <c r="L381" s="641">
        <v>4</v>
      </c>
      <c r="M381" s="695">
        <f t="shared" si="87"/>
        <v>2.95</v>
      </c>
      <c r="N381" s="923" t="s">
        <v>119</v>
      </c>
      <c r="O381" s="797">
        <v>0.69499999999999995</v>
      </c>
      <c r="P381" s="917">
        <v>43404</v>
      </c>
      <c r="Q381" s="917">
        <v>43437</v>
      </c>
      <c r="R381" s="695">
        <f t="shared" si="88"/>
        <v>6.1151079136690791</v>
      </c>
      <c r="S381" s="761">
        <f>IF(INDEX(Historical!$D$7:$D$1439,MATCH(B381,Historical!$B$7:$B$1446,0))=0,"n/a",(INDEX(Historical!$C$7:$C$1439,MATCH(B381,Historical!$B$7:$B$1446,0))/INDEX(Historical!$D$7:$D$1439,MATCH(B381,Historical!$B$7:$B$1446,0))-1)*100)</f>
        <v>6.1090225563909639</v>
      </c>
      <c r="T381" s="761">
        <f>IF(INDEX(Historical!$F$7:$F$1432,MATCH(B381,Historical!$B$7:$B$1446,0))=0,"n/a",((INDEX(Historical!$C$7:$C$1439,MATCH(B381,Historical!$B$7:$B$1446,0))/INDEX(Historical!$F$7:$F$1432,MATCH(B381,Historical!$B$7:$B$1446,0)))^(1/3)-1)*100)</f>
        <v>5.4076916412182596</v>
      </c>
      <c r="U381" s="761">
        <f>IF(INDEX(Historical!$H$7:$H$1432,MATCH(B381,Historical!$B$7:$B$1446,0))=0,"n/a",((INDEX(Historical!$C$7:$C$1439,MATCH(B381,Historical!$B$7:$B$1446,0))/INDEX(Historical!$H$7:$H$1432,MATCH(B381,Historical!$B$7:$B$1446,0)))^(1/5)-1)*100)</f>
        <v>5.0856964165137963</v>
      </c>
      <c r="V381" s="761">
        <f>IF(INDEX(Historical!$O$7:$O$1432,MATCH(B381,Historical!$B$7:$B$1446,0))=0,"n/a",((INDEX(Historical!$C$7:$C$1439,MATCH(B381,Historical!$B$7:$B$1446,0))/INDEX(Historical!$O$7:$O$1432,MATCH(B381,Historical!$B$7:$B$1446,0)))^(1/10)-1)*100)</f>
        <v>3.0010057988484329</v>
      </c>
      <c r="W381" s="762">
        <f t="shared" si="89"/>
        <v>1.6946639751463712</v>
      </c>
      <c r="X381" s="763">
        <f t="shared" si="90"/>
        <v>1.240413760125316</v>
      </c>
      <c r="Y381" s="707"/>
      <c r="Z381" s="704">
        <f t="shared" si="91"/>
        <v>65.848214285714278</v>
      </c>
      <c r="AA381" s="937">
        <f t="shared" si="92"/>
        <v>21.334821428571427</v>
      </c>
      <c r="AB381" s="641">
        <v>12</v>
      </c>
      <c r="AC381" s="918">
        <v>4.4800000000000004</v>
      </c>
      <c r="AD381" s="918">
        <v>4.67</v>
      </c>
      <c r="AE381" s="918">
        <v>2.91</v>
      </c>
      <c r="AF381" s="918">
        <v>2.0499999999999998</v>
      </c>
      <c r="AG381" s="918">
        <v>9.9</v>
      </c>
      <c r="AH381" s="918">
        <v>1.0999999999999999</v>
      </c>
      <c r="AI381" s="918">
        <v>4.3900000000000006</v>
      </c>
      <c r="AJ381" s="918">
        <v>4.1000000000000005</v>
      </c>
      <c r="AK381" s="918">
        <v>4.5600000000000005</v>
      </c>
      <c r="AL381" s="930">
        <v>10730</v>
      </c>
      <c r="AM381" s="924">
        <v>0.1</v>
      </c>
      <c r="AN381" s="918">
        <v>1</v>
      </c>
      <c r="AO381" s="804">
        <f t="shared" si="93"/>
        <v>-13.162705258971211</v>
      </c>
      <c r="AP381" s="805">
        <f t="shared" si="94"/>
        <v>8.1721161696002156</v>
      </c>
      <c r="AQ381" s="938">
        <f t="shared" si="95"/>
        <v>39.42163697627015</v>
      </c>
      <c r="AR381" s="704">
        <f>INDEX(Historical!$C$7:$C$1439,MATCH(B381,Historical!$B$7:$B$1446,0))*IF(AH381="n/a",1.03,IF(AH381&lt;0,1.01,IF(AH381&gt;10,1.1,(1+AH381/100))))</f>
        <v>2.8535474999999995</v>
      </c>
      <c r="AS381" s="937">
        <f t="shared" si="96"/>
        <v>2.9788182352499994</v>
      </c>
      <c r="AT381" s="937">
        <f t="shared" si="102"/>
        <v>3.1146523467773997</v>
      </c>
      <c r="AU381" s="937">
        <f t="shared" si="102"/>
        <v>3.2566804937904492</v>
      </c>
      <c r="AV381" s="937">
        <f t="shared" si="102"/>
        <v>3.4051851243072941</v>
      </c>
      <c r="AW381" s="704">
        <f t="shared" si="98"/>
        <v>15.608883700125142</v>
      </c>
      <c r="AX381" s="812">
        <f t="shared" si="99"/>
        <v>16.330700669727079</v>
      </c>
      <c r="AY381" s="997">
        <v>0.18</v>
      </c>
      <c r="AZ381" s="924">
        <v>30.19</v>
      </c>
      <c r="BA381" s="924">
        <v>-1.7399999999999998</v>
      </c>
      <c r="BB381" s="924">
        <v>4.68</v>
      </c>
      <c r="BC381" s="924">
        <v>12.540000000000001</v>
      </c>
      <c r="BE381" s="666">
        <v>2013</v>
      </c>
      <c r="BF381" s="948" t="e">
        <f>#VALUE!</f>
        <v>#VALUE!</v>
      </c>
      <c r="BG381" s="933">
        <v>2.9000000000000004</v>
      </c>
    </row>
    <row r="382" spans="1:59" ht="11.25" customHeight="1" x14ac:dyDescent="0.2">
      <c r="A382" s="537" t="s">
        <v>1579</v>
      </c>
      <c r="B382" s="927" t="s">
        <v>1580</v>
      </c>
      <c r="C382" s="994" t="s">
        <v>123</v>
      </c>
      <c r="D382" s="994" t="s">
        <v>4208</v>
      </c>
      <c r="E382" s="794">
        <v>9</v>
      </c>
      <c r="F382" s="526">
        <v>407</v>
      </c>
      <c r="G382" s="526" t="s">
        <v>106</v>
      </c>
      <c r="H382" s="526" t="s">
        <v>106</v>
      </c>
      <c r="I382" s="926">
        <v>29.31</v>
      </c>
      <c r="J382" s="704">
        <f t="shared" si="86"/>
        <v>2.6612077789150463</v>
      </c>
      <c r="K382" s="929">
        <v>0.19500000000000001</v>
      </c>
      <c r="L382" s="641">
        <v>4</v>
      </c>
      <c r="M382" s="695">
        <f t="shared" si="87"/>
        <v>0.78</v>
      </c>
      <c r="N382" s="923" t="s">
        <v>127</v>
      </c>
      <c r="O382" s="797">
        <v>0.17499999999999999</v>
      </c>
      <c r="P382" s="917">
        <v>43447</v>
      </c>
      <c r="Q382" s="917">
        <v>43474</v>
      </c>
      <c r="R382" s="695">
        <f t="shared" si="88"/>
        <v>11.428571428571439</v>
      </c>
      <c r="S382" s="761">
        <f>IF(INDEX(Historical!$D$7:$D$1439,MATCH(B382,Historical!$B$7:$B$1446,0))=0,"n/a",(INDEX(Historical!$C$7:$C$1439,MATCH(B382,Historical!$B$7:$B$1446,0))/INDEX(Historical!$D$7:$D$1439,MATCH(B382,Historical!$B$7:$B$1446,0))-1)*100)</f>
        <v>29.629629629629605</v>
      </c>
      <c r="T382" s="761">
        <f>IF(INDEX(Historical!$F$7:$F$1432,MATCH(B382,Historical!$B$7:$B$1446,0))=0,"n/a",((INDEX(Historical!$C$7:$C$1439,MATCH(B382,Historical!$B$7:$B$1446,0))/INDEX(Historical!$F$7:$F$1432,MATCH(B382,Historical!$B$7:$B$1446,0)))^(1/3)-1)*100)</f>
        <v>20.507113208761485</v>
      </c>
      <c r="U382" s="761">
        <f>IF(INDEX(Historical!$H$7:$H$1432,MATCH(B382,Historical!$B$7:$B$1446,0))=0,"n/a",((INDEX(Historical!$C$7:$C$1439,MATCH(B382,Historical!$B$7:$B$1446,0))/INDEX(Historical!$H$7:$H$1432,MATCH(B382,Historical!$B$7:$B$1446,0)))^(1/5)-1)*100)</f>
        <v>24.932100186948468</v>
      </c>
      <c r="V382" s="761" t="str">
        <f>IF(INDEX(Historical!$O$7:$O$1432,MATCH(B382,Historical!$B$7:$B$1446,0))=0,"n/a",((INDEX(Historical!$C$7:$C$1439,MATCH(B382,Historical!$B$7:$B$1446,0))/INDEX(Historical!$O$7:$O$1432,MATCH(B382,Historical!$B$7:$B$1446,0)))^(1/10)-1)*100)</f>
        <v>n/a</v>
      </c>
      <c r="W382" s="762" t="str">
        <f t="shared" si="89"/>
        <v>n/a</v>
      </c>
      <c r="X382" s="763">
        <f t="shared" si="90"/>
        <v>1.6511324627118191</v>
      </c>
      <c r="Y382" s="715"/>
      <c r="Z382" s="704">
        <f t="shared" si="91"/>
        <v>39.795918367346935</v>
      </c>
      <c r="AA382" s="937">
        <f t="shared" si="92"/>
        <v>14.954081632653061</v>
      </c>
      <c r="AB382" s="641">
        <v>12</v>
      </c>
      <c r="AC382" s="918">
        <v>1.96</v>
      </c>
      <c r="AD382" s="918">
        <v>1.55</v>
      </c>
      <c r="AE382" s="918">
        <v>0.69</v>
      </c>
      <c r="AF382" s="918">
        <v>4.26</v>
      </c>
      <c r="AG382" s="918">
        <v>27.400000000000002</v>
      </c>
      <c r="AH382" s="918">
        <v>-9.7000000000000011</v>
      </c>
      <c r="AI382" s="918">
        <v>13.01</v>
      </c>
      <c r="AJ382" s="918">
        <v>15.1</v>
      </c>
      <c r="AK382" s="918">
        <v>9.7000000000000011</v>
      </c>
      <c r="AL382" s="930">
        <v>2430</v>
      </c>
      <c r="AM382" s="924">
        <v>0.89999999999999991</v>
      </c>
      <c r="AN382" s="918">
        <v>2.5099999999999998</v>
      </c>
      <c r="AO382" s="804">
        <f t="shared" si="93"/>
        <v>12.639226333210452</v>
      </c>
      <c r="AP382" s="805">
        <f t="shared" si="94"/>
        <v>27.593307965863513</v>
      </c>
      <c r="AQ382" s="938">
        <f t="shared" si="95"/>
        <v>68.264854394760022</v>
      </c>
      <c r="AR382" s="704">
        <f>INDEX(Historical!$C$7:$C$1439,MATCH(B382,Historical!$B$7:$B$1446,0))*IF(AH382="n/a",1.03,IF(AH382&lt;0,1.01,IF(AH382&gt;10,1.1,(1+AH382/100))))</f>
        <v>0.70699999999999996</v>
      </c>
      <c r="AS382" s="937">
        <f t="shared" si="96"/>
        <v>0.77770000000000006</v>
      </c>
      <c r="AT382" s="937">
        <f t="shared" si="102"/>
        <v>0.85313690000000009</v>
      </c>
      <c r="AU382" s="937">
        <f t="shared" si="102"/>
        <v>0.9358911793000001</v>
      </c>
      <c r="AV382" s="937">
        <f t="shared" si="102"/>
        <v>1.0266726236921</v>
      </c>
      <c r="AW382" s="704">
        <f t="shared" si="98"/>
        <v>4.3004007029920999</v>
      </c>
      <c r="AX382" s="812">
        <f t="shared" si="99"/>
        <v>14.67212795289014</v>
      </c>
      <c r="AY382" s="997">
        <v>1.74</v>
      </c>
      <c r="AZ382" s="924">
        <v>12.04</v>
      </c>
      <c r="BA382" s="924">
        <v>-35.86</v>
      </c>
      <c r="BB382" s="924">
        <v>-7.4700000000000006</v>
      </c>
      <c r="BC382" s="924">
        <v>-20.3</v>
      </c>
      <c r="BE382" s="666">
        <v>2011</v>
      </c>
      <c r="BF382" s="948" t="e">
        <f>#VALUE!</f>
        <v>#VALUE!</v>
      </c>
      <c r="BG382" s="933">
        <v>5.8000000000000007</v>
      </c>
    </row>
    <row r="383" spans="1:59" ht="11.25" customHeight="1" x14ac:dyDescent="0.2">
      <c r="A383" s="537" t="s">
        <v>1581</v>
      </c>
      <c r="B383" s="927" t="s">
        <v>1582</v>
      </c>
      <c r="C383" s="994" t="s">
        <v>247</v>
      </c>
      <c r="D383" s="994" t="s">
        <v>4396</v>
      </c>
      <c r="E383" s="794">
        <v>8</v>
      </c>
      <c r="F383" s="526">
        <v>502</v>
      </c>
      <c r="G383" s="526" t="s">
        <v>106</v>
      </c>
      <c r="H383" s="526" t="s">
        <v>106</v>
      </c>
      <c r="I383" s="926">
        <v>164.97</v>
      </c>
      <c r="J383" s="704">
        <f t="shared" si="86"/>
        <v>1.0911074740861975</v>
      </c>
      <c r="K383" s="929">
        <v>0.45</v>
      </c>
      <c r="L383" s="641">
        <v>4</v>
      </c>
      <c r="M383" s="695">
        <f t="shared" si="87"/>
        <v>1.8</v>
      </c>
      <c r="N383" s="923" t="s">
        <v>210</v>
      </c>
      <c r="O383" s="797">
        <v>0.37</v>
      </c>
      <c r="P383" s="660">
        <v>43237</v>
      </c>
      <c r="Q383" s="660">
        <v>43252</v>
      </c>
      <c r="R383" s="695">
        <f t="shared" si="88"/>
        <v>21.621621621621625</v>
      </c>
      <c r="S383" s="761">
        <f>IF(INDEX(Historical!$D$7:$D$1439,MATCH(B383,Historical!$B$7:$B$1446,0))=0,"n/a",(INDEX(Historical!$C$7:$C$1439,MATCH(B383,Historical!$B$7:$B$1446,0))/INDEX(Historical!$D$7:$D$1439,MATCH(B383,Historical!$B$7:$B$1446,0))-1)*100)</f>
        <v>21.126760563380277</v>
      </c>
      <c r="T383" s="761">
        <f>IF(INDEX(Historical!$F$7:$F$1432,MATCH(B383,Historical!$B$7:$B$1446,0))=0,"n/a",((INDEX(Historical!$C$7:$C$1439,MATCH(B383,Historical!$B$7:$B$1446,0))/INDEX(Historical!$F$7:$F$1432,MATCH(B383,Historical!$B$7:$B$1446,0)))^(1/3)-1)*100)</f>
        <v>19.814528297901845</v>
      </c>
      <c r="U383" s="761">
        <f>IF(INDEX(Historical!$H$7:$H$1432,MATCH(B383,Historical!$B$7:$B$1446,0))=0,"n/a",((INDEX(Historical!$C$7:$C$1439,MATCH(B383,Historical!$B$7:$B$1446,0))/INDEX(Historical!$H$7:$H$1432,MATCH(B383,Historical!$B$7:$B$1446,0)))^(1/5)-1)*100)</f>
        <v>18.697375750709845</v>
      </c>
      <c r="V383" s="761">
        <f>IF(INDEX(Historical!$O$7:$O$1432,MATCH(B383,Historical!$B$7:$B$1446,0))=0,"n/a",((INDEX(Historical!$C$7:$C$1439,MATCH(B383,Historical!$B$7:$B$1446,0))/INDEX(Historical!$O$7:$O$1432,MATCH(B383,Historical!$B$7:$B$1446,0)))^(1/10)-1)*100)</f>
        <v>12.926489361423243</v>
      </c>
      <c r="W383" s="762">
        <f t="shared" si="89"/>
        <v>1.4464387992697201</v>
      </c>
      <c r="X383" s="763">
        <f t="shared" si="90"/>
        <v>0.83470427458526086</v>
      </c>
      <c r="Y383" s="707"/>
      <c r="Z383" s="704">
        <f t="shared" si="91"/>
        <v>32.085561497326204</v>
      </c>
      <c r="AA383" s="937">
        <f t="shared" si="92"/>
        <v>29.406417112299465</v>
      </c>
      <c r="AB383" s="641">
        <v>12</v>
      </c>
      <c r="AC383" s="918">
        <v>5.61</v>
      </c>
      <c r="AD383" s="918">
        <v>1.73</v>
      </c>
      <c r="AE383" s="918">
        <v>2.2200000000000002</v>
      </c>
      <c r="AF383" s="918">
        <v>29.51</v>
      </c>
      <c r="AG383" s="918">
        <v>80.900000000000006</v>
      </c>
      <c r="AH383" s="918">
        <v>32.9</v>
      </c>
      <c r="AI383" s="918">
        <v>11.53</v>
      </c>
      <c r="AJ383" s="918">
        <v>22.400000000000002</v>
      </c>
      <c r="AK383" s="918">
        <v>17</v>
      </c>
      <c r="AL383" s="930">
        <v>6640</v>
      </c>
      <c r="AM383" s="924">
        <v>1</v>
      </c>
      <c r="AN383" s="918">
        <v>2.98</v>
      </c>
      <c r="AO383" s="804">
        <f t="shared" si="93"/>
        <v>-9.6179338875034226</v>
      </c>
      <c r="AP383" s="805">
        <f t="shared" si="94"/>
        <v>19.788483224796042</v>
      </c>
      <c r="AQ383" s="938">
        <f t="shared" si="95"/>
        <v>521.0326056868538</v>
      </c>
      <c r="AR383" s="704">
        <f>INDEX(Historical!$C$7:$C$1439,MATCH(B383,Historical!$B$7:$B$1446,0))*IF(AH383="n/a",1.03,IF(AH383&lt;0,1.01,IF(AH383&gt;10,1.1,(1+AH383/100))))</f>
        <v>1.8920000000000001</v>
      </c>
      <c r="AS383" s="937">
        <f t="shared" si="96"/>
        <v>2.0812000000000004</v>
      </c>
      <c r="AT383" s="937">
        <f t="shared" si="102"/>
        <v>2.2893200000000005</v>
      </c>
      <c r="AU383" s="937">
        <f t="shared" si="102"/>
        <v>2.5182520000000008</v>
      </c>
      <c r="AV383" s="937">
        <f t="shared" si="102"/>
        <v>2.7700772000000011</v>
      </c>
      <c r="AW383" s="704">
        <f t="shared" si="98"/>
        <v>11.550849200000002</v>
      </c>
      <c r="AX383" s="812">
        <f t="shared" si="99"/>
        <v>7.0017877189792088</v>
      </c>
      <c r="AY383" s="997">
        <v>0.9</v>
      </c>
      <c r="AZ383" s="924">
        <v>21.52</v>
      </c>
      <c r="BA383" s="924">
        <v>-6.2</v>
      </c>
      <c r="BB383" s="924">
        <v>5.67</v>
      </c>
      <c r="BC383" s="924">
        <v>6.16</v>
      </c>
      <c r="BE383" s="666">
        <v>2011</v>
      </c>
      <c r="BF383" s="948" t="e">
        <f>#VALUE!</f>
        <v>#VALUE!</v>
      </c>
      <c r="BG383" s="933">
        <v>17.7</v>
      </c>
    </row>
    <row r="384" spans="1:59" ht="11.25" customHeight="1" x14ac:dyDescent="0.2">
      <c r="A384" s="537" t="s">
        <v>1583</v>
      </c>
      <c r="B384" s="927" t="s">
        <v>1584</v>
      </c>
      <c r="C384" s="994" t="s">
        <v>4227</v>
      </c>
      <c r="D384" s="994" t="s">
        <v>4363</v>
      </c>
      <c r="E384" s="794">
        <v>7</v>
      </c>
      <c r="F384" s="526">
        <v>681</v>
      </c>
      <c r="G384" s="526" t="s">
        <v>106</v>
      </c>
      <c r="H384" s="526" t="s">
        <v>106</v>
      </c>
      <c r="I384" s="926">
        <v>69.94</v>
      </c>
      <c r="J384" s="704">
        <f t="shared" si="86"/>
        <v>0.97226193880468981</v>
      </c>
      <c r="K384" s="929">
        <v>0.17</v>
      </c>
      <c r="L384" s="641">
        <v>4</v>
      </c>
      <c r="M384" s="695">
        <f t="shared" si="87"/>
        <v>0.68</v>
      </c>
      <c r="N384" s="923" t="s">
        <v>320</v>
      </c>
      <c r="O384" s="797">
        <v>0.16</v>
      </c>
      <c r="P384" s="917">
        <v>43523</v>
      </c>
      <c r="Q384" s="917">
        <v>43553</v>
      </c>
      <c r="R384" s="695">
        <f t="shared" si="88"/>
        <v>6.2500000000000053</v>
      </c>
      <c r="S384" s="761">
        <f>IF(INDEX(Historical!$D$7:$D$1439,MATCH(B384,Historical!$B$7:$B$1446,0))=0,"n/a",(INDEX(Historical!$C$7:$C$1439,MATCH(B384,Historical!$B$7:$B$1446,0))/INDEX(Historical!$D$7:$D$1439,MATCH(B384,Historical!$B$7:$B$1446,0))-1)*100)</f>
        <v>14.285714285714279</v>
      </c>
      <c r="T384" s="761">
        <f>IF(INDEX(Historical!$F$7:$F$1432,MATCH(B384,Historical!$B$7:$B$1446,0))=0,"n/a",((INDEX(Historical!$C$7:$C$1439,MATCH(B384,Historical!$B$7:$B$1446,0))/INDEX(Historical!$F$7:$F$1432,MATCH(B384,Historical!$B$7:$B$1446,0)))^(1/3)-1)*100)</f>
        <v>10.064241629820891</v>
      </c>
      <c r="U384" s="761">
        <f>IF(INDEX(Historical!$H$7:$H$1432,MATCH(B384,Historical!$B$7:$B$1446,0))=0,"n/a",((INDEX(Historical!$C$7:$C$1439,MATCH(B384,Historical!$B$7:$B$1446,0))/INDEX(Historical!$H$7:$H$1432,MATCH(B384,Historical!$B$7:$B$1446,0)))^(1/5)-1)*100)</f>
        <v>14.869835499703509</v>
      </c>
      <c r="V384" s="761">
        <f>IF(INDEX(Historical!$O$7:$O$1432,MATCH(B384,Historical!$B$7:$B$1446,0))=0,"n/a",((INDEX(Historical!$C$7:$C$1439,MATCH(B384,Historical!$B$7:$B$1446,0))/INDEX(Historical!$O$7:$O$1432,MATCH(B384,Historical!$B$7:$B$1446,0)))^(1/10)-1)*100)</f>
        <v>38.300578436247832</v>
      </c>
      <c r="W384" s="762">
        <f t="shared" si="89"/>
        <v>0.38824049418613044</v>
      </c>
      <c r="X384" s="763">
        <f t="shared" si="90"/>
        <v>12.391529583086259</v>
      </c>
      <c r="Y384" s="708"/>
      <c r="Z384" s="704">
        <f t="shared" si="91"/>
        <v>34</v>
      </c>
      <c r="AA384" s="937">
        <f t="shared" si="92"/>
        <v>34.97</v>
      </c>
      <c r="AB384" s="641">
        <v>12</v>
      </c>
      <c r="AC384" s="918">
        <v>2</v>
      </c>
      <c r="AD384" s="918">
        <v>4.8099999999999996</v>
      </c>
      <c r="AE384" s="918">
        <v>5.0999999999999996</v>
      </c>
      <c r="AF384" s="918">
        <v>3.87</v>
      </c>
      <c r="AG384" s="918">
        <v>13.200000000000001</v>
      </c>
      <c r="AH384" s="918">
        <v>-6.2</v>
      </c>
      <c r="AI384" s="918">
        <v>31.47</v>
      </c>
      <c r="AJ384" s="918">
        <v>1.2</v>
      </c>
      <c r="AK384" s="918">
        <v>7.26</v>
      </c>
      <c r="AL384" s="930">
        <v>2120</v>
      </c>
      <c r="AM384" s="924">
        <v>2.9000000000000004</v>
      </c>
      <c r="AN384" s="918">
        <v>0</v>
      </c>
      <c r="AO384" s="804">
        <f t="shared" si="93"/>
        <v>-19.127902561491801</v>
      </c>
      <c r="AP384" s="805">
        <f t="shared" si="94"/>
        <v>15.842097438508199</v>
      </c>
      <c r="AQ384" s="938">
        <f t="shared" si="95"/>
        <v>145.25170743544274</v>
      </c>
      <c r="AR384" s="704">
        <f>INDEX(Historical!$C$7:$C$1439,MATCH(B384,Historical!$B$7:$B$1446,0))*IF(AH384="n/a",1.03,IF(AH384&lt;0,1.01,IF(AH384&gt;10,1.1,(1+AH384/100))))</f>
        <v>0.64639999999999997</v>
      </c>
      <c r="AS384" s="937">
        <f t="shared" si="96"/>
        <v>0.71104000000000001</v>
      </c>
      <c r="AT384" s="937">
        <f t="shared" si="102"/>
        <v>0.76266150399999999</v>
      </c>
      <c r="AU384" s="937">
        <f t="shared" si="102"/>
        <v>0.81803072919039999</v>
      </c>
      <c r="AV384" s="937">
        <f t="shared" si="102"/>
        <v>0.87741976012962297</v>
      </c>
      <c r="AW384" s="704">
        <f t="shared" si="98"/>
        <v>3.8155519933200228</v>
      </c>
      <c r="AX384" s="812">
        <f t="shared" si="99"/>
        <v>5.4554646744638591</v>
      </c>
      <c r="AY384" s="997">
        <v>1.05</v>
      </c>
      <c r="AZ384" s="924">
        <v>47.71</v>
      </c>
      <c r="BA384" s="924">
        <v>-13.120000000000001</v>
      </c>
      <c r="BB384" s="924">
        <v>0.66</v>
      </c>
      <c r="BC384" s="924">
        <v>4.3</v>
      </c>
      <c r="BE384" s="666">
        <v>2013</v>
      </c>
      <c r="BF384" s="948" t="e">
        <f>#VALUE!</f>
        <v>#VALUE!</v>
      </c>
      <c r="BG384" s="933">
        <v>11.700000000000001</v>
      </c>
    </row>
    <row r="385" spans="1:59" ht="11.25" customHeight="1" x14ac:dyDescent="0.2">
      <c r="A385" s="537" t="s">
        <v>1567</v>
      </c>
      <c r="B385" s="927" t="s">
        <v>1568</v>
      </c>
      <c r="C385" s="994" t="s">
        <v>108</v>
      </c>
      <c r="D385" s="994" t="s">
        <v>4376</v>
      </c>
      <c r="E385" s="794">
        <v>7</v>
      </c>
      <c r="F385" s="526">
        <v>636</v>
      </c>
      <c r="G385" s="526" t="s">
        <v>106</v>
      </c>
      <c r="H385" s="526" t="s">
        <v>106</v>
      </c>
      <c r="I385" s="926">
        <v>31.5</v>
      </c>
      <c r="J385" s="704">
        <f t="shared" si="86"/>
        <v>1.5873015873015872</v>
      </c>
      <c r="K385" s="929">
        <v>0.125</v>
      </c>
      <c r="L385" s="641">
        <v>4</v>
      </c>
      <c r="M385" s="695">
        <f t="shared" si="87"/>
        <v>0.5</v>
      </c>
      <c r="N385" s="923" t="s">
        <v>1004</v>
      </c>
      <c r="O385" s="797">
        <v>0.11</v>
      </c>
      <c r="P385" s="917">
        <v>43455</v>
      </c>
      <c r="Q385" s="917">
        <v>43441</v>
      </c>
      <c r="R385" s="695">
        <f t="shared" si="88"/>
        <v>13.636363636363635</v>
      </c>
      <c r="S385" s="761">
        <f>IF(INDEX(Historical!$D$7:$D$1439,MATCH(B385,Historical!$B$7:$B$1446,0))=0,"n/a",(INDEX(Historical!$C$7:$C$1439,MATCH(B385,Historical!$B$7:$B$1446,0))/INDEX(Historical!$D$7:$D$1439,MATCH(B385,Historical!$B$7:$B$1446,0))-1)*100)</f>
        <v>11.250000000000004</v>
      </c>
      <c r="T385" s="761">
        <f>IF(INDEX(Historical!$F$7:$F$1432,MATCH(B385,Historical!$B$7:$B$1446,0))=0,"n/a",((INDEX(Historical!$C$7:$C$1439,MATCH(B385,Historical!$B$7:$B$1446,0))/INDEX(Historical!$F$7:$F$1432,MATCH(B385,Historical!$B$7:$B$1446,0)))^(1/3)-1)*100)</f>
        <v>9.3856532240373269</v>
      </c>
      <c r="U385" s="761">
        <f>IF(INDEX(Historical!$H$7:$H$1432,MATCH(B385,Historical!$B$7:$B$1446,0))=0,"n/a",((INDEX(Historical!$C$7:$C$1439,MATCH(B385,Historical!$B$7:$B$1446,0))/INDEX(Historical!$H$7:$H$1432,MATCH(B385,Historical!$B$7:$B$1446,0)))^(1/5)-1)*100)</f>
        <v>14.613427058925254</v>
      </c>
      <c r="V385" s="761">
        <f>IF(INDEX(Historical!$O$7:$O$1432,MATCH(B385,Historical!$B$7:$B$1446,0))=0,"n/a",((INDEX(Historical!$C$7:$C$1439,MATCH(B385,Historical!$B$7:$B$1446,0))/INDEX(Historical!$O$7:$O$1432,MATCH(B385,Historical!$B$7:$B$1446,0)))^(1/10)-1)*100)</f>
        <v>-2.9443380282872189</v>
      </c>
      <c r="W385" s="762" t="str">
        <f t="shared" si="89"/>
        <v>n/a</v>
      </c>
      <c r="X385" s="763" t="str">
        <f t="shared" si="90"/>
        <v>n/a</v>
      </c>
      <c r="Y385" s="718"/>
      <c r="Z385" s="704" t="str">
        <f t="shared" si="91"/>
        <v>n/a</v>
      </c>
      <c r="AA385" s="937" t="str">
        <f t="shared" si="92"/>
        <v>n/a</v>
      </c>
      <c r="AB385" s="641">
        <v>12</v>
      </c>
      <c r="AC385" s="918" t="s">
        <v>137</v>
      </c>
      <c r="AD385" s="918" t="s">
        <v>137</v>
      </c>
      <c r="AE385" s="918" t="s">
        <v>137</v>
      </c>
      <c r="AF385" s="918" t="s">
        <v>137</v>
      </c>
      <c r="AG385" s="918" t="s">
        <v>137</v>
      </c>
      <c r="AH385" s="918" t="s">
        <v>137</v>
      </c>
      <c r="AI385" s="918" t="s">
        <v>137</v>
      </c>
      <c r="AJ385" s="918" t="s">
        <v>137</v>
      </c>
      <c r="AK385" s="918" t="s">
        <v>137</v>
      </c>
      <c r="AL385" s="930" t="s">
        <v>137</v>
      </c>
      <c r="AM385" s="924" t="s">
        <v>137</v>
      </c>
      <c r="AN385" s="918" t="s">
        <v>137</v>
      </c>
      <c r="AO385" s="804" t="str">
        <f t="shared" si="93"/>
        <v>n/a</v>
      </c>
      <c r="AP385" s="805">
        <f t="shared" si="94"/>
        <v>16.200728646226842</v>
      </c>
      <c r="AQ385" s="938" t="str">
        <f t="shared" si="95"/>
        <v>n/a</v>
      </c>
      <c r="AR385" s="704">
        <f>INDEX(Historical!$C$7:$C$1439,MATCH(B385,Historical!$B$7:$B$1446,0))*IF(AH385="n/a",1.03,IF(AH385&lt;0,1.01,IF(AH385&gt;10,1.1,(1+AH385/100))))</f>
        <v>0.45835000000000004</v>
      </c>
      <c r="AS385" s="937">
        <f t="shared" si="96"/>
        <v>0.47210050000000003</v>
      </c>
      <c r="AT385" s="937">
        <f t="shared" si="102"/>
        <v>0.48626351500000004</v>
      </c>
      <c r="AU385" s="937">
        <f t="shared" si="102"/>
        <v>0.50085142045000008</v>
      </c>
      <c r="AV385" s="937">
        <f t="shared" si="102"/>
        <v>0.51587696306350006</v>
      </c>
      <c r="AW385" s="704">
        <f t="shared" si="98"/>
        <v>2.4334423985135003</v>
      </c>
      <c r="AX385" s="812">
        <f t="shared" si="99"/>
        <v>7.7252139635349213</v>
      </c>
      <c r="AY385" s="997" t="s">
        <v>137</v>
      </c>
      <c r="AZ385" s="924" t="s">
        <v>137</v>
      </c>
      <c r="BA385" s="924" t="s">
        <v>137</v>
      </c>
      <c r="BB385" s="924" t="s">
        <v>137</v>
      </c>
      <c r="BC385" s="924" t="s">
        <v>137</v>
      </c>
      <c r="BD385" s="963" t="s">
        <v>4301</v>
      </c>
      <c r="BE385" s="666">
        <v>2012</v>
      </c>
      <c r="BF385" s="948" t="e">
        <f>#VALUE!</f>
        <v>#VALUE!</v>
      </c>
      <c r="BG385" s="933" t="s">
        <v>137</v>
      </c>
    </row>
    <row r="386" spans="1:59" s="840" customFormat="1" ht="11.25" customHeight="1" x14ac:dyDescent="0.2">
      <c r="A386" s="819" t="s">
        <v>1557</v>
      </c>
      <c r="B386" s="848" t="s">
        <v>1558</v>
      </c>
      <c r="C386" s="994" t="s">
        <v>108</v>
      </c>
      <c r="D386" s="994" t="s">
        <v>4376</v>
      </c>
      <c r="E386" s="820">
        <v>7</v>
      </c>
      <c r="F386" s="526">
        <v>637</v>
      </c>
      <c r="G386" s="1151" t="s">
        <v>106</v>
      </c>
      <c r="H386" s="1151" t="s">
        <v>106</v>
      </c>
      <c r="I386" s="821">
        <v>67.12</v>
      </c>
      <c r="J386" s="822">
        <f t="shared" si="86"/>
        <v>3.1585220500595943</v>
      </c>
      <c r="K386" s="823">
        <v>0.53</v>
      </c>
      <c r="L386" s="824">
        <v>4</v>
      </c>
      <c r="M386" s="825">
        <f t="shared" si="87"/>
        <v>2.12</v>
      </c>
      <c r="N386" s="826" t="s">
        <v>152</v>
      </c>
      <c r="O386" s="827">
        <v>0.51</v>
      </c>
      <c r="P386" s="828">
        <v>43425</v>
      </c>
      <c r="Q386" s="828">
        <v>43448</v>
      </c>
      <c r="R386" s="825">
        <f t="shared" si="88"/>
        <v>3.9215686274509838</v>
      </c>
      <c r="S386" s="761">
        <f>IF(INDEX(Historical!$D$7:$D$1439,MATCH(B386,Historical!$B$7:$B$1446,0))=0,"n/a",(INDEX(Historical!$C$7:$C$1439,MATCH(B386,Historical!$B$7:$B$1446,0))/INDEX(Historical!$D$7:$D$1439,MATCH(B386,Historical!$B$7:$B$1446,0))-1)*100)</f>
        <v>5.1546391752577359</v>
      </c>
      <c r="T386" s="761">
        <f>IF(INDEX(Historical!$F$7:$F$1432,MATCH(B386,Historical!$B$7:$B$1446,0))=0,"n/a",((INDEX(Historical!$C$7:$C$1439,MATCH(B386,Historical!$B$7:$B$1446,0))/INDEX(Historical!$F$7:$F$1432,MATCH(B386,Historical!$B$7:$B$1446,0)))^(1/3)-1)*100)</f>
        <v>7.5879871950279343</v>
      </c>
      <c r="U386" s="761">
        <f>IF(INDEX(Historical!$H$7:$H$1432,MATCH(B386,Historical!$B$7:$B$1446,0))=0,"n/a",((INDEX(Historical!$C$7:$C$1439,MATCH(B386,Historical!$B$7:$B$1446,0))/INDEX(Historical!$H$7:$H$1432,MATCH(B386,Historical!$B$7:$B$1446,0)))^(1/5)-1)*100)</f>
        <v>9.7961838602559368</v>
      </c>
      <c r="V386" s="761" t="str">
        <f>IF(INDEX(Historical!$O$7:$O$1432,MATCH(B386,Historical!$B$7:$B$1446,0))=0,"n/a",((INDEX(Historical!$C$7:$C$1439,MATCH(B386,Historical!$B$7:$B$1446,0))/INDEX(Historical!$O$7:$O$1432,MATCH(B386,Historical!$B$7:$B$1446,0)))^(1/10)-1)*100)</f>
        <v>n/a</v>
      </c>
      <c r="W386" s="829" t="str">
        <f t="shared" si="89"/>
        <v>n/a</v>
      </c>
      <c r="X386" s="830" t="str">
        <f t="shared" si="90"/>
        <v>n/a</v>
      </c>
      <c r="Y386" s="956"/>
      <c r="Z386" s="822" t="str">
        <f t="shared" si="91"/>
        <v>n/a</v>
      </c>
      <c r="AA386" s="832" t="str">
        <f t="shared" si="92"/>
        <v>n/a</v>
      </c>
      <c r="AB386" s="824">
        <v>12</v>
      </c>
      <c r="AC386" s="833" t="s">
        <v>137</v>
      </c>
      <c r="AD386" s="833" t="s">
        <v>137</v>
      </c>
      <c r="AE386" s="833" t="s">
        <v>137</v>
      </c>
      <c r="AF386" s="833" t="s">
        <v>137</v>
      </c>
      <c r="AG386" s="833" t="s">
        <v>137</v>
      </c>
      <c r="AH386" s="833" t="s">
        <v>137</v>
      </c>
      <c r="AI386" s="833" t="s">
        <v>137</v>
      </c>
      <c r="AJ386" s="833" t="s">
        <v>137</v>
      </c>
      <c r="AK386" s="833" t="s">
        <v>137</v>
      </c>
      <c r="AL386" s="834" t="s">
        <v>137</v>
      </c>
      <c r="AM386" s="835" t="s">
        <v>137</v>
      </c>
      <c r="AN386" s="833" t="s">
        <v>137</v>
      </c>
      <c r="AO386" s="836" t="str">
        <f t="shared" si="93"/>
        <v>n/a</v>
      </c>
      <c r="AP386" s="837">
        <f t="shared" si="94"/>
        <v>12.954705910315532</v>
      </c>
      <c r="AQ386" s="838" t="str">
        <f t="shared" si="95"/>
        <v>n/a</v>
      </c>
      <c r="AR386" s="704">
        <f>INDEX(Historical!$C$7:$C$1439,MATCH(B386,Historical!$B$7:$B$1446,0))*IF(AH386="n/a",1.03,IF(AH386&lt;0,1.01,IF(AH386&gt;10,1.1,(1+AH386/100))))</f>
        <v>2.1012</v>
      </c>
      <c r="AS386" s="832">
        <f t="shared" si="96"/>
        <v>2.1642359999999998</v>
      </c>
      <c r="AT386" s="832">
        <f t="shared" si="102"/>
        <v>2.2291630799999997</v>
      </c>
      <c r="AU386" s="832">
        <f t="shared" si="102"/>
        <v>2.2960379723999997</v>
      </c>
      <c r="AV386" s="832">
        <f t="shared" si="102"/>
        <v>2.3649191115719996</v>
      </c>
      <c r="AW386" s="822">
        <f t="shared" si="98"/>
        <v>11.155556163971998</v>
      </c>
      <c r="AX386" s="839">
        <f t="shared" si="99"/>
        <v>16.620316096501782</v>
      </c>
      <c r="AY386" s="998" t="s">
        <v>137</v>
      </c>
      <c r="AZ386" s="835" t="s">
        <v>137</v>
      </c>
      <c r="BA386" s="835" t="s">
        <v>137</v>
      </c>
      <c r="BB386" s="835" t="s">
        <v>137</v>
      </c>
      <c r="BC386" s="835" t="s">
        <v>137</v>
      </c>
      <c r="BD386" s="964" t="s">
        <v>4301</v>
      </c>
      <c r="BE386" s="666">
        <v>2012</v>
      </c>
      <c r="BF386" s="948" t="e">
        <f>#VALUE!</f>
        <v>#VALUE!</v>
      </c>
      <c r="BG386" s="895" t="s">
        <v>137</v>
      </c>
    </row>
    <row r="387" spans="1:59" ht="11.25" customHeight="1" x14ac:dyDescent="0.2">
      <c r="A387" s="764" t="s">
        <v>4202</v>
      </c>
      <c r="B387" s="856" t="s">
        <v>2698</v>
      </c>
      <c r="C387" s="994" t="s">
        <v>112</v>
      </c>
      <c r="D387" s="994" t="s">
        <v>4402</v>
      </c>
      <c r="E387" s="794">
        <v>7</v>
      </c>
      <c r="F387" s="526">
        <v>591</v>
      </c>
      <c r="G387" s="526" t="s">
        <v>106</v>
      </c>
      <c r="H387" s="526" t="s">
        <v>106</v>
      </c>
      <c r="I387" s="934">
        <v>20.68</v>
      </c>
      <c r="J387" s="704">
        <f t="shared" si="86"/>
        <v>1.1605415860735011</v>
      </c>
      <c r="K387" s="537">
        <v>0.06</v>
      </c>
      <c r="L387" s="526">
        <v>4</v>
      </c>
      <c r="M387" s="695">
        <f t="shared" si="87"/>
        <v>0.24</v>
      </c>
      <c r="N387" s="526" t="s">
        <v>493</v>
      </c>
      <c r="O387" s="645">
        <v>5.5E-2</v>
      </c>
      <c r="P387" s="1005">
        <v>43097</v>
      </c>
      <c r="Q387" s="1005">
        <v>43115</v>
      </c>
      <c r="R387" s="695">
        <f t="shared" si="88"/>
        <v>9.0909090909090864</v>
      </c>
      <c r="S387" s="761">
        <f>IF(INDEX(Historical!$D$7:$D$1439,MATCH(B387,Historical!$B$7:$B$1446,0))=0,"n/a",(INDEX(Historical!$C$7:$C$1439,MATCH(B387,Historical!$B$7:$B$1446,0))/INDEX(Historical!$D$7:$D$1439,MATCH(B387,Historical!$B$7:$B$1446,0))-1)*100)</f>
        <v>6.6666666666666652</v>
      </c>
      <c r="T387" s="761">
        <f>IF(INDEX(Historical!$F$7:$F$1432,MATCH(B387,Historical!$B$7:$B$1446,0))=0,"n/a",((INDEX(Historical!$C$7:$C$1439,MATCH(B387,Historical!$B$7:$B$1446,0))/INDEX(Historical!$F$7:$F$1432,MATCH(B387,Historical!$B$7:$B$1446,0)))^(1/3)-1)*100)</f>
        <v>6.2658569182611146</v>
      </c>
      <c r="U387" s="761">
        <f>IF(INDEX(Historical!$H$7:$H$1432,MATCH(B387,Historical!$B$7:$B$1446,0))=0,"n/a",((INDEX(Historical!$C$7:$C$1439,MATCH(B387,Historical!$B$7:$B$1446,0))/INDEX(Historical!$H$7:$H$1432,MATCH(B387,Historical!$B$7:$B$1446,0)))^(1/5)-1)*100)</f>
        <v>12.195514544619957</v>
      </c>
      <c r="V387" s="761">
        <f>IF(INDEX(Historical!$O$7:$O$1432,MATCH(B387,Historical!$B$7:$B$1446,0))=0,"n/a",((INDEX(Historical!$C$7:$C$1439,MATCH(B387,Historical!$B$7:$B$1446,0))/INDEX(Historical!$O$7:$O$1432,MATCH(B387,Historical!$B$7:$B$1446,0)))^(1/10)-1)*100)</f>
        <v>16.983368811009349</v>
      </c>
      <c r="W387" s="762">
        <f t="shared" si="89"/>
        <v>0.7180857155215461</v>
      </c>
      <c r="X387" s="763">
        <f t="shared" si="90"/>
        <v>5.0814643935916495</v>
      </c>
      <c r="Y387" s="705"/>
      <c r="Z387" s="704">
        <f t="shared" si="91"/>
        <v>15.894039735099339</v>
      </c>
      <c r="AA387" s="937">
        <f t="shared" si="92"/>
        <v>13.695364238410596</v>
      </c>
      <c r="AB387" s="641">
        <v>12</v>
      </c>
      <c r="AC387" s="933">
        <v>1.51</v>
      </c>
      <c r="AD387" s="933">
        <v>1.37</v>
      </c>
      <c r="AE387" s="918">
        <v>0.38</v>
      </c>
      <c r="AF387" s="918">
        <v>1.75</v>
      </c>
      <c r="AG387" s="918">
        <v>13.4</v>
      </c>
      <c r="AH387" s="918">
        <v>25</v>
      </c>
      <c r="AI387" s="918">
        <v>28.59</v>
      </c>
      <c r="AJ387" s="741">
        <v>2.4</v>
      </c>
      <c r="AK387" s="741">
        <v>10</v>
      </c>
      <c r="AL387" s="933">
        <v>1110</v>
      </c>
      <c r="AM387" s="933">
        <v>4.5</v>
      </c>
      <c r="AN387" s="933">
        <v>0.61</v>
      </c>
      <c r="AO387" s="804">
        <f t="shared" si="93"/>
        <v>-0.33930810771713737</v>
      </c>
      <c r="AP387" s="805">
        <f t="shared" si="94"/>
        <v>13.356056130693458</v>
      </c>
      <c r="AQ387" s="938">
        <f t="shared" si="95"/>
        <v>3.2082843729525523</v>
      </c>
      <c r="AR387" s="704">
        <f>INDEX(Historical!$C$7:$C$1439,MATCH(B387,Historical!$B$7:$B$1446,0))*IF(AH387="n/a",1.03,IF(AH387&lt;0,1.01,IF(AH387&gt;10,1.1,(1+AH387/100))))</f>
        <v>0.26400000000000001</v>
      </c>
      <c r="AS387" s="937">
        <f t="shared" si="96"/>
        <v>0.29040000000000005</v>
      </c>
      <c r="AT387" s="937">
        <f t="shared" ref="AT387:AV406" si="103">IF($AK387="n/a",1.03*AS387,IF($AK387&lt;0,1.01*AS387,IF($AK387&gt;10,1.1*AS387,(1+$AK387/100)*AS387)))</f>
        <v>0.31944000000000006</v>
      </c>
      <c r="AU387" s="937">
        <f t="shared" si="103"/>
        <v>0.35138400000000009</v>
      </c>
      <c r="AV387" s="937">
        <f t="shared" si="103"/>
        <v>0.3865224000000001</v>
      </c>
      <c r="AW387" s="704">
        <f t="shared" si="98"/>
        <v>1.6117464000000001</v>
      </c>
      <c r="AX387" s="812">
        <f t="shared" si="99"/>
        <v>7.7937446808510638</v>
      </c>
      <c r="AY387" s="790">
        <v>1.42</v>
      </c>
      <c r="AZ387" s="918">
        <v>16.05</v>
      </c>
      <c r="BA387" s="918">
        <v>-28.43</v>
      </c>
      <c r="BB387" s="918">
        <v>-2.7199999999999998</v>
      </c>
      <c r="BC387" s="918">
        <v>-12.370000000000001</v>
      </c>
      <c r="BE387" s="666">
        <v>2012</v>
      </c>
      <c r="BF387" s="948" t="e">
        <f>#VALUE!</f>
        <v>#VALUE!</v>
      </c>
      <c r="BG387" s="933">
        <v>5.0999999999999996</v>
      </c>
    </row>
    <row r="388" spans="1:59" ht="11.25" customHeight="1" x14ac:dyDescent="0.2">
      <c r="A388" s="611" t="s">
        <v>1591</v>
      </c>
      <c r="B388" s="927" t="s">
        <v>1592</v>
      </c>
      <c r="C388" s="994" t="s">
        <v>108</v>
      </c>
      <c r="D388" s="994" t="s">
        <v>4368</v>
      </c>
      <c r="E388" s="795">
        <v>8</v>
      </c>
      <c r="F388" s="526">
        <v>480</v>
      </c>
      <c r="G388" s="526" t="s">
        <v>106</v>
      </c>
      <c r="H388" s="526" t="s">
        <v>106</v>
      </c>
      <c r="I388" s="926">
        <v>19.920000000000002</v>
      </c>
      <c r="J388" s="704">
        <f t="shared" si="86"/>
        <v>2.8112449799196786</v>
      </c>
      <c r="K388" s="929">
        <v>0.14000000000000001</v>
      </c>
      <c r="L388" s="641">
        <v>4</v>
      </c>
      <c r="M388" s="695">
        <f t="shared" si="87"/>
        <v>0.56000000000000005</v>
      </c>
      <c r="N388" s="923" t="s">
        <v>143</v>
      </c>
      <c r="O388" s="797">
        <v>0.13</v>
      </c>
      <c r="P388" s="919">
        <v>42964</v>
      </c>
      <c r="Q388" s="919">
        <v>42989</v>
      </c>
      <c r="R388" s="695">
        <f t="shared" si="88"/>
        <v>7.6923076923076987</v>
      </c>
      <c r="S388" s="761">
        <f>IF(INDEX(Historical!$D$7:$D$1439,MATCH(B388,Historical!$B$7:$B$1446,0))=0,"n/a",(INDEX(Historical!$C$7:$C$1439,MATCH(B388,Historical!$B$7:$B$1446,0))/INDEX(Historical!$D$7:$D$1439,MATCH(B388,Historical!$B$7:$B$1446,0))-1)*100)</f>
        <v>3.7037037037036979</v>
      </c>
      <c r="T388" s="761">
        <f>IF(INDEX(Historical!$F$7:$F$1432,MATCH(B388,Historical!$B$7:$B$1446,0))=0,"n/a",((INDEX(Historical!$C$7:$C$1439,MATCH(B388,Historical!$B$7:$B$1446,0))/INDEX(Historical!$F$7:$F$1432,MATCH(B388,Historical!$B$7:$B$1446,0)))^(1/3)-1)*100)</f>
        <v>6.014041147633864</v>
      </c>
      <c r="U388" s="761">
        <f>IF(INDEX(Historical!$H$7:$H$1432,MATCH(B388,Historical!$B$7:$B$1446,0))=0,"n/a",((INDEX(Historical!$C$7:$C$1439,MATCH(B388,Historical!$B$7:$B$1446,0))/INDEX(Historical!$H$7:$H$1432,MATCH(B388,Historical!$B$7:$B$1446,0)))^(1/5)-1)*100)</f>
        <v>10.494795379650323</v>
      </c>
      <c r="V388" s="761">
        <f>IF(INDEX(Historical!$O$7:$O$1432,MATCH(B388,Historical!$B$7:$B$1446,0))=0,"n/a",((INDEX(Historical!$C$7:$C$1439,MATCH(B388,Historical!$B$7:$B$1446,0))/INDEX(Historical!$O$7:$O$1432,MATCH(B388,Historical!$B$7:$B$1446,0)))^(1/10)-1)*100)</f>
        <v>3.9538176114951584</v>
      </c>
      <c r="W388" s="762">
        <f t="shared" si="89"/>
        <v>2.6543448410817456</v>
      </c>
      <c r="X388" s="763" t="str">
        <f t="shared" si="90"/>
        <v>n/a</v>
      </c>
      <c r="Y388" s="729" t="s">
        <v>4438</v>
      </c>
      <c r="Z388" s="704">
        <f t="shared" si="91"/>
        <v>61.53846153846154</v>
      </c>
      <c r="AA388" s="937">
        <f t="shared" si="92"/>
        <v>21.890109890109891</v>
      </c>
      <c r="AB388" s="641">
        <v>6</v>
      </c>
      <c r="AC388" s="918">
        <v>0.91</v>
      </c>
      <c r="AD388" s="918" t="s">
        <v>137</v>
      </c>
      <c r="AE388" s="918">
        <v>3.45</v>
      </c>
      <c r="AF388" s="918">
        <v>1.22</v>
      </c>
      <c r="AG388" s="918">
        <v>5.7</v>
      </c>
      <c r="AH388" s="918">
        <v>-20.599999999999998</v>
      </c>
      <c r="AI388" s="918">
        <v>48.3</v>
      </c>
      <c r="AJ388" s="918">
        <v>-26.5</v>
      </c>
      <c r="AK388" s="918">
        <v>-13</v>
      </c>
      <c r="AL388" s="930">
        <v>151.99</v>
      </c>
      <c r="AM388" s="924">
        <v>1.7000000000000002</v>
      </c>
      <c r="AN388" s="918">
        <v>0</v>
      </c>
      <c r="AO388" s="804">
        <f t="shared" si="93"/>
        <v>-8.5840695305398889</v>
      </c>
      <c r="AP388" s="805">
        <f t="shared" si="94"/>
        <v>13.306040359570002</v>
      </c>
      <c r="AQ388" s="938">
        <f t="shared" si="95"/>
        <v>8.9463355478468074</v>
      </c>
      <c r="AR388" s="704">
        <f>INDEX(Historical!$C$7:$C$1439,MATCH(B388,Historical!$B$7:$B$1446,0))*IF(AH388="n/a",1.03,IF(AH388&lt;0,1.01,IF(AH388&gt;10,1.1,(1+AH388/100))))</f>
        <v>0.5656000000000001</v>
      </c>
      <c r="AS388" s="937">
        <f t="shared" si="96"/>
        <v>0.62216000000000016</v>
      </c>
      <c r="AT388" s="937">
        <f t="shared" si="103"/>
        <v>0.62838160000000021</v>
      </c>
      <c r="AU388" s="937">
        <f t="shared" si="103"/>
        <v>0.63466541600000026</v>
      </c>
      <c r="AV388" s="937">
        <f t="shared" si="103"/>
        <v>0.64101207016000028</v>
      </c>
      <c r="AW388" s="704">
        <f t="shared" si="98"/>
        <v>3.091819086160001</v>
      </c>
      <c r="AX388" s="812">
        <f t="shared" si="99"/>
        <v>15.521180151405625</v>
      </c>
      <c r="AY388" s="997">
        <v>0.5</v>
      </c>
      <c r="AZ388" s="924">
        <v>35.79</v>
      </c>
      <c r="BA388" s="924">
        <v>-4.22</v>
      </c>
      <c r="BB388" s="924">
        <v>5.0999999999999996</v>
      </c>
      <c r="BC388" s="924">
        <v>10.33</v>
      </c>
      <c r="BE388" s="666">
        <v>2012</v>
      </c>
      <c r="BF388" s="948" t="e">
        <f>#VALUE!</f>
        <v>#VALUE!</v>
      </c>
      <c r="BG388" s="933">
        <v>0.6</v>
      </c>
    </row>
    <row r="389" spans="1:59" ht="11.25" customHeight="1" x14ac:dyDescent="0.2">
      <c r="A389" s="630" t="s">
        <v>4295</v>
      </c>
      <c r="B389" s="927" t="s">
        <v>3908</v>
      </c>
      <c r="C389" s="994" t="s">
        <v>4356</v>
      </c>
      <c r="D389" s="994" t="s">
        <v>4357</v>
      </c>
      <c r="E389" s="794">
        <v>5</v>
      </c>
      <c r="F389" s="526">
        <v>832</v>
      </c>
      <c r="G389" s="526" t="s">
        <v>106</v>
      </c>
      <c r="H389" s="526" t="s">
        <v>106</v>
      </c>
      <c r="I389" s="926">
        <v>156.83000000000001</v>
      </c>
      <c r="J389" s="704">
        <f t="shared" si="86"/>
        <v>2.678059044825607</v>
      </c>
      <c r="K389" s="929">
        <v>1.05</v>
      </c>
      <c r="L389" s="641">
        <v>4</v>
      </c>
      <c r="M389" s="695">
        <f t="shared" si="87"/>
        <v>4.2</v>
      </c>
      <c r="N389" s="685" t="s">
        <v>111</v>
      </c>
      <c r="O389" s="797">
        <v>0.85</v>
      </c>
      <c r="P389" s="917">
        <v>43354</v>
      </c>
      <c r="Q389" s="917">
        <v>43370</v>
      </c>
      <c r="R389" s="695">
        <f t="shared" si="88"/>
        <v>23.529411764705891</v>
      </c>
      <c r="S389" s="761">
        <f>IF(INDEX(Historical!$D$7:$D$1439,MATCH(B389,Historical!$B$7:$B$1446,0))=0,"n/a",(INDEX(Historical!$C$7:$C$1439,MATCH(B389,Historical!$B$7:$B$1446,0))/INDEX(Historical!$D$7:$D$1439,MATCH(B389,Historical!$B$7:$B$1446,0))-1)*100)</f>
        <v>11.764705882352944</v>
      </c>
      <c r="T389" s="761">
        <f>IF(INDEX(Historical!$F$7:$F$1432,MATCH(B389,Historical!$B$7:$B$1446,0))=0,"n/a",((INDEX(Historical!$C$7:$C$1439,MATCH(B389,Historical!$B$7:$B$1446,0))/INDEX(Historical!$F$7:$F$1432,MATCH(B389,Historical!$B$7:$B$1446,0)))^(1/3)-1)*100)</f>
        <v>19.983162620797646</v>
      </c>
      <c r="U389" s="761">
        <f>IF(INDEX(Historical!$H$7:$H$1432,MATCH(B389,Historical!$B$7:$B$1446,0))=0,"n/a",((INDEX(Historical!$C$7:$C$1439,MATCH(B389,Historical!$B$7:$B$1446,0))/INDEX(Historical!$H$7:$H$1432,MATCH(B389,Historical!$B$7:$B$1446,0)))^(1/5)-1)*100)</f>
        <v>16.6417926847523</v>
      </c>
      <c r="V389" s="761">
        <f>IF(INDEX(Historical!$O$7:$O$1432,MATCH(B389,Historical!$B$7:$B$1446,0))=0,"n/a",((INDEX(Historical!$C$7:$C$1439,MATCH(B389,Historical!$B$7:$B$1446,0))/INDEX(Historical!$O$7:$O$1432,MATCH(B389,Historical!$B$7:$B$1446,0)))^(1/10)-1)*100)</f>
        <v>8.0008299434556562</v>
      </c>
      <c r="W389" s="762">
        <f t="shared" si="89"/>
        <v>2.0800082994345592</v>
      </c>
      <c r="X389" s="763">
        <f t="shared" si="90"/>
        <v>0.57385492016387252</v>
      </c>
      <c r="Y389" s="715"/>
      <c r="Z389" s="704">
        <f t="shared" si="91"/>
        <v>66.561014263074497</v>
      </c>
      <c r="AA389" s="937">
        <f t="shared" si="92"/>
        <v>24.854199683042793</v>
      </c>
      <c r="AB389" s="641">
        <v>12</v>
      </c>
      <c r="AC389" s="918">
        <v>6.31</v>
      </c>
      <c r="AD389" s="918" t="s">
        <v>137</v>
      </c>
      <c r="AE389" s="918">
        <v>10.56</v>
      </c>
      <c r="AF389" s="918">
        <v>5.33</v>
      </c>
      <c r="AG389" s="918">
        <v>21.9</v>
      </c>
      <c r="AH389" s="918">
        <v>91.100000000000009</v>
      </c>
      <c r="AI389" s="918">
        <v>4.97</v>
      </c>
      <c r="AJ389" s="918">
        <v>28.999999999999996</v>
      </c>
      <c r="AK389" s="918" t="s">
        <v>137</v>
      </c>
      <c r="AL389" s="930">
        <v>4370</v>
      </c>
      <c r="AM389" s="924">
        <v>0.70000000000000007</v>
      </c>
      <c r="AN389" s="918">
        <v>0</v>
      </c>
      <c r="AO389" s="804">
        <f t="shared" si="93"/>
        <v>-5.5343479534648878</v>
      </c>
      <c r="AP389" s="805">
        <f t="shared" si="94"/>
        <v>19.319851729577906</v>
      </c>
      <c r="AQ389" s="938">
        <f t="shared" si="95"/>
        <v>142.64549752959729</v>
      </c>
      <c r="AR389" s="704">
        <f>INDEX(Historical!$C$7:$C$1439,MATCH(B389,Historical!$B$7:$B$1446,0))*IF(AH389="n/a",1.03,IF(AH389&lt;0,1.01,IF(AH389&gt;10,1.1,(1+AH389/100))))</f>
        <v>4.18</v>
      </c>
      <c r="AS389" s="937">
        <f t="shared" si="96"/>
        <v>4.3877459999999999</v>
      </c>
      <c r="AT389" s="937">
        <f t="shared" si="103"/>
        <v>4.51937838</v>
      </c>
      <c r="AU389" s="937">
        <f t="shared" si="103"/>
        <v>4.6549597314</v>
      </c>
      <c r="AV389" s="937">
        <f t="shared" si="103"/>
        <v>4.7946085233420002</v>
      </c>
      <c r="AW389" s="704">
        <f t="shared" si="98"/>
        <v>22.536692634741996</v>
      </c>
      <c r="AX389" s="812">
        <f t="shared" si="99"/>
        <v>14.370141321648916</v>
      </c>
      <c r="AY389" s="997">
        <v>0.55000000000000004</v>
      </c>
      <c r="AZ389" s="924">
        <v>42.65</v>
      </c>
      <c r="BA389" s="924">
        <v>-1.1599999999999999</v>
      </c>
      <c r="BB389" s="924">
        <v>5.88</v>
      </c>
      <c r="BC389" s="924">
        <v>16.32</v>
      </c>
      <c r="BE389" s="666">
        <v>2014</v>
      </c>
      <c r="BF389" s="948" t="e">
        <f>#VALUE!</f>
        <v>#VALUE!</v>
      </c>
      <c r="BG389" s="933">
        <v>8.4</v>
      </c>
    </row>
    <row r="390" spans="1:59" ht="11.25" customHeight="1" x14ac:dyDescent="0.2">
      <c r="A390" s="611" t="s">
        <v>1563</v>
      </c>
      <c r="B390" s="927" t="s">
        <v>1564</v>
      </c>
      <c r="C390" s="994" t="s">
        <v>179</v>
      </c>
      <c r="D390" s="994" t="s">
        <v>4374</v>
      </c>
      <c r="E390" s="794">
        <v>7</v>
      </c>
      <c r="F390" s="526">
        <v>601</v>
      </c>
      <c r="G390" s="526" t="s">
        <v>37</v>
      </c>
      <c r="H390" s="526" t="s">
        <v>37</v>
      </c>
      <c r="I390" s="926">
        <v>95.17</v>
      </c>
      <c r="J390" s="704">
        <f t="shared" si="86"/>
        <v>3.3624041189450455</v>
      </c>
      <c r="K390" s="929">
        <v>0.8</v>
      </c>
      <c r="L390" s="641">
        <v>4</v>
      </c>
      <c r="M390" s="695">
        <f t="shared" si="87"/>
        <v>3.2</v>
      </c>
      <c r="N390" s="923" t="s">
        <v>119</v>
      </c>
      <c r="O390" s="797">
        <v>0.7</v>
      </c>
      <c r="P390" s="660">
        <v>43238</v>
      </c>
      <c r="Q390" s="660">
        <v>43252</v>
      </c>
      <c r="R390" s="695">
        <f t="shared" si="88"/>
        <v>14.285714285714299</v>
      </c>
      <c r="S390" s="761">
        <f>IF(INDEX(Historical!$D$7:$D$1439,MATCH(B390,Historical!$B$7:$B$1446,0))=0,"n/a",(INDEX(Historical!$C$7:$C$1439,MATCH(B390,Historical!$B$7:$B$1446,0))/INDEX(Historical!$D$7:$D$1439,MATCH(B390,Historical!$B$7:$B$1446,0))-1)*100)</f>
        <v>13.553113553113572</v>
      </c>
      <c r="T390" s="761">
        <f>IF(INDEX(Historical!$F$7:$F$1432,MATCH(B390,Historical!$B$7:$B$1446,0))=0,"n/a",((INDEX(Historical!$C$7:$C$1439,MATCH(B390,Historical!$B$7:$B$1446,0))/INDEX(Historical!$F$7:$F$1432,MATCH(B390,Historical!$B$7:$B$1446,0)))^(1/3)-1)*100)</f>
        <v>12.452314898476423</v>
      </c>
      <c r="U390" s="761">
        <f>IF(INDEX(Historical!$H$7:$H$1432,MATCH(B390,Historical!$B$7:$B$1446,0))=0,"n/a",((INDEX(Historical!$C$7:$C$1439,MATCH(B390,Historical!$B$7:$B$1446,0))/INDEX(Historical!$H$7:$H$1432,MATCH(B390,Historical!$B$7:$B$1446,0)))^(1/5)-1)*100)</f>
        <v>18.485561996426014</v>
      </c>
      <c r="V390" s="761" t="str">
        <f>IF(INDEX(Historical!$O$7:$O$1432,MATCH(B390,Historical!$B$7:$B$1446,0))=0,"n/a",((INDEX(Historical!$C$7:$C$1439,MATCH(B390,Historical!$B$7:$B$1446,0))/INDEX(Historical!$O$7:$O$1432,MATCH(B390,Historical!$B$7:$B$1446,0)))^(1/10)-1)*100)</f>
        <v>n/a</v>
      </c>
      <c r="W390" s="762" t="str">
        <f t="shared" si="89"/>
        <v>n/a</v>
      </c>
      <c r="X390" s="763">
        <f t="shared" si="90"/>
        <v>1.2406417447265783</v>
      </c>
      <c r="Y390" s="928"/>
      <c r="Z390" s="704">
        <f t="shared" si="91"/>
        <v>26.71118530884808</v>
      </c>
      <c r="AA390" s="937">
        <f t="shared" si="92"/>
        <v>7.9440734557595993</v>
      </c>
      <c r="AB390" s="641">
        <v>12</v>
      </c>
      <c r="AC390" s="918">
        <v>11.98</v>
      </c>
      <c r="AD390" s="918" t="s">
        <v>137</v>
      </c>
      <c r="AE390" s="918">
        <v>0.4</v>
      </c>
      <c r="AF390" s="918">
        <v>1.78</v>
      </c>
      <c r="AG390" s="918">
        <v>24.2</v>
      </c>
      <c r="AH390" s="918">
        <v>158.6</v>
      </c>
      <c r="AI390" s="918">
        <v>36.39</v>
      </c>
      <c r="AJ390" s="918">
        <v>14.899999999999999</v>
      </c>
      <c r="AK390" s="918">
        <v>-6.8900000000000006</v>
      </c>
      <c r="AL390" s="930">
        <v>44450</v>
      </c>
      <c r="AM390" s="924">
        <v>0.2</v>
      </c>
      <c r="AN390" s="918">
        <v>0.45</v>
      </c>
      <c r="AO390" s="804">
        <f t="shared" si="93"/>
        <v>13.903892659611458</v>
      </c>
      <c r="AP390" s="805">
        <f t="shared" si="94"/>
        <v>21.847966115371058</v>
      </c>
      <c r="AQ390" s="938">
        <f t="shared" si="95"/>
        <v>-20.72424848458224</v>
      </c>
      <c r="AR390" s="704">
        <f>INDEX(Historical!$C$7:$C$1439,MATCH(B390,Historical!$B$7:$B$1446,0))*IF(AH390="n/a",1.03,IF(AH390&lt;0,1.01,IF(AH390&gt;10,1.1,(1+AH390/100))))</f>
        <v>3.4100000000000006</v>
      </c>
      <c r="AS390" s="937">
        <f t="shared" si="96"/>
        <v>3.7510000000000008</v>
      </c>
      <c r="AT390" s="937">
        <f t="shared" si="103"/>
        <v>3.7885100000000009</v>
      </c>
      <c r="AU390" s="937">
        <f t="shared" si="103"/>
        <v>3.8263951000000009</v>
      </c>
      <c r="AV390" s="937">
        <f t="shared" si="103"/>
        <v>3.8646590510000012</v>
      </c>
      <c r="AW390" s="704">
        <f t="shared" si="98"/>
        <v>18.640564151000003</v>
      </c>
      <c r="AX390" s="812">
        <f t="shared" si="99"/>
        <v>19.586596775244303</v>
      </c>
      <c r="AY390" s="997">
        <v>0.93</v>
      </c>
      <c r="AZ390" s="924">
        <v>21.33</v>
      </c>
      <c r="BA390" s="924">
        <v>-23.23</v>
      </c>
      <c r="BB390" s="924">
        <v>-0.69</v>
      </c>
      <c r="BC390" s="924">
        <v>-8.16</v>
      </c>
      <c r="BE390" s="666">
        <v>2012</v>
      </c>
      <c r="BF390" s="948" t="e">
        <f>#VALUE!</f>
        <v>#VALUE!</v>
      </c>
      <c r="BG390" s="933">
        <v>10.299999999999999</v>
      </c>
    </row>
    <row r="391" spans="1:59" ht="11.25" customHeight="1" x14ac:dyDescent="0.2">
      <c r="A391" s="611" t="s">
        <v>1565</v>
      </c>
      <c r="B391" s="927" t="s">
        <v>1566</v>
      </c>
      <c r="C391" s="994" t="s">
        <v>179</v>
      </c>
      <c r="D391" s="994" t="s">
        <v>4374</v>
      </c>
      <c r="E391" s="794">
        <v>7</v>
      </c>
      <c r="F391" s="526">
        <v>651</v>
      </c>
      <c r="G391" s="526" t="s">
        <v>106</v>
      </c>
      <c r="H391" s="526" t="s">
        <v>106</v>
      </c>
      <c r="I391" s="926">
        <v>52.35</v>
      </c>
      <c r="J391" s="704">
        <f t="shared" ref="J391:J454" si="104">(M391/I391)*100</f>
        <v>6.3801337153772675</v>
      </c>
      <c r="K391" s="929">
        <v>0.83499999999999996</v>
      </c>
      <c r="L391" s="641">
        <v>4</v>
      </c>
      <c r="M391" s="695">
        <f t="shared" ref="M391:M454" si="105">K391*L391</f>
        <v>3.34</v>
      </c>
      <c r="N391" s="923" t="s">
        <v>560</v>
      </c>
      <c r="O391" s="797">
        <v>0.79200000000000004</v>
      </c>
      <c r="P391" s="917">
        <v>43496</v>
      </c>
      <c r="Q391" s="917">
        <v>43509</v>
      </c>
      <c r="R391" s="695">
        <f t="shared" ref="R391:R454" si="106">(K391-O391)/O391*100</f>
        <v>5.4292929292929202</v>
      </c>
      <c r="S391" s="761">
        <f>IF(INDEX(Historical!$D$7:$D$1439,MATCH(B391,Historical!$B$7:$B$1446,0))=0,"n/a",(INDEX(Historical!$C$7:$C$1439,MATCH(B391,Historical!$B$7:$B$1446,0))/INDEX(Historical!$D$7:$D$1439,MATCH(B391,Historical!$B$7:$B$1446,0))-1)*100)</f>
        <v>9.6049896049895889</v>
      </c>
      <c r="T391" s="761">
        <f>IF(INDEX(Historical!$F$7:$F$1432,MATCH(B391,Historical!$B$7:$B$1446,0))=0,"n/a",((INDEX(Historical!$C$7:$C$1439,MATCH(B391,Historical!$B$7:$B$1446,0))/INDEX(Historical!$F$7:$F$1432,MATCH(B391,Historical!$B$7:$B$1446,0)))^(1/3)-1)*100)</f>
        <v>19.673049221064964</v>
      </c>
      <c r="U391" s="761">
        <f>IF(INDEX(Historical!$H$7:$H$1432,MATCH(B391,Historical!$B$7:$B$1446,0))=0,"n/a",((INDEX(Historical!$C$7:$C$1439,MATCH(B391,Historical!$B$7:$B$1446,0))/INDEX(Historical!$H$7:$H$1432,MATCH(B391,Historical!$B$7:$B$1446,0)))^(1/5)-1)*100)</f>
        <v>76.247409150448291</v>
      </c>
      <c r="V391" s="761" t="str">
        <f>IF(INDEX(Historical!$O$7:$O$1432,MATCH(B391,Historical!$B$7:$B$1446,0))=0,"n/a",((INDEX(Historical!$C$7:$C$1439,MATCH(B391,Historical!$B$7:$B$1446,0))/INDEX(Historical!$O$7:$O$1432,MATCH(B391,Historical!$B$7:$B$1446,0)))^(1/10)-1)*100)</f>
        <v>n/a</v>
      </c>
      <c r="W391" s="762" t="str">
        <f t="shared" ref="W391:W454" si="107">IF(OR(U391&lt;=0,U391="n/a",V391&lt;=0,V391="n/a"),"n/a",U391/V391)</f>
        <v>n/a</v>
      </c>
      <c r="X391" s="763">
        <f t="shared" ref="X391:X454" si="108">IF(OR(AJ391&lt;=0,AJ391="n/a",U391&lt;=0,U391="n/a"),"n/a",U391/AJ391)</f>
        <v>1.3056063210693201</v>
      </c>
      <c r="Y391" s="928"/>
      <c r="Z391" s="704">
        <f t="shared" ref="Z391:Z454" si="109">IF(OR(AC391&lt;0.01,AC391="n/a"),"n/a",M391/AC391*100)</f>
        <v>83.5</v>
      </c>
      <c r="AA391" s="937">
        <f t="shared" ref="AA391:AA454" si="110">IF(OR(AC391&lt;0.01,AC391="n/a"),"n/a",I391/AC391)</f>
        <v>13.0875</v>
      </c>
      <c r="AB391" s="641">
        <v>12</v>
      </c>
      <c r="AC391" s="918">
        <v>4</v>
      </c>
      <c r="AD391" s="918">
        <v>1.99</v>
      </c>
      <c r="AE391" s="918">
        <v>6.35</v>
      </c>
      <c r="AF391" s="918">
        <v>2.11</v>
      </c>
      <c r="AG391" s="918">
        <v>17.5</v>
      </c>
      <c r="AH391" s="918">
        <v>54.500000000000007</v>
      </c>
      <c r="AI391" s="918">
        <v>4.8</v>
      </c>
      <c r="AJ391" s="918">
        <v>58.4</v>
      </c>
      <c r="AK391" s="918">
        <v>6.58</v>
      </c>
      <c r="AL391" s="930">
        <v>6650</v>
      </c>
      <c r="AM391" s="924">
        <v>0.1</v>
      </c>
      <c r="AN391" s="918">
        <v>0.99</v>
      </c>
      <c r="AO391" s="804">
        <f t="shared" ref="AO391:AO454" si="111">IF(U391="n/a","n/a",IF(AA391&lt;0,"n/a",IF(AA391="n/a","n/a",J391+U391-AA391)))</f>
        <v>69.540042865825555</v>
      </c>
      <c r="AP391" s="805">
        <f t="shared" ref="AP391:AP454" si="112">IF(U391="n/a","n/a",J391+U391)</f>
        <v>82.627542865825561</v>
      </c>
      <c r="AQ391" s="938">
        <f t="shared" ref="AQ391:AQ454" si="113">IF(OR(AC391&lt;0.01,AF391="n/a"),"n/a",(I391/SQRT(22.5*AC391*(I391/AF391))-1)*100)</f>
        <v>10.784325004337457</v>
      </c>
      <c r="AR391" s="704">
        <f>INDEX(Historical!$C$7:$C$1439,MATCH(B391,Historical!$B$7:$B$1446,0))*IF(AH391="n/a",1.03,IF(AH391&lt;0,1.01,IF(AH391&gt;10,1.1,(1+AH391/100))))</f>
        <v>2.8996000000000004</v>
      </c>
      <c r="AS391" s="937">
        <f t="shared" ref="AS391:AS454" si="114">IF($AI391="n/a",1.03*AR391,IF($AI391&lt;0,1.01*AR391,IF($AI391&gt;10,1.1*AR391,(1+$AI391/100)*AR391)))</f>
        <v>3.0387808000000005</v>
      </c>
      <c r="AT391" s="937">
        <f t="shared" si="103"/>
        <v>3.2387325766400008</v>
      </c>
      <c r="AU391" s="937">
        <f t="shared" si="103"/>
        <v>3.451841180182913</v>
      </c>
      <c r="AV391" s="937">
        <f t="shared" si="103"/>
        <v>3.678972329838949</v>
      </c>
      <c r="AW391" s="704">
        <f t="shared" ref="AW391:AW454" si="115">SUM(AR391:AV391)</f>
        <v>16.307926886661864</v>
      </c>
      <c r="AX391" s="812">
        <f t="shared" ref="AX391:AX454" si="116">AW391/I391*100</f>
        <v>31.151722801646347</v>
      </c>
      <c r="AY391" s="997">
        <v>1.21</v>
      </c>
      <c r="AZ391" s="924">
        <v>28.43</v>
      </c>
      <c r="BA391" s="924">
        <v>-4.8500000000000005</v>
      </c>
      <c r="BB391" s="924">
        <v>3.16</v>
      </c>
      <c r="BC391" s="924">
        <v>3.9800000000000004</v>
      </c>
      <c r="BE391" s="666">
        <v>2013</v>
      </c>
      <c r="BF391" s="948" t="e">
        <f t="shared" ref="BF391" si="117">#VALUE!</f>
        <v>#VALUE!</v>
      </c>
      <c r="BG391" s="933">
        <v>9.3000000000000007</v>
      </c>
    </row>
    <row r="392" spans="1:59" ht="11.25" customHeight="1" x14ac:dyDescent="0.2">
      <c r="A392" s="630" t="s">
        <v>4155</v>
      </c>
      <c r="B392" s="927" t="s">
        <v>4156</v>
      </c>
      <c r="C392" s="994" t="s">
        <v>108</v>
      </c>
      <c r="D392" s="994" t="s">
        <v>4376</v>
      </c>
      <c r="E392" s="795">
        <v>6</v>
      </c>
      <c r="F392" s="526">
        <v>700</v>
      </c>
      <c r="G392" s="526" t="s">
        <v>106</v>
      </c>
      <c r="H392" s="526" t="s">
        <v>106</v>
      </c>
      <c r="I392" s="926">
        <v>14.1</v>
      </c>
      <c r="J392" s="704">
        <f t="shared" si="104"/>
        <v>1.9858156028368796</v>
      </c>
      <c r="K392" s="929">
        <v>7.0000000000000007E-2</v>
      </c>
      <c r="L392" s="641">
        <v>4</v>
      </c>
      <c r="M392" s="695">
        <f t="shared" si="105"/>
        <v>0.28000000000000003</v>
      </c>
      <c r="N392" s="923" t="s">
        <v>140</v>
      </c>
      <c r="O392" s="797">
        <v>6.5000000000000002E-2</v>
      </c>
      <c r="P392" s="919">
        <v>42936</v>
      </c>
      <c r="Q392" s="919">
        <v>42948</v>
      </c>
      <c r="R392" s="695">
        <f t="shared" si="106"/>
        <v>7.6923076923076987</v>
      </c>
      <c r="S392" s="761">
        <f>IF(INDEX(Historical!$D$7:$D$1439,MATCH(B392,Historical!$B$7:$B$1446,0))=0,"n/a",(INDEX(Historical!$C$7:$C$1439,MATCH(B392,Historical!$B$7:$B$1446,0))/INDEX(Historical!$D$7:$D$1439,MATCH(B392,Historical!$B$7:$B$1446,0))-1)*100)</f>
        <v>3.7037037037036979</v>
      </c>
      <c r="T392" s="761">
        <f>IF(INDEX(Historical!$F$7:$F$1432,MATCH(B392,Historical!$B$7:$B$1446,0))=0,"n/a",((INDEX(Historical!$C$7:$C$1439,MATCH(B392,Historical!$B$7:$B$1446,0))/INDEX(Historical!$F$7:$F$1432,MATCH(B392,Historical!$B$7:$B$1446,0)))^(1/3)-1)*100)</f>
        <v>8.7843088111080103</v>
      </c>
      <c r="U392" s="761">
        <f>IF(INDEX(Historical!$H$7:$H$1432,MATCH(B392,Historical!$B$7:$B$1446,0))=0,"n/a",((INDEX(Historical!$C$7:$C$1439,MATCH(B392,Historical!$B$7:$B$1446,0))/INDEX(Historical!$H$7:$H$1432,MATCH(B392,Historical!$B$7:$B$1446,0)))^(1/5)-1)*100)</f>
        <v>18.466445254224407</v>
      </c>
      <c r="V392" s="761">
        <f>IF(INDEX(Historical!$O$7:$O$1432,MATCH(B392,Historical!$B$7:$B$1446,0))=0,"n/a",((INDEX(Historical!$C$7:$C$1439,MATCH(B392,Historical!$B$7:$B$1446,0))/INDEX(Historical!$O$7:$O$1432,MATCH(B392,Historical!$B$7:$B$1446,0)))^(1/10)-1)*100)</f>
        <v>-4.7391036908989719</v>
      </c>
      <c r="W392" s="762" t="str">
        <f t="shared" si="107"/>
        <v>n/a</v>
      </c>
      <c r="X392" s="763" t="str">
        <f t="shared" si="108"/>
        <v>n/a</v>
      </c>
      <c r="Y392" s="729" t="s">
        <v>4432</v>
      </c>
      <c r="Z392" s="704" t="str">
        <f t="shared" si="109"/>
        <v>n/a</v>
      </c>
      <c r="AA392" s="937" t="str">
        <f t="shared" si="110"/>
        <v>n/a</v>
      </c>
      <c r="AB392" s="641">
        <v>12</v>
      </c>
      <c r="AC392" s="918" t="s">
        <v>137</v>
      </c>
      <c r="AD392" s="918" t="s">
        <v>137</v>
      </c>
      <c r="AE392" s="918" t="s">
        <v>137</v>
      </c>
      <c r="AF392" s="918" t="s">
        <v>137</v>
      </c>
      <c r="AG392" s="918" t="s">
        <v>137</v>
      </c>
      <c r="AH392" s="918" t="s">
        <v>137</v>
      </c>
      <c r="AI392" s="918" t="s">
        <v>137</v>
      </c>
      <c r="AJ392" s="918" t="s">
        <v>137</v>
      </c>
      <c r="AK392" s="918" t="s">
        <v>137</v>
      </c>
      <c r="AL392" s="930" t="s">
        <v>137</v>
      </c>
      <c r="AM392" s="924" t="s">
        <v>137</v>
      </c>
      <c r="AN392" s="918" t="s">
        <v>137</v>
      </c>
      <c r="AO392" s="804" t="str">
        <f t="shared" si="111"/>
        <v>n/a</v>
      </c>
      <c r="AP392" s="805">
        <f t="shared" si="112"/>
        <v>20.452260857061287</v>
      </c>
      <c r="AQ392" s="938" t="str">
        <f t="shared" si="113"/>
        <v>n/a</v>
      </c>
      <c r="AR392" s="704">
        <f>INDEX(Historical!$C$7:$C$1439,MATCH(B392,Historical!$B$7:$B$1446,0))*IF(AH392="n/a",1.03,IF(AH392&lt;0,1.01,IF(AH392&gt;10,1.1,(1+AH392/100))))</f>
        <v>0.28840000000000005</v>
      </c>
      <c r="AS392" s="937">
        <f t="shared" si="114"/>
        <v>0.29705200000000004</v>
      </c>
      <c r="AT392" s="937">
        <f t="shared" si="103"/>
        <v>0.30596356000000002</v>
      </c>
      <c r="AU392" s="937">
        <f t="shared" si="103"/>
        <v>0.31514246680000002</v>
      </c>
      <c r="AV392" s="937">
        <f t="shared" si="103"/>
        <v>0.32459674080400003</v>
      </c>
      <c r="AW392" s="704">
        <f t="shared" si="115"/>
        <v>1.5311547676040003</v>
      </c>
      <c r="AX392" s="812">
        <f t="shared" si="116"/>
        <v>10.859253670950357</v>
      </c>
      <c r="AY392" s="997" t="s">
        <v>137</v>
      </c>
      <c r="AZ392" s="924" t="s">
        <v>137</v>
      </c>
      <c r="BA392" s="924" t="s">
        <v>137</v>
      </c>
      <c r="BB392" s="924" t="s">
        <v>137</v>
      </c>
      <c r="BC392" s="924" t="s">
        <v>137</v>
      </c>
      <c r="BD392" s="963" t="s">
        <v>4301</v>
      </c>
      <c r="BE392" s="666">
        <v>2014</v>
      </c>
      <c r="BF392" s="948" t="e">
        <f>#VALUE!</f>
        <v>#VALUE!</v>
      </c>
      <c r="BG392" s="933" t="s">
        <v>137</v>
      </c>
    </row>
    <row r="393" spans="1:59" ht="11.25" customHeight="1" x14ac:dyDescent="0.2">
      <c r="A393" s="611" t="s">
        <v>1543</v>
      </c>
      <c r="B393" s="927" t="s">
        <v>1544</v>
      </c>
      <c r="C393" s="994" t="s">
        <v>247</v>
      </c>
      <c r="D393" s="994" t="s">
        <v>4390</v>
      </c>
      <c r="E393" s="795">
        <v>6</v>
      </c>
      <c r="F393" s="526">
        <v>701</v>
      </c>
      <c r="G393" s="526" t="s">
        <v>106</v>
      </c>
      <c r="H393" s="526" t="s">
        <v>106</v>
      </c>
      <c r="I393" s="926">
        <v>52.95</v>
      </c>
      <c r="J393" s="704">
        <f t="shared" si="104"/>
        <v>1.6997167138810196</v>
      </c>
      <c r="K393" s="929">
        <v>0.22500000000000001</v>
      </c>
      <c r="L393" s="641">
        <v>4</v>
      </c>
      <c r="M393" s="695">
        <f t="shared" si="105"/>
        <v>0.9</v>
      </c>
      <c r="N393" s="923" t="s">
        <v>238</v>
      </c>
      <c r="O393" s="797">
        <v>0.2</v>
      </c>
      <c r="P393" s="919">
        <v>42950</v>
      </c>
      <c r="Q393" s="919">
        <v>42965</v>
      </c>
      <c r="R393" s="695">
        <f t="shared" si="106"/>
        <v>12.499999999999996</v>
      </c>
      <c r="S393" s="761">
        <f>IF(INDEX(Historical!$D$7:$D$1439,MATCH(B393,Historical!$B$7:$B$1446,0))=0,"n/a",(INDEX(Historical!$C$7:$C$1439,MATCH(B393,Historical!$B$7:$B$1446,0))/INDEX(Historical!$D$7:$D$1439,MATCH(B393,Historical!$B$7:$B$1446,0))-1)*100)</f>
        <v>5.8823529411764719</v>
      </c>
      <c r="T393" s="761">
        <f>IF(INDEX(Historical!$F$7:$F$1432,MATCH(B393,Historical!$B$7:$B$1446,0))=0,"n/a",((INDEX(Historical!$C$7:$C$1439,MATCH(B393,Historical!$B$7:$B$1446,0))/INDEX(Historical!$F$7:$F$1432,MATCH(B393,Historical!$B$7:$B$1446,0)))^(1/3)-1)*100)</f>
        <v>12.624788044360603</v>
      </c>
      <c r="U393" s="761">
        <f>IF(INDEX(Historical!$H$7:$H$1432,MATCH(B393,Historical!$B$7:$B$1446,0))=0,"n/a",((INDEX(Historical!$C$7:$C$1439,MATCH(B393,Historical!$B$7:$B$1446,0))/INDEX(Historical!$H$7:$H$1432,MATCH(B393,Historical!$B$7:$B$1446,0)))^(1/5)-1)*100)</f>
        <v>29.19940099556333</v>
      </c>
      <c r="V393" s="761" t="str">
        <f>IF(INDEX(Historical!$O$7:$O$1432,MATCH(B393,Historical!$B$7:$B$1446,0))=0,"n/a",((INDEX(Historical!$C$7:$C$1439,MATCH(B393,Historical!$B$7:$B$1446,0))/INDEX(Historical!$O$7:$O$1432,MATCH(B393,Historical!$B$7:$B$1446,0)))^(1/10)-1)*100)</f>
        <v>n/a</v>
      </c>
      <c r="W393" s="762" t="str">
        <f t="shared" si="107"/>
        <v>n/a</v>
      </c>
      <c r="X393" s="763" t="str">
        <f t="shared" si="108"/>
        <v>n/a</v>
      </c>
      <c r="Y393" s="729" t="s">
        <v>4432</v>
      </c>
      <c r="Z393" s="704">
        <f t="shared" si="109"/>
        <v>4500</v>
      </c>
      <c r="AA393" s="937">
        <f t="shared" si="110"/>
        <v>2647.5</v>
      </c>
      <c r="AB393" s="641">
        <v>1</v>
      </c>
      <c r="AC393" s="918">
        <v>0.02</v>
      </c>
      <c r="AD393" s="918">
        <v>848.56</v>
      </c>
      <c r="AE393" s="918">
        <v>1</v>
      </c>
      <c r="AF393" s="920" t="s">
        <v>137</v>
      </c>
      <c r="AG393" s="921">
        <v>-0.6</v>
      </c>
      <c r="AH393" s="918">
        <v>-98.1</v>
      </c>
      <c r="AI393" s="918">
        <v>44.879999999999995</v>
      </c>
      <c r="AJ393" s="918">
        <v>-49.5</v>
      </c>
      <c r="AK393" s="918">
        <v>3.9</v>
      </c>
      <c r="AL393" s="930">
        <v>1580</v>
      </c>
      <c r="AM393" s="924">
        <v>30.8</v>
      </c>
      <c r="AN393" s="920" t="s">
        <v>137</v>
      </c>
      <c r="AO393" s="804">
        <f t="shared" si="111"/>
        <v>-2616.6008822905555</v>
      </c>
      <c r="AP393" s="805">
        <f t="shared" si="112"/>
        <v>30.899117709444351</v>
      </c>
      <c r="AQ393" s="938" t="str">
        <f t="shared" si="113"/>
        <v>n/a</v>
      </c>
      <c r="AR393" s="704">
        <f>INDEX(Historical!$C$7:$C$1439,MATCH(B393,Historical!$B$7:$B$1446,0))*IF(AH393="n/a",1.03,IF(AH393&lt;0,1.01,IF(AH393&gt;10,1.1,(1+AH393/100))))</f>
        <v>0.90900000000000003</v>
      </c>
      <c r="AS393" s="937">
        <f t="shared" si="114"/>
        <v>0.99990000000000012</v>
      </c>
      <c r="AT393" s="937">
        <f t="shared" si="103"/>
        <v>1.0388961000000001</v>
      </c>
      <c r="AU393" s="937">
        <f t="shared" si="103"/>
        <v>1.0794130478999999</v>
      </c>
      <c r="AV393" s="937">
        <f t="shared" si="103"/>
        <v>1.1215101567680998</v>
      </c>
      <c r="AW393" s="704">
        <f t="shared" si="115"/>
        <v>5.1487193046680995</v>
      </c>
      <c r="AX393" s="812">
        <f t="shared" si="116"/>
        <v>9.7237380635847011</v>
      </c>
      <c r="AY393" s="997">
        <v>0.52</v>
      </c>
      <c r="AZ393" s="924">
        <v>39.160000000000004</v>
      </c>
      <c r="BA393" s="924">
        <v>-17.489999999999998</v>
      </c>
      <c r="BB393" s="924">
        <v>19.259999999999998</v>
      </c>
      <c r="BC393" s="924">
        <v>11.87</v>
      </c>
      <c r="BE393" s="666">
        <v>2014</v>
      </c>
      <c r="BF393" s="948" t="e">
        <f>#VALUE!</f>
        <v>#VALUE!</v>
      </c>
      <c r="BG393" s="933">
        <v>0.3</v>
      </c>
    </row>
    <row r="394" spans="1:59" ht="11.25" customHeight="1" x14ac:dyDescent="0.2">
      <c r="A394" s="537" t="s">
        <v>1600</v>
      </c>
      <c r="B394" s="927" t="s">
        <v>1601</v>
      </c>
      <c r="C394" s="994" t="s">
        <v>108</v>
      </c>
      <c r="D394" s="994" t="s">
        <v>4376</v>
      </c>
      <c r="E394" s="794">
        <v>9</v>
      </c>
      <c r="F394" s="526">
        <v>453</v>
      </c>
      <c r="G394" s="526" t="s">
        <v>106</v>
      </c>
      <c r="H394" s="526" t="s">
        <v>106</v>
      </c>
      <c r="I394" s="926">
        <v>37.19</v>
      </c>
      <c r="J394" s="704">
        <f t="shared" si="104"/>
        <v>3.5493412207582691</v>
      </c>
      <c r="K394" s="929">
        <v>0.33</v>
      </c>
      <c r="L394" s="641">
        <v>4</v>
      </c>
      <c r="M394" s="695">
        <f t="shared" si="105"/>
        <v>1.32</v>
      </c>
      <c r="N394" s="923" t="s">
        <v>320</v>
      </c>
      <c r="O394" s="797">
        <v>0.32</v>
      </c>
      <c r="P394" s="917">
        <v>43538</v>
      </c>
      <c r="Q394" s="917">
        <v>43553</v>
      </c>
      <c r="R394" s="695">
        <f t="shared" si="106"/>
        <v>3.1250000000000027</v>
      </c>
      <c r="S394" s="761">
        <f>IF(INDEX(Historical!$D$7:$D$1439,MATCH(B394,Historical!$B$7:$B$1446,0))=0,"n/a",(INDEX(Historical!$C$7:$C$1439,MATCH(B394,Historical!$B$7:$B$1446,0))/INDEX(Historical!$D$7:$D$1439,MATCH(B394,Historical!$B$7:$B$1446,0))-1)*100)</f>
        <v>3.2258064516129004</v>
      </c>
      <c r="T394" s="761">
        <f>IF(INDEX(Historical!$F$7:$F$1432,MATCH(B394,Historical!$B$7:$B$1446,0))=0,"n/a",((INDEX(Historical!$C$7:$C$1439,MATCH(B394,Historical!$B$7:$B$1446,0))/INDEX(Historical!$F$7:$F$1432,MATCH(B394,Historical!$B$7:$B$1446,0)))^(1/3)-1)*100)</f>
        <v>3.3357652893651002</v>
      </c>
      <c r="U394" s="761">
        <f>IF(INDEX(Historical!$H$7:$H$1432,MATCH(B394,Historical!$B$7:$B$1446,0))=0,"n/a",((INDEX(Historical!$C$7:$C$1439,MATCH(B394,Historical!$B$7:$B$1446,0))/INDEX(Historical!$H$7:$H$1432,MATCH(B394,Historical!$B$7:$B$1446,0)))^(1/5)-1)*100)</f>
        <v>3.4563715943573214</v>
      </c>
      <c r="V394" s="761">
        <f>IF(INDEX(Historical!$O$7:$O$1432,MATCH(B394,Historical!$B$7:$B$1446,0))=0,"n/a",((INDEX(Historical!$C$7:$C$1439,MATCH(B394,Historical!$B$7:$B$1446,0))/INDEX(Historical!$O$7:$O$1432,MATCH(B394,Historical!$B$7:$B$1446,0)))^(1/10)-1)*100)</f>
        <v>3.3575519102710727</v>
      </c>
      <c r="W394" s="762">
        <f t="shared" si="107"/>
        <v>1.0294320644109627</v>
      </c>
      <c r="X394" s="763" t="str">
        <f t="shared" si="108"/>
        <v>n/a</v>
      </c>
      <c r="Y394" s="719"/>
      <c r="Z394" s="704" t="str">
        <f t="shared" si="109"/>
        <v>n/a</v>
      </c>
      <c r="AA394" s="937" t="str">
        <f t="shared" si="110"/>
        <v>n/a</v>
      </c>
      <c r="AB394" s="641">
        <v>12</v>
      </c>
      <c r="AC394" s="918" t="s">
        <v>137</v>
      </c>
      <c r="AD394" s="918" t="s">
        <v>137</v>
      </c>
      <c r="AE394" s="918" t="s">
        <v>137</v>
      </c>
      <c r="AF394" s="918" t="s">
        <v>137</v>
      </c>
      <c r="AG394" s="918" t="s">
        <v>137</v>
      </c>
      <c r="AH394" s="918" t="s">
        <v>137</v>
      </c>
      <c r="AI394" s="918" t="s">
        <v>137</v>
      </c>
      <c r="AJ394" s="918" t="s">
        <v>137</v>
      </c>
      <c r="AK394" s="918" t="s">
        <v>137</v>
      </c>
      <c r="AL394" s="930" t="s">
        <v>137</v>
      </c>
      <c r="AM394" s="924" t="s">
        <v>137</v>
      </c>
      <c r="AN394" s="918" t="s">
        <v>137</v>
      </c>
      <c r="AO394" s="804" t="str">
        <f t="shared" si="111"/>
        <v>n/a</v>
      </c>
      <c r="AP394" s="805">
        <f t="shared" si="112"/>
        <v>7.0057128151155901</v>
      </c>
      <c r="AQ394" s="938" t="str">
        <f t="shared" si="113"/>
        <v>n/a</v>
      </c>
      <c r="AR394" s="704">
        <f>INDEX(Historical!$C$7:$C$1439,MATCH(B394,Historical!$B$7:$B$1446,0))*IF(AH394="n/a",1.03,IF(AH394&lt;0,1.01,IF(AH394&gt;10,1.1,(1+AH394/100))))</f>
        <v>1.3184</v>
      </c>
      <c r="AS394" s="937">
        <f t="shared" si="114"/>
        <v>1.357952</v>
      </c>
      <c r="AT394" s="937">
        <f t="shared" si="103"/>
        <v>1.3986905600000001</v>
      </c>
      <c r="AU394" s="937">
        <f t="shared" si="103"/>
        <v>1.4406512768000002</v>
      </c>
      <c r="AV394" s="937">
        <f t="shared" si="103"/>
        <v>1.4838708151040001</v>
      </c>
      <c r="AW394" s="704">
        <f t="shared" si="115"/>
        <v>6.9995646519040005</v>
      </c>
      <c r="AX394" s="812">
        <f t="shared" si="116"/>
        <v>18.821093444216189</v>
      </c>
      <c r="AY394" s="997" t="s">
        <v>137</v>
      </c>
      <c r="AZ394" s="924" t="s">
        <v>137</v>
      </c>
      <c r="BA394" s="924" t="s">
        <v>137</v>
      </c>
      <c r="BB394" s="924" t="s">
        <v>137</v>
      </c>
      <c r="BC394" s="924" t="s">
        <v>137</v>
      </c>
      <c r="BD394" s="963" t="s">
        <v>4301</v>
      </c>
      <c r="BE394" s="666">
        <v>2011</v>
      </c>
      <c r="BF394" s="948" t="e">
        <f>#VALUE!</f>
        <v>#VALUE!</v>
      </c>
      <c r="BG394" s="933" t="s">
        <v>137</v>
      </c>
    </row>
    <row r="395" spans="1:59" ht="11.25" customHeight="1" x14ac:dyDescent="0.2">
      <c r="A395" s="537" t="s">
        <v>3909</v>
      </c>
      <c r="B395" s="927" t="s">
        <v>3910</v>
      </c>
      <c r="C395" s="994" t="s">
        <v>4356</v>
      </c>
      <c r="D395" s="994" t="s">
        <v>4357</v>
      </c>
      <c r="E395" s="794">
        <v>6</v>
      </c>
      <c r="F395" s="526">
        <v>792</v>
      </c>
      <c r="G395" s="526" t="s">
        <v>106</v>
      </c>
      <c r="H395" s="526" t="s">
        <v>106</v>
      </c>
      <c r="I395" s="926">
        <v>44.99</v>
      </c>
      <c r="J395" s="704">
        <f t="shared" si="104"/>
        <v>3.9119804400977993</v>
      </c>
      <c r="K395" s="929">
        <v>0.44</v>
      </c>
      <c r="L395" s="641">
        <v>4</v>
      </c>
      <c r="M395" s="695">
        <f t="shared" si="105"/>
        <v>1.76</v>
      </c>
      <c r="N395" s="923" t="s">
        <v>506</v>
      </c>
      <c r="O395" s="797">
        <v>0.41</v>
      </c>
      <c r="P395" s="917">
        <v>43543</v>
      </c>
      <c r="Q395" s="917">
        <v>43559</v>
      </c>
      <c r="R395" s="695">
        <f t="shared" si="106"/>
        <v>7.3170731707317138</v>
      </c>
      <c r="S395" s="761">
        <f>IF(INDEX(Historical!$D$7:$D$1439,MATCH(B395,Historical!$B$7:$B$1446,0))=0,"n/a",(INDEX(Historical!$C$7:$C$1439,MATCH(B395,Historical!$B$7:$B$1446,0))/INDEX(Historical!$D$7:$D$1439,MATCH(B395,Historical!$B$7:$B$1446,0))-1)*100)</f>
        <v>5.8823529411764719</v>
      </c>
      <c r="T395" s="761">
        <f>IF(INDEX(Historical!$F$7:$F$1432,MATCH(B395,Historical!$B$7:$B$1446,0))=0,"n/a",((INDEX(Historical!$C$7:$C$1439,MATCH(B395,Historical!$B$7:$B$1446,0))/INDEX(Historical!$F$7:$F$1432,MATCH(B395,Historical!$B$7:$B$1446,0)))^(1/3)-1)*100)</f>
        <v>10.215636926059734</v>
      </c>
      <c r="U395" s="761" t="str">
        <f>IF(INDEX(Historical!$H$7:$H$1432,MATCH(B395,Historical!$B$7:$B$1446,0))=0,"n/a",((INDEX(Historical!$C$7:$C$1439,MATCH(B395,Historical!$B$7:$B$1446,0))/INDEX(Historical!$H$7:$H$1432,MATCH(B395,Historical!$B$7:$B$1446,0)))^(1/5)-1)*100)</f>
        <v>n/a</v>
      </c>
      <c r="V395" s="761" t="str">
        <f>IF(INDEX(Historical!$O$7:$O$1432,MATCH(B395,Historical!$B$7:$B$1446,0))=0,"n/a",((INDEX(Historical!$C$7:$C$1439,MATCH(B395,Historical!$B$7:$B$1446,0))/INDEX(Historical!$O$7:$O$1432,MATCH(B395,Historical!$B$7:$B$1446,0)))^(1/10)-1)*100)</f>
        <v>n/a</v>
      </c>
      <c r="W395" s="762" t="str">
        <f t="shared" si="107"/>
        <v>n/a</v>
      </c>
      <c r="X395" s="763" t="str">
        <f t="shared" si="108"/>
        <v>n/a</v>
      </c>
      <c r="Y395" s="928"/>
      <c r="Z395" s="704" t="str">
        <f t="shared" si="109"/>
        <v>n/a</v>
      </c>
      <c r="AA395" s="937" t="str">
        <f t="shared" si="110"/>
        <v>n/a</v>
      </c>
      <c r="AB395" s="641">
        <v>12</v>
      </c>
      <c r="AC395" s="918">
        <v>-0.44</v>
      </c>
      <c r="AD395" s="918" t="s">
        <v>137</v>
      </c>
      <c r="AE395" s="918">
        <v>5.53</v>
      </c>
      <c r="AF395" s="918">
        <v>2.89</v>
      </c>
      <c r="AG395" s="918">
        <v>-2.7</v>
      </c>
      <c r="AH395" s="920">
        <v>-842.4</v>
      </c>
      <c r="AI395" s="920">
        <v>29.909999999999997</v>
      </c>
      <c r="AJ395" s="918">
        <v>-49.2</v>
      </c>
      <c r="AK395" s="918" t="s">
        <v>137</v>
      </c>
      <c r="AL395" s="930">
        <v>2490</v>
      </c>
      <c r="AM395" s="924">
        <v>1.7000000000000002</v>
      </c>
      <c r="AN395" s="918">
        <v>1.71</v>
      </c>
      <c r="AO395" s="804" t="str">
        <f t="shared" si="111"/>
        <v>n/a</v>
      </c>
      <c r="AP395" s="805" t="str">
        <f t="shared" si="112"/>
        <v>n/a</v>
      </c>
      <c r="AQ395" s="938" t="str">
        <f t="shared" si="113"/>
        <v>n/a</v>
      </c>
      <c r="AR395" s="704">
        <f>INDEX(Historical!$C$7:$C$1439,MATCH(B395,Historical!$B$7:$B$1446,0))*IF(AH395="n/a",1.03,IF(AH395&lt;0,1.01,IF(AH395&gt;10,1.1,(1+AH395/100))))</f>
        <v>1.6362000000000001</v>
      </c>
      <c r="AS395" s="937">
        <f t="shared" si="114"/>
        <v>1.7998200000000002</v>
      </c>
      <c r="AT395" s="937">
        <f t="shared" si="103"/>
        <v>1.8538146000000002</v>
      </c>
      <c r="AU395" s="937">
        <f t="shared" si="103"/>
        <v>1.9094290380000003</v>
      </c>
      <c r="AV395" s="937">
        <f t="shared" si="103"/>
        <v>1.9667119091400003</v>
      </c>
      <c r="AW395" s="704">
        <f t="shared" si="115"/>
        <v>9.1659755471400022</v>
      </c>
      <c r="AX395" s="812">
        <f t="shared" si="116"/>
        <v>20.373361962969554</v>
      </c>
      <c r="AY395" s="997">
        <v>0.79</v>
      </c>
      <c r="AZ395" s="924">
        <v>34.42</v>
      </c>
      <c r="BA395" s="924">
        <v>-3.64</v>
      </c>
      <c r="BB395" s="924">
        <v>5.7</v>
      </c>
      <c r="BC395" s="924">
        <v>8.32</v>
      </c>
      <c r="BE395" s="666">
        <v>2014</v>
      </c>
      <c r="BF395" s="948" t="e">
        <f>#VALUE!</f>
        <v>#VALUE!</v>
      </c>
      <c r="BG395" s="933">
        <v>-0.8</v>
      </c>
    </row>
    <row r="396" spans="1:59" s="840" customFormat="1" ht="11.25" customHeight="1" x14ac:dyDescent="0.2">
      <c r="A396" s="819" t="s">
        <v>1622</v>
      </c>
      <c r="B396" s="848" t="s">
        <v>1623</v>
      </c>
      <c r="C396" s="994" t="s">
        <v>247</v>
      </c>
      <c r="D396" s="994" t="s">
        <v>4390</v>
      </c>
      <c r="E396" s="820">
        <v>8</v>
      </c>
      <c r="F396" s="526">
        <v>534</v>
      </c>
      <c r="G396" s="1151" t="s">
        <v>106</v>
      </c>
      <c r="H396" s="1151" t="s">
        <v>106</v>
      </c>
      <c r="I396" s="821">
        <v>114.62</v>
      </c>
      <c r="J396" s="822">
        <f t="shared" si="104"/>
        <v>2.4428546501483162</v>
      </c>
      <c r="K396" s="823">
        <v>0.7</v>
      </c>
      <c r="L396" s="824">
        <v>4</v>
      </c>
      <c r="M396" s="825">
        <f t="shared" si="105"/>
        <v>2.8</v>
      </c>
      <c r="N396" s="826" t="s">
        <v>927</v>
      </c>
      <c r="O396" s="827">
        <v>0.6</v>
      </c>
      <c r="P396" s="828">
        <v>43363</v>
      </c>
      <c r="Q396" s="828">
        <v>43384</v>
      </c>
      <c r="R396" s="825">
        <f t="shared" si="106"/>
        <v>16.666666666666664</v>
      </c>
      <c r="S396" s="761">
        <f>IF(INDEX(Historical!$D$7:$D$1439,MATCH(B396,Historical!$B$7:$B$1446,0))=0,"n/a",(INDEX(Historical!$C$7:$C$1439,MATCH(B396,Historical!$B$7:$B$1446,0))/INDEX(Historical!$D$7:$D$1439,MATCH(B396,Historical!$B$7:$B$1446,0))-1)*100)</f>
        <v>22.549019607843146</v>
      </c>
      <c r="T396" s="761">
        <f>IF(INDEX(Historical!$F$7:$F$1432,MATCH(B396,Historical!$B$7:$B$1446,0))=0,"n/a",((INDEX(Historical!$C$7:$C$1439,MATCH(B396,Historical!$B$7:$B$1446,0))/INDEX(Historical!$F$7:$F$1432,MATCH(B396,Historical!$B$7:$B$1446,0)))^(1/3)-1)*100)</f>
        <v>25.163185563879221</v>
      </c>
      <c r="U396" s="761">
        <f>IF(INDEX(Historical!$H$7:$H$1432,MATCH(B396,Historical!$B$7:$B$1446,0))=0,"n/a",((INDEX(Historical!$C$7:$C$1439,MATCH(B396,Historical!$B$7:$B$1446,0))/INDEX(Historical!$H$7:$H$1432,MATCH(B396,Historical!$B$7:$B$1446,0)))^(1/5)-1)*100)</f>
        <v>32.593438978292191</v>
      </c>
      <c r="V396" s="761">
        <f>IF(INDEX(Historical!$O$7:$O$1432,MATCH(B396,Historical!$B$7:$B$1446,0))=0,"n/a",((INDEX(Historical!$C$7:$C$1439,MATCH(B396,Historical!$B$7:$B$1446,0))/INDEX(Historical!$O$7:$O$1432,MATCH(B396,Historical!$B$7:$B$1446,0)))^(1/10)-1)*100)</f>
        <v>15.339715498651451</v>
      </c>
      <c r="W396" s="829">
        <f t="shared" si="107"/>
        <v>2.1247746727217693</v>
      </c>
      <c r="X396" s="830">
        <f t="shared" si="108"/>
        <v>1.0217378990060246</v>
      </c>
      <c r="Y396" s="845"/>
      <c r="Z396" s="822">
        <f t="shared" si="109"/>
        <v>32.634032634032636</v>
      </c>
      <c r="AA396" s="832">
        <f t="shared" si="110"/>
        <v>13.358974358974359</v>
      </c>
      <c r="AB396" s="824">
        <v>12</v>
      </c>
      <c r="AC396" s="833">
        <v>8.58</v>
      </c>
      <c r="AD396" s="833">
        <v>1.08</v>
      </c>
      <c r="AE396" s="833">
        <v>2.57</v>
      </c>
      <c r="AF396" s="833">
        <v>2.16</v>
      </c>
      <c r="AG396" s="833">
        <v>16.5</v>
      </c>
      <c r="AH396" s="833">
        <v>13.600000000000001</v>
      </c>
      <c r="AI396" s="833">
        <v>11.360000000000001</v>
      </c>
      <c r="AJ396" s="833">
        <v>31.900000000000002</v>
      </c>
      <c r="AK396" s="833">
        <v>12.4</v>
      </c>
      <c r="AL396" s="834">
        <v>24430</v>
      </c>
      <c r="AM396" s="835">
        <v>10.5</v>
      </c>
      <c r="AN396" s="833">
        <v>0.94</v>
      </c>
      <c r="AO396" s="836">
        <f t="shared" si="111"/>
        <v>21.677319269466146</v>
      </c>
      <c r="AP396" s="837">
        <f t="shared" si="112"/>
        <v>35.036293628440504</v>
      </c>
      <c r="AQ396" s="838">
        <f t="shared" si="113"/>
        <v>13.245818397923138</v>
      </c>
      <c r="AR396" s="704">
        <f>INDEX(Historical!$C$7:$C$1439,MATCH(B396,Historical!$B$7:$B$1446,0))*IF(AH396="n/a",1.03,IF(AH396&lt;0,1.01,IF(AH396&gt;10,1.1,(1+AH396/100))))</f>
        <v>2.75</v>
      </c>
      <c r="AS396" s="832">
        <f t="shared" si="114"/>
        <v>3.0250000000000004</v>
      </c>
      <c r="AT396" s="832">
        <f t="shared" si="103"/>
        <v>3.3275000000000006</v>
      </c>
      <c r="AU396" s="832">
        <f t="shared" si="103"/>
        <v>3.6602500000000009</v>
      </c>
      <c r="AV396" s="832">
        <f t="shared" si="103"/>
        <v>4.0262750000000009</v>
      </c>
      <c r="AW396" s="822">
        <f t="shared" si="115"/>
        <v>16.789025000000002</v>
      </c>
      <c r="AX396" s="839">
        <f t="shared" si="116"/>
        <v>14.647552783109408</v>
      </c>
      <c r="AY396" s="998">
        <v>1.53</v>
      </c>
      <c r="AZ396" s="835">
        <v>28.1</v>
      </c>
      <c r="BA396" s="835">
        <v>-14.21</v>
      </c>
      <c r="BB396" s="835">
        <v>-1.1900000000000002</v>
      </c>
      <c r="BC396" s="835">
        <v>1.28</v>
      </c>
      <c r="BD396" s="964"/>
      <c r="BE396" s="666">
        <v>2011</v>
      </c>
      <c r="BF396" s="948" t="e">
        <f>#VALUE!</f>
        <v>#VALUE!</v>
      </c>
      <c r="BG396" s="895">
        <v>7.0000000000000009</v>
      </c>
    </row>
    <row r="397" spans="1:59" ht="11.25" customHeight="1" x14ac:dyDescent="0.2">
      <c r="A397" s="611" t="s">
        <v>1167</v>
      </c>
      <c r="B397" s="927" t="s">
        <v>1168</v>
      </c>
      <c r="C397" s="994" t="s">
        <v>108</v>
      </c>
      <c r="D397" s="994" t="s">
        <v>118</v>
      </c>
      <c r="E397" s="794">
        <v>6</v>
      </c>
      <c r="F397" s="526">
        <v>744</v>
      </c>
      <c r="G397" s="526" t="s">
        <v>106</v>
      </c>
      <c r="H397" s="526" t="s">
        <v>106</v>
      </c>
      <c r="I397" s="926">
        <v>215.96</v>
      </c>
      <c r="J397" s="704">
        <f t="shared" si="104"/>
        <v>2.5930727912576401</v>
      </c>
      <c r="K397" s="929">
        <v>1.4</v>
      </c>
      <c r="L397" s="641">
        <v>4</v>
      </c>
      <c r="M397" s="695">
        <f t="shared" si="105"/>
        <v>5.6</v>
      </c>
      <c r="N397" s="923" t="s">
        <v>263</v>
      </c>
      <c r="O397" s="797">
        <v>1.3</v>
      </c>
      <c r="P397" s="917">
        <v>43431</v>
      </c>
      <c r="Q397" s="917">
        <v>43446</v>
      </c>
      <c r="R397" s="695">
        <f t="shared" si="106"/>
        <v>7.6923076923076819</v>
      </c>
      <c r="S397" s="761">
        <f>IF(INDEX(Historical!$D$7:$D$1439,MATCH(B397,Historical!$B$7:$B$1446,0))=0,"n/a",(INDEX(Historical!$C$7:$C$1439,MATCH(B397,Historical!$B$7:$B$1446,0))/INDEX(Historical!$D$7:$D$1439,MATCH(B397,Historical!$B$7:$B$1446,0))-1)*100)</f>
        <v>4.9504950495049549</v>
      </c>
      <c r="T397" s="761">
        <f>IF(INDEX(Historical!$F$7:$F$1432,MATCH(B397,Historical!$B$7:$B$1446,0))=0,"n/a",((INDEX(Historical!$C$7:$C$1439,MATCH(B397,Historical!$B$7:$B$1446,0))/INDEX(Historical!$F$7:$F$1432,MATCH(B397,Historical!$B$7:$B$1446,0)))^(1/3)-1)*100)</f>
        <v>9.8344617513870922</v>
      </c>
      <c r="U397" s="761">
        <f>IF(INDEX(Historical!$H$7:$H$1432,MATCH(B397,Historical!$B$7:$B$1446,0))=0,"n/a",((INDEX(Historical!$C$7:$C$1439,MATCH(B397,Historical!$B$7:$B$1446,0))/INDEX(Historical!$H$7:$H$1432,MATCH(B397,Historical!$B$7:$B$1446,0)))^(1/5)-1)*100)</f>
        <v>19.334591543070822</v>
      </c>
      <c r="V397" s="761">
        <f>IF(INDEX(Historical!$O$7:$O$1432,MATCH(B397,Historical!$B$7:$B$1446,0))=0,"n/a",((INDEX(Historical!$C$7:$C$1439,MATCH(B397,Historical!$B$7:$B$1446,0))/INDEX(Historical!$O$7:$O$1432,MATCH(B397,Historical!$B$7:$B$1446,0)))^(1/10)-1)*100)</f>
        <v>10.68721596482507</v>
      </c>
      <c r="W397" s="762">
        <f t="shared" si="107"/>
        <v>1.8091326690418663</v>
      </c>
      <c r="X397" s="763" t="str">
        <f t="shared" si="108"/>
        <v>n/a</v>
      </c>
      <c r="Y397" s="928" t="s">
        <v>477</v>
      </c>
      <c r="Z397" s="704">
        <f t="shared" si="109"/>
        <v>228.57142857142856</v>
      </c>
      <c r="AA397" s="937">
        <f t="shared" si="110"/>
        <v>88.146938775510208</v>
      </c>
      <c r="AB397" s="641">
        <v>12</v>
      </c>
      <c r="AC397" s="918">
        <v>2.4500000000000002</v>
      </c>
      <c r="AD397" s="918">
        <v>1.52</v>
      </c>
      <c r="AE397" s="918">
        <v>1.19</v>
      </c>
      <c r="AF397" s="918">
        <v>1.1000000000000001</v>
      </c>
      <c r="AG397" s="918">
        <v>1.3</v>
      </c>
      <c r="AH397" s="918">
        <v>-78.100000000000009</v>
      </c>
      <c r="AI397" s="918">
        <v>6.09</v>
      </c>
      <c r="AJ397" s="918">
        <v>-36</v>
      </c>
      <c r="AK397" s="918">
        <v>58.15</v>
      </c>
      <c r="AL397" s="930">
        <v>8800</v>
      </c>
      <c r="AM397" s="924">
        <v>1.5</v>
      </c>
      <c r="AN397" s="918">
        <v>0.08</v>
      </c>
      <c r="AO397" s="804">
        <f t="shared" si="111"/>
        <v>-66.219274441181739</v>
      </c>
      <c r="AP397" s="805">
        <f t="shared" si="112"/>
        <v>21.927664334328462</v>
      </c>
      <c r="AQ397" s="938">
        <f t="shared" si="113"/>
        <v>107.59108592836087</v>
      </c>
      <c r="AR397" s="704">
        <f>INDEX(Historical!$C$7:$C$1439,MATCH(B397,Historical!$B$7:$B$1446,0))*IF(AH397="n/a",1.03,IF(AH397&lt;0,1.01,IF(AH397&gt;10,1.1,(1+AH397/100))))</f>
        <v>5.3529999999999998</v>
      </c>
      <c r="AS397" s="937">
        <f t="shared" si="114"/>
        <v>5.6789976999999991</v>
      </c>
      <c r="AT397" s="937">
        <f t="shared" si="103"/>
        <v>6.2468974699999995</v>
      </c>
      <c r="AU397" s="937">
        <f t="shared" si="103"/>
        <v>6.8715872170000001</v>
      </c>
      <c r="AV397" s="937">
        <f t="shared" si="103"/>
        <v>7.5587459387000004</v>
      </c>
      <c r="AW397" s="704">
        <f t="shared" si="115"/>
        <v>31.709228325699996</v>
      </c>
      <c r="AX397" s="812">
        <f t="shared" si="116"/>
        <v>14.682917357705128</v>
      </c>
      <c r="AY397" s="997">
        <v>0.31</v>
      </c>
      <c r="AZ397" s="924">
        <v>7.39</v>
      </c>
      <c r="BA397" s="924">
        <v>-17.54</v>
      </c>
      <c r="BB397" s="924">
        <v>-1.2</v>
      </c>
      <c r="BC397" s="924">
        <v>-2.0299999999999998</v>
      </c>
      <c r="BE397" s="666">
        <v>2014</v>
      </c>
      <c r="BF397" s="948" t="e">
        <f>#VALUE!</f>
        <v>#VALUE!</v>
      </c>
      <c r="BG397" s="933">
        <v>0.4</v>
      </c>
    </row>
    <row r="398" spans="1:59" ht="11.25" customHeight="1" x14ac:dyDescent="0.2">
      <c r="A398" s="537" t="s">
        <v>1616</v>
      </c>
      <c r="B398" s="927" t="s">
        <v>1617</v>
      </c>
      <c r="C398" s="994" t="s">
        <v>112</v>
      </c>
      <c r="D398" s="994" t="s">
        <v>4399</v>
      </c>
      <c r="E398" s="794">
        <v>9</v>
      </c>
      <c r="F398" s="526">
        <v>389</v>
      </c>
      <c r="G398" s="526" t="s">
        <v>106</v>
      </c>
      <c r="H398" s="526" t="s">
        <v>106</v>
      </c>
      <c r="I398" s="926">
        <v>16.54</v>
      </c>
      <c r="J398" s="704">
        <f t="shared" si="104"/>
        <v>3.1438935912938337</v>
      </c>
      <c r="K398" s="929">
        <v>0.13</v>
      </c>
      <c r="L398" s="641">
        <v>4</v>
      </c>
      <c r="M398" s="695">
        <f t="shared" si="105"/>
        <v>0.52</v>
      </c>
      <c r="N398" s="923" t="s">
        <v>714</v>
      </c>
      <c r="O398" s="797">
        <v>0.12</v>
      </c>
      <c r="P398" s="917">
        <v>43334</v>
      </c>
      <c r="Q398" s="917">
        <v>43363</v>
      </c>
      <c r="R398" s="695">
        <f t="shared" si="106"/>
        <v>8.333333333333341</v>
      </c>
      <c r="S398" s="761">
        <f>IF(INDEX(Historical!$D$7:$D$1439,MATCH(B398,Historical!$B$7:$B$1446,0))=0,"n/a",(INDEX(Historical!$C$7:$C$1439,MATCH(B398,Historical!$B$7:$B$1446,0))/INDEX(Historical!$D$7:$D$1439,MATCH(B398,Historical!$B$7:$B$1446,0))-1)*100)</f>
        <v>8.6956521739130608</v>
      </c>
      <c r="T398" s="761">
        <f>IF(INDEX(Historical!$F$7:$F$1432,MATCH(B398,Historical!$B$7:$B$1446,0))=0,"n/a",((INDEX(Historical!$C$7:$C$1439,MATCH(B398,Historical!$B$7:$B$1446,0))/INDEX(Historical!$F$7:$F$1432,MATCH(B398,Historical!$B$7:$B$1446,0)))^(1/3)-1)*100)</f>
        <v>11.57215834702825</v>
      </c>
      <c r="U398" s="761">
        <f>IF(INDEX(Historical!$H$7:$H$1432,MATCH(B398,Historical!$B$7:$B$1446,0))=0,"n/a",((INDEX(Historical!$C$7:$C$1439,MATCH(B398,Historical!$B$7:$B$1446,0))/INDEX(Historical!$H$7:$H$1432,MATCH(B398,Historical!$B$7:$B$1446,0)))^(1/5)-1)*100)</f>
        <v>13.972304907201583</v>
      </c>
      <c r="V398" s="761" t="str">
        <f>IF(INDEX(Historical!$O$7:$O$1432,MATCH(B398,Historical!$B$7:$B$1446,0))=0,"n/a",((INDEX(Historical!$C$7:$C$1439,MATCH(B398,Historical!$B$7:$B$1446,0))/INDEX(Historical!$O$7:$O$1432,MATCH(B398,Historical!$B$7:$B$1446,0)))^(1/10)-1)*100)</f>
        <v>n/a</v>
      </c>
      <c r="W398" s="762" t="str">
        <f t="shared" si="107"/>
        <v>n/a</v>
      </c>
      <c r="X398" s="763">
        <f t="shared" si="108"/>
        <v>4.6574349690671939</v>
      </c>
      <c r="Y398" s="718"/>
      <c r="Z398" s="704">
        <f t="shared" si="109"/>
        <v>69.333333333333343</v>
      </c>
      <c r="AA398" s="937">
        <f t="shared" si="110"/>
        <v>22.053333333333331</v>
      </c>
      <c r="AB398" s="641">
        <v>5</v>
      </c>
      <c r="AC398" s="918">
        <v>0.75</v>
      </c>
      <c r="AD398" s="918">
        <v>2.78</v>
      </c>
      <c r="AE398" s="918">
        <v>0.75</v>
      </c>
      <c r="AF398" s="918">
        <v>1.89</v>
      </c>
      <c r="AG398" s="918">
        <v>9.1999999999999993</v>
      </c>
      <c r="AH398" s="918">
        <v>3.6999999999999997</v>
      </c>
      <c r="AI398" s="918">
        <v>13</v>
      </c>
      <c r="AJ398" s="918">
        <v>3</v>
      </c>
      <c r="AK398" s="918">
        <v>8</v>
      </c>
      <c r="AL398" s="930">
        <v>545.65</v>
      </c>
      <c r="AM398" s="924">
        <v>0.70000000000000007</v>
      </c>
      <c r="AN398" s="918">
        <v>0.21</v>
      </c>
      <c r="AO398" s="804">
        <f t="shared" si="111"/>
        <v>-4.9371348348379165</v>
      </c>
      <c r="AP398" s="805">
        <f t="shared" si="112"/>
        <v>17.116198498495415</v>
      </c>
      <c r="AQ398" s="938">
        <f t="shared" si="113"/>
        <v>36.105841167820564</v>
      </c>
      <c r="AR398" s="704">
        <f>INDEX(Historical!$C$7:$C$1439,MATCH(B398,Historical!$B$7:$B$1446,0))*IF(AH398="n/a",1.03,IF(AH398&lt;0,1.01,IF(AH398&gt;10,1.1,(1+AH398/100))))</f>
        <v>0.51849999999999996</v>
      </c>
      <c r="AS398" s="937">
        <f t="shared" si="114"/>
        <v>0.57035000000000002</v>
      </c>
      <c r="AT398" s="937">
        <f t="shared" si="103"/>
        <v>0.61597800000000003</v>
      </c>
      <c r="AU398" s="937">
        <f t="shared" si="103"/>
        <v>0.66525624000000005</v>
      </c>
      <c r="AV398" s="937">
        <f t="shared" si="103"/>
        <v>0.7184767392000001</v>
      </c>
      <c r="AW398" s="704">
        <f t="shared" si="115"/>
        <v>3.0885609792000004</v>
      </c>
      <c r="AX398" s="812">
        <f t="shared" si="116"/>
        <v>18.673282824667474</v>
      </c>
      <c r="AY398" s="997">
        <v>1.19</v>
      </c>
      <c r="AZ398" s="924">
        <v>30.03</v>
      </c>
      <c r="BA398" s="924">
        <v>-15.18</v>
      </c>
      <c r="BB398" s="924">
        <v>-2.3199999999999998</v>
      </c>
      <c r="BC398" s="924">
        <v>0.31</v>
      </c>
      <c r="BE398" s="666">
        <v>2010</v>
      </c>
      <c r="BF398" s="948" t="e">
        <f>#VALUE!</f>
        <v>#VALUE!</v>
      </c>
      <c r="BG398" s="933">
        <v>5.8999999999999995</v>
      </c>
    </row>
    <row r="399" spans="1:59" ht="11.25" customHeight="1" x14ac:dyDescent="0.2">
      <c r="A399" s="611" t="s">
        <v>3913</v>
      </c>
      <c r="B399" s="927" t="s">
        <v>3914</v>
      </c>
      <c r="C399" s="994" t="s">
        <v>4356</v>
      </c>
      <c r="D399" s="994" t="s">
        <v>4357</v>
      </c>
      <c r="E399" s="794">
        <v>6</v>
      </c>
      <c r="F399" s="526">
        <v>773</v>
      </c>
      <c r="G399" s="526" t="s">
        <v>106</v>
      </c>
      <c r="H399" s="526" t="s">
        <v>106</v>
      </c>
      <c r="I399" s="926">
        <v>67.489999999999995</v>
      </c>
      <c r="J399" s="704">
        <f t="shared" si="104"/>
        <v>3.4671803230108162</v>
      </c>
      <c r="K399" s="929">
        <v>0.58499999999999996</v>
      </c>
      <c r="L399" s="641">
        <v>4</v>
      </c>
      <c r="M399" s="695">
        <f t="shared" si="105"/>
        <v>2.34</v>
      </c>
      <c r="N399" s="923" t="s">
        <v>1004</v>
      </c>
      <c r="O399" s="797">
        <v>0.55500000000000005</v>
      </c>
      <c r="P399" s="917">
        <v>43518</v>
      </c>
      <c r="Q399" s="917">
        <v>43531</v>
      </c>
      <c r="R399" s="695">
        <f t="shared" si="106"/>
        <v>5.4054054054053902</v>
      </c>
      <c r="S399" s="761">
        <f>IF(INDEX(Historical!$D$7:$D$1439,MATCH(B399,Historical!$B$7:$B$1446,0))=0,"n/a",(INDEX(Historical!$C$7:$C$1439,MATCH(B399,Historical!$B$7:$B$1446,0))/INDEX(Historical!$D$7:$D$1439,MATCH(B399,Historical!$B$7:$B$1446,0))-1)*100)</f>
        <v>5.7142857142857162</v>
      </c>
      <c r="T399" s="761">
        <f>IF(INDEX(Historical!$F$7:$F$1432,MATCH(B399,Historical!$B$7:$B$1446,0))=0,"n/a",((INDEX(Historical!$C$7:$C$1439,MATCH(B399,Historical!$B$7:$B$1446,0))/INDEX(Historical!$F$7:$F$1432,MATCH(B399,Historical!$B$7:$B$1446,0)))^(1/3)-1)*100)</f>
        <v>4.5964829148398945</v>
      </c>
      <c r="U399" s="761">
        <f>IF(INDEX(Historical!$H$7:$H$1432,MATCH(B399,Historical!$B$7:$B$1446,0))=0,"n/a",((INDEX(Historical!$C$7:$C$1439,MATCH(B399,Historical!$B$7:$B$1446,0))/INDEX(Historical!$H$7:$H$1432,MATCH(B399,Historical!$B$7:$B$1446,0)))^(1/5)-1)*100)</f>
        <v>3.7137289336648172</v>
      </c>
      <c r="V399" s="761">
        <f>IF(INDEX(Historical!$O$7:$O$1432,MATCH(B399,Historical!$B$7:$B$1446,0))=0,"n/a",((INDEX(Historical!$C$7:$C$1439,MATCH(B399,Historical!$B$7:$B$1446,0))/INDEX(Historical!$O$7:$O$1432,MATCH(B399,Historical!$B$7:$B$1446,0)))^(1/10)-1)*100)</f>
        <v>-2.6366523942927822</v>
      </c>
      <c r="W399" s="762" t="str">
        <f t="shared" si="107"/>
        <v>n/a</v>
      </c>
      <c r="X399" s="763">
        <f t="shared" si="108"/>
        <v>0.22783613089968202</v>
      </c>
      <c r="Y399" s="736"/>
      <c r="Z399" s="704">
        <f t="shared" si="109"/>
        <v>159.18367346938774</v>
      </c>
      <c r="AA399" s="937">
        <f t="shared" si="110"/>
        <v>45.911564625850339</v>
      </c>
      <c r="AB399" s="641">
        <v>12</v>
      </c>
      <c r="AC399" s="918">
        <v>1.47</v>
      </c>
      <c r="AD399" s="918">
        <v>5.0599999999999996</v>
      </c>
      <c r="AE399" s="918">
        <v>10.07</v>
      </c>
      <c r="AF399" s="918">
        <v>1.79</v>
      </c>
      <c r="AG399" s="918">
        <v>3.8</v>
      </c>
      <c r="AH399" s="918">
        <v>56.000000000000007</v>
      </c>
      <c r="AI399" s="918">
        <v>7.0499999999999989</v>
      </c>
      <c r="AJ399" s="918">
        <v>16.3</v>
      </c>
      <c r="AK399" s="918">
        <v>9.1</v>
      </c>
      <c r="AL399" s="930">
        <v>11290</v>
      </c>
      <c r="AM399" s="924">
        <v>0.70000000000000007</v>
      </c>
      <c r="AN399" s="918">
        <v>0.57999999999999996</v>
      </c>
      <c r="AO399" s="804">
        <f t="shared" si="111"/>
        <v>-38.730655369174706</v>
      </c>
      <c r="AP399" s="805">
        <f t="shared" si="112"/>
        <v>7.1809092566756334</v>
      </c>
      <c r="AQ399" s="938">
        <f t="shared" si="113"/>
        <v>91.115672571202694</v>
      </c>
      <c r="AR399" s="704">
        <f>INDEX(Historical!$C$7:$C$1439,MATCH(B399,Historical!$B$7:$B$1446,0))*IF(AH399="n/a",1.03,IF(AH399&lt;0,1.01,IF(AH399&gt;10,1.1,(1+AH399/100))))</f>
        <v>2.4420000000000006</v>
      </c>
      <c r="AS399" s="937">
        <f t="shared" si="114"/>
        <v>2.6141610000000006</v>
      </c>
      <c r="AT399" s="937">
        <f t="shared" si="103"/>
        <v>2.8520496510000006</v>
      </c>
      <c r="AU399" s="937">
        <f t="shared" si="103"/>
        <v>3.1115861692410007</v>
      </c>
      <c r="AV399" s="937">
        <f t="shared" si="103"/>
        <v>3.3947405106419315</v>
      </c>
      <c r="AW399" s="704">
        <f t="shared" si="115"/>
        <v>14.414537330882933</v>
      </c>
      <c r="AX399" s="812">
        <f t="shared" si="116"/>
        <v>21.358034273052205</v>
      </c>
      <c r="AY399" s="997">
        <v>0.56999999999999995</v>
      </c>
      <c r="AZ399" s="924">
        <v>21.87</v>
      </c>
      <c r="BA399" s="924">
        <v>-0.89999999999999991</v>
      </c>
      <c r="BB399" s="924">
        <v>4.1500000000000004</v>
      </c>
      <c r="BC399" s="924">
        <v>6.79</v>
      </c>
      <c r="BE399" s="666">
        <v>2014</v>
      </c>
      <c r="BF399" s="948" t="e">
        <f>#VALUE!</f>
        <v>#VALUE!</v>
      </c>
      <c r="BG399" s="933">
        <v>2.1999999999999997</v>
      </c>
    </row>
    <row r="400" spans="1:59" ht="11.25" customHeight="1" x14ac:dyDescent="0.2">
      <c r="A400" s="764" t="s">
        <v>4141</v>
      </c>
      <c r="B400" s="856" t="s">
        <v>4142</v>
      </c>
      <c r="C400" s="994" t="s">
        <v>4356</v>
      </c>
      <c r="D400" s="994" t="s">
        <v>4357</v>
      </c>
      <c r="E400" s="794">
        <v>7</v>
      </c>
      <c r="F400" s="526">
        <v>691</v>
      </c>
      <c r="G400" s="526" t="s">
        <v>106</v>
      </c>
      <c r="H400" s="526" t="s">
        <v>106</v>
      </c>
      <c r="I400" s="934">
        <v>35.81</v>
      </c>
      <c r="J400" s="704">
        <f t="shared" si="104"/>
        <v>2.0664618821558225</v>
      </c>
      <c r="K400" s="537">
        <v>0.185</v>
      </c>
      <c r="L400" s="526">
        <v>4</v>
      </c>
      <c r="M400" s="695">
        <f t="shared" si="105"/>
        <v>0.74</v>
      </c>
      <c r="N400" s="526" t="s">
        <v>493</v>
      </c>
      <c r="O400" s="645">
        <v>0.16</v>
      </c>
      <c r="P400" s="684">
        <v>43552</v>
      </c>
      <c r="Q400" s="684">
        <v>43570</v>
      </c>
      <c r="R400" s="695">
        <f t="shared" si="106"/>
        <v>15.624999999999996</v>
      </c>
      <c r="S400" s="761">
        <f>IF(INDEX(Historical!$D$7:$D$1439,MATCH(B400,Historical!$B$7:$B$1446,0))=0,"n/a",(INDEX(Historical!$C$7:$C$1439,MATCH(B400,Historical!$B$7:$B$1446,0))/INDEX(Historical!$D$7:$D$1439,MATCH(B400,Historical!$B$7:$B$1446,0))-1)*100)</f>
        <v>7.7586206896551824</v>
      </c>
      <c r="T400" s="761">
        <f>IF(INDEX(Historical!$F$7:$F$1432,MATCH(B400,Historical!$B$7:$B$1446,0))=0,"n/a",((INDEX(Historical!$C$7:$C$1439,MATCH(B400,Historical!$B$7:$B$1446,0))/INDEX(Historical!$F$7:$F$1432,MATCH(B400,Historical!$B$7:$B$1446,0)))^(1/3)-1)*100)</f>
        <v>7.0130183618327457</v>
      </c>
      <c r="U400" s="761">
        <f>IF(INDEX(Historical!$H$7:$H$1432,MATCH(B400,Historical!$B$7:$B$1446,0))=0,"n/a",((INDEX(Historical!$C$7:$C$1439,MATCH(B400,Historical!$B$7:$B$1446,0))/INDEX(Historical!$H$7:$H$1432,MATCH(B400,Historical!$B$7:$B$1446,0)))^(1/5)-1)*100)</f>
        <v>24.374728155491532</v>
      </c>
      <c r="V400" s="761" t="str">
        <f>IF(INDEX(Historical!$O$7:$O$1432,MATCH(B400,Historical!$B$7:$B$1446,0))=0,"n/a",((INDEX(Historical!$C$7:$C$1439,MATCH(B400,Historical!$B$7:$B$1446,0))/INDEX(Historical!$O$7:$O$1432,MATCH(B400,Historical!$B$7:$B$1446,0)))^(1/10)-1)*100)</f>
        <v>n/a</v>
      </c>
      <c r="W400" s="762" t="str">
        <f t="shared" si="107"/>
        <v>n/a</v>
      </c>
      <c r="X400" s="763">
        <f t="shared" si="108"/>
        <v>0.94843300215920356</v>
      </c>
      <c r="Y400" s="705"/>
      <c r="Z400" s="704">
        <f t="shared" si="109"/>
        <v>176.19047619047618</v>
      </c>
      <c r="AA400" s="937">
        <f t="shared" si="110"/>
        <v>85.261904761904773</v>
      </c>
      <c r="AB400" s="641">
        <v>12</v>
      </c>
      <c r="AC400" s="933">
        <v>0.42</v>
      </c>
      <c r="AD400" s="933">
        <v>8.61</v>
      </c>
      <c r="AE400" s="918">
        <v>16.52</v>
      </c>
      <c r="AF400" s="918">
        <v>1.96</v>
      </c>
      <c r="AG400" s="918">
        <v>2.4</v>
      </c>
      <c r="AH400" s="918">
        <v>-13.900000000000002</v>
      </c>
      <c r="AI400" s="918">
        <v>5.96</v>
      </c>
      <c r="AJ400" s="741">
        <v>25.7</v>
      </c>
      <c r="AK400" s="741">
        <v>10</v>
      </c>
      <c r="AL400" s="933">
        <v>3510</v>
      </c>
      <c r="AM400" s="933">
        <v>1.24</v>
      </c>
      <c r="AN400" s="933">
        <v>0.44</v>
      </c>
      <c r="AO400" s="804">
        <f t="shared" si="111"/>
        <v>-58.820714724257421</v>
      </c>
      <c r="AP400" s="805">
        <f t="shared" si="112"/>
        <v>26.441190037647353</v>
      </c>
      <c r="AQ400" s="938">
        <f t="shared" si="113"/>
        <v>172.52998475872815</v>
      </c>
      <c r="AR400" s="704">
        <f>INDEX(Historical!$C$7:$C$1439,MATCH(B400,Historical!$B$7:$B$1446,0))*IF(AH400="n/a",1.03,IF(AH400&lt;0,1.01,IF(AH400&gt;10,1.1,(1+AH400/100))))</f>
        <v>0.63124999999999998</v>
      </c>
      <c r="AS400" s="937">
        <f t="shared" si="114"/>
        <v>0.66887250000000009</v>
      </c>
      <c r="AT400" s="937">
        <f t="shared" si="103"/>
        <v>0.73575975000000016</v>
      </c>
      <c r="AU400" s="937">
        <f t="shared" si="103"/>
        <v>0.80933572500000028</v>
      </c>
      <c r="AV400" s="937">
        <f t="shared" si="103"/>
        <v>0.89026929750000039</v>
      </c>
      <c r="AW400" s="704">
        <f t="shared" si="115"/>
        <v>3.7354872725000012</v>
      </c>
      <c r="AX400" s="812">
        <f t="shared" si="116"/>
        <v>10.431408189053339</v>
      </c>
      <c r="AY400" s="790">
        <v>0.89</v>
      </c>
      <c r="AZ400" s="918">
        <v>28.910000000000004</v>
      </c>
      <c r="BA400" s="918">
        <v>-0.83</v>
      </c>
      <c r="BB400" s="918">
        <v>4.2700000000000005</v>
      </c>
      <c r="BC400" s="918">
        <v>11.43</v>
      </c>
      <c r="BE400" s="666">
        <v>2013</v>
      </c>
      <c r="BF400" s="948" t="e">
        <f>#VALUE!</f>
        <v>#VALUE!</v>
      </c>
      <c r="BG400" s="933">
        <v>1.4000000000000001</v>
      </c>
    </row>
    <row r="401" spans="1:59" ht="11.25" customHeight="1" x14ac:dyDescent="0.2">
      <c r="A401" s="932" t="s">
        <v>4141</v>
      </c>
      <c r="B401" s="927" t="s">
        <v>4142</v>
      </c>
      <c r="C401" s="994" t="s">
        <v>4356</v>
      </c>
      <c r="D401" s="994" t="s">
        <v>4357</v>
      </c>
      <c r="E401" s="794">
        <v>6</v>
      </c>
      <c r="F401" s="526">
        <v>794</v>
      </c>
      <c r="G401" s="526" t="s">
        <v>106</v>
      </c>
      <c r="H401" s="526" t="s">
        <v>106</v>
      </c>
      <c r="I401" s="926">
        <v>35.81</v>
      </c>
      <c r="J401" s="704">
        <f t="shared" si="104"/>
        <v>2.0664618821558225</v>
      </c>
      <c r="K401" s="929">
        <v>0.185</v>
      </c>
      <c r="L401" s="641">
        <v>4</v>
      </c>
      <c r="M401" s="695">
        <f t="shared" si="105"/>
        <v>0.74</v>
      </c>
      <c r="N401" s="923" t="s">
        <v>493</v>
      </c>
      <c r="O401" s="797">
        <v>0.16</v>
      </c>
      <c r="P401" s="917">
        <v>43552</v>
      </c>
      <c r="Q401" s="917">
        <v>43570</v>
      </c>
      <c r="R401" s="695">
        <f t="shared" si="106"/>
        <v>15.624999999999996</v>
      </c>
      <c r="S401" s="761">
        <f>IF(INDEX(Historical!$D$7:$D$1439,MATCH(B401,Historical!$B$7:$B$1446,0))=0,"n/a",(INDEX(Historical!$C$7:$C$1439,MATCH(B401,Historical!$B$7:$B$1446,0))/INDEX(Historical!$D$7:$D$1439,MATCH(B401,Historical!$B$7:$B$1446,0))-1)*100)</f>
        <v>7.7586206896551824</v>
      </c>
      <c r="T401" s="761">
        <f>IF(INDEX(Historical!$F$7:$F$1432,MATCH(B401,Historical!$B$7:$B$1446,0))=0,"n/a",((INDEX(Historical!$C$7:$C$1439,MATCH(B401,Historical!$B$7:$B$1446,0))/INDEX(Historical!$F$7:$F$1432,MATCH(B401,Historical!$B$7:$B$1446,0)))^(1/3)-1)*100)</f>
        <v>7.0130183618327457</v>
      </c>
      <c r="U401" s="761">
        <f>IF(INDEX(Historical!$H$7:$H$1432,MATCH(B401,Historical!$B$7:$B$1446,0))=0,"n/a",((INDEX(Historical!$C$7:$C$1439,MATCH(B401,Historical!$B$7:$B$1446,0))/INDEX(Historical!$H$7:$H$1432,MATCH(B401,Historical!$B$7:$B$1446,0)))^(1/5)-1)*100)</f>
        <v>24.374728155491532</v>
      </c>
      <c r="V401" s="761" t="str">
        <f>IF(INDEX(Historical!$O$7:$O$1432,MATCH(B401,Historical!$B$7:$B$1446,0))=0,"n/a",((INDEX(Historical!$C$7:$C$1439,MATCH(B401,Historical!$B$7:$B$1446,0))/INDEX(Historical!$O$7:$O$1432,MATCH(B401,Historical!$B$7:$B$1446,0)))^(1/10)-1)*100)</f>
        <v>n/a</v>
      </c>
      <c r="W401" s="762" t="str">
        <f t="shared" si="107"/>
        <v>n/a</v>
      </c>
      <c r="X401" s="763">
        <f t="shared" si="108"/>
        <v>0.94843300215920356</v>
      </c>
      <c r="Y401" s="928"/>
      <c r="Z401" s="704">
        <f t="shared" si="109"/>
        <v>176.19047619047618</v>
      </c>
      <c r="AA401" s="937">
        <f t="shared" si="110"/>
        <v>85.261904761904773</v>
      </c>
      <c r="AB401" s="641">
        <v>12</v>
      </c>
      <c r="AC401" s="918">
        <v>0.42</v>
      </c>
      <c r="AD401" s="918">
        <v>8.61</v>
      </c>
      <c r="AE401" s="918">
        <v>16.52</v>
      </c>
      <c r="AF401" s="918">
        <v>1.96</v>
      </c>
      <c r="AG401" s="918">
        <v>2.4</v>
      </c>
      <c r="AH401" s="918">
        <v>-13.900000000000002</v>
      </c>
      <c r="AI401" s="918">
        <v>5.96</v>
      </c>
      <c r="AJ401" s="918">
        <v>25.7</v>
      </c>
      <c r="AK401" s="918">
        <v>10</v>
      </c>
      <c r="AL401" s="930">
        <v>3510</v>
      </c>
      <c r="AM401" s="924">
        <v>1.24</v>
      </c>
      <c r="AN401" s="918">
        <v>0.44</v>
      </c>
      <c r="AO401" s="804">
        <f t="shared" si="111"/>
        <v>-58.820714724257421</v>
      </c>
      <c r="AP401" s="805">
        <f t="shared" si="112"/>
        <v>26.441190037647353</v>
      </c>
      <c r="AQ401" s="938">
        <f t="shared" si="113"/>
        <v>172.52998475872815</v>
      </c>
      <c r="AR401" s="704">
        <f>INDEX(Historical!$C$7:$C$1439,MATCH(B401,Historical!$B$7:$B$1446,0))*IF(AH401="n/a",1.03,IF(AH401&lt;0,1.01,IF(AH401&gt;10,1.1,(1+AH401/100))))</f>
        <v>0.63124999999999998</v>
      </c>
      <c r="AS401" s="937">
        <f t="shared" si="114"/>
        <v>0.66887250000000009</v>
      </c>
      <c r="AT401" s="937">
        <f t="shared" si="103"/>
        <v>0.73575975000000016</v>
      </c>
      <c r="AU401" s="937">
        <f t="shared" si="103"/>
        <v>0.80933572500000028</v>
      </c>
      <c r="AV401" s="937">
        <f t="shared" si="103"/>
        <v>0.89026929750000039</v>
      </c>
      <c r="AW401" s="704">
        <f t="shared" si="115"/>
        <v>3.7354872725000012</v>
      </c>
      <c r="AX401" s="812">
        <f t="shared" si="116"/>
        <v>10.431408189053339</v>
      </c>
      <c r="AY401" s="997">
        <v>0.89</v>
      </c>
      <c r="AZ401" s="924">
        <v>28.910000000000004</v>
      </c>
      <c r="BA401" s="924">
        <v>-0.83</v>
      </c>
      <c r="BB401" s="924">
        <v>4.2700000000000005</v>
      </c>
      <c r="BC401" s="924">
        <v>11.43</v>
      </c>
      <c r="BE401" s="666">
        <v>2014</v>
      </c>
      <c r="BF401" s="948" t="e">
        <f>#VALUE!</f>
        <v>#VALUE!</v>
      </c>
      <c r="BG401" s="933">
        <v>1.4000000000000001</v>
      </c>
    </row>
    <row r="402" spans="1:59" ht="11.25" customHeight="1" x14ac:dyDescent="0.2">
      <c r="A402" s="611" t="s">
        <v>1608</v>
      </c>
      <c r="B402" s="927" t="s">
        <v>1609</v>
      </c>
      <c r="C402" s="994" t="s">
        <v>108</v>
      </c>
      <c r="D402" s="994" t="s">
        <v>4376</v>
      </c>
      <c r="E402" s="794">
        <v>6</v>
      </c>
      <c r="F402" s="526">
        <v>734</v>
      </c>
      <c r="G402" s="526" t="s">
        <v>115</v>
      </c>
      <c r="H402" s="526" t="s">
        <v>115</v>
      </c>
      <c r="I402" s="926">
        <v>14.15</v>
      </c>
      <c r="J402" s="704">
        <f t="shared" si="104"/>
        <v>3.9575971731448765</v>
      </c>
      <c r="K402" s="929">
        <v>0.14000000000000001</v>
      </c>
      <c r="L402" s="641">
        <v>4</v>
      </c>
      <c r="M402" s="695">
        <f t="shared" si="105"/>
        <v>0.56000000000000005</v>
      </c>
      <c r="N402" s="923" t="s">
        <v>152</v>
      </c>
      <c r="O402" s="797">
        <v>0.09</v>
      </c>
      <c r="P402" s="917">
        <v>43349</v>
      </c>
      <c r="Q402" s="917">
        <v>43374</v>
      </c>
      <c r="R402" s="695">
        <f t="shared" si="106"/>
        <v>55.555555555555578</v>
      </c>
      <c r="S402" s="761">
        <f>IF(INDEX(Historical!$D$7:$D$1439,MATCH(B402,Historical!$B$7:$B$1446,0))=0,"n/a",(INDEX(Historical!$C$7:$C$1439,MATCH(B402,Historical!$B$7:$B$1446,0))/INDEX(Historical!$D$7:$D$1439,MATCH(B402,Historical!$B$7:$B$1446,0))-1)*100)</f>
        <v>30.15873015873014</v>
      </c>
      <c r="T402" s="761">
        <f>IF(INDEX(Historical!$F$7:$F$1432,MATCH(B402,Historical!$B$7:$B$1446,0))=0,"n/a",((INDEX(Historical!$C$7:$C$1439,MATCH(B402,Historical!$B$7:$B$1446,0))/INDEX(Historical!$F$7:$F$1432,MATCH(B402,Historical!$B$7:$B$1446,0)))^(1/3)-1)*100)</f>
        <v>23.06098642720351</v>
      </c>
      <c r="U402" s="761">
        <f>IF(INDEX(Historical!$H$7:$H$1432,MATCH(B402,Historical!$B$7:$B$1446,0))=0,"n/a",((INDEX(Historical!$C$7:$C$1439,MATCH(B402,Historical!$B$7:$B$1446,0))/INDEX(Historical!$H$7:$H$1432,MATCH(B402,Historical!$B$7:$B$1446,0)))^(1/5)-1)*100)</f>
        <v>38.656034031107048</v>
      </c>
      <c r="V402" s="761">
        <f>IF(INDEX(Historical!$O$7:$O$1432,MATCH(B402,Historical!$B$7:$B$1446,0))=0,"n/a",((INDEX(Historical!$C$7:$C$1439,MATCH(B402,Historical!$B$7:$B$1446,0))/INDEX(Historical!$O$7:$O$1432,MATCH(B402,Historical!$B$7:$B$1446,0)))^(1/10)-1)*100)</f>
        <v>-10.476672292265354</v>
      </c>
      <c r="W402" s="762" t="str">
        <f t="shared" si="107"/>
        <v>n/a</v>
      </c>
      <c r="X402" s="763">
        <f t="shared" si="108"/>
        <v>3.2484062211014328</v>
      </c>
      <c r="Y402" s="928"/>
      <c r="Z402" s="704">
        <f t="shared" si="109"/>
        <v>42.10526315789474</v>
      </c>
      <c r="AA402" s="937">
        <f t="shared" si="110"/>
        <v>10.639097744360901</v>
      </c>
      <c r="AB402" s="641">
        <v>12</v>
      </c>
      <c r="AC402" s="918">
        <v>1.33</v>
      </c>
      <c r="AD402" s="918">
        <v>1.18</v>
      </c>
      <c r="AE402" s="918">
        <v>3.5</v>
      </c>
      <c r="AF402" s="918">
        <v>1.03</v>
      </c>
      <c r="AG402" s="918">
        <v>11.600000000000001</v>
      </c>
      <c r="AH402" s="918">
        <v>28.799999999999997</v>
      </c>
      <c r="AI402" s="918">
        <v>7.9399999999999995</v>
      </c>
      <c r="AJ402" s="918">
        <v>11.899999999999999</v>
      </c>
      <c r="AK402" s="918">
        <v>9</v>
      </c>
      <c r="AL402" s="930">
        <v>15360</v>
      </c>
      <c r="AM402" s="924">
        <v>0.1</v>
      </c>
      <c r="AN402" s="918">
        <v>0.39</v>
      </c>
      <c r="AO402" s="804">
        <f t="shared" si="111"/>
        <v>31.97453345989102</v>
      </c>
      <c r="AP402" s="805">
        <f t="shared" si="112"/>
        <v>42.613631204251924</v>
      </c>
      <c r="AQ402" s="938">
        <f t="shared" si="113"/>
        <v>-30.212160636869534</v>
      </c>
      <c r="AR402" s="704">
        <f>INDEX(Historical!$C$7:$C$1439,MATCH(B402,Historical!$B$7:$B$1446,0))*IF(AH402="n/a",1.03,IF(AH402&lt;0,1.01,IF(AH402&gt;10,1.1,(1+AH402/100))))</f>
        <v>0.45100000000000001</v>
      </c>
      <c r="AS402" s="937">
        <f t="shared" si="114"/>
        <v>0.48680939999999995</v>
      </c>
      <c r="AT402" s="937">
        <f t="shared" si="103"/>
        <v>0.53062224599999996</v>
      </c>
      <c r="AU402" s="937">
        <f t="shared" si="103"/>
        <v>0.57837824814000005</v>
      </c>
      <c r="AV402" s="937">
        <f t="shared" si="103"/>
        <v>0.63043229047260008</v>
      </c>
      <c r="AW402" s="704">
        <f t="shared" si="115"/>
        <v>2.6772421846126</v>
      </c>
      <c r="AX402" s="812">
        <f t="shared" si="116"/>
        <v>18.920439467226853</v>
      </c>
      <c r="AY402" s="997">
        <v>1.48</v>
      </c>
      <c r="AZ402" s="924">
        <v>14.2</v>
      </c>
      <c r="BA402" s="924">
        <v>-29.21</v>
      </c>
      <c r="BB402" s="924">
        <v>-8.7800000000000011</v>
      </c>
      <c r="BC402" s="924">
        <v>-16.21</v>
      </c>
      <c r="BE402" s="666">
        <v>2013</v>
      </c>
      <c r="BF402" s="948" t="e">
        <f>#VALUE!</f>
        <v>#VALUE!</v>
      </c>
      <c r="BG402" s="933">
        <v>1.4000000000000001</v>
      </c>
    </row>
    <row r="403" spans="1:59" ht="11.25" customHeight="1" x14ac:dyDescent="0.2">
      <c r="A403" s="611" t="s">
        <v>1626</v>
      </c>
      <c r="B403" s="927" t="s">
        <v>1627</v>
      </c>
      <c r="C403" s="994" t="s">
        <v>4356</v>
      </c>
      <c r="D403" s="994" t="s">
        <v>4357</v>
      </c>
      <c r="E403" s="794">
        <v>7</v>
      </c>
      <c r="F403" s="526">
        <v>692</v>
      </c>
      <c r="G403" s="526" t="s">
        <v>106</v>
      </c>
      <c r="H403" s="526" t="s">
        <v>106</v>
      </c>
      <c r="I403" s="926">
        <v>82.24</v>
      </c>
      <c r="J403" s="704">
        <f t="shared" si="104"/>
        <v>4.3774319066147864</v>
      </c>
      <c r="K403" s="929">
        <v>0.9</v>
      </c>
      <c r="L403" s="641">
        <v>4</v>
      </c>
      <c r="M403" s="695">
        <f t="shared" si="105"/>
        <v>3.6</v>
      </c>
      <c r="N403" s="923" t="s">
        <v>220</v>
      </c>
      <c r="O403" s="797">
        <v>0.85</v>
      </c>
      <c r="P403" s="917">
        <v>43552</v>
      </c>
      <c r="Q403" s="917">
        <v>43570</v>
      </c>
      <c r="R403" s="695">
        <f t="shared" si="106"/>
        <v>5.8823529411764763</v>
      </c>
      <c r="S403" s="761">
        <f>IF(INDEX(Historical!$D$7:$D$1439,MATCH(B403,Historical!$B$7:$B$1446,0))=0,"n/a",(INDEX(Historical!$C$7:$C$1439,MATCH(B403,Historical!$B$7:$B$1446,0))/INDEX(Historical!$D$7:$D$1439,MATCH(B403,Historical!$B$7:$B$1446,0))-1)*100)</f>
        <v>6.3492063492063489</v>
      </c>
      <c r="T403" s="761">
        <f>IF(INDEX(Historical!$F$7:$F$1432,MATCH(B403,Historical!$B$7:$B$1446,0))=0,"n/a",((INDEX(Historical!$C$7:$C$1439,MATCH(B403,Historical!$B$7:$B$1446,0))/INDEX(Historical!$F$7:$F$1432,MATCH(B403,Historical!$B$7:$B$1446,0)))^(1/3)-1)*100)</f>
        <v>9.5220444541238791</v>
      </c>
      <c r="U403" s="761">
        <f>IF(INDEX(Historical!$H$7:$H$1432,MATCH(B403,Historical!$B$7:$B$1446,0))=0,"n/a",((INDEX(Historical!$C$7:$C$1439,MATCH(B403,Historical!$B$7:$B$1446,0))/INDEX(Historical!$H$7:$H$1432,MATCH(B403,Historical!$B$7:$B$1446,0)))^(1/5)-1)*100)</f>
        <v>17.433149768122114</v>
      </c>
      <c r="V403" s="761" t="str">
        <f>IF(INDEX(Historical!$O$7:$O$1432,MATCH(B403,Historical!$B$7:$B$1446,0))=0,"n/a",((INDEX(Historical!$C$7:$C$1439,MATCH(B403,Historical!$B$7:$B$1446,0))/INDEX(Historical!$O$7:$O$1432,MATCH(B403,Historical!$B$7:$B$1446,0)))^(1/10)-1)*100)</f>
        <v>n/a</v>
      </c>
      <c r="W403" s="762" t="str">
        <f t="shared" si="107"/>
        <v>n/a</v>
      </c>
      <c r="X403" s="763">
        <f t="shared" si="108"/>
        <v>0.75142886931560826</v>
      </c>
      <c r="Y403" s="718"/>
      <c r="Z403" s="704">
        <f t="shared" si="109"/>
        <v>70.175438596491233</v>
      </c>
      <c r="AA403" s="937">
        <f t="shared" si="110"/>
        <v>16.031189083820664</v>
      </c>
      <c r="AB403" s="641">
        <v>12</v>
      </c>
      <c r="AC403" s="918">
        <v>5.13</v>
      </c>
      <c r="AD403" s="918">
        <v>1.03</v>
      </c>
      <c r="AE403" s="918">
        <v>3.36</v>
      </c>
      <c r="AF403" s="918">
        <v>8.99</v>
      </c>
      <c r="AG403" s="918">
        <v>67.800000000000011</v>
      </c>
      <c r="AH403" s="918">
        <v>51.6</v>
      </c>
      <c r="AI403" s="918">
        <v>26.93</v>
      </c>
      <c r="AJ403" s="918">
        <v>23.200000000000003</v>
      </c>
      <c r="AK403" s="918">
        <v>15.509999999999998</v>
      </c>
      <c r="AL403" s="930">
        <v>4290</v>
      </c>
      <c r="AM403" s="924">
        <v>1.9</v>
      </c>
      <c r="AN403" s="918">
        <v>0</v>
      </c>
      <c r="AO403" s="804">
        <f t="shared" si="111"/>
        <v>5.7793925909162382</v>
      </c>
      <c r="AP403" s="805">
        <f t="shared" si="112"/>
        <v>21.810581674736902</v>
      </c>
      <c r="AQ403" s="938">
        <f t="shared" si="113"/>
        <v>153.08794243507774</v>
      </c>
      <c r="AR403" s="704">
        <f>INDEX(Historical!$C$7:$C$1439,MATCH(B403,Historical!$B$7:$B$1446,0))*IF(AH403="n/a",1.03,IF(AH403&lt;0,1.01,IF(AH403&gt;10,1.1,(1+AH403/100))))</f>
        <v>3.6850000000000005</v>
      </c>
      <c r="AS403" s="937">
        <f t="shared" si="114"/>
        <v>4.0535000000000005</v>
      </c>
      <c r="AT403" s="937">
        <f t="shared" si="103"/>
        <v>4.4588500000000009</v>
      </c>
      <c r="AU403" s="937">
        <f t="shared" si="103"/>
        <v>4.9047350000000014</v>
      </c>
      <c r="AV403" s="937">
        <f t="shared" si="103"/>
        <v>5.3952085000000016</v>
      </c>
      <c r="AW403" s="704">
        <f t="shared" si="115"/>
        <v>22.497293500000005</v>
      </c>
      <c r="AX403" s="812">
        <f t="shared" si="116"/>
        <v>27.355658438715963</v>
      </c>
      <c r="AY403" s="997">
        <v>1.41</v>
      </c>
      <c r="AZ403" s="924">
        <v>27.779999999999998</v>
      </c>
      <c r="BA403" s="924">
        <v>-8.64</v>
      </c>
      <c r="BB403" s="924">
        <v>0.9900000000000001</v>
      </c>
      <c r="BC403" s="924">
        <v>2.44</v>
      </c>
      <c r="BE403" s="666">
        <v>2013</v>
      </c>
      <c r="BF403" s="948" t="e">
        <f>#VALUE!</f>
        <v>#VALUE!</v>
      </c>
      <c r="BG403" s="933">
        <v>9.1</v>
      </c>
    </row>
    <row r="404" spans="1:59" ht="11.25" customHeight="1" x14ac:dyDescent="0.2">
      <c r="A404" s="611" t="s">
        <v>1606</v>
      </c>
      <c r="B404" s="927" t="s">
        <v>1607</v>
      </c>
      <c r="C404" s="994" t="s">
        <v>108</v>
      </c>
      <c r="D404" s="994" t="s">
        <v>4372</v>
      </c>
      <c r="E404" s="794">
        <v>7</v>
      </c>
      <c r="F404" s="526">
        <v>648</v>
      </c>
      <c r="G404" s="526" t="s">
        <v>106</v>
      </c>
      <c r="H404" s="526" t="s">
        <v>106</v>
      </c>
      <c r="I404" s="926">
        <v>80.41</v>
      </c>
      <c r="J404" s="704">
        <f t="shared" si="104"/>
        <v>1.6913319238900635</v>
      </c>
      <c r="K404" s="929">
        <v>0.34</v>
      </c>
      <c r="L404" s="641">
        <v>4</v>
      </c>
      <c r="M404" s="695">
        <f t="shared" si="105"/>
        <v>1.36</v>
      </c>
      <c r="N404" s="923" t="s">
        <v>572</v>
      </c>
      <c r="O404" s="797">
        <v>0.3</v>
      </c>
      <c r="P404" s="917">
        <v>43467</v>
      </c>
      <c r="Q404" s="917">
        <v>43482</v>
      </c>
      <c r="R404" s="695">
        <f t="shared" si="106"/>
        <v>13.333333333333346</v>
      </c>
      <c r="S404" s="761">
        <f>IF(INDEX(Historical!$D$7:$D$1439,MATCH(B404,Historical!$B$7:$B$1446,0))=0,"n/a",(INDEX(Historical!$C$7:$C$1439,MATCH(B404,Historical!$B$7:$B$1446,0))/INDEX(Historical!$D$7:$D$1439,MATCH(B404,Historical!$B$7:$B$1446,0))-1)*100)</f>
        <v>25</v>
      </c>
      <c r="T404" s="761">
        <f>IF(INDEX(Historical!$F$7:$F$1432,MATCH(B404,Historical!$B$7:$B$1446,0))=0,"n/a",((INDEX(Historical!$C$7:$C$1439,MATCH(B404,Historical!$B$7:$B$1446,0))/INDEX(Historical!$F$7:$F$1432,MATCH(B404,Historical!$B$7:$B$1446,0)))^(1/3)-1)*100)</f>
        <v>15.173720500186395</v>
      </c>
      <c r="U404" s="761">
        <f>IF(INDEX(Historical!$H$7:$H$1432,MATCH(B404,Historical!$B$7:$B$1446,0))=0,"n/a",((INDEX(Historical!$C$7:$C$1439,MATCH(B404,Historical!$B$7:$B$1446,0))/INDEX(Historical!$H$7:$H$1432,MATCH(B404,Historical!$B$7:$B$1446,0)))^(1/5)-1)*100)</f>
        <v>14.456623939757996</v>
      </c>
      <c r="V404" s="761">
        <f>IF(INDEX(Historical!$O$7:$O$1432,MATCH(B404,Historical!$B$7:$B$1446,0))=0,"n/a",((INDEX(Historical!$C$7:$C$1439,MATCH(B404,Historical!$B$7:$B$1446,0))/INDEX(Historical!$O$7:$O$1432,MATCH(B404,Historical!$B$7:$B$1446,0)))^(1/10)-1)*100)</f>
        <v>9.5958226385217227</v>
      </c>
      <c r="W404" s="762">
        <f t="shared" si="107"/>
        <v>1.5065538916614554</v>
      </c>
      <c r="X404" s="763">
        <f t="shared" si="108"/>
        <v>0.71923502187850719</v>
      </c>
      <c r="Y404" s="715"/>
      <c r="Z404" s="704">
        <f t="shared" si="109"/>
        <v>20.763358778625957</v>
      </c>
      <c r="AA404" s="937">
        <f t="shared" si="110"/>
        <v>12.276335877862595</v>
      </c>
      <c r="AB404" s="641">
        <v>9</v>
      </c>
      <c r="AC404" s="918">
        <v>6.55</v>
      </c>
      <c r="AD404" s="918">
        <v>1.46</v>
      </c>
      <c r="AE404" s="918">
        <v>1.52</v>
      </c>
      <c r="AF404" s="918">
        <v>1.89</v>
      </c>
      <c r="AG404" s="918">
        <v>16</v>
      </c>
      <c r="AH404" s="918">
        <v>49.1</v>
      </c>
      <c r="AI404" s="918">
        <v>10.14</v>
      </c>
      <c r="AJ404" s="918">
        <v>20.100000000000001</v>
      </c>
      <c r="AK404" s="918">
        <v>8.39</v>
      </c>
      <c r="AL404" s="930">
        <v>11730</v>
      </c>
      <c r="AM404" s="924">
        <v>0.6</v>
      </c>
      <c r="AN404" s="918">
        <v>4</v>
      </c>
      <c r="AO404" s="804">
        <f t="shared" si="111"/>
        <v>3.8716199857854665</v>
      </c>
      <c r="AP404" s="805">
        <f t="shared" si="112"/>
        <v>16.147955863648061</v>
      </c>
      <c r="AQ404" s="938">
        <f t="shared" si="113"/>
        <v>1.5486195740965103</v>
      </c>
      <c r="AR404" s="704">
        <f>INDEX(Historical!$C$7:$C$1439,MATCH(B404,Historical!$B$7:$B$1446,0))*IF(AH404="n/a",1.03,IF(AH404&lt;0,1.01,IF(AH404&gt;10,1.1,(1+AH404/100))))</f>
        <v>1.2100000000000002</v>
      </c>
      <c r="AS404" s="937">
        <f t="shared" si="114"/>
        <v>1.3310000000000004</v>
      </c>
      <c r="AT404" s="937">
        <f t="shared" si="103"/>
        <v>1.4426709000000006</v>
      </c>
      <c r="AU404" s="937">
        <f t="shared" si="103"/>
        <v>1.5637109885100009</v>
      </c>
      <c r="AV404" s="937">
        <f t="shared" si="103"/>
        <v>1.6949063404459901</v>
      </c>
      <c r="AW404" s="704">
        <f t="shared" si="115"/>
        <v>7.2422882289559913</v>
      </c>
      <c r="AX404" s="812">
        <f t="shared" si="116"/>
        <v>9.0067009438577195</v>
      </c>
      <c r="AY404" s="997">
        <v>1.53</v>
      </c>
      <c r="AZ404" s="924">
        <v>16.34</v>
      </c>
      <c r="BA404" s="924">
        <v>-21.3</v>
      </c>
      <c r="BB404" s="924">
        <v>-1.06</v>
      </c>
      <c r="BC404" s="924">
        <v>-5.47</v>
      </c>
      <c r="BE404" s="666">
        <v>2013</v>
      </c>
      <c r="BF404" s="948" t="e">
        <f>#VALUE!</f>
        <v>#VALUE!</v>
      </c>
      <c r="BG404" s="933">
        <v>2.7</v>
      </c>
    </row>
    <row r="405" spans="1:59" ht="11.25" customHeight="1" x14ac:dyDescent="0.2">
      <c r="A405" s="611" t="s">
        <v>3911</v>
      </c>
      <c r="B405" s="927" t="s">
        <v>3912</v>
      </c>
      <c r="C405" s="994" t="s">
        <v>4356</v>
      </c>
      <c r="D405" s="994" t="s">
        <v>4387</v>
      </c>
      <c r="E405" s="794">
        <v>6</v>
      </c>
      <c r="F405" s="526">
        <v>781</v>
      </c>
      <c r="G405" s="526" t="s">
        <v>106</v>
      </c>
      <c r="H405" s="526" t="s">
        <v>106</v>
      </c>
      <c r="I405" s="926">
        <v>38.54</v>
      </c>
      <c r="J405" s="704">
        <f t="shared" si="104"/>
        <v>2.1795537104307212</v>
      </c>
      <c r="K405" s="929">
        <v>0.21</v>
      </c>
      <c r="L405" s="641">
        <v>4</v>
      </c>
      <c r="M405" s="695">
        <f t="shared" si="105"/>
        <v>0.84</v>
      </c>
      <c r="N405" s="923" t="s">
        <v>714</v>
      </c>
      <c r="O405" s="797">
        <v>0.2</v>
      </c>
      <c r="P405" s="917">
        <v>43529</v>
      </c>
      <c r="Q405" s="917">
        <v>43544</v>
      </c>
      <c r="R405" s="695">
        <f t="shared" si="106"/>
        <v>4.9999999999999902</v>
      </c>
      <c r="S405" s="761">
        <f>IF(INDEX(Historical!$D$7:$D$1439,MATCH(B405,Historical!$B$7:$B$1446,0))=0,"n/a",(INDEX(Historical!$C$7:$C$1439,MATCH(B405,Historical!$B$7:$B$1446,0))/INDEX(Historical!$D$7:$D$1439,MATCH(B405,Historical!$B$7:$B$1446,0))-1)*100)</f>
        <v>11.111111111111116</v>
      </c>
      <c r="T405" s="761">
        <f>IF(INDEX(Historical!$F$7:$F$1432,MATCH(B405,Historical!$B$7:$B$1446,0))=0,"n/a",((INDEX(Historical!$C$7:$C$1439,MATCH(B405,Historical!$B$7:$B$1446,0))/INDEX(Historical!$F$7:$F$1432,MATCH(B405,Historical!$B$7:$B$1446,0)))^(1/3)-1)*100)</f>
        <v>16.960709528514649</v>
      </c>
      <c r="U405" s="761" t="str">
        <f>IF(INDEX(Historical!$H$7:$H$1432,MATCH(B405,Historical!$B$7:$B$1446,0))=0,"n/a",((INDEX(Historical!$C$7:$C$1439,MATCH(B405,Historical!$B$7:$B$1446,0))/INDEX(Historical!$H$7:$H$1432,MATCH(B405,Historical!$B$7:$B$1446,0)))^(1/5)-1)*100)</f>
        <v>n/a</v>
      </c>
      <c r="V405" s="761" t="str">
        <f>IF(INDEX(Historical!$O$7:$O$1432,MATCH(B405,Historical!$B$7:$B$1446,0))=0,"n/a",((INDEX(Historical!$C$7:$C$1439,MATCH(B405,Historical!$B$7:$B$1446,0))/INDEX(Historical!$O$7:$O$1432,MATCH(B405,Historical!$B$7:$B$1446,0)))^(1/10)-1)*100)</f>
        <v>n/a</v>
      </c>
      <c r="W405" s="762" t="str">
        <f t="shared" si="107"/>
        <v>n/a</v>
      </c>
      <c r="X405" s="763" t="str">
        <f t="shared" si="108"/>
        <v>n/a</v>
      </c>
      <c r="Y405" s="718"/>
      <c r="Z405" s="704">
        <f t="shared" si="109"/>
        <v>55.263157894736835</v>
      </c>
      <c r="AA405" s="937">
        <f t="shared" si="110"/>
        <v>25.355263157894736</v>
      </c>
      <c r="AB405" s="641">
        <v>12</v>
      </c>
      <c r="AC405" s="918">
        <v>1.52</v>
      </c>
      <c r="AD405" s="918" t="s">
        <v>137</v>
      </c>
      <c r="AE405" s="918">
        <v>3.27</v>
      </c>
      <c r="AF405" s="918">
        <v>1.42</v>
      </c>
      <c r="AG405" s="918">
        <v>5.7</v>
      </c>
      <c r="AH405" s="918">
        <v>163.6</v>
      </c>
      <c r="AI405" s="918">
        <v>6.41</v>
      </c>
      <c r="AJ405" s="918">
        <v>59.199999999999996</v>
      </c>
      <c r="AK405" s="918" t="s">
        <v>137</v>
      </c>
      <c r="AL405" s="930">
        <v>695.26</v>
      </c>
      <c r="AM405" s="924">
        <v>1.3</v>
      </c>
      <c r="AN405" s="918">
        <v>0.47</v>
      </c>
      <c r="AO405" s="804" t="str">
        <f t="shared" si="111"/>
        <v>n/a</v>
      </c>
      <c r="AP405" s="805" t="str">
        <f t="shared" si="112"/>
        <v>n/a</v>
      </c>
      <c r="AQ405" s="938">
        <f t="shared" si="113"/>
        <v>26.498965624599347</v>
      </c>
      <c r="AR405" s="704">
        <f>INDEX(Historical!$C$7:$C$1439,MATCH(B405,Historical!$B$7:$B$1446,0))*IF(AH405="n/a",1.03,IF(AH405&lt;0,1.01,IF(AH405&gt;10,1.1,(1+AH405/100))))</f>
        <v>0.88000000000000012</v>
      </c>
      <c r="AS405" s="937">
        <f t="shared" si="114"/>
        <v>0.93640800000000013</v>
      </c>
      <c r="AT405" s="937">
        <f t="shared" si="103"/>
        <v>0.96450024000000012</v>
      </c>
      <c r="AU405" s="937">
        <f t="shared" si="103"/>
        <v>0.9934352472000002</v>
      </c>
      <c r="AV405" s="937">
        <f t="shared" si="103"/>
        <v>1.0232383046160003</v>
      </c>
      <c r="AW405" s="704">
        <f t="shared" si="115"/>
        <v>4.7975817918160013</v>
      </c>
      <c r="AX405" s="812">
        <f t="shared" si="116"/>
        <v>12.448318089818375</v>
      </c>
      <c r="AY405" s="997">
        <v>0.88</v>
      </c>
      <c r="AZ405" s="924">
        <v>38.43</v>
      </c>
      <c r="BA405" s="924">
        <v>-37.08</v>
      </c>
      <c r="BB405" s="924">
        <v>-1.48</v>
      </c>
      <c r="BC405" s="924">
        <v>-8.18</v>
      </c>
      <c r="BE405" s="666">
        <v>2014</v>
      </c>
      <c r="BF405" s="948" t="e">
        <f>#VALUE!</f>
        <v>#VALUE!</v>
      </c>
      <c r="BG405" s="933">
        <v>6.4</v>
      </c>
    </row>
    <row r="406" spans="1:59" s="840" customFormat="1" ht="11.25" customHeight="1" x14ac:dyDescent="0.2">
      <c r="A406" s="819" t="s">
        <v>1614</v>
      </c>
      <c r="B406" s="848" t="s">
        <v>1615</v>
      </c>
      <c r="C406" s="994" t="s">
        <v>154</v>
      </c>
      <c r="D406" s="994" t="s">
        <v>4361</v>
      </c>
      <c r="E406" s="820">
        <v>7</v>
      </c>
      <c r="F406" s="526">
        <v>621</v>
      </c>
      <c r="G406" s="1151" t="s">
        <v>106</v>
      </c>
      <c r="H406" s="1151" t="s">
        <v>106</v>
      </c>
      <c r="I406" s="821">
        <v>103.97</v>
      </c>
      <c r="J406" s="822">
        <f t="shared" si="104"/>
        <v>1.4234875444839856</v>
      </c>
      <c r="K406" s="823">
        <v>0.37</v>
      </c>
      <c r="L406" s="824">
        <v>4</v>
      </c>
      <c r="M406" s="825">
        <f t="shared" si="105"/>
        <v>1.48</v>
      </c>
      <c r="N406" s="826" t="s">
        <v>714</v>
      </c>
      <c r="O406" s="827">
        <v>0.35</v>
      </c>
      <c r="P406" s="828">
        <v>43327</v>
      </c>
      <c r="Q406" s="828">
        <v>43363</v>
      </c>
      <c r="R406" s="825">
        <f t="shared" si="106"/>
        <v>5.7142857142857197</v>
      </c>
      <c r="S406" s="761">
        <f>IF(INDEX(Historical!$D$7:$D$1439,MATCH(B406,Historical!$B$7:$B$1446,0))=0,"n/a",(INDEX(Historical!$C$7:$C$1439,MATCH(B406,Historical!$B$7:$B$1446,0))/INDEX(Historical!$D$7:$D$1439,MATCH(B406,Historical!$B$7:$B$1446,0))-1)*100)</f>
        <v>5.8823529411764719</v>
      </c>
      <c r="T406" s="761">
        <f>IF(INDEX(Historical!$F$7:$F$1432,MATCH(B406,Historical!$B$7:$B$1446,0))=0,"n/a",((INDEX(Historical!$C$7:$C$1439,MATCH(B406,Historical!$B$7:$B$1446,0))/INDEX(Historical!$F$7:$F$1432,MATCH(B406,Historical!$B$7:$B$1446,0)))^(1/3)-1)*100)</f>
        <v>7.4735268605483851</v>
      </c>
      <c r="U406" s="761">
        <f>IF(INDEX(Historical!$H$7:$H$1432,MATCH(B406,Historical!$B$7:$B$1446,0))=0,"n/a",((INDEX(Historical!$C$7:$C$1439,MATCH(B406,Historical!$B$7:$B$1446,0))/INDEX(Historical!$H$7:$H$1432,MATCH(B406,Historical!$B$7:$B$1446,0)))^(1/5)-1)*100)</f>
        <v>11.382417860287909</v>
      </c>
      <c r="V406" s="761" t="str">
        <f>IF(INDEX(Historical!$O$7:$O$1432,MATCH(B406,Historical!$B$7:$B$1446,0))=0,"n/a",((INDEX(Historical!$C$7:$C$1439,MATCH(B406,Historical!$B$7:$B$1446,0))/INDEX(Historical!$O$7:$O$1432,MATCH(B406,Historical!$B$7:$B$1446,0)))^(1/10)-1)*100)</f>
        <v>n/a</v>
      </c>
      <c r="W406" s="829" t="str">
        <f t="shared" si="107"/>
        <v>n/a</v>
      </c>
      <c r="X406" s="830">
        <f t="shared" si="108"/>
        <v>1.3391079835632833</v>
      </c>
      <c r="Y406" s="845"/>
      <c r="Z406" s="822">
        <f t="shared" si="109"/>
        <v>46.105919003115261</v>
      </c>
      <c r="AA406" s="832">
        <f t="shared" si="110"/>
        <v>32.389408099688474</v>
      </c>
      <c r="AB406" s="824">
        <v>6</v>
      </c>
      <c r="AC406" s="833">
        <v>3.21</v>
      </c>
      <c r="AD406" s="833">
        <v>2.95</v>
      </c>
      <c r="AE406" s="833">
        <v>6.12</v>
      </c>
      <c r="AF406" s="833">
        <v>7.59</v>
      </c>
      <c r="AG406" s="833">
        <v>22.6</v>
      </c>
      <c r="AH406" s="833">
        <v>31.1</v>
      </c>
      <c r="AI406" s="833">
        <v>10.43</v>
      </c>
      <c r="AJ406" s="833">
        <v>8.5</v>
      </c>
      <c r="AK406" s="833">
        <v>10.99</v>
      </c>
      <c r="AL406" s="834">
        <v>15020</v>
      </c>
      <c r="AM406" s="835">
        <v>0.70000000000000007</v>
      </c>
      <c r="AN406" s="833">
        <v>0.61</v>
      </c>
      <c r="AO406" s="836">
        <f t="shared" si="111"/>
        <v>-19.583502694916579</v>
      </c>
      <c r="AP406" s="837">
        <f t="shared" si="112"/>
        <v>12.805905404771895</v>
      </c>
      <c r="AQ406" s="838">
        <f t="shared" si="113"/>
        <v>230.54541290058131</v>
      </c>
      <c r="AR406" s="704">
        <f>INDEX(Historical!$C$7:$C$1439,MATCH(B406,Historical!$B$7:$B$1446,0))*IF(AH406="n/a",1.03,IF(AH406&lt;0,1.01,IF(AH406&gt;10,1.1,(1+AH406/100))))</f>
        <v>1.5840000000000001</v>
      </c>
      <c r="AS406" s="832">
        <f t="shared" si="114"/>
        <v>1.7424000000000002</v>
      </c>
      <c r="AT406" s="832">
        <f t="shared" si="103"/>
        <v>1.9166400000000003</v>
      </c>
      <c r="AU406" s="832">
        <f t="shared" si="103"/>
        <v>2.1083040000000004</v>
      </c>
      <c r="AV406" s="832">
        <f t="shared" si="103"/>
        <v>2.3191344000000007</v>
      </c>
      <c r="AW406" s="822">
        <f t="shared" si="115"/>
        <v>9.6704784000000021</v>
      </c>
      <c r="AX406" s="839">
        <f t="shared" si="116"/>
        <v>9.3012199672982625</v>
      </c>
      <c r="AY406" s="998">
        <v>0.56000000000000005</v>
      </c>
      <c r="AZ406" s="835">
        <v>14.71</v>
      </c>
      <c r="BA406" s="835">
        <v>-12.26</v>
      </c>
      <c r="BB406" s="835">
        <v>2.63</v>
      </c>
      <c r="BC406" s="835">
        <v>-2.5</v>
      </c>
      <c r="BD406" s="964"/>
      <c r="BE406" s="666">
        <v>2012</v>
      </c>
      <c r="BF406" s="948" t="e">
        <f>#VALUE!</f>
        <v>#VALUE!</v>
      </c>
      <c r="BG406" s="895">
        <v>13.3</v>
      </c>
    </row>
    <row r="407" spans="1:59" ht="11.25" customHeight="1" x14ac:dyDescent="0.2">
      <c r="A407" s="537" t="s">
        <v>1620</v>
      </c>
      <c r="B407" s="927" t="s">
        <v>1621</v>
      </c>
      <c r="C407" s="994" t="s">
        <v>112</v>
      </c>
      <c r="D407" s="994" t="s">
        <v>4400</v>
      </c>
      <c r="E407" s="794">
        <v>9</v>
      </c>
      <c r="F407" s="526">
        <v>397</v>
      </c>
      <c r="G407" s="526" t="s">
        <v>37</v>
      </c>
      <c r="H407" s="526" t="s">
        <v>115</v>
      </c>
      <c r="I407" s="926">
        <v>175.46</v>
      </c>
      <c r="J407" s="704">
        <f t="shared" si="104"/>
        <v>2.2113302177134386</v>
      </c>
      <c r="K407" s="929">
        <v>0.97</v>
      </c>
      <c r="L407" s="641">
        <v>4</v>
      </c>
      <c r="M407" s="695">
        <f t="shared" si="105"/>
        <v>3.88</v>
      </c>
      <c r="N407" s="923" t="s">
        <v>143</v>
      </c>
      <c r="O407" s="797">
        <v>0.92</v>
      </c>
      <c r="P407" s="917">
        <v>43412</v>
      </c>
      <c r="Q407" s="917">
        <v>43444</v>
      </c>
      <c r="R407" s="695">
        <f t="shared" si="106"/>
        <v>5.4347826086956443</v>
      </c>
      <c r="S407" s="761">
        <f>IF(INDEX(Historical!$D$7:$D$1439,MATCH(B407,Historical!$B$7:$B$1446,0))=0,"n/a",(INDEX(Historical!$C$7:$C$1439,MATCH(B407,Historical!$B$7:$B$1446,0))/INDEX(Historical!$D$7:$D$1439,MATCH(B407,Historical!$B$7:$B$1446,0))-1)*100)</f>
        <v>17.014446227929358</v>
      </c>
      <c r="T407" s="761">
        <f>IF(INDEX(Historical!$F$7:$F$1432,MATCH(B407,Historical!$B$7:$B$1446,0))=0,"n/a",((INDEX(Historical!$C$7:$C$1439,MATCH(B407,Historical!$B$7:$B$1446,0))/INDEX(Historical!$F$7:$F$1432,MATCH(B407,Historical!$B$7:$B$1446,0)))^(1/3)-1)*100)</f>
        <v>10.864179911052618</v>
      </c>
      <c r="U407" s="761">
        <f>IF(INDEX(Historical!$H$7:$H$1432,MATCH(B407,Historical!$B$7:$B$1446,0))=0,"n/a",((INDEX(Historical!$C$7:$C$1439,MATCH(B407,Historical!$B$7:$B$1446,0))/INDEX(Historical!$H$7:$H$1432,MATCH(B407,Historical!$B$7:$B$1446,0)))^(1/5)-1)*100)</f>
        <v>11.766139250041686</v>
      </c>
      <c r="V407" s="761">
        <f>IF(INDEX(Historical!$O$7:$O$1432,MATCH(B407,Historical!$B$7:$B$1446,0))=0,"n/a",((INDEX(Historical!$C$7:$C$1439,MATCH(B407,Historical!$B$7:$B$1446,0))/INDEX(Historical!$O$7:$O$1432,MATCH(B407,Historical!$B$7:$B$1446,0)))^(1/10)-1)*100)</f>
        <v>12.130550509140935</v>
      </c>
      <c r="W407" s="762">
        <f t="shared" si="107"/>
        <v>0.96995921505585025</v>
      </c>
      <c r="X407" s="763">
        <f t="shared" si="108"/>
        <v>1.2256395052126756</v>
      </c>
      <c r="Y407" s="725"/>
      <c r="Z407" s="704">
        <f t="shared" si="109"/>
        <v>52.432432432432428</v>
      </c>
      <c r="AA407" s="937">
        <f t="shared" si="110"/>
        <v>23.710810810810809</v>
      </c>
      <c r="AB407" s="641">
        <v>9</v>
      </c>
      <c r="AC407" s="918">
        <v>7.4</v>
      </c>
      <c r="AD407" s="918">
        <v>2.31</v>
      </c>
      <c r="AE407" s="918">
        <v>3.25</v>
      </c>
      <c r="AF407" s="918">
        <v>16.57</v>
      </c>
      <c r="AG407" s="918">
        <v>54.2</v>
      </c>
      <c r="AH407" s="918">
        <v>33.200000000000003</v>
      </c>
      <c r="AI407" s="918">
        <v>7.93</v>
      </c>
      <c r="AJ407" s="918">
        <v>9.6</v>
      </c>
      <c r="AK407" s="918">
        <v>10.280000000000001</v>
      </c>
      <c r="AL407" s="930">
        <v>21850</v>
      </c>
      <c r="AM407" s="925">
        <v>0.70000000000000007</v>
      </c>
      <c r="AN407" s="918">
        <v>1.46</v>
      </c>
      <c r="AO407" s="804">
        <f t="shared" si="111"/>
        <v>-9.7333413430556845</v>
      </c>
      <c r="AP407" s="805">
        <f t="shared" si="112"/>
        <v>13.977469467755125</v>
      </c>
      <c r="AQ407" s="938">
        <f t="shared" si="113"/>
        <v>317.87192888365803</v>
      </c>
      <c r="AR407" s="704">
        <f>INDEX(Historical!$C$7:$C$1439,MATCH(B407,Historical!$B$7:$B$1446,0))*IF(AH407="n/a",1.03,IF(AH407&lt;0,1.01,IF(AH407&gt;10,1.1,(1+AH407/100))))</f>
        <v>4.0095000000000001</v>
      </c>
      <c r="AS407" s="937">
        <f t="shared" si="114"/>
        <v>4.3274533499999999</v>
      </c>
      <c r="AT407" s="937">
        <f t="shared" ref="AT407:AV426" si="118">IF($AK407="n/a",1.03*AS407,IF($AK407&lt;0,1.01*AS407,IF($AK407&gt;10,1.1*AS407,(1+$AK407/100)*AS407)))</f>
        <v>4.7601986850000007</v>
      </c>
      <c r="AU407" s="937">
        <f t="shared" si="118"/>
        <v>5.2362185535000014</v>
      </c>
      <c r="AV407" s="937">
        <f t="shared" si="118"/>
        <v>5.7598404088500024</v>
      </c>
      <c r="AW407" s="704">
        <f t="shared" si="115"/>
        <v>24.093210997350006</v>
      </c>
      <c r="AX407" s="812">
        <f t="shared" si="116"/>
        <v>13.731455030975722</v>
      </c>
      <c r="AY407" s="997">
        <v>1.34</v>
      </c>
      <c r="AZ407" s="924">
        <v>24.04</v>
      </c>
      <c r="BA407" s="924">
        <v>-11.49</v>
      </c>
      <c r="BB407" s="924">
        <v>1.1900000000000002</v>
      </c>
      <c r="BC407" s="924">
        <v>2.08</v>
      </c>
      <c r="BE407" s="666">
        <v>2010</v>
      </c>
      <c r="BF407" s="948" t="e">
        <f>#VALUE!</f>
        <v>#VALUE!</v>
      </c>
      <c r="BG407" s="933">
        <v>13.900000000000002</v>
      </c>
    </row>
    <row r="408" spans="1:59" ht="11.25" customHeight="1" x14ac:dyDescent="0.2">
      <c r="A408" s="537" t="s">
        <v>1612</v>
      </c>
      <c r="B408" s="927" t="s">
        <v>1613</v>
      </c>
      <c r="C408" s="994" t="s">
        <v>123</v>
      </c>
      <c r="D408" s="994" t="s">
        <v>4393</v>
      </c>
      <c r="E408" s="794">
        <v>9</v>
      </c>
      <c r="F408" s="526">
        <v>454</v>
      </c>
      <c r="G408" s="526" t="s">
        <v>106</v>
      </c>
      <c r="H408" s="526" t="s">
        <v>106</v>
      </c>
      <c r="I408" s="926">
        <v>90.26</v>
      </c>
      <c r="J408" s="704">
        <f t="shared" si="104"/>
        <v>2.4374030578329271</v>
      </c>
      <c r="K408" s="929">
        <v>0.55000000000000004</v>
      </c>
      <c r="L408" s="641">
        <v>4</v>
      </c>
      <c r="M408" s="695">
        <f t="shared" si="105"/>
        <v>2.2000000000000002</v>
      </c>
      <c r="N408" s="923" t="s">
        <v>320</v>
      </c>
      <c r="O408" s="797">
        <v>0.5</v>
      </c>
      <c r="P408" s="917">
        <v>43538</v>
      </c>
      <c r="Q408" s="917">
        <v>43553</v>
      </c>
      <c r="R408" s="695">
        <f t="shared" si="106"/>
        <v>10.000000000000009</v>
      </c>
      <c r="S408" s="761">
        <f>IF(INDEX(Historical!$D$7:$D$1439,MATCH(B408,Historical!$B$7:$B$1446,0))=0,"n/a",(INDEX(Historical!$C$7:$C$1439,MATCH(B408,Historical!$B$7:$B$1446,0))/INDEX(Historical!$D$7:$D$1439,MATCH(B408,Historical!$B$7:$B$1446,0))-1)*100)</f>
        <v>11.111111111111116</v>
      </c>
      <c r="T408" s="761">
        <f>IF(INDEX(Historical!$F$7:$F$1432,MATCH(B408,Historical!$B$7:$B$1446,0))=0,"n/a",((INDEX(Historical!$C$7:$C$1439,MATCH(B408,Historical!$B$7:$B$1446,0))/INDEX(Historical!$F$7:$F$1432,MATCH(B408,Historical!$B$7:$B$1446,0)))^(1/3)-1)*100)</f>
        <v>7.7217345015941907</v>
      </c>
      <c r="U408" s="761">
        <f>IF(INDEX(Historical!$H$7:$H$1432,MATCH(B408,Historical!$B$7:$B$1446,0))=0,"n/a",((INDEX(Historical!$C$7:$C$1439,MATCH(B408,Historical!$B$7:$B$1446,0))/INDEX(Historical!$H$7:$H$1432,MATCH(B408,Historical!$B$7:$B$1446,0)))^(1/5)-1)*100)</f>
        <v>9.681123419972181</v>
      </c>
      <c r="V408" s="761">
        <f>IF(INDEX(Historical!$O$7:$O$1432,MATCH(B408,Historical!$B$7:$B$1446,0))=0,"n/a",((INDEX(Historical!$C$7:$C$1439,MATCH(B408,Historical!$B$7:$B$1446,0))/INDEX(Historical!$O$7:$O$1432,MATCH(B408,Historical!$B$7:$B$1446,0)))^(1/10)-1)*100)</f>
        <v>17.461894308801895</v>
      </c>
      <c r="W408" s="762">
        <f t="shared" si="107"/>
        <v>0.55441427194369652</v>
      </c>
      <c r="X408" s="763">
        <f t="shared" si="108"/>
        <v>0.59760021110939388</v>
      </c>
      <c r="Y408" s="725"/>
      <c r="Z408" s="704">
        <f t="shared" si="109"/>
        <v>25.114155251141558</v>
      </c>
      <c r="AA408" s="937">
        <f t="shared" si="110"/>
        <v>10.303652968036531</v>
      </c>
      <c r="AB408" s="641">
        <v>12</v>
      </c>
      <c r="AC408" s="918">
        <v>8.76</v>
      </c>
      <c r="AD408" s="918">
        <v>1.01</v>
      </c>
      <c r="AE408" s="918">
        <v>0.54</v>
      </c>
      <c r="AF408" s="918">
        <v>1.34</v>
      </c>
      <c r="AG408" s="918">
        <v>13.100000000000001</v>
      </c>
      <c r="AH408" s="918">
        <v>59.199999999999996</v>
      </c>
      <c r="AI408" s="918">
        <v>-4.2799999999999994</v>
      </c>
      <c r="AJ408" s="918">
        <v>16.2</v>
      </c>
      <c r="AK408" s="918">
        <v>10.23</v>
      </c>
      <c r="AL408" s="930">
        <v>6280</v>
      </c>
      <c r="AM408" s="924">
        <v>3.3000000000000003</v>
      </c>
      <c r="AN408" s="918">
        <v>0.47</v>
      </c>
      <c r="AO408" s="804">
        <f t="shared" si="111"/>
        <v>1.814873509768578</v>
      </c>
      <c r="AP408" s="805">
        <f t="shared" si="112"/>
        <v>12.118526477805108</v>
      </c>
      <c r="AQ408" s="938">
        <f t="shared" si="113"/>
        <v>-21.664836965570533</v>
      </c>
      <c r="AR408" s="704">
        <f>INDEX(Historical!$C$7:$C$1439,MATCH(B408,Historical!$B$7:$B$1446,0))*IF(AH408="n/a",1.03,IF(AH408&lt;0,1.01,IF(AH408&gt;10,1.1,(1+AH408/100))))</f>
        <v>2.2000000000000002</v>
      </c>
      <c r="AS408" s="937">
        <f t="shared" si="114"/>
        <v>2.2220000000000004</v>
      </c>
      <c r="AT408" s="937">
        <f t="shared" si="118"/>
        <v>2.4442000000000008</v>
      </c>
      <c r="AU408" s="937">
        <f t="shared" si="118"/>
        <v>2.6886200000000011</v>
      </c>
      <c r="AV408" s="937">
        <f t="shared" si="118"/>
        <v>2.9574820000000015</v>
      </c>
      <c r="AW408" s="704">
        <f t="shared" si="115"/>
        <v>12.512302000000005</v>
      </c>
      <c r="AX408" s="812">
        <f t="shared" si="116"/>
        <v>13.862510525149574</v>
      </c>
      <c r="AY408" s="997">
        <v>1.26</v>
      </c>
      <c r="AZ408" s="924">
        <v>31.540000000000003</v>
      </c>
      <c r="BA408" s="924">
        <v>-7.3400000000000007</v>
      </c>
      <c r="BB408" s="924">
        <v>6.09</v>
      </c>
      <c r="BC408" s="924">
        <v>7.24</v>
      </c>
      <c r="BE408" s="666">
        <v>2011</v>
      </c>
      <c r="BF408" s="948" t="e">
        <f>#VALUE!</f>
        <v>#VALUE!</v>
      </c>
      <c r="BG408" s="933">
        <v>7.7</v>
      </c>
    </row>
    <row r="409" spans="1:59" ht="11.25" customHeight="1" x14ac:dyDescent="0.2">
      <c r="A409" s="611" t="s">
        <v>1624</v>
      </c>
      <c r="B409" s="927" t="s">
        <v>1625</v>
      </c>
      <c r="C409" s="994" t="s">
        <v>247</v>
      </c>
      <c r="D409" s="994" t="s">
        <v>4390</v>
      </c>
      <c r="E409" s="794">
        <v>7</v>
      </c>
      <c r="F409" s="526">
        <v>674</v>
      </c>
      <c r="G409" s="526" t="s">
        <v>106</v>
      </c>
      <c r="H409" s="526" t="s">
        <v>106</v>
      </c>
      <c r="I409" s="926">
        <v>25.59</v>
      </c>
      <c r="J409" s="704">
        <f t="shared" si="104"/>
        <v>2.0320437670965221</v>
      </c>
      <c r="K409" s="929">
        <v>0.13</v>
      </c>
      <c r="L409" s="641">
        <v>4</v>
      </c>
      <c r="M409" s="695">
        <f t="shared" si="105"/>
        <v>0.52</v>
      </c>
      <c r="N409" s="923" t="s">
        <v>610</v>
      </c>
      <c r="O409" s="797">
        <v>0.11</v>
      </c>
      <c r="P409" s="917">
        <v>43530</v>
      </c>
      <c r="Q409" s="917">
        <v>43545</v>
      </c>
      <c r="R409" s="695">
        <f t="shared" si="106"/>
        <v>18.181818181818183</v>
      </c>
      <c r="S409" s="761">
        <f>IF(INDEX(Historical!$D$7:$D$1439,MATCH(B409,Historical!$B$7:$B$1446,0))=0,"n/a",(INDEX(Historical!$C$7:$C$1439,MATCH(B409,Historical!$B$7:$B$1446,0))/INDEX(Historical!$D$7:$D$1439,MATCH(B409,Historical!$B$7:$B$1446,0))-1)*100)</f>
        <v>22.222222222222232</v>
      </c>
      <c r="T409" s="761">
        <f>IF(INDEX(Historical!$F$7:$F$1432,MATCH(B409,Historical!$B$7:$B$1446,0))=0,"n/a",((INDEX(Historical!$C$7:$C$1439,MATCH(B409,Historical!$B$7:$B$1446,0))/INDEX(Historical!$F$7:$F$1432,MATCH(B409,Historical!$B$7:$B$1446,0)))^(1/3)-1)*100)</f>
        <v>22.390341034166038</v>
      </c>
      <c r="U409" s="761">
        <f>IF(INDEX(Historical!$H$7:$H$1432,MATCH(B409,Historical!$B$7:$B$1446,0))=0,"n/a",((INDEX(Historical!$C$7:$C$1439,MATCH(B409,Historical!$B$7:$B$1446,0))/INDEX(Historical!$H$7:$H$1432,MATCH(B409,Historical!$B$7:$B$1446,0)))^(1/5)-1)*100)</f>
        <v>29.674411610965823</v>
      </c>
      <c r="V409" s="761" t="str">
        <f>IF(INDEX(Historical!$O$7:$O$1432,MATCH(B409,Historical!$B$7:$B$1446,0))=0,"n/a",((INDEX(Historical!$C$7:$C$1439,MATCH(B409,Historical!$B$7:$B$1446,0))/INDEX(Historical!$O$7:$O$1432,MATCH(B409,Historical!$B$7:$B$1446,0)))^(1/10)-1)*100)</f>
        <v>n/a</v>
      </c>
      <c r="W409" s="762" t="str">
        <f t="shared" si="107"/>
        <v>n/a</v>
      </c>
      <c r="X409" s="763">
        <f t="shared" si="108"/>
        <v>2.0324939459565634</v>
      </c>
      <c r="Y409" s="715"/>
      <c r="Z409" s="704">
        <f t="shared" si="109"/>
        <v>38.518518518518519</v>
      </c>
      <c r="AA409" s="937">
        <f t="shared" si="110"/>
        <v>18.955555555555556</v>
      </c>
      <c r="AB409" s="641">
        <v>12</v>
      </c>
      <c r="AC409" s="918">
        <v>1.35</v>
      </c>
      <c r="AD409" s="918">
        <v>1.33</v>
      </c>
      <c r="AE409" s="918">
        <v>1.73</v>
      </c>
      <c r="AF409" s="918">
        <v>8.39</v>
      </c>
      <c r="AG409" s="918">
        <v>47</v>
      </c>
      <c r="AH409" s="918">
        <v>33.4</v>
      </c>
      <c r="AI409" s="918">
        <v>4.93</v>
      </c>
      <c r="AJ409" s="918">
        <v>14.6</v>
      </c>
      <c r="AK409" s="918">
        <v>14.180000000000001</v>
      </c>
      <c r="AL409" s="930">
        <v>784.33</v>
      </c>
      <c r="AM409" s="924">
        <v>7.3</v>
      </c>
      <c r="AN409" s="918">
        <v>0.46</v>
      </c>
      <c r="AO409" s="804">
        <f t="shared" si="111"/>
        <v>12.750899822506788</v>
      </c>
      <c r="AP409" s="805">
        <f t="shared" si="112"/>
        <v>31.706455378062344</v>
      </c>
      <c r="AQ409" s="938">
        <f t="shared" si="113"/>
        <v>165.86304837985134</v>
      </c>
      <c r="AR409" s="704">
        <f>INDEX(Historical!$C$7:$C$1439,MATCH(B409,Historical!$B$7:$B$1446,0))*IF(AH409="n/a",1.03,IF(AH409&lt;0,1.01,IF(AH409&gt;10,1.1,(1+AH409/100))))</f>
        <v>0.48400000000000004</v>
      </c>
      <c r="AS409" s="937">
        <f t="shared" si="114"/>
        <v>0.50786120000000001</v>
      </c>
      <c r="AT409" s="937">
        <f t="shared" si="118"/>
        <v>0.55864732000000006</v>
      </c>
      <c r="AU409" s="937">
        <f t="shared" si="118"/>
        <v>0.61451205200000014</v>
      </c>
      <c r="AV409" s="937">
        <f t="shared" si="118"/>
        <v>0.67596325720000017</v>
      </c>
      <c r="AW409" s="704">
        <f t="shared" si="115"/>
        <v>2.8409838292000007</v>
      </c>
      <c r="AX409" s="812">
        <f t="shared" si="116"/>
        <v>11.101929774130523</v>
      </c>
      <c r="AY409" s="997">
        <v>0.53</v>
      </c>
      <c r="AZ409" s="924">
        <v>17.93</v>
      </c>
      <c r="BA409" s="924">
        <v>-24.62</v>
      </c>
      <c r="BB409" s="924">
        <v>4.01</v>
      </c>
      <c r="BC409" s="924">
        <v>-5.45</v>
      </c>
      <c r="BE409" s="666">
        <v>2013</v>
      </c>
      <c r="BF409" s="948" t="e">
        <f>#VALUE!</f>
        <v>#VALUE!</v>
      </c>
      <c r="BG409" s="933">
        <v>17.399999999999999</v>
      </c>
    </row>
    <row r="410" spans="1:59" ht="11.25" customHeight="1" x14ac:dyDescent="0.2">
      <c r="A410" s="932" t="s">
        <v>4459</v>
      </c>
      <c r="B410" s="927" t="s">
        <v>3970</v>
      </c>
      <c r="C410" s="994" t="s">
        <v>108</v>
      </c>
      <c r="D410" s="994" t="s">
        <v>4368</v>
      </c>
      <c r="E410" s="794">
        <v>5</v>
      </c>
      <c r="F410" s="526">
        <v>854</v>
      </c>
      <c r="G410" s="526" t="s">
        <v>106</v>
      </c>
      <c r="H410" s="526" t="s">
        <v>106</v>
      </c>
      <c r="I410" s="926">
        <v>7.31</v>
      </c>
      <c r="J410" s="704">
        <f t="shared" si="104"/>
        <v>2.1887824897400825</v>
      </c>
      <c r="K410" s="929">
        <v>0.04</v>
      </c>
      <c r="L410" s="641">
        <v>4</v>
      </c>
      <c r="M410" s="695">
        <f t="shared" si="105"/>
        <v>0.16</v>
      </c>
      <c r="N410" s="923" t="s">
        <v>225</v>
      </c>
      <c r="O410" s="797">
        <v>3.5000000000000003E-2</v>
      </c>
      <c r="P410" s="917">
        <v>43472</v>
      </c>
      <c r="Q410" s="917">
        <v>43487</v>
      </c>
      <c r="R410" s="695">
        <f t="shared" si="106"/>
        <v>14.285714285714276</v>
      </c>
      <c r="S410" s="761">
        <f>IF(INDEX(Historical!$D$7:$D$1439,MATCH(B410,Historical!$B$7:$B$1446,0))=0,"n/a",(INDEX(Historical!$C$7:$C$1439,MATCH(B410,Historical!$B$7:$B$1446,0))/INDEX(Historical!$D$7:$D$1439,MATCH(B410,Historical!$B$7:$B$1446,0))-1)*100)</f>
        <v>52.941176470588225</v>
      </c>
      <c r="T410" s="761">
        <f>IF(INDEX(Historical!$F$7:$F$1432,MATCH(B410,Historical!$B$7:$B$1446,0))=0,"n/a",((INDEX(Historical!$C$7:$C$1439,MATCH(B410,Historical!$B$7:$B$1446,0))/INDEX(Historical!$F$7:$F$1432,MATCH(B410,Historical!$B$7:$B$1446,0)))^(1/3)-1)*100)</f>
        <v>49.765160329101562</v>
      </c>
      <c r="U410" s="761" t="str">
        <f>IF(INDEX(Historical!$H$7:$H$1432,MATCH(B410,Historical!$B$7:$B$1446,0))=0,"n/a",((INDEX(Historical!$C$7:$C$1439,MATCH(B410,Historical!$B$7:$B$1446,0))/INDEX(Historical!$H$7:$H$1432,MATCH(B410,Historical!$B$7:$B$1446,0)))^(1/5)-1)*100)</f>
        <v>n/a</v>
      </c>
      <c r="V410" s="761" t="str">
        <f>IF(INDEX(Historical!$O$7:$O$1432,MATCH(B410,Historical!$B$7:$B$1446,0))=0,"n/a",((INDEX(Historical!$C$7:$C$1439,MATCH(B410,Historical!$B$7:$B$1446,0))/INDEX(Historical!$O$7:$O$1432,MATCH(B410,Historical!$B$7:$B$1446,0)))^(1/10)-1)*100)</f>
        <v>n/a</v>
      </c>
      <c r="W410" s="762" t="str">
        <f t="shared" si="107"/>
        <v>n/a</v>
      </c>
      <c r="X410" s="763" t="str">
        <f t="shared" si="108"/>
        <v>n/a</v>
      </c>
      <c r="Y410" s="928"/>
      <c r="Z410" s="704">
        <f t="shared" si="109"/>
        <v>22.222222222222225</v>
      </c>
      <c r="AA410" s="937">
        <f t="shared" si="110"/>
        <v>10.152777777777777</v>
      </c>
      <c r="AB410" s="641">
        <v>3</v>
      </c>
      <c r="AC410" s="918">
        <v>0.72</v>
      </c>
      <c r="AD410" s="918">
        <v>0.84</v>
      </c>
      <c r="AE410" s="918">
        <v>3.53</v>
      </c>
      <c r="AF410" s="918">
        <v>1.29</v>
      </c>
      <c r="AG410" s="918">
        <v>13.200000000000001</v>
      </c>
      <c r="AH410" s="918">
        <v>66.2</v>
      </c>
      <c r="AI410" s="918">
        <v>-4</v>
      </c>
      <c r="AJ410" s="918">
        <v>35.9</v>
      </c>
      <c r="AK410" s="918">
        <v>12</v>
      </c>
      <c r="AL410" s="930">
        <v>169.15</v>
      </c>
      <c r="AM410" s="924">
        <v>0.2</v>
      </c>
      <c r="AN410" s="918">
        <v>0.23</v>
      </c>
      <c r="AO410" s="804" t="str">
        <f t="shared" si="111"/>
        <v>n/a</v>
      </c>
      <c r="AP410" s="805" t="str">
        <f t="shared" si="112"/>
        <v>n/a</v>
      </c>
      <c r="AQ410" s="938">
        <f t="shared" si="113"/>
        <v>-23.705007202792615</v>
      </c>
      <c r="AR410" s="704">
        <f>INDEX(Historical!$C$7:$C$1439,MATCH(B410,Historical!$B$7:$B$1446,0))*IF(AH410="n/a",1.03,IF(AH410&lt;0,1.01,IF(AH410&gt;10,1.1,(1+AH410/100))))</f>
        <v>0.14300000000000002</v>
      </c>
      <c r="AS410" s="937">
        <f t="shared" si="114"/>
        <v>0.14443000000000003</v>
      </c>
      <c r="AT410" s="937">
        <f t="shared" si="118"/>
        <v>0.15887300000000004</v>
      </c>
      <c r="AU410" s="937">
        <f t="shared" si="118"/>
        <v>0.17476030000000006</v>
      </c>
      <c r="AV410" s="937">
        <f t="shared" si="118"/>
        <v>0.19223633000000009</v>
      </c>
      <c r="AW410" s="704">
        <f t="shared" si="115"/>
        <v>0.81329963000000027</v>
      </c>
      <c r="AX410" s="812">
        <f t="shared" si="116"/>
        <v>11.125849931600552</v>
      </c>
      <c r="AY410" s="997">
        <v>0.61</v>
      </c>
      <c r="AZ410" s="924">
        <v>33.879999999999995</v>
      </c>
      <c r="BA410" s="924">
        <v>-26.83</v>
      </c>
      <c r="BB410" s="924">
        <v>-3.4000000000000004</v>
      </c>
      <c r="BC410" s="924">
        <v>-11.83</v>
      </c>
      <c r="BE410" s="666">
        <v>2015</v>
      </c>
      <c r="BF410" s="948" t="e">
        <f>#VALUE!</f>
        <v>#VALUE!</v>
      </c>
      <c r="BG410" s="933">
        <v>1.4000000000000001</v>
      </c>
    </row>
    <row r="411" spans="1:59" ht="11.25" customHeight="1" x14ac:dyDescent="0.2">
      <c r="A411" s="611" t="s">
        <v>1632</v>
      </c>
      <c r="B411" s="927" t="s">
        <v>1633</v>
      </c>
      <c r="C411" s="994" t="s">
        <v>128</v>
      </c>
      <c r="D411" s="994" t="s">
        <v>4364</v>
      </c>
      <c r="E411" s="795">
        <v>6</v>
      </c>
      <c r="F411" s="526">
        <v>703</v>
      </c>
      <c r="G411" s="526" t="s">
        <v>115</v>
      </c>
      <c r="H411" s="526" t="s">
        <v>115</v>
      </c>
      <c r="I411" s="926">
        <v>131.84</v>
      </c>
      <c r="J411" s="704">
        <f t="shared" si="104"/>
        <v>0.97087378640776689</v>
      </c>
      <c r="K411" s="929">
        <v>0.32</v>
      </c>
      <c r="L411" s="641">
        <v>4</v>
      </c>
      <c r="M411" s="695">
        <f t="shared" si="105"/>
        <v>1.28</v>
      </c>
      <c r="N411" s="923" t="s">
        <v>572</v>
      </c>
      <c r="O411" s="797">
        <v>0.24</v>
      </c>
      <c r="P411" s="919">
        <v>43010</v>
      </c>
      <c r="Q411" s="919">
        <v>43025</v>
      </c>
      <c r="R411" s="695">
        <f t="shared" si="106"/>
        <v>33.333333333333343</v>
      </c>
      <c r="S411" s="761">
        <f>IF(INDEX(Historical!$D$7:$D$1439,MATCH(B411,Historical!$B$7:$B$1446,0))=0,"n/a",(INDEX(Historical!$C$7:$C$1439,MATCH(B411,Historical!$B$7:$B$1446,0))/INDEX(Historical!$D$7:$D$1439,MATCH(B411,Historical!$B$7:$B$1446,0))-1)*100)</f>
        <v>23.076923076923084</v>
      </c>
      <c r="T411" s="761">
        <f>IF(INDEX(Historical!$F$7:$F$1432,MATCH(B411,Historical!$B$7:$B$1446,0))=0,"n/a",((INDEX(Historical!$C$7:$C$1439,MATCH(B411,Historical!$B$7:$B$1446,0))/INDEX(Historical!$F$7:$F$1432,MATCH(B411,Historical!$B$7:$B$1446,0)))^(1/3)-1)*100)</f>
        <v>13.30326698854094</v>
      </c>
      <c r="U411" s="761">
        <f>IF(INDEX(Historical!$H$7:$H$1432,MATCH(B411,Historical!$B$7:$B$1446,0))=0,"n/a",((INDEX(Historical!$C$7:$C$1439,MATCH(B411,Historical!$B$7:$B$1446,0))/INDEX(Historical!$H$7:$H$1432,MATCH(B411,Historical!$B$7:$B$1446,0)))^(1/5)-1)*100)</f>
        <v>12.509792619595682</v>
      </c>
      <c r="V411" s="761">
        <f>IF(INDEX(Historical!$O$7:$O$1432,MATCH(B411,Historical!$B$7:$B$1446,0))=0,"n/a",((INDEX(Historical!$C$7:$C$1439,MATCH(B411,Historical!$B$7:$B$1446,0))/INDEX(Historical!$O$7:$O$1432,MATCH(B411,Historical!$B$7:$B$1446,0)))^(1/10)-1)*100)</f>
        <v>8.6180981564665249</v>
      </c>
      <c r="W411" s="762">
        <f t="shared" si="107"/>
        <v>1.4515723066125736</v>
      </c>
      <c r="X411" s="763" t="str">
        <f t="shared" si="108"/>
        <v>n/a</v>
      </c>
      <c r="Y411" s="928" t="s">
        <v>4440</v>
      </c>
      <c r="Z411" s="704" t="str">
        <f t="shared" si="109"/>
        <v>n/a</v>
      </c>
      <c r="AA411" s="937" t="str">
        <f t="shared" si="110"/>
        <v>n/a</v>
      </c>
      <c r="AB411" s="641">
        <v>10</v>
      </c>
      <c r="AC411" s="918">
        <v>-0.4</v>
      </c>
      <c r="AD411" s="918" t="s">
        <v>137</v>
      </c>
      <c r="AE411" s="918">
        <v>0.91</v>
      </c>
      <c r="AF411" s="918">
        <v>2.11</v>
      </c>
      <c r="AG411" s="918">
        <v>-0.5</v>
      </c>
      <c r="AH411" s="918">
        <v>-91.600000000000009</v>
      </c>
      <c r="AI411" s="918">
        <v>45.23</v>
      </c>
      <c r="AJ411" s="918">
        <v>-28.9</v>
      </c>
      <c r="AK411" s="918" t="s">
        <v>137</v>
      </c>
      <c r="AL411" s="930">
        <v>2930</v>
      </c>
      <c r="AM411" s="924">
        <v>5</v>
      </c>
      <c r="AN411" s="918">
        <v>0.04</v>
      </c>
      <c r="AO411" s="804" t="str">
        <f t="shared" si="111"/>
        <v>n/a</v>
      </c>
      <c r="AP411" s="805">
        <f t="shared" si="112"/>
        <v>13.480666406003449</v>
      </c>
      <c r="AQ411" s="938" t="str">
        <f t="shared" si="113"/>
        <v>n/a</v>
      </c>
      <c r="AR411" s="704">
        <f>INDEX(Historical!$C$7:$C$1439,MATCH(B411,Historical!$B$7:$B$1446,0))*IF(AH411="n/a",1.03,IF(AH411&lt;0,1.01,IF(AH411&gt;10,1.1,(1+AH411/100))))</f>
        <v>1.2927999999999999</v>
      </c>
      <c r="AS411" s="937">
        <f t="shared" si="114"/>
        <v>1.42208</v>
      </c>
      <c r="AT411" s="937">
        <f t="shared" si="118"/>
        <v>1.4647424</v>
      </c>
      <c r="AU411" s="937">
        <f t="shared" si="118"/>
        <v>1.508684672</v>
      </c>
      <c r="AV411" s="937">
        <f t="shared" si="118"/>
        <v>1.5539452121600001</v>
      </c>
      <c r="AW411" s="704">
        <f t="shared" si="115"/>
        <v>7.2422522841600001</v>
      </c>
      <c r="AX411" s="812">
        <f t="shared" si="116"/>
        <v>5.4932132009708736</v>
      </c>
      <c r="AY411" s="997">
        <v>0.77</v>
      </c>
      <c r="AZ411" s="924">
        <v>40.29</v>
      </c>
      <c r="BA411" s="924">
        <v>-0.05</v>
      </c>
      <c r="BB411" s="924">
        <v>8.07</v>
      </c>
      <c r="BC411" s="924">
        <v>22.28</v>
      </c>
      <c r="BE411" s="666">
        <v>2014</v>
      </c>
      <c r="BF411" s="948" t="e">
        <f>#VALUE!</f>
        <v>#VALUE!</v>
      </c>
      <c r="BG411" s="933">
        <v>-0.4</v>
      </c>
    </row>
    <row r="412" spans="1:59" ht="11.25" customHeight="1" x14ac:dyDescent="0.2">
      <c r="A412" s="932" t="s">
        <v>4107</v>
      </c>
      <c r="B412" s="927" t="s">
        <v>4108</v>
      </c>
      <c r="C412" s="994" t="s">
        <v>108</v>
      </c>
      <c r="D412" s="994" t="s">
        <v>4372</v>
      </c>
      <c r="E412" s="794">
        <v>5</v>
      </c>
      <c r="F412" s="526">
        <v>868</v>
      </c>
      <c r="G412" s="526" t="s">
        <v>106</v>
      </c>
      <c r="H412" s="526" t="s">
        <v>106</v>
      </c>
      <c r="I412" s="926">
        <v>22.28</v>
      </c>
      <c r="J412" s="704">
        <f t="shared" si="104"/>
        <v>9.6947935368043101</v>
      </c>
      <c r="K412" s="929">
        <v>0.54</v>
      </c>
      <c r="L412" s="641">
        <v>4</v>
      </c>
      <c r="M412" s="695">
        <f t="shared" si="105"/>
        <v>2.16</v>
      </c>
      <c r="N412" s="923" t="s">
        <v>289</v>
      </c>
      <c r="O412" s="797">
        <v>0.53</v>
      </c>
      <c r="P412" s="917">
        <v>43537</v>
      </c>
      <c r="Q412" s="917">
        <v>43552</v>
      </c>
      <c r="R412" s="695">
        <f t="shared" si="106"/>
        <v>1.8867924528301903</v>
      </c>
      <c r="S412" s="761">
        <f>IF(INDEX(Historical!$D$7:$D$1439,MATCH(B412,Historical!$B$7:$B$1446,0))=0,"n/a",(INDEX(Historical!$C$7:$C$1439,MATCH(B412,Historical!$B$7:$B$1446,0))/INDEX(Historical!$D$7:$D$1439,MATCH(B412,Historical!$B$7:$B$1446,0))-1)*100)</f>
        <v>8.4210526315789522</v>
      </c>
      <c r="T412" s="761">
        <f>IF(INDEX(Historical!$F$7:$F$1432,MATCH(B412,Historical!$B$7:$B$1446,0))=0,"n/a",((INDEX(Historical!$C$7:$C$1439,MATCH(B412,Historical!$B$7:$B$1446,0))/INDEX(Historical!$F$7:$F$1432,MATCH(B412,Historical!$B$7:$B$1446,0)))^(1/3)-1)*100)</f>
        <v>20.409773010338284</v>
      </c>
      <c r="U412" s="761" t="str">
        <f>IF(INDEX(Historical!$H$7:$H$1432,MATCH(B412,Historical!$B$7:$B$1446,0))=0,"n/a",((INDEX(Historical!$C$7:$C$1439,MATCH(B412,Historical!$B$7:$B$1446,0))/INDEX(Historical!$H$7:$H$1432,MATCH(B412,Historical!$B$7:$B$1446,0)))^(1/5)-1)*100)</f>
        <v>n/a</v>
      </c>
      <c r="V412" s="761" t="str">
        <f>IF(INDEX(Historical!$O$7:$O$1432,MATCH(B412,Historical!$B$7:$B$1446,0))=0,"n/a",((INDEX(Historical!$C$7:$C$1439,MATCH(B412,Historical!$B$7:$B$1446,0))/INDEX(Historical!$O$7:$O$1432,MATCH(B412,Historical!$B$7:$B$1446,0)))^(1/10)-1)*100)</f>
        <v>n/a</v>
      </c>
      <c r="W412" s="762" t="str">
        <f t="shared" si="107"/>
        <v>n/a</v>
      </c>
      <c r="X412" s="763" t="str">
        <f t="shared" si="108"/>
        <v>n/a</v>
      </c>
      <c r="Y412" s="928"/>
      <c r="Z412" s="704">
        <f t="shared" si="109"/>
        <v>89.626556016597519</v>
      </c>
      <c r="AA412" s="937">
        <f t="shared" si="110"/>
        <v>9.2448132780082979</v>
      </c>
      <c r="AB412" s="641">
        <v>2</v>
      </c>
      <c r="AC412" s="918">
        <v>2.41</v>
      </c>
      <c r="AD412" s="918" t="s">
        <v>137</v>
      </c>
      <c r="AE412" s="918">
        <v>3.75</v>
      </c>
      <c r="AF412" s="918">
        <v>0.96</v>
      </c>
      <c r="AG412" s="918" t="s">
        <v>137</v>
      </c>
      <c r="AH412" s="918">
        <v>-24.9</v>
      </c>
      <c r="AI412" s="918">
        <v>14.499999999999998</v>
      </c>
      <c r="AJ412" s="918">
        <v>6.34</v>
      </c>
      <c r="AK412" s="918" t="s">
        <v>137</v>
      </c>
      <c r="AL412" s="930">
        <v>168</v>
      </c>
      <c r="AM412" s="924">
        <v>27.68</v>
      </c>
      <c r="AN412" s="918" t="s">
        <v>137</v>
      </c>
      <c r="AO412" s="804" t="str">
        <f t="shared" si="111"/>
        <v>n/a</v>
      </c>
      <c r="AP412" s="805" t="str">
        <f t="shared" si="112"/>
        <v>n/a</v>
      </c>
      <c r="AQ412" s="938">
        <f t="shared" si="113"/>
        <v>-37.195114319954847</v>
      </c>
      <c r="AR412" s="704">
        <f>INDEX(Historical!$C$7:$C$1439,MATCH(B412,Historical!$B$7:$B$1446,0))*IF(AH412="n/a",1.03,IF(AH412&lt;0,1.01,IF(AH412&gt;10,1.1,(1+AH412/100))))</f>
        <v>2.0806</v>
      </c>
      <c r="AS412" s="937">
        <f t="shared" si="114"/>
        <v>2.2886600000000001</v>
      </c>
      <c r="AT412" s="937">
        <f t="shared" si="118"/>
        <v>2.3573198000000004</v>
      </c>
      <c r="AU412" s="937">
        <f t="shared" si="118"/>
        <v>2.4280393940000007</v>
      </c>
      <c r="AV412" s="937">
        <f t="shared" si="118"/>
        <v>2.5008805758200006</v>
      </c>
      <c r="AW412" s="704">
        <f t="shared" si="115"/>
        <v>11.655499769820002</v>
      </c>
      <c r="AX412" s="812">
        <f t="shared" si="116"/>
        <v>52.313733257719939</v>
      </c>
      <c r="AY412" s="997" t="s">
        <v>137</v>
      </c>
      <c r="AZ412" s="924">
        <v>19.78</v>
      </c>
      <c r="BA412" s="924">
        <v>-21.27</v>
      </c>
      <c r="BB412" s="924">
        <v>-2.42</v>
      </c>
      <c r="BC412" s="924">
        <v>-3.42</v>
      </c>
      <c r="BE412" s="666">
        <v>2015</v>
      </c>
      <c r="BF412" s="948" t="e">
        <f>#VALUE!</f>
        <v>#VALUE!</v>
      </c>
      <c r="BG412" s="933" t="s">
        <v>137</v>
      </c>
    </row>
    <row r="413" spans="1:59" ht="11.25" customHeight="1" x14ac:dyDescent="0.2">
      <c r="A413" s="611" t="s">
        <v>1634</v>
      </c>
      <c r="B413" s="927" t="s">
        <v>1635</v>
      </c>
      <c r="C413" s="994" t="s">
        <v>108</v>
      </c>
      <c r="D413" s="994" t="s">
        <v>4376</v>
      </c>
      <c r="E413" s="794">
        <v>8</v>
      </c>
      <c r="F413" s="526">
        <v>496</v>
      </c>
      <c r="G413" s="526" t="s">
        <v>106</v>
      </c>
      <c r="H413" s="526" t="s">
        <v>106</v>
      </c>
      <c r="I413" s="926">
        <v>31.28</v>
      </c>
      <c r="J413" s="704">
        <f t="shared" si="104"/>
        <v>3.5805626598465476</v>
      </c>
      <c r="K413" s="929">
        <v>0.28000000000000003</v>
      </c>
      <c r="L413" s="641">
        <v>4</v>
      </c>
      <c r="M413" s="695">
        <f t="shared" si="105"/>
        <v>1.1200000000000001</v>
      </c>
      <c r="N413" s="923" t="s">
        <v>975</v>
      </c>
      <c r="O413" s="797">
        <v>0.26</v>
      </c>
      <c r="P413" s="660">
        <v>43228</v>
      </c>
      <c r="Q413" s="660">
        <v>43236</v>
      </c>
      <c r="R413" s="695">
        <f t="shared" si="106"/>
        <v>7.6923076923076987</v>
      </c>
      <c r="S413" s="761">
        <f>IF(INDEX(Historical!$D$7:$D$1439,MATCH(B413,Historical!$B$7:$B$1446,0))=0,"n/a",(INDEX(Historical!$C$7:$C$1439,MATCH(B413,Historical!$B$7:$B$1446,0))/INDEX(Historical!$D$7:$D$1439,MATCH(B413,Historical!$B$7:$B$1446,0))-1)*100)</f>
        <v>5.7692307692307709</v>
      </c>
      <c r="T413" s="761">
        <f>IF(INDEX(Historical!$F$7:$F$1432,MATCH(B413,Historical!$B$7:$B$1446,0))=0,"n/a",((INDEX(Historical!$C$7:$C$1439,MATCH(B413,Historical!$B$7:$B$1446,0))/INDEX(Historical!$F$7:$F$1432,MATCH(B413,Historical!$B$7:$B$1446,0)))^(1/3)-1)*100)</f>
        <v>6.917810999860885</v>
      </c>
      <c r="U413" s="761">
        <f>IF(INDEX(Historical!$H$7:$H$1432,MATCH(B413,Historical!$B$7:$B$1446,0))=0,"n/a",((INDEX(Historical!$C$7:$C$1439,MATCH(B413,Historical!$B$7:$B$1446,0))/INDEX(Historical!$H$7:$H$1432,MATCH(B413,Historical!$B$7:$B$1446,0)))^(1/5)-1)*100)</f>
        <v>11.440369201675926</v>
      </c>
      <c r="V413" s="761">
        <f>IF(INDEX(Historical!$O$7:$O$1432,MATCH(B413,Historical!$B$7:$B$1446,0))=0,"n/a",((INDEX(Historical!$C$7:$C$1439,MATCH(B413,Historical!$B$7:$B$1446,0))/INDEX(Historical!$O$7:$O$1432,MATCH(B413,Historical!$B$7:$B$1446,0)))^(1/10)-1)*100)</f>
        <v>1.370629917797217</v>
      </c>
      <c r="W413" s="762">
        <f t="shared" si="107"/>
        <v>8.3467966466558003</v>
      </c>
      <c r="X413" s="763">
        <f t="shared" si="108"/>
        <v>1.1673846124159108</v>
      </c>
      <c r="Y413" s="718"/>
      <c r="Z413" s="704">
        <f t="shared" si="109"/>
        <v>39.716312056737593</v>
      </c>
      <c r="AA413" s="937">
        <f t="shared" si="110"/>
        <v>11.092198581560284</v>
      </c>
      <c r="AB413" s="641">
        <v>12</v>
      </c>
      <c r="AC413" s="918">
        <v>2.82</v>
      </c>
      <c r="AD413" s="918">
        <v>1.52</v>
      </c>
      <c r="AE413" s="918">
        <v>3.63</v>
      </c>
      <c r="AF413" s="918">
        <v>1.05</v>
      </c>
      <c r="AG413" s="918">
        <v>9.7000000000000011</v>
      </c>
      <c r="AH413" s="918">
        <v>16.3</v>
      </c>
      <c r="AI413" s="918">
        <v>8.5599999999999987</v>
      </c>
      <c r="AJ413" s="918">
        <v>9.8000000000000007</v>
      </c>
      <c r="AK413" s="918">
        <v>7.3</v>
      </c>
      <c r="AL413" s="930">
        <v>1180</v>
      </c>
      <c r="AM413" s="924">
        <v>2</v>
      </c>
      <c r="AN413" s="918">
        <v>0.04</v>
      </c>
      <c r="AO413" s="804">
        <f t="shared" si="111"/>
        <v>3.9287332799621897</v>
      </c>
      <c r="AP413" s="805">
        <f t="shared" si="112"/>
        <v>15.020931861522474</v>
      </c>
      <c r="AQ413" s="938">
        <f t="shared" si="113"/>
        <v>-28.053079718020825</v>
      </c>
      <c r="AR413" s="704">
        <f>INDEX(Historical!$C$7:$C$1439,MATCH(B413,Historical!$B$7:$B$1446,0))*IF(AH413="n/a",1.03,IF(AH413&lt;0,1.01,IF(AH413&gt;10,1.1,(1+AH413/100))))</f>
        <v>1.2100000000000002</v>
      </c>
      <c r="AS413" s="937">
        <f t="shared" si="114"/>
        <v>1.3135760000000001</v>
      </c>
      <c r="AT413" s="937">
        <f t="shared" si="118"/>
        <v>1.409467048</v>
      </c>
      <c r="AU413" s="937">
        <f t="shared" si="118"/>
        <v>1.512358142504</v>
      </c>
      <c r="AV413" s="937">
        <f t="shared" si="118"/>
        <v>1.6227602869067919</v>
      </c>
      <c r="AW413" s="704">
        <f t="shared" si="115"/>
        <v>7.0681614774107926</v>
      </c>
      <c r="AX413" s="812">
        <f t="shared" si="116"/>
        <v>22.596424160520439</v>
      </c>
      <c r="AY413" s="997">
        <v>0.74</v>
      </c>
      <c r="AZ413" s="924">
        <v>4.8599999999999994</v>
      </c>
      <c r="BA413" s="924">
        <v>-28.7</v>
      </c>
      <c r="BB413" s="924">
        <v>-5.6000000000000005</v>
      </c>
      <c r="BC413" s="924">
        <v>-14.44</v>
      </c>
      <c r="BE413" s="666">
        <v>2011</v>
      </c>
      <c r="BF413" s="948" t="e">
        <f>#VALUE!</f>
        <v>#VALUE!</v>
      </c>
      <c r="BG413" s="933">
        <v>1.2</v>
      </c>
    </row>
    <row r="414" spans="1:59" ht="11.25" customHeight="1" x14ac:dyDescent="0.2">
      <c r="A414" s="611" t="s">
        <v>1636</v>
      </c>
      <c r="B414" s="927" t="s">
        <v>1637</v>
      </c>
      <c r="C414" s="994" t="s">
        <v>108</v>
      </c>
      <c r="D414" s="994" t="s">
        <v>4376</v>
      </c>
      <c r="E414" s="794">
        <v>6</v>
      </c>
      <c r="F414" s="526">
        <v>739</v>
      </c>
      <c r="G414" s="526" t="s">
        <v>106</v>
      </c>
      <c r="H414" s="526" t="s">
        <v>106</v>
      </c>
      <c r="I414" s="926">
        <v>18.02</v>
      </c>
      <c r="J414" s="704">
        <f t="shared" si="104"/>
        <v>1.8867924528301889</v>
      </c>
      <c r="K414" s="929">
        <v>8.5000000000000006E-2</v>
      </c>
      <c r="L414" s="641">
        <v>4</v>
      </c>
      <c r="M414" s="695">
        <f t="shared" si="105"/>
        <v>0.34</v>
      </c>
      <c r="N414" s="923" t="s">
        <v>997</v>
      </c>
      <c r="O414" s="797">
        <v>0.08</v>
      </c>
      <c r="P414" s="917">
        <v>43412</v>
      </c>
      <c r="Q414" s="917">
        <v>43427</v>
      </c>
      <c r="R414" s="695">
        <f t="shared" si="106"/>
        <v>6.2500000000000053</v>
      </c>
      <c r="S414" s="761">
        <f>IF(INDEX(Historical!$D$7:$D$1439,MATCH(B414,Historical!$B$7:$B$1446,0))=0,"n/a",(INDEX(Historical!$C$7:$C$1439,MATCH(B414,Historical!$B$7:$B$1446,0))/INDEX(Historical!$D$7:$D$1439,MATCH(B414,Historical!$B$7:$B$1446,0))-1)*100)</f>
        <v>14.285714285714279</v>
      </c>
      <c r="T414" s="761">
        <f>IF(INDEX(Historical!$F$7:$F$1432,MATCH(B414,Historical!$B$7:$B$1446,0))=0,"n/a",((INDEX(Historical!$C$7:$C$1439,MATCH(B414,Historical!$B$7:$B$1446,0))/INDEX(Historical!$F$7:$F$1432,MATCH(B414,Historical!$B$7:$B$1446,0)))^(1/3)-1)*100)</f>
        <v>16.960709528514649</v>
      </c>
      <c r="U414" s="761">
        <f>IF(INDEX(Historical!$H$7:$H$1432,MATCH(B414,Historical!$B$7:$B$1446,0))=0,"n/a",((INDEX(Historical!$C$7:$C$1439,MATCH(B414,Historical!$B$7:$B$1446,0))/INDEX(Historical!$H$7:$H$1432,MATCH(B414,Historical!$B$7:$B$1446,0)))^(1/5)-1)*100)</f>
        <v>21.672868378641152</v>
      </c>
      <c r="V414" s="761">
        <f>IF(INDEX(Historical!$O$7:$O$1432,MATCH(B414,Historical!$B$7:$B$1446,0))=0,"n/a",((INDEX(Historical!$C$7:$C$1439,MATCH(B414,Historical!$B$7:$B$1446,0))/INDEX(Historical!$O$7:$O$1432,MATCH(B414,Historical!$B$7:$B$1446,0)))^(1/10)-1)*100)</f>
        <v>-0.60441225376401952</v>
      </c>
      <c r="W414" s="762" t="str">
        <f t="shared" si="107"/>
        <v>n/a</v>
      </c>
      <c r="X414" s="763">
        <f t="shared" si="108"/>
        <v>4.0892204488002175</v>
      </c>
      <c r="Y414" s="928"/>
      <c r="Z414" s="704">
        <f t="shared" si="109"/>
        <v>24.817518248175183</v>
      </c>
      <c r="AA414" s="937">
        <f t="shared" si="110"/>
        <v>13.153284671532845</v>
      </c>
      <c r="AB414" s="641">
        <v>12</v>
      </c>
      <c r="AC414" s="918">
        <v>1.37</v>
      </c>
      <c r="AD414" s="918" t="s">
        <v>137</v>
      </c>
      <c r="AE414" s="918">
        <v>3.07</v>
      </c>
      <c r="AF414" s="918">
        <v>1</v>
      </c>
      <c r="AG414" s="918">
        <v>9.5</v>
      </c>
      <c r="AH414" s="918">
        <v>4.9000000000000004</v>
      </c>
      <c r="AI414" s="918">
        <v>6.7100000000000009</v>
      </c>
      <c r="AJ414" s="918">
        <v>5.3</v>
      </c>
      <c r="AK414" s="918" t="s">
        <v>137</v>
      </c>
      <c r="AL414" s="930">
        <v>121.27</v>
      </c>
      <c r="AM414" s="924">
        <v>0.8</v>
      </c>
      <c r="AN414" s="918">
        <v>0.09</v>
      </c>
      <c r="AO414" s="804">
        <f t="shared" si="111"/>
        <v>10.406376159938496</v>
      </c>
      <c r="AP414" s="805">
        <f t="shared" si="112"/>
        <v>23.559660831471341</v>
      </c>
      <c r="AQ414" s="938">
        <f t="shared" si="113"/>
        <v>-23.541486422641967</v>
      </c>
      <c r="AR414" s="704">
        <f>INDEX(Historical!$C$7:$C$1439,MATCH(B414,Historical!$B$7:$B$1446,0))*IF(AH414="n/a",1.03,IF(AH414&lt;0,1.01,IF(AH414&gt;10,1.1,(1+AH414/100))))</f>
        <v>0.33567999999999998</v>
      </c>
      <c r="AS414" s="937">
        <f t="shared" si="114"/>
        <v>0.35820412799999996</v>
      </c>
      <c r="AT414" s="937">
        <f t="shared" si="118"/>
        <v>0.36895025183999997</v>
      </c>
      <c r="AU414" s="937">
        <f t="shared" si="118"/>
        <v>0.38001875939519997</v>
      </c>
      <c r="AV414" s="937">
        <f t="shared" si="118"/>
        <v>0.39141932217705599</v>
      </c>
      <c r="AW414" s="704">
        <f t="shared" si="115"/>
        <v>1.8342724614122559</v>
      </c>
      <c r="AX414" s="812">
        <f t="shared" si="116"/>
        <v>10.179092460667347</v>
      </c>
      <c r="AY414" s="997">
        <v>0.88</v>
      </c>
      <c r="AZ414" s="924">
        <v>12.27</v>
      </c>
      <c r="BA414" s="924">
        <v>-12.23</v>
      </c>
      <c r="BB414" s="924">
        <v>-2.23</v>
      </c>
      <c r="BC414" s="924">
        <v>-5.12</v>
      </c>
      <c r="BE414" s="666">
        <v>2013</v>
      </c>
      <c r="BF414" s="948" t="e">
        <f>#VALUE!</f>
        <v>#VALUE!</v>
      </c>
      <c r="BG414" s="933">
        <v>1.0999999999999999</v>
      </c>
    </row>
    <row r="415" spans="1:59" ht="11.25" customHeight="1" x14ac:dyDescent="0.2">
      <c r="A415" s="611" t="s">
        <v>1660</v>
      </c>
      <c r="B415" s="927" t="s">
        <v>1661</v>
      </c>
      <c r="C415" s="994" t="s">
        <v>4380</v>
      </c>
      <c r="D415" s="994" t="s">
        <v>523</v>
      </c>
      <c r="E415" s="794">
        <v>8</v>
      </c>
      <c r="F415" s="526">
        <v>547</v>
      </c>
      <c r="G415" s="526" t="s">
        <v>106</v>
      </c>
      <c r="H415" s="526" t="s">
        <v>106</v>
      </c>
      <c r="I415" s="926">
        <v>38.479999999999997</v>
      </c>
      <c r="J415" s="704">
        <f t="shared" si="104"/>
        <v>2.0790020790020791</v>
      </c>
      <c r="K415" s="929">
        <v>0.2</v>
      </c>
      <c r="L415" s="641">
        <v>4</v>
      </c>
      <c r="M415" s="695">
        <f t="shared" si="105"/>
        <v>0.8</v>
      </c>
      <c r="N415" s="923" t="s">
        <v>149</v>
      </c>
      <c r="O415" s="797">
        <v>0.18</v>
      </c>
      <c r="P415" s="917">
        <v>43433</v>
      </c>
      <c r="Q415" s="917">
        <v>43451</v>
      </c>
      <c r="R415" s="695">
        <f t="shared" si="106"/>
        <v>11.111111111111121</v>
      </c>
      <c r="S415" s="761">
        <f>IF(INDEX(Historical!$D$7:$D$1439,MATCH(B415,Historical!$B$7:$B$1446,0))=0,"n/a",(INDEX(Historical!$C$7:$C$1439,MATCH(B415,Historical!$B$7:$B$1446,0))/INDEX(Historical!$D$7:$D$1439,MATCH(B415,Historical!$B$7:$B$1446,0))-1)*100)</f>
        <v>2.7777777777777901</v>
      </c>
      <c r="T415" s="761">
        <f>IF(INDEX(Historical!$F$7:$F$1432,MATCH(B415,Historical!$B$7:$B$1446,0))=0,"n/a",((INDEX(Historical!$C$7:$C$1439,MATCH(B415,Historical!$B$7:$B$1446,0))/INDEX(Historical!$F$7:$F$1432,MATCH(B415,Historical!$B$7:$B$1446,0)))^(1/3)-1)*100)</f>
        <v>3.8873324124418351</v>
      </c>
      <c r="U415" s="761">
        <f>IF(INDEX(Historical!$H$7:$H$1432,MATCH(B415,Historical!$B$7:$B$1446,0))=0,"n/a",((INDEX(Historical!$C$7:$C$1439,MATCH(B415,Historical!$B$7:$B$1446,0))/INDEX(Historical!$H$7:$H$1432,MATCH(B415,Historical!$B$7:$B$1446,0)))^(1/5)-1)*100)</f>
        <v>4.2836189040638795</v>
      </c>
      <c r="V415" s="761">
        <f>IF(INDEX(Historical!$O$7:$O$1432,MATCH(B415,Historical!$B$7:$B$1446,0))=0,"n/a",((INDEX(Historical!$C$7:$C$1439,MATCH(B415,Historical!$B$7:$B$1446,0))/INDEX(Historical!$O$7:$O$1432,MATCH(B415,Historical!$B$7:$B$1446,0)))^(1/10)-1)*100)</f>
        <v>-0.46106226110628201</v>
      </c>
      <c r="W415" s="762" t="str">
        <f t="shared" si="107"/>
        <v>n/a</v>
      </c>
      <c r="X415" s="763">
        <f t="shared" si="108"/>
        <v>0.11243094236388135</v>
      </c>
      <c r="Y415" s="718"/>
      <c r="Z415" s="704">
        <f t="shared" si="109"/>
        <v>23.738872403560833</v>
      </c>
      <c r="AA415" s="937">
        <f t="shared" si="110"/>
        <v>11.418397626112759</v>
      </c>
      <c r="AB415" s="641">
        <v>12</v>
      </c>
      <c r="AC415" s="918">
        <v>3.37</v>
      </c>
      <c r="AD415" s="918">
        <v>7.14</v>
      </c>
      <c r="AE415" s="918">
        <v>1.18</v>
      </c>
      <c r="AF415" s="918">
        <v>2.29</v>
      </c>
      <c r="AG415" s="918">
        <v>21</v>
      </c>
      <c r="AH415" s="918">
        <v>9.9</v>
      </c>
      <c r="AI415" s="918">
        <v>97.7</v>
      </c>
      <c r="AJ415" s="918">
        <v>38.1</v>
      </c>
      <c r="AK415" s="918">
        <v>1.6</v>
      </c>
      <c r="AL415" s="930">
        <v>3590</v>
      </c>
      <c r="AM415" s="925">
        <v>1</v>
      </c>
      <c r="AN415" s="918">
        <v>2.4300000000000002</v>
      </c>
      <c r="AO415" s="804">
        <f t="shared" si="111"/>
        <v>-5.0557766430467996</v>
      </c>
      <c r="AP415" s="805">
        <f t="shared" si="112"/>
        <v>6.362620983065959</v>
      </c>
      <c r="AQ415" s="938">
        <f t="shared" si="113"/>
        <v>7.8025573058825737</v>
      </c>
      <c r="AR415" s="704">
        <f>INDEX(Historical!$C$7:$C$1439,MATCH(B415,Historical!$B$7:$B$1446,0))*IF(AH415="n/a",1.03,IF(AH415&lt;0,1.01,IF(AH415&gt;10,1.1,(1+AH415/100))))</f>
        <v>0.81325999999999998</v>
      </c>
      <c r="AS415" s="937">
        <f t="shared" si="114"/>
        <v>0.8945860000000001</v>
      </c>
      <c r="AT415" s="937">
        <f t="shared" si="118"/>
        <v>0.90889937600000015</v>
      </c>
      <c r="AU415" s="937">
        <f t="shared" si="118"/>
        <v>0.92344176601600014</v>
      </c>
      <c r="AV415" s="937">
        <f t="shared" si="118"/>
        <v>0.93821683427225611</v>
      </c>
      <c r="AW415" s="704">
        <f t="shared" si="115"/>
        <v>4.4784039762882566</v>
      </c>
      <c r="AX415" s="812">
        <f t="shared" si="116"/>
        <v>11.638263971643079</v>
      </c>
      <c r="AY415" s="997">
        <v>1.48</v>
      </c>
      <c r="AZ415" s="924">
        <v>53.15</v>
      </c>
      <c r="BA415" s="924">
        <v>-3.51</v>
      </c>
      <c r="BB415" s="924">
        <v>12.2</v>
      </c>
      <c r="BC415" s="924">
        <v>26.369999999999997</v>
      </c>
      <c r="BE415" s="666">
        <v>2012</v>
      </c>
      <c r="BF415" s="948" t="e">
        <f>#VALUE!</f>
        <v>#VALUE!</v>
      </c>
      <c r="BG415" s="933">
        <v>5.2</v>
      </c>
    </row>
    <row r="416" spans="1:59" s="840" customFormat="1" ht="11.25" customHeight="1" x14ac:dyDescent="0.2">
      <c r="A416" s="819" t="s">
        <v>1630</v>
      </c>
      <c r="B416" s="848" t="s">
        <v>1631</v>
      </c>
      <c r="C416" s="994" t="s">
        <v>4356</v>
      </c>
      <c r="D416" s="994" t="s">
        <v>4357</v>
      </c>
      <c r="E416" s="1006">
        <v>8</v>
      </c>
      <c r="F416" s="526">
        <v>483</v>
      </c>
      <c r="G416" s="1151" t="s">
        <v>106</v>
      </c>
      <c r="H416" s="1151" t="s">
        <v>106</v>
      </c>
      <c r="I416" s="821">
        <v>19.47</v>
      </c>
      <c r="J416" s="822">
        <f t="shared" si="104"/>
        <v>9.2449922958397543</v>
      </c>
      <c r="K416" s="823">
        <v>0.45</v>
      </c>
      <c r="L416" s="824">
        <v>4</v>
      </c>
      <c r="M416" s="825">
        <f t="shared" si="105"/>
        <v>1.8</v>
      </c>
      <c r="N416" s="826" t="s">
        <v>520</v>
      </c>
      <c r="O416" s="827">
        <v>0.43</v>
      </c>
      <c r="P416" s="849">
        <v>43053</v>
      </c>
      <c r="Q416" s="849">
        <v>43069</v>
      </c>
      <c r="R416" s="825">
        <f t="shared" si="106"/>
        <v>4.6511627906976782</v>
      </c>
      <c r="S416" s="761">
        <f>IF(INDEX(Historical!$D$7:$D$1439,MATCH(B416,Historical!$B$7:$B$1446,0))=0,"n/a",(INDEX(Historical!$C$7:$C$1439,MATCH(B416,Historical!$B$7:$B$1446,0))/INDEX(Historical!$D$7:$D$1439,MATCH(B416,Historical!$B$7:$B$1446,0))-1)*100)</f>
        <v>4.0462427745664886</v>
      </c>
      <c r="T416" s="761">
        <f>IF(INDEX(Historical!$F$7:$F$1432,MATCH(B416,Historical!$B$7:$B$1446,0))=0,"n/a",((INDEX(Historical!$C$7:$C$1439,MATCH(B416,Historical!$B$7:$B$1446,0))/INDEX(Historical!$F$7:$F$1432,MATCH(B416,Historical!$B$7:$B$1446,0)))^(1/3)-1)*100)</f>
        <v>4.0041911525952045</v>
      </c>
      <c r="U416" s="761">
        <f>IF(INDEX(Historical!$H$7:$H$1432,MATCH(B416,Historical!$B$7:$B$1446,0))=0,"n/a",((INDEX(Historical!$C$7:$C$1439,MATCH(B416,Historical!$B$7:$B$1446,0))/INDEX(Historical!$H$7:$H$1432,MATCH(B416,Historical!$B$7:$B$1446,0)))^(1/5)-1)*100)</f>
        <v>5.7661557194869095</v>
      </c>
      <c r="V416" s="761" t="str">
        <f>IF(INDEX(Historical!$O$7:$O$1432,MATCH(B416,Historical!$B$7:$B$1446,0))=0,"n/a",((INDEX(Historical!$C$7:$C$1439,MATCH(B416,Historical!$B$7:$B$1446,0))/INDEX(Historical!$O$7:$O$1432,MATCH(B416,Historical!$B$7:$B$1446,0)))^(1/10)-1)*100)</f>
        <v>n/a</v>
      </c>
      <c r="W416" s="829" t="str">
        <f t="shared" si="107"/>
        <v>n/a</v>
      </c>
      <c r="X416" s="830">
        <f t="shared" si="108"/>
        <v>0.33138825974062702</v>
      </c>
      <c r="Y416" s="996" t="s">
        <v>4438</v>
      </c>
      <c r="Z416" s="822">
        <f t="shared" si="109"/>
        <v>119.20529801324504</v>
      </c>
      <c r="AA416" s="832">
        <f t="shared" si="110"/>
        <v>12.894039735099337</v>
      </c>
      <c r="AB416" s="824">
        <v>12</v>
      </c>
      <c r="AC416" s="833">
        <v>1.51</v>
      </c>
      <c r="AD416" s="833">
        <v>2.15</v>
      </c>
      <c r="AE416" s="833">
        <v>5.66</v>
      </c>
      <c r="AF416" s="833">
        <v>1.07</v>
      </c>
      <c r="AG416" s="833">
        <v>8</v>
      </c>
      <c r="AH416" s="833">
        <v>7.7</v>
      </c>
      <c r="AI416" s="833">
        <v>-15.110000000000001</v>
      </c>
      <c r="AJ416" s="833">
        <v>17.399999999999999</v>
      </c>
      <c r="AK416" s="833">
        <v>6</v>
      </c>
      <c r="AL416" s="834">
        <v>3530</v>
      </c>
      <c r="AM416" s="835">
        <v>0.8</v>
      </c>
      <c r="AN416" s="833">
        <v>0.99</v>
      </c>
      <c r="AO416" s="836">
        <f t="shared" si="111"/>
        <v>2.1171082802273276</v>
      </c>
      <c r="AP416" s="837">
        <f t="shared" si="112"/>
        <v>15.011148015326665</v>
      </c>
      <c r="AQ416" s="838">
        <f t="shared" si="113"/>
        <v>-21.693983439453557</v>
      </c>
      <c r="AR416" s="704">
        <f>INDEX(Historical!$C$7:$C$1439,MATCH(B416,Historical!$B$7:$B$1446,0))*IF(AH416="n/a",1.03,IF(AH416&lt;0,1.01,IF(AH416&gt;10,1.1,(1+AH416/100))))</f>
        <v>1.9385999999999999</v>
      </c>
      <c r="AS416" s="832">
        <f t="shared" si="114"/>
        <v>1.957986</v>
      </c>
      <c r="AT416" s="832">
        <f t="shared" si="118"/>
        <v>2.0754651600000003</v>
      </c>
      <c r="AU416" s="832">
        <f t="shared" si="118"/>
        <v>2.1999930696000005</v>
      </c>
      <c r="AV416" s="832">
        <f t="shared" si="118"/>
        <v>2.3319926537760005</v>
      </c>
      <c r="AW416" s="822">
        <f t="shared" si="115"/>
        <v>10.504036883376001</v>
      </c>
      <c r="AX416" s="839">
        <f t="shared" si="116"/>
        <v>53.949855590015417</v>
      </c>
      <c r="AY416" s="998">
        <v>0.99</v>
      </c>
      <c r="AZ416" s="835">
        <v>24.01</v>
      </c>
      <c r="BA416" s="835">
        <v>-18.3</v>
      </c>
      <c r="BB416" s="835">
        <v>1.48</v>
      </c>
      <c r="BC416" s="835">
        <v>-5.7700000000000005</v>
      </c>
      <c r="BD416" s="964"/>
      <c r="BE416" s="666">
        <v>2012</v>
      </c>
      <c r="BF416" s="948" t="e">
        <f>#VALUE!</f>
        <v>#VALUE!</v>
      </c>
      <c r="BG416" s="895">
        <v>3.9</v>
      </c>
    </row>
    <row r="417" spans="1:59" ht="11.25" customHeight="1" x14ac:dyDescent="0.2">
      <c r="A417" s="537" t="s">
        <v>1695</v>
      </c>
      <c r="B417" s="927" t="s">
        <v>1696</v>
      </c>
      <c r="C417" s="994" t="s">
        <v>247</v>
      </c>
      <c r="D417" s="994" t="s">
        <v>4390</v>
      </c>
      <c r="E417" s="794">
        <v>9</v>
      </c>
      <c r="F417" s="526">
        <v>383</v>
      </c>
      <c r="G417" s="526" t="s">
        <v>115</v>
      </c>
      <c r="H417" s="526" t="s">
        <v>115</v>
      </c>
      <c r="I417" s="926">
        <v>74.34</v>
      </c>
      <c r="J417" s="704">
        <f t="shared" si="104"/>
        <v>1.9370460048426148</v>
      </c>
      <c r="K417" s="929">
        <v>0.36</v>
      </c>
      <c r="L417" s="641">
        <v>4</v>
      </c>
      <c r="M417" s="695">
        <f t="shared" si="105"/>
        <v>1.44</v>
      </c>
      <c r="N417" s="923" t="s">
        <v>119</v>
      </c>
      <c r="O417" s="797">
        <v>0.3</v>
      </c>
      <c r="P417" s="917">
        <v>43320</v>
      </c>
      <c r="Q417" s="917">
        <v>43336</v>
      </c>
      <c r="R417" s="695">
        <f t="shared" si="106"/>
        <v>20</v>
      </c>
      <c r="S417" s="761">
        <f>IF(INDEX(Historical!$D$7:$D$1439,MATCH(B417,Historical!$B$7:$B$1446,0))=0,"n/a",(INDEX(Historical!$C$7:$C$1439,MATCH(B417,Historical!$B$7:$B$1446,0))/INDEX(Historical!$D$7:$D$1439,MATCH(B417,Historical!$B$7:$B$1446,0))-1)*100)</f>
        <v>25.714285714285712</v>
      </c>
      <c r="T417" s="761">
        <f>IF(INDEX(Historical!$F$7:$F$1432,MATCH(B417,Historical!$B$7:$B$1446,0))=0,"n/a",((INDEX(Historical!$C$7:$C$1439,MATCH(B417,Historical!$B$7:$B$1446,0))/INDEX(Historical!$F$7:$F$1432,MATCH(B417,Historical!$B$7:$B$1446,0)))^(1/3)-1)*100)</f>
        <v>24.744576465260405</v>
      </c>
      <c r="U417" s="761">
        <f>IF(INDEX(Historical!$H$7:$H$1432,MATCH(B417,Historical!$B$7:$B$1446,0))=0,"n/a",((INDEX(Historical!$C$7:$C$1439,MATCH(B417,Historical!$B$7:$B$1446,0))/INDEX(Historical!$H$7:$H$1432,MATCH(B417,Historical!$B$7:$B$1446,0)))^(1/5)-1)*100)</f>
        <v>24.291887720104953</v>
      </c>
      <c r="V417" s="761" t="str">
        <f>IF(INDEX(Historical!$O$7:$O$1432,MATCH(B417,Historical!$B$7:$B$1446,0))=0,"n/a",((INDEX(Historical!$C$7:$C$1439,MATCH(B417,Historical!$B$7:$B$1446,0))/INDEX(Historical!$O$7:$O$1432,MATCH(B417,Historical!$B$7:$B$1446,0)))^(1/10)-1)*100)</f>
        <v>n/a</v>
      </c>
      <c r="W417" s="762" t="str">
        <f t="shared" si="107"/>
        <v>n/a</v>
      </c>
      <c r="X417" s="763">
        <f t="shared" si="108"/>
        <v>9.2929945371480319E-2</v>
      </c>
      <c r="Y417" s="718"/>
      <c r="Z417" s="704">
        <f t="shared" si="109"/>
        <v>63.436123348017617</v>
      </c>
      <c r="AA417" s="937">
        <f t="shared" si="110"/>
        <v>32.748898678414101</v>
      </c>
      <c r="AB417" s="641">
        <v>9</v>
      </c>
      <c r="AC417" s="918">
        <v>2.27</v>
      </c>
      <c r="AD417" s="918">
        <v>2.67</v>
      </c>
      <c r="AE417" s="918">
        <v>3.67</v>
      </c>
      <c r="AF417" s="918" t="s">
        <v>137</v>
      </c>
      <c r="AG417" s="918">
        <v>173.4</v>
      </c>
      <c r="AH417" s="918">
        <v>70</v>
      </c>
      <c r="AI417" s="918">
        <v>12.06</v>
      </c>
      <c r="AJ417" s="918">
        <v>261.39999999999998</v>
      </c>
      <c r="AK417" s="918">
        <v>12.25</v>
      </c>
      <c r="AL417" s="930">
        <v>92830</v>
      </c>
      <c r="AM417" s="924">
        <v>0.1</v>
      </c>
      <c r="AN417" s="918" t="s">
        <v>137</v>
      </c>
      <c r="AO417" s="804">
        <f t="shared" si="111"/>
        <v>-6.519964953466534</v>
      </c>
      <c r="AP417" s="805">
        <f t="shared" si="112"/>
        <v>26.228933724947566</v>
      </c>
      <c r="AQ417" s="938" t="str">
        <f t="shared" si="113"/>
        <v>n/a</v>
      </c>
      <c r="AR417" s="704">
        <f>INDEX(Historical!$C$7:$C$1439,MATCH(B417,Historical!$B$7:$B$1446,0))*IF(AH417="n/a",1.03,IF(AH417&lt;0,1.01,IF(AH417&gt;10,1.1,(1+AH417/100))))</f>
        <v>1.4520000000000002</v>
      </c>
      <c r="AS417" s="937">
        <f t="shared" si="114"/>
        <v>1.5972000000000004</v>
      </c>
      <c r="AT417" s="937">
        <f t="shared" si="118"/>
        <v>1.7569200000000005</v>
      </c>
      <c r="AU417" s="937">
        <f t="shared" si="118"/>
        <v>1.9326120000000007</v>
      </c>
      <c r="AV417" s="937">
        <f t="shared" si="118"/>
        <v>2.1258732000000009</v>
      </c>
      <c r="AW417" s="704">
        <f t="shared" si="115"/>
        <v>8.8646052000000033</v>
      </c>
      <c r="AX417" s="812">
        <f t="shared" si="116"/>
        <v>11.924408393866024</v>
      </c>
      <c r="AY417" s="997">
        <v>0.49</v>
      </c>
      <c r="AZ417" s="924">
        <v>56.93</v>
      </c>
      <c r="BA417" s="924">
        <v>0.49</v>
      </c>
      <c r="BB417" s="924">
        <v>6.74</v>
      </c>
      <c r="BC417" s="924">
        <v>22.509999999999998</v>
      </c>
      <c r="BD417" s="698"/>
      <c r="BE417" s="666">
        <v>2010</v>
      </c>
      <c r="BF417" s="948" t="e">
        <f>#VALUE!</f>
        <v>#VALUE!</v>
      </c>
      <c r="BG417" s="933">
        <v>15.4</v>
      </c>
    </row>
    <row r="418" spans="1:59" ht="11.25" customHeight="1" x14ac:dyDescent="0.2">
      <c r="A418" s="611" t="s">
        <v>1646</v>
      </c>
      <c r="B418" s="927" t="s">
        <v>1647</v>
      </c>
      <c r="C418" s="994" t="s">
        <v>247</v>
      </c>
      <c r="D418" s="994" t="s">
        <v>4408</v>
      </c>
      <c r="E418" s="794">
        <v>9</v>
      </c>
      <c r="F418" s="526">
        <v>455</v>
      </c>
      <c r="G418" s="526" t="s">
        <v>106</v>
      </c>
      <c r="H418" s="526" t="s">
        <v>106</v>
      </c>
      <c r="I418" s="926">
        <v>40.15</v>
      </c>
      <c r="J418" s="704">
        <f t="shared" si="104"/>
        <v>1.7932752179327522</v>
      </c>
      <c r="K418" s="929">
        <v>0.18</v>
      </c>
      <c r="L418" s="641">
        <v>4</v>
      </c>
      <c r="M418" s="695">
        <f t="shared" si="105"/>
        <v>0.72</v>
      </c>
      <c r="N418" s="923" t="s">
        <v>320</v>
      </c>
      <c r="O418" s="797">
        <v>0.17</v>
      </c>
      <c r="P418" s="917">
        <v>43538</v>
      </c>
      <c r="Q418" s="917">
        <v>43553</v>
      </c>
      <c r="R418" s="695">
        <f t="shared" si="106"/>
        <v>5.8823529411764595</v>
      </c>
      <c r="S418" s="761">
        <f>IF(INDEX(Historical!$D$7:$D$1439,MATCH(B418,Historical!$B$7:$B$1446,0))=0,"n/a",(INDEX(Historical!$C$7:$C$1439,MATCH(B418,Historical!$B$7:$B$1446,0))/INDEX(Historical!$D$7:$D$1439,MATCH(B418,Historical!$B$7:$B$1446,0))-1)*100)</f>
        <v>17.24137931034484</v>
      </c>
      <c r="T418" s="761">
        <f>IF(INDEX(Historical!$F$7:$F$1432,MATCH(B418,Historical!$B$7:$B$1446,0))=0,"n/a",((INDEX(Historical!$C$7:$C$1439,MATCH(B418,Historical!$B$7:$B$1446,0))/INDEX(Historical!$F$7:$F$1432,MATCH(B418,Historical!$B$7:$B$1446,0)))^(1/3)-1)*100)</f>
        <v>15.616214441920405</v>
      </c>
      <c r="U418" s="761">
        <f>IF(INDEX(Historical!$H$7:$H$1432,MATCH(B418,Historical!$B$7:$B$1446,0))=0,"n/a",((INDEX(Historical!$C$7:$C$1439,MATCH(B418,Historical!$B$7:$B$1446,0))/INDEX(Historical!$H$7:$H$1432,MATCH(B418,Historical!$B$7:$B$1446,0)))^(1/5)-1)*100)</f>
        <v>20.28986284740084</v>
      </c>
      <c r="V418" s="761">
        <f>IF(INDEX(Historical!$O$7:$O$1432,MATCH(B418,Historical!$B$7:$B$1446,0))=0,"n/a",((INDEX(Historical!$C$7:$C$1439,MATCH(B418,Historical!$B$7:$B$1446,0))/INDEX(Historical!$O$7:$O$1432,MATCH(B418,Historical!$B$7:$B$1446,0)))^(1/10)-1)*100)</f>
        <v>15.568344736764761</v>
      </c>
      <c r="W418" s="762">
        <f t="shared" si="107"/>
        <v>1.3032768216833084</v>
      </c>
      <c r="X418" s="763">
        <f t="shared" si="108"/>
        <v>0.73248602337187141</v>
      </c>
      <c r="Y418" s="928"/>
      <c r="Z418" s="704">
        <f t="shared" si="109"/>
        <v>31.168831168831169</v>
      </c>
      <c r="AA418" s="937">
        <f t="shared" si="110"/>
        <v>17.38095238095238</v>
      </c>
      <c r="AB418" s="641">
        <v>12</v>
      </c>
      <c r="AC418" s="918">
        <v>2.31</v>
      </c>
      <c r="AD418" s="918">
        <v>1.96</v>
      </c>
      <c r="AE418" s="918">
        <v>2.31</v>
      </c>
      <c r="AF418" s="918">
        <v>4.43</v>
      </c>
      <c r="AG418" s="918">
        <v>29.2</v>
      </c>
      <c r="AH418" s="918">
        <v>10.7</v>
      </c>
      <c r="AI418" s="918">
        <v>10.14</v>
      </c>
      <c r="AJ418" s="918">
        <v>27.700000000000003</v>
      </c>
      <c r="AK418" s="918">
        <v>8.870000000000001</v>
      </c>
      <c r="AL418" s="930">
        <v>7380</v>
      </c>
      <c r="AM418" s="924">
        <v>1.7999999999999998</v>
      </c>
      <c r="AN418" s="918">
        <v>2.19</v>
      </c>
      <c r="AO418" s="804">
        <f t="shared" si="111"/>
        <v>4.7021856843812131</v>
      </c>
      <c r="AP418" s="805">
        <f t="shared" si="112"/>
        <v>22.083138065333593</v>
      </c>
      <c r="AQ418" s="938">
        <f t="shared" si="113"/>
        <v>84.989632199115462</v>
      </c>
      <c r="AR418" s="704">
        <f>INDEX(Historical!$C$7:$C$1439,MATCH(B418,Historical!$B$7:$B$1446,0))*IF(AH418="n/a",1.03,IF(AH418&lt;0,1.01,IF(AH418&gt;10,1.1,(1+AH418/100))))</f>
        <v>0.74800000000000011</v>
      </c>
      <c r="AS418" s="937">
        <f t="shared" si="114"/>
        <v>0.8228000000000002</v>
      </c>
      <c r="AT418" s="937">
        <f t="shared" si="118"/>
        <v>0.89578236000000022</v>
      </c>
      <c r="AU418" s="937">
        <f t="shared" si="118"/>
        <v>0.97523825533200026</v>
      </c>
      <c r="AV418" s="937">
        <f t="shared" si="118"/>
        <v>1.0617418885799488</v>
      </c>
      <c r="AW418" s="704">
        <f t="shared" si="115"/>
        <v>4.5035625039119491</v>
      </c>
      <c r="AX418" s="812">
        <f t="shared" si="116"/>
        <v>11.216843098161766</v>
      </c>
      <c r="AY418" s="997">
        <v>1.07</v>
      </c>
      <c r="AZ418" s="924">
        <v>14.09</v>
      </c>
      <c r="BA418" s="924">
        <v>-14.74</v>
      </c>
      <c r="BB418" s="924">
        <v>-4.21</v>
      </c>
      <c r="BC418" s="924">
        <v>-3.1300000000000003</v>
      </c>
      <c r="BE418" s="666">
        <v>2011</v>
      </c>
      <c r="BF418" s="948" t="e">
        <f>#VALUE!</f>
        <v>#VALUE!</v>
      </c>
      <c r="BG418" s="933">
        <v>3.5000000000000004</v>
      </c>
    </row>
    <row r="419" spans="1:59" ht="11.25" customHeight="1" x14ac:dyDescent="0.2">
      <c r="A419" s="537" t="s">
        <v>1701</v>
      </c>
      <c r="B419" s="927" t="s">
        <v>1702</v>
      </c>
      <c r="C419" s="994" t="s">
        <v>112</v>
      </c>
      <c r="D419" s="994" t="s">
        <v>4359</v>
      </c>
      <c r="E419" s="794">
        <v>9</v>
      </c>
      <c r="F419" s="526">
        <v>468</v>
      </c>
      <c r="G419" s="526" t="s">
        <v>106</v>
      </c>
      <c r="H419" s="526" t="s">
        <v>106</v>
      </c>
      <c r="I419" s="918">
        <v>14.55</v>
      </c>
      <c r="J419" s="704">
        <f t="shared" si="104"/>
        <v>3.9862542955326457</v>
      </c>
      <c r="K419" s="929">
        <v>0.14499999999999999</v>
      </c>
      <c r="L419" s="641">
        <v>4</v>
      </c>
      <c r="M419" s="695">
        <f t="shared" si="105"/>
        <v>0.57999999999999996</v>
      </c>
      <c r="N419" s="923" t="s">
        <v>241</v>
      </c>
      <c r="O419" s="797">
        <v>0.13500000000000001</v>
      </c>
      <c r="P419" s="917">
        <v>43552</v>
      </c>
      <c r="Q419" s="917">
        <v>43567</v>
      </c>
      <c r="R419" s="695">
        <f t="shared" si="106"/>
        <v>7.4074074074073932</v>
      </c>
      <c r="S419" s="761">
        <f>IF(INDEX(Historical!$D$7:$D$1439,MATCH(B419,Historical!$B$7:$B$1446,0))=0,"n/a",(INDEX(Historical!$C$7:$C$1439,MATCH(B419,Historical!$B$7:$B$1446,0))/INDEX(Historical!$D$7:$D$1439,MATCH(B419,Historical!$B$7:$B$1446,0))-1)*100)</f>
        <v>5.9701492537313383</v>
      </c>
      <c r="T419" s="761">
        <f>IF(INDEX(Historical!$F$7:$F$1432,MATCH(B419,Historical!$B$7:$B$1446,0))=0,"n/a",((INDEX(Historical!$C$7:$C$1439,MATCH(B419,Historical!$B$7:$B$1446,0))/INDEX(Historical!$F$7:$F$1432,MATCH(B419,Historical!$B$7:$B$1446,0)))^(1/3)-1)*100)</f>
        <v>6.3658248576630827</v>
      </c>
      <c r="U419" s="761">
        <f>IF(INDEX(Historical!$H$7:$H$1432,MATCH(B419,Historical!$B$7:$B$1446,0))=0,"n/a",((INDEX(Historical!$C$7:$C$1439,MATCH(B419,Historical!$B$7:$B$1446,0))/INDEX(Historical!$H$7:$H$1432,MATCH(B419,Historical!$B$7:$B$1446,0)))^(1/5)-1)*100)</f>
        <v>6.4267992326247247</v>
      </c>
      <c r="V419" s="761">
        <f>IF(INDEX(Historical!$O$7:$O$1432,MATCH(B419,Historical!$B$7:$B$1446,0))=0,"n/a",((INDEX(Historical!$C$7:$C$1439,MATCH(B419,Historical!$B$7:$B$1446,0))/INDEX(Historical!$O$7:$O$1432,MATCH(B419,Historical!$B$7:$B$1446,0)))^(1/10)-1)*100)</f>
        <v>-1.1863739999355749</v>
      </c>
      <c r="W419" s="762" t="str">
        <f t="shared" si="107"/>
        <v>n/a</v>
      </c>
      <c r="X419" s="763">
        <f t="shared" si="108"/>
        <v>0.25402368508398121</v>
      </c>
      <c r="Y419" s="927"/>
      <c r="Z419" s="704">
        <f t="shared" si="109"/>
        <v>57.42574257425742</v>
      </c>
      <c r="AA419" s="937">
        <f t="shared" si="110"/>
        <v>14.405940594059407</v>
      </c>
      <c r="AB419" s="641">
        <v>2</v>
      </c>
      <c r="AC419" s="918">
        <v>1.01</v>
      </c>
      <c r="AD419" s="918">
        <v>1.44</v>
      </c>
      <c r="AE419" s="918">
        <v>0.55000000000000004</v>
      </c>
      <c r="AF419" s="918">
        <v>1.99</v>
      </c>
      <c r="AG419" s="918">
        <v>10.9</v>
      </c>
      <c r="AH419" s="918">
        <v>-11</v>
      </c>
      <c r="AI419" s="918">
        <v>13.38</v>
      </c>
      <c r="AJ419" s="918">
        <v>25.3</v>
      </c>
      <c r="AK419" s="918">
        <v>10</v>
      </c>
      <c r="AL419" s="930">
        <v>1760</v>
      </c>
      <c r="AM419" s="924">
        <v>2.5</v>
      </c>
      <c r="AN419" s="918">
        <v>0.38</v>
      </c>
      <c r="AO419" s="804">
        <f t="shared" si="111"/>
        <v>-3.9928870659020372</v>
      </c>
      <c r="AP419" s="805">
        <f t="shared" si="112"/>
        <v>10.41305352815737</v>
      </c>
      <c r="AQ419" s="938">
        <f t="shared" si="113"/>
        <v>12.87716387920339</v>
      </c>
      <c r="AR419" s="704">
        <f>INDEX(Historical!$C$7:$C$1439,MATCH(B419,Historical!$B$7:$B$1446,0))*IF(AH419="n/a",1.03,IF(AH419&lt;0,1.01,IF(AH419&gt;10,1.1,(1+AH419/100))))</f>
        <v>0.537825</v>
      </c>
      <c r="AS419" s="937">
        <f t="shared" si="114"/>
        <v>0.59160750000000006</v>
      </c>
      <c r="AT419" s="937">
        <f t="shared" si="118"/>
        <v>0.65076825000000016</v>
      </c>
      <c r="AU419" s="937">
        <f t="shared" si="118"/>
        <v>0.71584507500000027</v>
      </c>
      <c r="AV419" s="937">
        <f t="shared" si="118"/>
        <v>0.78742958250000039</v>
      </c>
      <c r="AW419" s="704">
        <f t="shared" si="115"/>
        <v>3.283475407500001</v>
      </c>
      <c r="AX419" s="812">
        <f t="shared" si="116"/>
        <v>22.566841288659802</v>
      </c>
      <c r="AY419" s="997">
        <v>1.25</v>
      </c>
      <c r="AZ419" s="924">
        <v>11.07</v>
      </c>
      <c r="BA419" s="924">
        <v>-24.81</v>
      </c>
      <c r="BB419" s="924">
        <v>-13.350000000000001</v>
      </c>
      <c r="BC419" s="924">
        <v>-7.6300000000000008</v>
      </c>
      <c r="BE419" s="666">
        <v>2011</v>
      </c>
      <c r="BF419" s="948" t="e">
        <f>#VALUE!</f>
        <v>#VALUE!</v>
      </c>
      <c r="BG419" s="933">
        <v>4.8</v>
      </c>
    </row>
    <row r="420" spans="1:59" ht="11.25" customHeight="1" x14ac:dyDescent="0.2">
      <c r="A420" s="611" t="s">
        <v>1650</v>
      </c>
      <c r="B420" s="927" t="s">
        <v>1651</v>
      </c>
      <c r="C420" s="994" t="s">
        <v>247</v>
      </c>
      <c r="D420" s="994" t="s">
        <v>4354</v>
      </c>
      <c r="E420" s="794">
        <v>7</v>
      </c>
      <c r="F420" s="526">
        <v>614</v>
      </c>
      <c r="G420" s="526" t="s">
        <v>106</v>
      </c>
      <c r="H420" s="526" t="s">
        <v>106</v>
      </c>
      <c r="I420" s="926">
        <v>34.03</v>
      </c>
      <c r="J420" s="704">
        <f t="shared" si="104"/>
        <v>0.94034675286511893</v>
      </c>
      <c r="K420" s="929">
        <v>0.08</v>
      </c>
      <c r="L420" s="641">
        <v>4</v>
      </c>
      <c r="M420" s="695">
        <f t="shared" si="105"/>
        <v>0.32</v>
      </c>
      <c r="N420" s="923" t="s">
        <v>572</v>
      </c>
      <c r="O420" s="797">
        <v>7.4999999999999997E-2</v>
      </c>
      <c r="P420" s="917">
        <v>43287</v>
      </c>
      <c r="Q420" s="917">
        <v>43304</v>
      </c>
      <c r="R420" s="695">
        <f t="shared" si="106"/>
        <v>6.6666666666666732</v>
      </c>
      <c r="S420" s="761">
        <f>IF(INDEX(Historical!$D$7:$D$1439,MATCH(B420,Historical!$B$7:$B$1446,0))=0,"n/a",(INDEX(Historical!$C$7:$C$1439,MATCH(B420,Historical!$B$7:$B$1446,0))/INDEX(Historical!$D$7:$D$1439,MATCH(B420,Historical!$B$7:$B$1446,0))-1)*100)</f>
        <v>6.8965517241379226</v>
      </c>
      <c r="T420" s="761">
        <f>IF(INDEX(Historical!$F$7:$F$1432,MATCH(B420,Historical!$B$7:$B$1446,0))=0,"n/a",((INDEX(Historical!$C$7:$C$1439,MATCH(B420,Historical!$B$7:$B$1446,0))/INDEX(Historical!$F$7:$F$1432,MATCH(B420,Historical!$B$7:$B$1446,0)))^(1/3)-1)*100)</f>
        <v>7.4337070988966358</v>
      </c>
      <c r="U420" s="761">
        <f>IF(INDEX(Historical!$H$7:$H$1432,MATCH(B420,Historical!$B$7:$B$1446,0))=0,"n/a",((INDEX(Historical!$C$7:$C$1439,MATCH(B420,Historical!$B$7:$B$1446,0))/INDEX(Historical!$H$7:$H$1432,MATCH(B420,Historical!$B$7:$B$1446,0)))^(1/5)-1)*100)</f>
        <v>6.1516554805442381</v>
      </c>
      <c r="V420" s="761" t="str">
        <f>IF(INDEX(Historical!$O$7:$O$1432,MATCH(B420,Historical!$B$7:$B$1446,0))=0,"n/a",((INDEX(Historical!$C$7:$C$1439,MATCH(B420,Historical!$B$7:$B$1446,0))/INDEX(Historical!$O$7:$O$1432,MATCH(B420,Historical!$B$7:$B$1446,0)))^(1/10)-1)*100)</f>
        <v>n/a</v>
      </c>
      <c r="W420" s="762" t="str">
        <f t="shared" si="107"/>
        <v>n/a</v>
      </c>
      <c r="X420" s="763" t="str">
        <f t="shared" si="108"/>
        <v>n/a</v>
      </c>
      <c r="Y420" s="927"/>
      <c r="Z420" s="704">
        <f t="shared" si="109"/>
        <v>13.389121338912133</v>
      </c>
      <c r="AA420" s="937">
        <f t="shared" si="110"/>
        <v>14.238493723849372</v>
      </c>
      <c r="AB420" s="641">
        <v>1</v>
      </c>
      <c r="AC420" s="918">
        <v>2.39</v>
      </c>
      <c r="AD420" s="918">
        <v>1.42</v>
      </c>
      <c r="AE420" s="918">
        <v>0.52</v>
      </c>
      <c r="AF420" s="918">
        <v>1.66</v>
      </c>
      <c r="AG420" s="918">
        <v>10.7</v>
      </c>
      <c r="AH420" s="918">
        <v>11.3</v>
      </c>
      <c r="AI420" s="918">
        <v>10.290000000000001</v>
      </c>
      <c r="AJ420" s="918">
        <v>-0.2</v>
      </c>
      <c r="AK420" s="918">
        <v>10</v>
      </c>
      <c r="AL420" s="930">
        <v>543.12</v>
      </c>
      <c r="AM420" s="924">
        <v>0.1</v>
      </c>
      <c r="AN420" s="918">
        <v>0</v>
      </c>
      <c r="AO420" s="804">
        <f t="shared" si="111"/>
        <v>-7.146491490440015</v>
      </c>
      <c r="AP420" s="805">
        <f t="shared" si="112"/>
        <v>7.0920022334093566</v>
      </c>
      <c r="AQ420" s="938">
        <f t="shared" si="113"/>
        <v>2.4931424949221848</v>
      </c>
      <c r="AR420" s="704">
        <f>INDEX(Historical!$C$7:$C$1439,MATCH(B420,Historical!$B$7:$B$1446,0))*IF(AH420="n/a",1.03,IF(AH420&lt;0,1.01,IF(AH420&gt;10,1.1,(1+AH420/100))))</f>
        <v>0.34100000000000003</v>
      </c>
      <c r="AS420" s="937">
        <f t="shared" si="114"/>
        <v>0.37510000000000004</v>
      </c>
      <c r="AT420" s="937">
        <f t="shared" si="118"/>
        <v>0.41261000000000009</v>
      </c>
      <c r="AU420" s="937">
        <f t="shared" si="118"/>
        <v>0.45387100000000014</v>
      </c>
      <c r="AV420" s="937">
        <f t="shared" si="118"/>
        <v>0.4992581000000002</v>
      </c>
      <c r="AW420" s="704">
        <f t="shared" si="115"/>
        <v>2.0818391000000003</v>
      </c>
      <c r="AX420" s="812">
        <f t="shared" si="116"/>
        <v>6.1176582427270061</v>
      </c>
      <c r="AY420" s="997">
        <v>0.74</v>
      </c>
      <c r="AZ420" s="924">
        <v>53.22</v>
      </c>
      <c r="BA420" s="924">
        <v>-24.38</v>
      </c>
      <c r="BB420" s="924">
        <v>-5.94</v>
      </c>
      <c r="BC420" s="924">
        <v>-5.7700000000000005</v>
      </c>
      <c r="BE420" s="666">
        <v>2012</v>
      </c>
      <c r="BF420" s="948" t="e">
        <f>#VALUE!</f>
        <v>#VALUE!</v>
      </c>
      <c r="BG420" s="933">
        <v>7.3999999999999995</v>
      </c>
    </row>
    <row r="421" spans="1:59" ht="11.25" customHeight="1" x14ac:dyDescent="0.2">
      <c r="A421" s="611" t="s">
        <v>1670</v>
      </c>
      <c r="B421" s="927" t="s">
        <v>1671</v>
      </c>
      <c r="C421" s="994" t="s">
        <v>108</v>
      </c>
      <c r="D421" s="994" t="s">
        <v>4376</v>
      </c>
      <c r="E421" s="794">
        <v>6</v>
      </c>
      <c r="F421" s="526">
        <v>716</v>
      </c>
      <c r="G421" s="526" t="s">
        <v>106</v>
      </c>
      <c r="H421" s="526" t="s">
        <v>106</v>
      </c>
      <c r="I421" s="926">
        <v>33.950000000000003</v>
      </c>
      <c r="J421" s="704">
        <f t="shared" si="104"/>
        <v>1.6494845360824744</v>
      </c>
      <c r="K421" s="929">
        <v>0.14000000000000001</v>
      </c>
      <c r="L421" s="641">
        <v>4</v>
      </c>
      <c r="M421" s="695">
        <f t="shared" si="105"/>
        <v>0.56000000000000005</v>
      </c>
      <c r="N421" s="923" t="s">
        <v>997</v>
      </c>
      <c r="O421" s="797">
        <v>0.12</v>
      </c>
      <c r="P421" s="660">
        <v>43229</v>
      </c>
      <c r="Q421" s="660">
        <v>43245</v>
      </c>
      <c r="R421" s="695">
        <f t="shared" si="106"/>
        <v>16.666666666666682</v>
      </c>
      <c r="S421" s="761">
        <f>IF(INDEX(Historical!$D$7:$D$1439,MATCH(B421,Historical!$B$7:$B$1446,0))=0,"n/a",(INDEX(Historical!$C$7:$C$1439,MATCH(B421,Historical!$B$7:$B$1446,0))/INDEX(Historical!$D$7:$D$1439,MATCH(B421,Historical!$B$7:$B$1446,0))-1)*100)</f>
        <v>35.000000000000007</v>
      </c>
      <c r="T421" s="761">
        <f>IF(INDEX(Historical!$F$7:$F$1432,MATCH(B421,Historical!$B$7:$B$1446,0))=0,"n/a",((INDEX(Historical!$C$7:$C$1439,MATCH(B421,Historical!$B$7:$B$1446,0))/INDEX(Historical!$F$7:$F$1432,MATCH(B421,Historical!$B$7:$B$1446,0)))^(1/3)-1)*100)</f>
        <v>32.909280794909158</v>
      </c>
      <c r="U421" s="761">
        <f>IF(INDEX(Historical!$H$7:$H$1432,MATCH(B421,Historical!$B$7:$B$1446,0))=0,"n/a",((INDEX(Historical!$C$7:$C$1439,MATCH(B421,Historical!$B$7:$B$1446,0))/INDEX(Historical!$H$7:$H$1432,MATCH(B421,Historical!$B$7:$B$1446,0)))^(1/5)-1)*100)</f>
        <v>29.19940099556333</v>
      </c>
      <c r="V421" s="761">
        <f>IF(INDEX(Historical!$O$7:$O$1432,MATCH(B421,Historical!$B$7:$B$1446,0))=0,"n/a",((INDEX(Historical!$C$7:$C$1439,MATCH(B421,Historical!$B$7:$B$1446,0))/INDEX(Historical!$O$7:$O$1432,MATCH(B421,Historical!$B$7:$B$1446,0)))^(1/10)-1)*100)</f>
        <v>16.23080652394242</v>
      </c>
      <c r="W421" s="762">
        <f t="shared" si="107"/>
        <v>1.7990110936564152</v>
      </c>
      <c r="X421" s="763">
        <f t="shared" si="108"/>
        <v>3.3181137494958333</v>
      </c>
      <c r="Y421" s="928"/>
      <c r="Z421" s="704">
        <f t="shared" si="109"/>
        <v>24.561403508771935</v>
      </c>
      <c r="AA421" s="937">
        <f t="shared" si="110"/>
        <v>14.890350877192985</v>
      </c>
      <c r="AB421" s="641">
        <v>12</v>
      </c>
      <c r="AC421" s="918">
        <v>2.2799999999999998</v>
      </c>
      <c r="AD421" s="918" t="s">
        <v>137</v>
      </c>
      <c r="AE421" s="918">
        <v>2.66</v>
      </c>
      <c r="AF421" s="918">
        <v>1.19</v>
      </c>
      <c r="AG421" s="918">
        <v>10.199999999999999</v>
      </c>
      <c r="AH421" s="918">
        <v>7.5</v>
      </c>
      <c r="AI421" s="918" t="s">
        <v>137</v>
      </c>
      <c r="AJ421" s="918">
        <v>8.7999999999999989</v>
      </c>
      <c r="AK421" s="918" t="s">
        <v>137</v>
      </c>
      <c r="AL421" s="930">
        <v>87.59</v>
      </c>
      <c r="AM421" s="924">
        <v>5.4</v>
      </c>
      <c r="AN421" s="918">
        <v>0</v>
      </c>
      <c r="AO421" s="804">
        <f t="shared" si="111"/>
        <v>15.958534654452821</v>
      </c>
      <c r="AP421" s="805">
        <f t="shared" si="112"/>
        <v>30.848885531645806</v>
      </c>
      <c r="AQ421" s="938">
        <f t="shared" si="113"/>
        <v>-11.256881221109371</v>
      </c>
      <c r="AR421" s="704">
        <f>INDEX(Historical!$C$7:$C$1439,MATCH(B421,Historical!$B$7:$B$1446,0))*IF(AH421="n/a",1.03,IF(AH421&lt;0,1.01,IF(AH421&gt;10,1.1,(1+AH421/100))))</f>
        <v>0.58050000000000002</v>
      </c>
      <c r="AS421" s="937">
        <f t="shared" si="114"/>
        <v>0.59791500000000009</v>
      </c>
      <c r="AT421" s="937">
        <f t="shared" si="118"/>
        <v>0.61585245000000011</v>
      </c>
      <c r="AU421" s="937">
        <f t="shared" si="118"/>
        <v>0.63432802350000017</v>
      </c>
      <c r="AV421" s="937">
        <f t="shared" si="118"/>
        <v>0.65335786420500019</v>
      </c>
      <c r="AW421" s="704">
        <f t="shared" si="115"/>
        <v>3.0819533377050008</v>
      </c>
      <c r="AX421" s="812">
        <f t="shared" si="116"/>
        <v>9.0779185204860102</v>
      </c>
      <c r="AY421" s="997">
        <v>0.49</v>
      </c>
      <c r="AZ421" s="924">
        <v>6.08</v>
      </c>
      <c r="BA421" s="924">
        <v>-16.93</v>
      </c>
      <c r="BB421" s="924">
        <v>-0.47000000000000003</v>
      </c>
      <c r="BC421" s="924">
        <v>-7.89</v>
      </c>
      <c r="BE421" s="666">
        <v>2013</v>
      </c>
      <c r="BF421" s="948" t="e">
        <f>#VALUE!</f>
        <v>#VALUE!</v>
      </c>
      <c r="BG421" s="933">
        <v>1</v>
      </c>
    </row>
    <row r="422" spans="1:59" ht="11.25" customHeight="1" x14ac:dyDescent="0.2">
      <c r="A422" s="630" t="s">
        <v>4096</v>
      </c>
      <c r="B422" s="927" t="s">
        <v>4097</v>
      </c>
      <c r="C422" s="994" t="s">
        <v>108</v>
      </c>
      <c r="D422" s="994" t="s">
        <v>4376</v>
      </c>
      <c r="E422" s="794">
        <v>6</v>
      </c>
      <c r="F422" s="526">
        <v>752</v>
      </c>
      <c r="G422" s="526" t="s">
        <v>106</v>
      </c>
      <c r="H422" s="526" t="s">
        <v>106</v>
      </c>
      <c r="I422" s="926">
        <v>33.76</v>
      </c>
      <c r="J422" s="704">
        <f t="shared" si="104"/>
        <v>1.7772511848341233</v>
      </c>
      <c r="K422" s="929">
        <v>0.15</v>
      </c>
      <c r="L422" s="641">
        <v>4</v>
      </c>
      <c r="M422" s="695">
        <f t="shared" si="105"/>
        <v>0.6</v>
      </c>
      <c r="N422" s="923" t="s">
        <v>241</v>
      </c>
      <c r="O422" s="797">
        <v>0.11</v>
      </c>
      <c r="P422" s="917">
        <v>43465</v>
      </c>
      <c r="Q422" s="917">
        <v>43476</v>
      </c>
      <c r="R422" s="695">
        <f t="shared" si="106"/>
        <v>36.36363636363636</v>
      </c>
      <c r="S422" s="761">
        <f>IF(INDEX(Historical!$D$7:$D$1439,MATCH(B422,Historical!$B$7:$B$1446,0))=0,"n/a",(INDEX(Historical!$C$7:$C$1439,MATCH(B422,Historical!$B$7:$B$1446,0))/INDEX(Historical!$D$7:$D$1439,MATCH(B422,Historical!$B$7:$B$1446,0))-1)*100)</f>
        <v>100</v>
      </c>
      <c r="T422" s="761">
        <f>IF(INDEX(Historical!$F$7:$F$1432,MATCH(B422,Historical!$B$7:$B$1446,0))=0,"n/a",((INDEX(Historical!$C$7:$C$1439,MATCH(B422,Historical!$B$7:$B$1446,0))/INDEX(Historical!$F$7:$F$1432,MATCH(B422,Historical!$B$7:$B$1446,0)))^(1/3)-1)*100)</f>
        <v>48.945911122607441</v>
      </c>
      <c r="U422" s="761" t="str">
        <f>IF(INDEX(Historical!$H$7:$H$1432,MATCH(B422,Historical!$B$7:$B$1446,0))=0,"n/a",((INDEX(Historical!$C$7:$C$1439,MATCH(B422,Historical!$B$7:$B$1446,0))/INDEX(Historical!$H$7:$H$1432,MATCH(B422,Historical!$B$7:$B$1446,0)))^(1/5)-1)*100)</f>
        <v>n/a</v>
      </c>
      <c r="V422" s="761" t="str">
        <f>IF(INDEX(Historical!$O$7:$O$1432,MATCH(B422,Historical!$B$7:$B$1446,0))=0,"n/a",((INDEX(Historical!$C$7:$C$1439,MATCH(B422,Historical!$B$7:$B$1446,0))/INDEX(Historical!$O$7:$O$1432,MATCH(B422,Historical!$B$7:$B$1446,0)))^(1/10)-1)*100)</f>
        <v>n/a</v>
      </c>
      <c r="W422" s="762" t="str">
        <f t="shared" si="107"/>
        <v>n/a</v>
      </c>
      <c r="X422" s="763" t="str">
        <f t="shared" si="108"/>
        <v>n/a</v>
      </c>
      <c r="Y422" s="718"/>
      <c r="Z422" s="704">
        <f t="shared" si="109"/>
        <v>23.255813953488371</v>
      </c>
      <c r="AA422" s="937">
        <f t="shared" si="110"/>
        <v>13.085271317829456</v>
      </c>
      <c r="AB422" s="641">
        <v>12</v>
      </c>
      <c r="AC422" s="918">
        <v>2.58</v>
      </c>
      <c r="AD422" s="918" t="s">
        <v>137</v>
      </c>
      <c r="AE422" s="918">
        <v>5.76</v>
      </c>
      <c r="AF422" s="918">
        <v>2.52</v>
      </c>
      <c r="AG422" s="918">
        <v>20.399999999999999</v>
      </c>
      <c r="AH422" s="918">
        <v>45.5</v>
      </c>
      <c r="AI422" s="918">
        <v>7.3599999999999994</v>
      </c>
      <c r="AJ422" s="918">
        <v>22.2</v>
      </c>
      <c r="AK422" s="918" t="s">
        <v>137</v>
      </c>
      <c r="AL422" s="930">
        <v>1880</v>
      </c>
      <c r="AM422" s="924">
        <v>8.6</v>
      </c>
      <c r="AN422" s="918">
        <v>0.09</v>
      </c>
      <c r="AO422" s="804" t="str">
        <f t="shared" si="111"/>
        <v>n/a</v>
      </c>
      <c r="AP422" s="805" t="str">
        <f t="shared" si="112"/>
        <v>n/a</v>
      </c>
      <c r="AQ422" s="938">
        <f t="shared" si="113"/>
        <v>21.059918536107514</v>
      </c>
      <c r="AR422" s="704">
        <f>INDEX(Historical!$C$7:$C$1439,MATCH(B422,Historical!$B$7:$B$1446,0))*IF(AH422="n/a",1.03,IF(AH422&lt;0,1.01,IF(AH422&gt;10,1.1,(1+AH422/100))))</f>
        <v>0.41800000000000004</v>
      </c>
      <c r="AS422" s="937">
        <f t="shared" si="114"/>
        <v>0.44876480000000002</v>
      </c>
      <c r="AT422" s="937">
        <f t="shared" si="118"/>
        <v>0.46222774400000005</v>
      </c>
      <c r="AU422" s="937">
        <f t="shared" si="118"/>
        <v>0.47609457632000007</v>
      </c>
      <c r="AV422" s="937">
        <f t="shared" si="118"/>
        <v>0.49037741360960008</v>
      </c>
      <c r="AW422" s="704">
        <f t="shared" si="115"/>
        <v>2.2954645339296</v>
      </c>
      <c r="AX422" s="812">
        <f t="shared" si="116"/>
        <v>6.7993617711184839</v>
      </c>
      <c r="AY422" s="997">
        <v>1.33</v>
      </c>
      <c r="AZ422" s="924">
        <v>12.91</v>
      </c>
      <c r="BA422" s="924">
        <v>-24.89</v>
      </c>
      <c r="BB422" s="924">
        <v>-1.66</v>
      </c>
      <c r="BC422" s="924">
        <v>-10.979999999999999</v>
      </c>
      <c r="BE422" s="666">
        <v>2014</v>
      </c>
      <c r="BF422" s="948" t="e">
        <f>#VALUE!</f>
        <v>#VALUE!</v>
      </c>
      <c r="BG422" s="933">
        <v>1.7999999999999998</v>
      </c>
    </row>
    <row r="423" spans="1:59" ht="11.25" customHeight="1" x14ac:dyDescent="0.2">
      <c r="A423" s="611" t="s">
        <v>1656</v>
      </c>
      <c r="B423" s="927" t="s">
        <v>1657</v>
      </c>
      <c r="C423" s="994" t="s">
        <v>108</v>
      </c>
      <c r="D423" s="994" t="s">
        <v>4376</v>
      </c>
      <c r="E423" s="794">
        <v>8</v>
      </c>
      <c r="F423" s="526">
        <v>582</v>
      </c>
      <c r="G423" s="526" t="s">
        <v>106</v>
      </c>
      <c r="H423" s="526" t="s">
        <v>106</v>
      </c>
      <c r="I423" s="926">
        <v>24.48</v>
      </c>
      <c r="J423" s="704">
        <f t="shared" si="104"/>
        <v>2.6143790849673203</v>
      </c>
      <c r="K423" s="929">
        <v>0.16</v>
      </c>
      <c r="L423" s="641">
        <v>4</v>
      </c>
      <c r="M423" s="695">
        <f t="shared" si="105"/>
        <v>0.64</v>
      </c>
      <c r="N423" s="923" t="s">
        <v>506</v>
      </c>
      <c r="O423" s="797">
        <v>0.15</v>
      </c>
      <c r="P423" s="917">
        <v>43538</v>
      </c>
      <c r="Q423" s="917">
        <v>43560</v>
      </c>
      <c r="R423" s="695">
        <f t="shared" si="106"/>
        <v>6.6666666666666732</v>
      </c>
      <c r="S423" s="761">
        <f>IF(INDEX(Historical!$D$7:$D$1439,MATCH(B423,Historical!$B$7:$B$1446,0))=0,"n/a",(INDEX(Historical!$C$7:$C$1439,MATCH(B423,Historical!$B$7:$B$1446,0))/INDEX(Historical!$D$7:$D$1439,MATCH(B423,Historical!$B$7:$B$1446,0))-1)*100)</f>
        <v>16.161616161616156</v>
      </c>
      <c r="T423" s="761">
        <f>IF(INDEX(Historical!$F$7:$F$1432,MATCH(B423,Historical!$B$7:$B$1446,0))=0,"n/a",((INDEX(Historical!$C$7:$C$1439,MATCH(B423,Historical!$B$7:$B$1446,0))/INDEX(Historical!$F$7:$F$1432,MATCH(B423,Historical!$B$7:$B$1446,0)))^(1/3)-1)*100)</f>
        <v>8.1148830028069838</v>
      </c>
      <c r="U423" s="761">
        <f>IF(INDEX(Historical!$H$7:$H$1432,MATCH(B423,Historical!$B$7:$B$1446,0))=0,"n/a",((INDEX(Historical!$C$7:$C$1439,MATCH(B423,Historical!$B$7:$B$1446,0))/INDEX(Historical!$H$7:$H$1432,MATCH(B423,Historical!$B$7:$B$1446,0)))^(1/5)-1)*100)</f>
        <v>6.7392015019275053</v>
      </c>
      <c r="V423" s="761">
        <f>IF(INDEX(Historical!$O$7:$O$1432,MATCH(B423,Historical!$B$7:$B$1446,0))=0,"n/a",((INDEX(Historical!$C$7:$C$1439,MATCH(B423,Historical!$B$7:$B$1446,0))/INDEX(Historical!$O$7:$O$1432,MATCH(B423,Historical!$B$7:$B$1446,0)))^(1/10)-1)*100)</f>
        <v>3.9585764212371366</v>
      </c>
      <c r="W423" s="762">
        <f t="shared" si="107"/>
        <v>1.7024305671535744</v>
      </c>
      <c r="X423" s="763">
        <f t="shared" si="108"/>
        <v>0.25240455063398892</v>
      </c>
      <c r="Y423" s="722"/>
      <c r="Z423" s="704">
        <f t="shared" si="109"/>
        <v>27.467811158798284</v>
      </c>
      <c r="AA423" s="937">
        <f t="shared" si="110"/>
        <v>10.506437768240342</v>
      </c>
      <c r="AB423" s="641">
        <v>12</v>
      </c>
      <c r="AC423" s="918">
        <v>2.33</v>
      </c>
      <c r="AD423" s="918">
        <v>2.1</v>
      </c>
      <c r="AE423" s="918">
        <v>3.5</v>
      </c>
      <c r="AF423" s="918">
        <v>1.01</v>
      </c>
      <c r="AG423" s="918">
        <v>9.9</v>
      </c>
      <c r="AH423" s="918">
        <v>99.3</v>
      </c>
      <c r="AI423" s="918">
        <v>7.6899999999999995</v>
      </c>
      <c r="AJ423" s="918">
        <v>26.700000000000003</v>
      </c>
      <c r="AK423" s="918">
        <v>5</v>
      </c>
      <c r="AL423" s="930">
        <v>2380</v>
      </c>
      <c r="AM423" s="924">
        <v>1.3</v>
      </c>
      <c r="AN423" s="918">
        <v>0.16</v>
      </c>
      <c r="AO423" s="804">
        <f t="shared" si="111"/>
        <v>-1.1528571813455173</v>
      </c>
      <c r="AP423" s="805">
        <f t="shared" si="112"/>
        <v>9.3535805868948252</v>
      </c>
      <c r="AQ423" s="938">
        <f t="shared" si="113"/>
        <v>-31.325236251111399</v>
      </c>
      <c r="AR423" s="704">
        <f>INDEX(Historical!$C$7:$C$1439,MATCH(B423,Historical!$B$7:$B$1446,0))*IF(AH423="n/a",1.03,IF(AH423&lt;0,1.01,IF(AH423&gt;10,1.1,(1+AH423/100))))</f>
        <v>0.63249999999999995</v>
      </c>
      <c r="AS423" s="937">
        <f t="shared" si="114"/>
        <v>0.68113924999999997</v>
      </c>
      <c r="AT423" s="937">
        <f t="shared" si="118"/>
        <v>0.71519621249999998</v>
      </c>
      <c r="AU423" s="937">
        <f t="shared" si="118"/>
        <v>0.75095602312499998</v>
      </c>
      <c r="AV423" s="937">
        <f t="shared" si="118"/>
        <v>0.78850382428124999</v>
      </c>
      <c r="AW423" s="704">
        <f t="shared" si="115"/>
        <v>3.56829530990625</v>
      </c>
      <c r="AX423" s="812">
        <f t="shared" si="116"/>
        <v>14.576369730009192</v>
      </c>
      <c r="AY423" s="997">
        <v>1.06</v>
      </c>
      <c r="AZ423" s="924">
        <v>8.129999999999999</v>
      </c>
      <c r="BA423" s="924">
        <v>-26.82</v>
      </c>
      <c r="BB423" s="924">
        <v>-4.8599999999999994</v>
      </c>
      <c r="BC423" s="924">
        <v>-12.73</v>
      </c>
      <c r="BE423" s="666">
        <v>2012</v>
      </c>
      <c r="BF423" s="948" t="e">
        <f>#VALUE!</f>
        <v>#VALUE!</v>
      </c>
      <c r="BG423" s="933">
        <v>1.3</v>
      </c>
    </row>
    <row r="424" spans="1:59" ht="11.25" customHeight="1" x14ac:dyDescent="0.2">
      <c r="A424" s="611" t="s">
        <v>1680</v>
      </c>
      <c r="B424" s="927" t="s">
        <v>1681</v>
      </c>
      <c r="C424" s="994" t="s">
        <v>108</v>
      </c>
      <c r="D424" s="994" t="s">
        <v>4376</v>
      </c>
      <c r="E424" s="794">
        <v>7</v>
      </c>
      <c r="F424" s="526">
        <v>605</v>
      </c>
      <c r="G424" s="526" t="s">
        <v>37</v>
      </c>
      <c r="H424" s="526" t="s">
        <v>37</v>
      </c>
      <c r="I424" s="926">
        <v>20.63</v>
      </c>
      <c r="J424" s="704">
        <f t="shared" si="104"/>
        <v>2.3267086766844405</v>
      </c>
      <c r="K424" s="929">
        <v>0.12</v>
      </c>
      <c r="L424" s="641">
        <v>4</v>
      </c>
      <c r="M424" s="695">
        <f t="shared" si="105"/>
        <v>0.48</v>
      </c>
      <c r="N424" s="923" t="s">
        <v>595</v>
      </c>
      <c r="O424" s="797">
        <v>0.11</v>
      </c>
      <c r="P424" s="917">
        <v>43255</v>
      </c>
      <c r="Q424" s="917">
        <v>43266</v>
      </c>
      <c r="R424" s="695">
        <f t="shared" si="106"/>
        <v>9.0909090909090864</v>
      </c>
      <c r="S424" s="761">
        <f>IF(INDEX(Historical!$D$7:$D$1439,MATCH(B424,Historical!$B$7:$B$1446,0))=0,"n/a",(INDEX(Historical!$C$7:$C$1439,MATCH(B424,Historical!$B$7:$B$1446,0))/INDEX(Historical!$D$7:$D$1439,MATCH(B424,Historical!$B$7:$B$1446,0))-1)*100)</f>
        <v>6.8181818181818121</v>
      </c>
      <c r="T424" s="761">
        <f>IF(INDEX(Historical!$F$7:$F$1432,MATCH(B424,Historical!$B$7:$B$1446,0))=0,"n/a",((INDEX(Historical!$C$7:$C$1439,MATCH(B424,Historical!$B$7:$B$1446,0))/INDEX(Historical!$F$7:$F$1432,MATCH(B424,Historical!$B$7:$B$1446,0)))^(1/3)-1)*100)</f>
        <v>5.5227147245074937</v>
      </c>
      <c r="U424" s="761">
        <f>IF(INDEX(Historical!$H$7:$H$1432,MATCH(B424,Historical!$B$7:$B$1446,0))=0,"n/a",((INDEX(Historical!$C$7:$C$1439,MATCH(B424,Historical!$B$7:$B$1446,0))/INDEX(Historical!$H$7:$H$1432,MATCH(B424,Historical!$B$7:$B$1446,0)))^(1/5)-1)*100)</f>
        <v>18.635201558641533</v>
      </c>
      <c r="V424" s="761">
        <f>IF(INDEX(Historical!$O$7:$O$1432,MATCH(B424,Historical!$B$7:$B$1446,0))=0,"n/a",((INDEX(Historical!$C$7:$C$1439,MATCH(B424,Historical!$B$7:$B$1446,0))/INDEX(Historical!$O$7:$O$1432,MATCH(B424,Historical!$B$7:$B$1446,0)))^(1/10)-1)*100)</f>
        <v>-1.736781898395745</v>
      </c>
      <c r="W424" s="762" t="str">
        <f t="shared" si="107"/>
        <v>n/a</v>
      </c>
      <c r="X424" s="763">
        <f t="shared" si="108"/>
        <v>1.1026746484403274</v>
      </c>
      <c r="Y424" s="723"/>
      <c r="Z424" s="704">
        <f t="shared" si="109"/>
        <v>26.086956521739129</v>
      </c>
      <c r="AA424" s="937">
        <f t="shared" si="110"/>
        <v>11.211956521739129</v>
      </c>
      <c r="AB424" s="641">
        <v>12</v>
      </c>
      <c r="AC424" s="918">
        <v>1.84</v>
      </c>
      <c r="AD424" s="918" t="s">
        <v>137</v>
      </c>
      <c r="AE424" s="918">
        <v>2.33</v>
      </c>
      <c r="AF424" s="918">
        <v>1.24</v>
      </c>
      <c r="AG424" s="918">
        <v>9.7000000000000011</v>
      </c>
      <c r="AH424" s="918">
        <v>4.8</v>
      </c>
      <c r="AI424" s="918" t="s">
        <v>137</v>
      </c>
      <c r="AJ424" s="918">
        <v>16.900000000000002</v>
      </c>
      <c r="AK424" s="918" t="s">
        <v>137</v>
      </c>
      <c r="AL424" s="930">
        <v>50.96</v>
      </c>
      <c r="AM424" s="924">
        <v>11.1</v>
      </c>
      <c r="AN424" s="918">
        <v>0</v>
      </c>
      <c r="AO424" s="804">
        <f t="shared" si="111"/>
        <v>9.7499537135868444</v>
      </c>
      <c r="AP424" s="805">
        <f t="shared" si="112"/>
        <v>20.961910235325973</v>
      </c>
      <c r="AQ424" s="938">
        <f t="shared" si="113"/>
        <v>-21.393169403510992</v>
      </c>
      <c r="AR424" s="704">
        <f>INDEX(Historical!$C$7:$C$1439,MATCH(B424,Historical!$B$7:$B$1446,0))*IF(AH424="n/a",1.03,IF(AH424&lt;0,1.01,IF(AH424&gt;10,1.1,(1+AH424/100))))</f>
        <v>0.49256</v>
      </c>
      <c r="AS424" s="937">
        <f t="shared" si="114"/>
        <v>0.50733680000000003</v>
      </c>
      <c r="AT424" s="937">
        <f t="shared" si="118"/>
        <v>0.5225569040000001</v>
      </c>
      <c r="AU424" s="937">
        <f t="shared" si="118"/>
        <v>0.53823361112000012</v>
      </c>
      <c r="AV424" s="937">
        <f t="shared" si="118"/>
        <v>0.55438061945360018</v>
      </c>
      <c r="AW424" s="704">
        <f t="shared" si="115"/>
        <v>2.6150679345736001</v>
      </c>
      <c r="AX424" s="812">
        <f t="shared" si="116"/>
        <v>12.676044278107613</v>
      </c>
      <c r="AY424" s="997">
        <v>0.25</v>
      </c>
      <c r="AZ424" s="924">
        <v>6.34</v>
      </c>
      <c r="BA424" s="924">
        <v>-20.78</v>
      </c>
      <c r="BB424" s="924">
        <v>-1.0999999999999999</v>
      </c>
      <c r="BC424" s="924">
        <v>-6.75</v>
      </c>
      <c r="BE424" s="666">
        <v>2012</v>
      </c>
      <c r="BF424" s="948" t="e">
        <f>#VALUE!</f>
        <v>#VALUE!</v>
      </c>
      <c r="BG424" s="933">
        <v>0.8</v>
      </c>
    </row>
    <row r="425" spans="1:59" s="840" customFormat="1" ht="11.25" customHeight="1" x14ac:dyDescent="0.2">
      <c r="A425" s="843" t="s">
        <v>4287</v>
      </c>
      <c r="B425" s="848" t="s">
        <v>4244</v>
      </c>
      <c r="C425" s="994" t="s">
        <v>247</v>
      </c>
      <c r="D425" s="994" t="s">
        <v>4395</v>
      </c>
      <c r="E425" s="820">
        <v>5</v>
      </c>
      <c r="F425" s="526">
        <v>828</v>
      </c>
      <c r="G425" s="1151" t="s">
        <v>106</v>
      </c>
      <c r="H425" s="1151" t="s">
        <v>106</v>
      </c>
      <c r="I425" s="821">
        <v>16.62</v>
      </c>
      <c r="J425" s="822">
        <f t="shared" si="104"/>
        <v>2.4067388688327318</v>
      </c>
      <c r="K425" s="823">
        <v>0.1</v>
      </c>
      <c r="L425" s="824">
        <v>4</v>
      </c>
      <c r="M425" s="825">
        <f t="shared" si="105"/>
        <v>0.4</v>
      </c>
      <c r="N425" s="826" t="s">
        <v>517</v>
      </c>
      <c r="O425" s="827">
        <v>9.5000000000000001E-2</v>
      </c>
      <c r="P425" s="828">
        <v>43326</v>
      </c>
      <c r="Q425" s="828">
        <v>43341</v>
      </c>
      <c r="R425" s="825">
        <f t="shared" si="106"/>
        <v>5.2631578947368469</v>
      </c>
      <c r="S425" s="761">
        <f>IF(INDEX(Historical!$D$7:$D$1439,MATCH(B425,Historical!$B$7:$B$1446,0))=0,"n/a",(INDEX(Historical!$C$7:$C$1439,MATCH(B425,Historical!$B$7:$B$1446,0))/INDEX(Historical!$D$7:$D$1439,MATCH(B425,Historical!$B$7:$B$1446,0))-1)*100)</f>
        <v>6.8493150684931559</v>
      </c>
      <c r="T425" s="761">
        <f>IF(INDEX(Historical!$F$7:$F$1432,MATCH(B425,Historical!$B$7:$B$1446,0))=0,"n/a",((INDEX(Historical!$C$7:$C$1439,MATCH(B425,Historical!$B$7:$B$1446,0))/INDEX(Historical!$F$7:$F$1432,MATCH(B425,Historical!$B$7:$B$1446,0)))^(1/3)-1)*100)</f>
        <v>7.3786693294802586</v>
      </c>
      <c r="U425" s="761">
        <f>IF(INDEX(Historical!$H$7:$H$1432,MATCH(B425,Historical!$B$7:$B$1446,0))=0,"n/a",((INDEX(Historical!$C$7:$C$1439,MATCH(B425,Historical!$B$7:$B$1446,0))/INDEX(Historical!$H$7:$H$1432,MATCH(B425,Historical!$B$7:$B$1446,0)))^(1/5)-1)*100)</f>
        <v>42.020869375702929</v>
      </c>
      <c r="V425" s="761">
        <f>IF(INDEX(Historical!$O$7:$O$1432,MATCH(B425,Historical!$B$7:$B$1446,0))=0,"n/a",((INDEX(Historical!$C$7:$C$1439,MATCH(B425,Historical!$B$7:$B$1446,0))/INDEX(Historical!$O$7:$O$1432,MATCH(B425,Historical!$B$7:$B$1446,0)))^(1/10)-1)*100)</f>
        <v>3.7456949716377919</v>
      </c>
      <c r="W425" s="829">
        <f t="shared" si="107"/>
        <v>11.218444025443281</v>
      </c>
      <c r="X425" s="830">
        <f t="shared" si="108"/>
        <v>2.2233264219948641</v>
      </c>
      <c r="Y425" s="831"/>
      <c r="Z425" s="822">
        <f t="shared" si="109"/>
        <v>36.363636363636367</v>
      </c>
      <c r="AA425" s="832">
        <f t="shared" si="110"/>
        <v>15.109090909090909</v>
      </c>
      <c r="AB425" s="824">
        <v>12</v>
      </c>
      <c r="AC425" s="833">
        <v>1.1000000000000001</v>
      </c>
      <c r="AD425" s="833" t="s">
        <v>137</v>
      </c>
      <c r="AE425" s="833">
        <v>0.77</v>
      </c>
      <c r="AF425" s="833">
        <v>1.65</v>
      </c>
      <c r="AG425" s="833">
        <v>11.600000000000001</v>
      </c>
      <c r="AH425" s="833">
        <v>-12.9</v>
      </c>
      <c r="AI425" s="833">
        <v>26.150000000000002</v>
      </c>
      <c r="AJ425" s="833">
        <v>18.899999999999999</v>
      </c>
      <c r="AK425" s="833" t="s">
        <v>137</v>
      </c>
      <c r="AL425" s="834">
        <v>265.26</v>
      </c>
      <c r="AM425" s="835">
        <v>9.3000000000000007</v>
      </c>
      <c r="AN425" s="833">
        <v>0.78</v>
      </c>
      <c r="AO425" s="836">
        <f t="shared" si="111"/>
        <v>29.318517335444753</v>
      </c>
      <c r="AP425" s="837">
        <f t="shared" si="112"/>
        <v>44.427608244535662</v>
      </c>
      <c r="AQ425" s="838">
        <f t="shared" si="113"/>
        <v>5.2615789355261233</v>
      </c>
      <c r="AR425" s="704">
        <f>INDEX(Historical!$C$7:$C$1439,MATCH(B425,Historical!$B$7:$B$1446,0))*IF(AH425="n/a",1.03,IF(AH425&lt;0,1.01,IF(AH425&gt;10,1.1,(1+AH425/100))))</f>
        <v>0.39390000000000003</v>
      </c>
      <c r="AS425" s="832">
        <f t="shared" si="114"/>
        <v>0.43329000000000006</v>
      </c>
      <c r="AT425" s="832">
        <f t="shared" si="118"/>
        <v>0.44628870000000009</v>
      </c>
      <c r="AU425" s="832">
        <f t="shared" si="118"/>
        <v>0.45967736100000012</v>
      </c>
      <c r="AV425" s="832">
        <f t="shared" si="118"/>
        <v>0.47346768183000015</v>
      </c>
      <c r="AW425" s="822">
        <f t="shared" si="115"/>
        <v>2.2066237428300006</v>
      </c>
      <c r="AX425" s="839">
        <f t="shared" si="116"/>
        <v>13.276917826895311</v>
      </c>
      <c r="AY425" s="998">
        <v>-0.24</v>
      </c>
      <c r="AZ425" s="835">
        <v>10.73</v>
      </c>
      <c r="BA425" s="835">
        <v>-40.19</v>
      </c>
      <c r="BB425" s="835">
        <v>-2.8400000000000003</v>
      </c>
      <c r="BC425" s="835">
        <v>-10.52</v>
      </c>
      <c r="BD425" s="964"/>
      <c r="BE425" s="666">
        <v>2014</v>
      </c>
      <c r="BF425" s="948" t="e">
        <f>#VALUE!</f>
        <v>#VALUE!</v>
      </c>
      <c r="BG425" s="895">
        <v>5.5</v>
      </c>
    </row>
    <row r="426" spans="1:59" ht="11.25" customHeight="1" x14ac:dyDescent="0.2">
      <c r="A426" s="611" t="s">
        <v>1693</v>
      </c>
      <c r="B426" s="927" t="s">
        <v>1694</v>
      </c>
      <c r="C426" s="994" t="s">
        <v>131</v>
      </c>
      <c r="D426" s="994" t="s">
        <v>4377</v>
      </c>
      <c r="E426" s="794">
        <v>6</v>
      </c>
      <c r="F426" s="526">
        <v>715</v>
      </c>
      <c r="G426" s="526" t="s">
        <v>106</v>
      </c>
      <c r="H426" s="526" t="s">
        <v>106</v>
      </c>
      <c r="I426" s="926">
        <v>9.6</v>
      </c>
      <c r="J426" s="704">
        <f t="shared" si="104"/>
        <v>4.895833333333333</v>
      </c>
      <c r="K426" s="929">
        <v>0.11749999999999999</v>
      </c>
      <c r="L426" s="641">
        <v>4</v>
      </c>
      <c r="M426" s="695">
        <f t="shared" si="105"/>
        <v>0.47</v>
      </c>
      <c r="N426" s="923" t="s">
        <v>567</v>
      </c>
      <c r="O426" s="797">
        <v>0.11</v>
      </c>
      <c r="P426" s="660">
        <v>43216</v>
      </c>
      <c r="Q426" s="660">
        <v>43227</v>
      </c>
      <c r="R426" s="695">
        <f t="shared" si="106"/>
        <v>6.8181818181818121</v>
      </c>
      <c r="S426" s="761">
        <f>IF(INDEX(Historical!$D$7:$D$1439,MATCH(B426,Historical!$B$7:$B$1446,0))=0,"n/a",(INDEX(Historical!$C$7:$C$1439,MATCH(B426,Historical!$B$7:$B$1446,0))/INDEX(Historical!$D$7:$D$1439,MATCH(B426,Historical!$B$7:$B$1446,0))-1)*100)</f>
        <v>6.9364161849710948</v>
      </c>
      <c r="T426" s="761">
        <f>IF(INDEX(Historical!$F$7:$F$1432,MATCH(B426,Historical!$B$7:$B$1446,0))=0,"n/a",((INDEX(Historical!$C$7:$C$1439,MATCH(B426,Historical!$B$7:$B$1446,0))/INDEX(Historical!$F$7:$F$1432,MATCH(B426,Historical!$B$7:$B$1446,0)))^(1/3)-1)*100)</f>
        <v>7.4802051385038482</v>
      </c>
      <c r="U426" s="761">
        <f>IF(INDEX(Historical!$H$7:$H$1432,MATCH(B426,Historical!$B$7:$B$1446,0))=0,"n/a",((INDEX(Historical!$C$7:$C$1439,MATCH(B426,Historical!$B$7:$B$1446,0))/INDEX(Historical!$H$7:$H$1432,MATCH(B426,Historical!$B$7:$B$1446,0)))^(1/5)-1)*100)</f>
        <v>7.3113541506014013</v>
      </c>
      <c r="V426" s="761" t="str">
        <f>IF(INDEX(Historical!$O$7:$O$1432,MATCH(B426,Historical!$B$7:$B$1446,0))=0,"n/a",((INDEX(Historical!$C$7:$C$1439,MATCH(B426,Historical!$B$7:$B$1446,0))/INDEX(Historical!$O$7:$O$1432,MATCH(B426,Historical!$B$7:$B$1446,0)))^(1/10)-1)*100)</f>
        <v>n/a</v>
      </c>
      <c r="W426" s="762" t="str">
        <f t="shared" si="107"/>
        <v>n/a</v>
      </c>
      <c r="X426" s="763">
        <f t="shared" si="108"/>
        <v>1.107780931909303</v>
      </c>
      <c r="Y426" s="928"/>
      <c r="Z426" s="704">
        <f t="shared" si="109"/>
        <v>100</v>
      </c>
      <c r="AA426" s="937">
        <f t="shared" si="110"/>
        <v>20.425531914893618</v>
      </c>
      <c r="AB426" s="641">
        <v>9</v>
      </c>
      <c r="AC426" s="918">
        <v>0.47</v>
      </c>
      <c r="AD426" s="918" t="s">
        <v>137</v>
      </c>
      <c r="AE426" s="918">
        <v>0.28000000000000003</v>
      </c>
      <c r="AF426" s="918">
        <v>1.64</v>
      </c>
      <c r="AG426" s="918" t="s">
        <v>137</v>
      </c>
      <c r="AH426" s="918">
        <v>44</v>
      </c>
      <c r="AI426" s="918" t="s">
        <v>137</v>
      </c>
      <c r="AJ426" s="918">
        <v>6.6000000000000005</v>
      </c>
      <c r="AK426" s="918" t="s">
        <v>137</v>
      </c>
      <c r="AL426" s="930">
        <v>503.04</v>
      </c>
      <c r="AM426" s="924">
        <v>7.82</v>
      </c>
      <c r="AN426" s="918">
        <v>0.62</v>
      </c>
      <c r="AO426" s="804">
        <f t="shared" si="111"/>
        <v>-8.2183444309588829</v>
      </c>
      <c r="AP426" s="805">
        <f t="shared" si="112"/>
        <v>12.207187483934735</v>
      </c>
      <c r="AQ426" s="938">
        <f t="shared" si="113"/>
        <v>22.016159841274074</v>
      </c>
      <c r="AR426" s="704">
        <f>INDEX(Historical!$C$7:$C$1439,MATCH(B426,Historical!$B$7:$B$1446,0))*IF(AH426="n/a",1.03,IF(AH426&lt;0,1.01,IF(AH426&gt;10,1.1,(1+AH426/100))))</f>
        <v>0.50875000000000004</v>
      </c>
      <c r="AS426" s="937">
        <f t="shared" si="114"/>
        <v>0.5240125000000001</v>
      </c>
      <c r="AT426" s="937">
        <f t="shared" si="118"/>
        <v>0.53973287500000011</v>
      </c>
      <c r="AU426" s="937">
        <f t="shared" si="118"/>
        <v>0.55592486125000018</v>
      </c>
      <c r="AV426" s="937">
        <f t="shared" si="118"/>
        <v>0.57260260708750021</v>
      </c>
      <c r="AW426" s="704">
        <f t="shared" si="115"/>
        <v>2.7010228433375003</v>
      </c>
      <c r="AX426" s="812">
        <f t="shared" si="116"/>
        <v>28.135654618098965</v>
      </c>
      <c r="AY426" s="997">
        <v>0.21</v>
      </c>
      <c r="AZ426" s="924">
        <v>8.23</v>
      </c>
      <c r="BA426" s="924">
        <v>-4.95</v>
      </c>
      <c r="BB426" s="924">
        <v>0.61</v>
      </c>
      <c r="BC426" s="924">
        <v>6.9999999999999993E-2</v>
      </c>
      <c r="BE426" s="666">
        <v>2013</v>
      </c>
      <c r="BF426" s="948" t="e">
        <f>#VALUE!</f>
        <v>#VALUE!</v>
      </c>
      <c r="BG426" s="933" t="s">
        <v>137</v>
      </c>
    </row>
    <row r="427" spans="1:59" ht="11.25" customHeight="1" x14ac:dyDescent="0.2">
      <c r="A427" s="537" t="s">
        <v>1648</v>
      </c>
      <c r="B427" s="927" t="s">
        <v>1649</v>
      </c>
      <c r="C427" s="994" t="s">
        <v>4380</v>
      </c>
      <c r="D427" s="994" t="s">
        <v>4409</v>
      </c>
      <c r="E427" s="794">
        <v>6</v>
      </c>
      <c r="F427" s="526">
        <v>740</v>
      </c>
      <c r="G427" s="526" t="s">
        <v>106</v>
      </c>
      <c r="H427" s="526" t="s">
        <v>106</v>
      </c>
      <c r="I427" s="926">
        <v>44.36</v>
      </c>
      <c r="J427" s="704">
        <f t="shared" si="104"/>
        <v>0.60865644724977463</v>
      </c>
      <c r="K427" s="929">
        <v>0.27</v>
      </c>
      <c r="L427" s="641">
        <v>1</v>
      </c>
      <c r="M427" s="695">
        <f t="shared" si="105"/>
        <v>0.27</v>
      </c>
      <c r="N427" s="923" t="s">
        <v>172</v>
      </c>
      <c r="O427" s="797">
        <v>0.26</v>
      </c>
      <c r="P427" s="917">
        <v>43412</v>
      </c>
      <c r="Q427" s="917">
        <v>43434</v>
      </c>
      <c r="R427" s="695">
        <f t="shared" si="106"/>
        <v>3.8461538461538494</v>
      </c>
      <c r="S427" s="761">
        <f>IF(INDEX(Historical!$D$7:$D$1439,MATCH(B427,Historical!$B$7:$B$1446,0))=0,"n/a",(INDEX(Historical!$C$7:$C$1439,MATCH(B427,Historical!$B$7:$B$1446,0))/INDEX(Historical!$D$7:$D$1439,MATCH(B427,Historical!$B$7:$B$1446,0))-1)*100)</f>
        <v>3.8461538461538547</v>
      </c>
      <c r="T427" s="761">
        <f>IF(INDEX(Historical!$F$7:$F$1432,MATCH(B427,Historical!$B$7:$B$1446,0))=0,"n/a",((INDEX(Historical!$C$7:$C$1439,MATCH(B427,Historical!$B$7:$B$1446,0))/INDEX(Historical!$F$7:$F$1432,MATCH(B427,Historical!$B$7:$B$1446,0)))^(1/3)-1)*100)</f>
        <v>4.0041911525952045</v>
      </c>
      <c r="U427" s="761">
        <f>IF(INDEX(Historical!$H$7:$H$1432,MATCH(B427,Historical!$B$7:$B$1446,0))=0,"n/a",((INDEX(Historical!$C$7:$C$1439,MATCH(B427,Historical!$B$7:$B$1446,0))/INDEX(Historical!$H$7:$H$1432,MATCH(B427,Historical!$B$7:$B$1446,0)))^(1/5)-1)*100)</f>
        <v>8.4471771197698544</v>
      </c>
      <c r="V427" s="761">
        <f>IF(INDEX(Historical!$O$7:$O$1432,MATCH(B427,Historical!$B$7:$B$1446,0))=0,"n/a",((INDEX(Historical!$C$7:$C$1439,MATCH(B427,Historical!$B$7:$B$1446,0))/INDEX(Historical!$O$7:$O$1432,MATCH(B427,Historical!$B$7:$B$1446,0)))^(1/10)-1)*100)</f>
        <v>6.0540481614018704</v>
      </c>
      <c r="W427" s="762">
        <f t="shared" si="107"/>
        <v>1.3952940073429863</v>
      </c>
      <c r="X427" s="763">
        <f t="shared" si="108"/>
        <v>0.97093989882412124</v>
      </c>
      <c r="Y427" s="928"/>
      <c r="Z427" s="704">
        <f t="shared" si="109"/>
        <v>29.032258064516132</v>
      </c>
      <c r="AA427" s="937">
        <f t="shared" si="110"/>
        <v>47.698924731182792</v>
      </c>
      <c r="AB427" s="641">
        <v>12</v>
      </c>
      <c r="AC427" s="918">
        <v>0.93</v>
      </c>
      <c r="AD427" s="918">
        <v>1.95</v>
      </c>
      <c r="AE427" s="918">
        <v>3.58</v>
      </c>
      <c r="AF427" s="918">
        <v>4.97</v>
      </c>
      <c r="AG427" s="918">
        <v>10.9</v>
      </c>
      <c r="AH427" s="920">
        <v>-29.9</v>
      </c>
      <c r="AI427" s="920">
        <v>25.81</v>
      </c>
      <c r="AJ427" s="918">
        <v>8.6999999999999993</v>
      </c>
      <c r="AK427" s="918">
        <v>24.4</v>
      </c>
      <c r="AL427" s="930">
        <v>2260</v>
      </c>
      <c r="AM427" s="924">
        <v>1</v>
      </c>
      <c r="AN427" s="918">
        <v>1.74</v>
      </c>
      <c r="AO427" s="804">
        <f t="shared" si="111"/>
        <v>-38.643091164163167</v>
      </c>
      <c r="AP427" s="805">
        <f t="shared" si="112"/>
        <v>9.0558335670196293</v>
      </c>
      <c r="AQ427" s="938">
        <f t="shared" si="113"/>
        <v>224.59455456100477</v>
      </c>
      <c r="AR427" s="704">
        <f>INDEX(Historical!$C$7:$C$1439,MATCH(B427,Historical!$B$7:$B$1446,0))*IF(AH427="n/a",1.03,IF(AH427&lt;0,1.01,IF(AH427&gt;10,1.1,(1+AH427/100))))</f>
        <v>0.2727</v>
      </c>
      <c r="AS427" s="937">
        <f t="shared" si="114"/>
        <v>0.29997000000000001</v>
      </c>
      <c r="AT427" s="937">
        <f t="shared" ref="AT427:AV446" si="119">IF($AK427="n/a",1.03*AS427,IF($AK427&lt;0,1.01*AS427,IF($AK427&gt;10,1.1*AS427,(1+$AK427/100)*AS427)))</f>
        <v>0.32996700000000007</v>
      </c>
      <c r="AU427" s="937">
        <f t="shared" si="119"/>
        <v>0.36296370000000011</v>
      </c>
      <c r="AV427" s="937">
        <f t="shared" si="119"/>
        <v>0.39926007000000013</v>
      </c>
      <c r="AW427" s="704">
        <f t="shared" si="115"/>
        <v>1.6648607700000004</v>
      </c>
      <c r="AX427" s="812">
        <f t="shared" si="116"/>
        <v>3.7530675608656456</v>
      </c>
      <c r="AY427" s="997">
        <v>0.48</v>
      </c>
      <c r="AZ427" s="924">
        <v>48.24</v>
      </c>
      <c r="BA427" s="924">
        <v>-13.719999999999999</v>
      </c>
      <c r="BB427" s="924">
        <v>-5.34</v>
      </c>
      <c r="BC427" s="924">
        <v>8</v>
      </c>
      <c r="BE427" s="666">
        <v>2014</v>
      </c>
      <c r="BF427" s="948" t="e">
        <f>#VALUE!</f>
        <v>#VALUE!</v>
      </c>
      <c r="BG427" s="933">
        <v>3.2</v>
      </c>
    </row>
    <row r="428" spans="1:59" ht="11.25" customHeight="1" x14ac:dyDescent="0.2">
      <c r="A428" s="611" t="s">
        <v>1654</v>
      </c>
      <c r="B428" s="927" t="s">
        <v>1655</v>
      </c>
      <c r="C428" s="994" t="s">
        <v>247</v>
      </c>
      <c r="D428" s="994" t="s">
        <v>4354</v>
      </c>
      <c r="E428" s="794">
        <v>8</v>
      </c>
      <c r="F428" s="526">
        <v>500</v>
      </c>
      <c r="G428" s="526" t="s">
        <v>106</v>
      </c>
      <c r="H428" s="526" t="s">
        <v>106</v>
      </c>
      <c r="I428" s="926">
        <v>27.16</v>
      </c>
      <c r="J428" s="704">
        <f t="shared" si="104"/>
        <v>5.4491899852724597</v>
      </c>
      <c r="K428" s="929">
        <v>0.37</v>
      </c>
      <c r="L428" s="641">
        <v>4</v>
      </c>
      <c r="M428" s="695">
        <f t="shared" si="105"/>
        <v>1.48</v>
      </c>
      <c r="N428" s="923" t="s">
        <v>119</v>
      </c>
      <c r="O428" s="797">
        <v>0.31</v>
      </c>
      <c r="P428" s="660">
        <v>43223</v>
      </c>
      <c r="Q428" s="660">
        <v>43252</v>
      </c>
      <c r="R428" s="695">
        <f t="shared" si="106"/>
        <v>19.35483870967742</v>
      </c>
      <c r="S428" s="761">
        <f>IF(INDEX(Historical!$D$7:$D$1439,MATCH(B428,Historical!$B$7:$B$1446,0))=0,"n/a",(INDEX(Historical!$C$7:$C$1439,MATCH(B428,Historical!$B$7:$B$1446,0))/INDEX(Historical!$D$7:$D$1439,MATCH(B428,Historical!$B$7:$B$1446,0))-1)*100)</f>
        <v>19.327731092436974</v>
      </c>
      <c r="T428" s="761">
        <f>IF(INDEX(Historical!$F$7:$F$1432,MATCH(B428,Historical!$B$7:$B$1446,0))=0,"n/a",((INDEX(Historical!$C$7:$C$1439,MATCH(B428,Historical!$B$7:$B$1446,0))/INDEX(Historical!$F$7:$F$1432,MATCH(B428,Historical!$B$7:$B$1446,0)))^(1/3)-1)*100)</f>
        <v>19.125029018818694</v>
      </c>
      <c r="U428" s="761">
        <f>IF(INDEX(Historical!$H$7:$H$1432,MATCH(B428,Historical!$B$7:$B$1446,0))=0,"n/a",((INDEX(Historical!$C$7:$C$1439,MATCH(B428,Historical!$B$7:$B$1446,0))/INDEX(Historical!$H$7:$H$1432,MATCH(B428,Historical!$B$7:$B$1446,0)))^(1/5)-1)*100)</f>
        <v>20.02803541355156</v>
      </c>
      <c r="V428" s="761">
        <f>IF(INDEX(Historical!$O$7:$O$1432,MATCH(B428,Historical!$B$7:$B$1446,0))=0,"n/a",((INDEX(Historical!$C$7:$C$1439,MATCH(B428,Historical!$B$7:$B$1446,0))/INDEX(Historical!$O$7:$O$1432,MATCH(B428,Historical!$B$7:$B$1446,0)))^(1/10)-1)*100)</f>
        <v>-0.25004764039051608</v>
      </c>
      <c r="W428" s="762" t="str">
        <f t="shared" si="107"/>
        <v>n/a</v>
      </c>
      <c r="X428" s="763">
        <f t="shared" si="108"/>
        <v>3.5136904234300981</v>
      </c>
      <c r="Y428" s="928" t="s">
        <v>477</v>
      </c>
      <c r="Z428" s="704" t="str">
        <f t="shared" si="109"/>
        <v>n/a</v>
      </c>
      <c r="AA428" s="937" t="str">
        <f t="shared" si="110"/>
        <v>n/a</v>
      </c>
      <c r="AB428" s="641">
        <v>1</v>
      </c>
      <c r="AC428" s="918">
        <v>-6.84</v>
      </c>
      <c r="AD428" s="918" t="s">
        <v>137</v>
      </c>
      <c r="AE428" s="918">
        <v>0.23</v>
      </c>
      <c r="AF428" s="918">
        <v>1.04</v>
      </c>
      <c r="AG428" s="918">
        <v>-12.9</v>
      </c>
      <c r="AH428" s="918">
        <v>-17.2</v>
      </c>
      <c r="AI428" s="918">
        <v>-12.76</v>
      </c>
      <c r="AJ428" s="918">
        <v>5.7</v>
      </c>
      <c r="AK428" s="918">
        <v>7.0000000000000009</v>
      </c>
      <c r="AL428" s="930">
        <v>1450</v>
      </c>
      <c r="AM428" s="924">
        <v>0.3</v>
      </c>
      <c r="AN428" s="918">
        <v>0.73</v>
      </c>
      <c r="AO428" s="804" t="str">
        <f t="shared" si="111"/>
        <v>n/a</v>
      </c>
      <c r="AP428" s="805">
        <f t="shared" si="112"/>
        <v>25.477225398824018</v>
      </c>
      <c r="AQ428" s="938" t="str">
        <f t="shared" si="113"/>
        <v>n/a</v>
      </c>
      <c r="AR428" s="704">
        <f>INDEX(Historical!$C$7:$C$1439,MATCH(B428,Historical!$B$7:$B$1446,0))*IF(AH428="n/a",1.03,IF(AH428&lt;0,1.01,IF(AH428&gt;10,1.1,(1+AH428/100))))</f>
        <v>1.4341999999999999</v>
      </c>
      <c r="AS428" s="937">
        <f t="shared" si="114"/>
        <v>1.448542</v>
      </c>
      <c r="AT428" s="937">
        <f t="shared" si="119"/>
        <v>1.54993994</v>
      </c>
      <c r="AU428" s="937">
        <f t="shared" si="119"/>
        <v>1.6584357358000001</v>
      </c>
      <c r="AV428" s="937">
        <f t="shared" si="119"/>
        <v>1.7745262373060002</v>
      </c>
      <c r="AW428" s="704">
        <f t="shared" si="115"/>
        <v>7.865643913106001</v>
      </c>
      <c r="AX428" s="812">
        <f t="shared" si="116"/>
        <v>28.960397323659798</v>
      </c>
      <c r="AY428" s="997">
        <v>1.02</v>
      </c>
      <c r="AZ428" s="924">
        <v>15.040000000000001</v>
      </c>
      <c r="BA428" s="924">
        <v>-61.78</v>
      </c>
      <c r="BB428" s="924">
        <v>3.84</v>
      </c>
      <c r="BC428" s="924">
        <v>-42.809999999999995</v>
      </c>
      <c r="BE428" s="666">
        <v>2011</v>
      </c>
      <c r="BF428" s="948" t="e">
        <f>#VALUE!</f>
        <v>#VALUE!</v>
      </c>
      <c r="BG428" s="933">
        <v>-4.5</v>
      </c>
    </row>
    <row r="429" spans="1:59" ht="11.25" customHeight="1" x14ac:dyDescent="0.2">
      <c r="A429" s="630" t="s">
        <v>3917</v>
      </c>
      <c r="B429" s="633" t="s">
        <v>3918</v>
      </c>
      <c r="C429" s="994" t="s">
        <v>108</v>
      </c>
      <c r="D429" s="994" t="s">
        <v>118</v>
      </c>
      <c r="E429" s="794">
        <v>5</v>
      </c>
      <c r="F429" s="526">
        <v>843</v>
      </c>
      <c r="G429" s="526" t="s">
        <v>106</v>
      </c>
      <c r="H429" s="526" t="s">
        <v>106</v>
      </c>
      <c r="I429" s="926">
        <v>63.28</v>
      </c>
      <c r="J429" s="704">
        <f t="shared" si="104"/>
        <v>1.2642225031605563</v>
      </c>
      <c r="K429" s="929">
        <v>0.2</v>
      </c>
      <c r="L429" s="641">
        <v>4</v>
      </c>
      <c r="M429" s="695">
        <f t="shared" si="105"/>
        <v>0.8</v>
      </c>
      <c r="N429" s="923" t="s">
        <v>4341</v>
      </c>
      <c r="O429" s="797">
        <v>0.18</v>
      </c>
      <c r="P429" s="917">
        <v>43418</v>
      </c>
      <c r="Q429" s="917">
        <v>43437</v>
      </c>
      <c r="R429" s="695">
        <f t="shared" si="106"/>
        <v>11.111111111111121</v>
      </c>
      <c r="S429" s="761">
        <f>IF(INDEX(Historical!$D$7:$D$1439,MATCH(B429,Historical!$B$7:$B$1446,0))=0,"n/a",(INDEX(Historical!$C$7:$C$1439,MATCH(B429,Historical!$B$7:$B$1446,0))/INDEX(Historical!$D$7:$D$1439,MATCH(B429,Historical!$B$7:$B$1446,0))-1)*100)</f>
        <v>12.12121212121211</v>
      </c>
      <c r="T429" s="761">
        <f>IF(INDEX(Historical!$F$7:$F$1432,MATCH(B429,Historical!$B$7:$B$1446,0))=0,"n/a",((INDEX(Historical!$C$7:$C$1439,MATCH(B429,Historical!$B$7:$B$1446,0))/INDEX(Historical!$F$7:$F$1432,MATCH(B429,Historical!$B$7:$B$1446,0)))^(1/3)-1)*100)</f>
        <v>9.0901707079799934</v>
      </c>
      <c r="U429" s="761">
        <f>IF(INDEX(Historical!$H$7:$H$1432,MATCH(B429,Historical!$B$7:$B$1446,0))=0,"n/a",((INDEX(Historical!$C$7:$C$1439,MATCH(B429,Historical!$B$7:$B$1446,0))/INDEX(Historical!$H$7:$H$1432,MATCH(B429,Historical!$B$7:$B$1446,0)))^(1/5)-1)*100)</f>
        <v>7.3113541506014013</v>
      </c>
      <c r="V429" s="761">
        <f>IF(INDEX(Historical!$O$7:$O$1432,MATCH(B429,Historical!$B$7:$B$1446,0))=0,"n/a",((INDEX(Historical!$C$7:$C$1439,MATCH(B429,Historical!$B$7:$B$1446,0))/INDEX(Historical!$O$7:$O$1432,MATCH(B429,Historical!$B$7:$B$1446,0)))^(1/10)-1)*100)</f>
        <v>4.2086006246927266</v>
      </c>
      <c r="W429" s="762">
        <f t="shared" si="107"/>
        <v>1.737241140844817</v>
      </c>
      <c r="X429" s="763">
        <f t="shared" si="108"/>
        <v>0.76159939068764604</v>
      </c>
      <c r="Y429" s="715"/>
      <c r="Z429" s="704">
        <f t="shared" si="109"/>
        <v>26.666666666666668</v>
      </c>
      <c r="AA429" s="937">
        <f t="shared" si="110"/>
        <v>21.093333333333334</v>
      </c>
      <c r="AB429" s="641">
        <v>12</v>
      </c>
      <c r="AC429" s="918">
        <v>3</v>
      </c>
      <c r="AD429" s="918">
        <v>1.72</v>
      </c>
      <c r="AE429" s="918">
        <v>1.45</v>
      </c>
      <c r="AF429" s="918">
        <v>2.09</v>
      </c>
      <c r="AG429" s="918">
        <v>10.4</v>
      </c>
      <c r="AH429" s="918">
        <v>-5.8999999999999995</v>
      </c>
      <c r="AI429" s="918">
        <v>6.68</v>
      </c>
      <c r="AJ429" s="918">
        <v>9.6</v>
      </c>
      <c r="AK429" s="918">
        <v>12.280000000000001</v>
      </c>
      <c r="AL429" s="930">
        <v>3750</v>
      </c>
      <c r="AM429" s="924">
        <v>1.7999999999999998</v>
      </c>
      <c r="AN429" s="918">
        <v>0</v>
      </c>
      <c r="AO429" s="804">
        <f t="shared" si="111"/>
        <v>-12.517756679571375</v>
      </c>
      <c r="AP429" s="805">
        <f t="shared" si="112"/>
        <v>8.5755766537619582</v>
      </c>
      <c r="AQ429" s="938">
        <f t="shared" si="113"/>
        <v>39.976294289293726</v>
      </c>
      <c r="AR429" s="704">
        <f>INDEX(Historical!$C$7:$C$1439,MATCH(B429,Historical!$B$7:$B$1446,0))*IF(AH429="n/a",1.03,IF(AH429&lt;0,1.01,IF(AH429&gt;10,1.1,(1+AH429/100))))</f>
        <v>0.74739999999999995</v>
      </c>
      <c r="AS429" s="937">
        <f t="shared" si="114"/>
        <v>0.79732631999999992</v>
      </c>
      <c r="AT429" s="937">
        <f t="shared" si="119"/>
        <v>0.87705895199999995</v>
      </c>
      <c r="AU429" s="937">
        <f t="shared" si="119"/>
        <v>0.9647648472</v>
      </c>
      <c r="AV429" s="937">
        <f t="shared" si="119"/>
        <v>1.06124133192</v>
      </c>
      <c r="AW429" s="704">
        <f t="shared" si="115"/>
        <v>4.4477914511199996</v>
      </c>
      <c r="AX429" s="812">
        <f t="shared" si="116"/>
        <v>7.0287475523388112</v>
      </c>
      <c r="AY429" s="997">
        <v>0.93</v>
      </c>
      <c r="AZ429" s="924">
        <v>18.170000000000002</v>
      </c>
      <c r="BA429" s="924">
        <v>-6.5600000000000005</v>
      </c>
      <c r="BB429" s="924">
        <v>-0.43</v>
      </c>
      <c r="BC429" s="924">
        <v>2.37</v>
      </c>
      <c r="BE429" s="666">
        <v>2014</v>
      </c>
      <c r="BF429" s="948" t="e">
        <f>#VALUE!</f>
        <v>#VALUE!</v>
      </c>
      <c r="BG429" s="933">
        <v>2.2999999999999998</v>
      </c>
    </row>
    <row r="430" spans="1:59" ht="11.25" customHeight="1" x14ac:dyDescent="0.2">
      <c r="A430" s="537" t="s">
        <v>1662</v>
      </c>
      <c r="B430" s="927" t="s">
        <v>1663</v>
      </c>
      <c r="C430" s="994" t="s">
        <v>247</v>
      </c>
      <c r="D430" s="994" t="s">
        <v>4390</v>
      </c>
      <c r="E430" s="794">
        <v>9</v>
      </c>
      <c r="F430" s="526">
        <v>399</v>
      </c>
      <c r="G430" s="526" t="s">
        <v>106</v>
      </c>
      <c r="H430" s="526" t="s">
        <v>106</v>
      </c>
      <c r="I430" s="926">
        <v>49.35</v>
      </c>
      <c r="J430" s="704">
        <f t="shared" si="104"/>
        <v>6.6464032421479216</v>
      </c>
      <c r="K430" s="929">
        <v>0.82</v>
      </c>
      <c r="L430" s="641">
        <v>4</v>
      </c>
      <c r="M430" s="695">
        <f t="shared" si="105"/>
        <v>3.28</v>
      </c>
      <c r="N430" s="923" t="s">
        <v>305</v>
      </c>
      <c r="O430" s="797">
        <v>0.78</v>
      </c>
      <c r="P430" s="917">
        <v>43432</v>
      </c>
      <c r="Q430" s="917">
        <v>43444</v>
      </c>
      <c r="R430" s="695">
        <f t="shared" si="106"/>
        <v>5.128205128205118</v>
      </c>
      <c r="S430" s="761">
        <f>IF(INDEX(Historical!$D$7:$D$1439,MATCH(B430,Historical!$B$7:$B$1446,0))=0,"n/a",(INDEX(Historical!$C$7:$C$1439,MATCH(B430,Historical!$B$7:$B$1446,0))/INDEX(Historical!$D$7:$D$1439,MATCH(B430,Historical!$B$7:$B$1446,0))-1)*100)</f>
        <v>12.857142857142879</v>
      </c>
      <c r="T430" s="761">
        <f>IF(INDEX(Historical!$F$7:$F$1432,MATCH(B430,Historical!$B$7:$B$1446,0))=0,"n/a",((INDEX(Historical!$C$7:$C$1439,MATCH(B430,Historical!$B$7:$B$1446,0))/INDEX(Historical!$F$7:$F$1432,MATCH(B430,Historical!$B$7:$B$1446,0)))^(1/3)-1)*100)</f>
        <v>13.873963354624742</v>
      </c>
      <c r="U430" s="761">
        <f>IF(INDEX(Historical!$H$7:$H$1432,MATCH(B430,Historical!$B$7:$B$1446,0))=0,"n/a",((INDEX(Historical!$C$7:$C$1439,MATCH(B430,Historical!$B$7:$B$1446,0))/INDEX(Historical!$H$7:$H$1432,MATCH(B430,Historical!$B$7:$B$1446,0)))^(1/5)-1)*100)</f>
        <v>11.666560374919888</v>
      </c>
      <c r="V430" s="761" t="str">
        <f>IF(INDEX(Historical!$O$7:$O$1432,MATCH(B430,Historical!$B$7:$B$1446,0))=0,"n/a",((INDEX(Historical!$C$7:$C$1439,MATCH(B430,Historical!$B$7:$B$1446,0))/INDEX(Historical!$O$7:$O$1432,MATCH(B430,Historical!$B$7:$B$1446,0)))^(1/10)-1)*100)</f>
        <v>n/a</v>
      </c>
      <c r="W430" s="762" t="str">
        <f t="shared" si="107"/>
        <v>n/a</v>
      </c>
      <c r="X430" s="763">
        <f t="shared" si="108"/>
        <v>0.52082858816606636</v>
      </c>
      <c r="Y430" s="729"/>
      <c r="Z430" s="704">
        <f t="shared" si="109"/>
        <v>101.54798761609906</v>
      </c>
      <c r="AA430" s="937">
        <f t="shared" si="110"/>
        <v>15.278637770897832</v>
      </c>
      <c r="AB430" s="641">
        <v>12</v>
      </c>
      <c r="AC430" s="918">
        <v>3.23</v>
      </c>
      <c r="AD430" s="918">
        <v>2.4300000000000002</v>
      </c>
      <c r="AE430" s="918">
        <v>2.91</v>
      </c>
      <c r="AF430" s="920" t="s">
        <v>137</v>
      </c>
      <c r="AG430" s="921">
        <v>-43.8</v>
      </c>
      <c r="AH430" s="918">
        <v>51.1</v>
      </c>
      <c r="AI430" s="918">
        <v>12.45</v>
      </c>
      <c r="AJ430" s="918">
        <v>22.400000000000002</v>
      </c>
      <c r="AK430" s="918">
        <v>6.3</v>
      </c>
      <c r="AL430" s="930">
        <v>4260</v>
      </c>
      <c r="AM430" s="924">
        <v>4.5999999999999996</v>
      </c>
      <c r="AN430" s="920" t="s">
        <v>137</v>
      </c>
      <c r="AO430" s="804">
        <f t="shared" si="111"/>
        <v>3.0343258461699758</v>
      </c>
      <c r="AP430" s="805">
        <f t="shared" si="112"/>
        <v>18.312963617067808</v>
      </c>
      <c r="AQ430" s="938" t="str">
        <f t="shared" si="113"/>
        <v>n/a</v>
      </c>
      <c r="AR430" s="704">
        <f>INDEX(Historical!$C$7:$C$1439,MATCH(B430,Historical!$B$7:$B$1446,0))*IF(AH430="n/a",1.03,IF(AH430&lt;0,1.01,IF(AH430&gt;10,1.1,(1+AH430/100))))</f>
        <v>3.4760000000000004</v>
      </c>
      <c r="AS430" s="937">
        <f t="shared" si="114"/>
        <v>3.8236000000000008</v>
      </c>
      <c r="AT430" s="937">
        <f t="shared" si="119"/>
        <v>4.064486800000001</v>
      </c>
      <c r="AU430" s="937">
        <f t="shared" si="119"/>
        <v>4.3205494684000012</v>
      </c>
      <c r="AV430" s="937">
        <f t="shared" si="119"/>
        <v>4.5927440849092012</v>
      </c>
      <c r="AW430" s="704">
        <f t="shared" si="115"/>
        <v>20.277380353309205</v>
      </c>
      <c r="AX430" s="812">
        <f t="shared" si="116"/>
        <v>41.08891662271369</v>
      </c>
      <c r="AY430" s="997">
        <v>1.08</v>
      </c>
      <c r="AZ430" s="924">
        <v>5.72</v>
      </c>
      <c r="BA430" s="924">
        <v>-32.75</v>
      </c>
      <c r="BB430" s="924">
        <v>-11.97</v>
      </c>
      <c r="BC430" s="924">
        <v>-20.69</v>
      </c>
      <c r="BE430" s="666">
        <v>2010</v>
      </c>
      <c r="BF430" s="948" t="e">
        <f>#VALUE!</f>
        <v>#VALUE!</v>
      </c>
      <c r="BG430" s="933">
        <v>10.8</v>
      </c>
    </row>
    <row r="431" spans="1:59" ht="11.25" customHeight="1" x14ac:dyDescent="0.2">
      <c r="A431" s="611" t="s">
        <v>1664</v>
      </c>
      <c r="B431" s="927" t="s">
        <v>1665</v>
      </c>
      <c r="C431" s="994" t="s">
        <v>4356</v>
      </c>
      <c r="D431" s="994" t="s">
        <v>4357</v>
      </c>
      <c r="E431" s="794">
        <v>8</v>
      </c>
      <c r="F431" s="526">
        <v>555</v>
      </c>
      <c r="G431" s="526" t="s">
        <v>37</v>
      </c>
      <c r="H431" s="526" t="s">
        <v>37</v>
      </c>
      <c r="I431" s="926">
        <v>89.92</v>
      </c>
      <c r="J431" s="704">
        <f t="shared" si="104"/>
        <v>3.7811387900355866</v>
      </c>
      <c r="K431" s="929">
        <v>0.85</v>
      </c>
      <c r="L431" s="641">
        <v>4</v>
      </c>
      <c r="M431" s="695">
        <f t="shared" si="105"/>
        <v>3.4</v>
      </c>
      <c r="N431" s="923" t="s">
        <v>220</v>
      </c>
      <c r="O431" s="797">
        <v>0.8125</v>
      </c>
      <c r="P431" s="917">
        <v>43465</v>
      </c>
      <c r="Q431" s="917">
        <v>43480</v>
      </c>
      <c r="R431" s="695">
        <f t="shared" si="106"/>
        <v>4.6153846153846132</v>
      </c>
      <c r="S431" s="761">
        <f>IF(INDEX(Historical!$D$7:$D$1439,MATCH(B431,Historical!$B$7:$B$1446,0))=0,"n/a",(INDEX(Historical!$C$7:$C$1439,MATCH(B431,Historical!$B$7:$B$1446,0))/INDEX(Historical!$D$7:$D$1439,MATCH(B431,Historical!$B$7:$B$1446,0))-1)*100)</f>
        <v>4.8387096774193505</v>
      </c>
      <c r="T431" s="761">
        <f>IF(INDEX(Historical!$F$7:$F$1432,MATCH(B431,Historical!$B$7:$B$1446,0))=0,"n/a",((INDEX(Historical!$C$7:$C$1439,MATCH(B431,Historical!$B$7:$B$1446,0))/INDEX(Historical!$F$7:$F$1432,MATCH(B431,Historical!$B$7:$B$1446,0)))^(1/3)-1)*100)</f>
        <v>10.63453285514775</v>
      </c>
      <c r="U431" s="761">
        <f>IF(INDEX(Historical!$H$7:$H$1432,MATCH(B431,Historical!$B$7:$B$1446,0))=0,"n/a",((INDEX(Historical!$C$7:$C$1439,MATCH(B431,Historical!$B$7:$B$1446,0))/INDEX(Historical!$H$7:$H$1432,MATCH(B431,Historical!$B$7:$B$1446,0)))^(1/5)-1)*100)</f>
        <v>19.746240106104928</v>
      </c>
      <c r="V431" s="761">
        <f>IF(INDEX(Historical!$O$7:$O$1432,MATCH(B431,Historical!$B$7:$B$1446,0))=0,"n/a",((INDEX(Historical!$C$7:$C$1439,MATCH(B431,Historical!$B$7:$B$1446,0))/INDEX(Historical!$O$7:$O$1432,MATCH(B431,Historical!$B$7:$B$1446,0)))^(1/10)-1)*100)</f>
        <v>0.31301430492702842</v>
      </c>
      <c r="W431" s="762">
        <f t="shared" si="107"/>
        <v>63.084145980830741</v>
      </c>
      <c r="X431" s="763">
        <f t="shared" si="108"/>
        <v>0.61900439204090674</v>
      </c>
      <c r="Y431" s="715"/>
      <c r="Z431" s="704">
        <f t="shared" si="109"/>
        <v>130.26819923371647</v>
      </c>
      <c r="AA431" s="937">
        <f t="shared" si="110"/>
        <v>34.452107279693486</v>
      </c>
      <c r="AB431" s="641">
        <v>12</v>
      </c>
      <c r="AC431" s="918">
        <v>2.61</v>
      </c>
      <c r="AD431" s="918" t="s">
        <v>137</v>
      </c>
      <c r="AE431" s="918">
        <v>6.26</v>
      </c>
      <c r="AF431" s="918">
        <v>1.33</v>
      </c>
      <c r="AG431" s="918">
        <v>3.9</v>
      </c>
      <c r="AH431" s="918">
        <v>205.50000000000003</v>
      </c>
      <c r="AI431" s="918">
        <v>0.70000000000000007</v>
      </c>
      <c r="AJ431" s="918">
        <v>31.900000000000002</v>
      </c>
      <c r="AK431" s="918">
        <v>-10.84</v>
      </c>
      <c r="AL431" s="930">
        <v>7690</v>
      </c>
      <c r="AM431" s="924">
        <v>0.1</v>
      </c>
      <c r="AN431" s="918">
        <v>0.98</v>
      </c>
      <c r="AO431" s="804">
        <f t="shared" si="111"/>
        <v>-10.924728383552971</v>
      </c>
      <c r="AP431" s="805">
        <f t="shared" si="112"/>
        <v>23.527378896140515</v>
      </c>
      <c r="AQ431" s="938">
        <f t="shared" si="113"/>
        <v>42.706073501511568</v>
      </c>
      <c r="AR431" s="704">
        <f>INDEX(Historical!$C$7:$C$1439,MATCH(B431,Historical!$B$7:$B$1446,0))*IF(AH431="n/a",1.03,IF(AH431&lt;0,1.01,IF(AH431&gt;10,1.1,(1+AH431/100))))</f>
        <v>3.5750000000000002</v>
      </c>
      <c r="AS431" s="937">
        <f t="shared" si="114"/>
        <v>3.6000249999999996</v>
      </c>
      <c r="AT431" s="937">
        <f t="shared" si="119"/>
        <v>3.6360252499999994</v>
      </c>
      <c r="AU431" s="937">
        <f t="shared" si="119"/>
        <v>3.6723855024999996</v>
      </c>
      <c r="AV431" s="937">
        <f t="shared" si="119"/>
        <v>3.7091093575249996</v>
      </c>
      <c r="AW431" s="704">
        <f t="shared" si="115"/>
        <v>18.192545110024998</v>
      </c>
      <c r="AX431" s="812">
        <f t="shared" si="116"/>
        <v>20.231922942643457</v>
      </c>
      <c r="AY431" s="997">
        <v>1.34</v>
      </c>
      <c r="AZ431" s="924">
        <v>17.130000000000003</v>
      </c>
      <c r="BA431" s="924">
        <v>-15.6</v>
      </c>
      <c r="BB431" s="924">
        <v>-0.83</v>
      </c>
      <c r="BC431" s="924">
        <v>-5.08</v>
      </c>
      <c r="BE431" s="666">
        <v>2012</v>
      </c>
      <c r="BF431" s="948" t="e">
        <f>#VALUE!</f>
        <v>#VALUE!</v>
      </c>
      <c r="BG431" s="933">
        <v>1.7000000000000002</v>
      </c>
    </row>
    <row r="432" spans="1:59" ht="11.25" customHeight="1" x14ac:dyDescent="0.2">
      <c r="A432" s="611" t="s">
        <v>1676</v>
      </c>
      <c r="B432" s="927" t="s">
        <v>1677</v>
      </c>
      <c r="C432" s="994" t="s">
        <v>108</v>
      </c>
      <c r="D432" s="994" t="s">
        <v>4368</v>
      </c>
      <c r="E432" s="794">
        <v>7</v>
      </c>
      <c r="F432" s="526">
        <v>618</v>
      </c>
      <c r="G432" s="526" t="s">
        <v>106</v>
      </c>
      <c r="H432" s="526" t="s">
        <v>106</v>
      </c>
      <c r="I432" s="926">
        <v>30.8</v>
      </c>
      <c r="J432" s="704">
        <f t="shared" si="104"/>
        <v>1.6883116883116882</v>
      </c>
      <c r="K432" s="929">
        <v>0.13</v>
      </c>
      <c r="L432" s="641">
        <v>4</v>
      </c>
      <c r="M432" s="695">
        <f t="shared" si="105"/>
        <v>0.52</v>
      </c>
      <c r="N432" s="923" t="s">
        <v>210</v>
      </c>
      <c r="O432" s="797">
        <v>0.11</v>
      </c>
      <c r="P432" s="917">
        <v>43326</v>
      </c>
      <c r="Q432" s="917">
        <v>43343</v>
      </c>
      <c r="R432" s="695">
        <f t="shared" si="106"/>
        <v>18.181818181818183</v>
      </c>
      <c r="S432" s="761">
        <f>IF(INDEX(Historical!$D$7:$D$1439,MATCH(B432,Historical!$B$7:$B$1446,0))=0,"n/a",(INDEX(Historical!$C$7:$C$1439,MATCH(B432,Historical!$B$7:$B$1446,0))/INDEX(Historical!$D$7:$D$1439,MATCH(B432,Historical!$B$7:$B$1446,0))-1)*100)</f>
        <v>14.285714285714279</v>
      </c>
      <c r="T432" s="761">
        <f>IF(INDEX(Historical!$F$7:$F$1432,MATCH(B432,Historical!$B$7:$B$1446,0))=0,"n/a",((INDEX(Historical!$C$7:$C$1439,MATCH(B432,Historical!$B$7:$B$1446,0))/INDEX(Historical!$F$7:$F$1432,MATCH(B432,Historical!$B$7:$B$1446,0)))^(1/3)-1)*100)</f>
        <v>11.102644857564847</v>
      </c>
      <c r="U432" s="761">
        <f>IF(INDEX(Historical!$H$7:$H$1432,MATCH(B432,Historical!$B$7:$B$1446,0))=0,"n/a",((INDEX(Historical!$C$7:$C$1439,MATCH(B432,Historical!$B$7:$B$1446,0))/INDEX(Historical!$H$7:$H$1432,MATCH(B432,Historical!$B$7:$B$1446,0)))^(1/5)-1)*100)</f>
        <v>9.1379793477641904</v>
      </c>
      <c r="V432" s="761">
        <f>IF(INDEX(Historical!$O$7:$O$1432,MATCH(B432,Historical!$B$7:$B$1446,0))=0,"n/a",((INDEX(Historical!$C$7:$C$1439,MATCH(B432,Historical!$B$7:$B$1446,0))/INDEX(Historical!$O$7:$O$1432,MATCH(B432,Historical!$B$7:$B$1446,0)))^(1/10)-1)*100)</f>
        <v>8.1139800821938621</v>
      </c>
      <c r="W432" s="762">
        <f t="shared" si="107"/>
        <v>1.1262018460973913</v>
      </c>
      <c r="X432" s="763">
        <f t="shared" si="108"/>
        <v>0.7678974241818648</v>
      </c>
      <c r="Y432" s="718"/>
      <c r="Z432" s="704">
        <f t="shared" si="109"/>
        <v>18.571428571428573</v>
      </c>
      <c r="AA432" s="937">
        <f t="shared" si="110"/>
        <v>11.000000000000002</v>
      </c>
      <c r="AB432" s="641">
        <v>12</v>
      </c>
      <c r="AC432" s="918">
        <v>2.8</v>
      </c>
      <c r="AD432" s="918" t="s">
        <v>137</v>
      </c>
      <c r="AE432" s="918">
        <v>3.62</v>
      </c>
      <c r="AF432" s="918">
        <v>1.26</v>
      </c>
      <c r="AG432" s="918">
        <v>12.2</v>
      </c>
      <c r="AH432" s="918">
        <v>21.8</v>
      </c>
      <c r="AI432" s="918">
        <v>1.1599999999999999</v>
      </c>
      <c r="AJ432" s="918">
        <v>11.899999999999999</v>
      </c>
      <c r="AK432" s="918" t="s">
        <v>137</v>
      </c>
      <c r="AL432" s="930">
        <v>310.77</v>
      </c>
      <c r="AM432" s="924">
        <v>3.5999999999999996</v>
      </c>
      <c r="AN432" s="918">
        <v>7.0000000000000007E-2</v>
      </c>
      <c r="AO432" s="804">
        <f t="shared" si="111"/>
        <v>-0.17370896392412227</v>
      </c>
      <c r="AP432" s="805">
        <f t="shared" si="112"/>
        <v>10.82629103607588</v>
      </c>
      <c r="AQ432" s="938">
        <f t="shared" si="113"/>
        <v>-21.514332518605663</v>
      </c>
      <c r="AR432" s="704">
        <f>INDEX(Historical!$C$7:$C$1439,MATCH(B432,Historical!$B$7:$B$1446,0))*IF(AH432="n/a",1.03,IF(AH432&lt;0,1.01,IF(AH432&gt;10,1.1,(1+AH432/100))))</f>
        <v>0.52800000000000002</v>
      </c>
      <c r="AS432" s="937">
        <f t="shared" si="114"/>
        <v>0.53412480000000007</v>
      </c>
      <c r="AT432" s="937">
        <f t="shared" si="119"/>
        <v>0.55014854400000013</v>
      </c>
      <c r="AU432" s="937">
        <f t="shared" si="119"/>
        <v>0.5666530003200001</v>
      </c>
      <c r="AV432" s="937">
        <f t="shared" si="119"/>
        <v>0.58365259032960015</v>
      </c>
      <c r="AW432" s="704">
        <f t="shared" si="115"/>
        <v>2.7625789346496004</v>
      </c>
      <c r="AX432" s="812">
        <f t="shared" si="116"/>
        <v>8.9694121254857144</v>
      </c>
      <c r="AY432" s="997">
        <v>0.63</v>
      </c>
      <c r="AZ432" s="924">
        <v>1.67</v>
      </c>
      <c r="BA432" s="924">
        <v>-25.77</v>
      </c>
      <c r="BB432" s="924">
        <v>-11.26</v>
      </c>
      <c r="BC432" s="924">
        <v>-15.43</v>
      </c>
      <c r="BE432" s="666">
        <v>2012</v>
      </c>
      <c r="BF432" s="948" t="e">
        <f>#VALUE!</f>
        <v>#VALUE!</v>
      </c>
      <c r="BG432" s="933">
        <v>1.3</v>
      </c>
    </row>
    <row r="433" spans="1:59" ht="11.25" customHeight="1" x14ac:dyDescent="0.2">
      <c r="A433" s="611" t="s">
        <v>1640</v>
      </c>
      <c r="B433" s="927" t="s">
        <v>1641</v>
      </c>
      <c r="C433" s="994" t="s">
        <v>123</v>
      </c>
      <c r="D433" s="994" t="s">
        <v>4208</v>
      </c>
      <c r="E433" s="794">
        <v>9</v>
      </c>
      <c r="F433" s="526">
        <v>385</v>
      </c>
      <c r="G433" s="526" t="s">
        <v>106</v>
      </c>
      <c r="H433" s="526" t="s">
        <v>106</v>
      </c>
      <c r="I433" s="926">
        <v>78.58</v>
      </c>
      <c r="J433" s="704">
        <f t="shared" si="104"/>
        <v>2.799694578773225</v>
      </c>
      <c r="K433" s="929">
        <v>0.55000000000000004</v>
      </c>
      <c r="L433" s="641">
        <v>4</v>
      </c>
      <c r="M433" s="695">
        <f t="shared" si="105"/>
        <v>2.2000000000000002</v>
      </c>
      <c r="N433" s="923" t="s">
        <v>250</v>
      </c>
      <c r="O433" s="797">
        <v>0.53</v>
      </c>
      <c r="P433" s="917">
        <v>43336</v>
      </c>
      <c r="Q433" s="917">
        <v>43353</v>
      </c>
      <c r="R433" s="695">
        <f t="shared" si="106"/>
        <v>3.7735849056603805</v>
      </c>
      <c r="S433" s="761">
        <f>IF(INDEX(Historical!$D$7:$D$1439,MATCH(B433,Historical!$B$7:$B$1446,0))=0,"n/a",(INDEX(Historical!$C$7:$C$1439,MATCH(B433,Historical!$B$7:$B$1446,0))/INDEX(Historical!$D$7:$D$1439,MATCH(B433,Historical!$B$7:$B$1446,0))-1)*100)</f>
        <v>4.8543689320388328</v>
      </c>
      <c r="T433" s="761">
        <f>IF(INDEX(Historical!$F$7:$F$1432,MATCH(B433,Historical!$B$7:$B$1446,0))=0,"n/a",((INDEX(Historical!$C$7:$C$1439,MATCH(B433,Historical!$B$7:$B$1446,0))/INDEX(Historical!$F$7:$F$1432,MATCH(B433,Historical!$B$7:$B$1446,0)))^(1/3)-1)*100)</f>
        <v>5.4901660750877879</v>
      </c>
      <c r="U433" s="761">
        <f>IF(INDEX(Historical!$H$7:$H$1432,MATCH(B433,Historical!$B$7:$B$1446,0))=0,"n/a",((INDEX(Historical!$C$7:$C$1439,MATCH(B433,Historical!$B$7:$B$1446,0))/INDEX(Historical!$H$7:$H$1432,MATCH(B433,Historical!$B$7:$B$1446,0)))^(1/5)-1)*100)</f>
        <v>7.2103667067803245</v>
      </c>
      <c r="V433" s="761">
        <f>IF(INDEX(Historical!$O$7:$O$1432,MATCH(B433,Historical!$B$7:$B$1446,0))=0,"n/a",((INDEX(Historical!$C$7:$C$1439,MATCH(B433,Historical!$B$7:$B$1446,0))/INDEX(Historical!$O$7:$O$1432,MATCH(B433,Historical!$B$7:$B$1446,0)))^(1/10)-1)*100)</f>
        <v>15.757296328333958</v>
      </c>
      <c r="W433" s="762">
        <f t="shared" si="107"/>
        <v>0.45758907851564706</v>
      </c>
      <c r="X433" s="763" t="str">
        <f t="shared" si="108"/>
        <v>n/a</v>
      </c>
      <c r="Y433" s="718"/>
      <c r="Z433" s="704">
        <f t="shared" si="109"/>
        <v>198.19819819819818</v>
      </c>
      <c r="AA433" s="937">
        <f t="shared" si="110"/>
        <v>70.792792792792781</v>
      </c>
      <c r="AB433" s="641">
        <v>9</v>
      </c>
      <c r="AC433" s="918">
        <v>1.1100000000000001</v>
      </c>
      <c r="AD433" s="918">
        <v>7.3</v>
      </c>
      <c r="AE433" s="918">
        <v>1.64</v>
      </c>
      <c r="AF433" s="918">
        <v>17.5</v>
      </c>
      <c r="AG433" s="918">
        <v>1.3</v>
      </c>
      <c r="AH433" s="918">
        <v>-54.2</v>
      </c>
      <c r="AI433" s="918">
        <v>11.75</v>
      </c>
      <c r="AJ433" s="918">
        <v>-10</v>
      </c>
      <c r="AK433" s="918">
        <v>9.7000000000000011</v>
      </c>
      <c r="AL433" s="930">
        <v>4480</v>
      </c>
      <c r="AM433" s="925">
        <v>28.9</v>
      </c>
      <c r="AN433" s="918">
        <v>9.19</v>
      </c>
      <c r="AO433" s="804">
        <f t="shared" si="111"/>
        <v>-60.782731507239234</v>
      </c>
      <c r="AP433" s="805">
        <f t="shared" si="112"/>
        <v>10.010061285553549</v>
      </c>
      <c r="AQ433" s="938">
        <f t="shared" si="113"/>
        <v>642.03140810252137</v>
      </c>
      <c r="AR433" s="704">
        <f>INDEX(Historical!$C$7:$C$1439,MATCH(B433,Historical!$B$7:$B$1446,0))*IF(AH433="n/a",1.03,IF(AH433&lt;0,1.01,IF(AH433&gt;10,1.1,(1+AH433/100))))</f>
        <v>2.1816</v>
      </c>
      <c r="AS433" s="937">
        <f t="shared" si="114"/>
        <v>2.3997600000000001</v>
      </c>
      <c r="AT433" s="937">
        <f t="shared" si="119"/>
        <v>2.6325367200000001</v>
      </c>
      <c r="AU433" s="937">
        <f t="shared" si="119"/>
        <v>2.8878927818400002</v>
      </c>
      <c r="AV433" s="937">
        <f t="shared" si="119"/>
        <v>3.1680183816784799</v>
      </c>
      <c r="AW433" s="704">
        <f t="shared" si="115"/>
        <v>13.269807883518482</v>
      </c>
      <c r="AX433" s="812">
        <f t="shared" si="116"/>
        <v>16.887004178567679</v>
      </c>
      <c r="AY433" s="997">
        <v>0.89</v>
      </c>
      <c r="AZ433" s="924">
        <v>35.58</v>
      </c>
      <c r="BA433" s="924">
        <v>-14.41</v>
      </c>
      <c r="BB433" s="924">
        <v>1.7999999999999998</v>
      </c>
      <c r="BC433" s="924">
        <v>3.9600000000000004</v>
      </c>
      <c r="BE433" s="666">
        <v>2010</v>
      </c>
      <c r="BF433" s="948" t="e">
        <f>#VALUE!</f>
        <v>#VALUE!</v>
      </c>
      <c r="BG433" s="933">
        <v>0.2</v>
      </c>
    </row>
    <row r="434" spans="1:59" ht="11.25" customHeight="1" x14ac:dyDescent="0.2">
      <c r="A434" s="537" t="s">
        <v>1666</v>
      </c>
      <c r="B434" s="927" t="s">
        <v>1667</v>
      </c>
      <c r="C434" s="994" t="s">
        <v>112</v>
      </c>
      <c r="D434" s="994" t="s">
        <v>213</v>
      </c>
      <c r="E434" s="794">
        <v>9</v>
      </c>
      <c r="F434" s="526">
        <v>398</v>
      </c>
      <c r="G434" s="526" t="s">
        <v>37</v>
      </c>
      <c r="H434" s="526" t="s">
        <v>37</v>
      </c>
      <c r="I434" s="926">
        <v>156.52000000000001</v>
      </c>
      <c r="J434" s="704">
        <f t="shared" si="104"/>
        <v>2.4278047533861482</v>
      </c>
      <c r="K434" s="929">
        <v>0.95</v>
      </c>
      <c r="L434" s="641">
        <v>4</v>
      </c>
      <c r="M434" s="695">
        <f t="shared" si="105"/>
        <v>3.8</v>
      </c>
      <c r="N434" s="923" t="s">
        <v>250</v>
      </c>
      <c r="O434" s="797">
        <v>0.82</v>
      </c>
      <c r="P434" s="917">
        <v>43423</v>
      </c>
      <c r="Q434" s="917">
        <v>43444</v>
      </c>
      <c r="R434" s="695">
        <f t="shared" si="106"/>
        <v>15.853658536585366</v>
      </c>
      <c r="S434" s="761">
        <f>IF(INDEX(Historical!$D$7:$D$1439,MATCH(B434,Historical!$B$7:$B$1446,0))=0,"n/a",(INDEX(Historical!$C$7:$C$1439,MATCH(B434,Historical!$B$7:$B$1446,0))/INDEX(Historical!$D$7:$D$1439,MATCH(B434,Historical!$B$7:$B$1446,0))-1)*100)</f>
        <v>15.593220338983071</v>
      </c>
      <c r="T434" s="761">
        <f>IF(INDEX(Historical!$F$7:$F$1432,MATCH(B434,Historical!$B$7:$B$1446,0))=0,"n/a",((INDEX(Historical!$C$7:$C$1439,MATCH(B434,Historical!$B$7:$B$1446,0))/INDEX(Historical!$F$7:$F$1432,MATCH(B434,Historical!$B$7:$B$1446,0)))^(1/3)-1)*100)</f>
        <v>15.729452726293779</v>
      </c>
      <c r="U434" s="761">
        <f>IF(INDEX(Historical!$H$7:$H$1432,MATCH(B434,Historical!$B$7:$B$1446,0))=0,"n/a",((INDEX(Historical!$C$7:$C$1439,MATCH(B434,Historical!$B$7:$B$1446,0))/INDEX(Historical!$H$7:$H$1432,MATCH(B434,Historical!$B$7:$B$1446,0)))^(1/5)-1)*100)</f>
        <v>16.632466066704676</v>
      </c>
      <c r="V434" s="761">
        <f>IF(INDEX(Historical!$O$7:$O$1432,MATCH(B434,Historical!$B$7:$B$1446,0))=0,"n/a",((INDEX(Historical!$C$7:$C$1439,MATCH(B434,Historical!$B$7:$B$1446,0))/INDEX(Historical!$O$7:$O$1432,MATCH(B434,Historical!$B$7:$B$1446,0)))^(1/10)-1)*100)</f>
        <v>11.00877579886992</v>
      </c>
      <c r="W434" s="762">
        <f t="shared" si="107"/>
        <v>1.510837024077831</v>
      </c>
      <c r="X434" s="763">
        <f t="shared" si="108"/>
        <v>1.1088310711136451</v>
      </c>
      <c r="Y434" s="927"/>
      <c r="Z434" s="704">
        <f t="shared" si="109"/>
        <v>31.825795644891119</v>
      </c>
      <c r="AA434" s="937">
        <f t="shared" si="110"/>
        <v>13.108877721943051</v>
      </c>
      <c r="AB434" s="641">
        <v>12</v>
      </c>
      <c r="AC434" s="918">
        <v>11.94</v>
      </c>
      <c r="AD434" s="918">
        <v>1.61</v>
      </c>
      <c r="AE434" s="918">
        <v>2.23</v>
      </c>
      <c r="AF434" s="918">
        <v>2.82</v>
      </c>
      <c r="AG434" s="918">
        <v>21.9</v>
      </c>
      <c r="AH434" s="918">
        <v>23.799999999999997</v>
      </c>
      <c r="AI434" s="918">
        <v>6.7299999999999995</v>
      </c>
      <c r="AJ434" s="918">
        <v>15</v>
      </c>
      <c r="AK434" s="918">
        <v>8.15</v>
      </c>
      <c r="AL434" s="930">
        <v>9080</v>
      </c>
      <c r="AM434" s="924">
        <v>1.0999999999999999</v>
      </c>
      <c r="AN434" s="918">
        <v>0.37</v>
      </c>
      <c r="AO434" s="804">
        <f t="shared" si="111"/>
        <v>5.9513930981477738</v>
      </c>
      <c r="AP434" s="805">
        <f t="shared" si="112"/>
        <v>19.060270820090825</v>
      </c>
      <c r="AQ434" s="938">
        <f t="shared" si="113"/>
        <v>28.178755694935465</v>
      </c>
      <c r="AR434" s="704">
        <f>INDEX(Historical!$C$7:$C$1439,MATCH(B434,Historical!$B$7:$B$1446,0))*IF(AH434="n/a",1.03,IF(AH434&lt;0,1.01,IF(AH434&gt;10,1.1,(1+AH434/100))))</f>
        <v>3.7510000000000003</v>
      </c>
      <c r="AS434" s="937">
        <f t="shared" si="114"/>
        <v>4.0034422999999997</v>
      </c>
      <c r="AT434" s="937">
        <f t="shared" si="119"/>
        <v>4.3297228474499994</v>
      </c>
      <c r="AU434" s="937">
        <f t="shared" si="119"/>
        <v>4.682595259517174</v>
      </c>
      <c r="AV434" s="937">
        <f t="shared" si="119"/>
        <v>5.0642267731678237</v>
      </c>
      <c r="AW434" s="704">
        <f t="shared" si="115"/>
        <v>21.830987180134997</v>
      </c>
      <c r="AX434" s="812">
        <f t="shared" si="116"/>
        <v>13.947730117643109</v>
      </c>
      <c r="AY434" s="997">
        <v>1.25</v>
      </c>
      <c r="AZ434" s="924">
        <v>15.690000000000001</v>
      </c>
      <c r="BA434" s="924">
        <v>-17.39</v>
      </c>
      <c r="BB434" s="924">
        <v>-1.9</v>
      </c>
      <c r="BC434" s="924">
        <v>-4.3099999999999996</v>
      </c>
      <c r="BE434" s="666">
        <v>2011</v>
      </c>
      <c r="BF434" s="948" t="e">
        <f>#VALUE!</f>
        <v>#VALUE!</v>
      </c>
      <c r="BG434" s="933">
        <v>12.8</v>
      </c>
    </row>
    <row r="435" spans="1:59" s="840" customFormat="1" ht="11.25" customHeight="1" x14ac:dyDescent="0.2">
      <c r="A435" s="819" t="s">
        <v>2853</v>
      </c>
      <c r="B435" s="848" t="s">
        <v>2854</v>
      </c>
      <c r="C435" s="994" t="s">
        <v>108</v>
      </c>
      <c r="D435" s="994" t="s">
        <v>4376</v>
      </c>
      <c r="E435" s="820">
        <v>6</v>
      </c>
      <c r="F435" s="526">
        <v>791</v>
      </c>
      <c r="G435" s="1151" t="s">
        <v>115</v>
      </c>
      <c r="H435" s="1151" t="s">
        <v>115</v>
      </c>
      <c r="I435" s="821">
        <v>34.36</v>
      </c>
      <c r="J435" s="822">
        <f t="shared" si="104"/>
        <v>3.4924330616996504</v>
      </c>
      <c r="K435" s="823">
        <v>0.3</v>
      </c>
      <c r="L435" s="824">
        <v>4</v>
      </c>
      <c r="M435" s="825">
        <f t="shared" si="105"/>
        <v>1.2</v>
      </c>
      <c r="N435" s="826" t="s">
        <v>164</v>
      </c>
      <c r="O435" s="827">
        <v>0.25</v>
      </c>
      <c r="P435" s="828">
        <v>43544</v>
      </c>
      <c r="Q435" s="828">
        <v>43556</v>
      </c>
      <c r="R435" s="825">
        <f t="shared" si="106"/>
        <v>19.999999999999996</v>
      </c>
      <c r="S435" s="761">
        <f>IF(INDEX(Historical!$D$7:$D$1439,MATCH(B435,Historical!$B$7:$B$1446,0))=0,"n/a",(INDEX(Historical!$C$7:$C$1439,MATCH(B435,Historical!$B$7:$B$1446,0))/INDEX(Historical!$D$7:$D$1439,MATCH(B435,Historical!$B$7:$B$1446,0))-1)*100)</f>
        <v>57.894736842105289</v>
      </c>
      <c r="T435" s="761">
        <f>IF(INDEX(Historical!$F$7:$F$1432,MATCH(B435,Historical!$B$7:$B$1446,0))=0,"n/a",((INDEX(Historical!$C$7:$C$1439,MATCH(B435,Historical!$B$7:$B$1446,0))/INDEX(Historical!$F$7:$F$1432,MATCH(B435,Historical!$B$7:$B$1446,0)))^(1/3)-1)*100)</f>
        <v>31.037069710444818</v>
      </c>
      <c r="U435" s="761">
        <f>IF(INDEX(Historical!$H$7:$H$1432,MATCH(B435,Historical!$B$7:$B$1446,0))=0,"n/a",((INDEX(Historical!$C$7:$C$1439,MATCH(B435,Historical!$B$7:$B$1446,0))/INDEX(Historical!$H$7:$H$1432,MATCH(B435,Historical!$B$7:$B$1446,0)))^(1/5)-1)*100)</f>
        <v>86.39596365956757</v>
      </c>
      <c r="V435" s="761">
        <f>IF(INDEX(Historical!$O$7:$O$1432,MATCH(B435,Historical!$B$7:$B$1446,0))=0,"n/a",((INDEX(Historical!$C$7:$C$1439,MATCH(B435,Historical!$B$7:$B$1446,0))/INDEX(Historical!$O$7:$O$1432,MATCH(B435,Historical!$B$7:$B$1446,0)))^(1/10)-1)*100)</f>
        <v>-4.2037929784785044</v>
      </c>
      <c r="W435" s="829" t="str">
        <f t="shared" si="107"/>
        <v>n/a</v>
      </c>
      <c r="X435" s="830">
        <f t="shared" si="108"/>
        <v>2.8050637551807651</v>
      </c>
      <c r="Y435" s="845"/>
      <c r="Z435" s="822">
        <f t="shared" si="109"/>
        <v>35.502958579881657</v>
      </c>
      <c r="AA435" s="832">
        <f t="shared" si="110"/>
        <v>10.165680473372781</v>
      </c>
      <c r="AB435" s="824">
        <v>12</v>
      </c>
      <c r="AC435" s="833">
        <v>3.38</v>
      </c>
      <c r="AD435" s="833">
        <v>1.27</v>
      </c>
      <c r="AE435" s="833">
        <v>4.32</v>
      </c>
      <c r="AF435" s="833">
        <v>1.36</v>
      </c>
      <c r="AG435" s="833">
        <v>14.299999999999999</v>
      </c>
      <c r="AH435" s="833">
        <v>32.4</v>
      </c>
      <c r="AI435" s="833">
        <v>10.31</v>
      </c>
      <c r="AJ435" s="833">
        <v>30.8</v>
      </c>
      <c r="AK435" s="833">
        <v>8</v>
      </c>
      <c r="AL435" s="834">
        <v>5810</v>
      </c>
      <c r="AM435" s="835">
        <v>0.6</v>
      </c>
      <c r="AN435" s="833">
        <v>0.56000000000000005</v>
      </c>
      <c r="AO435" s="836">
        <f t="shared" si="111"/>
        <v>79.722716247894454</v>
      </c>
      <c r="AP435" s="837">
        <f t="shared" si="112"/>
        <v>89.888396721267227</v>
      </c>
      <c r="AQ435" s="838">
        <f t="shared" si="113"/>
        <v>-21.612570611560756</v>
      </c>
      <c r="AR435" s="704">
        <f>INDEX(Historical!$C$7:$C$1439,MATCH(B435,Historical!$B$7:$B$1446,0))*IF(AH435="n/a",1.03,IF(AH435&lt;0,1.01,IF(AH435&gt;10,1.1,(1+AH435/100))))</f>
        <v>0.9900000000000001</v>
      </c>
      <c r="AS435" s="832">
        <f t="shared" si="114"/>
        <v>1.0890000000000002</v>
      </c>
      <c r="AT435" s="832">
        <f t="shared" si="119"/>
        <v>1.1761200000000003</v>
      </c>
      <c r="AU435" s="832">
        <f t="shared" si="119"/>
        <v>1.2702096000000003</v>
      </c>
      <c r="AV435" s="832">
        <f t="shared" si="119"/>
        <v>1.3718263680000005</v>
      </c>
      <c r="AW435" s="822">
        <f t="shared" si="115"/>
        <v>5.8971559680000016</v>
      </c>
      <c r="AX435" s="839">
        <f t="shared" si="116"/>
        <v>17.16285206053551</v>
      </c>
      <c r="AY435" s="998">
        <v>1.25</v>
      </c>
      <c r="AZ435" s="835">
        <v>14.799999999999999</v>
      </c>
      <c r="BA435" s="835">
        <v>-40.14</v>
      </c>
      <c r="BB435" s="835">
        <v>-7.9399999999999995</v>
      </c>
      <c r="BC435" s="835">
        <v>-19.32</v>
      </c>
      <c r="BD435" s="964"/>
      <c r="BE435" s="666">
        <v>2014</v>
      </c>
      <c r="BF435" s="948" t="e">
        <f>#VALUE!</f>
        <v>#VALUE!</v>
      </c>
      <c r="BG435" s="895">
        <v>1.3</v>
      </c>
    </row>
    <row r="436" spans="1:59" ht="11.25" customHeight="1" x14ac:dyDescent="0.2">
      <c r="A436" s="611" t="s">
        <v>4003</v>
      </c>
      <c r="B436" s="927" t="s">
        <v>3926</v>
      </c>
      <c r="C436" s="994" t="s">
        <v>4227</v>
      </c>
      <c r="D436" s="994" t="s">
        <v>4375</v>
      </c>
      <c r="E436" s="794">
        <v>6</v>
      </c>
      <c r="F436" s="526">
        <v>760</v>
      </c>
      <c r="G436" s="526" t="s">
        <v>106</v>
      </c>
      <c r="H436" s="526" t="s">
        <v>106</v>
      </c>
      <c r="I436" s="926">
        <v>95.39</v>
      </c>
      <c r="J436" s="704">
        <f t="shared" si="104"/>
        <v>1.5724918754586437</v>
      </c>
      <c r="K436" s="929">
        <v>0.375</v>
      </c>
      <c r="L436" s="641">
        <v>4</v>
      </c>
      <c r="M436" s="695">
        <f t="shared" si="105"/>
        <v>1.5</v>
      </c>
      <c r="N436" s="923" t="s">
        <v>161</v>
      </c>
      <c r="O436" s="797">
        <v>0.35</v>
      </c>
      <c r="P436" s="917">
        <v>43483</v>
      </c>
      <c r="Q436" s="917">
        <v>43496</v>
      </c>
      <c r="R436" s="695">
        <f t="shared" si="106"/>
        <v>7.1428571428571495</v>
      </c>
      <c r="S436" s="761">
        <f>IF(INDEX(Historical!$D$7:$D$1439,MATCH(B436,Historical!$B$7:$B$1446,0))=0,"n/a",(INDEX(Historical!$C$7:$C$1439,MATCH(B436,Historical!$B$7:$B$1446,0))/INDEX(Historical!$D$7:$D$1439,MATCH(B436,Historical!$B$7:$B$1446,0))-1)*100)</f>
        <v>33.333333333333329</v>
      </c>
      <c r="T436" s="761">
        <f>IF(INDEX(Historical!$F$7:$F$1432,MATCH(B436,Historical!$B$7:$B$1446,0))=0,"n/a",((INDEX(Historical!$C$7:$C$1439,MATCH(B436,Historical!$B$7:$B$1446,0))/INDEX(Historical!$F$7:$F$1432,MATCH(B436,Historical!$B$7:$B$1446,0)))^(1/3)-1)*100)</f>
        <v>34.530285440582297</v>
      </c>
      <c r="U436" s="761" t="str">
        <f>IF(INDEX(Historical!$H$7:$H$1432,MATCH(B436,Historical!$B$7:$B$1446,0))=0,"n/a",((INDEX(Historical!$C$7:$C$1439,MATCH(B436,Historical!$B$7:$B$1446,0))/INDEX(Historical!$H$7:$H$1432,MATCH(B436,Historical!$B$7:$B$1446,0)))^(1/5)-1)*100)</f>
        <v>n/a</v>
      </c>
      <c r="V436" s="761" t="str">
        <f>IF(INDEX(Historical!$O$7:$O$1432,MATCH(B436,Historical!$B$7:$B$1446,0))=0,"n/a",((INDEX(Historical!$C$7:$C$1439,MATCH(B436,Historical!$B$7:$B$1446,0))/INDEX(Historical!$O$7:$O$1432,MATCH(B436,Historical!$B$7:$B$1446,0)))^(1/10)-1)*100)</f>
        <v>n/a</v>
      </c>
      <c r="W436" s="762" t="str">
        <f t="shared" si="107"/>
        <v>n/a</v>
      </c>
      <c r="X436" s="763" t="str">
        <f t="shared" si="108"/>
        <v>n/a</v>
      </c>
      <c r="Y436" s="715"/>
      <c r="Z436" s="704">
        <f t="shared" si="109"/>
        <v>18.963337547408344</v>
      </c>
      <c r="AA436" s="937">
        <f t="shared" si="110"/>
        <v>12.059418457648546</v>
      </c>
      <c r="AB436" s="641">
        <v>11</v>
      </c>
      <c r="AC436" s="918">
        <v>7.91</v>
      </c>
      <c r="AD436" s="918">
        <v>0.95</v>
      </c>
      <c r="AE436" s="918">
        <v>0.26</v>
      </c>
      <c r="AF436" s="918">
        <v>1.29</v>
      </c>
      <c r="AG436" s="918">
        <v>11.5</v>
      </c>
      <c r="AH436" s="918">
        <v>6.4</v>
      </c>
      <c r="AI436" s="918">
        <v>5.84</v>
      </c>
      <c r="AJ436" s="918">
        <v>14.899999999999999</v>
      </c>
      <c r="AK436" s="918">
        <v>12.75</v>
      </c>
      <c r="AL436" s="930">
        <v>5160</v>
      </c>
      <c r="AM436" s="924">
        <v>11.3</v>
      </c>
      <c r="AN436" s="918">
        <v>1.01</v>
      </c>
      <c r="AO436" s="804" t="str">
        <f t="shared" si="111"/>
        <v>n/a</v>
      </c>
      <c r="AP436" s="805" t="str">
        <f t="shared" si="112"/>
        <v>n/a</v>
      </c>
      <c r="AQ436" s="938">
        <f t="shared" si="113"/>
        <v>-16.849133604121914</v>
      </c>
      <c r="AR436" s="704">
        <f>INDEX(Historical!$C$7:$C$1439,MATCH(B436,Historical!$B$7:$B$1446,0))*IF(AH436="n/a",1.03,IF(AH436&lt;0,1.01,IF(AH436&gt;10,1.1,(1+AH436/100))))</f>
        <v>1.4896</v>
      </c>
      <c r="AS436" s="937">
        <f t="shared" si="114"/>
        <v>1.5765926400000001</v>
      </c>
      <c r="AT436" s="937">
        <f t="shared" si="119"/>
        <v>1.7342519040000002</v>
      </c>
      <c r="AU436" s="937">
        <f t="shared" si="119"/>
        <v>1.9076770944000003</v>
      </c>
      <c r="AV436" s="937">
        <f t="shared" si="119"/>
        <v>2.0984448038400005</v>
      </c>
      <c r="AW436" s="704">
        <f t="shared" si="115"/>
        <v>8.8065664422400012</v>
      </c>
      <c r="AX436" s="812">
        <f t="shared" si="116"/>
        <v>9.2321694540727552</v>
      </c>
      <c r="AY436" s="997">
        <v>0.71</v>
      </c>
      <c r="AZ436" s="924">
        <v>32.81</v>
      </c>
      <c r="BA436" s="924">
        <v>-20.380000000000003</v>
      </c>
      <c r="BB436" s="924">
        <v>-0.89</v>
      </c>
      <c r="BC436" s="924">
        <v>4.37</v>
      </c>
      <c r="BE436" s="666">
        <v>2014</v>
      </c>
      <c r="BF436" s="948" t="e">
        <f>#VALUE!</f>
        <v>#VALUE!</v>
      </c>
      <c r="BG436" s="933">
        <v>3.5999999999999996</v>
      </c>
    </row>
    <row r="437" spans="1:59" ht="11.25" customHeight="1" x14ac:dyDescent="0.2">
      <c r="A437" s="611" t="s">
        <v>1668</v>
      </c>
      <c r="B437" s="927" t="s">
        <v>1669</v>
      </c>
      <c r="C437" s="994" t="s">
        <v>4356</v>
      </c>
      <c r="D437" s="994" t="s">
        <v>4357</v>
      </c>
      <c r="E437" s="794">
        <v>8</v>
      </c>
      <c r="F437" s="526">
        <v>533</v>
      </c>
      <c r="G437" s="526" t="s">
        <v>106</v>
      </c>
      <c r="H437" s="526" t="s">
        <v>106</v>
      </c>
      <c r="I437" s="926">
        <v>6.81</v>
      </c>
      <c r="J437" s="704">
        <f t="shared" si="104"/>
        <v>7.3421439060205582</v>
      </c>
      <c r="K437" s="929">
        <v>0.125</v>
      </c>
      <c r="L437" s="641">
        <v>4</v>
      </c>
      <c r="M437" s="695">
        <f t="shared" si="105"/>
        <v>0.5</v>
      </c>
      <c r="N437" s="923" t="s">
        <v>927</v>
      </c>
      <c r="O437" s="797">
        <v>0.12</v>
      </c>
      <c r="P437" s="917">
        <v>43356</v>
      </c>
      <c r="Q437" s="917">
        <v>43384</v>
      </c>
      <c r="R437" s="695">
        <f t="shared" si="106"/>
        <v>4.1666666666666705</v>
      </c>
      <c r="S437" s="761">
        <f>IF(INDEX(Historical!$D$7:$D$1439,MATCH(B437,Historical!$B$7:$B$1446,0))=0,"n/a",(INDEX(Historical!$C$7:$C$1439,MATCH(B437,Historical!$B$7:$B$1446,0))/INDEX(Historical!$D$7:$D$1439,MATCH(B437,Historical!$B$7:$B$1446,0))-1)*100)</f>
        <v>14.634146341463406</v>
      </c>
      <c r="T437" s="761">
        <f>IF(INDEX(Historical!$F$7:$F$1432,MATCH(B437,Historical!$B$7:$B$1446,0))=0,"n/a",((INDEX(Historical!$C$7:$C$1439,MATCH(B437,Historical!$B$7:$B$1446,0))/INDEX(Historical!$F$7:$F$1432,MATCH(B437,Historical!$B$7:$B$1446,0)))^(1/3)-1)*100)</f>
        <v>17.462692973830272</v>
      </c>
      <c r="U437" s="761">
        <f>IF(INDEX(Historical!$H$7:$H$1432,MATCH(B437,Historical!$B$7:$B$1446,0))=0,"n/a",((INDEX(Historical!$C$7:$C$1439,MATCH(B437,Historical!$B$7:$B$1446,0))/INDEX(Historical!$H$7:$H$1432,MATCH(B437,Historical!$B$7:$B$1446,0)))^(1/5)-1)*100)</f>
        <v>27.40719795539961</v>
      </c>
      <c r="V437" s="761">
        <f>IF(INDEX(Historical!$O$7:$O$1432,MATCH(B437,Historical!$B$7:$B$1446,0))=0,"n/a",((INDEX(Historical!$C$7:$C$1439,MATCH(B437,Historical!$B$7:$B$1446,0))/INDEX(Historical!$O$7:$O$1432,MATCH(B437,Historical!$B$7:$B$1446,0)))^(1/10)-1)*100)</f>
        <v>-3.6262197376047633</v>
      </c>
      <c r="W437" s="762" t="str">
        <f t="shared" si="107"/>
        <v>n/a</v>
      </c>
      <c r="X437" s="763" t="str">
        <f t="shared" si="108"/>
        <v>n/a</v>
      </c>
      <c r="Y437" s="928"/>
      <c r="Z437" s="704" t="str">
        <f t="shared" si="109"/>
        <v>n/a</v>
      </c>
      <c r="AA437" s="937" t="str">
        <f t="shared" si="110"/>
        <v>n/a</v>
      </c>
      <c r="AB437" s="641">
        <v>12</v>
      </c>
      <c r="AC437" s="918">
        <v>-0.42</v>
      </c>
      <c r="AD437" s="918" t="s">
        <v>137</v>
      </c>
      <c r="AE437" s="918">
        <v>0.55000000000000004</v>
      </c>
      <c r="AF437" s="918">
        <v>1.04</v>
      </c>
      <c r="AG437" s="918">
        <v>-3.4000000000000004</v>
      </c>
      <c r="AH437" s="920">
        <v>-790.3</v>
      </c>
      <c r="AI437" s="920" t="s">
        <v>137</v>
      </c>
      <c r="AJ437" s="918">
        <v>-4.3</v>
      </c>
      <c r="AK437" s="918">
        <v>0</v>
      </c>
      <c r="AL437" s="930">
        <v>97.93</v>
      </c>
      <c r="AM437" s="924">
        <v>1.2</v>
      </c>
      <c r="AN437" s="920">
        <v>4.43</v>
      </c>
      <c r="AO437" s="804" t="str">
        <f t="shared" si="111"/>
        <v>n/a</v>
      </c>
      <c r="AP437" s="805">
        <f t="shared" si="112"/>
        <v>34.74934186142017</v>
      </c>
      <c r="AQ437" s="938" t="str">
        <f t="shared" si="113"/>
        <v>n/a</v>
      </c>
      <c r="AR437" s="704">
        <f>INDEX(Historical!$C$7:$C$1439,MATCH(B437,Historical!$B$7:$B$1446,0))*IF(AH437="n/a",1.03,IF(AH437&lt;0,1.01,IF(AH437&gt;10,1.1,(1+AH437/100))))</f>
        <v>0.47469999999999996</v>
      </c>
      <c r="AS437" s="937">
        <f t="shared" si="114"/>
        <v>0.48894099999999996</v>
      </c>
      <c r="AT437" s="937">
        <f t="shared" si="119"/>
        <v>0.48894099999999996</v>
      </c>
      <c r="AU437" s="937">
        <f t="shared" si="119"/>
        <v>0.48894099999999996</v>
      </c>
      <c r="AV437" s="937">
        <f t="shared" si="119"/>
        <v>0.48894099999999996</v>
      </c>
      <c r="AW437" s="704">
        <f t="shared" si="115"/>
        <v>2.4304640000000002</v>
      </c>
      <c r="AX437" s="812">
        <f t="shared" si="116"/>
        <v>35.689632892804703</v>
      </c>
      <c r="AY437" s="997">
        <v>0.9</v>
      </c>
      <c r="AZ437" s="924">
        <v>25.41</v>
      </c>
      <c r="BA437" s="924">
        <v>-10.63</v>
      </c>
      <c r="BB437" s="924">
        <v>0.97</v>
      </c>
      <c r="BC437" s="924">
        <v>-0.45999999999999996</v>
      </c>
      <c r="BE437" s="666">
        <v>2011</v>
      </c>
      <c r="BF437" s="948" t="e">
        <f>#VALUE!</f>
        <v>#VALUE!</v>
      </c>
      <c r="BG437" s="933">
        <v>-0.6</v>
      </c>
    </row>
    <row r="438" spans="1:59" ht="11.25" customHeight="1" x14ac:dyDescent="0.2">
      <c r="A438" s="611" t="s">
        <v>1674</v>
      </c>
      <c r="B438" s="927" t="s">
        <v>1675</v>
      </c>
      <c r="C438" s="994" t="s">
        <v>108</v>
      </c>
      <c r="D438" s="994" t="s">
        <v>4376</v>
      </c>
      <c r="E438" s="794">
        <v>7</v>
      </c>
      <c r="F438" s="526">
        <v>613</v>
      </c>
      <c r="G438" s="526" t="s">
        <v>106</v>
      </c>
      <c r="H438" s="526" t="s">
        <v>106</v>
      </c>
      <c r="I438" s="926">
        <v>38.549999999999997</v>
      </c>
      <c r="J438" s="704">
        <f t="shared" si="104"/>
        <v>2.282749675745785</v>
      </c>
      <c r="K438" s="929">
        <v>0.22</v>
      </c>
      <c r="L438" s="641">
        <v>4</v>
      </c>
      <c r="M438" s="695">
        <f t="shared" si="105"/>
        <v>0.88</v>
      </c>
      <c r="N438" s="923" t="s">
        <v>509</v>
      </c>
      <c r="O438" s="797">
        <v>0.21</v>
      </c>
      <c r="P438" s="917">
        <v>43290</v>
      </c>
      <c r="Q438" s="917">
        <v>43301</v>
      </c>
      <c r="R438" s="695">
        <f t="shared" si="106"/>
        <v>4.7619047619047663</v>
      </c>
      <c r="S438" s="761">
        <f>IF(INDEX(Historical!$D$7:$D$1439,MATCH(B438,Historical!$B$7:$B$1446,0))=0,"n/a",(INDEX(Historical!$C$7:$C$1439,MATCH(B438,Historical!$B$7:$B$1446,0))/INDEX(Historical!$D$7:$D$1439,MATCH(B438,Historical!$B$7:$B$1446,0))-1)*100)</f>
        <v>4.8780487804878092</v>
      </c>
      <c r="T438" s="761">
        <f>IF(INDEX(Historical!$F$7:$F$1432,MATCH(B438,Historical!$B$7:$B$1446,0))=0,"n/a",((INDEX(Historical!$C$7:$C$1439,MATCH(B438,Historical!$B$7:$B$1446,0))/INDEX(Historical!$F$7:$F$1432,MATCH(B438,Historical!$B$7:$B$1446,0)))^(1/3)-1)*100)</f>
        <v>11.524149667113504</v>
      </c>
      <c r="U438" s="761">
        <f>IF(INDEX(Historical!$H$7:$H$1432,MATCH(B438,Historical!$B$7:$B$1446,0))=0,"n/a",((INDEX(Historical!$C$7:$C$1439,MATCH(B438,Historical!$B$7:$B$1446,0))/INDEX(Historical!$H$7:$H$1432,MATCH(B438,Historical!$B$7:$B$1446,0)))^(1/5)-1)*100)</f>
        <v>11.907829950363169</v>
      </c>
      <c r="V438" s="761">
        <f>IF(INDEX(Historical!$O$7:$O$1432,MATCH(B438,Historical!$B$7:$B$1446,0))=0,"n/a",((INDEX(Historical!$C$7:$C$1439,MATCH(B438,Historical!$B$7:$B$1446,0))/INDEX(Historical!$O$7:$O$1432,MATCH(B438,Historical!$B$7:$B$1446,0)))^(1/10)-1)*100)</f>
        <v>0.72582807054286658</v>
      </c>
      <c r="W438" s="762">
        <f t="shared" si="107"/>
        <v>16.405854821041817</v>
      </c>
      <c r="X438" s="763" t="str">
        <f t="shared" si="108"/>
        <v>n/a</v>
      </c>
      <c r="Y438" s="928"/>
      <c r="Z438" s="704" t="str">
        <f t="shared" si="109"/>
        <v>n/a</v>
      </c>
      <c r="AA438" s="937" t="str">
        <f t="shared" si="110"/>
        <v>n/a</v>
      </c>
      <c r="AB438" s="641">
        <v>12</v>
      </c>
      <c r="AC438" s="918" t="s">
        <v>137</v>
      </c>
      <c r="AD438" s="918" t="s">
        <v>137</v>
      </c>
      <c r="AE438" s="918" t="s">
        <v>137</v>
      </c>
      <c r="AF438" s="918" t="s">
        <v>137</v>
      </c>
      <c r="AG438" s="918" t="s">
        <v>137</v>
      </c>
      <c r="AH438" s="918" t="s">
        <v>137</v>
      </c>
      <c r="AI438" s="918" t="s">
        <v>137</v>
      </c>
      <c r="AJ438" s="918" t="s">
        <v>137</v>
      </c>
      <c r="AK438" s="918" t="s">
        <v>137</v>
      </c>
      <c r="AL438" s="930" t="s">
        <v>137</v>
      </c>
      <c r="AM438" s="924" t="s">
        <v>137</v>
      </c>
      <c r="AN438" s="918" t="s">
        <v>137</v>
      </c>
      <c r="AO438" s="804" t="str">
        <f t="shared" si="111"/>
        <v>n/a</v>
      </c>
      <c r="AP438" s="805">
        <f t="shared" si="112"/>
        <v>14.190579626108955</v>
      </c>
      <c r="AQ438" s="938" t="str">
        <f t="shared" si="113"/>
        <v>n/a</v>
      </c>
      <c r="AR438" s="704">
        <f>INDEX(Historical!$C$7:$C$1439,MATCH(B438,Historical!$B$7:$B$1446,0))*IF(AH438="n/a",1.03,IF(AH438&lt;0,1.01,IF(AH438&gt;10,1.1,(1+AH438/100))))</f>
        <v>0.88580000000000003</v>
      </c>
      <c r="AS438" s="937">
        <f t="shared" si="114"/>
        <v>0.91237400000000002</v>
      </c>
      <c r="AT438" s="937">
        <f t="shared" si="119"/>
        <v>0.93974522000000005</v>
      </c>
      <c r="AU438" s="937">
        <f t="shared" si="119"/>
        <v>0.96793757660000013</v>
      </c>
      <c r="AV438" s="937">
        <f t="shared" si="119"/>
        <v>0.99697570389800017</v>
      </c>
      <c r="AW438" s="704">
        <f t="shared" si="115"/>
        <v>4.7028325004980003</v>
      </c>
      <c r="AX438" s="812">
        <f t="shared" si="116"/>
        <v>12.199306097271078</v>
      </c>
      <c r="AY438" s="997" t="s">
        <v>137</v>
      </c>
      <c r="AZ438" s="924" t="s">
        <v>137</v>
      </c>
      <c r="BA438" s="924" t="s">
        <v>137</v>
      </c>
      <c r="BB438" s="924" t="s">
        <v>137</v>
      </c>
      <c r="BC438" s="924" t="s">
        <v>137</v>
      </c>
      <c r="BD438" s="963" t="s">
        <v>4301</v>
      </c>
      <c r="BE438" s="666">
        <v>2012</v>
      </c>
      <c r="BF438" s="948" t="e">
        <f>#VALUE!</f>
        <v>#VALUE!</v>
      </c>
      <c r="BG438" s="933" t="s">
        <v>137</v>
      </c>
    </row>
    <row r="439" spans="1:59" ht="11.25" customHeight="1" x14ac:dyDescent="0.2">
      <c r="A439" s="611" t="s">
        <v>1682</v>
      </c>
      <c r="B439" s="927" t="s">
        <v>1683</v>
      </c>
      <c r="C439" s="994" t="s">
        <v>128</v>
      </c>
      <c r="D439" s="994" t="s">
        <v>4373</v>
      </c>
      <c r="E439" s="794">
        <v>9</v>
      </c>
      <c r="F439" s="526">
        <v>456</v>
      </c>
      <c r="G439" s="526" t="s">
        <v>106</v>
      </c>
      <c r="H439" s="526" t="s">
        <v>106</v>
      </c>
      <c r="I439" s="926">
        <v>15.87</v>
      </c>
      <c r="J439" s="704">
        <f t="shared" si="104"/>
        <v>4.7889098928796479</v>
      </c>
      <c r="K439" s="929">
        <v>0.19</v>
      </c>
      <c r="L439" s="641">
        <v>4</v>
      </c>
      <c r="M439" s="695">
        <f t="shared" si="105"/>
        <v>0.76</v>
      </c>
      <c r="N439" s="923" t="s">
        <v>152</v>
      </c>
      <c r="O439" s="797">
        <v>0.18</v>
      </c>
      <c r="P439" s="917">
        <v>43538</v>
      </c>
      <c r="Q439" s="917">
        <v>43553</v>
      </c>
      <c r="R439" s="695">
        <f t="shared" si="106"/>
        <v>5.5555555555555607</v>
      </c>
      <c r="S439" s="761">
        <f>IF(INDEX(Historical!$D$7:$D$1439,MATCH(B439,Historical!$B$7:$B$1446,0))=0,"n/a",(INDEX(Historical!$C$7:$C$1439,MATCH(B439,Historical!$B$7:$B$1446,0))/INDEX(Historical!$D$7:$D$1439,MATCH(B439,Historical!$B$7:$B$1446,0))-1)*100)</f>
        <v>9.0909090909090828</v>
      </c>
      <c r="T439" s="761">
        <f>IF(INDEX(Historical!$F$7:$F$1432,MATCH(B439,Historical!$B$7:$B$1446,0))=0,"n/a",((INDEX(Historical!$C$7:$C$1439,MATCH(B439,Historical!$B$7:$B$1446,0))/INDEX(Historical!$F$7:$F$1432,MATCH(B439,Historical!$B$7:$B$1446,0)))^(1/3)-1)*100)</f>
        <v>10.064241629820891</v>
      </c>
      <c r="U439" s="761">
        <f>IF(INDEX(Historical!$H$7:$H$1432,MATCH(B439,Historical!$B$7:$B$1446,0))=0,"n/a",((INDEX(Historical!$C$7:$C$1439,MATCH(B439,Historical!$B$7:$B$1446,0))/INDEX(Historical!$H$7:$H$1432,MATCH(B439,Historical!$B$7:$B$1446,0)))^(1/5)-1)*100)</f>
        <v>15.518858939380852</v>
      </c>
      <c r="V439" s="761">
        <f>IF(INDEX(Historical!$O$7:$O$1432,MATCH(B439,Historical!$B$7:$B$1446,0))=0,"n/a",((INDEX(Historical!$C$7:$C$1439,MATCH(B439,Historical!$B$7:$B$1446,0))/INDEX(Historical!$O$7:$O$1432,MATCH(B439,Historical!$B$7:$B$1446,0)))^(1/10)-1)*100)</f>
        <v>13.665914413936475</v>
      </c>
      <c r="W439" s="762">
        <f t="shared" si="107"/>
        <v>1.1355887699365912</v>
      </c>
      <c r="X439" s="763">
        <f t="shared" si="108"/>
        <v>0.19719007546862583</v>
      </c>
      <c r="Y439" s="927"/>
      <c r="Z439" s="704">
        <f t="shared" si="109"/>
        <v>81.72043010752688</v>
      </c>
      <c r="AA439" s="937">
        <f t="shared" si="110"/>
        <v>17.064516129032256</v>
      </c>
      <c r="AB439" s="641">
        <v>12</v>
      </c>
      <c r="AC439" s="918">
        <v>0.93</v>
      </c>
      <c r="AD439" s="918">
        <v>39.9</v>
      </c>
      <c r="AE439" s="918">
        <v>0.08</v>
      </c>
      <c r="AF439" s="918">
        <v>0.78</v>
      </c>
      <c r="AG439" s="918">
        <v>4.5</v>
      </c>
      <c r="AH439" s="920">
        <v>143.70000000000002</v>
      </c>
      <c r="AI439" s="920">
        <v>9.6100000000000012</v>
      </c>
      <c r="AJ439" s="918">
        <v>78.7</v>
      </c>
      <c r="AK439" s="918">
        <v>0.43</v>
      </c>
      <c r="AL439" s="930">
        <v>605.91999999999996</v>
      </c>
      <c r="AM439" s="924">
        <v>2.9000000000000004</v>
      </c>
      <c r="AN439" s="918">
        <v>0.98</v>
      </c>
      <c r="AO439" s="804">
        <f t="shared" si="111"/>
        <v>3.2432527032282437</v>
      </c>
      <c r="AP439" s="805">
        <f t="shared" si="112"/>
        <v>20.3077688322605</v>
      </c>
      <c r="AQ439" s="938">
        <f t="shared" si="113"/>
        <v>-23.086419113844503</v>
      </c>
      <c r="AR439" s="704">
        <f>INDEX(Historical!$C$7:$C$1439,MATCH(B439,Historical!$B$7:$B$1446,0))*IF(AH439="n/a",1.03,IF(AH439&lt;0,1.01,IF(AH439&gt;10,1.1,(1+AH439/100))))</f>
        <v>0.79200000000000004</v>
      </c>
      <c r="AS439" s="937">
        <f t="shared" si="114"/>
        <v>0.86811120000000008</v>
      </c>
      <c r="AT439" s="937">
        <f t="shared" si="119"/>
        <v>0.87184407816000009</v>
      </c>
      <c r="AU439" s="937">
        <f t="shared" si="119"/>
        <v>0.87559300769608805</v>
      </c>
      <c r="AV439" s="937">
        <f t="shared" si="119"/>
        <v>0.87935805762918118</v>
      </c>
      <c r="AW439" s="704">
        <f t="shared" si="115"/>
        <v>4.2869063434852697</v>
      </c>
      <c r="AX439" s="812">
        <f t="shared" si="116"/>
        <v>27.012642366006741</v>
      </c>
      <c r="AY439" s="997">
        <v>1.21</v>
      </c>
      <c r="AZ439" s="924">
        <v>3.73</v>
      </c>
      <c r="BA439" s="924">
        <v>-41.199999999999996</v>
      </c>
      <c r="BB439" s="924">
        <v>-17.330000000000002</v>
      </c>
      <c r="BC439" s="924">
        <v>-22.42</v>
      </c>
      <c r="BE439" s="666">
        <v>2011</v>
      </c>
      <c r="BF439" s="948" t="e">
        <f>#VALUE!</f>
        <v>#VALUE!</v>
      </c>
      <c r="BG439" s="933">
        <v>1.6</v>
      </c>
    </row>
    <row r="440" spans="1:59" ht="11.25" customHeight="1" x14ac:dyDescent="0.2">
      <c r="A440" s="611" t="s">
        <v>3921</v>
      </c>
      <c r="B440" s="927" t="s">
        <v>3922</v>
      </c>
      <c r="C440" s="994" t="s">
        <v>179</v>
      </c>
      <c r="D440" s="994" t="s">
        <v>4374</v>
      </c>
      <c r="E440" s="794">
        <v>5</v>
      </c>
      <c r="F440" s="526">
        <v>824</v>
      </c>
      <c r="G440" s="526" t="s">
        <v>106</v>
      </c>
      <c r="H440" s="526" t="s">
        <v>106</v>
      </c>
      <c r="I440" s="926">
        <v>18.48</v>
      </c>
      <c r="J440" s="704">
        <f t="shared" si="104"/>
        <v>14.448051948051949</v>
      </c>
      <c r="K440" s="929">
        <v>0.66749999999999998</v>
      </c>
      <c r="L440" s="641">
        <v>4</v>
      </c>
      <c r="M440" s="695">
        <f t="shared" si="105"/>
        <v>2.67</v>
      </c>
      <c r="N440" s="923" t="s">
        <v>459</v>
      </c>
      <c r="O440" s="797">
        <v>0.65249999999999997</v>
      </c>
      <c r="P440" s="917">
        <v>43315</v>
      </c>
      <c r="Q440" s="917">
        <v>43322</v>
      </c>
      <c r="R440" s="695">
        <f t="shared" si="106"/>
        <v>2.2988505747126458</v>
      </c>
      <c r="S440" s="761">
        <f>IF(INDEX(Historical!$D$7:$D$1439,MATCH(B440,Historical!$B$7:$B$1446,0))=0,"n/a",(INDEX(Historical!$C$7:$C$1439,MATCH(B440,Historical!$B$7:$B$1446,0))/INDEX(Historical!$D$7:$D$1439,MATCH(B440,Historical!$B$7:$B$1446,0))-1)*100)</f>
        <v>9.375</v>
      </c>
      <c r="T440" s="761">
        <f>IF(INDEX(Historical!$F$7:$F$1432,MATCH(B440,Historical!$B$7:$B$1446,0))=0,"n/a",((INDEX(Historical!$C$7:$C$1439,MATCH(B440,Historical!$B$7:$B$1446,0))/INDEX(Historical!$F$7:$F$1432,MATCH(B440,Historical!$B$7:$B$1446,0)))^(1/3)-1)*100)</f>
        <v>10.988000217825089</v>
      </c>
      <c r="U440" s="761" t="str">
        <f>IF(INDEX(Historical!$H$7:$H$1432,MATCH(B440,Historical!$B$7:$B$1446,0))=0,"n/a",((INDEX(Historical!$C$7:$C$1439,MATCH(B440,Historical!$B$7:$B$1446,0))/INDEX(Historical!$H$7:$H$1432,MATCH(B440,Historical!$B$7:$B$1446,0)))^(1/5)-1)*100)</f>
        <v>n/a</v>
      </c>
      <c r="V440" s="761" t="str">
        <f>IF(INDEX(Historical!$O$7:$O$1432,MATCH(B440,Historical!$B$7:$B$1446,0))=0,"n/a",((INDEX(Historical!$C$7:$C$1439,MATCH(B440,Historical!$B$7:$B$1446,0))/INDEX(Historical!$O$7:$O$1432,MATCH(B440,Historical!$B$7:$B$1446,0)))^(1/10)-1)*100)</f>
        <v>n/a</v>
      </c>
      <c r="W440" s="762" t="str">
        <f t="shared" si="107"/>
        <v>n/a</v>
      </c>
      <c r="X440" s="763" t="str">
        <f t="shared" si="108"/>
        <v>n/a</v>
      </c>
      <c r="Y440" s="928"/>
      <c r="Z440" s="704">
        <f t="shared" si="109"/>
        <v>84.493670886075947</v>
      </c>
      <c r="AA440" s="937">
        <f t="shared" si="110"/>
        <v>5.8481012658227849</v>
      </c>
      <c r="AB440" s="641">
        <v>12</v>
      </c>
      <c r="AC440" s="918">
        <v>3.16</v>
      </c>
      <c r="AD440" s="918" t="s">
        <v>137</v>
      </c>
      <c r="AE440" s="918">
        <v>0.11</v>
      </c>
      <c r="AF440" s="918">
        <v>3.06</v>
      </c>
      <c r="AG440" s="918">
        <v>47.199999999999996</v>
      </c>
      <c r="AH440" s="918">
        <v>178.8</v>
      </c>
      <c r="AI440" s="918">
        <v>0.3</v>
      </c>
      <c r="AJ440" s="918">
        <v>32.700000000000003</v>
      </c>
      <c r="AK440" s="918" t="s">
        <v>137</v>
      </c>
      <c r="AL440" s="930">
        <v>431.69</v>
      </c>
      <c r="AM440" s="924">
        <v>0.1</v>
      </c>
      <c r="AN440" s="918">
        <v>4.83</v>
      </c>
      <c r="AO440" s="804" t="str">
        <f t="shared" si="111"/>
        <v>n/a</v>
      </c>
      <c r="AP440" s="805" t="str">
        <f t="shared" si="112"/>
        <v>n/a</v>
      </c>
      <c r="AQ440" s="938">
        <f t="shared" si="113"/>
        <v>-10.818063928175537</v>
      </c>
      <c r="AR440" s="704">
        <f>INDEX(Historical!$C$7:$C$1439,MATCH(B440,Historical!$B$7:$B$1446,0))*IF(AH440="n/a",1.03,IF(AH440&lt;0,1.01,IF(AH440&gt;10,1.1,(1+AH440/100))))</f>
        <v>2.8875000000000002</v>
      </c>
      <c r="AS440" s="937">
        <f t="shared" si="114"/>
        <v>2.8961625</v>
      </c>
      <c r="AT440" s="937">
        <f t="shared" si="119"/>
        <v>2.9830473749999999</v>
      </c>
      <c r="AU440" s="937">
        <f t="shared" si="119"/>
        <v>3.0725387962499999</v>
      </c>
      <c r="AV440" s="937">
        <f t="shared" si="119"/>
        <v>3.1647149601375002</v>
      </c>
      <c r="AW440" s="704">
        <f t="shared" si="115"/>
        <v>15.003963631387501</v>
      </c>
      <c r="AX440" s="812">
        <f t="shared" si="116"/>
        <v>81.190279390625008</v>
      </c>
      <c r="AY440" s="997">
        <v>1.55</v>
      </c>
      <c r="AZ440" s="924">
        <v>34.300000000000004</v>
      </c>
      <c r="BA440" s="924">
        <v>-34</v>
      </c>
      <c r="BB440" s="924">
        <v>7.19</v>
      </c>
      <c r="BC440" s="924">
        <v>-14.099999999999998</v>
      </c>
      <c r="BE440" s="666">
        <v>2014</v>
      </c>
      <c r="BF440" s="948" t="e">
        <f>#VALUE!</f>
        <v>#VALUE!</v>
      </c>
      <c r="BG440" s="933">
        <v>6.5</v>
      </c>
    </row>
    <row r="441" spans="1:59" ht="11.25" customHeight="1" x14ac:dyDescent="0.2">
      <c r="A441" s="537" t="s">
        <v>1672</v>
      </c>
      <c r="B441" s="927" t="s">
        <v>1673</v>
      </c>
      <c r="C441" s="994" t="s">
        <v>108</v>
      </c>
      <c r="D441" s="994" t="s">
        <v>4376</v>
      </c>
      <c r="E441" s="794">
        <v>8</v>
      </c>
      <c r="F441" s="526">
        <v>567</v>
      </c>
      <c r="G441" s="526" t="s">
        <v>106</v>
      </c>
      <c r="H441" s="526" t="s">
        <v>106</v>
      </c>
      <c r="I441" s="926">
        <v>68.34</v>
      </c>
      <c r="J441" s="704">
        <f t="shared" si="104"/>
        <v>2.2241732513901082</v>
      </c>
      <c r="K441" s="929">
        <v>0.38</v>
      </c>
      <c r="L441" s="641">
        <v>4</v>
      </c>
      <c r="M441" s="695">
        <f t="shared" si="105"/>
        <v>1.52</v>
      </c>
      <c r="N441" s="923" t="s">
        <v>238</v>
      </c>
      <c r="O441" s="797">
        <v>0.36</v>
      </c>
      <c r="P441" s="917">
        <v>43510</v>
      </c>
      <c r="Q441" s="917">
        <v>43518</v>
      </c>
      <c r="R441" s="695">
        <f t="shared" si="106"/>
        <v>5.5555555555555607</v>
      </c>
      <c r="S441" s="761">
        <f>IF(INDEX(Historical!$D$7:$D$1439,MATCH(B441,Historical!$B$7:$B$1446,0))=0,"n/a",(INDEX(Historical!$C$7:$C$1439,MATCH(B441,Historical!$B$7:$B$1446,0))/INDEX(Historical!$D$7:$D$1439,MATCH(B441,Historical!$B$7:$B$1446,0))-1)*100)</f>
        <v>4.5454545454545414</v>
      </c>
      <c r="T441" s="761">
        <f>IF(INDEX(Historical!$F$7:$F$1432,MATCH(B441,Historical!$B$7:$B$1446,0))=0,"n/a",((INDEX(Historical!$C$7:$C$1439,MATCH(B441,Historical!$B$7:$B$1446,0))/INDEX(Historical!$F$7:$F$1432,MATCH(B441,Historical!$B$7:$B$1446,0)))^(1/3)-1)*100)</f>
        <v>12.085905216063498</v>
      </c>
      <c r="U441" s="761">
        <f>IF(INDEX(Historical!$H$7:$H$1432,MATCH(B441,Historical!$B$7:$B$1446,0))=0,"n/a",((INDEX(Historical!$C$7:$C$1439,MATCH(B441,Historical!$B$7:$B$1446,0))/INDEX(Historical!$H$7:$H$1432,MATCH(B441,Historical!$B$7:$B$1446,0)))^(1/5)-1)*100)</f>
        <v>13.273800857430285</v>
      </c>
      <c r="V441" s="761">
        <f>IF(INDEX(Historical!$O$7:$O$1432,MATCH(B441,Historical!$B$7:$B$1446,0))=0,"n/a",((INDEX(Historical!$C$7:$C$1439,MATCH(B441,Historical!$B$7:$B$1446,0))/INDEX(Historical!$O$7:$O$1432,MATCH(B441,Historical!$B$7:$B$1446,0)))^(1/10)-1)*100)</f>
        <v>7.3339265781023455</v>
      </c>
      <c r="W441" s="762">
        <f t="shared" si="107"/>
        <v>1.8099173363779273</v>
      </c>
      <c r="X441" s="763">
        <f t="shared" si="108"/>
        <v>0.87327637219936083</v>
      </c>
      <c r="Y441" s="928"/>
      <c r="Z441" s="704">
        <f t="shared" si="109"/>
        <v>31.404958677685951</v>
      </c>
      <c r="AA441" s="937">
        <f t="shared" si="110"/>
        <v>14.119834710743802</v>
      </c>
      <c r="AB441" s="641">
        <v>12</v>
      </c>
      <c r="AC441" s="918">
        <v>4.84</v>
      </c>
      <c r="AD441" s="918">
        <v>1.18</v>
      </c>
      <c r="AE441" s="918">
        <v>4.47</v>
      </c>
      <c r="AF441" s="918">
        <v>1.04</v>
      </c>
      <c r="AG441" s="918">
        <v>7.6</v>
      </c>
      <c r="AH441" s="918">
        <v>26.8</v>
      </c>
      <c r="AI441" s="918">
        <v>6.21</v>
      </c>
      <c r="AJ441" s="918">
        <v>15.2</v>
      </c>
      <c r="AK441" s="918">
        <v>12</v>
      </c>
      <c r="AL441" s="930">
        <v>2540</v>
      </c>
      <c r="AM441" s="924">
        <v>1.4000000000000001</v>
      </c>
      <c r="AN441" s="918">
        <v>0.11</v>
      </c>
      <c r="AO441" s="804">
        <f t="shared" si="111"/>
        <v>1.3781393980765912</v>
      </c>
      <c r="AP441" s="805">
        <f t="shared" si="112"/>
        <v>15.497974108820394</v>
      </c>
      <c r="AQ441" s="938">
        <f t="shared" si="113"/>
        <v>-19.213235134643071</v>
      </c>
      <c r="AR441" s="704">
        <f>INDEX(Historical!$C$7:$C$1439,MATCH(B441,Historical!$B$7:$B$1446,0))*IF(AH441="n/a",1.03,IF(AH441&lt;0,1.01,IF(AH441&gt;10,1.1,(1+AH441/100))))</f>
        <v>1.518</v>
      </c>
      <c r="AS441" s="937">
        <f t="shared" si="114"/>
        <v>1.6122678000000001</v>
      </c>
      <c r="AT441" s="937">
        <f t="shared" si="119"/>
        <v>1.7734945800000004</v>
      </c>
      <c r="AU441" s="937">
        <f t="shared" si="119"/>
        <v>1.9508440380000005</v>
      </c>
      <c r="AV441" s="937">
        <f t="shared" si="119"/>
        <v>2.1459284418000006</v>
      </c>
      <c r="AW441" s="704">
        <f t="shared" si="115"/>
        <v>9.0005348598000019</v>
      </c>
      <c r="AX441" s="812">
        <f t="shared" si="116"/>
        <v>13.170229528533802</v>
      </c>
      <c r="AY441" s="997">
        <v>1.21</v>
      </c>
      <c r="AZ441" s="924">
        <v>20.849999999999998</v>
      </c>
      <c r="BA441" s="924">
        <v>-26.71</v>
      </c>
      <c r="BB441" s="924">
        <v>0.21</v>
      </c>
      <c r="BC441" s="924">
        <v>-8.73</v>
      </c>
      <c r="BE441" s="666">
        <v>2012</v>
      </c>
      <c r="BF441" s="948" t="e">
        <f>#VALUE!</f>
        <v>#VALUE!</v>
      </c>
      <c r="BG441" s="933">
        <v>1.2</v>
      </c>
    </row>
    <row r="442" spans="1:59" ht="11.25" customHeight="1" x14ac:dyDescent="0.2">
      <c r="A442" s="537" t="s">
        <v>4226</v>
      </c>
      <c r="B442" s="927" t="s">
        <v>3919</v>
      </c>
      <c r="C442" s="994" t="s">
        <v>112</v>
      </c>
      <c r="D442" s="994" t="s">
        <v>1230</v>
      </c>
      <c r="E442" s="794">
        <v>5</v>
      </c>
      <c r="F442" s="526">
        <v>819</v>
      </c>
      <c r="G442" s="526" t="s">
        <v>106</v>
      </c>
      <c r="H442" s="526" t="s">
        <v>106</v>
      </c>
      <c r="I442" s="931">
        <v>59.27</v>
      </c>
      <c r="J442" s="704">
        <f t="shared" si="104"/>
        <v>1.4847308925257297</v>
      </c>
      <c r="K442" s="935">
        <v>0.22</v>
      </c>
      <c r="L442" s="666">
        <v>4</v>
      </c>
      <c r="M442" s="695">
        <f t="shared" si="105"/>
        <v>0.88</v>
      </c>
      <c r="N442" s="666" t="s">
        <v>413</v>
      </c>
      <c r="O442" s="798">
        <v>0.21</v>
      </c>
      <c r="P442" s="684">
        <v>43283</v>
      </c>
      <c r="Q442" s="684">
        <v>43306</v>
      </c>
      <c r="R442" s="695">
        <f t="shared" si="106"/>
        <v>4.7619047619047663</v>
      </c>
      <c r="S442" s="761">
        <f>IF(INDEX(Historical!$D$7:$D$1439,MATCH(B442,Historical!$B$7:$B$1446,0))=0,"n/a",(INDEX(Historical!$C$7:$C$1439,MATCH(B442,Historical!$B$7:$B$1446,0))/INDEX(Historical!$D$7:$D$1439,MATCH(B442,Historical!$B$7:$B$1446,0))-1)*100)</f>
        <v>10.256410256410241</v>
      </c>
      <c r="T442" s="761">
        <f>IF(INDEX(Historical!$F$7:$F$1432,MATCH(B442,Historical!$B$7:$B$1446,0))=0,"n/a",((INDEX(Historical!$C$7:$C$1439,MATCH(B442,Historical!$B$7:$B$1446,0))/INDEX(Historical!$F$7:$F$1432,MATCH(B442,Historical!$B$7:$B$1446,0)))^(1/3)-1)*100)</f>
        <v>12.749787911711174</v>
      </c>
      <c r="U442" s="761">
        <f>IF(INDEX(Historical!$H$7:$H$1432,MATCH(B442,Historical!$B$7:$B$1446,0))=0,"n/a",((INDEX(Historical!$C$7:$C$1439,MATCH(B442,Historical!$B$7:$B$1446,0))/INDEX(Historical!$H$7:$H$1432,MATCH(B442,Historical!$B$7:$B$1446,0)))^(1/5)-1)*100)</f>
        <v>11.456573996486764</v>
      </c>
      <c r="V442" s="761">
        <f>IF(INDEX(Historical!$O$7:$O$1432,MATCH(B442,Historical!$B$7:$B$1446,0))=0,"n/a",((INDEX(Historical!$C$7:$C$1439,MATCH(B442,Historical!$B$7:$B$1446,0))/INDEX(Historical!$O$7:$O$1432,MATCH(B442,Historical!$B$7:$B$1446,0)))^(1/10)-1)*100)</f>
        <v>7.9552695180010957</v>
      </c>
      <c r="W442" s="762">
        <f t="shared" si="107"/>
        <v>1.4401239292475201</v>
      </c>
      <c r="X442" s="763">
        <f t="shared" si="108"/>
        <v>0.5507968267541713</v>
      </c>
      <c r="Y442" s="927"/>
      <c r="Z442" s="704">
        <f t="shared" si="109"/>
        <v>32.713754646840151</v>
      </c>
      <c r="AA442" s="937">
        <f t="shared" si="110"/>
        <v>22.033457249070633</v>
      </c>
      <c r="AB442" s="526">
        <v>12</v>
      </c>
      <c r="AC442" s="931">
        <v>2.69</v>
      </c>
      <c r="AD442" s="931">
        <v>4.41</v>
      </c>
      <c r="AE442" s="931">
        <v>2.63</v>
      </c>
      <c r="AF442" s="931">
        <v>3.17</v>
      </c>
      <c r="AG442" s="931">
        <v>14.299999999999999</v>
      </c>
      <c r="AH442" s="931">
        <v>37.4</v>
      </c>
      <c r="AI442" s="931">
        <v>18.740000000000002</v>
      </c>
      <c r="AJ442" s="931">
        <v>20.8</v>
      </c>
      <c r="AK442" s="931">
        <v>5</v>
      </c>
      <c r="AL442" s="931">
        <v>2840</v>
      </c>
      <c r="AM442" s="931">
        <v>0.5</v>
      </c>
      <c r="AN442" s="931">
        <v>0</v>
      </c>
      <c r="AO442" s="804">
        <f t="shared" si="111"/>
        <v>-9.0921523600581402</v>
      </c>
      <c r="AP442" s="805">
        <f t="shared" si="112"/>
        <v>12.941304889012493</v>
      </c>
      <c r="AQ442" s="938">
        <f t="shared" si="113"/>
        <v>76.189367165058968</v>
      </c>
      <c r="AR442" s="704">
        <f>INDEX(Historical!$C$7:$C$1439,MATCH(B442,Historical!$B$7:$B$1446,0))*IF(AH442="n/a",1.03,IF(AH442&lt;0,1.01,IF(AH442&gt;10,1.1,(1+AH442/100))))</f>
        <v>0.94600000000000006</v>
      </c>
      <c r="AS442" s="937">
        <f t="shared" si="114"/>
        <v>1.0406000000000002</v>
      </c>
      <c r="AT442" s="937">
        <f t="shared" si="119"/>
        <v>1.0926300000000002</v>
      </c>
      <c r="AU442" s="937">
        <f t="shared" si="119"/>
        <v>1.1472615000000004</v>
      </c>
      <c r="AV442" s="937">
        <f t="shared" si="119"/>
        <v>1.2046245750000004</v>
      </c>
      <c r="AW442" s="704">
        <f t="shared" si="115"/>
        <v>5.4311160750000012</v>
      </c>
      <c r="AX442" s="812">
        <f t="shared" si="116"/>
        <v>9.1633475198245335</v>
      </c>
      <c r="AY442" s="790">
        <v>1.54</v>
      </c>
      <c r="AZ442" s="933">
        <v>19.64</v>
      </c>
      <c r="BA442" s="933">
        <v>-24.36</v>
      </c>
      <c r="BB442" s="933">
        <v>-0.44</v>
      </c>
      <c r="BC442" s="933">
        <v>-5.9799999999999995</v>
      </c>
      <c r="BE442" s="666">
        <v>2014</v>
      </c>
      <c r="BF442" s="948" t="e">
        <f>#VALUE!</f>
        <v>#VALUE!</v>
      </c>
      <c r="BG442" s="933">
        <v>11.899999999999999</v>
      </c>
    </row>
    <row r="443" spans="1:59" ht="11.25" customHeight="1" x14ac:dyDescent="0.2">
      <c r="A443" s="537" t="s">
        <v>1687</v>
      </c>
      <c r="B443" s="927" t="s">
        <v>1688</v>
      </c>
      <c r="C443" s="994" t="s">
        <v>4356</v>
      </c>
      <c r="D443" s="994" t="s">
        <v>4357</v>
      </c>
      <c r="E443" s="794">
        <v>9</v>
      </c>
      <c r="F443" s="526">
        <v>422</v>
      </c>
      <c r="G443" s="526" t="s">
        <v>106</v>
      </c>
      <c r="H443" s="526" t="s">
        <v>106</v>
      </c>
      <c r="I443" s="926">
        <v>29.65</v>
      </c>
      <c r="J443" s="704">
        <f t="shared" si="104"/>
        <v>4.8229477234401346</v>
      </c>
      <c r="K443" s="929">
        <v>0.119167</v>
      </c>
      <c r="L443" s="641">
        <v>12</v>
      </c>
      <c r="M443" s="695">
        <f t="shared" si="105"/>
        <v>1.4300039999999998</v>
      </c>
      <c r="N443" s="923" t="s">
        <v>1060</v>
      </c>
      <c r="O443" s="797">
        <v>0.11833299999999999</v>
      </c>
      <c r="P443" s="917">
        <v>43495</v>
      </c>
      <c r="Q443" s="917">
        <v>43511</v>
      </c>
      <c r="R443" s="695">
        <f t="shared" si="106"/>
        <v>0.70479071772033286</v>
      </c>
      <c r="S443" s="761">
        <f>IF(INDEX(Historical!$D$7:$D$1439,MATCH(B443,Historical!$B$7:$B$1446,0))=0,"n/a",(INDEX(Historical!$C$7:$C$1439,MATCH(B443,Historical!$B$7:$B$1446,0))/INDEX(Historical!$D$7:$D$1439,MATCH(B443,Historical!$B$7:$B$1446,0))-1)*100)</f>
        <v>1.1875282808452736</v>
      </c>
      <c r="T443" s="761">
        <f>IF(INDEX(Historical!$F$7:$F$1432,MATCH(B443,Historical!$B$7:$B$1446,0))=0,"n/a",((INDEX(Historical!$C$7:$C$1439,MATCH(B443,Historical!$B$7:$B$1446,0))/INDEX(Historical!$F$7:$F$1432,MATCH(B443,Historical!$B$7:$B$1446,0)))^(1/3)-1)*100)</f>
        <v>1.4494768918058121</v>
      </c>
      <c r="U443" s="761">
        <f>IF(INDEX(Historical!$H$7:$H$1432,MATCH(B443,Historical!$B$7:$B$1446,0))=0,"n/a",((INDEX(Historical!$C$7:$C$1439,MATCH(B443,Historical!$B$7:$B$1446,0))/INDEX(Historical!$H$7:$H$1432,MATCH(B443,Historical!$B$7:$B$1446,0)))^(1/5)-1)*100)</f>
        <v>3.9490432740466153</v>
      </c>
      <c r="V443" s="761" t="str">
        <f>IF(INDEX(Historical!$O$7:$O$1432,MATCH(B443,Historical!$B$7:$B$1446,0))=0,"n/a",((INDEX(Historical!$C$7:$C$1439,MATCH(B443,Historical!$B$7:$B$1446,0))/INDEX(Historical!$O$7:$O$1432,MATCH(B443,Historical!$B$7:$B$1446,0)))^(1/10)-1)*100)</f>
        <v>n/a</v>
      </c>
      <c r="W443" s="762" t="str">
        <f t="shared" si="107"/>
        <v>n/a</v>
      </c>
      <c r="X443" s="763">
        <f t="shared" si="108"/>
        <v>9.4701277555074723E-2</v>
      </c>
      <c r="Y443" s="928"/>
      <c r="Z443" s="704">
        <f t="shared" si="109"/>
        <v>185.71480519480517</v>
      </c>
      <c r="AA443" s="937">
        <f t="shared" si="110"/>
        <v>38.506493506493506</v>
      </c>
      <c r="AB443" s="641">
        <v>12</v>
      </c>
      <c r="AC443" s="918">
        <v>0.77</v>
      </c>
      <c r="AD443" s="918">
        <v>5.54</v>
      </c>
      <c r="AE443" s="918">
        <v>10.01</v>
      </c>
      <c r="AF443" s="918">
        <v>2.13</v>
      </c>
      <c r="AG443" s="918">
        <v>5.8999999999999995</v>
      </c>
      <c r="AH443" s="920">
        <v>238</v>
      </c>
      <c r="AI443" s="920">
        <v>125</v>
      </c>
      <c r="AJ443" s="918">
        <v>41.699999999999996</v>
      </c>
      <c r="AK443" s="918">
        <v>7.0000000000000009</v>
      </c>
      <c r="AL443" s="930">
        <v>3510</v>
      </c>
      <c r="AM443" s="924">
        <v>0.2</v>
      </c>
      <c r="AN443" s="918">
        <v>0.86</v>
      </c>
      <c r="AO443" s="804">
        <f t="shared" si="111"/>
        <v>-29.734502509006756</v>
      </c>
      <c r="AP443" s="805">
        <f t="shared" si="112"/>
        <v>8.7719909974867498</v>
      </c>
      <c r="AQ443" s="938">
        <f t="shared" si="113"/>
        <v>90.926200016691922</v>
      </c>
      <c r="AR443" s="704">
        <f>INDEX(Historical!$C$7:$C$1439,MATCH(B443,Historical!$B$7:$B$1446,0))*IF(AH443="n/a",1.03,IF(AH443&lt;0,1.01,IF(AH443&gt;10,1.1,(1+AH443/100))))</f>
        <v>1.5620000000000001</v>
      </c>
      <c r="AS443" s="937">
        <f t="shared" si="114"/>
        <v>1.7182000000000002</v>
      </c>
      <c r="AT443" s="937">
        <f t="shared" si="119"/>
        <v>1.8384740000000004</v>
      </c>
      <c r="AU443" s="937">
        <f t="shared" si="119"/>
        <v>1.9671671800000006</v>
      </c>
      <c r="AV443" s="937">
        <f t="shared" si="119"/>
        <v>2.1048688826000008</v>
      </c>
      <c r="AW443" s="704">
        <f t="shared" si="115"/>
        <v>9.1907100626000009</v>
      </c>
      <c r="AX443" s="812">
        <f t="shared" si="116"/>
        <v>30.997335792917376</v>
      </c>
      <c r="AY443" s="997">
        <v>1.07</v>
      </c>
      <c r="AZ443" s="924">
        <v>27.750000000000004</v>
      </c>
      <c r="BA443" s="924">
        <v>-0.03</v>
      </c>
      <c r="BB443" s="924">
        <v>5.8000000000000007</v>
      </c>
      <c r="BC443" s="924">
        <v>9.15</v>
      </c>
      <c r="BE443" s="666">
        <v>2011</v>
      </c>
      <c r="BF443" s="948" t="e">
        <f>#VALUE!</f>
        <v>#VALUE!</v>
      </c>
      <c r="BG443" s="933">
        <v>2.8000000000000003</v>
      </c>
    </row>
    <row r="444" spans="1:59" ht="11.25" customHeight="1" x14ac:dyDescent="0.2">
      <c r="A444" s="611" t="s">
        <v>3831</v>
      </c>
      <c r="B444" s="927" t="s">
        <v>3832</v>
      </c>
      <c r="C444" s="994" t="s">
        <v>247</v>
      </c>
      <c r="D444" s="994" t="s">
        <v>4390</v>
      </c>
      <c r="E444" s="794">
        <v>5</v>
      </c>
      <c r="F444" s="526">
        <v>810</v>
      </c>
      <c r="G444" s="526" t="s">
        <v>106</v>
      </c>
      <c r="H444" s="526" t="s">
        <v>106</v>
      </c>
      <c r="I444" s="926">
        <v>17.95</v>
      </c>
      <c r="J444" s="704">
        <f t="shared" si="104"/>
        <v>4.9025069637883005</v>
      </c>
      <c r="K444" s="929">
        <v>0.22</v>
      </c>
      <c r="L444" s="641">
        <v>4</v>
      </c>
      <c r="M444" s="695">
        <f t="shared" si="105"/>
        <v>0.88</v>
      </c>
      <c r="N444" s="923" t="s">
        <v>997</v>
      </c>
      <c r="O444" s="797">
        <v>0.21</v>
      </c>
      <c r="P444" s="660">
        <v>43230</v>
      </c>
      <c r="Q444" s="660">
        <v>43245</v>
      </c>
      <c r="R444" s="695">
        <f t="shared" si="106"/>
        <v>4.7619047619047663</v>
      </c>
      <c r="S444" s="761">
        <f>IF(INDEX(Historical!$D$7:$D$1439,MATCH(B444,Historical!$B$7:$B$1446,0))=0,"n/a",(INDEX(Historical!$C$7:$C$1439,MATCH(B444,Historical!$B$7:$B$1446,0))/INDEX(Historical!$D$7:$D$1439,MATCH(B444,Historical!$B$7:$B$1446,0))-1)*100)</f>
        <v>6.0975609756097615</v>
      </c>
      <c r="T444" s="761">
        <f>IF(INDEX(Historical!$F$7:$F$1432,MATCH(B444,Historical!$B$7:$B$1446,0))=0,"n/a",((INDEX(Historical!$C$7:$C$1439,MATCH(B444,Historical!$B$7:$B$1446,0))/INDEX(Historical!$F$7:$F$1432,MATCH(B444,Historical!$B$7:$B$1446,0)))^(1/3)-1)*100)</f>
        <v>9.6457423731894245</v>
      </c>
      <c r="U444" s="761" t="str">
        <f>IF(INDEX(Historical!$H$7:$H$1432,MATCH(B444,Historical!$B$7:$B$1446,0))=0,"n/a",((INDEX(Historical!$C$7:$C$1439,MATCH(B444,Historical!$B$7:$B$1446,0))/INDEX(Historical!$H$7:$H$1432,MATCH(B444,Historical!$B$7:$B$1446,0)))^(1/5)-1)*100)</f>
        <v>n/a</v>
      </c>
      <c r="V444" s="761" t="str">
        <f>IF(INDEX(Historical!$O$7:$O$1432,MATCH(B444,Historical!$B$7:$B$1446,0))=0,"n/a",((INDEX(Historical!$C$7:$C$1439,MATCH(B444,Historical!$B$7:$B$1446,0))/INDEX(Historical!$O$7:$O$1432,MATCH(B444,Historical!$B$7:$B$1446,0)))^(1/10)-1)*100)</f>
        <v>n/a</v>
      </c>
      <c r="W444" s="762" t="str">
        <f t="shared" si="107"/>
        <v>n/a</v>
      </c>
      <c r="X444" s="763" t="str">
        <f t="shared" si="108"/>
        <v>n/a</v>
      </c>
      <c r="Y444" s="718"/>
      <c r="Z444" s="704">
        <f t="shared" si="109"/>
        <v>149.15254237288136</v>
      </c>
      <c r="AA444" s="937">
        <f t="shared" si="110"/>
        <v>30.423728813559322</v>
      </c>
      <c r="AB444" s="641">
        <v>12</v>
      </c>
      <c r="AC444" s="918">
        <v>0.59</v>
      </c>
      <c r="AD444" s="918">
        <v>12.11</v>
      </c>
      <c r="AE444" s="918">
        <v>2.71</v>
      </c>
      <c r="AF444" s="918">
        <v>4.3</v>
      </c>
      <c r="AG444" s="918">
        <v>14.2</v>
      </c>
      <c r="AH444" s="918">
        <v>38.800000000000004</v>
      </c>
      <c r="AI444" s="918">
        <v>5.56</v>
      </c>
      <c r="AJ444" s="918">
        <v>4</v>
      </c>
      <c r="AK444" s="918">
        <v>2.5</v>
      </c>
      <c r="AL444" s="930">
        <v>3460</v>
      </c>
      <c r="AM444" s="924">
        <v>0.70000000000000007</v>
      </c>
      <c r="AN444" s="918">
        <v>3.06</v>
      </c>
      <c r="AO444" s="804" t="str">
        <f t="shared" si="111"/>
        <v>n/a</v>
      </c>
      <c r="AP444" s="805" t="str">
        <f t="shared" si="112"/>
        <v>n/a</v>
      </c>
      <c r="AQ444" s="938">
        <f t="shared" si="113"/>
        <v>141.12885803450501</v>
      </c>
      <c r="AR444" s="704">
        <f>INDEX(Historical!$C$7:$C$1439,MATCH(B444,Historical!$B$7:$B$1446,0))*IF(AH444="n/a",1.03,IF(AH444&lt;0,1.01,IF(AH444&gt;10,1.1,(1+AH444/100))))</f>
        <v>0.95700000000000007</v>
      </c>
      <c r="AS444" s="937">
        <f t="shared" si="114"/>
        <v>1.0102092000000003</v>
      </c>
      <c r="AT444" s="937">
        <f t="shared" si="119"/>
        <v>1.0354644300000002</v>
      </c>
      <c r="AU444" s="937">
        <f t="shared" si="119"/>
        <v>1.0613510407500002</v>
      </c>
      <c r="AV444" s="937">
        <f t="shared" si="119"/>
        <v>1.08788481676875</v>
      </c>
      <c r="AW444" s="704">
        <f t="shared" si="115"/>
        <v>5.1519094875187506</v>
      </c>
      <c r="AX444" s="812">
        <f t="shared" si="116"/>
        <v>28.70144561291783</v>
      </c>
      <c r="AY444" s="997">
        <v>1.24</v>
      </c>
      <c r="AZ444" s="924">
        <v>21.529999999999998</v>
      </c>
      <c r="BA444" s="924">
        <v>-20.5</v>
      </c>
      <c r="BB444" s="924">
        <v>1.73</v>
      </c>
      <c r="BC444" s="924">
        <v>-4.75</v>
      </c>
      <c r="BE444" s="666">
        <v>2014</v>
      </c>
      <c r="BF444" s="948" t="e">
        <f>#VALUE!</f>
        <v>#VALUE!</v>
      </c>
      <c r="BG444" s="933">
        <v>2.8000000000000003</v>
      </c>
    </row>
    <row r="445" spans="1:59" ht="11.25" customHeight="1" x14ac:dyDescent="0.2">
      <c r="A445" s="611" t="s">
        <v>1628</v>
      </c>
      <c r="B445" s="927" t="s">
        <v>1629</v>
      </c>
      <c r="C445" s="994" t="s">
        <v>108</v>
      </c>
      <c r="D445" s="994" t="s">
        <v>4376</v>
      </c>
      <c r="E445" s="794">
        <v>6</v>
      </c>
      <c r="F445" s="526">
        <v>738</v>
      </c>
      <c r="G445" s="526" t="s">
        <v>115</v>
      </c>
      <c r="H445" s="526" t="s">
        <v>115</v>
      </c>
      <c r="I445" s="926">
        <v>39.53</v>
      </c>
      <c r="J445" s="704">
        <f t="shared" si="104"/>
        <v>2.7321022008601066</v>
      </c>
      <c r="K445" s="929">
        <v>0.27</v>
      </c>
      <c r="L445" s="641">
        <v>4</v>
      </c>
      <c r="M445" s="695">
        <f t="shared" si="105"/>
        <v>1.08</v>
      </c>
      <c r="N445" s="923" t="s">
        <v>169</v>
      </c>
      <c r="O445" s="797">
        <v>0.25</v>
      </c>
      <c r="P445" s="917">
        <v>43404</v>
      </c>
      <c r="Q445" s="917">
        <v>43419</v>
      </c>
      <c r="R445" s="695">
        <f t="shared" si="106"/>
        <v>8.0000000000000071</v>
      </c>
      <c r="S445" s="761">
        <f>IF(INDEX(Historical!$D$7:$D$1439,MATCH(B445,Historical!$B$7:$B$1446,0))=0,"n/a",(INDEX(Historical!$C$7:$C$1439,MATCH(B445,Historical!$B$7:$B$1446,0))/INDEX(Historical!$D$7:$D$1439,MATCH(B445,Historical!$B$7:$B$1446,0))-1)*100)</f>
        <v>20.731707317073166</v>
      </c>
      <c r="T445" s="761">
        <f>IF(INDEX(Historical!$F$7:$F$1432,MATCH(B445,Historical!$B$7:$B$1446,0))=0,"n/a",((INDEX(Historical!$C$7:$C$1439,MATCH(B445,Historical!$B$7:$B$1446,0))/INDEX(Historical!$F$7:$F$1432,MATCH(B445,Historical!$B$7:$B$1446,0)))^(1/3)-1)*100)</f>
        <v>10.688910179588129</v>
      </c>
      <c r="U445" s="761">
        <f>IF(INDEX(Historical!$H$7:$H$1432,MATCH(B445,Historical!$B$7:$B$1446,0))=0,"n/a",((INDEX(Historical!$C$7:$C$1439,MATCH(B445,Historical!$B$7:$B$1446,0))/INDEX(Historical!$H$7:$H$1432,MATCH(B445,Historical!$B$7:$B$1446,0)))^(1/5)-1)*100)</f>
        <v>10.169422251126825</v>
      </c>
      <c r="V445" s="761">
        <f>IF(INDEX(Historical!$O$7:$O$1432,MATCH(B445,Historical!$B$7:$B$1446,0))=0,"n/a",((INDEX(Historical!$C$7:$C$1439,MATCH(B445,Historical!$B$7:$B$1446,0))/INDEX(Historical!$O$7:$O$1432,MATCH(B445,Historical!$B$7:$B$1446,0)))^(1/10)-1)*100)</f>
        <v>-2.2264574428944361</v>
      </c>
      <c r="W445" s="762" t="str">
        <f t="shared" si="107"/>
        <v>n/a</v>
      </c>
      <c r="X445" s="763">
        <f t="shared" si="108"/>
        <v>0.80074190953754532</v>
      </c>
      <c r="Y445" s="718"/>
      <c r="Z445" s="704">
        <f t="shared" si="109"/>
        <v>34.95145631067961</v>
      </c>
      <c r="AA445" s="937">
        <f t="shared" si="110"/>
        <v>12.792880258899677</v>
      </c>
      <c r="AB445" s="641">
        <v>12</v>
      </c>
      <c r="AC445" s="918">
        <v>3.09</v>
      </c>
      <c r="AD445" s="918">
        <v>1.28</v>
      </c>
      <c r="AE445" s="918">
        <v>4.96</v>
      </c>
      <c r="AF445" s="918">
        <v>1.47</v>
      </c>
      <c r="AG445" s="918">
        <v>11.5</v>
      </c>
      <c r="AH445" s="918">
        <v>25</v>
      </c>
      <c r="AI445" s="918">
        <v>3.81</v>
      </c>
      <c r="AJ445" s="918">
        <v>12.7</v>
      </c>
      <c r="AK445" s="918">
        <v>10</v>
      </c>
      <c r="AL445" s="930">
        <v>1440</v>
      </c>
      <c r="AM445" s="924">
        <v>0.6</v>
      </c>
      <c r="AN445" s="918">
        <v>0.12</v>
      </c>
      <c r="AO445" s="804">
        <f t="shared" si="111"/>
        <v>0.10864419308725459</v>
      </c>
      <c r="AP445" s="805">
        <f t="shared" si="112"/>
        <v>12.901524451986932</v>
      </c>
      <c r="AQ445" s="938">
        <f t="shared" si="113"/>
        <v>-8.5778194173803168</v>
      </c>
      <c r="AR445" s="704">
        <f>INDEX(Historical!$C$7:$C$1439,MATCH(B445,Historical!$B$7:$B$1446,0))*IF(AH445="n/a",1.03,IF(AH445&lt;0,1.01,IF(AH445&gt;10,1.1,(1+AH445/100))))</f>
        <v>1.089</v>
      </c>
      <c r="AS445" s="937">
        <f t="shared" si="114"/>
        <v>1.1304909000000001</v>
      </c>
      <c r="AT445" s="937">
        <f t="shared" si="119"/>
        <v>1.2435399900000002</v>
      </c>
      <c r="AU445" s="937">
        <f t="shared" si="119"/>
        <v>1.3678939890000004</v>
      </c>
      <c r="AV445" s="937">
        <f t="shared" si="119"/>
        <v>1.5046833879000006</v>
      </c>
      <c r="AW445" s="704">
        <f t="shared" si="115"/>
        <v>6.3356082669000013</v>
      </c>
      <c r="AX445" s="812">
        <f t="shared" si="116"/>
        <v>16.02734193498609</v>
      </c>
      <c r="AY445" s="997">
        <v>0.69</v>
      </c>
      <c r="AZ445" s="924">
        <v>12.43</v>
      </c>
      <c r="BA445" s="924">
        <v>-17.25</v>
      </c>
      <c r="BB445" s="924">
        <v>-1.4500000000000002</v>
      </c>
      <c r="BC445" s="924">
        <v>-6</v>
      </c>
      <c r="BE445" s="666">
        <v>2013</v>
      </c>
      <c r="BF445" s="948" t="e">
        <f>#VALUE!</f>
        <v>#VALUE!</v>
      </c>
      <c r="BG445" s="933">
        <v>1.5</v>
      </c>
    </row>
    <row r="446" spans="1:59" ht="11.25" customHeight="1" x14ac:dyDescent="0.2">
      <c r="A446" s="630" t="s">
        <v>4043</v>
      </c>
      <c r="B446" s="927" t="s">
        <v>4044</v>
      </c>
      <c r="C446" s="994" t="s">
        <v>108</v>
      </c>
      <c r="D446" s="994" t="s">
        <v>4368</v>
      </c>
      <c r="E446" s="794">
        <v>5</v>
      </c>
      <c r="F446" s="526">
        <v>848</v>
      </c>
      <c r="G446" s="526" t="s">
        <v>106</v>
      </c>
      <c r="H446" s="526" t="s">
        <v>106</v>
      </c>
      <c r="I446" s="926">
        <v>25.05</v>
      </c>
      <c r="J446" s="704">
        <f t="shared" si="104"/>
        <v>2.3952095808383231</v>
      </c>
      <c r="K446" s="929">
        <v>0.15</v>
      </c>
      <c r="L446" s="641">
        <v>4</v>
      </c>
      <c r="M446" s="695">
        <f t="shared" si="105"/>
        <v>0.6</v>
      </c>
      <c r="N446" s="923" t="s">
        <v>149</v>
      </c>
      <c r="O446" s="797">
        <v>0.14000000000000001</v>
      </c>
      <c r="P446" s="917">
        <v>43418</v>
      </c>
      <c r="Q446" s="917">
        <v>43448</v>
      </c>
      <c r="R446" s="695">
        <f t="shared" si="106"/>
        <v>7.1428571428571281</v>
      </c>
      <c r="S446" s="761">
        <f>IF(INDEX(Historical!$D$7:$D$1439,MATCH(B446,Historical!$B$7:$B$1446,0))=0,"n/a",(INDEX(Historical!$C$7:$C$1439,MATCH(B446,Historical!$B$7:$B$1446,0))/INDEX(Historical!$D$7:$D$1439,MATCH(B446,Historical!$B$7:$B$1446,0))-1)*100)</f>
        <v>18.75</v>
      </c>
      <c r="T446" s="761">
        <f>IF(INDEX(Historical!$F$7:$F$1432,MATCH(B446,Historical!$B$7:$B$1446,0))=0,"n/a",((INDEX(Historical!$C$7:$C$1439,MATCH(B446,Historical!$B$7:$B$1446,0))/INDEX(Historical!$F$7:$F$1432,MATCH(B446,Historical!$B$7:$B$1446,0)))^(1/3)-1)*100)</f>
        <v>59.679417621174856</v>
      </c>
      <c r="U446" s="761" t="str">
        <f>IF(INDEX(Historical!$H$7:$H$1432,MATCH(B446,Historical!$B$7:$B$1446,0))=0,"n/a",((INDEX(Historical!$C$7:$C$1439,MATCH(B446,Historical!$B$7:$B$1446,0))/INDEX(Historical!$H$7:$H$1432,MATCH(B446,Historical!$B$7:$B$1446,0)))^(1/5)-1)*100)</f>
        <v>n/a</v>
      </c>
      <c r="V446" s="761">
        <f>IF(INDEX(Historical!$O$7:$O$1432,MATCH(B446,Historical!$B$7:$B$1446,0))=0,"n/a",((INDEX(Historical!$C$7:$C$1439,MATCH(B446,Historical!$B$7:$B$1446,0))/INDEX(Historical!$O$7:$O$1432,MATCH(B446,Historical!$B$7:$B$1446,0)))^(1/10)-1)*100)</f>
        <v>1.7333537754854023</v>
      </c>
      <c r="W446" s="762" t="str">
        <f t="shared" si="107"/>
        <v>n/a</v>
      </c>
      <c r="X446" s="763" t="str">
        <f t="shared" si="108"/>
        <v>n/a</v>
      </c>
      <c r="Y446" s="928"/>
      <c r="Z446" s="704" t="str">
        <f t="shared" si="109"/>
        <v>n/a</v>
      </c>
      <c r="AA446" s="937" t="str">
        <f t="shared" si="110"/>
        <v>n/a</v>
      </c>
      <c r="AB446" s="641">
        <v>12</v>
      </c>
      <c r="AC446" s="918" t="s">
        <v>137</v>
      </c>
      <c r="AD446" s="918" t="s">
        <v>137</v>
      </c>
      <c r="AE446" s="918" t="s">
        <v>137</v>
      </c>
      <c r="AF446" s="918" t="s">
        <v>137</v>
      </c>
      <c r="AG446" s="918" t="s">
        <v>137</v>
      </c>
      <c r="AH446" s="918" t="s">
        <v>137</v>
      </c>
      <c r="AI446" s="918" t="s">
        <v>137</v>
      </c>
      <c r="AJ446" s="918" t="s">
        <v>137</v>
      </c>
      <c r="AK446" s="918" t="s">
        <v>137</v>
      </c>
      <c r="AL446" s="930" t="s">
        <v>137</v>
      </c>
      <c r="AM446" s="924" t="s">
        <v>137</v>
      </c>
      <c r="AN446" s="918" t="s">
        <v>137</v>
      </c>
      <c r="AO446" s="804" t="str">
        <f t="shared" si="111"/>
        <v>n/a</v>
      </c>
      <c r="AP446" s="805" t="str">
        <f t="shared" si="112"/>
        <v>n/a</v>
      </c>
      <c r="AQ446" s="938" t="str">
        <f t="shared" si="113"/>
        <v>n/a</v>
      </c>
      <c r="AR446" s="704">
        <f>INDEX(Historical!$C$7:$C$1439,MATCH(B446,Historical!$B$7:$B$1446,0))*IF(AH446="n/a",1.03,IF(AH446&lt;0,1.01,IF(AH446&gt;10,1.1,(1+AH446/100))))</f>
        <v>0.58709999999999996</v>
      </c>
      <c r="AS446" s="937">
        <f t="shared" si="114"/>
        <v>0.60471299999999995</v>
      </c>
      <c r="AT446" s="937">
        <f t="shared" si="119"/>
        <v>0.62285438999999998</v>
      </c>
      <c r="AU446" s="937">
        <f t="shared" si="119"/>
        <v>0.64154002170000002</v>
      </c>
      <c r="AV446" s="937">
        <f t="shared" si="119"/>
        <v>0.66078622235100004</v>
      </c>
      <c r="AW446" s="704">
        <f t="shared" si="115"/>
        <v>3.1169936340510001</v>
      </c>
      <c r="AX446" s="812">
        <f t="shared" si="116"/>
        <v>12.44308835948503</v>
      </c>
      <c r="AY446" s="997" t="s">
        <v>137</v>
      </c>
      <c r="AZ446" s="924" t="s">
        <v>137</v>
      </c>
      <c r="BA446" s="924" t="s">
        <v>137</v>
      </c>
      <c r="BB446" s="924" t="s">
        <v>137</v>
      </c>
      <c r="BC446" s="924" t="s">
        <v>137</v>
      </c>
      <c r="BD446" s="963" t="s">
        <v>4301</v>
      </c>
      <c r="BE446" s="666">
        <v>2014</v>
      </c>
      <c r="BF446" s="948" t="e">
        <f>#VALUE!</f>
        <v>#VALUE!</v>
      </c>
      <c r="BG446" s="933" t="s">
        <v>137</v>
      </c>
    </row>
    <row r="447" spans="1:59" ht="11.25" customHeight="1" x14ac:dyDescent="0.2">
      <c r="A447" s="537" t="s">
        <v>1709</v>
      </c>
      <c r="B447" s="927" t="s">
        <v>1710</v>
      </c>
      <c r="C447" s="994" t="s">
        <v>108</v>
      </c>
      <c r="D447" s="994" t="s">
        <v>4376</v>
      </c>
      <c r="E447" s="794">
        <v>8</v>
      </c>
      <c r="F447" s="526">
        <v>527</v>
      </c>
      <c r="G447" s="526" t="s">
        <v>37</v>
      </c>
      <c r="H447" s="526" t="s">
        <v>37</v>
      </c>
      <c r="I447" s="926">
        <v>59.25</v>
      </c>
      <c r="J447" s="704">
        <f t="shared" si="104"/>
        <v>3.3755274261603372</v>
      </c>
      <c r="K447" s="929">
        <v>0.5</v>
      </c>
      <c r="L447" s="641">
        <v>4</v>
      </c>
      <c r="M447" s="695">
        <f t="shared" si="105"/>
        <v>2</v>
      </c>
      <c r="N447" s="923" t="s">
        <v>149</v>
      </c>
      <c r="O447" s="797">
        <v>0.4</v>
      </c>
      <c r="P447" s="917">
        <v>43342</v>
      </c>
      <c r="Q447" s="917">
        <v>43360</v>
      </c>
      <c r="R447" s="695">
        <f t="shared" si="106"/>
        <v>24.999999999999993</v>
      </c>
      <c r="S447" s="761">
        <f>IF(INDEX(Historical!$D$7:$D$1439,MATCH(B447,Historical!$B$7:$B$1446,0))=0,"n/a",(INDEX(Historical!$C$7:$C$1439,MATCH(B447,Historical!$B$7:$B$1446,0))/INDEX(Historical!$D$7:$D$1439,MATCH(B447,Historical!$B$7:$B$1446,0))-1)*100)</f>
        <v>36.363636363636353</v>
      </c>
      <c r="T447" s="761">
        <f>IF(INDEX(Historical!$F$7:$F$1432,MATCH(B447,Historical!$B$7:$B$1446,0))=0,"n/a",((INDEX(Historical!$C$7:$C$1439,MATCH(B447,Historical!$B$7:$B$1446,0))/INDEX(Historical!$F$7:$F$1432,MATCH(B447,Historical!$B$7:$B$1446,0)))^(1/3)-1)*100)</f>
        <v>25.072421800674839</v>
      </c>
      <c r="U447" s="761">
        <f>IF(INDEX(Historical!$H$7:$H$1432,MATCH(B447,Historical!$B$7:$B$1446,0))=0,"n/a",((INDEX(Historical!$C$7:$C$1439,MATCH(B447,Historical!$B$7:$B$1446,0))/INDEX(Historical!$H$7:$H$1432,MATCH(B447,Historical!$B$7:$B$1446,0)))^(1/5)-1)*100)</f>
        <v>38.75252405774463</v>
      </c>
      <c r="V447" s="761">
        <f>IF(INDEX(Historical!$O$7:$O$1432,MATCH(B447,Historical!$B$7:$B$1446,0))=0,"n/a",((INDEX(Historical!$C$7:$C$1439,MATCH(B447,Historical!$B$7:$B$1446,0))/INDEX(Historical!$O$7:$O$1432,MATCH(B447,Historical!$B$7:$B$1446,0)))^(1/10)-1)*100)</f>
        <v>-4.4913372258047808</v>
      </c>
      <c r="W447" s="762" t="str">
        <f t="shared" si="107"/>
        <v>n/a</v>
      </c>
      <c r="X447" s="763">
        <f t="shared" si="108"/>
        <v>2.0947310301483584</v>
      </c>
      <c r="Y447" s="718"/>
      <c r="Z447" s="704">
        <f t="shared" si="109"/>
        <v>35.587188612099645</v>
      </c>
      <c r="AA447" s="937">
        <f t="shared" si="110"/>
        <v>10.542704626334519</v>
      </c>
      <c r="AB447" s="641">
        <v>12</v>
      </c>
      <c r="AC447" s="918">
        <v>5.62</v>
      </c>
      <c r="AD447" s="918">
        <v>1.07</v>
      </c>
      <c r="AE447" s="918">
        <v>3.82</v>
      </c>
      <c r="AF447" s="918">
        <v>1.2</v>
      </c>
      <c r="AG447" s="918">
        <v>12</v>
      </c>
      <c r="AH447" s="918">
        <v>45.9</v>
      </c>
      <c r="AI447" s="918">
        <v>5.59</v>
      </c>
      <c r="AJ447" s="918">
        <v>18.5</v>
      </c>
      <c r="AK447" s="918">
        <v>9.82</v>
      </c>
      <c r="AL447" s="930">
        <v>27530</v>
      </c>
      <c r="AM447" s="924">
        <v>0.3</v>
      </c>
      <c r="AN447" s="918">
        <v>0.68</v>
      </c>
      <c r="AO447" s="804">
        <f t="shared" si="111"/>
        <v>31.58534685757045</v>
      </c>
      <c r="AP447" s="805">
        <f t="shared" si="112"/>
        <v>42.128051483904969</v>
      </c>
      <c r="AQ447" s="938">
        <f t="shared" si="113"/>
        <v>-25.014829461341193</v>
      </c>
      <c r="AR447" s="704">
        <f>INDEX(Historical!$C$7:$C$1439,MATCH(B447,Historical!$B$7:$B$1446,0))*IF(AH447="n/a",1.03,IF(AH447&lt;0,1.01,IF(AH447&gt;10,1.1,(1+AH447/100))))</f>
        <v>1.9800000000000002</v>
      </c>
      <c r="AS447" s="937">
        <f t="shared" si="114"/>
        <v>2.0906820000000002</v>
      </c>
      <c r="AT447" s="937">
        <f t="shared" ref="AT447:AV466" si="120">IF($AK447="n/a",1.03*AS447,IF($AK447&lt;0,1.01*AS447,IF($AK447&gt;10,1.1*AS447,(1+$AK447/100)*AS447)))</f>
        <v>2.2959869724000002</v>
      </c>
      <c r="AU447" s="937">
        <f t="shared" si="120"/>
        <v>2.5214528930896805</v>
      </c>
      <c r="AV447" s="937">
        <f t="shared" si="120"/>
        <v>2.7690595671910874</v>
      </c>
      <c r="AW447" s="704">
        <f t="shared" si="115"/>
        <v>11.657181432680769</v>
      </c>
      <c r="AX447" s="812">
        <f t="shared" si="116"/>
        <v>19.674567818870496</v>
      </c>
      <c r="AY447" s="997">
        <v>1.51</v>
      </c>
      <c r="AZ447" s="924">
        <v>28.660000000000004</v>
      </c>
      <c r="BA447" s="924">
        <v>-21.08</v>
      </c>
      <c r="BB447" s="924">
        <v>-5.27</v>
      </c>
      <c r="BC447" s="924">
        <v>-8.06</v>
      </c>
      <c r="BE447" s="666">
        <v>2011</v>
      </c>
      <c r="BF447" s="948" t="e">
        <f>#VALUE!</f>
        <v>#VALUE!</v>
      </c>
      <c r="BG447" s="933">
        <v>1.3</v>
      </c>
    </row>
    <row r="448" spans="1:59" ht="11.25" customHeight="1" x14ac:dyDescent="0.2">
      <c r="A448" s="932" t="s">
        <v>1699</v>
      </c>
      <c r="B448" s="927" t="s">
        <v>1700</v>
      </c>
      <c r="C448" s="994" t="s">
        <v>123</v>
      </c>
      <c r="D448" s="994" t="s">
        <v>4393</v>
      </c>
      <c r="E448" s="794">
        <v>9</v>
      </c>
      <c r="F448" s="526">
        <v>469</v>
      </c>
      <c r="G448" s="526" t="s">
        <v>37</v>
      </c>
      <c r="H448" s="526" t="s">
        <v>115</v>
      </c>
      <c r="I448" s="926">
        <v>35.270000000000003</v>
      </c>
      <c r="J448" s="704">
        <f t="shared" si="104"/>
        <v>2.7218599376240427</v>
      </c>
      <c r="K448" s="929">
        <v>0.24</v>
      </c>
      <c r="L448" s="641">
        <v>4</v>
      </c>
      <c r="M448" s="695">
        <f t="shared" si="105"/>
        <v>0.96</v>
      </c>
      <c r="N448" s="923" t="s">
        <v>241</v>
      </c>
      <c r="O448" s="797">
        <v>0.1875</v>
      </c>
      <c r="P448" s="917">
        <v>43552</v>
      </c>
      <c r="Q448" s="917">
        <v>43567</v>
      </c>
      <c r="R448" s="695">
        <f t="shared" si="106"/>
        <v>27.999999999999996</v>
      </c>
      <c r="S448" s="761">
        <f>IF(INDEX(Historical!$D$7:$D$1439,MATCH(B448,Historical!$B$7:$B$1446,0))=0,"n/a",(INDEX(Historical!$C$7:$C$1439,MATCH(B448,Historical!$B$7:$B$1446,0))/INDEX(Historical!$D$7:$D$1439,MATCH(B448,Historical!$B$7:$B$1446,0))-1)*100)</f>
        <v>18.595041322314067</v>
      </c>
      <c r="T448" s="761">
        <f>IF(INDEX(Historical!$F$7:$F$1432,MATCH(B448,Historical!$B$7:$B$1446,0))=0,"n/a",((INDEX(Historical!$C$7:$C$1439,MATCH(B448,Historical!$B$7:$B$1446,0))/INDEX(Historical!$F$7:$F$1432,MATCH(B448,Historical!$B$7:$B$1446,0)))^(1/3)-1)*100)</f>
        <v>10.798312798765085</v>
      </c>
      <c r="U448" s="761">
        <f>IF(INDEX(Historical!$H$7:$H$1432,MATCH(B448,Historical!$B$7:$B$1446,0))=0,"n/a",((INDEX(Historical!$C$7:$C$1439,MATCH(B448,Historical!$B$7:$B$1446,0))/INDEX(Historical!$H$7:$H$1432,MATCH(B448,Historical!$B$7:$B$1446,0)))^(1/5)-1)*100)</f>
        <v>10.782379709834222</v>
      </c>
      <c r="V448" s="761">
        <f>IF(INDEX(Historical!$O$7:$O$1432,MATCH(B448,Historical!$B$7:$B$1446,0))=0,"n/a",((INDEX(Historical!$C$7:$C$1439,MATCH(B448,Historical!$B$7:$B$1446,0))/INDEX(Historical!$O$7:$O$1432,MATCH(B448,Historical!$B$7:$B$1446,0)))^(1/10)-1)*100)</f>
        <v>6.7035979683061742</v>
      </c>
      <c r="W448" s="762">
        <f t="shared" si="107"/>
        <v>1.6084466522026009</v>
      </c>
      <c r="X448" s="763">
        <f t="shared" si="108"/>
        <v>0.2390771554286967</v>
      </c>
      <c r="Y448" s="718"/>
      <c r="Z448" s="704">
        <f t="shared" si="109"/>
        <v>17.943925233644862</v>
      </c>
      <c r="AA448" s="937">
        <f t="shared" si="110"/>
        <v>6.5925233644859826</v>
      </c>
      <c r="AB448" s="641">
        <v>12</v>
      </c>
      <c r="AC448" s="918">
        <v>5.35</v>
      </c>
      <c r="AD448" s="918">
        <v>1.52</v>
      </c>
      <c r="AE448" s="918">
        <v>0.7</v>
      </c>
      <c r="AF448" s="918">
        <v>2.0499999999999998</v>
      </c>
      <c r="AG448" s="918">
        <v>33.1</v>
      </c>
      <c r="AH448" s="920">
        <v>104</v>
      </c>
      <c r="AI448" s="920">
        <v>-9.49</v>
      </c>
      <c r="AJ448" s="918">
        <v>45.1</v>
      </c>
      <c r="AK448" s="918">
        <v>4.34</v>
      </c>
      <c r="AL448" s="930">
        <v>8330</v>
      </c>
      <c r="AM448" s="924">
        <v>4.7</v>
      </c>
      <c r="AN448" s="918">
        <v>0.6</v>
      </c>
      <c r="AO448" s="804">
        <f t="shared" si="111"/>
        <v>6.9117162829722822</v>
      </c>
      <c r="AP448" s="805">
        <f t="shared" si="112"/>
        <v>13.504239647458265</v>
      </c>
      <c r="AQ448" s="938">
        <f t="shared" si="113"/>
        <v>-22.49824977690643</v>
      </c>
      <c r="AR448" s="704">
        <f>INDEX(Historical!$C$7:$C$1439,MATCH(B448,Historical!$B$7:$B$1446,0))*IF(AH448="n/a",1.03,IF(AH448&lt;0,1.01,IF(AH448&gt;10,1.1,(1+AH448/100))))</f>
        <v>0.78925000000000012</v>
      </c>
      <c r="AS448" s="937">
        <f t="shared" si="114"/>
        <v>0.79714250000000009</v>
      </c>
      <c r="AT448" s="937">
        <f t="shared" si="120"/>
        <v>0.83173848450000021</v>
      </c>
      <c r="AU448" s="937">
        <f t="shared" si="120"/>
        <v>0.86783593472730025</v>
      </c>
      <c r="AV448" s="937">
        <f t="shared" si="120"/>
        <v>0.90550001429446514</v>
      </c>
      <c r="AW448" s="704">
        <f t="shared" si="115"/>
        <v>4.1914669335217658</v>
      </c>
      <c r="AX448" s="812">
        <f t="shared" si="116"/>
        <v>11.883943673154992</v>
      </c>
      <c r="AY448" s="997">
        <v>1.4</v>
      </c>
      <c r="AZ448" s="924">
        <v>22</v>
      </c>
      <c r="BA448" s="924">
        <v>-32.300000000000004</v>
      </c>
      <c r="BB448" s="924">
        <v>-2.52</v>
      </c>
      <c r="BC448" s="924">
        <v>-12.629999999999999</v>
      </c>
      <c r="BE448" s="666">
        <v>2011</v>
      </c>
      <c r="BF448" s="948" t="e">
        <f>#VALUE!</f>
        <v>#VALUE!</v>
      </c>
      <c r="BG448" s="933">
        <v>16.8</v>
      </c>
    </row>
    <row r="449" spans="1:59" ht="11.25" customHeight="1" x14ac:dyDescent="0.2">
      <c r="A449" s="537" t="s">
        <v>1697</v>
      </c>
      <c r="B449" s="927" t="s">
        <v>1698</v>
      </c>
      <c r="C449" s="994" t="s">
        <v>108</v>
      </c>
      <c r="D449" s="994" t="s">
        <v>4372</v>
      </c>
      <c r="E449" s="794">
        <v>8</v>
      </c>
      <c r="F449" s="526">
        <v>537</v>
      </c>
      <c r="G449" s="526" t="s">
        <v>115</v>
      </c>
      <c r="H449" s="526" t="s">
        <v>115</v>
      </c>
      <c r="I449" s="926">
        <v>65.81</v>
      </c>
      <c r="J449" s="704">
        <f t="shared" si="104"/>
        <v>2.856708706883452</v>
      </c>
      <c r="K449" s="929">
        <v>0.47</v>
      </c>
      <c r="L449" s="641">
        <v>4</v>
      </c>
      <c r="M449" s="695">
        <f t="shared" si="105"/>
        <v>1.88</v>
      </c>
      <c r="N449" s="923" t="s">
        <v>220</v>
      </c>
      <c r="O449" s="797">
        <v>0.42</v>
      </c>
      <c r="P449" s="917">
        <v>43371</v>
      </c>
      <c r="Q449" s="917">
        <v>43388</v>
      </c>
      <c r="R449" s="695">
        <f t="shared" si="106"/>
        <v>11.904761904761903</v>
      </c>
      <c r="S449" s="761">
        <f>IF(INDEX(Historical!$D$7:$D$1439,MATCH(B449,Historical!$B$7:$B$1446,0))=0,"n/a",(INDEX(Historical!$C$7:$C$1439,MATCH(B449,Historical!$B$7:$B$1446,0))/INDEX(Historical!$D$7:$D$1439,MATCH(B449,Historical!$B$7:$B$1446,0))-1)*100)</f>
        <v>14.102564102564097</v>
      </c>
      <c r="T449" s="761">
        <f>IF(INDEX(Historical!$F$7:$F$1432,MATCH(B449,Historical!$B$7:$B$1446,0))=0,"n/a",((INDEX(Historical!$C$7:$C$1439,MATCH(B449,Historical!$B$7:$B$1446,0))/INDEX(Historical!$F$7:$F$1432,MATCH(B449,Historical!$B$7:$B$1446,0)))^(1/3)-1)*100)</f>
        <v>11.618627389613433</v>
      </c>
      <c r="U449" s="761">
        <f>IF(INDEX(Historical!$H$7:$H$1432,MATCH(B449,Historical!$B$7:$B$1446,0))=0,"n/a",((INDEX(Historical!$C$7:$C$1439,MATCH(B449,Historical!$B$7:$B$1446,0))/INDEX(Historical!$H$7:$H$1432,MATCH(B449,Historical!$B$7:$B$1446,0)))^(1/5)-1)*100)</f>
        <v>11.779964179892598</v>
      </c>
      <c r="V449" s="761">
        <f>IF(INDEX(Historical!$O$7:$O$1432,MATCH(B449,Historical!$B$7:$B$1446,0))=0,"n/a",((INDEX(Historical!$C$7:$C$1439,MATCH(B449,Historical!$B$7:$B$1446,0))/INDEX(Historical!$O$7:$O$1432,MATCH(B449,Historical!$B$7:$B$1446,0)))^(1/10)-1)*100)</f>
        <v>6.5931299642276509</v>
      </c>
      <c r="W449" s="762">
        <f t="shared" si="107"/>
        <v>1.7867028624958339</v>
      </c>
      <c r="X449" s="763">
        <f t="shared" si="108"/>
        <v>1.5918870513368377</v>
      </c>
      <c r="Y449" s="718"/>
      <c r="Z449" s="704">
        <f t="shared" si="109"/>
        <v>29.699842022116901</v>
      </c>
      <c r="AA449" s="937">
        <f t="shared" si="110"/>
        <v>10.396524486571881</v>
      </c>
      <c r="AB449" s="641">
        <v>12</v>
      </c>
      <c r="AC449" s="918">
        <v>6.33</v>
      </c>
      <c r="AD449" s="918">
        <v>1.74</v>
      </c>
      <c r="AE449" s="918">
        <v>7.14</v>
      </c>
      <c r="AF449" s="918">
        <v>1.18</v>
      </c>
      <c r="AG449" s="918">
        <v>12</v>
      </c>
      <c r="AH449" s="918">
        <v>6.7</v>
      </c>
      <c r="AI449" s="918">
        <v>12.839999999999998</v>
      </c>
      <c r="AJ449" s="918">
        <v>7.3999999999999995</v>
      </c>
      <c r="AK449" s="918">
        <v>5.9799999999999995</v>
      </c>
      <c r="AL449" s="930">
        <v>26100</v>
      </c>
      <c r="AM449" s="924">
        <v>0.5</v>
      </c>
      <c r="AN449" s="918">
        <v>0.72</v>
      </c>
      <c r="AO449" s="804">
        <f t="shared" si="111"/>
        <v>4.2401484002041698</v>
      </c>
      <c r="AP449" s="805">
        <f t="shared" si="112"/>
        <v>14.636672886776051</v>
      </c>
      <c r="AQ449" s="938">
        <f t="shared" si="113"/>
        <v>-26.159634964924162</v>
      </c>
      <c r="AR449" s="704">
        <f>INDEX(Historical!$C$7:$C$1439,MATCH(B449,Historical!$B$7:$B$1446,0))*IF(AH449="n/a",1.03,IF(AH449&lt;0,1.01,IF(AH449&gt;10,1.1,(1+AH449/100))))</f>
        <v>1.8992599999999999</v>
      </c>
      <c r="AS449" s="937">
        <f t="shared" si="114"/>
        <v>2.0891860000000002</v>
      </c>
      <c r="AT449" s="937">
        <f t="shared" si="120"/>
        <v>2.2141193228000002</v>
      </c>
      <c r="AU449" s="937">
        <f t="shared" si="120"/>
        <v>2.3465236583034406</v>
      </c>
      <c r="AV449" s="937">
        <f t="shared" si="120"/>
        <v>2.4868457730699864</v>
      </c>
      <c r="AW449" s="704">
        <f t="shared" si="115"/>
        <v>11.035934754173429</v>
      </c>
      <c r="AX449" s="812">
        <f t="shared" si="116"/>
        <v>16.769388777045172</v>
      </c>
      <c r="AY449" s="997">
        <v>1.39</v>
      </c>
      <c r="AZ449" s="924">
        <v>13.719999999999999</v>
      </c>
      <c r="BA449" s="924">
        <v>-36.919999999999995</v>
      </c>
      <c r="BB449" s="924">
        <v>-6.12</v>
      </c>
      <c r="BC449" s="924">
        <v>-15.459999999999999</v>
      </c>
      <c r="BE449" s="666">
        <v>2011</v>
      </c>
      <c r="BF449" s="948" t="e">
        <f>#VALUE!</f>
        <v>#VALUE!</v>
      </c>
      <c r="BG449" s="933">
        <v>1</v>
      </c>
    </row>
    <row r="450" spans="1:59" ht="11.25" customHeight="1" x14ac:dyDescent="0.2">
      <c r="A450" s="537" t="s">
        <v>3920</v>
      </c>
      <c r="B450" s="927" t="s">
        <v>4222</v>
      </c>
      <c r="C450" s="994" t="s">
        <v>4227</v>
      </c>
      <c r="D450" s="994" t="s">
        <v>4363</v>
      </c>
      <c r="E450" s="794">
        <v>5</v>
      </c>
      <c r="F450" s="526">
        <v>827</v>
      </c>
      <c r="G450" s="526" t="s">
        <v>106</v>
      </c>
      <c r="H450" s="526" t="s">
        <v>106</v>
      </c>
      <c r="I450" s="931">
        <v>82.48</v>
      </c>
      <c r="J450" s="704">
        <f t="shared" si="104"/>
        <v>1.842870999030068</v>
      </c>
      <c r="K450" s="935">
        <v>0.38</v>
      </c>
      <c r="L450" s="666">
        <v>4</v>
      </c>
      <c r="M450" s="695">
        <f t="shared" si="105"/>
        <v>1.52</v>
      </c>
      <c r="N450" s="666" t="s">
        <v>149</v>
      </c>
      <c r="O450" s="798">
        <v>0.32</v>
      </c>
      <c r="P450" s="684">
        <v>43318</v>
      </c>
      <c r="Q450" s="684">
        <v>43339</v>
      </c>
      <c r="R450" s="695">
        <f t="shared" si="106"/>
        <v>18.75</v>
      </c>
      <c r="S450" s="761">
        <f>IF(INDEX(Historical!$D$7:$D$1439,MATCH(B450,Historical!$B$7:$B$1446,0))=0,"n/a",(INDEX(Historical!$C$7:$C$1439,MATCH(B450,Historical!$B$7:$B$1446,0))/INDEX(Historical!$D$7:$D$1439,MATCH(B450,Historical!$B$7:$B$1446,0))-1)*100)</f>
        <v>16.666666666666675</v>
      </c>
      <c r="T450" s="761">
        <f>IF(INDEX(Historical!$F$7:$F$1432,MATCH(B450,Historical!$B$7:$B$1446,0))=0,"n/a",((INDEX(Historical!$C$7:$C$1439,MATCH(B450,Historical!$B$7:$B$1446,0))/INDEX(Historical!$F$7:$F$1432,MATCH(B450,Historical!$B$7:$B$1446,0)))^(1/3)-1)*100)</f>
        <v>21.528408625133899</v>
      </c>
      <c r="U450" s="761" t="str">
        <f>IF(INDEX(Historical!$H$7:$H$1432,MATCH(B450,Historical!$B$7:$B$1446,0))=0,"n/a",((INDEX(Historical!$C$7:$C$1439,MATCH(B450,Historical!$B$7:$B$1446,0))/INDEX(Historical!$H$7:$H$1432,MATCH(B450,Historical!$B$7:$B$1446,0)))^(1/5)-1)*100)</f>
        <v>n/a</v>
      </c>
      <c r="V450" s="761" t="str">
        <f>IF(INDEX(Historical!$O$7:$O$1432,MATCH(B450,Historical!$B$7:$B$1446,0))=0,"n/a",((INDEX(Historical!$C$7:$C$1439,MATCH(B450,Historical!$B$7:$B$1446,0))/INDEX(Historical!$O$7:$O$1432,MATCH(B450,Historical!$B$7:$B$1446,0)))^(1/10)-1)*100)</f>
        <v>n/a</v>
      </c>
      <c r="W450" s="762" t="str">
        <f t="shared" si="107"/>
        <v>n/a</v>
      </c>
      <c r="X450" s="763" t="str">
        <f t="shared" si="108"/>
        <v>n/a</v>
      </c>
      <c r="Y450" s="927"/>
      <c r="Z450" s="704">
        <f t="shared" si="109"/>
        <v>25.041186161449751</v>
      </c>
      <c r="AA450" s="937">
        <f t="shared" si="110"/>
        <v>13.588138385502472</v>
      </c>
      <c r="AB450" s="526">
        <v>12</v>
      </c>
      <c r="AC450" s="931">
        <v>6.07</v>
      </c>
      <c r="AD450" s="931">
        <v>1.22</v>
      </c>
      <c r="AE450" s="931">
        <v>3.95</v>
      </c>
      <c r="AF450" s="931">
        <v>3.61</v>
      </c>
      <c r="AG450" s="931">
        <v>27.800000000000004</v>
      </c>
      <c r="AH450" s="931">
        <v>17.2</v>
      </c>
      <c r="AI450" s="931">
        <v>12.06</v>
      </c>
      <c r="AJ450" s="931">
        <v>34.4</v>
      </c>
      <c r="AK450" s="931">
        <v>11.18</v>
      </c>
      <c r="AL450" s="931">
        <v>14960</v>
      </c>
      <c r="AM450" s="931">
        <v>0.2</v>
      </c>
      <c r="AN450" s="931">
        <v>0</v>
      </c>
      <c r="AO450" s="804" t="str">
        <f t="shared" si="111"/>
        <v>n/a</v>
      </c>
      <c r="AP450" s="805" t="str">
        <f t="shared" si="112"/>
        <v>n/a</v>
      </c>
      <c r="AQ450" s="938">
        <f t="shared" si="113"/>
        <v>47.653016030698602</v>
      </c>
      <c r="AR450" s="704">
        <f>INDEX(Historical!$C$7:$C$1439,MATCH(B450,Historical!$B$7:$B$1446,0))*IF(AH450="n/a",1.03,IF(AH450&lt;0,1.01,IF(AH450&gt;10,1.1,(1+AH450/100))))</f>
        <v>1.54</v>
      </c>
      <c r="AS450" s="937">
        <f t="shared" si="114"/>
        <v>1.6940000000000002</v>
      </c>
      <c r="AT450" s="937">
        <f t="shared" si="120"/>
        <v>1.8634000000000004</v>
      </c>
      <c r="AU450" s="937">
        <f t="shared" si="120"/>
        <v>2.0497400000000008</v>
      </c>
      <c r="AV450" s="937">
        <f t="shared" si="120"/>
        <v>2.2547140000000012</v>
      </c>
      <c r="AW450" s="704">
        <f t="shared" si="115"/>
        <v>9.4018540000000019</v>
      </c>
      <c r="AX450" s="812">
        <f t="shared" si="116"/>
        <v>11.398950048496607</v>
      </c>
      <c r="AY450" s="790">
        <v>0.68</v>
      </c>
      <c r="AZ450" s="933">
        <v>37.200000000000003</v>
      </c>
      <c r="BA450" s="933">
        <v>-20.84</v>
      </c>
      <c r="BB450" s="933">
        <v>4.09</v>
      </c>
      <c r="BC450" s="933">
        <v>-1.66</v>
      </c>
      <c r="BE450" s="666">
        <v>2014</v>
      </c>
      <c r="BF450" s="948" t="e">
        <f>#VALUE!</f>
        <v>#VALUE!</v>
      </c>
      <c r="BG450" s="933">
        <v>23.7</v>
      </c>
    </row>
    <row r="451" spans="1:59" ht="11.25" customHeight="1" x14ac:dyDescent="0.2">
      <c r="A451" s="630" t="s">
        <v>1638</v>
      </c>
      <c r="B451" s="927" t="s">
        <v>1639</v>
      </c>
      <c r="C451" s="994" t="s">
        <v>123</v>
      </c>
      <c r="D451" s="994" t="s">
        <v>4403</v>
      </c>
      <c r="E451" s="794">
        <v>7</v>
      </c>
      <c r="F451" s="526">
        <v>643</v>
      </c>
      <c r="G451" s="526" t="s">
        <v>106</v>
      </c>
      <c r="H451" s="526" t="s">
        <v>106</v>
      </c>
      <c r="I451" s="926">
        <v>38.72</v>
      </c>
      <c r="J451" s="704">
        <f t="shared" si="104"/>
        <v>4.5454545454545459</v>
      </c>
      <c r="K451" s="929">
        <v>0.44</v>
      </c>
      <c r="L451" s="641">
        <v>4</v>
      </c>
      <c r="M451" s="695">
        <f t="shared" si="105"/>
        <v>1.76</v>
      </c>
      <c r="N451" s="923" t="s">
        <v>610</v>
      </c>
      <c r="O451" s="797">
        <v>0.43</v>
      </c>
      <c r="P451" s="917">
        <v>43433</v>
      </c>
      <c r="Q451" s="917">
        <v>43455</v>
      </c>
      <c r="R451" s="695">
        <f t="shared" si="106"/>
        <v>2.3255813953488391</v>
      </c>
      <c r="S451" s="761">
        <f>IF(INDEX(Historical!$D$7:$D$1439,MATCH(B451,Historical!$B$7:$B$1446,0))=0,"n/a",(INDEX(Historical!$C$7:$C$1439,MATCH(B451,Historical!$B$7:$B$1446,0))/INDEX(Historical!$D$7:$D$1439,MATCH(B451,Historical!$B$7:$B$1446,0))-1)*100)</f>
        <v>2.3668639053254559</v>
      </c>
      <c r="T451" s="761">
        <f>IF(INDEX(Historical!$F$7:$F$1432,MATCH(B451,Historical!$B$7:$B$1446,0))=0,"n/a",((INDEX(Historical!$C$7:$C$1439,MATCH(B451,Historical!$B$7:$B$1446,0))/INDEX(Historical!$F$7:$F$1432,MATCH(B451,Historical!$B$7:$B$1446,0)))^(1/3)-1)*100)</f>
        <v>3.9541410047541969</v>
      </c>
      <c r="U451" s="761">
        <f>IF(INDEX(Historical!$H$7:$H$1432,MATCH(B451,Historical!$B$7:$B$1446,0))=0,"n/a",((INDEX(Historical!$C$7:$C$1439,MATCH(B451,Historical!$B$7:$B$1446,0))/INDEX(Historical!$H$7:$H$1432,MATCH(B451,Historical!$B$7:$B$1446,0)))^(1/5)-1)*100)</f>
        <v>6.5454999507434497</v>
      </c>
      <c r="V451" s="761">
        <f>IF(INDEX(Historical!$O$7:$O$1432,MATCH(B451,Historical!$B$7:$B$1446,0))=0,"n/a",((INDEX(Historical!$C$7:$C$1439,MATCH(B451,Historical!$B$7:$B$1446,0))/INDEX(Historical!$O$7:$O$1432,MATCH(B451,Historical!$B$7:$B$1446,0)))^(1/10)-1)*100)</f>
        <v>19.149571504830941</v>
      </c>
      <c r="W451" s="762">
        <f t="shared" si="107"/>
        <v>0.34180921223705657</v>
      </c>
      <c r="X451" s="763">
        <f t="shared" si="108"/>
        <v>4.3636666338289665</v>
      </c>
      <c r="Y451" s="715"/>
      <c r="Z451" s="704">
        <f t="shared" si="109"/>
        <v>65.427509293680302</v>
      </c>
      <c r="AA451" s="937">
        <f t="shared" si="110"/>
        <v>14.394052044609666</v>
      </c>
      <c r="AB451" s="641">
        <v>12</v>
      </c>
      <c r="AC451" s="918">
        <v>2.69</v>
      </c>
      <c r="AD451" s="918">
        <v>2.88</v>
      </c>
      <c r="AE451" s="918">
        <v>1.18</v>
      </c>
      <c r="AF451" s="918">
        <v>2.12</v>
      </c>
      <c r="AG451" s="918">
        <v>16.8</v>
      </c>
      <c r="AH451" s="918">
        <v>-3.6999999999999997</v>
      </c>
      <c r="AI451" s="918">
        <v>6.3</v>
      </c>
      <c r="AJ451" s="918">
        <v>1.5</v>
      </c>
      <c r="AK451" s="918">
        <v>5</v>
      </c>
      <c r="AL451" s="930">
        <v>1230</v>
      </c>
      <c r="AM451" s="924">
        <v>0.89999999999999991</v>
      </c>
      <c r="AN451" s="918">
        <v>1.1200000000000001</v>
      </c>
      <c r="AO451" s="804">
        <f t="shared" si="111"/>
        <v>-3.3030975484116709</v>
      </c>
      <c r="AP451" s="805">
        <f t="shared" si="112"/>
        <v>11.090954496197995</v>
      </c>
      <c r="AQ451" s="938">
        <f t="shared" si="113"/>
        <v>16.457699205567522</v>
      </c>
      <c r="AR451" s="704">
        <f>INDEX(Historical!$C$7:$C$1439,MATCH(B451,Historical!$B$7:$B$1446,0))*IF(AH451="n/a",1.03,IF(AH451&lt;0,1.01,IF(AH451&gt;10,1.1,(1+AH451/100))))</f>
        <v>1.7473000000000001</v>
      </c>
      <c r="AS451" s="937">
        <f t="shared" si="114"/>
        <v>1.8573799</v>
      </c>
      <c r="AT451" s="937">
        <f t="shared" si="120"/>
        <v>1.9502488950000001</v>
      </c>
      <c r="AU451" s="937">
        <f t="shared" si="120"/>
        <v>2.0477613397500001</v>
      </c>
      <c r="AV451" s="937">
        <f t="shared" si="120"/>
        <v>2.1501494067375</v>
      </c>
      <c r="AW451" s="704">
        <f t="shared" si="115"/>
        <v>9.7528395414875</v>
      </c>
      <c r="AX451" s="812">
        <f t="shared" si="116"/>
        <v>25.188118650535902</v>
      </c>
      <c r="AY451" s="997">
        <v>1.68</v>
      </c>
      <c r="AZ451" s="924">
        <v>59.01</v>
      </c>
      <c r="BA451" s="924">
        <v>-14.860000000000001</v>
      </c>
      <c r="BB451" s="924">
        <v>9.7199999999999989</v>
      </c>
      <c r="BC451" s="924">
        <v>7.55</v>
      </c>
      <c r="BE451" s="666">
        <v>2013</v>
      </c>
      <c r="BF451" s="948" t="e">
        <f>#VALUE!</f>
        <v>#VALUE!</v>
      </c>
      <c r="BG451" s="933">
        <v>6.3</v>
      </c>
    </row>
    <row r="452" spans="1:59" ht="11.25" customHeight="1" x14ac:dyDescent="0.2">
      <c r="A452" s="611" t="s">
        <v>1691</v>
      </c>
      <c r="B452" s="927" t="s">
        <v>1692</v>
      </c>
      <c r="C452" s="994" t="s">
        <v>112</v>
      </c>
      <c r="D452" s="994" t="s">
        <v>213</v>
      </c>
      <c r="E452" s="794">
        <v>8</v>
      </c>
      <c r="F452" s="526">
        <v>543</v>
      </c>
      <c r="G452" s="526" t="s">
        <v>106</v>
      </c>
      <c r="H452" s="526" t="s">
        <v>106</v>
      </c>
      <c r="I452" s="926">
        <v>73.400000000000006</v>
      </c>
      <c r="J452" s="704">
        <f t="shared" si="104"/>
        <v>1.0899182561307901</v>
      </c>
      <c r="K452" s="929">
        <v>0.2</v>
      </c>
      <c r="L452" s="641">
        <v>4</v>
      </c>
      <c r="M452" s="695">
        <f t="shared" si="105"/>
        <v>0.8</v>
      </c>
      <c r="N452" s="923" t="s">
        <v>517</v>
      </c>
      <c r="O452" s="797">
        <v>0.18</v>
      </c>
      <c r="P452" s="917">
        <v>43411</v>
      </c>
      <c r="Q452" s="917">
        <v>43431</v>
      </c>
      <c r="R452" s="695">
        <f t="shared" si="106"/>
        <v>11.111111111111121</v>
      </c>
      <c r="S452" s="761">
        <f>IF(INDEX(Historical!$D$7:$D$1439,MATCH(B452,Historical!$B$7:$B$1446,0))=0,"n/a",(INDEX(Historical!$C$7:$C$1439,MATCH(B452,Historical!$B$7:$B$1446,0))/INDEX(Historical!$D$7:$D$1439,MATCH(B452,Historical!$B$7:$B$1446,0))-1)*100)</f>
        <v>12.121212121212132</v>
      </c>
      <c r="T452" s="761">
        <f>IF(INDEX(Historical!$F$7:$F$1432,MATCH(B452,Historical!$B$7:$B$1446,0))=0,"n/a",((INDEX(Historical!$C$7:$C$1439,MATCH(B452,Historical!$B$7:$B$1446,0))/INDEX(Historical!$F$7:$F$1432,MATCH(B452,Historical!$B$7:$B$1446,0)))^(1/3)-1)*100)</f>
        <v>13.960384306101293</v>
      </c>
      <c r="U452" s="761">
        <f>IF(INDEX(Historical!$H$7:$H$1432,MATCH(B452,Historical!$B$7:$B$1446,0))=0,"n/a",((INDEX(Historical!$C$7:$C$1439,MATCH(B452,Historical!$B$7:$B$1446,0))/INDEX(Historical!$H$7:$H$1432,MATCH(B452,Historical!$B$7:$B$1446,0)))^(1/5)-1)*100)</f>
        <v>16.828973416570705</v>
      </c>
      <c r="V452" s="761">
        <f>IF(INDEX(Historical!$O$7:$O$1432,MATCH(B452,Historical!$B$7:$B$1446,0))=0,"n/a",((INDEX(Historical!$C$7:$C$1439,MATCH(B452,Historical!$B$7:$B$1446,0))/INDEX(Historical!$O$7:$O$1432,MATCH(B452,Historical!$B$7:$B$1446,0)))^(1/10)-1)*100)</f>
        <v>-1.2595178915447813</v>
      </c>
      <c r="W452" s="762" t="str">
        <f t="shared" si="107"/>
        <v>n/a</v>
      </c>
      <c r="X452" s="763">
        <f t="shared" si="108"/>
        <v>3.1164765586242043</v>
      </c>
      <c r="Y452" s="928"/>
      <c r="Z452" s="704">
        <f t="shared" si="109"/>
        <v>17.817371937639198</v>
      </c>
      <c r="AA452" s="937">
        <f t="shared" si="110"/>
        <v>16.347438752783965</v>
      </c>
      <c r="AB452" s="641">
        <v>6</v>
      </c>
      <c r="AC452" s="918">
        <v>4.49</v>
      </c>
      <c r="AD452" s="918">
        <v>1.64</v>
      </c>
      <c r="AE452" s="918">
        <v>1.18</v>
      </c>
      <c r="AF452" s="918">
        <v>2.0499999999999998</v>
      </c>
      <c r="AG452" s="918">
        <v>12.1</v>
      </c>
      <c r="AH452" s="918">
        <v>22.2</v>
      </c>
      <c r="AI452" s="918">
        <v>21.6</v>
      </c>
      <c r="AJ452" s="918">
        <v>5.4</v>
      </c>
      <c r="AK452" s="918">
        <v>10</v>
      </c>
      <c r="AL452" s="930">
        <v>985.76</v>
      </c>
      <c r="AM452" s="924">
        <v>1</v>
      </c>
      <c r="AN452" s="918">
        <v>0.7</v>
      </c>
      <c r="AO452" s="804">
        <f t="shared" si="111"/>
        <v>1.5714529199175296</v>
      </c>
      <c r="AP452" s="805">
        <f t="shared" si="112"/>
        <v>17.918891672701495</v>
      </c>
      <c r="AQ452" s="938">
        <f t="shared" si="113"/>
        <v>22.042341365076389</v>
      </c>
      <c r="AR452" s="704">
        <f>INDEX(Historical!$C$7:$C$1439,MATCH(B452,Historical!$B$7:$B$1446,0))*IF(AH452="n/a",1.03,IF(AH452&lt;0,1.01,IF(AH452&gt;10,1.1,(1+AH452/100))))</f>
        <v>0.81400000000000006</v>
      </c>
      <c r="AS452" s="937">
        <f t="shared" si="114"/>
        <v>0.89540000000000008</v>
      </c>
      <c r="AT452" s="937">
        <f t="shared" si="120"/>
        <v>0.98494000000000015</v>
      </c>
      <c r="AU452" s="937">
        <f t="shared" si="120"/>
        <v>1.0834340000000002</v>
      </c>
      <c r="AV452" s="937">
        <f t="shared" si="120"/>
        <v>1.1917774000000003</v>
      </c>
      <c r="AW452" s="704">
        <f t="shared" si="115"/>
        <v>4.9695514000000012</v>
      </c>
      <c r="AX452" s="812">
        <f t="shared" si="116"/>
        <v>6.77050599455041</v>
      </c>
      <c r="AY452" s="997">
        <v>1.66</v>
      </c>
      <c r="AZ452" s="924">
        <v>18.350000000000001</v>
      </c>
      <c r="BA452" s="924">
        <v>-35.730000000000004</v>
      </c>
      <c r="BB452" s="924">
        <v>-4.3600000000000003</v>
      </c>
      <c r="BC452" s="924">
        <v>-18.360000000000003</v>
      </c>
      <c r="BE452" s="666">
        <v>2012</v>
      </c>
      <c r="BF452" s="948" t="e">
        <f>#VALUE!</f>
        <v>#VALUE!</v>
      </c>
      <c r="BG452" s="933">
        <v>5.7</v>
      </c>
    </row>
    <row r="453" spans="1:59" ht="11.25" customHeight="1" x14ac:dyDescent="0.2">
      <c r="A453" s="537" t="s">
        <v>1703</v>
      </c>
      <c r="B453" s="927" t="s">
        <v>1704</v>
      </c>
      <c r="C453" s="994" t="s">
        <v>108</v>
      </c>
      <c r="D453" s="994" t="s">
        <v>4376</v>
      </c>
      <c r="E453" s="794">
        <v>9</v>
      </c>
      <c r="F453" s="526">
        <v>390</v>
      </c>
      <c r="G453" s="526" t="s">
        <v>37</v>
      </c>
      <c r="H453" s="526" t="s">
        <v>37</v>
      </c>
      <c r="I453" s="926">
        <v>33.81</v>
      </c>
      <c r="J453" s="704">
        <f t="shared" si="104"/>
        <v>2.9577048210588583</v>
      </c>
      <c r="K453" s="929">
        <v>0.25</v>
      </c>
      <c r="L453" s="641">
        <v>4</v>
      </c>
      <c r="M453" s="695">
        <f t="shared" si="105"/>
        <v>1</v>
      </c>
      <c r="N453" s="923" t="s">
        <v>164</v>
      </c>
      <c r="O453" s="797">
        <v>0.23</v>
      </c>
      <c r="P453" s="917">
        <v>43357</v>
      </c>
      <c r="Q453" s="917">
        <v>43374</v>
      </c>
      <c r="R453" s="695">
        <f t="shared" si="106"/>
        <v>8.6956521739130395</v>
      </c>
      <c r="S453" s="761">
        <f>IF(INDEX(Historical!$D$7:$D$1439,MATCH(B453,Historical!$B$7:$B$1446,0))=0,"n/a",(INDEX(Historical!$C$7:$C$1439,MATCH(B453,Historical!$B$7:$B$1446,0))/INDEX(Historical!$D$7:$D$1439,MATCH(B453,Historical!$B$7:$B$1446,0))-1)*100)</f>
        <v>19.999999999999996</v>
      </c>
      <c r="T453" s="761">
        <f>IF(INDEX(Historical!$F$7:$F$1432,MATCH(B453,Historical!$B$7:$B$1446,0))=0,"n/a",((INDEX(Historical!$C$7:$C$1439,MATCH(B453,Historical!$B$7:$B$1446,0))/INDEX(Historical!$F$7:$F$1432,MATCH(B453,Historical!$B$7:$B$1446,0)))^(1/3)-1)*100)</f>
        <v>14.471424255333186</v>
      </c>
      <c r="U453" s="761">
        <f>IF(INDEX(Historical!$H$7:$H$1432,MATCH(B453,Historical!$B$7:$B$1446,0))=0,"n/a",((INDEX(Historical!$C$7:$C$1439,MATCH(B453,Historical!$B$7:$B$1446,0))/INDEX(Historical!$H$7:$H$1432,MATCH(B453,Historical!$B$7:$B$1446,0)))^(1/5)-1)*100)</f>
        <v>12.195514544619957</v>
      </c>
      <c r="V453" s="761">
        <f>IF(INDEX(Historical!$O$7:$O$1432,MATCH(B453,Historical!$B$7:$B$1446,0))=0,"n/a",((INDEX(Historical!$C$7:$C$1439,MATCH(B453,Historical!$B$7:$B$1446,0))/INDEX(Historical!$O$7:$O$1432,MATCH(B453,Historical!$B$7:$B$1446,0)))^(1/10)-1)*100)</f>
        <v>7.7917090923967924</v>
      </c>
      <c r="W453" s="762">
        <f t="shared" si="107"/>
        <v>1.5651912051645294</v>
      </c>
      <c r="X453" s="763">
        <f t="shared" si="108"/>
        <v>0.87737514709496078</v>
      </c>
      <c r="Y453" s="928"/>
      <c r="Z453" s="704">
        <f t="shared" si="109"/>
        <v>41.32231404958678</v>
      </c>
      <c r="AA453" s="937">
        <f t="shared" si="110"/>
        <v>13.971074380165291</v>
      </c>
      <c r="AB453" s="641">
        <v>12</v>
      </c>
      <c r="AC453" s="918">
        <v>2.42</v>
      </c>
      <c r="AD453" s="918">
        <v>1.4</v>
      </c>
      <c r="AE453" s="918">
        <v>6.29</v>
      </c>
      <c r="AF453" s="918">
        <v>2.09</v>
      </c>
      <c r="AG453" s="918">
        <v>15.8</v>
      </c>
      <c r="AH453" s="918">
        <v>26.6</v>
      </c>
      <c r="AI453" s="918">
        <v>6.3299999999999992</v>
      </c>
      <c r="AJ453" s="918">
        <v>13.900000000000002</v>
      </c>
      <c r="AK453" s="918">
        <v>10</v>
      </c>
      <c r="AL453" s="930">
        <v>816.51</v>
      </c>
      <c r="AM453" s="924">
        <v>4.3999999999999995</v>
      </c>
      <c r="AN453" s="918">
        <v>0</v>
      </c>
      <c r="AO453" s="804">
        <f t="shared" si="111"/>
        <v>1.1821449855135242</v>
      </c>
      <c r="AP453" s="805">
        <f t="shared" si="112"/>
        <v>15.153219365678815</v>
      </c>
      <c r="AQ453" s="938">
        <f t="shared" si="113"/>
        <v>13.919163258758882</v>
      </c>
      <c r="AR453" s="704">
        <f>INDEX(Historical!$C$7:$C$1439,MATCH(B453,Historical!$B$7:$B$1446,0))*IF(AH453="n/a",1.03,IF(AH453&lt;0,1.01,IF(AH453&gt;10,1.1,(1+AH453/100))))</f>
        <v>1.056</v>
      </c>
      <c r="AS453" s="937">
        <f t="shared" si="114"/>
        <v>1.1228448</v>
      </c>
      <c r="AT453" s="937">
        <f t="shared" si="120"/>
        <v>1.23512928</v>
      </c>
      <c r="AU453" s="937">
        <f t="shared" si="120"/>
        <v>1.358642208</v>
      </c>
      <c r="AV453" s="937">
        <f t="shared" si="120"/>
        <v>1.4945064288000001</v>
      </c>
      <c r="AW453" s="704">
        <f t="shared" si="115"/>
        <v>6.2671227168000003</v>
      </c>
      <c r="AX453" s="812">
        <f t="shared" si="116"/>
        <v>18.536299073646852</v>
      </c>
      <c r="AY453" s="997">
        <v>0.45</v>
      </c>
      <c r="AZ453" s="924">
        <v>20.66</v>
      </c>
      <c r="BA453" s="924">
        <v>-17.54</v>
      </c>
      <c r="BB453" s="924">
        <v>-3.9</v>
      </c>
      <c r="BC453" s="924">
        <v>-4.2700000000000005</v>
      </c>
      <c r="BE453" s="666">
        <v>2010</v>
      </c>
      <c r="BF453" s="948" t="e">
        <f>#VALUE!</f>
        <v>#VALUE!</v>
      </c>
      <c r="BG453" s="933">
        <v>1.7000000000000002</v>
      </c>
    </row>
    <row r="454" spans="1:59" s="840" customFormat="1" ht="11.25" customHeight="1" x14ac:dyDescent="0.2">
      <c r="A454" s="819" t="s">
        <v>1722</v>
      </c>
      <c r="B454" s="848" t="s">
        <v>1723</v>
      </c>
      <c r="C454" s="994" t="s">
        <v>108</v>
      </c>
      <c r="D454" s="994" t="s">
        <v>4368</v>
      </c>
      <c r="E454" s="820">
        <v>9</v>
      </c>
      <c r="F454" s="526">
        <v>382</v>
      </c>
      <c r="G454" s="1151" t="s">
        <v>106</v>
      </c>
      <c r="H454" s="1151" t="s">
        <v>106</v>
      </c>
      <c r="I454" s="821">
        <v>26.91</v>
      </c>
      <c r="J454" s="822">
        <f t="shared" si="104"/>
        <v>3.2701597918989225</v>
      </c>
      <c r="K454" s="823">
        <v>0.22</v>
      </c>
      <c r="L454" s="824">
        <v>4</v>
      </c>
      <c r="M454" s="825">
        <f t="shared" si="105"/>
        <v>0.88</v>
      </c>
      <c r="N454" s="826" t="s">
        <v>435</v>
      </c>
      <c r="O454" s="827">
        <v>0.2</v>
      </c>
      <c r="P454" s="828">
        <v>43320</v>
      </c>
      <c r="Q454" s="828">
        <v>43335</v>
      </c>
      <c r="R454" s="825">
        <f t="shared" si="106"/>
        <v>9.9999999999999947</v>
      </c>
      <c r="S454" s="761">
        <f>IF(INDEX(Historical!$D$7:$D$1439,MATCH(B454,Historical!$B$7:$B$1446,0))=0,"n/a",(INDEX(Historical!$C$7:$C$1439,MATCH(B454,Historical!$B$7:$B$1446,0))/INDEX(Historical!$D$7:$D$1439,MATCH(B454,Historical!$B$7:$B$1446,0))-1)*100)</f>
        <v>4.9999999999999822</v>
      </c>
      <c r="T454" s="761">
        <f>IF(INDEX(Historical!$F$7:$F$1432,MATCH(B454,Historical!$B$7:$B$1446,0))=0,"n/a",((INDEX(Historical!$C$7:$C$1439,MATCH(B454,Historical!$B$7:$B$1446,0))/INDEX(Historical!$F$7:$F$1432,MATCH(B454,Historical!$B$7:$B$1446,0)))^(1/3)-1)*100)</f>
        <v>8.3706762661827092</v>
      </c>
      <c r="U454" s="761">
        <f>IF(INDEX(Historical!$H$7:$H$1432,MATCH(B454,Historical!$B$7:$B$1446,0))=0,"n/a",((INDEX(Historical!$C$7:$C$1439,MATCH(B454,Historical!$B$7:$B$1446,0))/INDEX(Historical!$H$7:$H$1432,MATCH(B454,Historical!$B$7:$B$1446,0)))^(1/5)-1)*100)</f>
        <v>10.066508085209659</v>
      </c>
      <c r="V454" s="761" t="str">
        <f>IF(INDEX(Historical!$O$7:$O$1432,MATCH(B454,Historical!$B$7:$B$1446,0))=0,"n/a",((INDEX(Historical!$C$7:$C$1439,MATCH(B454,Historical!$B$7:$B$1446,0))/INDEX(Historical!$O$7:$O$1432,MATCH(B454,Historical!$B$7:$B$1446,0)))^(1/10)-1)*100)</f>
        <v>n/a</v>
      </c>
      <c r="W454" s="829" t="str">
        <f t="shared" si="107"/>
        <v>n/a</v>
      </c>
      <c r="X454" s="830">
        <f t="shared" si="108"/>
        <v>1.5486935515707168</v>
      </c>
      <c r="Y454" s="854"/>
      <c r="Z454" s="822">
        <f t="shared" si="109"/>
        <v>43.137254901960787</v>
      </c>
      <c r="AA454" s="832">
        <f t="shared" si="110"/>
        <v>13.191176470588236</v>
      </c>
      <c r="AB454" s="824">
        <v>12</v>
      </c>
      <c r="AC454" s="833">
        <v>2.04</v>
      </c>
      <c r="AD454" s="833">
        <v>3.31</v>
      </c>
      <c r="AE454" s="833">
        <v>3.59</v>
      </c>
      <c r="AF454" s="833">
        <v>1.05</v>
      </c>
      <c r="AG454" s="833">
        <v>8.2000000000000011</v>
      </c>
      <c r="AH454" s="833">
        <v>14.099999999999998</v>
      </c>
      <c r="AI454" s="833">
        <v>4.55</v>
      </c>
      <c r="AJ454" s="833">
        <v>6.5</v>
      </c>
      <c r="AK454" s="833">
        <v>4</v>
      </c>
      <c r="AL454" s="834">
        <v>262.91000000000003</v>
      </c>
      <c r="AM454" s="835">
        <v>4.9000000000000004</v>
      </c>
      <c r="AN454" s="833">
        <v>0</v>
      </c>
      <c r="AO454" s="836">
        <f t="shared" si="111"/>
        <v>0.14549140652034609</v>
      </c>
      <c r="AP454" s="837">
        <f t="shared" si="112"/>
        <v>13.336667877108582</v>
      </c>
      <c r="AQ454" s="838">
        <f t="shared" si="113"/>
        <v>-21.540568744470391</v>
      </c>
      <c r="AR454" s="704">
        <f>INDEX(Historical!$C$7:$C$1439,MATCH(B454,Historical!$B$7:$B$1446,0))*IF(AH454="n/a",1.03,IF(AH454&lt;0,1.01,IF(AH454&gt;10,1.1,(1+AH454/100))))</f>
        <v>0.92400000000000004</v>
      </c>
      <c r="AS454" s="832">
        <f t="shared" si="114"/>
        <v>0.96604200000000018</v>
      </c>
      <c r="AT454" s="832">
        <f t="shared" si="120"/>
        <v>1.0046836800000003</v>
      </c>
      <c r="AU454" s="832">
        <f t="shared" si="120"/>
        <v>1.0448710272000004</v>
      </c>
      <c r="AV454" s="832">
        <f t="shared" si="120"/>
        <v>1.0866658682880004</v>
      </c>
      <c r="AW454" s="822">
        <f t="shared" si="115"/>
        <v>5.0262625754880013</v>
      </c>
      <c r="AX454" s="839">
        <f t="shared" si="116"/>
        <v>18.6780474748718</v>
      </c>
      <c r="AY454" s="998">
        <v>0.4</v>
      </c>
      <c r="AZ454" s="835">
        <v>8.61</v>
      </c>
      <c r="BA454" s="835">
        <v>-14.89</v>
      </c>
      <c r="BB454" s="835">
        <v>-1.8399999999999999</v>
      </c>
      <c r="BC454" s="835">
        <v>-5.5</v>
      </c>
      <c r="BD454" s="964"/>
      <c r="BE454" s="666">
        <v>2010</v>
      </c>
      <c r="BF454" s="948" t="e">
        <f>#VALUE!</f>
        <v>#VALUE!</v>
      </c>
      <c r="BG454" s="895">
        <v>0.89999999999999991</v>
      </c>
    </row>
    <row r="455" spans="1:59" ht="11.25" customHeight="1" x14ac:dyDescent="0.2">
      <c r="A455" s="630" t="s">
        <v>1736</v>
      </c>
      <c r="B455" s="927" t="s">
        <v>1737</v>
      </c>
      <c r="C455" s="994" t="s">
        <v>108</v>
      </c>
      <c r="D455" s="994" t="s">
        <v>4376</v>
      </c>
      <c r="E455" s="794">
        <v>6</v>
      </c>
      <c r="F455" s="526">
        <v>748</v>
      </c>
      <c r="G455" s="526" t="s">
        <v>106</v>
      </c>
      <c r="H455" s="526" t="s">
        <v>106</v>
      </c>
      <c r="I455" s="926">
        <v>39.29</v>
      </c>
      <c r="J455" s="704">
        <f t="shared" ref="J455:J518" si="121">(M455/I455)*100</f>
        <v>1.934334436243319</v>
      </c>
      <c r="K455" s="929">
        <v>0.19</v>
      </c>
      <c r="L455" s="641">
        <v>4</v>
      </c>
      <c r="M455" s="695">
        <f t="shared" ref="M455:M518" si="122">K455*L455</f>
        <v>0.76</v>
      </c>
      <c r="N455" s="923" t="s">
        <v>320</v>
      </c>
      <c r="O455" s="797">
        <v>0.17</v>
      </c>
      <c r="P455" s="917">
        <v>43447</v>
      </c>
      <c r="Q455" s="917">
        <v>43462</v>
      </c>
      <c r="R455" s="695">
        <f t="shared" ref="R455:R518" si="123">(K455-O455)/O455*100</f>
        <v>11.764705882352935</v>
      </c>
      <c r="S455" s="761">
        <f>IF(INDEX(Historical!$D$7:$D$1439,MATCH(B455,Historical!$B$7:$B$1446,0))=0,"n/a",(INDEX(Historical!$C$7:$C$1439,MATCH(B455,Historical!$B$7:$B$1446,0))/INDEX(Historical!$D$7:$D$1439,MATCH(B455,Historical!$B$7:$B$1446,0))-1)*100)</f>
        <v>6.0606060606060552</v>
      </c>
      <c r="T455" s="761">
        <f>IF(INDEX(Historical!$F$7:$F$1432,MATCH(B455,Historical!$B$7:$B$1446,0))=0,"n/a",((INDEX(Historical!$C$7:$C$1439,MATCH(B455,Historical!$B$7:$B$1446,0))/INDEX(Historical!$F$7:$F$1432,MATCH(B455,Historical!$B$7:$B$1446,0)))^(1/3)-1)*100)</f>
        <v>10.415886963424924</v>
      </c>
      <c r="U455" s="761">
        <f>IF(INDEX(Historical!$H$7:$H$1432,MATCH(B455,Historical!$B$7:$B$1446,0))=0,"n/a",((INDEX(Historical!$C$7:$C$1439,MATCH(B455,Historical!$B$7:$B$1446,0))/INDEX(Historical!$H$7:$H$1432,MATCH(B455,Historical!$B$7:$B$1446,0)))^(1/5)-1)*100)</f>
        <v>10.756634324828983</v>
      </c>
      <c r="V455" s="761">
        <f>IF(INDEX(Historical!$O$7:$O$1432,MATCH(B455,Historical!$B$7:$B$1446,0))=0,"n/a",((INDEX(Historical!$C$7:$C$1439,MATCH(B455,Historical!$B$7:$B$1446,0))/INDEX(Historical!$O$7:$O$1432,MATCH(B455,Historical!$B$7:$B$1446,0)))^(1/10)-1)*100)</f>
        <v>3.017135486046052</v>
      </c>
      <c r="W455" s="762">
        <f t="shared" ref="W455:W518" si="124">IF(OR(U455&lt;=0,U455="n/a",V455&lt;=0,V455="n/a"),"n/a",U455/V455)</f>
        <v>3.5651810714425438</v>
      </c>
      <c r="X455" s="763">
        <f t="shared" ref="X455:X518" si="125">IF(OR(AJ455&lt;=0,AJ455="n/a",U455&lt;=0,U455="n/a"),"n/a",U455/AJ455)</f>
        <v>1.265486391156351</v>
      </c>
      <c r="Y455" s="718"/>
      <c r="Z455" s="704">
        <f t="shared" ref="Z455:Z518" si="126">IF(OR(AC455&lt;0.01,AC455="n/a"),"n/a",M455/AC455*100)</f>
        <v>30.039525691699609</v>
      </c>
      <c r="AA455" s="937">
        <f t="shared" ref="AA455:AA518" si="127">IF(OR(AC455&lt;0.01,AC455="n/a"),"n/a",I455/AC455)</f>
        <v>15.529644268774705</v>
      </c>
      <c r="AB455" s="641">
        <v>12</v>
      </c>
      <c r="AC455" s="918">
        <v>2.5299999999999998</v>
      </c>
      <c r="AD455" s="918">
        <v>2.2200000000000002</v>
      </c>
      <c r="AE455" s="918">
        <v>5.48</v>
      </c>
      <c r="AF455" s="918">
        <v>1.44</v>
      </c>
      <c r="AG455" s="918">
        <v>10.299999999999999</v>
      </c>
      <c r="AH455" s="918">
        <v>23.200000000000003</v>
      </c>
      <c r="AI455" s="918">
        <v>6.43</v>
      </c>
      <c r="AJ455" s="918">
        <v>8.5</v>
      </c>
      <c r="AK455" s="918">
        <v>7.0000000000000009</v>
      </c>
      <c r="AL455" s="930">
        <v>1250</v>
      </c>
      <c r="AM455" s="924">
        <v>0.89999999999999991</v>
      </c>
      <c r="AN455" s="918">
        <v>7.0000000000000007E-2</v>
      </c>
      <c r="AO455" s="804">
        <f t="shared" ref="AO455:AO518" si="128">IF(U455="n/a","n/a",IF(AA455&lt;0,"n/a",IF(AA455="n/a","n/a",J455+U455-AA455)))</f>
        <v>-2.8386755077024031</v>
      </c>
      <c r="AP455" s="805">
        <f t="shared" ref="AP455:AP518" si="129">IF(U455="n/a","n/a",J455+U455)</f>
        <v>12.690968761072302</v>
      </c>
      <c r="AQ455" s="938">
        <f t="shared" ref="AQ455:AQ518" si="130">IF(OR(AC455&lt;0.01,AF455="n/a"),"n/a",(I455/SQRT(22.5*AC455*(I455/AF455))-1)*100)</f>
        <v>-0.30560531295749094</v>
      </c>
      <c r="AR455" s="704">
        <f>INDEX(Historical!$C$7:$C$1439,MATCH(B455,Historical!$B$7:$B$1446,0))*IF(AH455="n/a",1.03,IF(AH455&lt;0,1.01,IF(AH455&gt;10,1.1,(1+AH455/100))))</f>
        <v>0.77</v>
      </c>
      <c r="AS455" s="937">
        <f t="shared" ref="AS455:AS518" si="131">IF($AI455="n/a",1.03*AR455,IF($AI455&lt;0,1.01*AR455,IF($AI455&gt;10,1.1*AR455,(1+$AI455/100)*AR455)))</f>
        <v>0.81951099999999999</v>
      </c>
      <c r="AT455" s="937">
        <f t="shared" si="120"/>
        <v>0.87687677000000008</v>
      </c>
      <c r="AU455" s="937">
        <f t="shared" si="120"/>
        <v>0.93825814390000017</v>
      </c>
      <c r="AV455" s="937">
        <f t="shared" si="120"/>
        <v>1.0039362139730001</v>
      </c>
      <c r="AW455" s="704">
        <f t="shared" ref="AW455:AW518" si="132">SUM(AR455:AV455)</f>
        <v>4.4085821278730002</v>
      </c>
      <c r="AX455" s="812">
        <f t="shared" ref="AX455:AX518" si="133">AW455/I455*100</f>
        <v>11.220621348620515</v>
      </c>
      <c r="AY455" s="997">
        <v>0.87</v>
      </c>
      <c r="AZ455" s="924">
        <v>26.55</v>
      </c>
      <c r="BA455" s="924">
        <v>-3.2</v>
      </c>
      <c r="BB455" s="924">
        <v>2.39</v>
      </c>
      <c r="BC455" s="924">
        <v>4.5900000000000007</v>
      </c>
      <c r="BE455" s="666">
        <v>2014</v>
      </c>
      <c r="BF455" s="948" t="e">
        <f t="shared" ref="BF455" si="134">#VALUE!</f>
        <v>#VALUE!</v>
      </c>
      <c r="BG455" s="933">
        <v>1.2</v>
      </c>
    </row>
    <row r="456" spans="1:59" ht="11.25" customHeight="1" x14ac:dyDescent="0.2">
      <c r="A456" s="537" t="s">
        <v>1715</v>
      </c>
      <c r="B456" s="927" t="s">
        <v>1716</v>
      </c>
      <c r="C456" s="994" t="s">
        <v>4227</v>
      </c>
      <c r="D456" s="994" t="s">
        <v>4375</v>
      </c>
      <c r="E456" s="794">
        <v>6</v>
      </c>
      <c r="F456" s="526">
        <v>719</v>
      </c>
      <c r="G456" s="526" t="s">
        <v>106</v>
      </c>
      <c r="H456" s="526" t="s">
        <v>106</v>
      </c>
      <c r="I456" s="926">
        <v>80.75</v>
      </c>
      <c r="J456" s="704">
        <f t="shared" si="121"/>
        <v>2.1795665634674921</v>
      </c>
      <c r="K456" s="929">
        <v>0.44</v>
      </c>
      <c r="L456" s="641">
        <v>4</v>
      </c>
      <c r="M456" s="695">
        <f t="shared" si="122"/>
        <v>1.76</v>
      </c>
      <c r="N456" s="923" t="s">
        <v>228</v>
      </c>
      <c r="O456" s="797">
        <v>0.4</v>
      </c>
      <c r="P456" s="660">
        <v>43244</v>
      </c>
      <c r="Q456" s="660">
        <v>43259</v>
      </c>
      <c r="R456" s="695">
        <f t="shared" si="123"/>
        <v>9.9999999999999947</v>
      </c>
      <c r="S456" s="761">
        <f>IF(INDEX(Historical!$D$7:$D$1439,MATCH(B456,Historical!$B$7:$B$1446,0))=0,"n/a",(INDEX(Historical!$C$7:$C$1439,MATCH(B456,Historical!$B$7:$B$1446,0))/INDEX(Historical!$D$7:$D$1439,MATCH(B456,Historical!$B$7:$B$1446,0))-1)*100)</f>
        <v>9.5541401273885107</v>
      </c>
      <c r="T456" s="761">
        <f>IF(INDEX(Historical!$F$7:$F$1432,MATCH(B456,Historical!$B$7:$B$1446,0))=0,"n/a",((INDEX(Historical!$C$7:$C$1439,MATCH(B456,Historical!$B$7:$B$1446,0))/INDEX(Historical!$F$7:$F$1432,MATCH(B456,Historical!$B$7:$B$1446,0)))^(1/3)-1)*100)</f>
        <v>10.3501240610526</v>
      </c>
      <c r="U456" s="761">
        <f>IF(INDEX(Historical!$H$7:$H$1432,MATCH(B456,Historical!$B$7:$B$1446,0))=0,"n/a",((INDEX(Historical!$C$7:$C$1439,MATCH(B456,Historical!$B$7:$B$1446,0))/INDEX(Historical!$H$7:$H$1432,MATCH(B456,Historical!$B$7:$B$1446,0)))^(1/5)-1)*100)</f>
        <v>12.370274760425982</v>
      </c>
      <c r="V456" s="761">
        <f>IF(INDEX(Historical!$O$7:$O$1432,MATCH(B456,Historical!$B$7:$B$1446,0))=0,"n/a",((INDEX(Historical!$C$7:$C$1439,MATCH(B456,Historical!$B$7:$B$1446,0))/INDEX(Historical!$O$7:$O$1432,MATCH(B456,Historical!$B$7:$B$1446,0)))^(1/10)-1)*100)</f>
        <v>11.483358943118983</v>
      </c>
      <c r="W456" s="762">
        <f t="shared" si="124"/>
        <v>1.0772348771557345</v>
      </c>
      <c r="X456" s="763">
        <f t="shared" si="125"/>
        <v>0.46157741643380529</v>
      </c>
      <c r="Y456" s="928" t="s">
        <v>1717</v>
      </c>
      <c r="Z456" s="704">
        <f t="shared" si="126"/>
        <v>20.512820512820511</v>
      </c>
      <c r="AA456" s="937">
        <f t="shared" si="127"/>
        <v>9.4114219114219111</v>
      </c>
      <c r="AB456" s="641">
        <v>9</v>
      </c>
      <c r="AC456" s="918">
        <v>8.58</v>
      </c>
      <c r="AD456" s="918">
        <v>0.9</v>
      </c>
      <c r="AE456" s="918">
        <v>2.0299999999999998</v>
      </c>
      <c r="AF456" s="918">
        <v>2.7</v>
      </c>
      <c r="AG456" s="918">
        <v>28.799999999999997</v>
      </c>
      <c r="AH456" s="918">
        <v>107.5</v>
      </c>
      <c r="AI456" s="918">
        <v>10.92</v>
      </c>
      <c r="AJ456" s="918">
        <v>26.8</v>
      </c>
      <c r="AK456" s="918">
        <v>10.4</v>
      </c>
      <c r="AL456" s="930">
        <v>28090</v>
      </c>
      <c r="AM456" s="924">
        <v>0.2</v>
      </c>
      <c r="AN456" s="918">
        <v>0.39</v>
      </c>
      <c r="AO456" s="804">
        <f t="shared" si="128"/>
        <v>5.1384194124715634</v>
      </c>
      <c r="AP456" s="805">
        <f t="shared" si="129"/>
        <v>14.549841323893475</v>
      </c>
      <c r="AQ456" s="938">
        <f t="shared" si="130"/>
        <v>6.271850899973952</v>
      </c>
      <c r="AR456" s="704">
        <f>INDEX(Historical!$C$7:$C$1439,MATCH(B456,Historical!$B$7:$B$1446,0))*IF(AH456="n/a",1.03,IF(AH456&lt;0,1.01,IF(AH456&gt;10,1.1,(1+AH456/100))))</f>
        <v>1.8920000000000001</v>
      </c>
      <c r="AS456" s="937">
        <f t="shared" si="131"/>
        <v>2.0812000000000004</v>
      </c>
      <c r="AT456" s="937">
        <f t="shared" si="120"/>
        <v>2.2893200000000005</v>
      </c>
      <c r="AU456" s="937">
        <f t="shared" si="120"/>
        <v>2.5182520000000008</v>
      </c>
      <c r="AV456" s="937">
        <f t="shared" si="120"/>
        <v>2.7700772000000011</v>
      </c>
      <c r="AW456" s="704">
        <f t="shared" si="132"/>
        <v>11.550849200000002</v>
      </c>
      <c r="AX456" s="812">
        <f t="shared" si="133"/>
        <v>14.304457213622292</v>
      </c>
      <c r="AY456" s="997">
        <v>1.03</v>
      </c>
      <c r="AZ456" s="924">
        <v>15.620000000000001</v>
      </c>
      <c r="BA456" s="924">
        <v>-21.33</v>
      </c>
      <c r="BB456" s="924">
        <v>-1.01</v>
      </c>
      <c r="BC456" s="924">
        <v>-3.9899999999999998</v>
      </c>
      <c r="BE456" s="666">
        <v>2013</v>
      </c>
      <c r="BF456" s="948" t="e">
        <f>#VALUE!</f>
        <v>#VALUE!</v>
      </c>
      <c r="BG456" s="933">
        <v>14.799999999999999</v>
      </c>
    </row>
    <row r="457" spans="1:59" x14ac:dyDescent="0.2">
      <c r="A457" s="630" t="s">
        <v>1718</v>
      </c>
      <c r="B457" s="927" t="s">
        <v>1719</v>
      </c>
      <c r="C457" s="994" t="s">
        <v>112</v>
      </c>
      <c r="D457" s="994" t="s">
        <v>213</v>
      </c>
      <c r="E457" s="794">
        <v>7</v>
      </c>
      <c r="F457" s="526">
        <v>673</v>
      </c>
      <c r="G457" s="526" t="s">
        <v>106</v>
      </c>
      <c r="H457" s="526" t="s">
        <v>106</v>
      </c>
      <c r="I457" s="926">
        <v>32.130000000000003</v>
      </c>
      <c r="J457" s="704">
        <f t="shared" si="121"/>
        <v>1.3694366635543105</v>
      </c>
      <c r="K457" s="929">
        <v>0.11</v>
      </c>
      <c r="L457" s="641">
        <v>4</v>
      </c>
      <c r="M457" s="695">
        <f t="shared" si="122"/>
        <v>0.44</v>
      </c>
      <c r="N457" s="923" t="s">
        <v>344</v>
      </c>
      <c r="O457" s="797">
        <v>0.1</v>
      </c>
      <c r="P457" s="917">
        <v>43531</v>
      </c>
      <c r="Q457" s="917">
        <v>43543</v>
      </c>
      <c r="R457" s="695">
        <f t="shared" si="123"/>
        <v>9.9999999999999947</v>
      </c>
      <c r="S457" s="761">
        <f>IF(INDEX(Historical!$D$7:$D$1439,MATCH(B457,Historical!$B$7:$B$1446,0))=0,"n/a",(INDEX(Historical!$C$7:$C$1439,MATCH(B457,Historical!$B$7:$B$1446,0))/INDEX(Historical!$D$7:$D$1439,MATCH(B457,Historical!$B$7:$B$1446,0))-1)*100)</f>
        <v>25</v>
      </c>
      <c r="T457" s="761">
        <f>IF(INDEX(Historical!$F$7:$F$1432,MATCH(B457,Historical!$B$7:$B$1446,0))=0,"n/a",((INDEX(Historical!$C$7:$C$1439,MATCH(B457,Historical!$B$7:$B$1446,0))/INDEX(Historical!$F$7:$F$1432,MATCH(B457,Historical!$B$7:$B$1446,0)))^(1/3)-1)*100)</f>
        <v>18.563110149668759</v>
      </c>
      <c r="U457" s="761">
        <f>IF(INDEX(Historical!$H$7:$H$1432,MATCH(B457,Historical!$B$7:$B$1446,0))=0,"n/a",((INDEX(Historical!$C$7:$C$1439,MATCH(B457,Historical!$B$7:$B$1446,0))/INDEX(Historical!$H$7:$H$1432,MATCH(B457,Historical!$B$7:$B$1446,0)))^(1/5)-1)*100)</f>
        <v>51.571656651039802</v>
      </c>
      <c r="V457" s="761" t="str">
        <f>IF(INDEX(Historical!$O$7:$O$1432,MATCH(B457,Historical!$B$7:$B$1446,0))=0,"n/a",((INDEX(Historical!$C$7:$C$1439,MATCH(B457,Historical!$B$7:$B$1446,0))/INDEX(Historical!$O$7:$O$1432,MATCH(B457,Historical!$B$7:$B$1446,0)))^(1/10)-1)*100)</f>
        <v>n/a</v>
      </c>
      <c r="W457" s="762" t="str">
        <f t="shared" si="124"/>
        <v>n/a</v>
      </c>
      <c r="X457" s="763" t="str">
        <f t="shared" si="125"/>
        <v>n/a</v>
      </c>
      <c r="Y457" s="728"/>
      <c r="Z457" s="704">
        <f t="shared" si="126"/>
        <v>29.530201342281881</v>
      </c>
      <c r="AA457" s="937">
        <f t="shared" si="127"/>
        <v>21.563758389261746</v>
      </c>
      <c r="AB457" s="641">
        <v>12</v>
      </c>
      <c r="AC457" s="918">
        <v>1.49</v>
      </c>
      <c r="AD457" s="918">
        <v>1.26</v>
      </c>
      <c r="AE457" s="918">
        <v>0.46</v>
      </c>
      <c r="AF457" s="918">
        <v>2.71</v>
      </c>
      <c r="AG457" s="918">
        <v>11.799999999999999</v>
      </c>
      <c r="AH457" s="920">
        <v>30.599999999999998</v>
      </c>
      <c r="AI457" s="920">
        <v>0.75</v>
      </c>
      <c r="AJ457" s="918">
        <v>-3.2</v>
      </c>
      <c r="AK457" s="918">
        <v>17.169999999999998</v>
      </c>
      <c r="AL457" s="930">
        <v>2340</v>
      </c>
      <c r="AM457" s="924">
        <v>2.4</v>
      </c>
      <c r="AN457" s="918">
        <v>1.42</v>
      </c>
      <c r="AO457" s="804">
        <f t="shared" si="128"/>
        <v>31.377334925332367</v>
      </c>
      <c r="AP457" s="805">
        <f t="shared" si="129"/>
        <v>52.941093314594113</v>
      </c>
      <c r="AQ457" s="938">
        <f t="shared" si="130"/>
        <v>61.159390025181558</v>
      </c>
      <c r="AR457" s="704">
        <f>INDEX(Historical!$C$7:$C$1439,MATCH(B457,Historical!$B$7:$B$1446,0))*IF(AH457="n/a",1.03,IF(AH457&lt;0,1.01,IF(AH457&gt;10,1.1,(1+AH457/100))))</f>
        <v>0.44000000000000006</v>
      </c>
      <c r="AS457" s="937">
        <f t="shared" si="131"/>
        <v>0.44330000000000008</v>
      </c>
      <c r="AT457" s="937">
        <f t="shared" si="120"/>
        <v>0.48763000000000012</v>
      </c>
      <c r="AU457" s="937">
        <f t="shared" si="120"/>
        <v>0.53639300000000012</v>
      </c>
      <c r="AV457" s="937">
        <f t="shared" si="120"/>
        <v>0.59003230000000018</v>
      </c>
      <c r="AW457" s="704">
        <f t="shared" si="132"/>
        <v>2.4973553000000006</v>
      </c>
      <c r="AX457" s="812">
        <f t="shared" si="133"/>
        <v>7.7726588857765346</v>
      </c>
      <c r="AY457" s="997">
        <v>1.61</v>
      </c>
      <c r="AZ457" s="924">
        <v>26.150000000000002</v>
      </c>
      <c r="BA457" s="924">
        <v>-29.34</v>
      </c>
      <c r="BB457" s="924">
        <v>-0.55999999999999994</v>
      </c>
      <c r="BC457" s="924">
        <v>-8.84</v>
      </c>
      <c r="BE457" s="666">
        <v>2013</v>
      </c>
      <c r="BF457" s="948" t="e">
        <f>#VALUE!</f>
        <v>#VALUE!</v>
      </c>
      <c r="BG457" s="933">
        <v>3.3000000000000003</v>
      </c>
    </row>
    <row r="458" spans="1:59" x14ac:dyDescent="0.2">
      <c r="A458" s="630" t="s">
        <v>4247</v>
      </c>
      <c r="B458" s="927" t="s">
        <v>3929</v>
      </c>
      <c r="C458" s="994" t="s">
        <v>108</v>
      </c>
      <c r="D458" s="994" t="s">
        <v>4368</v>
      </c>
      <c r="E458" s="794">
        <v>5</v>
      </c>
      <c r="F458" s="526">
        <v>831</v>
      </c>
      <c r="G458" s="526" t="s">
        <v>106</v>
      </c>
      <c r="H458" s="526" t="s">
        <v>106</v>
      </c>
      <c r="I458" s="926">
        <v>16.47</v>
      </c>
      <c r="J458" s="704">
        <f t="shared" si="121"/>
        <v>6.071645415907712</v>
      </c>
      <c r="K458" s="929">
        <v>0.25</v>
      </c>
      <c r="L458" s="641">
        <v>4</v>
      </c>
      <c r="M458" s="695">
        <f t="shared" si="122"/>
        <v>1</v>
      </c>
      <c r="N458" s="923" t="s">
        <v>203</v>
      </c>
      <c r="O458" s="797">
        <v>0.17</v>
      </c>
      <c r="P458" s="917">
        <v>43350</v>
      </c>
      <c r="Q458" s="917">
        <v>43367</v>
      </c>
      <c r="R458" s="695">
        <f t="shared" si="123"/>
        <v>47.058823529411754</v>
      </c>
      <c r="S458" s="761">
        <f>IF(INDEX(Historical!$D$7:$D$1439,MATCH(B458,Historical!$B$7:$B$1446,0))=0,"n/a",(INDEX(Historical!$C$7:$C$1439,MATCH(B458,Historical!$B$7:$B$1446,0))/INDEX(Historical!$D$7:$D$1439,MATCH(B458,Historical!$B$7:$B$1446,0))-1)*100)</f>
        <v>42.372881355932201</v>
      </c>
      <c r="T458" s="761">
        <f>IF(INDEX(Historical!$F$7:$F$1432,MATCH(B458,Historical!$B$7:$B$1446,0))=0,"n/a",((INDEX(Historical!$C$7:$C$1439,MATCH(B458,Historical!$B$7:$B$1446,0))/INDEX(Historical!$F$7:$F$1432,MATCH(B458,Historical!$B$7:$B$1446,0)))^(1/3)-1)*100)</f>
        <v>35.186541120788092</v>
      </c>
      <c r="U458" s="761" t="str">
        <f>IF(INDEX(Historical!$H$7:$H$1432,MATCH(B458,Historical!$B$7:$B$1446,0))=0,"n/a",((INDEX(Historical!$C$7:$C$1439,MATCH(B458,Historical!$B$7:$B$1446,0))/INDEX(Historical!$H$7:$H$1432,MATCH(B458,Historical!$B$7:$B$1446,0)))^(1/5)-1)*100)</f>
        <v>n/a</v>
      </c>
      <c r="V458" s="761">
        <f>IF(INDEX(Historical!$O$7:$O$1432,MATCH(B458,Historical!$B$7:$B$1446,0))=0,"n/a",((INDEX(Historical!$C$7:$C$1439,MATCH(B458,Historical!$B$7:$B$1446,0))/INDEX(Historical!$O$7:$O$1432,MATCH(B458,Historical!$B$7:$B$1446,0)))^(1/10)-1)*100)</f>
        <v>15.431656766005775</v>
      </c>
      <c r="W458" s="762" t="str">
        <f t="shared" si="124"/>
        <v>n/a</v>
      </c>
      <c r="X458" s="763" t="str">
        <f t="shared" si="125"/>
        <v>n/a</v>
      </c>
      <c r="Y458" s="715"/>
      <c r="Z458" s="704">
        <f t="shared" si="126"/>
        <v>322.58064516129036</v>
      </c>
      <c r="AA458" s="937">
        <f t="shared" si="127"/>
        <v>53.129032258064512</v>
      </c>
      <c r="AB458" s="641">
        <v>12</v>
      </c>
      <c r="AC458" s="918">
        <v>0.31</v>
      </c>
      <c r="AD458" s="918" t="s">
        <v>137</v>
      </c>
      <c r="AE458" s="918">
        <v>10.39</v>
      </c>
      <c r="AF458" s="918">
        <v>2.6</v>
      </c>
      <c r="AG458" s="918">
        <v>4.9000000000000004</v>
      </c>
      <c r="AH458" s="918">
        <v>4</v>
      </c>
      <c r="AI458" s="918">
        <v>2.33</v>
      </c>
      <c r="AJ458" s="918">
        <v>12.2</v>
      </c>
      <c r="AK458" s="918" t="s">
        <v>137</v>
      </c>
      <c r="AL458" s="930">
        <v>4720</v>
      </c>
      <c r="AM458" s="924">
        <v>0.3</v>
      </c>
      <c r="AN458" s="918">
        <v>0</v>
      </c>
      <c r="AO458" s="804" t="str">
        <f t="shared" si="128"/>
        <v>n/a</v>
      </c>
      <c r="AP458" s="805" t="str">
        <f t="shared" si="129"/>
        <v>n/a</v>
      </c>
      <c r="AQ458" s="938">
        <f t="shared" si="130"/>
        <v>147.77721522992536</v>
      </c>
      <c r="AR458" s="704">
        <f>INDEX(Historical!$C$7:$C$1439,MATCH(B458,Historical!$B$7:$B$1446,0))*IF(AH458="n/a",1.03,IF(AH458&lt;0,1.01,IF(AH458&gt;10,1.1,(1+AH458/100))))</f>
        <v>0.87360000000000004</v>
      </c>
      <c r="AS458" s="937">
        <f t="shared" si="131"/>
        <v>0.89395488000000012</v>
      </c>
      <c r="AT458" s="937">
        <f t="shared" si="120"/>
        <v>0.9207735264000001</v>
      </c>
      <c r="AU458" s="937">
        <f t="shared" si="120"/>
        <v>0.94839673219200016</v>
      </c>
      <c r="AV458" s="937">
        <f t="shared" si="120"/>
        <v>0.97684863415776024</v>
      </c>
      <c r="AW458" s="704">
        <f t="shared" si="132"/>
        <v>4.6135737727497608</v>
      </c>
      <c r="AX458" s="812">
        <f t="shared" si="133"/>
        <v>28.011984048268129</v>
      </c>
      <c r="AY458" s="997">
        <v>0.22</v>
      </c>
      <c r="AZ458" s="924">
        <v>16.07</v>
      </c>
      <c r="BA458" s="924">
        <v>-5.56</v>
      </c>
      <c r="BB458" s="924">
        <v>-1.5599999999999998</v>
      </c>
      <c r="BC458" s="924">
        <v>3.65</v>
      </c>
      <c r="BE458" s="666">
        <v>2014</v>
      </c>
      <c r="BF458" s="948" t="e">
        <f>#VALUE!</f>
        <v>#VALUE!</v>
      </c>
      <c r="BG458" s="933">
        <v>0.6</v>
      </c>
    </row>
    <row r="459" spans="1:59" x14ac:dyDescent="0.2">
      <c r="A459" s="537" t="s">
        <v>1726</v>
      </c>
      <c r="B459" s="927" t="s">
        <v>1727</v>
      </c>
      <c r="C459" s="994" t="s">
        <v>247</v>
      </c>
      <c r="D459" s="994" t="s">
        <v>4404</v>
      </c>
      <c r="E459" s="794">
        <v>9</v>
      </c>
      <c r="F459" s="526">
        <v>391</v>
      </c>
      <c r="G459" s="526" t="s">
        <v>106</v>
      </c>
      <c r="H459" s="526" t="s">
        <v>106</v>
      </c>
      <c r="I459" s="926">
        <v>62.37</v>
      </c>
      <c r="J459" s="704">
        <f t="shared" si="121"/>
        <v>2.5012025012025014</v>
      </c>
      <c r="K459" s="929">
        <v>0.39</v>
      </c>
      <c r="L459" s="641">
        <v>4</v>
      </c>
      <c r="M459" s="695">
        <f t="shared" si="122"/>
        <v>1.56</v>
      </c>
      <c r="N459" s="923" t="s">
        <v>567</v>
      </c>
      <c r="O459" s="797">
        <v>0.37</v>
      </c>
      <c r="P459" s="917">
        <v>43397</v>
      </c>
      <c r="Q459" s="917">
        <v>43413</v>
      </c>
      <c r="R459" s="695">
        <f t="shared" si="123"/>
        <v>5.4054054054054106</v>
      </c>
      <c r="S459" s="761">
        <f>IF(INDEX(Historical!$D$7:$D$1439,MATCH(B459,Historical!$B$7:$B$1446,0))=0,"n/a",(INDEX(Historical!$C$7:$C$1439,MATCH(B459,Historical!$B$7:$B$1446,0))/INDEX(Historical!$D$7:$D$1439,MATCH(B459,Historical!$B$7:$B$1446,0))-1)*100)</f>
        <v>10.294117647058831</v>
      </c>
      <c r="T459" s="761">
        <f>IF(INDEX(Historical!$F$7:$F$1432,MATCH(B459,Historical!$B$7:$B$1446,0))=0,"n/a",((INDEX(Historical!$C$7:$C$1439,MATCH(B459,Historical!$B$7:$B$1446,0))/INDEX(Historical!$F$7:$F$1432,MATCH(B459,Historical!$B$7:$B$1446,0)))^(1/3)-1)*100)</f>
        <v>10.557809853526301</v>
      </c>
      <c r="U459" s="761">
        <f>IF(INDEX(Historical!$H$7:$H$1432,MATCH(B459,Historical!$B$7:$B$1446,0))=0,"n/a",((INDEX(Historical!$C$7:$C$1439,MATCH(B459,Historical!$B$7:$B$1446,0))/INDEX(Historical!$H$7:$H$1432,MATCH(B459,Historical!$B$7:$B$1446,0)))^(1/5)-1)*100)</f>
        <v>14.266810914837013</v>
      </c>
      <c r="V459" s="761">
        <f>IF(INDEX(Historical!$O$7:$O$1432,MATCH(B459,Historical!$B$7:$B$1446,0))=0,"n/a",((INDEX(Historical!$C$7:$C$1439,MATCH(B459,Historical!$B$7:$B$1446,0))/INDEX(Historical!$O$7:$O$1432,MATCH(B459,Historical!$B$7:$B$1446,0)))^(1/10)-1)*100)</f>
        <v>18.275099689661545</v>
      </c>
      <c r="W459" s="762">
        <f t="shared" si="124"/>
        <v>0.78066938933897734</v>
      </c>
      <c r="X459" s="763">
        <f t="shared" si="125"/>
        <v>0.57527463366278275</v>
      </c>
      <c r="Y459" s="715"/>
      <c r="Z459" s="704">
        <f t="shared" si="126"/>
        <v>35.056179775280896</v>
      </c>
      <c r="AA459" s="937">
        <f t="shared" si="127"/>
        <v>14.015730337078651</v>
      </c>
      <c r="AB459" s="641">
        <v>7</v>
      </c>
      <c r="AC459" s="918">
        <v>4.45</v>
      </c>
      <c r="AD459" s="918">
        <v>0.82</v>
      </c>
      <c r="AE459" s="918">
        <v>0.51</v>
      </c>
      <c r="AF459" s="918">
        <v>1.73</v>
      </c>
      <c r="AG459" s="918">
        <v>12.1</v>
      </c>
      <c r="AH459" s="918">
        <v>21.7</v>
      </c>
      <c r="AI459" s="918">
        <v>41.17</v>
      </c>
      <c r="AJ459" s="918">
        <v>24.8</v>
      </c>
      <c r="AK459" s="918">
        <v>17</v>
      </c>
      <c r="AL459" s="930">
        <v>3650</v>
      </c>
      <c r="AM459" s="924">
        <v>2.2999999999999998</v>
      </c>
      <c r="AN459" s="918">
        <v>0</v>
      </c>
      <c r="AO459" s="804">
        <f t="shared" si="128"/>
        <v>2.7522830789608648</v>
      </c>
      <c r="AP459" s="805">
        <f t="shared" si="129"/>
        <v>16.768013416039516</v>
      </c>
      <c r="AQ459" s="938">
        <f t="shared" si="130"/>
        <v>3.8101118670175405</v>
      </c>
      <c r="AR459" s="704">
        <f>INDEX(Historical!$C$7:$C$1439,MATCH(B459,Historical!$B$7:$B$1446,0))*IF(AH459="n/a",1.03,IF(AH459&lt;0,1.01,IF(AH459&gt;10,1.1,(1+AH459/100))))</f>
        <v>1.6500000000000001</v>
      </c>
      <c r="AS459" s="937">
        <f t="shared" si="131"/>
        <v>1.8150000000000004</v>
      </c>
      <c r="AT459" s="937">
        <f t="shared" si="120"/>
        <v>1.9965000000000006</v>
      </c>
      <c r="AU459" s="937">
        <f t="shared" si="120"/>
        <v>2.1961500000000007</v>
      </c>
      <c r="AV459" s="937">
        <f t="shared" si="120"/>
        <v>2.4157650000000008</v>
      </c>
      <c r="AW459" s="704">
        <f t="shared" si="132"/>
        <v>10.073415000000002</v>
      </c>
      <c r="AX459" s="812">
        <f t="shared" si="133"/>
        <v>16.151058201058206</v>
      </c>
      <c r="AY459" s="997">
        <v>1.69</v>
      </c>
      <c r="AZ459" s="924">
        <v>30.73</v>
      </c>
      <c r="BA459" s="924">
        <v>-46.78</v>
      </c>
      <c r="BB459" s="924">
        <v>-3.32</v>
      </c>
      <c r="BC459" s="924">
        <v>-19.470000000000002</v>
      </c>
      <c r="BE459" s="666">
        <v>2011</v>
      </c>
      <c r="BF459" s="948" t="e">
        <f>#VALUE!</f>
        <v>#VALUE!</v>
      </c>
      <c r="BG459" s="933">
        <v>8.3000000000000007</v>
      </c>
    </row>
    <row r="460" spans="1:59" x14ac:dyDescent="0.2">
      <c r="A460" s="537" t="s">
        <v>1340</v>
      </c>
      <c r="B460" s="927" t="s">
        <v>1341</v>
      </c>
      <c r="C460" s="994" t="s">
        <v>112</v>
      </c>
      <c r="D460" s="994" t="s">
        <v>4359</v>
      </c>
      <c r="E460" s="795">
        <v>9</v>
      </c>
      <c r="F460" s="526">
        <v>359</v>
      </c>
      <c r="G460" s="526" t="s">
        <v>106</v>
      </c>
      <c r="H460" s="526" t="s">
        <v>106</v>
      </c>
      <c r="I460" s="926">
        <v>15.32</v>
      </c>
      <c r="J460" s="704">
        <f t="shared" si="121"/>
        <v>1.6971279373368149</v>
      </c>
      <c r="K460" s="929">
        <v>6.5000000000000002E-2</v>
      </c>
      <c r="L460" s="641">
        <v>4</v>
      </c>
      <c r="M460" s="695">
        <f t="shared" si="122"/>
        <v>0.26</v>
      </c>
      <c r="N460" s="923" t="s">
        <v>997</v>
      </c>
      <c r="O460" s="797">
        <v>0.06</v>
      </c>
      <c r="P460" s="919">
        <v>42956</v>
      </c>
      <c r="Q460" s="919">
        <v>42972</v>
      </c>
      <c r="R460" s="695">
        <f t="shared" si="123"/>
        <v>8.333333333333341</v>
      </c>
      <c r="S460" s="761">
        <f>IF(INDEX(Historical!$D$7:$D$1439,MATCH(B460,Historical!$B$7:$B$1446,0))=0,"n/a",(INDEX(Historical!$C$7:$C$1439,MATCH(B460,Historical!$B$7:$B$1446,0))/INDEX(Historical!$D$7:$D$1439,MATCH(B460,Historical!$B$7:$B$1446,0))-1)*100)</f>
        <v>4.0000000000000036</v>
      </c>
      <c r="T460" s="761">
        <f>IF(INDEX(Historical!$F$7:$F$1432,MATCH(B460,Historical!$B$7:$B$1446,0))=0,"n/a",((INDEX(Historical!$C$7:$C$1439,MATCH(B460,Historical!$B$7:$B$1446,0))/INDEX(Historical!$F$7:$F$1432,MATCH(B460,Historical!$B$7:$B$1446,0)))^(1/3)-1)*100)</f>
        <v>13.040381433805571</v>
      </c>
      <c r="U460" s="761">
        <f>IF(INDEX(Historical!$H$7:$H$1432,MATCH(B460,Historical!$B$7:$B$1446,0))=0,"n/a",((INDEX(Historical!$C$7:$C$1439,MATCH(B460,Historical!$B$7:$B$1446,0))/INDEX(Historical!$H$7:$H$1432,MATCH(B460,Historical!$B$7:$B$1446,0)))^(1/5)-1)*100)</f>
        <v>18.772564182493777</v>
      </c>
      <c r="V460" s="761">
        <f>IF(INDEX(Historical!$O$7:$O$1432,MATCH(B460,Historical!$B$7:$B$1446,0))=0,"n/a",((INDEX(Historical!$C$7:$C$1439,MATCH(B460,Historical!$B$7:$B$1446,0))/INDEX(Historical!$O$7:$O$1432,MATCH(B460,Historical!$B$7:$B$1446,0)))^(1/10)-1)*100)</f>
        <v>8.0386652698788641</v>
      </c>
      <c r="W460" s="762">
        <f t="shared" si="124"/>
        <v>2.3352837258736443</v>
      </c>
      <c r="X460" s="763">
        <f t="shared" si="125"/>
        <v>187.72564182493775</v>
      </c>
      <c r="Y460" s="729" t="s">
        <v>4434</v>
      </c>
      <c r="Z460" s="704">
        <f t="shared" si="126"/>
        <v>35.616438356164387</v>
      </c>
      <c r="AA460" s="937">
        <f t="shared" si="127"/>
        <v>20.986301369863014</v>
      </c>
      <c r="AB460" s="641">
        <v>12</v>
      </c>
      <c r="AC460" s="918">
        <v>0.73</v>
      </c>
      <c r="AD460" s="918">
        <v>0.63</v>
      </c>
      <c r="AE460" s="918">
        <v>0.83</v>
      </c>
      <c r="AF460" s="918">
        <v>2.57</v>
      </c>
      <c r="AG460" s="918">
        <v>14.499999999999998</v>
      </c>
      <c r="AH460" s="918">
        <v>-33.800000000000004</v>
      </c>
      <c r="AI460" s="918">
        <v>15.329999999999998</v>
      </c>
      <c r="AJ460" s="918">
        <v>0.1</v>
      </c>
      <c r="AK460" s="918">
        <v>33.1</v>
      </c>
      <c r="AL460" s="930">
        <v>973.74</v>
      </c>
      <c r="AM460" s="924">
        <v>1.7999999999999998</v>
      </c>
      <c r="AN460" s="918">
        <v>1.74</v>
      </c>
      <c r="AO460" s="804">
        <f t="shared" si="128"/>
        <v>-0.51660925003242042</v>
      </c>
      <c r="AP460" s="805">
        <f t="shared" si="129"/>
        <v>20.469692119830594</v>
      </c>
      <c r="AQ460" s="938">
        <f t="shared" si="130"/>
        <v>54.825772360128042</v>
      </c>
      <c r="AR460" s="704">
        <f>INDEX(Historical!$C$7:$C$1439,MATCH(B460,Historical!$B$7:$B$1446,0))*IF(AH460="n/a",1.03,IF(AH460&lt;0,1.01,IF(AH460&gt;10,1.1,(1+AH460/100))))</f>
        <v>0.2626</v>
      </c>
      <c r="AS460" s="937">
        <f t="shared" si="131"/>
        <v>0.28886000000000001</v>
      </c>
      <c r="AT460" s="937">
        <f t="shared" si="120"/>
        <v>0.31774600000000003</v>
      </c>
      <c r="AU460" s="937">
        <f t="shared" si="120"/>
        <v>0.34952060000000007</v>
      </c>
      <c r="AV460" s="937">
        <f t="shared" si="120"/>
        <v>0.38447266000000013</v>
      </c>
      <c r="AW460" s="704">
        <f t="shared" si="132"/>
        <v>1.6031992600000002</v>
      </c>
      <c r="AX460" s="812">
        <f t="shared" si="133"/>
        <v>10.464747127937338</v>
      </c>
      <c r="AY460" s="997">
        <v>1.57</v>
      </c>
      <c r="AZ460" s="924">
        <v>13.900000000000002</v>
      </c>
      <c r="BA460" s="924">
        <v>-41.3</v>
      </c>
      <c r="BB460" s="924">
        <v>-7.95</v>
      </c>
      <c r="BC460" s="924">
        <v>-20.599999999999998</v>
      </c>
      <c r="BE460" s="666">
        <v>2011</v>
      </c>
      <c r="BF460" s="948" t="e">
        <f>#VALUE!</f>
        <v>#VALUE!</v>
      </c>
      <c r="BG460" s="933">
        <v>4.7</v>
      </c>
    </row>
    <row r="461" spans="1:59" x14ac:dyDescent="0.2">
      <c r="A461" s="764" t="s">
        <v>4203</v>
      </c>
      <c r="B461" s="856" t="s">
        <v>3930</v>
      </c>
      <c r="C461" s="994" t="s">
        <v>112</v>
      </c>
      <c r="D461" s="994" t="s">
        <v>213</v>
      </c>
      <c r="E461" s="794">
        <v>5</v>
      </c>
      <c r="F461" s="526">
        <v>814</v>
      </c>
      <c r="G461" s="526" t="s">
        <v>106</v>
      </c>
      <c r="H461" s="526" t="s">
        <v>106</v>
      </c>
      <c r="I461" s="934">
        <v>43.62</v>
      </c>
      <c r="J461" s="704">
        <f t="shared" si="121"/>
        <v>2.5676295277395695</v>
      </c>
      <c r="K461" s="537">
        <v>0.28000000000000003</v>
      </c>
      <c r="L461" s="526">
        <v>4</v>
      </c>
      <c r="M461" s="695">
        <f t="shared" si="122"/>
        <v>1.1200000000000001</v>
      </c>
      <c r="N461" s="526" t="s">
        <v>4205</v>
      </c>
      <c r="O461" s="645">
        <v>0.27</v>
      </c>
      <c r="P461" s="1084">
        <v>43237</v>
      </c>
      <c r="Q461" s="1084">
        <v>43255</v>
      </c>
      <c r="R461" s="695">
        <f t="shared" si="123"/>
        <v>3.7037037037037068</v>
      </c>
      <c r="S461" s="761">
        <f>IF(INDEX(Historical!$D$7:$D$1439,MATCH(B461,Historical!$B$7:$B$1446,0))=0,"n/a",(INDEX(Historical!$C$7:$C$1439,MATCH(B461,Historical!$B$7:$B$1446,0))/INDEX(Historical!$D$7:$D$1439,MATCH(B461,Historical!$B$7:$B$1446,0))-1)*100)</f>
        <v>3.7383177570093462</v>
      </c>
      <c r="T461" s="761">
        <f>IF(INDEX(Historical!$F$7:$F$1432,MATCH(B461,Historical!$B$7:$B$1446,0))=0,"n/a",((INDEX(Historical!$C$7:$C$1439,MATCH(B461,Historical!$B$7:$B$1446,0))/INDEX(Historical!$F$7:$F$1432,MATCH(B461,Historical!$B$7:$B$1446,0)))^(1/3)-1)*100)</f>
        <v>2.5247183031277265</v>
      </c>
      <c r="U461" s="761">
        <f>IF(INDEX(Historical!$H$7:$H$1432,MATCH(B461,Historical!$B$7:$B$1446,0))=0,"n/a",((INDEX(Historical!$C$7:$C$1439,MATCH(B461,Historical!$B$7:$B$1446,0))/INDEX(Historical!$H$7:$H$1432,MATCH(B461,Historical!$B$7:$B$1446,0)))^(1/5)-1)*100)</f>
        <v>3.8262169735895801</v>
      </c>
      <c r="V461" s="761">
        <f>IF(INDEX(Historical!$O$7:$O$1432,MATCH(B461,Historical!$B$7:$B$1446,0))=0,"n/a",((INDEX(Historical!$C$7:$C$1439,MATCH(B461,Historical!$B$7:$B$1446,0))/INDEX(Historical!$O$7:$O$1432,MATCH(B461,Historical!$B$7:$B$1446,0)))^(1/10)-1)*100)</f>
        <v>4.7182784501015096</v>
      </c>
      <c r="W461" s="762">
        <f t="shared" si="124"/>
        <v>0.81093496580458546</v>
      </c>
      <c r="X461" s="763">
        <f t="shared" si="125"/>
        <v>0.23618623293762842</v>
      </c>
      <c r="Y461" s="705"/>
      <c r="Z461" s="704">
        <f t="shared" si="126"/>
        <v>28.940568475452199</v>
      </c>
      <c r="AA461" s="937">
        <f t="shared" si="127"/>
        <v>11.271317829457363</v>
      </c>
      <c r="AB461" s="641">
        <v>12</v>
      </c>
      <c r="AC461" s="933">
        <v>3.87</v>
      </c>
      <c r="AD461" s="933">
        <v>4.51</v>
      </c>
      <c r="AE461" s="918">
        <v>0.99</v>
      </c>
      <c r="AF461" s="918">
        <v>2.11</v>
      </c>
      <c r="AG461" s="918">
        <v>19.600000000000001</v>
      </c>
      <c r="AH461" s="918">
        <v>27.800000000000004</v>
      </c>
      <c r="AI461" s="918">
        <v>8.9</v>
      </c>
      <c r="AJ461" s="741">
        <v>16.2</v>
      </c>
      <c r="AK461" s="741">
        <v>2.5</v>
      </c>
      <c r="AL461" s="933">
        <v>3530</v>
      </c>
      <c r="AM461" s="933">
        <v>1.4000000000000001</v>
      </c>
      <c r="AN461" s="933">
        <v>1.06</v>
      </c>
      <c r="AO461" s="804">
        <f t="shared" si="128"/>
        <v>-4.8774713281282134</v>
      </c>
      <c r="AP461" s="805">
        <f t="shared" si="129"/>
        <v>6.3938465013291497</v>
      </c>
      <c r="AQ461" s="938">
        <f t="shared" si="130"/>
        <v>2.8104634107616988</v>
      </c>
      <c r="AR461" s="704">
        <f>INDEX(Historical!$C$7:$C$1439,MATCH(B461,Historical!$B$7:$B$1446,0))*IF(AH461="n/a",1.03,IF(AH461&lt;0,1.01,IF(AH461&gt;10,1.1,(1+AH461/100))))</f>
        <v>1.2210000000000003</v>
      </c>
      <c r="AS461" s="937">
        <f t="shared" si="131"/>
        <v>1.3296690000000002</v>
      </c>
      <c r="AT461" s="937">
        <f t="shared" si="120"/>
        <v>1.3629107250000001</v>
      </c>
      <c r="AU461" s="937">
        <f t="shared" si="120"/>
        <v>1.396983493125</v>
      </c>
      <c r="AV461" s="937">
        <f t="shared" si="120"/>
        <v>1.431908080453125</v>
      </c>
      <c r="AW461" s="704">
        <f t="shared" si="132"/>
        <v>6.7424712985781259</v>
      </c>
      <c r="AX461" s="812">
        <f t="shared" si="133"/>
        <v>15.45729321086228</v>
      </c>
      <c r="AY461" s="790">
        <v>1.75</v>
      </c>
      <c r="AZ461" s="918">
        <v>28.389999999999997</v>
      </c>
      <c r="BA461" s="918">
        <v>-16.84</v>
      </c>
      <c r="BB461" s="918">
        <v>1.35</v>
      </c>
      <c r="BC461" s="918">
        <v>0.11</v>
      </c>
      <c r="BE461" s="666">
        <v>2014</v>
      </c>
      <c r="BF461" s="948" t="e">
        <f>#VALUE!</f>
        <v>#VALUE!</v>
      </c>
      <c r="BG461" s="933">
        <v>7.6</v>
      </c>
    </row>
    <row r="462" spans="1:59" s="840" customFormat="1" x14ac:dyDescent="0.2">
      <c r="A462" s="843" t="s">
        <v>1732</v>
      </c>
      <c r="B462" s="848" t="s">
        <v>1733</v>
      </c>
      <c r="C462" s="994" t="s">
        <v>108</v>
      </c>
      <c r="D462" s="994" t="s">
        <v>4376</v>
      </c>
      <c r="E462" s="820">
        <v>7</v>
      </c>
      <c r="F462" s="526">
        <v>611</v>
      </c>
      <c r="G462" s="1151" t="s">
        <v>37</v>
      </c>
      <c r="H462" s="1151" t="s">
        <v>37</v>
      </c>
      <c r="I462" s="821">
        <v>24.75</v>
      </c>
      <c r="J462" s="822">
        <f t="shared" si="121"/>
        <v>2.5858585858585856</v>
      </c>
      <c r="K462" s="823">
        <v>0.16</v>
      </c>
      <c r="L462" s="824">
        <v>4</v>
      </c>
      <c r="M462" s="825">
        <f t="shared" si="122"/>
        <v>0.64</v>
      </c>
      <c r="N462" s="826" t="s">
        <v>467</v>
      </c>
      <c r="O462" s="827">
        <v>0.14000000000000001</v>
      </c>
      <c r="P462" s="828">
        <v>43279</v>
      </c>
      <c r="Q462" s="828">
        <v>43291</v>
      </c>
      <c r="R462" s="825">
        <f t="shared" si="123"/>
        <v>14.285714285714276</v>
      </c>
      <c r="S462" s="761">
        <f>IF(INDEX(Historical!$D$7:$D$1439,MATCH(B462,Historical!$B$7:$B$1446,0))=0,"n/a",(INDEX(Historical!$C$7:$C$1439,MATCH(B462,Historical!$B$7:$B$1446,0))/INDEX(Historical!$D$7:$D$1439,MATCH(B462,Historical!$B$7:$B$1446,0))-1)*100)</f>
        <v>11.111111111111093</v>
      </c>
      <c r="T462" s="761">
        <f>IF(INDEX(Historical!$F$7:$F$1432,MATCH(B462,Historical!$B$7:$B$1446,0))=0,"n/a",((INDEX(Historical!$C$7:$C$1439,MATCH(B462,Historical!$B$7:$B$1446,0))/INDEX(Historical!$F$7:$F$1432,MATCH(B462,Historical!$B$7:$B$1446,0)))^(1/3)-1)*100)</f>
        <v>9.2608243623279343</v>
      </c>
      <c r="U462" s="761">
        <f>IF(INDEX(Historical!$H$7:$H$1432,MATCH(B462,Historical!$B$7:$B$1446,0))=0,"n/a",((INDEX(Historical!$C$7:$C$1439,MATCH(B462,Historical!$B$7:$B$1446,0))/INDEX(Historical!$H$7:$H$1432,MATCH(B462,Historical!$B$7:$B$1446,0)))^(1/5)-1)*100)</f>
        <v>10.151370567009611</v>
      </c>
      <c r="V462" s="761">
        <f>IF(INDEX(Historical!$O$7:$O$1432,MATCH(B462,Historical!$B$7:$B$1446,0))=0,"n/a",((INDEX(Historical!$C$7:$C$1439,MATCH(B462,Historical!$B$7:$B$1446,0))/INDEX(Historical!$O$7:$O$1432,MATCH(B462,Historical!$B$7:$B$1446,0)))^(1/10)-1)*100)</f>
        <v>6.803084495661138</v>
      </c>
      <c r="W462" s="829">
        <f t="shared" si="124"/>
        <v>1.4921717602484488</v>
      </c>
      <c r="X462" s="830">
        <f t="shared" si="125"/>
        <v>1.1535648371601832</v>
      </c>
      <c r="Y462" s="854"/>
      <c r="Z462" s="822">
        <f t="shared" si="126"/>
        <v>34.224598930481278</v>
      </c>
      <c r="AA462" s="832">
        <f t="shared" si="127"/>
        <v>13.235294117647058</v>
      </c>
      <c r="AB462" s="824">
        <v>12</v>
      </c>
      <c r="AC462" s="833">
        <v>1.87</v>
      </c>
      <c r="AD462" s="833" t="s">
        <v>137</v>
      </c>
      <c r="AE462" s="833">
        <v>4.49</v>
      </c>
      <c r="AF462" s="833">
        <v>1.2</v>
      </c>
      <c r="AG462" s="833">
        <v>7.1999999999999993</v>
      </c>
      <c r="AH462" s="833">
        <v>32.800000000000004</v>
      </c>
      <c r="AI462" s="833">
        <v>5.12</v>
      </c>
      <c r="AJ462" s="833">
        <v>8.7999999999999989</v>
      </c>
      <c r="AK462" s="833" t="s">
        <v>137</v>
      </c>
      <c r="AL462" s="834">
        <v>1900</v>
      </c>
      <c r="AM462" s="835">
        <v>5.8999999999999995</v>
      </c>
      <c r="AN462" s="833">
        <v>0.17</v>
      </c>
      <c r="AO462" s="836">
        <f t="shared" si="128"/>
        <v>-0.49806496477886242</v>
      </c>
      <c r="AP462" s="837">
        <f t="shared" si="129"/>
        <v>12.737229152868196</v>
      </c>
      <c r="AQ462" s="838">
        <f t="shared" si="130"/>
        <v>-15.983194958319412</v>
      </c>
      <c r="AR462" s="704">
        <f>INDEX(Historical!$C$7:$C$1439,MATCH(B462,Historical!$B$7:$B$1446,0))*IF(AH462="n/a",1.03,IF(AH462&lt;0,1.01,IF(AH462&gt;10,1.1,(1+AH462/100))))</f>
        <v>0.66</v>
      </c>
      <c r="AS462" s="832">
        <f t="shared" si="131"/>
        <v>0.69379199999999996</v>
      </c>
      <c r="AT462" s="832">
        <f t="shared" si="120"/>
        <v>0.71460575999999998</v>
      </c>
      <c r="AU462" s="832">
        <f t="shared" si="120"/>
        <v>0.73604393280000002</v>
      </c>
      <c r="AV462" s="832">
        <f t="shared" si="120"/>
        <v>0.75812525078400006</v>
      </c>
      <c r="AW462" s="822">
        <f t="shared" si="132"/>
        <v>3.5625669435839997</v>
      </c>
      <c r="AX462" s="839">
        <f t="shared" si="133"/>
        <v>14.394209873066666</v>
      </c>
      <c r="AY462" s="998">
        <v>1.1299999999999999</v>
      </c>
      <c r="AZ462" s="835">
        <v>8.17</v>
      </c>
      <c r="BA462" s="835">
        <v>-26.88</v>
      </c>
      <c r="BB462" s="835">
        <v>-6.68</v>
      </c>
      <c r="BC462" s="835">
        <v>-14.729999999999999</v>
      </c>
      <c r="BD462" s="964"/>
      <c r="BE462" s="666">
        <v>2012</v>
      </c>
      <c r="BF462" s="948" t="e">
        <f>#VALUE!</f>
        <v>#VALUE!</v>
      </c>
      <c r="BG462" s="895">
        <v>1</v>
      </c>
    </row>
    <row r="463" spans="1:59" x14ac:dyDescent="0.2">
      <c r="A463" s="611" t="s">
        <v>1746</v>
      </c>
      <c r="B463" s="927" t="s">
        <v>1747</v>
      </c>
      <c r="C463" s="994" t="s">
        <v>108</v>
      </c>
      <c r="D463" s="994" t="s">
        <v>4376</v>
      </c>
      <c r="E463" s="794">
        <v>6</v>
      </c>
      <c r="F463" s="526">
        <v>731</v>
      </c>
      <c r="G463" s="526" t="s">
        <v>106</v>
      </c>
      <c r="H463" s="526" t="s">
        <v>106</v>
      </c>
      <c r="I463" s="926">
        <v>15.85</v>
      </c>
      <c r="J463" s="704">
        <f t="shared" si="121"/>
        <v>1.38801261829653</v>
      </c>
      <c r="K463" s="929">
        <v>5.5E-2</v>
      </c>
      <c r="L463" s="641">
        <v>4</v>
      </c>
      <c r="M463" s="695">
        <f t="shared" si="122"/>
        <v>0.22</v>
      </c>
      <c r="N463" s="923" t="s">
        <v>805</v>
      </c>
      <c r="O463" s="797">
        <v>4.4999999999999998E-2</v>
      </c>
      <c r="P463" s="917">
        <v>43321</v>
      </c>
      <c r="Q463" s="917">
        <v>43341</v>
      </c>
      <c r="R463" s="695">
        <f t="shared" si="123"/>
        <v>22.222222222222225</v>
      </c>
      <c r="S463" s="761">
        <f>IF(INDEX(Historical!$D$7:$D$1439,MATCH(B463,Historical!$B$7:$B$1446,0))=0,"n/a",(INDEX(Historical!$C$7:$C$1439,MATCH(B463,Historical!$B$7:$B$1446,0))/INDEX(Historical!$D$7:$D$1439,MATCH(B463,Historical!$B$7:$B$1446,0))-1)*100)</f>
        <v>17.647058823529438</v>
      </c>
      <c r="T463" s="761">
        <f>IF(INDEX(Historical!$F$7:$F$1432,MATCH(B463,Historical!$B$7:$B$1446,0))=0,"n/a",((INDEX(Historical!$C$7:$C$1439,MATCH(B463,Historical!$B$7:$B$1446,0))/INDEX(Historical!$F$7:$F$1432,MATCH(B463,Historical!$B$7:$B$1446,0)))^(1/3)-1)*100)</f>
        <v>17.34365331805845</v>
      </c>
      <c r="U463" s="761">
        <f>IF(INDEX(Historical!$H$7:$H$1432,MATCH(B463,Historical!$B$7:$B$1446,0))=0,"n/a",((INDEX(Historical!$C$7:$C$1439,MATCH(B463,Historical!$B$7:$B$1446,0))/INDEX(Historical!$H$7:$H$1432,MATCH(B463,Historical!$B$7:$B$1446,0)))^(1/5)-1)*100)</f>
        <v>28.473001824447721</v>
      </c>
      <c r="V463" s="761" t="str">
        <f>IF(INDEX(Historical!$O$7:$O$1432,MATCH(B463,Historical!$B$7:$B$1446,0))=0,"n/a",((INDEX(Historical!$C$7:$C$1439,MATCH(B463,Historical!$B$7:$B$1446,0))/INDEX(Historical!$O$7:$O$1432,MATCH(B463,Historical!$B$7:$B$1446,0)))^(1/10)-1)*100)</f>
        <v>n/a</v>
      </c>
      <c r="W463" s="762" t="str">
        <f t="shared" si="124"/>
        <v>n/a</v>
      </c>
      <c r="X463" s="763">
        <f t="shared" si="125"/>
        <v>1.3367606490351043</v>
      </c>
      <c r="Y463" s="718"/>
      <c r="Z463" s="704">
        <f t="shared" si="126"/>
        <v>14.666666666666666</v>
      </c>
      <c r="AA463" s="937">
        <f t="shared" si="127"/>
        <v>10.566666666666666</v>
      </c>
      <c r="AB463" s="641">
        <v>12</v>
      </c>
      <c r="AC463" s="918">
        <v>1.5</v>
      </c>
      <c r="AD463" s="918" t="s">
        <v>137</v>
      </c>
      <c r="AE463" s="918">
        <v>3.14</v>
      </c>
      <c r="AF463" s="918">
        <v>1.17</v>
      </c>
      <c r="AG463" s="918">
        <v>9.9</v>
      </c>
      <c r="AH463" s="918">
        <v>56.2</v>
      </c>
      <c r="AI463" s="918">
        <v>8.27</v>
      </c>
      <c r="AJ463" s="918">
        <v>21.3</v>
      </c>
      <c r="AK463" s="918" t="s">
        <v>137</v>
      </c>
      <c r="AL463" s="930">
        <v>139.63999999999999</v>
      </c>
      <c r="AM463" s="924">
        <v>8.9</v>
      </c>
      <c r="AN463" s="918">
        <v>0.08</v>
      </c>
      <c r="AO463" s="804">
        <f t="shared" si="128"/>
        <v>19.294347776077583</v>
      </c>
      <c r="AP463" s="805">
        <f t="shared" si="129"/>
        <v>29.861014442744249</v>
      </c>
      <c r="AQ463" s="938">
        <f t="shared" si="130"/>
        <v>-25.87398117619788</v>
      </c>
      <c r="AR463" s="704">
        <f>INDEX(Historical!$C$7:$C$1439,MATCH(B463,Historical!$B$7:$B$1446,0))*IF(AH463="n/a",1.03,IF(AH463&lt;0,1.01,IF(AH463&gt;10,1.1,(1+AH463/100))))</f>
        <v>0.22000000000000003</v>
      </c>
      <c r="AS463" s="937">
        <f t="shared" si="131"/>
        <v>0.23819400000000002</v>
      </c>
      <c r="AT463" s="937">
        <f t="shared" si="120"/>
        <v>0.24533982000000001</v>
      </c>
      <c r="AU463" s="937">
        <f t="shared" si="120"/>
        <v>0.25270001460000002</v>
      </c>
      <c r="AV463" s="937">
        <f t="shared" si="120"/>
        <v>0.26028101503800005</v>
      </c>
      <c r="AW463" s="704">
        <f t="shared" si="132"/>
        <v>1.2165148496380001</v>
      </c>
      <c r="AX463" s="812">
        <f t="shared" si="133"/>
        <v>7.6751725529211363</v>
      </c>
      <c r="AY463" s="997">
        <v>0.43</v>
      </c>
      <c r="AZ463" s="924">
        <v>37.35</v>
      </c>
      <c r="BA463" s="924">
        <v>-20.349999999999998</v>
      </c>
      <c r="BB463" s="924">
        <v>-1.66</v>
      </c>
      <c r="BC463" s="924">
        <v>-4.53</v>
      </c>
      <c r="BE463" s="666">
        <v>2013</v>
      </c>
      <c r="BF463" s="948" t="e">
        <f>#VALUE!</f>
        <v>#VALUE!</v>
      </c>
      <c r="BG463" s="933">
        <v>1</v>
      </c>
    </row>
    <row r="464" spans="1:59" x14ac:dyDescent="0.2">
      <c r="A464" s="630" t="s">
        <v>1740</v>
      </c>
      <c r="B464" s="927" t="s">
        <v>1741</v>
      </c>
      <c r="C464" s="994" t="s">
        <v>112</v>
      </c>
      <c r="D464" s="994" t="s">
        <v>213</v>
      </c>
      <c r="E464" s="795">
        <v>9</v>
      </c>
      <c r="F464" s="526">
        <v>477</v>
      </c>
      <c r="G464" s="526" t="s">
        <v>106</v>
      </c>
      <c r="H464" s="526" t="s">
        <v>106</v>
      </c>
      <c r="I464" s="926">
        <v>21.73</v>
      </c>
      <c r="J464" s="704">
        <f t="shared" si="121"/>
        <v>3.1293143120110445</v>
      </c>
      <c r="K464" s="929">
        <v>0.17</v>
      </c>
      <c r="L464" s="641">
        <v>4</v>
      </c>
      <c r="M464" s="695">
        <f t="shared" si="122"/>
        <v>0.68</v>
      </c>
      <c r="N464" s="923" t="s">
        <v>161</v>
      </c>
      <c r="O464" s="797">
        <v>0.13</v>
      </c>
      <c r="P464" s="917">
        <v>43567</v>
      </c>
      <c r="Q464" s="917">
        <v>43585</v>
      </c>
      <c r="R464" s="695">
        <f t="shared" si="123"/>
        <v>30.769230769230777</v>
      </c>
      <c r="S464" s="761">
        <f>IF(INDEX(Historical!$D$7:$D$1439,MATCH(B464,Historical!$B$7:$B$1446,0))=0,"n/a",(INDEX(Historical!$C$7:$C$1439,MATCH(B464,Historical!$B$7:$B$1446,0))/INDEX(Historical!$D$7:$D$1439,MATCH(B464,Historical!$B$7:$B$1446,0))-1)*100)</f>
        <v>8.3333333333333481</v>
      </c>
      <c r="T464" s="761">
        <f>IF(INDEX(Historical!$F$7:$F$1432,MATCH(B464,Historical!$B$7:$B$1446,0))=0,"n/a",((INDEX(Historical!$C$7:$C$1439,MATCH(B464,Historical!$B$7:$B$1446,0))/INDEX(Historical!$F$7:$F$1432,MATCH(B464,Historical!$B$7:$B$1446,0)))^(1/3)-1)*100)</f>
        <v>7.3786693294802586</v>
      </c>
      <c r="U464" s="761">
        <f>IF(INDEX(Historical!$H$7:$H$1432,MATCH(B464,Historical!$B$7:$B$1446,0))=0,"n/a",((INDEX(Historical!$C$7:$C$1439,MATCH(B464,Historical!$B$7:$B$1446,0))/INDEX(Historical!$H$7:$H$1432,MATCH(B464,Historical!$B$7:$B$1446,0)))^(1/5)-1)*100)</f>
        <v>15.774434135315829</v>
      </c>
      <c r="V464" s="761">
        <f>IF(INDEX(Historical!$O$7:$O$1432,MATCH(B464,Historical!$B$7:$B$1446,0))=0,"n/a",((INDEX(Historical!$C$7:$C$1439,MATCH(B464,Historical!$B$7:$B$1446,0))/INDEX(Historical!$O$7:$O$1432,MATCH(B464,Historical!$B$7:$B$1446,0)))^(1/10)-1)*100)</f>
        <v>13.237743997702346</v>
      </c>
      <c r="W464" s="762">
        <f t="shared" si="124"/>
        <v>1.1916255623355287</v>
      </c>
      <c r="X464" s="763" t="str">
        <f t="shared" si="125"/>
        <v>n/a</v>
      </c>
      <c r="Y464" s="729" t="s">
        <v>4438</v>
      </c>
      <c r="Z464" s="704">
        <f t="shared" si="126"/>
        <v>103.03030303030303</v>
      </c>
      <c r="AA464" s="937">
        <f t="shared" si="127"/>
        <v>32.924242424242422</v>
      </c>
      <c r="AB464" s="641">
        <v>12</v>
      </c>
      <c r="AC464" s="918">
        <v>0.66</v>
      </c>
      <c r="AD464" s="918">
        <v>3.28</v>
      </c>
      <c r="AE464" s="918">
        <v>1.27</v>
      </c>
      <c r="AF464" s="918">
        <v>1.42</v>
      </c>
      <c r="AG464" s="918">
        <v>4.1000000000000005</v>
      </c>
      <c r="AH464" s="918">
        <v>-8.1</v>
      </c>
      <c r="AI464" s="918">
        <v>26.240000000000002</v>
      </c>
      <c r="AJ464" s="918">
        <v>-22.3</v>
      </c>
      <c r="AK464" s="918">
        <v>10</v>
      </c>
      <c r="AL464" s="930">
        <v>3170</v>
      </c>
      <c r="AM464" s="924">
        <v>1.7999999999999998</v>
      </c>
      <c r="AN464" s="918">
        <v>1.82</v>
      </c>
      <c r="AO464" s="804">
        <f t="shared" si="128"/>
        <v>-14.020493976915549</v>
      </c>
      <c r="AP464" s="805">
        <f t="shared" si="129"/>
        <v>18.903748447326873</v>
      </c>
      <c r="AQ464" s="938">
        <f t="shared" si="130"/>
        <v>44.148726039653987</v>
      </c>
      <c r="AR464" s="704">
        <f>INDEX(Historical!$C$7:$C$1439,MATCH(B464,Historical!$B$7:$B$1446,0))*IF(AH464="n/a",1.03,IF(AH464&lt;0,1.01,IF(AH464&gt;10,1.1,(1+AH464/100))))</f>
        <v>0.5252</v>
      </c>
      <c r="AS464" s="937">
        <f t="shared" si="131"/>
        <v>0.57772000000000001</v>
      </c>
      <c r="AT464" s="937">
        <f t="shared" si="120"/>
        <v>0.63549200000000006</v>
      </c>
      <c r="AU464" s="937">
        <f t="shared" si="120"/>
        <v>0.69904120000000014</v>
      </c>
      <c r="AV464" s="937">
        <f t="shared" si="120"/>
        <v>0.76894532000000027</v>
      </c>
      <c r="AW464" s="704">
        <f t="shared" si="132"/>
        <v>3.2063985200000005</v>
      </c>
      <c r="AX464" s="812">
        <f t="shared" si="133"/>
        <v>14.755630556833871</v>
      </c>
      <c r="AY464" s="997">
        <v>2.1</v>
      </c>
      <c r="AZ464" s="924">
        <v>14.46</v>
      </c>
      <c r="BA464" s="924">
        <v>-23.28</v>
      </c>
      <c r="BB464" s="924">
        <v>-6.13</v>
      </c>
      <c r="BC464" s="924">
        <v>-9.8000000000000007</v>
      </c>
      <c r="BE464" s="666">
        <v>2012</v>
      </c>
      <c r="BF464" s="948" t="e">
        <f>#VALUE!</f>
        <v>#VALUE!</v>
      </c>
      <c r="BG464" s="933">
        <v>1.7000000000000002</v>
      </c>
    </row>
    <row r="465" spans="1:59" x14ac:dyDescent="0.2">
      <c r="A465" s="611" t="s">
        <v>1720</v>
      </c>
      <c r="B465" s="927" t="s">
        <v>1721</v>
      </c>
      <c r="C465" s="994" t="s">
        <v>4356</v>
      </c>
      <c r="D465" s="994" t="s">
        <v>4357</v>
      </c>
      <c r="E465" s="794">
        <v>8</v>
      </c>
      <c r="F465" s="526">
        <v>539</v>
      </c>
      <c r="G465" s="526" t="s">
        <v>106</v>
      </c>
      <c r="H465" s="526" t="s">
        <v>106</v>
      </c>
      <c r="I465" s="926">
        <v>42.04</v>
      </c>
      <c r="J465" s="704">
        <f t="shared" si="121"/>
        <v>2.2835394862036158</v>
      </c>
      <c r="K465" s="929">
        <v>0.24</v>
      </c>
      <c r="L465" s="641">
        <v>4</v>
      </c>
      <c r="M465" s="695">
        <f t="shared" si="122"/>
        <v>0.96</v>
      </c>
      <c r="N465" s="923" t="s">
        <v>460</v>
      </c>
      <c r="O465" s="797">
        <v>0.22</v>
      </c>
      <c r="P465" s="917">
        <v>43377</v>
      </c>
      <c r="Q465" s="917">
        <v>43392</v>
      </c>
      <c r="R465" s="695">
        <f t="shared" si="123"/>
        <v>9.0909090909090864</v>
      </c>
      <c r="S465" s="761">
        <f>IF(INDEX(Historical!$D$7:$D$1439,MATCH(B465,Historical!$B$7:$B$1446,0))=0,"n/a",(INDEX(Historical!$C$7:$C$1439,MATCH(B465,Historical!$B$7:$B$1446,0))/INDEX(Historical!$D$7:$D$1439,MATCH(B465,Historical!$B$7:$B$1446,0))-1)*100)</f>
        <v>9.7560975609755971</v>
      </c>
      <c r="T465" s="761">
        <f>IF(INDEX(Historical!$F$7:$F$1432,MATCH(B465,Historical!$B$7:$B$1446,0))=0,"n/a",((INDEX(Historical!$C$7:$C$1439,MATCH(B465,Historical!$B$7:$B$1446,0))/INDEX(Historical!$F$7:$F$1432,MATCH(B465,Historical!$B$7:$B$1446,0)))^(1/3)-1)*100)</f>
        <v>12.035118663929122</v>
      </c>
      <c r="U465" s="761">
        <f>IF(INDEX(Historical!$H$7:$H$1432,MATCH(B465,Historical!$B$7:$B$1446,0))=0,"n/a",((INDEX(Historical!$C$7:$C$1439,MATCH(B465,Historical!$B$7:$B$1446,0))/INDEX(Historical!$H$7:$H$1432,MATCH(B465,Historical!$B$7:$B$1446,0)))^(1/5)-1)*100)</f>
        <v>12.474611314209483</v>
      </c>
      <c r="V465" s="761" t="str">
        <f>IF(INDEX(Historical!$O$7:$O$1432,MATCH(B465,Historical!$B$7:$B$1446,0))=0,"n/a",((INDEX(Historical!$C$7:$C$1439,MATCH(B465,Historical!$B$7:$B$1446,0))/INDEX(Historical!$O$7:$O$1432,MATCH(B465,Historical!$B$7:$B$1446,0)))^(1/10)-1)*100)</f>
        <v>n/a</v>
      </c>
      <c r="W465" s="762" t="str">
        <f t="shared" si="124"/>
        <v>n/a</v>
      </c>
      <c r="X465" s="763">
        <f t="shared" si="125"/>
        <v>0.14505361993266841</v>
      </c>
      <c r="Y465" s="928"/>
      <c r="Z465" s="704">
        <f t="shared" si="126"/>
        <v>88.073394495412842</v>
      </c>
      <c r="AA465" s="937">
        <f t="shared" si="127"/>
        <v>38.568807339449535</v>
      </c>
      <c r="AB465" s="641">
        <v>12</v>
      </c>
      <c r="AC465" s="918">
        <v>1.0900000000000001</v>
      </c>
      <c r="AD465" s="918">
        <v>3.86</v>
      </c>
      <c r="AE465" s="918">
        <v>17.5</v>
      </c>
      <c r="AF465" s="918">
        <v>2.0099999999999998</v>
      </c>
      <c r="AG465" s="918">
        <v>5.5</v>
      </c>
      <c r="AH465" s="918">
        <v>14.6</v>
      </c>
      <c r="AI465" s="918">
        <v>-1.41</v>
      </c>
      <c r="AJ465" s="918">
        <v>86</v>
      </c>
      <c r="AK465" s="918">
        <v>10</v>
      </c>
      <c r="AL465" s="930">
        <v>2650</v>
      </c>
      <c r="AM465" s="924">
        <v>2.1</v>
      </c>
      <c r="AN465" s="918">
        <v>0.37</v>
      </c>
      <c r="AO465" s="804">
        <f t="shared" si="128"/>
        <v>-23.810656539036437</v>
      </c>
      <c r="AP465" s="805">
        <f t="shared" si="129"/>
        <v>14.758150800413098</v>
      </c>
      <c r="AQ465" s="938">
        <f t="shared" si="130"/>
        <v>85.620045316343976</v>
      </c>
      <c r="AR465" s="704">
        <f>INDEX(Historical!$C$7:$C$1439,MATCH(B465,Historical!$B$7:$B$1446,0))*IF(AH465="n/a",1.03,IF(AH465&lt;0,1.01,IF(AH465&gt;10,1.1,(1+AH465/100))))</f>
        <v>0.9900000000000001</v>
      </c>
      <c r="AS465" s="937">
        <f t="shared" si="131"/>
        <v>0.99990000000000012</v>
      </c>
      <c r="AT465" s="937">
        <f t="shared" si="120"/>
        <v>1.0998900000000003</v>
      </c>
      <c r="AU465" s="937">
        <f t="shared" si="120"/>
        <v>1.2098790000000004</v>
      </c>
      <c r="AV465" s="937">
        <f t="shared" si="120"/>
        <v>1.3308669000000004</v>
      </c>
      <c r="AW465" s="704">
        <f t="shared" si="132"/>
        <v>5.6305359000000017</v>
      </c>
      <c r="AX465" s="812">
        <f t="shared" si="133"/>
        <v>13.393282350142727</v>
      </c>
      <c r="AY465" s="997">
        <v>0.84</v>
      </c>
      <c r="AZ465" s="924">
        <v>26.46</v>
      </c>
      <c r="BA465" s="924">
        <v>-1.55</v>
      </c>
      <c r="BB465" s="924">
        <v>3.2399999999999998</v>
      </c>
      <c r="BC465" s="924">
        <v>10.119999999999999</v>
      </c>
      <c r="BE465" s="666">
        <v>2011</v>
      </c>
      <c r="BF465" s="948" t="e">
        <f>#VALUE!</f>
        <v>#VALUE!</v>
      </c>
      <c r="BG465" s="933">
        <v>3.6999999999999997</v>
      </c>
    </row>
    <row r="466" spans="1:59" x14ac:dyDescent="0.2">
      <c r="A466" s="611" t="s">
        <v>1742</v>
      </c>
      <c r="B466" s="927" t="s">
        <v>1743</v>
      </c>
      <c r="C466" s="994" t="s">
        <v>108</v>
      </c>
      <c r="D466" s="994" t="s">
        <v>4376</v>
      </c>
      <c r="E466" s="794">
        <v>7</v>
      </c>
      <c r="F466" s="526">
        <v>682</v>
      </c>
      <c r="G466" s="526" t="s">
        <v>106</v>
      </c>
      <c r="H466" s="526" t="s">
        <v>106</v>
      </c>
      <c r="I466" s="926">
        <v>38.72</v>
      </c>
      <c r="J466" s="704">
        <f t="shared" si="121"/>
        <v>2.5826446280991737</v>
      </c>
      <c r="K466" s="929">
        <v>0.25</v>
      </c>
      <c r="L466" s="641">
        <v>4</v>
      </c>
      <c r="M466" s="695">
        <f t="shared" si="122"/>
        <v>1</v>
      </c>
      <c r="N466" s="923" t="s">
        <v>152</v>
      </c>
      <c r="O466" s="797">
        <v>0.22</v>
      </c>
      <c r="P466" s="917">
        <v>43531</v>
      </c>
      <c r="Q466" s="917">
        <v>43553</v>
      </c>
      <c r="R466" s="695">
        <f t="shared" si="123"/>
        <v>13.636363636363635</v>
      </c>
      <c r="S466" s="761">
        <f>IF(INDEX(Historical!$D$7:$D$1439,MATCH(B466,Historical!$B$7:$B$1446,0))=0,"n/a",(INDEX(Historical!$C$7:$C$1439,MATCH(B466,Historical!$B$7:$B$1446,0))/INDEX(Historical!$D$7:$D$1439,MATCH(B466,Historical!$B$7:$B$1446,0))-1)*100)</f>
        <v>9.9999999999999858</v>
      </c>
      <c r="T466" s="761">
        <f>IF(INDEX(Historical!$F$7:$F$1432,MATCH(B466,Historical!$B$7:$B$1446,0))=0,"n/a",((INDEX(Historical!$C$7:$C$1439,MATCH(B466,Historical!$B$7:$B$1446,0))/INDEX(Historical!$F$7:$F$1432,MATCH(B466,Historical!$B$7:$B$1446,0)))^(1/3)-1)*100)</f>
        <v>13.617128057248994</v>
      </c>
      <c r="U466" s="761">
        <f>IF(INDEX(Historical!$H$7:$H$1432,MATCH(B466,Historical!$B$7:$B$1446,0))=0,"n/a",((INDEX(Historical!$C$7:$C$1439,MATCH(B466,Historical!$B$7:$B$1446,0))/INDEX(Historical!$H$7:$H$1432,MATCH(B466,Historical!$B$7:$B$1446,0)))^(1/5)-1)*100)</f>
        <v>54.488634462894538</v>
      </c>
      <c r="V466" s="761" t="str">
        <f>IF(INDEX(Historical!$O$7:$O$1432,MATCH(B466,Historical!$B$7:$B$1446,0))=0,"n/a",((INDEX(Historical!$C$7:$C$1439,MATCH(B466,Historical!$B$7:$B$1446,0))/INDEX(Historical!$O$7:$O$1432,MATCH(B466,Historical!$B$7:$B$1446,0)))^(1/10)-1)*100)</f>
        <v>n/a</v>
      </c>
      <c r="W466" s="762" t="str">
        <f t="shared" si="124"/>
        <v>n/a</v>
      </c>
      <c r="X466" s="763" t="str">
        <f t="shared" si="125"/>
        <v>n/a</v>
      </c>
      <c r="Y466" s="717"/>
      <c r="Z466" s="704" t="str">
        <f t="shared" si="126"/>
        <v>n/a</v>
      </c>
      <c r="AA466" s="937" t="str">
        <f t="shared" si="127"/>
        <v>n/a</v>
      </c>
      <c r="AB466" s="641">
        <v>12</v>
      </c>
      <c r="AC466" s="918" t="s">
        <v>137</v>
      </c>
      <c r="AD466" s="918" t="s">
        <v>137</v>
      </c>
      <c r="AE466" s="918" t="s">
        <v>137</v>
      </c>
      <c r="AF466" s="918" t="s">
        <v>137</v>
      </c>
      <c r="AG466" s="918" t="s">
        <v>137</v>
      </c>
      <c r="AH466" s="918" t="s">
        <v>137</v>
      </c>
      <c r="AI466" s="918" t="s">
        <v>137</v>
      </c>
      <c r="AJ466" s="918" t="s">
        <v>137</v>
      </c>
      <c r="AK466" s="918" t="s">
        <v>137</v>
      </c>
      <c r="AL466" s="930" t="s">
        <v>137</v>
      </c>
      <c r="AM466" s="924" t="s">
        <v>137</v>
      </c>
      <c r="AN466" s="918" t="s">
        <v>137</v>
      </c>
      <c r="AO466" s="804" t="str">
        <f t="shared" si="128"/>
        <v>n/a</v>
      </c>
      <c r="AP466" s="805">
        <f t="shared" si="129"/>
        <v>57.071279090993713</v>
      </c>
      <c r="AQ466" s="938" t="str">
        <f t="shared" si="130"/>
        <v>n/a</v>
      </c>
      <c r="AR466" s="704">
        <f>INDEX(Historical!$C$7:$C$1439,MATCH(B466,Historical!$B$7:$B$1446,0))*IF(AH466="n/a",1.03,IF(AH466&lt;0,1.01,IF(AH466&gt;10,1.1,(1+AH466/100))))</f>
        <v>0.90639999999999998</v>
      </c>
      <c r="AS466" s="937">
        <f t="shared" si="131"/>
        <v>0.93359199999999998</v>
      </c>
      <c r="AT466" s="937">
        <f t="shared" si="120"/>
        <v>0.96159976000000003</v>
      </c>
      <c r="AU466" s="937">
        <f t="shared" si="120"/>
        <v>0.99044775280000008</v>
      </c>
      <c r="AV466" s="937">
        <f t="shared" si="120"/>
        <v>1.020161185384</v>
      </c>
      <c r="AW466" s="704">
        <f t="shared" si="132"/>
        <v>4.8122006981840002</v>
      </c>
      <c r="AX466" s="812">
        <f t="shared" si="133"/>
        <v>12.428204282500001</v>
      </c>
      <c r="AY466" s="997" t="s">
        <v>137</v>
      </c>
      <c r="AZ466" s="924" t="s">
        <v>137</v>
      </c>
      <c r="BA466" s="924" t="s">
        <v>137</v>
      </c>
      <c r="BB466" s="924" t="s">
        <v>137</v>
      </c>
      <c r="BC466" s="924" t="s">
        <v>137</v>
      </c>
      <c r="BD466" s="963" t="s">
        <v>4301</v>
      </c>
      <c r="BE466" s="666">
        <v>2013</v>
      </c>
      <c r="BF466" s="948" t="e">
        <f>#VALUE!</f>
        <v>#VALUE!</v>
      </c>
      <c r="BG466" s="933" t="s">
        <v>137</v>
      </c>
    </row>
    <row r="467" spans="1:59" x14ac:dyDescent="0.2">
      <c r="A467" s="611" t="s">
        <v>1728</v>
      </c>
      <c r="B467" s="927" t="s">
        <v>1729</v>
      </c>
      <c r="C467" s="994" t="s">
        <v>108</v>
      </c>
      <c r="D467" s="994" t="s">
        <v>4368</v>
      </c>
      <c r="E467" s="794">
        <v>7</v>
      </c>
      <c r="F467" s="526">
        <v>664</v>
      </c>
      <c r="G467" s="526" t="s">
        <v>106</v>
      </c>
      <c r="H467" s="526" t="s">
        <v>106</v>
      </c>
      <c r="I467" s="926">
        <v>27.98</v>
      </c>
      <c r="J467" s="704">
        <f t="shared" si="121"/>
        <v>2.1443888491779841</v>
      </c>
      <c r="K467" s="929">
        <v>0.15</v>
      </c>
      <c r="L467" s="641">
        <v>4</v>
      </c>
      <c r="M467" s="695">
        <f t="shared" si="122"/>
        <v>0.6</v>
      </c>
      <c r="N467" s="923" t="s">
        <v>517</v>
      </c>
      <c r="O467" s="797">
        <v>0.13</v>
      </c>
      <c r="P467" s="917">
        <v>43509</v>
      </c>
      <c r="Q467" s="917">
        <v>43524</v>
      </c>
      <c r="R467" s="695">
        <f t="shared" si="123"/>
        <v>15.384615384615378</v>
      </c>
      <c r="S467" s="761">
        <f>IF(INDEX(Historical!$D$7:$D$1439,MATCH(B467,Historical!$B$7:$B$1446,0))=0,"n/a",(INDEX(Historical!$C$7:$C$1439,MATCH(B467,Historical!$B$7:$B$1446,0))/INDEX(Historical!$D$7:$D$1439,MATCH(B467,Historical!$B$7:$B$1446,0))-1)*100)</f>
        <v>18.181818181818187</v>
      </c>
      <c r="T467" s="761">
        <f>IF(INDEX(Historical!$F$7:$F$1432,MATCH(B467,Historical!$B$7:$B$1446,0))=0,"n/a",((INDEX(Historical!$C$7:$C$1439,MATCH(B467,Historical!$B$7:$B$1446,0))/INDEX(Historical!$F$7:$F$1432,MATCH(B467,Historical!$B$7:$B$1446,0)))^(1/3)-1)*100)</f>
        <v>25.99210498948732</v>
      </c>
      <c r="U467" s="761">
        <f>IF(INDEX(Historical!$H$7:$H$1432,MATCH(B467,Historical!$B$7:$B$1446,0))=0,"n/a",((INDEX(Historical!$C$7:$C$1439,MATCH(B467,Historical!$B$7:$B$1446,0))/INDEX(Historical!$H$7:$H$1432,MATCH(B467,Historical!$B$7:$B$1446,0)))^(1/5)-1)*100)</f>
        <v>34.080129120845726</v>
      </c>
      <c r="V467" s="761">
        <f>IF(INDEX(Historical!$O$7:$O$1432,MATCH(B467,Historical!$B$7:$B$1446,0))=0,"n/a",((INDEX(Historical!$C$7:$C$1439,MATCH(B467,Historical!$B$7:$B$1446,0))/INDEX(Historical!$O$7:$O$1432,MATCH(B467,Historical!$B$7:$B$1446,0)))^(1/10)-1)*100)</f>
        <v>1.6845724056481437</v>
      </c>
      <c r="W467" s="762">
        <f t="shared" si="124"/>
        <v>20.230729772480931</v>
      </c>
      <c r="X467" s="763">
        <f t="shared" si="125"/>
        <v>1.0819088609792293</v>
      </c>
      <c r="Y467" s="715" t="s">
        <v>4182</v>
      </c>
      <c r="Z467" s="704">
        <f t="shared" si="126"/>
        <v>25</v>
      </c>
      <c r="AA467" s="937">
        <f t="shared" si="127"/>
        <v>11.658333333333333</v>
      </c>
      <c r="AB467" s="641">
        <v>12</v>
      </c>
      <c r="AC467" s="918">
        <v>2.4</v>
      </c>
      <c r="AD467" s="918">
        <v>0.9</v>
      </c>
      <c r="AE467" s="918">
        <v>5.33</v>
      </c>
      <c r="AF467" s="918">
        <v>1.48</v>
      </c>
      <c r="AG467" s="918">
        <v>14.399999999999999</v>
      </c>
      <c r="AH467" s="918">
        <v>19.5</v>
      </c>
      <c r="AI467" s="918" t="s">
        <v>137</v>
      </c>
      <c r="AJ467" s="918">
        <v>31.5</v>
      </c>
      <c r="AK467" s="918">
        <v>13</v>
      </c>
      <c r="AL467" s="930">
        <v>240.35</v>
      </c>
      <c r="AM467" s="924">
        <v>2.8000000000000003</v>
      </c>
      <c r="AN467" s="918">
        <v>0</v>
      </c>
      <c r="AO467" s="804">
        <f t="shared" si="128"/>
        <v>24.56618463669038</v>
      </c>
      <c r="AP467" s="805">
        <f t="shared" si="129"/>
        <v>36.224517970023712</v>
      </c>
      <c r="AQ467" s="938">
        <f t="shared" si="130"/>
        <v>-12.429499301462299</v>
      </c>
      <c r="AR467" s="704">
        <f>INDEX(Historical!$C$7:$C$1439,MATCH(B467,Historical!$B$7:$B$1446,0))*IF(AH467="n/a",1.03,IF(AH467&lt;0,1.01,IF(AH467&gt;10,1.1,(1+AH467/100))))</f>
        <v>0.57200000000000006</v>
      </c>
      <c r="AS467" s="937">
        <f t="shared" si="131"/>
        <v>0.58916000000000013</v>
      </c>
      <c r="AT467" s="937">
        <f t="shared" ref="AT467:AV486" si="135">IF($AK467="n/a",1.03*AS467,IF($AK467&lt;0,1.01*AS467,IF($AK467&gt;10,1.1*AS467,(1+$AK467/100)*AS467)))</f>
        <v>0.64807600000000021</v>
      </c>
      <c r="AU467" s="937">
        <f t="shared" si="135"/>
        <v>0.71288360000000028</v>
      </c>
      <c r="AV467" s="937">
        <f t="shared" si="135"/>
        <v>0.78417196000000033</v>
      </c>
      <c r="AW467" s="704">
        <f t="shared" si="132"/>
        <v>3.3062915600000009</v>
      </c>
      <c r="AX467" s="812">
        <f t="shared" si="133"/>
        <v>11.81662458899214</v>
      </c>
      <c r="AY467" s="997">
        <v>1.02</v>
      </c>
      <c r="AZ467" s="924">
        <v>27.700000000000003</v>
      </c>
      <c r="BA467" s="924">
        <v>-28.83</v>
      </c>
      <c r="BB467" s="924">
        <v>-2.79</v>
      </c>
      <c r="BC467" s="924">
        <v>-9.6</v>
      </c>
      <c r="BE467" s="666">
        <v>2013</v>
      </c>
      <c r="BF467" s="948" t="e">
        <f>#VALUE!</f>
        <v>#VALUE!</v>
      </c>
      <c r="BG467" s="933">
        <v>1.7999999999999998</v>
      </c>
    </row>
    <row r="468" spans="1:59" x14ac:dyDescent="0.2">
      <c r="A468" s="537" t="s">
        <v>1734</v>
      </c>
      <c r="B468" s="927" t="s">
        <v>1735</v>
      </c>
      <c r="C468" s="994" t="s">
        <v>247</v>
      </c>
      <c r="D468" s="994" t="s">
        <v>4354</v>
      </c>
      <c r="E468" s="794">
        <v>9</v>
      </c>
      <c r="F468" s="526">
        <v>374</v>
      </c>
      <c r="G468" s="526" t="s">
        <v>106</v>
      </c>
      <c r="H468" s="526" t="s">
        <v>106</v>
      </c>
      <c r="I468" s="926">
        <v>97.76</v>
      </c>
      <c r="J468" s="704">
        <f t="shared" si="121"/>
        <v>1.2684124386252045</v>
      </c>
      <c r="K468" s="929">
        <v>0.31</v>
      </c>
      <c r="L468" s="641">
        <v>4</v>
      </c>
      <c r="M468" s="695">
        <f t="shared" si="122"/>
        <v>1.24</v>
      </c>
      <c r="N468" s="923" t="s">
        <v>798</v>
      </c>
      <c r="O468" s="797">
        <v>0.27</v>
      </c>
      <c r="P468" s="660">
        <v>43245</v>
      </c>
      <c r="Q468" s="660">
        <v>43263</v>
      </c>
      <c r="R468" s="695">
        <f t="shared" si="123"/>
        <v>14.814814814814806</v>
      </c>
      <c r="S468" s="761">
        <f>IF(INDEX(Historical!$D$7:$D$1439,MATCH(B468,Historical!$B$7:$B$1446,0))=0,"n/a",(INDEX(Historical!$C$7:$C$1439,MATCH(B468,Historical!$B$7:$B$1446,0))/INDEX(Historical!$D$7:$D$1439,MATCH(B468,Historical!$B$7:$B$1446,0))-1)*100)</f>
        <v>14.285714285714279</v>
      </c>
      <c r="T468" s="761">
        <f>IF(INDEX(Historical!$F$7:$F$1432,MATCH(B468,Historical!$B$7:$B$1446,0))=0,"n/a",((INDEX(Historical!$C$7:$C$1439,MATCH(B468,Historical!$B$7:$B$1446,0))/INDEX(Historical!$F$7:$F$1432,MATCH(B468,Historical!$B$7:$B$1446,0)))^(1/3)-1)*100)</f>
        <v>16.445457431121579</v>
      </c>
      <c r="U468" s="761">
        <f>IF(INDEX(Historical!$H$7:$H$1432,MATCH(B468,Historical!$B$7:$B$1446,0))=0,"n/a",((INDEX(Historical!$C$7:$C$1439,MATCH(B468,Historical!$B$7:$B$1446,0))/INDEX(Historical!$H$7:$H$1432,MATCH(B468,Historical!$B$7:$B$1446,0)))^(1/5)-1)*100)</f>
        <v>19.618136730371273</v>
      </c>
      <c r="V468" s="761" t="str">
        <f>IF(INDEX(Historical!$O$7:$O$1432,MATCH(B468,Historical!$B$7:$B$1446,0))=0,"n/a",((INDEX(Historical!$C$7:$C$1439,MATCH(B468,Historical!$B$7:$B$1446,0))/INDEX(Historical!$O$7:$O$1432,MATCH(B468,Historical!$B$7:$B$1446,0)))^(1/10)-1)*100)</f>
        <v>n/a</v>
      </c>
      <c r="W468" s="762" t="str">
        <f t="shared" si="124"/>
        <v>n/a</v>
      </c>
      <c r="X468" s="763">
        <f t="shared" si="125"/>
        <v>1.4862224795735812</v>
      </c>
      <c r="Y468" s="927"/>
      <c r="Z468" s="704">
        <f t="shared" si="126"/>
        <v>28.703703703703702</v>
      </c>
      <c r="AA468" s="937">
        <f t="shared" si="127"/>
        <v>22.62962962962963</v>
      </c>
      <c r="AB468" s="641">
        <v>12</v>
      </c>
      <c r="AC468" s="918">
        <v>4.32</v>
      </c>
      <c r="AD468" s="918">
        <v>2.0099999999999998</v>
      </c>
      <c r="AE468" s="918">
        <v>1.53</v>
      </c>
      <c r="AF468" s="918">
        <v>7.64</v>
      </c>
      <c r="AG468" s="918">
        <v>36.9</v>
      </c>
      <c r="AH468" s="918">
        <v>29.299999999999997</v>
      </c>
      <c r="AI468" s="918">
        <v>10.97</v>
      </c>
      <c r="AJ468" s="918">
        <v>13.200000000000001</v>
      </c>
      <c r="AK468" s="918">
        <v>11.23</v>
      </c>
      <c r="AL468" s="930">
        <v>12070</v>
      </c>
      <c r="AM468" s="924">
        <v>0.2</v>
      </c>
      <c r="AN468" s="918">
        <v>0.28000000000000003</v>
      </c>
      <c r="AO468" s="804">
        <f t="shared" si="128"/>
        <v>-1.743080460633152</v>
      </c>
      <c r="AP468" s="805">
        <f t="shared" si="129"/>
        <v>20.886549168996478</v>
      </c>
      <c r="AQ468" s="938">
        <f t="shared" si="130"/>
        <v>177.2005855135474</v>
      </c>
      <c r="AR468" s="704">
        <f>INDEX(Historical!$C$7:$C$1439,MATCH(B468,Historical!$B$7:$B$1446,0))*IF(AH468="n/a",1.03,IF(AH468&lt;0,1.01,IF(AH468&gt;10,1.1,(1+AH468/100))))</f>
        <v>1.32</v>
      </c>
      <c r="AS468" s="937">
        <f t="shared" si="131"/>
        <v>1.4520000000000002</v>
      </c>
      <c r="AT468" s="937">
        <f t="shared" si="135"/>
        <v>1.5972000000000004</v>
      </c>
      <c r="AU468" s="937">
        <f t="shared" si="135"/>
        <v>1.7569200000000005</v>
      </c>
      <c r="AV468" s="937">
        <f t="shared" si="135"/>
        <v>1.9326120000000007</v>
      </c>
      <c r="AW468" s="704">
        <f t="shared" si="132"/>
        <v>8.0587320000000027</v>
      </c>
      <c r="AX468" s="812">
        <f t="shared" si="133"/>
        <v>8.2433837970540118</v>
      </c>
      <c r="AY468" s="997">
        <v>1.08</v>
      </c>
      <c r="AZ468" s="924">
        <v>67.77</v>
      </c>
      <c r="BA468" s="924">
        <v>-0.27999999999999997</v>
      </c>
      <c r="BB468" s="924">
        <v>6.08</v>
      </c>
      <c r="BC468" s="924">
        <v>12.33</v>
      </c>
      <c r="BE468" s="666">
        <v>2010</v>
      </c>
      <c r="BF468" s="948" t="e">
        <f>#VALUE!</f>
        <v>#VALUE!</v>
      </c>
      <c r="BG468" s="933">
        <v>16.900000000000002</v>
      </c>
    </row>
    <row r="469" spans="1:59" x14ac:dyDescent="0.2">
      <c r="A469" s="611" t="s">
        <v>1748</v>
      </c>
      <c r="B469" s="927" t="s">
        <v>1749</v>
      </c>
      <c r="C469" s="994" t="s">
        <v>128</v>
      </c>
      <c r="D469" s="994" t="s">
        <v>4364</v>
      </c>
      <c r="E469" s="794">
        <v>7</v>
      </c>
      <c r="F469" s="526">
        <v>639</v>
      </c>
      <c r="G469" s="526" t="s">
        <v>37</v>
      </c>
      <c r="H469" s="526" t="s">
        <v>115</v>
      </c>
      <c r="I469" s="926">
        <v>69.430000000000007</v>
      </c>
      <c r="J469" s="704">
        <f t="shared" si="121"/>
        <v>2.1604493734696817</v>
      </c>
      <c r="K469" s="929">
        <v>0.375</v>
      </c>
      <c r="L469" s="641">
        <v>4</v>
      </c>
      <c r="M469" s="695">
        <f t="shared" si="122"/>
        <v>1.5</v>
      </c>
      <c r="N469" s="923" t="s">
        <v>149</v>
      </c>
      <c r="O469" s="797">
        <v>0.3</v>
      </c>
      <c r="P469" s="917">
        <v>43433</v>
      </c>
      <c r="Q469" s="917">
        <v>43448</v>
      </c>
      <c r="R469" s="695">
        <f t="shared" si="123"/>
        <v>25.000000000000007</v>
      </c>
      <c r="S469" s="761">
        <f>IF(INDEX(Historical!$D$7:$D$1439,MATCH(B469,Historical!$B$7:$B$1446,0))=0,"n/a",(INDEX(Historical!$C$7:$C$1439,MATCH(B469,Historical!$B$7:$B$1446,0))/INDEX(Historical!$D$7:$D$1439,MATCH(B469,Historical!$B$7:$B$1446,0))-1)*100)</f>
        <v>30.76923076923077</v>
      </c>
      <c r="T469" s="761">
        <f>IF(INDEX(Historical!$F$7:$F$1432,MATCH(B469,Historical!$B$7:$B$1446,0))=0,"n/a",((INDEX(Historical!$C$7:$C$1439,MATCH(B469,Historical!$B$7:$B$1446,0))/INDEX(Historical!$F$7:$F$1432,MATCH(B469,Historical!$B$7:$B$1446,0)))^(1/3)-1)*100)</f>
        <v>41.503079146259104</v>
      </c>
      <c r="U469" s="761">
        <f>IF(INDEX(Historical!$H$7:$H$1432,MATCH(B469,Historical!$B$7:$B$1446,0))=0,"n/a",((INDEX(Historical!$C$7:$C$1439,MATCH(B469,Historical!$B$7:$B$1446,0))/INDEX(Historical!$H$7:$H$1432,MATCH(B469,Historical!$B$7:$B$1446,0)))^(1/5)-1)*100)</f>
        <v>41.470384317198224</v>
      </c>
      <c r="V469" s="761">
        <f>IF(INDEX(Historical!$O$7:$O$1432,MATCH(B469,Historical!$B$7:$B$1446,0))=0,"n/a",((INDEX(Historical!$C$7:$C$1439,MATCH(B469,Historical!$B$7:$B$1446,0))/INDEX(Historical!$O$7:$O$1432,MATCH(B469,Historical!$B$7:$B$1446,0)))^(1/10)-1)*100)</f>
        <v>23.066265010134668</v>
      </c>
      <c r="W469" s="762">
        <f t="shared" si="124"/>
        <v>1.7978803373228092</v>
      </c>
      <c r="X469" s="763">
        <f t="shared" si="125"/>
        <v>2.2058715062339482</v>
      </c>
      <c r="Y469" s="928"/>
      <c r="Z469" s="704">
        <f t="shared" si="126"/>
        <v>29.761904761904763</v>
      </c>
      <c r="AA469" s="937">
        <f t="shared" si="127"/>
        <v>13.775793650793652</v>
      </c>
      <c r="AB469" s="641">
        <v>9</v>
      </c>
      <c r="AC469" s="918">
        <v>5.04</v>
      </c>
      <c r="AD469" s="918">
        <v>4.17</v>
      </c>
      <c r="AE469" s="918">
        <v>0.63</v>
      </c>
      <c r="AF469" s="918">
        <v>1.93</v>
      </c>
      <c r="AG469" s="918">
        <v>15.4</v>
      </c>
      <c r="AH469" s="918">
        <v>14.2</v>
      </c>
      <c r="AI469" s="918">
        <v>5.99</v>
      </c>
      <c r="AJ469" s="918">
        <v>18.8</v>
      </c>
      <c r="AK469" s="918">
        <v>3.3000000000000003</v>
      </c>
      <c r="AL469" s="930">
        <v>25330</v>
      </c>
      <c r="AM469" s="924">
        <v>1.2</v>
      </c>
      <c r="AN469" s="918">
        <v>0.91</v>
      </c>
      <c r="AO469" s="804">
        <f t="shared" si="128"/>
        <v>29.855040039874254</v>
      </c>
      <c r="AP469" s="805">
        <f t="shared" si="129"/>
        <v>43.630833690667906</v>
      </c>
      <c r="AQ469" s="938">
        <f t="shared" si="130"/>
        <v>8.7040462213941581</v>
      </c>
      <c r="AR469" s="704">
        <f>INDEX(Historical!$C$7:$C$1439,MATCH(B469,Historical!$B$7:$B$1446,0))*IF(AH469="n/a",1.03,IF(AH469&lt;0,1.01,IF(AH469&gt;10,1.1,(1+AH469/100))))</f>
        <v>1.4025000000000001</v>
      </c>
      <c r="AS469" s="937">
        <f t="shared" si="131"/>
        <v>1.4865097500000002</v>
      </c>
      <c r="AT469" s="937">
        <f t="shared" si="135"/>
        <v>1.5355645717500002</v>
      </c>
      <c r="AU469" s="937">
        <f t="shared" si="135"/>
        <v>1.5862382026177499</v>
      </c>
      <c r="AV469" s="937">
        <f t="shared" si="135"/>
        <v>1.6385840633041355</v>
      </c>
      <c r="AW469" s="704">
        <f t="shared" si="132"/>
        <v>7.6493965876718857</v>
      </c>
      <c r="AX469" s="812">
        <f t="shared" si="133"/>
        <v>11.01742271017123</v>
      </c>
      <c r="AY469" s="997">
        <v>0.47</v>
      </c>
      <c r="AZ469" s="924">
        <v>39.5</v>
      </c>
      <c r="BA469" s="924">
        <v>-6.59</v>
      </c>
      <c r="BB469" s="924">
        <v>10.489999999999998</v>
      </c>
      <c r="BC469" s="924">
        <v>12.6</v>
      </c>
      <c r="BE469" s="666">
        <v>2013</v>
      </c>
      <c r="BF469" s="948" t="e">
        <f>#VALUE!</f>
        <v>#VALUE!</v>
      </c>
      <c r="BG469" s="933">
        <v>6.6000000000000005</v>
      </c>
    </row>
    <row r="470" spans="1:59" x14ac:dyDescent="0.2">
      <c r="A470" s="932" t="s">
        <v>4124</v>
      </c>
      <c r="B470" s="927" t="s">
        <v>4125</v>
      </c>
      <c r="C470" s="994" t="s">
        <v>4227</v>
      </c>
      <c r="D470" s="994" t="s">
        <v>4362</v>
      </c>
      <c r="E470" s="794">
        <v>5</v>
      </c>
      <c r="F470" s="526">
        <v>875</v>
      </c>
      <c r="G470" s="526" t="s">
        <v>106</v>
      </c>
      <c r="H470" s="526" t="s">
        <v>106</v>
      </c>
      <c r="I470" s="926">
        <v>36.229999999999997</v>
      </c>
      <c r="J470" s="704">
        <f t="shared" si="121"/>
        <v>1.6560861164780571</v>
      </c>
      <c r="K470" s="929">
        <v>0.3</v>
      </c>
      <c r="L470" s="641">
        <v>2</v>
      </c>
      <c r="M470" s="695">
        <f t="shared" si="122"/>
        <v>0.6</v>
      </c>
      <c r="N470" s="923" t="s">
        <v>4481</v>
      </c>
      <c r="O470" s="797">
        <v>0.28000000000000003</v>
      </c>
      <c r="P470" s="917">
        <v>43551</v>
      </c>
      <c r="Q470" s="917">
        <v>43573</v>
      </c>
      <c r="R470" s="695">
        <f t="shared" si="123"/>
        <v>7.1428571428571281</v>
      </c>
      <c r="S470" s="761">
        <f>IF(INDEX(Historical!$D$7:$D$1439,MATCH(B470,Historical!$B$7:$B$1446,0))=0,"n/a",(INDEX(Historical!$C$7:$C$1439,MATCH(B470,Historical!$B$7:$B$1446,0))/INDEX(Historical!$D$7:$D$1439,MATCH(B470,Historical!$B$7:$B$1446,0))-1)*100)</f>
        <v>17.021276595744705</v>
      </c>
      <c r="T470" s="761">
        <f>IF(INDEX(Historical!$F$7:$F$1432,MATCH(B470,Historical!$B$7:$B$1446,0))=0,"n/a",((INDEX(Historical!$C$7:$C$1439,MATCH(B470,Historical!$B$7:$B$1446,0))/INDEX(Historical!$F$7:$F$1432,MATCH(B470,Historical!$B$7:$B$1446,0)))^(1/3)-1)*100)</f>
        <v>15.173720500186395</v>
      </c>
      <c r="U470" s="761" t="str">
        <f>IF(INDEX(Historical!$H$7:$H$1432,MATCH(B470,Historical!$B$7:$B$1446,0))=0,"n/a",((INDEX(Historical!$C$7:$C$1439,MATCH(B470,Historical!$B$7:$B$1446,0))/INDEX(Historical!$H$7:$H$1432,MATCH(B470,Historical!$B$7:$B$1446,0)))^(1/5)-1)*100)</f>
        <v>n/a</v>
      </c>
      <c r="V470" s="761" t="str">
        <f>IF(INDEX(Historical!$O$7:$O$1432,MATCH(B470,Historical!$B$7:$B$1446,0))=0,"n/a",((INDEX(Historical!$C$7:$C$1439,MATCH(B470,Historical!$B$7:$B$1446,0))/INDEX(Historical!$O$7:$O$1432,MATCH(B470,Historical!$B$7:$B$1446,0)))^(1/10)-1)*100)</f>
        <v>n/a</v>
      </c>
      <c r="W470" s="762" t="str">
        <f t="shared" si="124"/>
        <v>n/a</v>
      </c>
      <c r="X470" s="763" t="str">
        <f t="shared" si="125"/>
        <v>n/a</v>
      </c>
      <c r="Y470" s="928"/>
      <c r="Z470" s="704">
        <f t="shared" si="126"/>
        <v>77.922077922077918</v>
      </c>
      <c r="AA470" s="937">
        <f t="shared" si="127"/>
        <v>47.051948051948045</v>
      </c>
      <c r="AB470" s="641">
        <v>12</v>
      </c>
      <c r="AC470" s="918">
        <v>0.77</v>
      </c>
      <c r="AD470" s="918">
        <v>4.6900000000000004</v>
      </c>
      <c r="AE470" s="918">
        <v>1.1599999999999999</v>
      </c>
      <c r="AF470" s="918">
        <v>4.8499999999999996</v>
      </c>
      <c r="AG470" s="918">
        <v>10.8</v>
      </c>
      <c r="AH470" s="918">
        <v>165.9</v>
      </c>
      <c r="AI470" s="918">
        <v>16.580000000000002</v>
      </c>
      <c r="AJ470" s="918">
        <v>-9.8000000000000007</v>
      </c>
      <c r="AK470" s="918">
        <v>10</v>
      </c>
      <c r="AL470" s="930">
        <v>1760</v>
      </c>
      <c r="AM470" s="924">
        <v>0.5</v>
      </c>
      <c r="AN470" s="918">
        <v>0.82</v>
      </c>
      <c r="AO470" s="804" t="str">
        <f t="shared" si="128"/>
        <v>n/a</v>
      </c>
      <c r="AP470" s="805" t="str">
        <f t="shared" si="129"/>
        <v>n/a</v>
      </c>
      <c r="AQ470" s="938">
        <f t="shared" si="130"/>
        <v>218.46991698288866</v>
      </c>
      <c r="AR470" s="704">
        <f>INDEX(Historical!$C$7:$C$1439,MATCH(B470,Historical!$B$7:$B$1446,0))*IF(AH470="n/a",1.03,IF(AH470&lt;0,1.01,IF(AH470&gt;10,1.1,(1+AH470/100))))</f>
        <v>0.60500000000000009</v>
      </c>
      <c r="AS470" s="937">
        <f t="shared" si="131"/>
        <v>0.6655000000000002</v>
      </c>
      <c r="AT470" s="937">
        <f t="shared" si="135"/>
        <v>0.73205000000000031</v>
      </c>
      <c r="AU470" s="937">
        <f t="shared" si="135"/>
        <v>0.80525500000000039</v>
      </c>
      <c r="AV470" s="937">
        <f t="shared" si="135"/>
        <v>0.88578050000000053</v>
      </c>
      <c r="AW470" s="704">
        <f t="shared" si="132"/>
        <v>3.6935855000000011</v>
      </c>
      <c r="AX470" s="812">
        <f t="shared" si="133"/>
        <v>10.194826110957774</v>
      </c>
      <c r="AY470" s="997">
        <v>0.8</v>
      </c>
      <c r="AZ470" s="924">
        <v>57.45</v>
      </c>
      <c r="BA470" s="924">
        <v>-3.52</v>
      </c>
      <c r="BB470" s="924">
        <v>5.87</v>
      </c>
      <c r="BC470" s="924">
        <v>20.03</v>
      </c>
      <c r="BE470" s="666">
        <v>2015</v>
      </c>
      <c r="BF470" s="948" t="e">
        <f>#VALUE!</f>
        <v>#VALUE!</v>
      </c>
      <c r="BG470" s="933">
        <v>3.5000000000000004</v>
      </c>
    </row>
    <row r="471" spans="1:59" x14ac:dyDescent="0.2">
      <c r="A471" s="764" t="s">
        <v>3927</v>
      </c>
      <c r="B471" s="856" t="s">
        <v>3928</v>
      </c>
      <c r="C471" s="994" t="s">
        <v>112</v>
      </c>
      <c r="D471" s="994" t="s">
        <v>4359</v>
      </c>
      <c r="E471" s="794">
        <v>5</v>
      </c>
      <c r="F471" s="526">
        <v>813</v>
      </c>
      <c r="G471" s="526" t="s">
        <v>106</v>
      </c>
      <c r="H471" s="526" t="s">
        <v>106</v>
      </c>
      <c r="I471" s="934">
        <v>59.59</v>
      </c>
      <c r="J471" s="704">
        <f t="shared" si="121"/>
        <v>0.80550427924148338</v>
      </c>
      <c r="K471" s="537">
        <v>0.12</v>
      </c>
      <c r="L471" s="526">
        <v>4</v>
      </c>
      <c r="M471" s="695">
        <f t="shared" si="122"/>
        <v>0.48</v>
      </c>
      <c r="N471" s="526" t="s">
        <v>107</v>
      </c>
      <c r="O471" s="645">
        <v>0.1</v>
      </c>
      <c r="P471" s="1084">
        <v>43235</v>
      </c>
      <c r="Q471" s="1084">
        <v>43252</v>
      </c>
      <c r="R471" s="695">
        <f t="shared" si="123"/>
        <v>19.999999999999989</v>
      </c>
      <c r="S471" s="761">
        <f>IF(INDEX(Historical!$D$7:$D$1439,MATCH(B471,Historical!$B$7:$B$1446,0))=0,"n/a",(INDEX(Historical!$C$7:$C$1439,MATCH(B471,Historical!$B$7:$B$1446,0))/INDEX(Historical!$D$7:$D$1439,MATCH(B471,Historical!$B$7:$B$1446,0))-1)*100)</f>
        <v>17.948717948717952</v>
      </c>
      <c r="T471" s="761">
        <f>IF(INDEX(Historical!$F$7:$F$1432,MATCH(B471,Historical!$B$7:$B$1446,0))=0,"n/a",((INDEX(Historical!$C$7:$C$1439,MATCH(B471,Historical!$B$7:$B$1446,0))/INDEX(Historical!$F$7:$F$1432,MATCH(B471,Historical!$B$7:$B$1446,0)))^(1/3)-1)*100)</f>
        <v>14.059652983739234</v>
      </c>
      <c r="U471" s="761" t="str">
        <f>IF(INDEX(Historical!$H$7:$H$1432,MATCH(B471,Historical!$B$7:$B$1446,0))=0,"n/a",((INDEX(Historical!$C$7:$C$1439,MATCH(B471,Historical!$B$7:$B$1446,0))/INDEX(Historical!$H$7:$H$1432,MATCH(B471,Historical!$B$7:$B$1446,0)))^(1/5)-1)*100)</f>
        <v>n/a</v>
      </c>
      <c r="V471" s="761" t="str">
        <f>IF(INDEX(Historical!$O$7:$O$1432,MATCH(B471,Historical!$B$7:$B$1446,0))=0,"n/a",((INDEX(Historical!$C$7:$C$1439,MATCH(B471,Historical!$B$7:$B$1446,0))/INDEX(Historical!$O$7:$O$1432,MATCH(B471,Historical!$B$7:$B$1446,0)))^(1/10)-1)*100)</f>
        <v>n/a</v>
      </c>
      <c r="W471" s="762" t="str">
        <f t="shared" si="124"/>
        <v>n/a</v>
      </c>
      <c r="X471" s="763" t="str">
        <f t="shared" si="125"/>
        <v>n/a</v>
      </c>
      <c r="Y471" s="705"/>
      <c r="Z471" s="704">
        <f t="shared" si="126"/>
        <v>21.524663677130043</v>
      </c>
      <c r="AA471" s="937">
        <f t="shared" si="127"/>
        <v>26.721973094170405</v>
      </c>
      <c r="AB471" s="641">
        <v>9</v>
      </c>
      <c r="AC471" s="933">
        <v>2.23</v>
      </c>
      <c r="AD471" s="933">
        <v>1.78</v>
      </c>
      <c r="AE471" s="918">
        <v>1.54</v>
      </c>
      <c r="AF471" s="918">
        <v>3.46</v>
      </c>
      <c r="AG471" s="918">
        <v>14.000000000000002</v>
      </c>
      <c r="AH471" s="918">
        <v>6.1</v>
      </c>
      <c r="AI471" s="918">
        <v>9.82</v>
      </c>
      <c r="AJ471" s="741">
        <v>131.9</v>
      </c>
      <c r="AK471" s="741">
        <v>15</v>
      </c>
      <c r="AL471" s="933">
        <v>3390</v>
      </c>
      <c r="AM471" s="933">
        <v>1.4000000000000001</v>
      </c>
      <c r="AN471" s="933">
        <v>0.27</v>
      </c>
      <c r="AO471" s="804" t="str">
        <f t="shared" si="128"/>
        <v>n/a</v>
      </c>
      <c r="AP471" s="805" t="str">
        <f t="shared" si="129"/>
        <v>n/a</v>
      </c>
      <c r="AQ471" s="938">
        <f t="shared" si="130"/>
        <v>102.71274356238914</v>
      </c>
      <c r="AR471" s="704">
        <f>INDEX(Historical!$C$7:$C$1439,MATCH(B471,Historical!$B$7:$B$1446,0))*IF(AH471="n/a",1.03,IF(AH471&lt;0,1.01,IF(AH471&gt;10,1.1,(1+AH471/100))))</f>
        <v>0.48805999999999999</v>
      </c>
      <c r="AS471" s="937">
        <f t="shared" si="131"/>
        <v>0.53598749200000007</v>
      </c>
      <c r="AT471" s="937">
        <f t="shared" si="135"/>
        <v>0.58958624120000014</v>
      </c>
      <c r="AU471" s="937">
        <f t="shared" si="135"/>
        <v>0.64854486532000022</v>
      </c>
      <c r="AV471" s="937">
        <f t="shared" si="135"/>
        <v>0.71339935185200032</v>
      </c>
      <c r="AW471" s="704">
        <f t="shared" si="132"/>
        <v>2.9755779503720006</v>
      </c>
      <c r="AX471" s="812">
        <f t="shared" si="133"/>
        <v>4.9934182755026013</v>
      </c>
      <c r="AY471" s="790">
        <v>1.1499999999999999</v>
      </c>
      <c r="AZ471" s="918">
        <v>28.7</v>
      </c>
      <c r="BA471" s="918">
        <v>-17.87</v>
      </c>
      <c r="BB471" s="918">
        <v>4.93</v>
      </c>
      <c r="BC471" s="918">
        <v>-2.68</v>
      </c>
      <c r="BE471" s="666">
        <v>2014</v>
      </c>
      <c r="BF471" s="948" t="e">
        <f>#VALUE!</f>
        <v>#VALUE!</v>
      </c>
      <c r="BG471" s="933">
        <v>6.7</v>
      </c>
    </row>
    <row r="472" spans="1:59" s="840" customFormat="1" x14ac:dyDescent="0.2">
      <c r="A472" s="819" t="s">
        <v>1724</v>
      </c>
      <c r="B472" s="848" t="s">
        <v>1725</v>
      </c>
      <c r="C472" s="994" t="s">
        <v>247</v>
      </c>
      <c r="D472" s="994" t="s">
        <v>4390</v>
      </c>
      <c r="E472" s="820">
        <v>9</v>
      </c>
      <c r="F472" s="526">
        <v>450</v>
      </c>
      <c r="G472" s="1151" t="s">
        <v>106</v>
      </c>
      <c r="H472" s="1151" t="s">
        <v>106</v>
      </c>
      <c r="I472" s="821">
        <v>62.19</v>
      </c>
      <c r="J472" s="822">
        <f t="shared" si="121"/>
        <v>1.929570670525808</v>
      </c>
      <c r="K472" s="823">
        <v>0.3</v>
      </c>
      <c r="L472" s="824">
        <v>4</v>
      </c>
      <c r="M472" s="825">
        <f t="shared" si="122"/>
        <v>1.2</v>
      </c>
      <c r="N472" s="826" t="s">
        <v>152</v>
      </c>
      <c r="O472" s="827">
        <v>0.25</v>
      </c>
      <c r="P472" s="828">
        <v>43536</v>
      </c>
      <c r="Q472" s="828">
        <v>43553</v>
      </c>
      <c r="R472" s="825">
        <f t="shared" si="123"/>
        <v>19.999999999999996</v>
      </c>
      <c r="S472" s="761">
        <f>IF(INDEX(Historical!$D$7:$D$1439,MATCH(B472,Historical!$B$7:$B$1446,0))=0,"n/a",(INDEX(Historical!$C$7:$C$1439,MATCH(B472,Historical!$B$7:$B$1446,0))/INDEX(Historical!$D$7:$D$1439,MATCH(B472,Historical!$B$7:$B$1446,0))-1)*100)</f>
        <v>19.047619047619047</v>
      </c>
      <c r="T472" s="761">
        <f>IF(INDEX(Historical!$F$7:$F$1432,MATCH(B472,Historical!$B$7:$B$1446,0))=0,"n/a",((INDEX(Historical!$C$7:$C$1439,MATCH(B472,Historical!$B$7:$B$1446,0))/INDEX(Historical!$F$7:$F$1432,MATCH(B472,Historical!$B$7:$B$1446,0)))^(1/3)-1)*100)</f>
        <v>13.718300976297648</v>
      </c>
      <c r="U472" s="761">
        <f>IF(INDEX(Historical!$H$7:$H$1432,MATCH(B472,Historical!$B$7:$B$1446,0))=0,"n/a",((INDEX(Historical!$C$7:$C$1439,MATCH(B472,Historical!$B$7:$B$1446,0))/INDEX(Historical!$H$7:$H$1432,MATCH(B472,Historical!$B$7:$B$1446,0)))^(1/5)-1)*100)</f>
        <v>15.811517561929445</v>
      </c>
      <c r="V472" s="761" t="str">
        <f>IF(INDEX(Historical!$O$7:$O$1432,MATCH(B472,Historical!$B$7:$B$1446,0))=0,"n/a",((INDEX(Historical!$C$7:$C$1439,MATCH(B472,Historical!$B$7:$B$1446,0))/INDEX(Historical!$O$7:$O$1432,MATCH(B472,Historical!$B$7:$B$1446,0)))^(1/10)-1)*100)</f>
        <v>n/a</v>
      </c>
      <c r="W472" s="829" t="str">
        <f t="shared" si="124"/>
        <v>n/a</v>
      </c>
      <c r="X472" s="830">
        <f t="shared" si="125"/>
        <v>1.1057005288062549</v>
      </c>
      <c r="Y472" s="841"/>
      <c r="Z472" s="822">
        <f t="shared" si="126"/>
        <v>54.54545454545454</v>
      </c>
      <c r="AA472" s="832">
        <f t="shared" si="127"/>
        <v>28.268181818181816</v>
      </c>
      <c r="AB472" s="824">
        <v>12</v>
      </c>
      <c r="AC472" s="833">
        <v>2.2000000000000002</v>
      </c>
      <c r="AD472" s="833">
        <v>2.48</v>
      </c>
      <c r="AE472" s="833">
        <v>1.83</v>
      </c>
      <c r="AF472" s="833">
        <v>4.71</v>
      </c>
      <c r="AG472" s="833">
        <v>17.299999999999997</v>
      </c>
      <c r="AH472" s="833">
        <v>22.5</v>
      </c>
      <c r="AI472" s="833">
        <v>9.75</v>
      </c>
      <c r="AJ472" s="833">
        <v>14.299999999999999</v>
      </c>
      <c r="AK472" s="833">
        <v>11.4</v>
      </c>
      <c r="AL472" s="834">
        <v>4490</v>
      </c>
      <c r="AM472" s="835">
        <v>5.8999999999999995</v>
      </c>
      <c r="AN472" s="833">
        <v>0</v>
      </c>
      <c r="AO472" s="836">
        <f t="shared" si="128"/>
        <v>-10.527093585726561</v>
      </c>
      <c r="AP472" s="837">
        <f t="shared" si="129"/>
        <v>17.741088232455255</v>
      </c>
      <c r="AQ472" s="838">
        <f t="shared" si="130"/>
        <v>143.25856053328783</v>
      </c>
      <c r="AR472" s="704">
        <f>INDEX(Historical!$C$7:$C$1439,MATCH(B472,Historical!$B$7:$B$1446,0))*IF(AH472="n/a",1.03,IF(AH472&lt;0,1.01,IF(AH472&gt;10,1.1,(1+AH472/100))))</f>
        <v>1.1000000000000001</v>
      </c>
      <c r="AS472" s="832">
        <f t="shared" si="131"/>
        <v>1.2072499999999999</v>
      </c>
      <c r="AT472" s="832">
        <f t="shared" si="135"/>
        <v>1.3279750000000001</v>
      </c>
      <c r="AU472" s="832">
        <f t="shared" si="135"/>
        <v>1.4607725000000003</v>
      </c>
      <c r="AV472" s="832">
        <f t="shared" si="135"/>
        <v>1.6068497500000003</v>
      </c>
      <c r="AW472" s="822">
        <f t="shared" si="132"/>
        <v>6.7028472500000005</v>
      </c>
      <c r="AX472" s="839">
        <f t="shared" si="133"/>
        <v>10.778014552178808</v>
      </c>
      <c r="AY472" s="998">
        <v>0.67</v>
      </c>
      <c r="AZ472" s="835">
        <v>10.4</v>
      </c>
      <c r="BA472" s="835">
        <v>-17.34</v>
      </c>
      <c r="BB472" s="835">
        <v>-0.53</v>
      </c>
      <c r="BC472" s="835">
        <v>-4.3900000000000006</v>
      </c>
      <c r="BD472" s="964"/>
      <c r="BE472" s="666">
        <v>2011</v>
      </c>
      <c r="BF472" s="948" t="e">
        <f>#VALUE!</f>
        <v>#VALUE!</v>
      </c>
      <c r="BG472" s="895">
        <v>11.600000000000001</v>
      </c>
    </row>
    <row r="473" spans="1:59" s="537" customFormat="1" x14ac:dyDescent="0.2">
      <c r="A473" s="611" t="s">
        <v>1738</v>
      </c>
      <c r="B473" s="927" t="s">
        <v>1739</v>
      </c>
      <c r="C473" s="994" t="s">
        <v>108</v>
      </c>
      <c r="D473" s="994" t="s">
        <v>4376</v>
      </c>
      <c r="E473" s="794">
        <v>8</v>
      </c>
      <c r="F473" s="526">
        <v>586</v>
      </c>
      <c r="G473" s="526" t="s">
        <v>106</v>
      </c>
      <c r="H473" s="526" t="s">
        <v>106</v>
      </c>
      <c r="I473" s="926">
        <v>65.5</v>
      </c>
      <c r="J473" s="704">
        <f t="shared" si="121"/>
        <v>1.8320610687022902</v>
      </c>
      <c r="K473" s="929">
        <v>0.6</v>
      </c>
      <c r="L473" s="641">
        <v>2</v>
      </c>
      <c r="M473" s="695">
        <f t="shared" si="122"/>
        <v>1.2</v>
      </c>
      <c r="N473" s="923" t="s">
        <v>615</v>
      </c>
      <c r="O473" s="797">
        <v>0.56999999999999995</v>
      </c>
      <c r="P473" s="917">
        <v>43567</v>
      </c>
      <c r="Q473" s="917">
        <v>43585</v>
      </c>
      <c r="R473" s="695">
        <f t="shared" si="123"/>
        <v>5.2631578947368478</v>
      </c>
      <c r="S473" s="761">
        <f>IF(INDEX(Historical!$D$7:$D$1439,MATCH(B473,Historical!$B$7:$B$1446,0))=0,"n/a",(INDEX(Historical!$C$7:$C$1439,MATCH(B473,Historical!$B$7:$B$1446,0))/INDEX(Historical!$D$7:$D$1439,MATCH(B473,Historical!$B$7:$B$1446,0))-1)*100)</f>
        <v>11.000000000000011</v>
      </c>
      <c r="T473" s="761">
        <f>IF(INDEX(Historical!$F$7:$F$1432,MATCH(B473,Historical!$B$7:$B$1446,0))=0,"n/a",((INDEX(Historical!$C$7:$C$1439,MATCH(B473,Historical!$B$7:$B$1446,0))/INDEX(Historical!$F$7:$F$1432,MATCH(B473,Historical!$B$7:$B$1446,0)))^(1/3)-1)*100)</f>
        <v>11.534955223780985</v>
      </c>
      <c r="U473" s="761">
        <f>IF(INDEX(Historical!$H$7:$H$1432,MATCH(B473,Historical!$B$7:$B$1446,0))=0,"n/a",((INDEX(Historical!$C$7:$C$1439,MATCH(B473,Historical!$B$7:$B$1446,0))/INDEX(Historical!$H$7:$H$1432,MATCH(B473,Historical!$B$7:$B$1446,0)))^(1/5)-1)*100)</f>
        <v>15.933626678433654</v>
      </c>
      <c r="V473" s="761" t="str">
        <f>IF(INDEX(Historical!$O$7:$O$1432,MATCH(B473,Historical!$B$7:$B$1446,0))=0,"n/a",((INDEX(Historical!$C$7:$C$1439,MATCH(B473,Historical!$B$7:$B$1446,0))/INDEX(Historical!$O$7:$O$1432,MATCH(B473,Historical!$B$7:$B$1446,0)))^(1/10)-1)*100)</f>
        <v>n/a</v>
      </c>
      <c r="W473" s="762" t="str">
        <f t="shared" si="124"/>
        <v>n/a</v>
      </c>
      <c r="X473" s="763" t="str">
        <f t="shared" si="125"/>
        <v>n/a</v>
      </c>
      <c r="Y473" s="928"/>
      <c r="Z473" s="704" t="str">
        <f t="shared" si="126"/>
        <v>n/a</v>
      </c>
      <c r="AA473" s="937" t="str">
        <f t="shared" si="127"/>
        <v>n/a</v>
      </c>
      <c r="AB473" s="641">
        <v>12</v>
      </c>
      <c r="AC473" s="918" t="s">
        <v>137</v>
      </c>
      <c r="AD473" s="918" t="s">
        <v>137</v>
      </c>
      <c r="AE473" s="918" t="s">
        <v>137</v>
      </c>
      <c r="AF473" s="918" t="s">
        <v>137</v>
      </c>
      <c r="AG473" s="918" t="s">
        <v>137</v>
      </c>
      <c r="AH473" s="918" t="s">
        <v>137</v>
      </c>
      <c r="AI473" s="918" t="s">
        <v>137</v>
      </c>
      <c r="AJ473" s="918" t="s">
        <v>137</v>
      </c>
      <c r="AK473" s="918" t="s">
        <v>137</v>
      </c>
      <c r="AL473" s="930" t="s">
        <v>137</v>
      </c>
      <c r="AM473" s="924" t="s">
        <v>137</v>
      </c>
      <c r="AN473" s="918" t="s">
        <v>137</v>
      </c>
      <c r="AO473" s="804" t="str">
        <f t="shared" si="128"/>
        <v>n/a</v>
      </c>
      <c r="AP473" s="805">
        <f t="shared" si="129"/>
        <v>17.765687747135946</v>
      </c>
      <c r="AQ473" s="938" t="str">
        <f t="shared" si="130"/>
        <v>n/a</v>
      </c>
      <c r="AR473" s="704">
        <f>INDEX(Historical!$C$7:$C$1439,MATCH(B473,Historical!$B$7:$B$1446,0))*IF(AH473="n/a",1.03,IF(AH473&lt;0,1.01,IF(AH473&gt;10,1.1,(1+AH473/100))))</f>
        <v>1.1433000000000002</v>
      </c>
      <c r="AS473" s="937">
        <f t="shared" si="131"/>
        <v>1.1775990000000003</v>
      </c>
      <c r="AT473" s="937">
        <f t="shared" si="135"/>
        <v>1.2129269700000003</v>
      </c>
      <c r="AU473" s="937">
        <f t="shared" si="135"/>
        <v>1.2493147791000003</v>
      </c>
      <c r="AV473" s="937">
        <f t="shared" si="135"/>
        <v>1.2867942224730005</v>
      </c>
      <c r="AW473" s="704">
        <f t="shared" si="132"/>
        <v>6.0699349715730015</v>
      </c>
      <c r="AX473" s="812">
        <f t="shared" si="133"/>
        <v>9.2670762924778654</v>
      </c>
      <c r="AY473" s="997" t="s">
        <v>137</v>
      </c>
      <c r="AZ473" s="924" t="s">
        <v>137</v>
      </c>
      <c r="BA473" s="924" t="s">
        <v>137</v>
      </c>
      <c r="BB473" s="924" t="s">
        <v>137</v>
      </c>
      <c r="BC473" s="924" t="s">
        <v>137</v>
      </c>
      <c r="BD473" s="963" t="s">
        <v>4301</v>
      </c>
      <c r="BE473" s="666">
        <v>2012</v>
      </c>
      <c r="BF473" s="948" t="e">
        <f>#VALUE!</f>
        <v>#VALUE!</v>
      </c>
      <c r="BG473" s="933" t="s">
        <v>137</v>
      </c>
    </row>
    <row r="474" spans="1:59" s="537" customFormat="1" x14ac:dyDescent="0.2">
      <c r="A474" s="932" t="s">
        <v>1486</v>
      </c>
      <c r="B474" s="927" t="s">
        <v>1487</v>
      </c>
      <c r="C474" s="994" t="s">
        <v>4227</v>
      </c>
      <c r="D474" s="994" t="s">
        <v>4406</v>
      </c>
      <c r="E474" s="794">
        <v>7</v>
      </c>
      <c r="F474" s="526">
        <v>594</v>
      </c>
      <c r="G474" s="526" t="s">
        <v>106</v>
      </c>
      <c r="H474" s="526" t="s">
        <v>106</v>
      </c>
      <c r="I474" s="926">
        <v>19.89</v>
      </c>
      <c r="J474" s="704">
        <f t="shared" si="121"/>
        <v>2.3328305681246859</v>
      </c>
      <c r="K474" s="929">
        <v>0.11600000000000001</v>
      </c>
      <c r="L474" s="641">
        <v>4</v>
      </c>
      <c r="M474" s="695">
        <f t="shared" si="122"/>
        <v>0.46400000000000002</v>
      </c>
      <c r="N474" s="923" t="s">
        <v>460</v>
      </c>
      <c r="O474" s="797">
        <v>0.113</v>
      </c>
      <c r="P474" s="919">
        <v>43189</v>
      </c>
      <c r="Q474" s="919">
        <v>43210</v>
      </c>
      <c r="R474" s="695">
        <f t="shared" si="123"/>
        <v>2.6548672566371705</v>
      </c>
      <c r="S474" s="761">
        <f>IF(INDEX(Historical!$D$7:$D$1439,MATCH(B474,Historical!$B$7:$B$1446,0))=0,"n/a",(INDEX(Historical!$C$7:$C$1439,MATCH(B474,Historical!$B$7:$B$1446,0))/INDEX(Historical!$D$7:$D$1439,MATCH(B474,Historical!$B$7:$B$1446,0))-1)*100)</f>
        <v>2.6726057906458767</v>
      </c>
      <c r="T474" s="761">
        <f>IF(INDEX(Historical!$F$7:$F$1432,MATCH(B474,Historical!$B$7:$B$1446,0))=0,"n/a",((INDEX(Historical!$C$7:$C$1439,MATCH(B474,Historical!$B$7:$B$1446,0))/INDEX(Historical!$F$7:$F$1432,MATCH(B474,Historical!$B$7:$B$1446,0)))^(1/3)-1)*100)</f>
        <v>6.6528445174461881</v>
      </c>
      <c r="U474" s="761">
        <f>IF(INDEX(Historical!$H$7:$H$1432,MATCH(B474,Historical!$B$7:$B$1446,0))=0,"n/a",((INDEX(Historical!$C$7:$C$1439,MATCH(B474,Historical!$B$7:$B$1446,0))/INDEX(Historical!$H$7:$H$1432,MATCH(B474,Historical!$B$7:$B$1446,0)))^(1/5)-1)*100)</f>
        <v>15.945967516428606</v>
      </c>
      <c r="V474" s="761" t="str">
        <f>IF(INDEX(Historical!$O$7:$O$1432,MATCH(B474,Historical!$B$7:$B$1446,0))=0,"n/a",((INDEX(Historical!$C$7:$C$1439,MATCH(B474,Historical!$B$7:$B$1446,0))/INDEX(Historical!$O$7:$O$1432,MATCH(B474,Historical!$B$7:$B$1446,0)))^(1/10)-1)*100)</f>
        <v>n/a</v>
      </c>
      <c r="W474" s="762" t="str">
        <f t="shared" si="124"/>
        <v>n/a</v>
      </c>
      <c r="X474" s="763" t="str">
        <f t="shared" si="125"/>
        <v>n/a</v>
      </c>
      <c r="Y474" s="717"/>
      <c r="Z474" s="704">
        <f t="shared" si="126"/>
        <v>160</v>
      </c>
      <c r="AA474" s="937">
        <f t="shared" si="127"/>
        <v>68.58620689655173</v>
      </c>
      <c r="AB474" s="641">
        <v>12</v>
      </c>
      <c r="AC474" s="918">
        <v>0.28999999999999998</v>
      </c>
      <c r="AD474" s="918">
        <v>4.6399999999999997</v>
      </c>
      <c r="AE474" s="918">
        <v>3.41</v>
      </c>
      <c r="AF474" s="918">
        <v>2.42</v>
      </c>
      <c r="AG474" s="918">
        <v>3.5000000000000004</v>
      </c>
      <c r="AH474" s="920">
        <v>283.89999999999998</v>
      </c>
      <c r="AI474" s="920">
        <v>8.82</v>
      </c>
      <c r="AJ474" s="918">
        <v>-18.2</v>
      </c>
      <c r="AK474" s="918">
        <v>15</v>
      </c>
      <c r="AL474" s="930">
        <v>842.34</v>
      </c>
      <c r="AM474" s="924">
        <v>2.5</v>
      </c>
      <c r="AN474" s="918">
        <v>0.23</v>
      </c>
      <c r="AO474" s="804">
        <f t="shared" si="128"/>
        <v>-50.307408811998442</v>
      </c>
      <c r="AP474" s="805">
        <f t="shared" si="129"/>
        <v>18.278798084553291</v>
      </c>
      <c r="AQ474" s="938">
        <f t="shared" si="130"/>
        <v>171.60315878514552</v>
      </c>
      <c r="AR474" s="704">
        <f>INDEX(Historical!$C$7:$C$1439,MATCH(B474,Historical!$B$7:$B$1446,0))*IF(AH474="n/a",1.03,IF(AH474&lt;0,1.01,IF(AH474&gt;10,1.1,(1+AH474/100))))</f>
        <v>0.50710000000000011</v>
      </c>
      <c r="AS474" s="937">
        <f t="shared" si="131"/>
        <v>0.55182622000000014</v>
      </c>
      <c r="AT474" s="937">
        <f t="shared" si="135"/>
        <v>0.60700884200000016</v>
      </c>
      <c r="AU474" s="937">
        <f t="shared" si="135"/>
        <v>0.66770972620000024</v>
      </c>
      <c r="AV474" s="937">
        <f t="shared" si="135"/>
        <v>0.73448069882000033</v>
      </c>
      <c r="AW474" s="704">
        <f t="shared" si="132"/>
        <v>3.0681254870200014</v>
      </c>
      <c r="AX474" s="812">
        <f t="shared" si="133"/>
        <v>15.425467506385123</v>
      </c>
      <c r="AY474" s="997">
        <v>1.1100000000000001</v>
      </c>
      <c r="AZ474" s="924">
        <v>30.09</v>
      </c>
      <c r="BA474" s="924">
        <v>-19.149999999999999</v>
      </c>
      <c r="BB474" s="924">
        <v>8.23</v>
      </c>
      <c r="BC474" s="924">
        <v>4.74</v>
      </c>
      <c r="BD474" s="963"/>
      <c r="BE474" s="666">
        <v>2012</v>
      </c>
      <c r="BF474" s="948" t="e">
        <f>#VALUE!</f>
        <v>#VALUE!</v>
      </c>
      <c r="BG474" s="933">
        <v>2.2999999999999998</v>
      </c>
    </row>
    <row r="475" spans="1:59" s="537" customFormat="1" x14ac:dyDescent="0.2">
      <c r="A475" s="611" t="s">
        <v>2929</v>
      </c>
      <c r="B475" s="927" t="s">
        <v>2930</v>
      </c>
      <c r="C475" s="994" t="s">
        <v>108</v>
      </c>
      <c r="D475" s="994" t="s">
        <v>4376</v>
      </c>
      <c r="E475" s="794">
        <v>6</v>
      </c>
      <c r="F475" s="526">
        <v>782</v>
      </c>
      <c r="G475" s="526" t="s">
        <v>106</v>
      </c>
      <c r="H475" s="526" t="s">
        <v>106</v>
      </c>
      <c r="I475" s="926">
        <v>10.85</v>
      </c>
      <c r="J475" s="704">
        <f t="shared" si="121"/>
        <v>4.8847926267281103</v>
      </c>
      <c r="K475" s="929">
        <v>0.13250000000000001</v>
      </c>
      <c r="L475" s="641">
        <v>4</v>
      </c>
      <c r="M475" s="695">
        <f t="shared" si="122"/>
        <v>0.53</v>
      </c>
      <c r="N475" s="923" t="s">
        <v>327</v>
      </c>
      <c r="O475" s="797">
        <v>0.13</v>
      </c>
      <c r="P475" s="917">
        <v>43531</v>
      </c>
      <c r="Q475" s="917">
        <v>43544</v>
      </c>
      <c r="R475" s="695">
        <f t="shared" si="123"/>
        <v>1.9230769230769247</v>
      </c>
      <c r="S475" s="761">
        <f>IF(INDEX(Historical!$D$7:$D$1439,MATCH(B475,Historical!$B$7:$B$1446,0))=0,"n/a",(INDEX(Historical!$C$7:$C$1439,MATCH(B475,Historical!$B$7:$B$1446,0))/INDEX(Historical!$D$7:$D$1439,MATCH(B475,Historical!$B$7:$B$1446,0))-1)*100)</f>
        <v>13.043478260869556</v>
      </c>
      <c r="T475" s="761">
        <f>IF(INDEX(Historical!$F$7:$F$1432,MATCH(B475,Historical!$B$7:$B$1446,0))=0,"n/a",((INDEX(Historical!$C$7:$C$1439,MATCH(B475,Historical!$B$7:$B$1446,0))/INDEX(Historical!$F$7:$F$1432,MATCH(B475,Historical!$B$7:$B$1446,0)))^(1/3)-1)*100)</f>
        <v>12.01268471886323</v>
      </c>
      <c r="U475" s="761">
        <f>IF(INDEX(Historical!$H$7:$H$1432,MATCH(B475,Historical!$B$7:$B$1446,0))=0,"n/a",((INDEX(Historical!$C$7:$C$1439,MATCH(B475,Historical!$B$7:$B$1446,0))/INDEX(Historical!$H$7:$H$1432,MATCH(B475,Historical!$B$7:$B$1446,0)))^(1/5)-1)*100)</f>
        <v>12.388291480088842</v>
      </c>
      <c r="V475" s="761">
        <f>IF(INDEX(Historical!$O$7:$O$1432,MATCH(B475,Historical!$B$7:$B$1446,0))=0,"n/a",((INDEX(Historical!$C$7:$C$1439,MATCH(B475,Historical!$B$7:$B$1446,0))/INDEX(Historical!$O$7:$O$1432,MATCH(B475,Historical!$B$7:$B$1446,0)))^(1/10)-1)*100)</f>
        <v>-0.37669200871851549</v>
      </c>
      <c r="W475" s="762" t="str">
        <f t="shared" si="124"/>
        <v>n/a</v>
      </c>
      <c r="X475" s="763">
        <f t="shared" si="125"/>
        <v>1.1957810308966064</v>
      </c>
      <c r="Y475" s="718"/>
      <c r="Z475" s="704">
        <f t="shared" si="126"/>
        <v>58.888888888888893</v>
      </c>
      <c r="AA475" s="937">
        <f t="shared" si="127"/>
        <v>12.055555555555555</v>
      </c>
      <c r="AB475" s="641">
        <v>12</v>
      </c>
      <c r="AC475" s="918">
        <v>0.9</v>
      </c>
      <c r="AD475" s="918" t="s">
        <v>137</v>
      </c>
      <c r="AE475" s="918">
        <v>3.24</v>
      </c>
      <c r="AF475" s="918">
        <v>1.2</v>
      </c>
      <c r="AG475" s="918">
        <v>9.1</v>
      </c>
      <c r="AH475" s="918" t="s">
        <v>137</v>
      </c>
      <c r="AI475" s="918" t="s">
        <v>137</v>
      </c>
      <c r="AJ475" s="918">
        <v>10.36</v>
      </c>
      <c r="AK475" s="918" t="s">
        <v>137</v>
      </c>
      <c r="AL475" s="930">
        <v>64.23</v>
      </c>
      <c r="AM475" s="924">
        <v>4.3999999999999995</v>
      </c>
      <c r="AN475" s="918">
        <v>0.09</v>
      </c>
      <c r="AO475" s="804">
        <f t="shared" si="128"/>
        <v>5.2175285512613971</v>
      </c>
      <c r="AP475" s="805">
        <f t="shared" si="129"/>
        <v>17.273084106816952</v>
      </c>
      <c r="AQ475" s="938">
        <f t="shared" si="130"/>
        <v>-19.815028654805712</v>
      </c>
      <c r="AR475" s="704">
        <f>INDEX(Historical!$C$7:$C$1439,MATCH(B475,Historical!$B$7:$B$1446,0))*IF(AH475="n/a",1.03,IF(AH475&lt;0,1.01,IF(AH475&gt;10,1.1,(1+AH475/100))))</f>
        <v>0.53560000000000008</v>
      </c>
      <c r="AS475" s="937">
        <f t="shared" si="131"/>
        <v>0.55166800000000005</v>
      </c>
      <c r="AT475" s="937">
        <f t="shared" si="135"/>
        <v>0.56821804000000009</v>
      </c>
      <c r="AU475" s="937">
        <f t="shared" si="135"/>
        <v>0.58526458120000013</v>
      </c>
      <c r="AV475" s="937">
        <f t="shared" si="135"/>
        <v>0.60282251863600012</v>
      </c>
      <c r="AW475" s="704">
        <f t="shared" si="132"/>
        <v>2.8435731398360002</v>
      </c>
      <c r="AX475" s="812">
        <f t="shared" si="133"/>
        <v>26.208047371760372</v>
      </c>
      <c r="AY475" s="997">
        <v>0.14000000000000001</v>
      </c>
      <c r="AZ475" s="924">
        <v>5.8500000000000005</v>
      </c>
      <c r="BA475" s="924">
        <v>-22.18</v>
      </c>
      <c r="BB475" s="924">
        <v>-1.44</v>
      </c>
      <c r="BC475" s="924">
        <v>-12.43</v>
      </c>
      <c r="BD475" s="963"/>
      <c r="BE475" s="666">
        <v>2014</v>
      </c>
      <c r="BF475" s="948" t="e">
        <f>#VALUE!</f>
        <v>#VALUE!</v>
      </c>
      <c r="BG475" s="933">
        <v>0.8</v>
      </c>
    </row>
    <row r="476" spans="1:59" s="537" customFormat="1" x14ac:dyDescent="0.2">
      <c r="A476" s="611" t="s">
        <v>1756</v>
      </c>
      <c r="B476" s="927" t="s">
        <v>1757</v>
      </c>
      <c r="C476" s="994" t="s">
        <v>108</v>
      </c>
      <c r="D476" s="994" t="s">
        <v>4376</v>
      </c>
      <c r="E476" s="794">
        <v>8</v>
      </c>
      <c r="F476" s="526">
        <v>520</v>
      </c>
      <c r="G476" s="526" t="s">
        <v>106</v>
      </c>
      <c r="H476" s="526" t="s">
        <v>106</v>
      </c>
      <c r="I476" s="926">
        <v>32.33</v>
      </c>
      <c r="J476" s="704">
        <f t="shared" si="121"/>
        <v>2.8456541911537276</v>
      </c>
      <c r="K476" s="929">
        <v>0.23</v>
      </c>
      <c r="L476" s="641">
        <v>4</v>
      </c>
      <c r="M476" s="695">
        <f t="shared" si="122"/>
        <v>0.92</v>
      </c>
      <c r="N476" s="923" t="s">
        <v>470</v>
      </c>
      <c r="O476" s="797">
        <v>0.21</v>
      </c>
      <c r="P476" s="917">
        <v>43314</v>
      </c>
      <c r="Q476" s="917">
        <v>43329</v>
      </c>
      <c r="R476" s="695">
        <f t="shared" si="123"/>
        <v>9.5238095238095326</v>
      </c>
      <c r="S476" s="761">
        <f>IF(INDEX(Historical!$D$7:$D$1439,MATCH(B476,Historical!$B$7:$B$1446,0))=0,"n/a",(INDEX(Historical!$C$7:$C$1439,MATCH(B476,Historical!$B$7:$B$1446,0))/INDEX(Historical!$D$7:$D$1439,MATCH(B476,Historical!$B$7:$B$1446,0))-1)*100)</f>
        <v>8.6419753086419693</v>
      </c>
      <c r="T476" s="761">
        <f>IF(INDEX(Historical!$F$7:$F$1432,MATCH(B476,Historical!$B$7:$B$1446,0))=0,"n/a",((INDEX(Historical!$C$7:$C$1439,MATCH(B476,Historical!$B$7:$B$1446,0))/INDEX(Historical!$F$7:$F$1432,MATCH(B476,Historical!$B$7:$B$1446,0)))^(1/3)-1)*100)</f>
        <v>8.9744250818549531</v>
      </c>
      <c r="U476" s="761">
        <f>IF(INDEX(Historical!$H$7:$H$1432,MATCH(B476,Historical!$B$7:$B$1446,0))=0,"n/a",((INDEX(Historical!$C$7:$C$1439,MATCH(B476,Historical!$B$7:$B$1446,0))/INDEX(Historical!$H$7:$H$1432,MATCH(B476,Historical!$B$7:$B$1446,0)))^(1/5)-1)*100)</f>
        <v>10.25994778190622</v>
      </c>
      <c r="V476" s="761">
        <f>IF(INDEX(Historical!$O$7:$O$1432,MATCH(B476,Historical!$B$7:$B$1446,0))=0,"n/a",((INDEX(Historical!$C$7:$C$1439,MATCH(B476,Historical!$B$7:$B$1446,0))/INDEX(Historical!$O$7:$O$1432,MATCH(B476,Historical!$B$7:$B$1446,0)))^(1/10)-1)*100)</f>
        <v>1.7478158368593899</v>
      </c>
      <c r="W476" s="762">
        <f t="shared" si="124"/>
        <v>5.8701538031272706</v>
      </c>
      <c r="X476" s="763">
        <f t="shared" si="125"/>
        <v>0.9771378839910686</v>
      </c>
      <c r="Y476" s="928"/>
      <c r="Z476" s="704">
        <f t="shared" si="126"/>
        <v>40.707964601769916</v>
      </c>
      <c r="AA476" s="937">
        <f t="shared" si="127"/>
        <v>14.305309734513274</v>
      </c>
      <c r="AB476" s="641">
        <v>12</v>
      </c>
      <c r="AC476" s="918">
        <v>2.2599999999999998</v>
      </c>
      <c r="AD476" s="918">
        <v>1.79</v>
      </c>
      <c r="AE476" s="918">
        <v>5.34</v>
      </c>
      <c r="AF476" s="918">
        <v>1.1100000000000001</v>
      </c>
      <c r="AG476" s="918">
        <v>7.8</v>
      </c>
      <c r="AH476" s="918">
        <v>26.5</v>
      </c>
      <c r="AI476" s="918">
        <v>12.15</v>
      </c>
      <c r="AJ476" s="918">
        <v>10.5</v>
      </c>
      <c r="AK476" s="918">
        <v>8</v>
      </c>
      <c r="AL476" s="930">
        <v>2820</v>
      </c>
      <c r="AM476" s="924">
        <v>1.7000000000000002</v>
      </c>
      <c r="AN476" s="918">
        <v>0.35</v>
      </c>
      <c r="AO476" s="804">
        <f t="shared" si="128"/>
        <v>-1.1997077614533271</v>
      </c>
      <c r="AP476" s="805">
        <f t="shared" si="129"/>
        <v>13.105601973059947</v>
      </c>
      <c r="AQ476" s="938">
        <f t="shared" si="130"/>
        <v>-15.992344779221368</v>
      </c>
      <c r="AR476" s="704">
        <f>INDEX(Historical!$C$7:$C$1439,MATCH(B476,Historical!$B$7:$B$1446,0))*IF(AH476="n/a",1.03,IF(AH476&lt;0,1.01,IF(AH476&gt;10,1.1,(1+AH476/100))))</f>
        <v>0.96800000000000008</v>
      </c>
      <c r="AS476" s="937">
        <f t="shared" si="131"/>
        <v>1.0648000000000002</v>
      </c>
      <c r="AT476" s="937">
        <f t="shared" si="135"/>
        <v>1.1499840000000003</v>
      </c>
      <c r="AU476" s="937">
        <f t="shared" si="135"/>
        <v>1.2419827200000004</v>
      </c>
      <c r="AV476" s="937">
        <f t="shared" si="135"/>
        <v>1.3413413376000005</v>
      </c>
      <c r="AW476" s="704">
        <f t="shared" si="132"/>
        <v>5.7661080576000012</v>
      </c>
      <c r="AX476" s="812">
        <f t="shared" si="133"/>
        <v>17.835162566037742</v>
      </c>
      <c r="AY476" s="997">
        <v>1.35</v>
      </c>
      <c r="AZ476" s="924">
        <v>22.09</v>
      </c>
      <c r="BA476" s="924">
        <v>-24.36</v>
      </c>
      <c r="BB476" s="924">
        <v>-4.3600000000000003</v>
      </c>
      <c r="BC476" s="924">
        <v>-10.94</v>
      </c>
      <c r="BD476" s="963"/>
      <c r="BE476" s="666">
        <v>2011</v>
      </c>
      <c r="BF476" s="948" t="e">
        <f>#VALUE!</f>
        <v>#VALUE!</v>
      </c>
      <c r="BG476" s="933">
        <v>1.0999999999999999</v>
      </c>
    </row>
    <row r="477" spans="1:59" s="537" customFormat="1" x14ac:dyDescent="0.2">
      <c r="A477" s="611" t="s">
        <v>3931</v>
      </c>
      <c r="B477" s="927" t="s">
        <v>3932</v>
      </c>
      <c r="C477" s="994" t="s">
        <v>108</v>
      </c>
      <c r="D477" s="994" t="s">
        <v>4376</v>
      </c>
      <c r="E477" s="794">
        <v>6</v>
      </c>
      <c r="F477" s="526">
        <v>751</v>
      </c>
      <c r="G477" s="526" t="s">
        <v>106</v>
      </c>
      <c r="H477" s="526" t="s">
        <v>106</v>
      </c>
      <c r="I477" s="926">
        <v>24.93</v>
      </c>
      <c r="J477" s="704">
        <f t="shared" si="121"/>
        <v>2.5671881267549139</v>
      </c>
      <c r="K477" s="929">
        <v>0.16</v>
      </c>
      <c r="L477" s="641">
        <v>4</v>
      </c>
      <c r="M477" s="695">
        <f t="shared" si="122"/>
        <v>0.64</v>
      </c>
      <c r="N477" s="923" t="s">
        <v>506</v>
      </c>
      <c r="O477" s="797">
        <v>0.15</v>
      </c>
      <c r="P477" s="917">
        <v>43447</v>
      </c>
      <c r="Q477" s="917">
        <v>43472</v>
      </c>
      <c r="R477" s="695">
        <f t="shared" si="123"/>
        <v>6.6666666666666732</v>
      </c>
      <c r="S477" s="761">
        <f>IF(INDEX(Historical!$D$7:$D$1439,MATCH(B477,Historical!$B$7:$B$1446,0))=0,"n/a",(INDEX(Historical!$C$7:$C$1439,MATCH(B477,Historical!$B$7:$B$1446,0))/INDEX(Historical!$D$7:$D$1439,MATCH(B477,Historical!$B$7:$B$1446,0))-1)*100)</f>
        <v>44.444444444444464</v>
      </c>
      <c r="T477" s="761">
        <f>IF(INDEX(Historical!$F$7:$F$1432,MATCH(B477,Historical!$B$7:$B$1446,0))=0,"n/a",((INDEX(Historical!$C$7:$C$1439,MATCH(B477,Historical!$B$7:$B$1446,0))/INDEX(Historical!$F$7:$F$1432,MATCH(B477,Historical!$B$7:$B$1446,0)))^(1/3)-1)*100)</f>
        <v>35.288645797913198</v>
      </c>
      <c r="U477" s="761" t="str">
        <f>IF(INDEX(Historical!$H$7:$H$1432,MATCH(B477,Historical!$B$7:$B$1446,0))=0,"n/a",((INDEX(Historical!$C$7:$C$1439,MATCH(B477,Historical!$B$7:$B$1446,0))/INDEX(Historical!$H$7:$H$1432,MATCH(B477,Historical!$B$7:$B$1446,0)))^(1/5)-1)*100)</f>
        <v>n/a</v>
      </c>
      <c r="V477" s="761">
        <f>IF(INDEX(Historical!$O$7:$O$1432,MATCH(B477,Historical!$B$7:$B$1446,0))=0,"n/a",((INDEX(Historical!$C$7:$C$1439,MATCH(B477,Historical!$B$7:$B$1446,0))/INDEX(Historical!$O$7:$O$1432,MATCH(B477,Historical!$B$7:$B$1446,0)))^(1/10)-1)*100)</f>
        <v>6.7736177551353194</v>
      </c>
      <c r="W477" s="762" t="str">
        <f t="shared" si="124"/>
        <v>n/a</v>
      </c>
      <c r="X477" s="763" t="str">
        <f t="shared" si="125"/>
        <v>n/a</v>
      </c>
      <c r="Y477" s="928"/>
      <c r="Z477" s="704">
        <f t="shared" si="126"/>
        <v>30.917874396135268</v>
      </c>
      <c r="AA477" s="937">
        <f t="shared" si="127"/>
        <v>12.043478260869566</v>
      </c>
      <c r="AB477" s="641">
        <v>12</v>
      </c>
      <c r="AC477" s="918">
        <v>2.0699999999999998</v>
      </c>
      <c r="AD477" s="918">
        <v>12.04</v>
      </c>
      <c r="AE477" s="918">
        <v>4.18</v>
      </c>
      <c r="AF477" s="918">
        <v>1.37</v>
      </c>
      <c r="AG477" s="918">
        <v>11.799999999999999</v>
      </c>
      <c r="AH477" s="918">
        <v>43.8</v>
      </c>
      <c r="AI477" s="918">
        <v>4.96</v>
      </c>
      <c r="AJ477" s="918">
        <v>-14.099999999999998</v>
      </c>
      <c r="AK477" s="918">
        <v>1</v>
      </c>
      <c r="AL477" s="930">
        <v>2090</v>
      </c>
      <c r="AM477" s="924">
        <v>1</v>
      </c>
      <c r="AN477" s="918">
        <v>0.18</v>
      </c>
      <c r="AO477" s="804" t="str">
        <f t="shared" si="128"/>
        <v>n/a</v>
      </c>
      <c r="AP477" s="805" t="str">
        <f t="shared" si="129"/>
        <v>n/a</v>
      </c>
      <c r="AQ477" s="938">
        <f t="shared" si="130"/>
        <v>-14.366244409004469</v>
      </c>
      <c r="AR477" s="704">
        <f>INDEX(Historical!$C$7:$C$1439,MATCH(B477,Historical!$B$7:$B$1446,0))*IF(AH477="n/a",1.03,IF(AH477&lt;0,1.01,IF(AH477&gt;10,1.1,(1+AH477/100))))</f>
        <v>0.57200000000000006</v>
      </c>
      <c r="AS477" s="937">
        <f t="shared" si="131"/>
        <v>0.6003712000000001</v>
      </c>
      <c r="AT477" s="937">
        <f t="shared" si="135"/>
        <v>0.60637491200000015</v>
      </c>
      <c r="AU477" s="937">
        <f t="shared" si="135"/>
        <v>0.61243866112000012</v>
      </c>
      <c r="AV477" s="937">
        <f t="shared" si="135"/>
        <v>0.61856304773120008</v>
      </c>
      <c r="AW477" s="704">
        <f t="shared" si="132"/>
        <v>3.0097478208512003</v>
      </c>
      <c r="AX477" s="812">
        <f t="shared" si="133"/>
        <v>12.072795109711995</v>
      </c>
      <c r="AY477" s="997">
        <v>1.22</v>
      </c>
      <c r="AZ477" s="924">
        <v>23.23</v>
      </c>
      <c r="BA477" s="924">
        <v>-27.060000000000002</v>
      </c>
      <c r="BB477" s="924">
        <v>-6.17</v>
      </c>
      <c r="BC477" s="924">
        <v>-9</v>
      </c>
      <c r="BD477" s="963"/>
      <c r="BE477" s="666">
        <v>2014</v>
      </c>
      <c r="BF477" s="948" t="e">
        <f>#VALUE!</f>
        <v>#VALUE!</v>
      </c>
      <c r="BG477" s="933">
        <v>1.3</v>
      </c>
    </row>
    <row r="478" spans="1:59" s="537" customFormat="1" x14ac:dyDescent="0.2">
      <c r="A478" s="630" t="s">
        <v>4027</v>
      </c>
      <c r="B478" s="927" t="s">
        <v>4028</v>
      </c>
      <c r="C478" s="994" t="s">
        <v>108</v>
      </c>
      <c r="D478" s="994" t="s">
        <v>4368</v>
      </c>
      <c r="E478" s="794">
        <v>5</v>
      </c>
      <c r="F478" s="526">
        <v>823</v>
      </c>
      <c r="G478" s="526" t="s">
        <v>106</v>
      </c>
      <c r="H478" s="526" t="s">
        <v>106</v>
      </c>
      <c r="I478" s="926">
        <v>9.35</v>
      </c>
      <c r="J478" s="704">
        <f t="shared" si="121"/>
        <v>2.9946524064171127</v>
      </c>
      <c r="K478" s="929">
        <v>7.0000000000000007E-2</v>
      </c>
      <c r="L478" s="641">
        <v>4</v>
      </c>
      <c r="M478" s="695">
        <f t="shared" si="122"/>
        <v>0.28000000000000003</v>
      </c>
      <c r="N478" s="923" t="s">
        <v>975</v>
      </c>
      <c r="O478" s="797">
        <v>0.06</v>
      </c>
      <c r="P478" s="917">
        <v>43307</v>
      </c>
      <c r="Q478" s="917">
        <v>43322</v>
      </c>
      <c r="R478" s="695">
        <f t="shared" si="123"/>
        <v>16.666666666666682</v>
      </c>
      <c r="S478" s="761">
        <f>IF(INDEX(Historical!$D$7:$D$1439,MATCH(B478,Historical!$B$7:$B$1446,0))=0,"n/a",(INDEX(Historical!$C$7:$C$1439,MATCH(B478,Historical!$B$7:$B$1446,0))/INDEX(Historical!$D$7:$D$1439,MATCH(B478,Historical!$B$7:$B$1446,0))-1)*100)</f>
        <v>85.714285714285694</v>
      </c>
      <c r="T478" s="761">
        <f>IF(INDEX(Historical!$F$7:$F$1432,MATCH(B478,Historical!$B$7:$B$1446,0))=0,"n/a",((INDEX(Historical!$C$7:$C$1439,MATCH(B478,Historical!$B$7:$B$1446,0))/INDEX(Historical!$F$7:$F$1432,MATCH(B478,Historical!$B$7:$B$1446,0)))^(1/3)-1)*100)</f>
        <v>54.866839700624205</v>
      </c>
      <c r="U478" s="761" t="str">
        <f>IF(INDEX(Historical!$H$7:$H$1432,MATCH(B478,Historical!$B$7:$B$1446,0))=0,"n/a",((INDEX(Historical!$C$7:$C$1439,MATCH(B478,Historical!$B$7:$B$1446,0))/INDEX(Historical!$H$7:$H$1432,MATCH(B478,Historical!$B$7:$B$1446,0)))^(1/5)-1)*100)</f>
        <v>n/a</v>
      </c>
      <c r="V478" s="761">
        <f>IF(INDEX(Historical!$O$7:$O$1432,MATCH(B478,Historical!$B$7:$B$1446,0))=0,"n/a",((INDEX(Historical!$C$7:$C$1439,MATCH(B478,Historical!$B$7:$B$1446,0))/INDEX(Historical!$O$7:$O$1432,MATCH(B478,Historical!$B$7:$B$1446,0)))^(1/10)-1)*100)</f>
        <v>6.197880302175629</v>
      </c>
      <c r="W478" s="762" t="str">
        <f t="shared" si="124"/>
        <v>n/a</v>
      </c>
      <c r="X478" s="763" t="str">
        <f t="shared" si="125"/>
        <v>n/a</v>
      </c>
      <c r="Y478" s="718"/>
      <c r="Z478" s="704">
        <f t="shared" si="126"/>
        <v>37.837837837837839</v>
      </c>
      <c r="AA478" s="937">
        <f t="shared" si="127"/>
        <v>12.635135135135135</v>
      </c>
      <c r="AB478" s="641">
        <v>12</v>
      </c>
      <c r="AC478" s="918">
        <v>0.74</v>
      </c>
      <c r="AD478" s="918" t="s">
        <v>137</v>
      </c>
      <c r="AE478" s="918">
        <v>4.3499999999999996</v>
      </c>
      <c r="AF478" s="918">
        <v>1.49</v>
      </c>
      <c r="AG478" s="918">
        <v>12.2</v>
      </c>
      <c r="AH478" s="918">
        <v>58.4</v>
      </c>
      <c r="AI478" s="918">
        <v>8.5400000000000009</v>
      </c>
      <c r="AJ478" s="918">
        <v>59.099999999999994</v>
      </c>
      <c r="AK478" s="918" t="s">
        <v>137</v>
      </c>
      <c r="AL478" s="930">
        <v>481.15</v>
      </c>
      <c r="AM478" s="924">
        <v>1.7000000000000002</v>
      </c>
      <c r="AN478" s="918">
        <v>0</v>
      </c>
      <c r="AO478" s="804" t="str">
        <f t="shared" si="128"/>
        <v>n/a</v>
      </c>
      <c r="AP478" s="805" t="str">
        <f t="shared" si="129"/>
        <v>n/a</v>
      </c>
      <c r="AQ478" s="938">
        <f t="shared" si="130"/>
        <v>-8.5272321001093268</v>
      </c>
      <c r="AR478" s="704">
        <f>INDEX(Historical!$C$7:$C$1439,MATCH(B478,Historical!$B$7:$B$1446,0))*IF(AH478="n/a",1.03,IF(AH478&lt;0,1.01,IF(AH478&gt;10,1.1,(1+AH478/100))))</f>
        <v>0.28600000000000003</v>
      </c>
      <c r="AS478" s="937">
        <f t="shared" si="131"/>
        <v>0.31042439999999999</v>
      </c>
      <c r="AT478" s="937">
        <f t="shared" si="135"/>
        <v>0.31973713199999998</v>
      </c>
      <c r="AU478" s="937">
        <f t="shared" si="135"/>
        <v>0.32932924595999996</v>
      </c>
      <c r="AV478" s="937">
        <f t="shared" si="135"/>
        <v>0.33920912333879999</v>
      </c>
      <c r="AW478" s="704">
        <f t="shared" si="132"/>
        <v>1.5846999012987999</v>
      </c>
      <c r="AX478" s="812">
        <f t="shared" si="133"/>
        <v>16.948662045976469</v>
      </c>
      <c r="AY478" s="997">
        <v>0.59</v>
      </c>
      <c r="AZ478" s="924">
        <v>10.130000000000001</v>
      </c>
      <c r="BA478" s="924">
        <v>-21.95</v>
      </c>
      <c r="BB478" s="924">
        <v>-1.8800000000000001</v>
      </c>
      <c r="BC478" s="924">
        <v>-4.8599999999999994</v>
      </c>
      <c r="BD478" s="963"/>
      <c r="BE478" s="666">
        <v>2014</v>
      </c>
      <c r="BF478" s="948" t="e">
        <f>#VALUE!</f>
        <v>#VALUE!</v>
      </c>
      <c r="BG478" s="933">
        <v>1.3</v>
      </c>
    </row>
    <row r="479" spans="1:59" s="537" customFormat="1" x14ac:dyDescent="0.2">
      <c r="A479" s="537" t="s">
        <v>1752</v>
      </c>
      <c r="B479" s="927" t="s">
        <v>1753</v>
      </c>
      <c r="C479" s="994" t="s">
        <v>4356</v>
      </c>
      <c r="D479" s="994" t="s">
        <v>4357</v>
      </c>
      <c r="E479" s="794">
        <v>8</v>
      </c>
      <c r="F479" s="526">
        <v>486</v>
      </c>
      <c r="G479" s="526" t="s">
        <v>37</v>
      </c>
      <c r="H479" s="526" t="s">
        <v>37</v>
      </c>
      <c r="I479" s="926">
        <v>45.46</v>
      </c>
      <c r="J479" s="704">
        <f t="shared" si="121"/>
        <v>2.8376594808622966</v>
      </c>
      <c r="K479" s="929">
        <v>0.32250000000000001</v>
      </c>
      <c r="L479" s="641">
        <v>4</v>
      </c>
      <c r="M479" s="695">
        <f t="shared" si="122"/>
        <v>1.29</v>
      </c>
      <c r="N479" s="923" t="s">
        <v>725</v>
      </c>
      <c r="O479" s="797">
        <v>0.31</v>
      </c>
      <c r="P479" s="919">
        <v>43109</v>
      </c>
      <c r="Q479" s="919">
        <v>43131</v>
      </c>
      <c r="R479" s="695">
        <f t="shared" si="123"/>
        <v>4.0322580645161326</v>
      </c>
      <c r="S479" s="761">
        <f>IF(INDEX(Historical!$D$7:$D$1439,MATCH(B479,Historical!$B$7:$B$1446,0))=0,"n/a",(INDEX(Historical!$C$7:$C$1439,MATCH(B479,Historical!$B$7:$B$1446,0))/INDEX(Historical!$D$7:$D$1439,MATCH(B479,Historical!$B$7:$B$1446,0))-1)*100)</f>
        <v>4.2857142857142927</v>
      </c>
      <c r="T479" s="761">
        <f>IF(INDEX(Historical!$F$7:$F$1432,MATCH(B479,Historical!$B$7:$B$1446,0))=0,"n/a",((INDEX(Historical!$C$7:$C$1439,MATCH(B479,Historical!$B$7:$B$1446,0))/INDEX(Historical!$F$7:$F$1432,MATCH(B479,Historical!$B$7:$B$1446,0)))^(1/3)-1)*100)</f>
        <v>5.3528982999007324</v>
      </c>
      <c r="U479" s="761">
        <f>IF(INDEX(Historical!$H$7:$H$1432,MATCH(B479,Historical!$B$7:$B$1446,0))=0,"n/a",((INDEX(Historical!$C$7:$C$1439,MATCH(B479,Historical!$B$7:$B$1446,0))/INDEX(Historical!$H$7:$H$1432,MATCH(B479,Historical!$B$7:$B$1446,0)))^(1/5)-1)*100)</f>
        <v>6.6703782806288858</v>
      </c>
      <c r="V479" s="761">
        <f>IF(INDEX(Historical!$O$7:$O$1432,MATCH(B479,Historical!$B$7:$B$1446,0))=0,"n/a",((INDEX(Historical!$C$7:$C$1439,MATCH(B479,Historical!$B$7:$B$1446,0))/INDEX(Historical!$O$7:$O$1432,MATCH(B479,Historical!$B$7:$B$1446,0)))^(1/10)-1)*100)</f>
        <v>-0.32673200050548079</v>
      </c>
      <c r="W479" s="762" t="str">
        <f t="shared" si="124"/>
        <v>n/a</v>
      </c>
      <c r="X479" s="763">
        <f t="shared" si="125"/>
        <v>3.8939744778919351E-2</v>
      </c>
      <c r="Y479" s="719"/>
      <c r="Z479" s="704">
        <f t="shared" si="126"/>
        <v>174.32432432432432</v>
      </c>
      <c r="AA479" s="937">
        <f t="shared" si="127"/>
        <v>61.432432432432435</v>
      </c>
      <c r="AB479" s="641">
        <v>12</v>
      </c>
      <c r="AC479" s="918">
        <v>0.74</v>
      </c>
      <c r="AD479" s="918" t="s">
        <v>137</v>
      </c>
      <c r="AE479" s="918">
        <v>12.01</v>
      </c>
      <c r="AF479" s="918">
        <v>4.29</v>
      </c>
      <c r="AG479" s="918">
        <v>7.3</v>
      </c>
      <c r="AH479" s="918">
        <v>171.1</v>
      </c>
      <c r="AI479" s="918">
        <v>17.86</v>
      </c>
      <c r="AJ479" s="918">
        <v>171.3</v>
      </c>
      <c r="AK479" s="918" t="s">
        <v>137</v>
      </c>
      <c r="AL479" s="930">
        <v>12570</v>
      </c>
      <c r="AM479" s="924">
        <v>1</v>
      </c>
      <c r="AN479" s="918">
        <v>1.24</v>
      </c>
      <c r="AO479" s="804">
        <f t="shared" si="128"/>
        <v>-51.924394670941254</v>
      </c>
      <c r="AP479" s="805">
        <f t="shared" si="129"/>
        <v>9.5080377614911828</v>
      </c>
      <c r="AQ479" s="938">
        <f t="shared" si="130"/>
        <v>242.24431503119402</v>
      </c>
      <c r="AR479" s="704">
        <f>INDEX(Historical!$C$7:$C$1439,MATCH(B479,Historical!$B$7:$B$1446,0))*IF(AH479="n/a",1.03,IF(AH479&lt;0,1.01,IF(AH479&gt;10,1.1,(1+AH479/100))))</f>
        <v>1.4052500000000001</v>
      </c>
      <c r="AS479" s="937">
        <f t="shared" si="131"/>
        <v>1.5457750000000003</v>
      </c>
      <c r="AT479" s="937">
        <f t="shared" si="135"/>
        <v>1.5921482500000004</v>
      </c>
      <c r="AU479" s="937">
        <f t="shared" si="135"/>
        <v>1.6399126975000005</v>
      </c>
      <c r="AV479" s="937">
        <f t="shared" si="135"/>
        <v>1.6891100784250006</v>
      </c>
      <c r="AW479" s="704">
        <f t="shared" si="132"/>
        <v>7.8721960259250015</v>
      </c>
      <c r="AX479" s="812">
        <f t="shared" si="133"/>
        <v>17.316753246645405</v>
      </c>
      <c r="AY479" s="997">
        <v>0.54</v>
      </c>
      <c r="AZ479" s="924">
        <v>31.830000000000002</v>
      </c>
      <c r="BA479" s="924">
        <v>-0.70000000000000007</v>
      </c>
      <c r="BB479" s="924">
        <v>2.91</v>
      </c>
      <c r="BC479" s="924">
        <v>12</v>
      </c>
      <c r="BD479" s="963"/>
      <c r="BE479" s="666">
        <v>2011</v>
      </c>
      <c r="BF479" s="948" t="e">
        <f>#VALUE!</f>
        <v>#VALUE!</v>
      </c>
      <c r="BG479" s="933">
        <v>2.6</v>
      </c>
    </row>
    <row r="480" spans="1:59" s="537" customFormat="1" x14ac:dyDescent="0.2">
      <c r="A480" s="611" t="s">
        <v>1762</v>
      </c>
      <c r="B480" s="927" t="s">
        <v>1763</v>
      </c>
      <c r="C480" s="994" t="s">
        <v>108</v>
      </c>
      <c r="D480" s="994" t="s">
        <v>118</v>
      </c>
      <c r="E480" s="794">
        <v>6</v>
      </c>
      <c r="F480" s="526">
        <v>722</v>
      </c>
      <c r="G480" s="526" t="s">
        <v>106</v>
      </c>
      <c r="H480" s="526" t="s">
        <v>106</v>
      </c>
      <c r="I480" s="926">
        <v>43.71</v>
      </c>
      <c r="J480" s="704">
        <f t="shared" si="121"/>
        <v>2.8368794326241136</v>
      </c>
      <c r="K480" s="929">
        <v>0.31</v>
      </c>
      <c r="L480" s="641">
        <v>4</v>
      </c>
      <c r="M480" s="695">
        <f t="shared" si="122"/>
        <v>1.24</v>
      </c>
      <c r="N480" s="923" t="s">
        <v>149</v>
      </c>
      <c r="O480" s="797">
        <v>0.28000000000000003</v>
      </c>
      <c r="P480" s="660">
        <v>43251</v>
      </c>
      <c r="Q480" s="660">
        <v>43266</v>
      </c>
      <c r="R480" s="695">
        <f t="shared" si="123"/>
        <v>10.714285714285703</v>
      </c>
      <c r="S480" s="761">
        <f>IF(INDEX(Historical!$D$7:$D$1439,MATCH(B480,Historical!$B$7:$B$1446,0))=0,"n/a",(INDEX(Historical!$C$7:$C$1439,MATCH(B480,Historical!$B$7:$B$1446,0))/INDEX(Historical!$D$7:$D$1439,MATCH(B480,Historical!$B$7:$B$1446,0))-1)*100)</f>
        <v>11.009174311926584</v>
      </c>
      <c r="T480" s="761">
        <f>IF(INDEX(Historical!$F$7:$F$1432,MATCH(B480,Historical!$B$7:$B$1446,0))=0,"n/a",((INDEX(Historical!$C$7:$C$1439,MATCH(B480,Historical!$B$7:$B$1446,0))/INDEX(Historical!$F$7:$F$1432,MATCH(B480,Historical!$B$7:$B$1446,0)))^(1/3)-1)*100)</f>
        <v>12.054415102248006</v>
      </c>
      <c r="U480" s="761">
        <f>IF(INDEX(Historical!$H$7:$H$1432,MATCH(B480,Historical!$B$7:$B$1446,0))=0,"n/a",((INDEX(Historical!$C$7:$C$1439,MATCH(B480,Historical!$B$7:$B$1446,0))/INDEX(Historical!$H$7:$H$1432,MATCH(B480,Historical!$B$7:$B$1446,0)))^(1/5)-1)*100)</f>
        <v>11.888964839724036</v>
      </c>
      <c r="V480" s="761">
        <f>IF(INDEX(Historical!$O$7:$O$1432,MATCH(B480,Historical!$B$7:$B$1446,0))=0,"n/a",((INDEX(Historical!$C$7:$C$1439,MATCH(B480,Historical!$B$7:$B$1446,0))/INDEX(Historical!$O$7:$O$1432,MATCH(B480,Historical!$B$7:$B$1446,0)))^(1/10)-1)*100)</f>
        <v>7.2663275367047531</v>
      </c>
      <c r="W480" s="762">
        <f t="shared" si="124"/>
        <v>1.6361724378193427</v>
      </c>
      <c r="X480" s="763" t="str">
        <f t="shared" si="125"/>
        <v>n/a</v>
      </c>
      <c r="Y480" s="718"/>
      <c r="Z480" s="704">
        <f t="shared" si="126"/>
        <v>1771.4285714285711</v>
      </c>
      <c r="AA480" s="937">
        <f t="shared" si="127"/>
        <v>624.42857142857133</v>
      </c>
      <c r="AB480" s="641">
        <v>12</v>
      </c>
      <c r="AC480" s="918">
        <v>7.0000000000000007E-2</v>
      </c>
      <c r="AD480" s="918">
        <v>64.28</v>
      </c>
      <c r="AE480" s="918">
        <v>1.06</v>
      </c>
      <c r="AF480" s="918">
        <v>1.23</v>
      </c>
      <c r="AG480" s="918">
        <v>3</v>
      </c>
      <c r="AH480" s="918">
        <v>-90.2</v>
      </c>
      <c r="AI480" s="918">
        <v>27.500000000000004</v>
      </c>
      <c r="AJ480" s="918">
        <v>-50.6</v>
      </c>
      <c r="AK480" s="918">
        <v>10</v>
      </c>
      <c r="AL480" s="930">
        <v>1130</v>
      </c>
      <c r="AM480" s="924">
        <v>1</v>
      </c>
      <c r="AN480" s="918">
        <v>0</v>
      </c>
      <c r="AO480" s="804">
        <f t="shared" si="128"/>
        <v>-609.7027271562232</v>
      </c>
      <c r="AP480" s="805">
        <f t="shared" si="129"/>
        <v>14.72584427234815</v>
      </c>
      <c r="AQ480" s="938">
        <f t="shared" si="130"/>
        <v>484.25532579026242</v>
      </c>
      <c r="AR480" s="704">
        <f>INDEX(Historical!$C$7:$C$1439,MATCH(B480,Historical!$B$7:$B$1446,0))*IF(AH480="n/a",1.03,IF(AH480&lt;0,1.01,IF(AH480&gt;10,1.1,(1+AH480/100))))</f>
        <v>1.2221</v>
      </c>
      <c r="AS480" s="937">
        <f t="shared" si="131"/>
        <v>1.3443100000000001</v>
      </c>
      <c r="AT480" s="937">
        <f t="shared" si="135"/>
        <v>1.4787410000000003</v>
      </c>
      <c r="AU480" s="937">
        <f t="shared" si="135"/>
        <v>1.6266151000000004</v>
      </c>
      <c r="AV480" s="937">
        <f t="shared" si="135"/>
        <v>1.7892766100000006</v>
      </c>
      <c r="AW480" s="704">
        <f t="shared" si="132"/>
        <v>7.4610427100000019</v>
      </c>
      <c r="AX480" s="812">
        <f t="shared" si="133"/>
        <v>17.069418233813778</v>
      </c>
      <c r="AY480" s="997">
        <v>-0.05</v>
      </c>
      <c r="AZ480" s="924">
        <v>2.4899999999999998</v>
      </c>
      <c r="BA480" s="924">
        <v>-25.319999999999997</v>
      </c>
      <c r="BB480" s="924">
        <v>-11.37</v>
      </c>
      <c r="BC480" s="924">
        <v>-14.93</v>
      </c>
      <c r="BD480" s="963"/>
      <c r="BE480" s="666">
        <v>2013</v>
      </c>
      <c r="BF480" s="948" t="e">
        <f>#VALUE!</f>
        <v>#VALUE!</v>
      </c>
      <c r="BG480" s="933">
        <v>1</v>
      </c>
    </row>
    <row r="481" spans="1:59" s="537" customFormat="1" x14ac:dyDescent="0.2">
      <c r="A481" s="537" t="s">
        <v>1768</v>
      </c>
      <c r="B481" s="927" t="s">
        <v>1769</v>
      </c>
      <c r="C481" s="994" t="s">
        <v>112</v>
      </c>
      <c r="D481" s="994" t="s">
        <v>1230</v>
      </c>
      <c r="E481" s="794">
        <v>6</v>
      </c>
      <c r="F481" s="526">
        <v>723</v>
      </c>
      <c r="G481" s="526" t="s">
        <v>106</v>
      </c>
      <c r="H481" s="526" t="s">
        <v>106</v>
      </c>
      <c r="I481" s="926">
        <v>29.89</v>
      </c>
      <c r="J481" s="704">
        <f t="shared" si="121"/>
        <v>1.2044161927065908</v>
      </c>
      <c r="K481" s="929">
        <v>0.18</v>
      </c>
      <c r="L481" s="641">
        <v>2</v>
      </c>
      <c r="M481" s="695">
        <f t="shared" si="122"/>
        <v>0.36</v>
      </c>
      <c r="N481" s="923" t="s">
        <v>149</v>
      </c>
      <c r="O481" s="797">
        <v>0.17</v>
      </c>
      <c r="P481" s="660">
        <v>43251</v>
      </c>
      <c r="Q481" s="660">
        <v>43266</v>
      </c>
      <c r="R481" s="695">
        <f t="shared" si="123"/>
        <v>5.8823529411764595</v>
      </c>
      <c r="S481" s="761">
        <f>IF(INDEX(Historical!$D$7:$D$1439,MATCH(B481,Historical!$B$7:$B$1446,0))=0,"n/a",(INDEX(Historical!$C$7:$C$1439,MATCH(B481,Historical!$B$7:$B$1446,0))/INDEX(Historical!$D$7:$D$1439,MATCH(B481,Historical!$B$7:$B$1446,0))-1)*100)</f>
        <v>12.5</v>
      </c>
      <c r="T481" s="761">
        <f>IF(INDEX(Historical!$F$7:$F$1432,MATCH(B481,Historical!$B$7:$B$1446,0))=0,"n/a",((INDEX(Historical!$C$7:$C$1439,MATCH(B481,Historical!$B$7:$B$1446,0))/INDEX(Historical!$F$7:$F$1432,MATCH(B481,Historical!$B$7:$B$1446,0)))^(1/3)-1)*100)</f>
        <v>9.6149948274456563</v>
      </c>
      <c r="U481" s="761">
        <f>IF(INDEX(Historical!$H$7:$H$1432,MATCH(B481,Historical!$B$7:$B$1446,0))=0,"n/a",((INDEX(Historical!$C$7:$C$1439,MATCH(B481,Historical!$B$7:$B$1446,0))/INDEX(Historical!$H$7:$H$1432,MATCH(B481,Historical!$B$7:$B$1446,0)))^(1/5)-1)*100)</f>
        <v>21.374646976541879</v>
      </c>
      <c r="V481" s="761">
        <f>IF(INDEX(Historical!$O$7:$O$1432,MATCH(B481,Historical!$B$7:$B$1446,0))=0,"n/a",((INDEX(Historical!$C$7:$C$1439,MATCH(B481,Historical!$B$7:$B$1446,0))/INDEX(Historical!$O$7:$O$1432,MATCH(B481,Historical!$B$7:$B$1446,0)))^(1/10)-1)*100)</f>
        <v>24.573093961551741</v>
      </c>
      <c r="W481" s="762">
        <f t="shared" si="124"/>
        <v>0.86983946791501676</v>
      </c>
      <c r="X481" s="763">
        <f t="shared" si="125"/>
        <v>0.82527594504022694</v>
      </c>
      <c r="Y481" s="928"/>
      <c r="Z481" s="704">
        <f t="shared" si="126"/>
        <v>15.859030837004404</v>
      </c>
      <c r="AA481" s="937">
        <f t="shared" si="127"/>
        <v>13.167400881057269</v>
      </c>
      <c r="AB481" s="641">
        <v>12</v>
      </c>
      <c r="AC481" s="918">
        <v>2.27</v>
      </c>
      <c r="AD481" s="918">
        <v>2.64</v>
      </c>
      <c r="AE481" s="918">
        <v>0.43</v>
      </c>
      <c r="AF481" s="918">
        <v>1.67</v>
      </c>
      <c r="AG481" s="918">
        <v>13.900000000000002</v>
      </c>
      <c r="AH481" s="918">
        <v>23.3</v>
      </c>
      <c r="AI481" s="918">
        <v>10.34</v>
      </c>
      <c r="AJ481" s="918">
        <v>25.900000000000002</v>
      </c>
      <c r="AK481" s="918">
        <v>5</v>
      </c>
      <c r="AL481" s="930">
        <v>1940</v>
      </c>
      <c r="AM481" s="924">
        <v>2.4</v>
      </c>
      <c r="AN481" s="918">
        <v>0.21</v>
      </c>
      <c r="AO481" s="804">
        <f t="shared" si="128"/>
        <v>9.4116622881912022</v>
      </c>
      <c r="AP481" s="805">
        <f t="shared" si="129"/>
        <v>22.579063169248471</v>
      </c>
      <c r="AQ481" s="938">
        <f t="shared" si="130"/>
        <v>-1.1408196330296771</v>
      </c>
      <c r="AR481" s="704">
        <f>INDEX(Historical!$C$7:$C$1439,MATCH(B481,Historical!$B$7:$B$1446,0))*IF(AH481="n/a",1.03,IF(AH481&lt;0,1.01,IF(AH481&gt;10,1.1,(1+AH481/100))))</f>
        <v>0.39600000000000002</v>
      </c>
      <c r="AS481" s="937">
        <f t="shared" si="131"/>
        <v>0.43560000000000004</v>
      </c>
      <c r="AT481" s="937">
        <f t="shared" si="135"/>
        <v>0.45738000000000006</v>
      </c>
      <c r="AU481" s="937">
        <f t="shared" si="135"/>
        <v>0.48024900000000009</v>
      </c>
      <c r="AV481" s="937">
        <f t="shared" si="135"/>
        <v>0.50426145000000011</v>
      </c>
      <c r="AW481" s="704">
        <f t="shared" si="132"/>
        <v>2.2734904500000006</v>
      </c>
      <c r="AX481" s="812">
        <f t="shared" si="133"/>
        <v>7.6061908665105395</v>
      </c>
      <c r="AY481" s="997">
        <v>1.75</v>
      </c>
      <c r="AZ481" s="924">
        <v>23.82</v>
      </c>
      <c r="BA481" s="924">
        <v>-24.16</v>
      </c>
      <c r="BB481" s="924">
        <v>-1.91</v>
      </c>
      <c r="BC481" s="924">
        <v>-7.4399999999999995</v>
      </c>
      <c r="BD481" s="963"/>
      <c r="BE481" s="666">
        <v>2013</v>
      </c>
      <c r="BF481" s="948" t="e">
        <f>#VALUE!</f>
        <v>#VALUE!</v>
      </c>
      <c r="BG481" s="933">
        <v>8.6999999999999993</v>
      </c>
    </row>
    <row r="482" spans="1:59" s="537" customFormat="1" x14ac:dyDescent="0.2">
      <c r="A482" s="537" t="s">
        <v>1127</v>
      </c>
      <c r="B482" s="927" t="s">
        <v>1128</v>
      </c>
      <c r="C482" s="994" t="s">
        <v>123</v>
      </c>
      <c r="D482" s="994" t="s">
        <v>4403</v>
      </c>
      <c r="E482" s="794">
        <v>9</v>
      </c>
      <c r="F482" s="526">
        <v>366</v>
      </c>
      <c r="G482" s="526" t="s">
        <v>106</v>
      </c>
      <c r="H482" s="526" t="s">
        <v>106</v>
      </c>
      <c r="I482" s="926">
        <v>49.65</v>
      </c>
      <c r="J482" s="704">
        <f t="shared" si="121"/>
        <v>3.5045317220543803</v>
      </c>
      <c r="K482" s="929">
        <v>0.435</v>
      </c>
      <c r="L482" s="641">
        <v>4</v>
      </c>
      <c r="M482" s="695">
        <f t="shared" si="122"/>
        <v>1.74</v>
      </c>
      <c r="N482" s="923" t="s">
        <v>493</v>
      </c>
      <c r="O482" s="797">
        <v>0.41499999999999998</v>
      </c>
      <c r="P482" s="919">
        <v>43189</v>
      </c>
      <c r="Q482" s="919">
        <v>43205</v>
      </c>
      <c r="R482" s="695">
        <f t="shared" si="123"/>
        <v>4.8192771084337398</v>
      </c>
      <c r="S482" s="761">
        <f>IF(INDEX(Historical!$D$7:$D$1439,MATCH(B482,Historical!$B$7:$B$1446,0))=0,"n/a",(INDEX(Historical!$C$7:$C$1439,MATCH(B482,Historical!$B$7:$B$1446,0))/INDEX(Historical!$D$7:$D$1439,MATCH(B482,Historical!$B$7:$B$1446,0))-1)*100)</f>
        <v>4.8192771084337505</v>
      </c>
      <c r="T482" s="761">
        <f>IF(INDEX(Historical!$F$7:$F$1432,MATCH(B482,Historical!$B$7:$B$1446,0))=0,"n/a",((INDEX(Historical!$C$7:$C$1439,MATCH(B482,Historical!$B$7:$B$1446,0))/INDEX(Historical!$F$7:$F$1432,MATCH(B482,Historical!$B$7:$B$1446,0)))^(1/3)-1)*100)</f>
        <v>3.3767552838620318</v>
      </c>
      <c r="U482" s="761">
        <f>IF(INDEX(Historical!$H$7:$H$1432,MATCH(B482,Historical!$B$7:$B$1446,0))=0,"n/a",((INDEX(Historical!$C$7:$C$1439,MATCH(B482,Historical!$B$7:$B$1446,0))/INDEX(Historical!$H$7:$H$1432,MATCH(B482,Historical!$B$7:$B$1446,0)))^(1/5)-1)*100)</f>
        <v>10.629764994767822</v>
      </c>
      <c r="V482" s="761" t="str">
        <f>IF(INDEX(Historical!$O$7:$O$1432,MATCH(B482,Historical!$B$7:$B$1446,0))=0,"n/a",((INDEX(Historical!$C$7:$C$1439,MATCH(B482,Historical!$B$7:$B$1446,0))/INDEX(Historical!$O$7:$O$1432,MATCH(B482,Historical!$B$7:$B$1446,0)))^(1/10)-1)*100)</f>
        <v>n/a</v>
      </c>
      <c r="W482" s="762" t="str">
        <f t="shared" si="124"/>
        <v>n/a</v>
      </c>
      <c r="X482" s="763">
        <f t="shared" si="125"/>
        <v>0.40264261343817503</v>
      </c>
      <c r="Y482" s="928" t="s">
        <v>4081</v>
      </c>
      <c r="Z482" s="704">
        <f t="shared" si="126"/>
        <v>39.635535307517088</v>
      </c>
      <c r="AA482" s="937">
        <f t="shared" si="127"/>
        <v>11.309794988610479</v>
      </c>
      <c r="AB482" s="641">
        <v>12</v>
      </c>
      <c r="AC482" s="918">
        <v>4.3899999999999997</v>
      </c>
      <c r="AD482" s="918">
        <v>2.2599999999999998</v>
      </c>
      <c r="AE482" s="918">
        <v>0.59</v>
      </c>
      <c r="AF482" s="918">
        <v>1.24</v>
      </c>
      <c r="AG482" s="918">
        <v>11.3</v>
      </c>
      <c r="AH482" s="920">
        <v>169.2</v>
      </c>
      <c r="AI482" s="920">
        <v>-7.08</v>
      </c>
      <c r="AJ482" s="918">
        <v>26.400000000000002</v>
      </c>
      <c r="AK482" s="918">
        <v>5</v>
      </c>
      <c r="AL482" s="930">
        <v>3220</v>
      </c>
      <c r="AM482" s="924">
        <v>0.1</v>
      </c>
      <c r="AN482" s="918">
        <v>0.34</v>
      </c>
      <c r="AO482" s="804">
        <f t="shared" si="128"/>
        <v>2.8245017282117235</v>
      </c>
      <c r="AP482" s="805">
        <f t="shared" si="129"/>
        <v>14.134296716822202</v>
      </c>
      <c r="AQ482" s="938">
        <f t="shared" si="130"/>
        <v>-21.050942484333625</v>
      </c>
      <c r="AR482" s="704">
        <f>INDEX(Historical!$C$7:$C$1439,MATCH(B482,Historical!$B$7:$B$1446,0))*IF(AH482="n/a",1.03,IF(AH482&lt;0,1.01,IF(AH482&gt;10,1.1,(1+AH482/100))))</f>
        <v>1.9140000000000001</v>
      </c>
      <c r="AS482" s="937">
        <f t="shared" si="131"/>
        <v>1.9331400000000001</v>
      </c>
      <c r="AT482" s="937">
        <f t="shared" si="135"/>
        <v>2.0297970000000003</v>
      </c>
      <c r="AU482" s="937">
        <f t="shared" si="135"/>
        <v>2.1312868500000004</v>
      </c>
      <c r="AV482" s="937">
        <f t="shared" si="135"/>
        <v>2.2378511925000004</v>
      </c>
      <c r="AW482" s="704">
        <f t="shared" si="132"/>
        <v>10.246075042500001</v>
      </c>
      <c r="AX482" s="812">
        <f t="shared" si="133"/>
        <v>20.636606329305138</v>
      </c>
      <c r="AY482" s="997">
        <v>2.0499999999999998</v>
      </c>
      <c r="AZ482" s="924">
        <v>46.85</v>
      </c>
      <c r="BA482" s="924">
        <v>-8.9</v>
      </c>
      <c r="BB482" s="924">
        <v>0.8</v>
      </c>
      <c r="BC482" s="924">
        <v>5.04</v>
      </c>
      <c r="BD482" s="963"/>
      <c r="BE482" s="666">
        <v>2010</v>
      </c>
      <c r="BF482" s="948" t="e">
        <f>#VALUE!</f>
        <v>#VALUE!</v>
      </c>
      <c r="BG482" s="933">
        <v>5.5</v>
      </c>
    </row>
    <row r="483" spans="1:59" s="537" customFormat="1" x14ac:dyDescent="0.2">
      <c r="A483" s="537" t="s">
        <v>1754</v>
      </c>
      <c r="B483" s="927" t="s">
        <v>1755</v>
      </c>
      <c r="C483" s="994" t="s">
        <v>108</v>
      </c>
      <c r="D483" s="994" t="s">
        <v>4376</v>
      </c>
      <c r="E483" s="794">
        <v>8</v>
      </c>
      <c r="F483" s="526">
        <v>535</v>
      </c>
      <c r="G483" s="526" t="s">
        <v>37</v>
      </c>
      <c r="H483" s="526" t="s">
        <v>37</v>
      </c>
      <c r="I483" s="926">
        <v>16.5</v>
      </c>
      <c r="J483" s="704">
        <f t="shared" si="121"/>
        <v>5.0909090909090899</v>
      </c>
      <c r="K483" s="929">
        <v>0.21</v>
      </c>
      <c r="L483" s="641">
        <v>4</v>
      </c>
      <c r="M483" s="695">
        <f t="shared" si="122"/>
        <v>0.84</v>
      </c>
      <c r="N483" s="923" t="s">
        <v>241</v>
      </c>
      <c r="O483" s="797">
        <v>0.2</v>
      </c>
      <c r="P483" s="917">
        <v>43370</v>
      </c>
      <c r="Q483" s="917">
        <v>43388</v>
      </c>
      <c r="R483" s="695">
        <f t="shared" si="123"/>
        <v>4.9999999999999902</v>
      </c>
      <c r="S483" s="761">
        <f>IF(INDEX(Historical!$D$7:$D$1439,MATCH(B483,Historical!$B$7:$B$1446,0))=0,"n/a",(INDEX(Historical!$C$7:$C$1439,MATCH(B483,Historical!$B$7:$B$1446,0))/INDEX(Historical!$D$7:$D$1439,MATCH(B483,Historical!$B$7:$B$1446,0))-1)*100)</f>
        <v>19.696969696969724</v>
      </c>
      <c r="T483" s="761">
        <f>IF(INDEX(Historical!$F$7:$F$1432,MATCH(B483,Historical!$B$7:$B$1446,0))=0,"n/a",((INDEX(Historical!$C$7:$C$1439,MATCH(B483,Historical!$B$7:$B$1446,0))/INDEX(Historical!$F$7:$F$1432,MATCH(B483,Historical!$B$7:$B$1446,0)))^(1/3)-1)*100)</f>
        <v>9.0014860278597286</v>
      </c>
      <c r="U483" s="761">
        <f>IF(INDEX(Historical!$H$7:$H$1432,MATCH(B483,Historical!$B$7:$B$1446,0))=0,"n/a",((INDEX(Historical!$C$7:$C$1439,MATCH(B483,Historical!$B$7:$B$1446,0))/INDEX(Historical!$H$7:$H$1432,MATCH(B483,Historical!$B$7:$B$1446,0)))^(1/5)-1)*100)</f>
        <v>7.9062664641615266</v>
      </c>
      <c r="V483" s="761">
        <f>IF(INDEX(Historical!$O$7:$O$1432,MATCH(B483,Historical!$B$7:$B$1446,0))=0,"n/a",((INDEX(Historical!$C$7:$C$1439,MATCH(B483,Historical!$B$7:$B$1446,0))/INDEX(Historical!$O$7:$O$1432,MATCH(B483,Historical!$B$7:$B$1446,0)))^(1/10)-1)*100)</f>
        <v>0.3878954965675252</v>
      </c>
      <c r="W483" s="762">
        <f t="shared" si="124"/>
        <v>20.382465210665824</v>
      </c>
      <c r="X483" s="763">
        <f t="shared" si="125"/>
        <v>0.752977758491574</v>
      </c>
      <c r="Y483" s="718"/>
      <c r="Z483" s="704">
        <f t="shared" si="126"/>
        <v>58.74125874125874</v>
      </c>
      <c r="AA483" s="937">
        <f t="shared" si="127"/>
        <v>11.538461538461538</v>
      </c>
      <c r="AB483" s="641">
        <v>12</v>
      </c>
      <c r="AC483" s="918">
        <v>1.43</v>
      </c>
      <c r="AD483" s="918">
        <v>1.1499999999999999</v>
      </c>
      <c r="AE483" s="918">
        <v>3.52</v>
      </c>
      <c r="AF483" s="918">
        <v>0.9</v>
      </c>
      <c r="AG483" s="918">
        <v>7.9</v>
      </c>
      <c r="AH483" s="918">
        <v>42.4</v>
      </c>
      <c r="AI483" s="918">
        <v>8.3699999999999992</v>
      </c>
      <c r="AJ483" s="918">
        <v>10.5</v>
      </c>
      <c r="AK483" s="918">
        <v>10</v>
      </c>
      <c r="AL483" s="930">
        <v>3760</v>
      </c>
      <c r="AM483" s="924">
        <v>0.70000000000000007</v>
      </c>
      <c r="AN483" s="918">
        <v>0.28000000000000003</v>
      </c>
      <c r="AO483" s="804">
        <f t="shared" si="128"/>
        <v>1.4587140166090773</v>
      </c>
      <c r="AP483" s="805">
        <f t="shared" si="129"/>
        <v>12.997175555070616</v>
      </c>
      <c r="AQ483" s="938">
        <f t="shared" si="130"/>
        <v>-32.063377951324249</v>
      </c>
      <c r="AR483" s="704">
        <f>INDEX(Historical!$C$7:$C$1439,MATCH(B483,Historical!$B$7:$B$1446,0))*IF(AH483="n/a",1.03,IF(AH483&lt;0,1.01,IF(AH483&gt;10,1.1,(1+AH483/100))))</f>
        <v>0.86900000000000011</v>
      </c>
      <c r="AS483" s="937">
        <f t="shared" si="131"/>
        <v>0.94173530000000005</v>
      </c>
      <c r="AT483" s="937">
        <f t="shared" si="135"/>
        <v>1.0359088300000001</v>
      </c>
      <c r="AU483" s="937">
        <f t="shared" si="135"/>
        <v>1.1394997130000002</v>
      </c>
      <c r="AV483" s="937">
        <f t="shared" si="135"/>
        <v>1.2534496843000003</v>
      </c>
      <c r="AW483" s="704">
        <f t="shared" si="132"/>
        <v>5.2395935273000012</v>
      </c>
      <c r="AX483" s="812">
        <f t="shared" si="133"/>
        <v>31.755112286666677</v>
      </c>
      <c r="AY483" s="997">
        <v>1.0900000000000001</v>
      </c>
      <c r="AZ483" s="924">
        <v>9.379999999999999</v>
      </c>
      <c r="BA483" s="924">
        <v>-33.71</v>
      </c>
      <c r="BB483" s="924">
        <v>-6.7</v>
      </c>
      <c r="BC483" s="924">
        <v>-16.43</v>
      </c>
      <c r="BD483" s="963"/>
      <c r="BE483" s="666">
        <v>2011</v>
      </c>
      <c r="BF483" s="948" t="e">
        <f>#VALUE!</f>
        <v>#VALUE!</v>
      </c>
      <c r="BG483" s="933">
        <v>1.2</v>
      </c>
    </row>
    <row r="484" spans="1:59" s="537" customFormat="1" x14ac:dyDescent="0.2">
      <c r="A484" s="630" t="s">
        <v>1758</v>
      </c>
      <c r="B484" s="927" t="s">
        <v>1759</v>
      </c>
      <c r="C484" s="994" t="s">
        <v>108</v>
      </c>
      <c r="D484" s="994" t="s">
        <v>4376</v>
      </c>
      <c r="E484" s="794">
        <v>7</v>
      </c>
      <c r="F484" s="526">
        <v>649</v>
      </c>
      <c r="G484" s="526" t="s">
        <v>106</v>
      </c>
      <c r="H484" s="526" t="s">
        <v>106</v>
      </c>
      <c r="I484" s="926">
        <v>45.23</v>
      </c>
      <c r="J484" s="704">
        <f t="shared" si="121"/>
        <v>2.7415432235242099</v>
      </c>
      <c r="K484" s="929">
        <v>0.31</v>
      </c>
      <c r="L484" s="641">
        <v>4</v>
      </c>
      <c r="M484" s="695">
        <f t="shared" si="122"/>
        <v>1.24</v>
      </c>
      <c r="N484" s="923" t="s">
        <v>122</v>
      </c>
      <c r="O484" s="797">
        <v>0.3</v>
      </c>
      <c r="P484" s="917">
        <v>43490</v>
      </c>
      <c r="Q484" s="917">
        <v>43503</v>
      </c>
      <c r="R484" s="695">
        <f t="shared" si="123"/>
        <v>3.3333333333333366</v>
      </c>
      <c r="S484" s="761">
        <f>IF(INDEX(Historical!$D$7:$D$1439,MATCH(B484,Historical!$B$7:$B$1446,0))=0,"n/a",(INDEX(Historical!$C$7:$C$1439,MATCH(B484,Historical!$B$7:$B$1446,0))/INDEX(Historical!$D$7:$D$1439,MATCH(B484,Historical!$B$7:$B$1446,0))-1)*100)</f>
        <v>3.4482758620689724</v>
      </c>
      <c r="T484" s="761">
        <f>IF(INDEX(Historical!$F$7:$F$1432,MATCH(B484,Historical!$B$7:$B$1446,0))=0,"n/a",((INDEX(Historical!$C$7:$C$1439,MATCH(B484,Historical!$B$7:$B$1446,0))/INDEX(Historical!$F$7:$F$1432,MATCH(B484,Historical!$B$7:$B$1446,0)))^(1/3)-1)*100)</f>
        <v>3.5744168651286268</v>
      </c>
      <c r="U484" s="761">
        <f>IF(INDEX(Historical!$H$7:$H$1432,MATCH(B484,Historical!$B$7:$B$1446,0))=0,"n/a",((INDEX(Historical!$C$7:$C$1439,MATCH(B484,Historical!$B$7:$B$1446,0))/INDEX(Historical!$H$7:$H$1432,MATCH(B484,Historical!$B$7:$B$1446,0)))^(1/5)-1)*100)</f>
        <v>3.5075369861429451</v>
      </c>
      <c r="V484" s="761">
        <f>IF(INDEX(Historical!$O$7:$O$1432,MATCH(B484,Historical!$B$7:$B$1446,0))=0,"n/a",((INDEX(Historical!$C$7:$C$1439,MATCH(B484,Historical!$B$7:$B$1446,0))/INDEX(Historical!$O$7:$O$1432,MATCH(B484,Historical!$B$7:$B$1446,0)))^(1/10)-1)*100)</f>
        <v>0.69231420593451887</v>
      </c>
      <c r="W484" s="762">
        <f t="shared" si="124"/>
        <v>5.0663946457783622</v>
      </c>
      <c r="X484" s="763" t="str">
        <f t="shared" si="125"/>
        <v>n/a</v>
      </c>
      <c r="Y484" s="718"/>
      <c r="Z484" s="704">
        <f t="shared" si="126"/>
        <v>77.987421383647799</v>
      </c>
      <c r="AA484" s="937">
        <f t="shared" si="127"/>
        <v>28.446540880503143</v>
      </c>
      <c r="AB484" s="641">
        <v>12</v>
      </c>
      <c r="AC484" s="918">
        <v>1.59</v>
      </c>
      <c r="AD484" s="918" t="s">
        <v>137</v>
      </c>
      <c r="AE484" s="918">
        <v>6.39</v>
      </c>
      <c r="AF484" s="918">
        <v>3.13</v>
      </c>
      <c r="AG484" s="918">
        <v>11.600000000000001</v>
      </c>
      <c r="AH484" s="918">
        <v>-20.200000000000003</v>
      </c>
      <c r="AI484" s="918" t="s">
        <v>137</v>
      </c>
      <c r="AJ484" s="918">
        <v>-0.1</v>
      </c>
      <c r="AK484" s="918" t="s">
        <v>137</v>
      </c>
      <c r="AL484" s="930">
        <v>205.8</v>
      </c>
      <c r="AM484" s="924">
        <v>0.5</v>
      </c>
      <c r="AN484" s="918">
        <v>0.43</v>
      </c>
      <c r="AO484" s="804">
        <f t="shared" si="128"/>
        <v>-22.197460670835987</v>
      </c>
      <c r="AP484" s="805">
        <f t="shared" si="129"/>
        <v>6.2490802096671549</v>
      </c>
      <c r="AQ484" s="938">
        <f t="shared" si="130"/>
        <v>98.927874093964945</v>
      </c>
      <c r="AR484" s="704">
        <f>INDEX(Historical!$C$7:$C$1439,MATCH(B484,Historical!$B$7:$B$1446,0))*IF(AH484="n/a",1.03,IF(AH484&lt;0,1.01,IF(AH484&gt;10,1.1,(1+AH484/100))))</f>
        <v>1.212</v>
      </c>
      <c r="AS484" s="937">
        <f t="shared" si="131"/>
        <v>1.2483599999999999</v>
      </c>
      <c r="AT484" s="937">
        <f t="shared" si="135"/>
        <v>1.2858107999999999</v>
      </c>
      <c r="AU484" s="937">
        <f t="shared" si="135"/>
        <v>1.324385124</v>
      </c>
      <c r="AV484" s="937">
        <f t="shared" si="135"/>
        <v>1.36411667772</v>
      </c>
      <c r="AW484" s="704">
        <f t="shared" si="132"/>
        <v>6.43467260172</v>
      </c>
      <c r="AX484" s="812">
        <f t="shared" si="133"/>
        <v>14.226558924872872</v>
      </c>
      <c r="AY484" s="997">
        <v>0.25</v>
      </c>
      <c r="AZ484" s="924">
        <v>9.25</v>
      </c>
      <c r="BA484" s="924">
        <v>-16.239999999999998</v>
      </c>
      <c r="BB484" s="924">
        <v>-2.86</v>
      </c>
      <c r="BC484" s="924">
        <v>-7.95</v>
      </c>
      <c r="BD484" s="963"/>
      <c r="BE484" s="666">
        <v>2013</v>
      </c>
      <c r="BF484" s="948" t="e">
        <f>#VALUE!</f>
        <v>#VALUE!</v>
      </c>
      <c r="BG484" s="933">
        <v>0.89999999999999991</v>
      </c>
    </row>
    <row r="485" spans="1:59" s="537" customFormat="1" x14ac:dyDescent="0.2">
      <c r="A485" s="537" t="s">
        <v>1766</v>
      </c>
      <c r="B485" s="645" t="s">
        <v>1767</v>
      </c>
      <c r="C485" s="994" t="s">
        <v>154</v>
      </c>
      <c r="D485" s="994" t="s">
        <v>4358</v>
      </c>
      <c r="E485" s="794">
        <v>9</v>
      </c>
      <c r="F485" s="526">
        <v>376</v>
      </c>
      <c r="G485" s="526" t="s">
        <v>106</v>
      </c>
      <c r="H485" s="526" t="s">
        <v>106</v>
      </c>
      <c r="I485" s="926">
        <v>247.26</v>
      </c>
      <c r="J485" s="704">
        <f t="shared" si="121"/>
        <v>1.4559572919194372</v>
      </c>
      <c r="K485" s="929">
        <v>0.9</v>
      </c>
      <c r="L485" s="641">
        <v>4</v>
      </c>
      <c r="M485" s="695">
        <f t="shared" si="122"/>
        <v>3.6</v>
      </c>
      <c r="N485" s="923" t="s">
        <v>196</v>
      </c>
      <c r="O485" s="797">
        <v>0.75</v>
      </c>
      <c r="P485" s="917">
        <v>43266</v>
      </c>
      <c r="Q485" s="917">
        <v>43277</v>
      </c>
      <c r="R485" s="695">
        <f t="shared" si="123"/>
        <v>20.000000000000004</v>
      </c>
      <c r="S485" s="761">
        <f>IF(INDEX(Historical!$D$7:$D$1439,MATCH(B485,Historical!$B$7:$B$1446,0))=0,"n/a",(INDEX(Historical!$C$7:$C$1439,MATCH(B485,Historical!$B$7:$B$1446,0))/INDEX(Historical!$D$7:$D$1439,MATCH(B485,Historical!$B$7:$B$1446,0))-1)*100)</f>
        <v>19.999999999999996</v>
      </c>
      <c r="T485" s="761">
        <f>IF(INDEX(Historical!$F$7:$F$1432,MATCH(B485,Historical!$B$7:$B$1446,0))=0,"n/a",((INDEX(Historical!$C$7:$C$1439,MATCH(B485,Historical!$B$7:$B$1446,0))/INDEX(Historical!$F$7:$F$1432,MATCH(B485,Historical!$B$7:$B$1446,0)))^(1/3)-1)*100)</f>
        <v>22.538513504568325</v>
      </c>
      <c r="U485" s="761">
        <f>IF(INDEX(Historical!$H$7:$H$1432,MATCH(B485,Historical!$B$7:$B$1446,0))=0,"n/a",((INDEX(Historical!$C$7:$C$1439,MATCH(B485,Historical!$B$7:$B$1446,0))/INDEX(Historical!$H$7:$H$1432,MATCH(B485,Historical!$B$7:$B$1446,0)))^(1/5)-1)*100)</f>
        <v>26.800042209031204</v>
      </c>
      <c r="V485" s="761">
        <f>IF(INDEX(Historical!$O$7:$O$1432,MATCH(B485,Historical!$B$7:$B$1446,0))=0,"n/a",((INDEX(Historical!$C$7:$C$1439,MATCH(B485,Historical!$B$7:$B$1446,0))/INDEX(Historical!$O$7:$O$1432,MATCH(B485,Historical!$B$7:$B$1446,0)))^(1/10)-1)*100)</f>
        <v>60.719948299235085</v>
      </c>
      <c r="W485" s="762">
        <f t="shared" si="124"/>
        <v>0.44137129493189664</v>
      </c>
      <c r="X485" s="763">
        <f t="shared" si="125"/>
        <v>1.5491353878052723</v>
      </c>
      <c r="Y485" s="927"/>
      <c r="Z485" s="704">
        <f t="shared" si="126"/>
        <v>29.532403609515999</v>
      </c>
      <c r="AA485" s="937">
        <f t="shared" si="127"/>
        <v>20.283839212469235</v>
      </c>
      <c r="AB485" s="641">
        <v>12</v>
      </c>
      <c r="AC485" s="918">
        <v>12.19</v>
      </c>
      <c r="AD485" s="918">
        <v>1.35</v>
      </c>
      <c r="AE485" s="918">
        <v>1.07</v>
      </c>
      <c r="AF485" s="918">
        <v>4.6100000000000003</v>
      </c>
      <c r="AG485" s="918">
        <v>24.3</v>
      </c>
      <c r="AH485" s="918">
        <v>28.299999999999997</v>
      </c>
      <c r="AI485" s="918">
        <v>13.44</v>
      </c>
      <c r="AJ485" s="918">
        <v>17.299999999999997</v>
      </c>
      <c r="AK485" s="918">
        <v>15.07</v>
      </c>
      <c r="AL485" s="930">
        <v>241990</v>
      </c>
      <c r="AM485" s="924">
        <v>0.4</v>
      </c>
      <c r="AN485" s="918">
        <v>0.71</v>
      </c>
      <c r="AO485" s="804">
        <f t="shared" si="128"/>
        <v>7.9721602884814047</v>
      </c>
      <c r="AP485" s="805">
        <f t="shared" si="129"/>
        <v>28.25599950095064</v>
      </c>
      <c r="AQ485" s="938">
        <f t="shared" si="130"/>
        <v>103.86106245783422</v>
      </c>
      <c r="AR485" s="704">
        <f>INDEX(Historical!$C$7:$C$1439,MATCH(B485,Historical!$B$7:$B$1446,0))*IF(AH485="n/a",1.03,IF(AH485&lt;0,1.01,IF(AH485&gt;10,1.1,(1+AH485/100))))</f>
        <v>3.7950000000000004</v>
      </c>
      <c r="AS485" s="937">
        <f t="shared" si="131"/>
        <v>4.174500000000001</v>
      </c>
      <c r="AT485" s="937">
        <f t="shared" si="135"/>
        <v>4.5919500000000015</v>
      </c>
      <c r="AU485" s="937">
        <f t="shared" si="135"/>
        <v>5.0511450000000018</v>
      </c>
      <c r="AV485" s="937">
        <f t="shared" si="135"/>
        <v>5.5562595000000021</v>
      </c>
      <c r="AW485" s="704">
        <f t="shared" si="132"/>
        <v>23.168854500000009</v>
      </c>
      <c r="AX485" s="812">
        <f t="shared" si="133"/>
        <v>9.3702396263043006</v>
      </c>
      <c r="AY485" s="997">
        <v>0.8</v>
      </c>
      <c r="AZ485" s="924">
        <v>15.540000000000001</v>
      </c>
      <c r="BA485" s="924">
        <v>-14.13</v>
      </c>
      <c r="BB485" s="924">
        <v>-3.9</v>
      </c>
      <c r="BC485" s="924">
        <v>-4.6500000000000004</v>
      </c>
      <c r="BD485" s="963"/>
      <c r="BE485" s="666">
        <v>2010</v>
      </c>
      <c r="BF485" s="948" t="e">
        <f>#VALUE!</f>
        <v>#VALUE!</v>
      </c>
      <c r="BG485" s="933">
        <v>7.8</v>
      </c>
    </row>
    <row r="486" spans="1:59" s="537" customFormat="1" x14ac:dyDescent="0.2">
      <c r="A486" s="611" t="s">
        <v>3933</v>
      </c>
      <c r="B486" s="645" t="s">
        <v>3934</v>
      </c>
      <c r="C486" s="994" t="s">
        <v>108</v>
      </c>
      <c r="D486" s="994" t="s">
        <v>4376</v>
      </c>
      <c r="E486" s="794">
        <v>6</v>
      </c>
      <c r="F486" s="526">
        <v>727</v>
      </c>
      <c r="G486" s="526" t="s">
        <v>106</v>
      </c>
      <c r="H486" s="526" t="s">
        <v>106</v>
      </c>
      <c r="I486" s="926">
        <v>18.88</v>
      </c>
      <c r="J486" s="704">
        <f t="shared" si="121"/>
        <v>1.4830508474576274</v>
      </c>
      <c r="K486" s="929">
        <v>7.0000000000000007E-2</v>
      </c>
      <c r="L486" s="641">
        <v>4</v>
      </c>
      <c r="M486" s="695">
        <f t="shared" si="122"/>
        <v>0.28000000000000003</v>
      </c>
      <c r="N486" s="923" t="s">
        <v>152</v>
      </c>
      <c r="O486" s="797">
        <v>0.06</v>
      </c>
      <c r="P486" s="917">
        <v>43265</v>
      </c>
      <c r="Q486" s="917">
        <v>43280</v>
      </c>
      <c r="R486" s="695">
        <f t="shared" si="123"/>
        <v>16.666666666666682</v>
      </c>
      <c r="S486" s="761">
        <f>IF(INDEX(Historical!$D$7:$D$1439,MATCH(B486,Historical!$B$7:$B$1446,0))=0,"n/a",(INDEX(Historical!$C$7:$C$1439,MATCH(B486,Historical!$B$7:$B$1446,0))/INDEX(Historical!$D$7:$D$1439,MATCH(B486,Historical!$B$7:$B$1446,0))-1)*100)</f>
        <v>17.391304347826097</v>
      </c>
      <c r="T486" s="761">
        <f>IF(INDEX(Historical!$F$7:$F$1432,MATCH(B486,Historical!$B$7:$B$1446,0))=0,"n/a",((INDEX(Historical!$C$7:$C$1439,MATCH(B486,Historical!$B$7:$B$1446,0))/INDEX(Historical!$F$7:$F$1432,MATCH(B486,Historical!$B$7:$B$1446,0)))^(1/3)-1)*100)</f>
        <v>24.473980004936525</v>
      </c>
      <c r="U486" s="761">
        <f>IF(INDEX(Historical!$H$7:$H$1432,MATCH(B486,Historical!$B$7:$B$1446,0))=0,"n/a",((INDEX(Historical!$C$7:$C$1439,MATCH(B486,Historical!$B$7:$B$1446,0))/INDEX(Historical!$H$7:$H$1432,MATCH(B486,Historical!$B$7:$B$1446,0)))^(1/5)-1)*100)</f>
        <v>55.184557391535982</v>
      </c>
      <c r="V486" s="761">
        <f>IF(INDEX(Historical!$O$7:$O$1432,MATCH(B486,Historical!$B$7:$B$1446,0))=0,"n/a",((INDEX(Historical!$C$7:$C$1439,MATCH(B486,Historical!$B$7:$B$1446,0))/INDEX(Historical!$O$7:$O$1432,MATCH(B486,Historical!$B$7:$B$1446,0)))^(1/10)-1)*100)</f>
        <v>6.0540481614018704</v>
      </c>
      <c r="W486" s="762">
        <f t="shared" si="124"/>
        <v>9.11531522715166</v>
      </c>
      <c r="X486" s="763">
        <f t="shared" si="125"/>
        <v>1.6672071719497275</v>
      </c>
      <c r="Y486" s="718"/>
      <c r="Z486" s="704">
        <f t="shared" si="126"/>
        <v>13.93034825870647</v>
      </c>
      <c r="AA486" s="937">
        <f t="shared" si="127"/>
        <v>9.3930348258706466</v>
      </c>
      <c r="AB486" s="641">
        <v>12</v>
      </c>
      <c r="AC486" s="918">
        <v>2.0099999999999998</v>
      </c>
      <c r="AD486" s="918" t="s">
        <v>137</v>
      </c>
      <c r="AE486" s="918">
        <v>3.16</v>
      </c>
      <c r="AF486" s="918">
        <v>1.47</v>
      </c>
      <c r="AG486" s="918">
        <v>16.8</v>
      </c>
      <c r="AH486" s="918">
        <v>47.599999999999994</v>
      </c>
      <c r="AI486" s="918">
        <v>14.37</v>
      </c>
      <c r="AJ486" s="918">
        <v>33.1</v>
      </c>
      <c r="AK486" s="918" t="s">
        <v>137</v>
      </c>
      <c r="AL486" s="930">
        <v>212.78</v>
      </c>
      <c r="AM486" s="924">
        <v>8.5</v>
      </c>
      <c r="AN486" s="918">
        <v>7.0000000000000007E-2</v>
      </c>
      <c r="AO486" s="804">
        <f t="shared" si="128"/>
        <v>47.274573413122965</v>
      </c>
      <c r="AP486" s="805">
        <f t="shared" si="129"/>
        <v>56.667608238993608</v>
      </c>
      <c r="AQ486" s="938">
        <f t="shared" si="130"/>
        <v>-21.662379708711111</v>
      </c>
      <c r="AR486" s="704">
        <f>INDEX(Historical!$C$7:$C$1439,MATCH(B486,Historical!$B$7:$B$1446,0))*IF(AH486="n/a",1.03,IF(AH486&lt;0,1.01,IF(AH486&gt;10,1.1,(1+AH486/100))))</f>
        <v>0.29700000000000004</v>
      </c>
      <c r="AS486" s="937">
        <f t="shared" si="131"/>
        <v>0.32670000000000005</v>
      </c>
      <c r="AT486" s="937">
        <f t="shared" si="135"/>
        <v>0.33650100000000005</v>
      </c>
      <c r="AU486" s="937">
        <f t="shared" si="135"/>
        <v>0.34659603000000005</v>
      </c>
      <c r="AV486" s="937">
        <f t="shared" si="135"/>
        <v>0.35699391090000004</v>
      </c>
      <c r="AW486" s="704">
        <f t="shared" si="132"/>
        <v>1.6637909409000002</v>
      </c>
      <c r="AX486" s="812">
        <f t="shared" si="133"/>
        <v>8.8124520174788152</v>
      </c>
      <c r="AY486" s="997">
        <v>0.5</v>
      </c>
      <c r="AZ486" s="924">
        <v>12.78</v>
      </c>
      <c r="BA486" s="924">
        <v>-25.96</v>
      </c>
      <c r="BB486" s="924">
        <v>-6.7299999999999995</v>
      </c>
      <c r="BC486" s="924">
        <v>-13.930000000000001</v>
      </c>
      <c r="BD486" s="963"/>
      <c r="BE486" s="666">
        <v>2013</v>
      </c>
      <c r="BF486" s="948" t="e">
        <f>#VALUE!</f>
        <v>#VALUE!</v>
      </c>
      <c r="BG486" s="933">
        <v>1.4000000000000001</v>
      </c>
    </row>
    <row r="487" spans="1:59" s="537" customFormat="1" x14ac:dyDescent="0.2">
      <c r="A487" s="611" t="s">
        <v>1750</v>
      </c>
      <c r="B487" s="645" t="s">
        <v>1751</v>
      </c>
      <c r="C487" s="994" t="s">
        <v>108</v>
      </c>
      <c r="D487" s="994" t="s">
        <v>4376</v>
      </c>
      <c r="E487" s="794">
        <v>8</v>
      </c>
      <c r="F487" s="526">
        <v>536</v>
      </c>
      <c r="G487" s="526" t="s">
        <v>37</v>
      </c>
      <c r="H487" s="526" t="s">
        <v>37</v>
      </c>
      <c r="I487" s="926">
        <v>48.19</v>
      </c>
      <c r="J487" s="704">
        <f t="shared" si="121"/>
        <v>3.0711765926540777</v>
      </c>
      <c r="K487" s="929">
        <v>0.37</v>
      </c>
      <c r="L487" s="641">
        <v>4</v>
      </c>
      <c r="M487" s="695">
        <f t="shared" si="122"/>
        <v>1.48</v>
      </c>
      <c r="N487" s="923" t="s">
        <v>220</v>
      </c>
      <c r="O487" s="797">
        <v>0.3</v>
      </c>
      <c r="P487" s="917">
        <v>43370</v>
      </c>
      <c r="Q487" s="917">
        <v>43388</v>
      </c>
      <c r="R487" s="695">
        <f t="shared" si="123"/>
        <v>23.333333333333336</v>
      </c>
      <c r="S487" s="761">
        <f>IF(INDEX(Historical!$D$7:$D$1439,MATCH(B487,Historical!$B$7:$B$1446,0))=0,"n/a",(INDEX(Historical!$C$7:$C$1439,MATCH(B487,Historical!$B$7:$B$1446,0))/INDEX(Historical!$D$7:$D$1439,MATCH(B487,Historical!$B$7:$B$1446,0))-1)*100)</f>
        <v>11.403508771929815</v>
      </c>
      <c r="T487" s="761">
        <f>IF(INDEX(Historical!$F$7:$F$1432,MATCH(B487,Historical!$B$7:$B$1446,0))=0,"n/a",((INDEX(Historical!$C$7:$C$1439,MATCH(B487,Historical!$B$7:$B$1446,0))/INDEX(Historical!$F$7:$F$1432,MATCH(B487,Historical!$B$7:$B$1446,0)))^(1/3)-1)*100)</f>
        <v>8.2932132831999397</v>
      </c>
      <c r="U487" s="761">
        <f>IF(INDEX(Historical!$H$7:$H$1432,MATCH(B487,Historical!$B$7:$B$1446,0))=0,"n/a",((INDEX(Historical!$C$7:$C$1439,MATCH(B487,Historical!$B$7:$B$1446,0))/INDEX(Historical!$H$7:$H$1432,MATCH(B487,Historical!$B$7:$B$1446,0)))^(1/5)-1)*100)</f>
        <v>8.3619867733328199</v>
      </c>
      <c r="V487" s="761">
        <f>IF(INDEX(Historical!$O$7:$O$1432,MATCH(B487,Historical!$B$7:$B$1446,0))=0,"n/a",((INDEX(Historical!$C$7:$C$1439,MATCH(B487,Historical!$B$7:$B$1446,0))/INDEX(Historical!$O$7:$O$1432,MATCH(B487,Historical!$B$7:$B$1446,0)))^(1/10)-1)*100)</f>
        <v>-2.8740052172375297</v>
      </c>
      <c r="W487" s="762" t="str">
        <f t="shared" si="124"/>
        <v>n/a</v>
      </c>
      <c r="X487" s="763">
        <f t="shared" si="125"/>
        <v>1.2669676929292151</v>
      </c>
      <c r="Y487" s="718"/>
      <c r="Z487" s="704">
        <f t="shared" si="126"/>
        <v>35.748792270531403</v>
      </c>
      <c r="AA487" s="937">
        <f t="shared" si="127"/>
        <v>11.640096618357488</v>
      </c>
      <c r="AB487" s="641">
        <v>12</v>
      </c>
      <c r="AC487" s="918">
        <v>4.1399999999999997</v>
      </c>
      <c r="AD487" s="918">
        <v>1.71</v>
      </c>
      <c r="AE487" s="918">
        <v>4.9000000000000004</v>
      </c>
      <c r="AF487" s="918">
        <v>1.73</v>
      </c>
      <c r="AG487" s="918">
        <v>15.299999999999999</v>
      </c>
      <c r="AH487" s="918">
        <v>39.300000000000004</v>
      </c>
      <c r="AI487" s="918">
        <v>6.54</v>
      </c>
      <c r="AJ487" s="918">
        <v>6.6000000000000005</v>
      </c>
      <c r="AK487" s="918">
        <v>6.81</v>
      </c>
      <c r="AL487" s="930">
        <v>79320</v>
      </c>
      <c r="AM487" s="924">
        <v>0.1</v>
      </c>
      <c r="AN487" s="918">
        <v>0.92</v>
      </c>
      <c r="AO487" s="804">
        <f t="shared" si="128"/>
        <v>-0.20693325237058957</v>
      </c>
      <c r="AP487" s="805">
        <f t="shared" si="129"/>
        <v>11.433163365986898</v>
      </c>
      <c r="AQ487" s="938">
        <f t="shared" si="130"/>
        <v>-5.3958724185450784</v>
      </c>
      <c r="AR487" s="704">
        <f>INDEX(Historical!$C$7:$C$1439,MATCH(B487,Historical!$B$7:$B$1446,0))*IF(AH487="n/a",1.03,IF(AH487&lt;0,1.01,IF(AH487&gt;10,1.1,(1+AH487/100))))</f>
        <v>1.3970000000000002</v>
      </c>
      <c r="AS487" s="937">
        <f t="shared" si="131"/>
        <v>1.4883638000000001</v>
      </c>
      <c r="AT487" s="937">
        <f t="shared" ref="AT487:AV506" si="136">IF($AK487="n/a",1.03*AS487,IF($AK487&lt;0,1.01*AS487,IF($AK487&gt;10,1.1*AS487,(1+$AK487/100)*AS487)))</f>
        <v>1.5897213747800003</v>
      </c>
      <c r="AU487" s="937">
        <f t="shared" si="136"/>
        <v>1.6979814004025184</v>
      </c>
      <c r="AV487" s="937">
        <f t="shared" si="136"/>
        <v>1.81361393376993</v>
      </c>
      <c r="AW487" s="704">
        <f t="shared" si="132"/>
        <v>7.9866805089524489</v>
      </c>
      <c r="AX487" s="812">
        <f t="shared" si="133"/>
        <v>16.573315021690078</v>
      </c>
      <c r="AY487" s="997">
        <v>1.08</v>
      </c>
      <c r="AZ487" s="924">
        <v>11.709999999999999</v>
      </c>
      <c r="BA487" s="924">
        <v>-13.26</v>
      </c>
      <c r="BB487" s="924">
        <v>-5.16</v>
      </c>
      <c r="BC487" s="924">
        <v>-6.4399999999999995</v>
      </c>
      <c r="BD487" s="963"/>
      <c r="BE487" s="666">
        <v>2011</v>
      </c>
      <c r="BF487" s="948" t="e">
        <f>#VALUE!</f>
        <v>#VALUE!</v>
      </c>
      <c r="BG487" s="933">
        <v>1.5</v>
      </c>
    </row>
    <row r="488" spans="1:59" s="537" customFormat="1" x14ac:dyDescent="0.2">
      <c r="A488" s="611" t="s">
        <v>1772</v>
      </c>
      <c r="B488" s="927" t="s">
        <v>1773</v>
      </c>
      <c r="C488" s="994" t="s">
        <v>154</v>
      </c>
      <c r="D488" s="994" t="s">
        <v>4358</v>
      </c>
      <c r="E488" s="794">
        <v>9</v>
      </c>
      <c r="F488" s="526">
        <v>472</v>
      </c>
      <c r="G488" s="526" t="s">
        <v>106</v>
      </c>
      <c r="H488" s="526" t="s">
        <v>106</v>
      </c>
      <c r="I488" s="926">
        <v>105.03</v>
      </c>
      <c r="J488" s="704">
        <f t="shared" si="121"/>
        <v>1.0282776349614398</v>
      </c>
      <c r="K488" s="929">
        <v>0.27</v>
      </c>
      <c r="L488" s="641">
        <v>4</v>
      </c>
      <c r="M488" s="695">
        <f t="shared" si="122"/>
        <v>1.08</v>
      </c>
      <c r="N488" s="923" t="s">
        <v>241</v>
      </c>
      <c r="O488" s="797">
        <v>0.23</v>
      </c>
      <c r="P488" s="917">
        <v>43543</v>
      </c>
      <c r="Q488" s="917">
        <v>43574</v>
      </c>
      <c r="R488" s="695">
        <f t="shared" si="123"/>
        <v>17.39130434782609</v>
      </c>
      <c r="S488" s="761">
        <f>IF(INDEX(Historical!$D$7:$D$1439,MATCH(B488,Historical!$B$7:$B$1446,0))=0,"n/a",(INDEX(Historical!$C$7:$C$1439,MATCH(B488,Historical!$B$7:$B$1446,0))/INDEX(Historical!$D$7:$D$1439,MATCH(B488,Historical!$B$7:$B$1446,0))-1)*100)</f>
        <v>19.480519480519476</v>
      </c>
      <c r="T488" s="761">
        <f>IF(INDEX(Historical!$F$7:$F$1432,MATCH(B488,Historical!$B$7:$B$1446,0))=0,"n/a",((INDEX(Historical!$C$7:$C$1439,MATCH(B488,Historical!$B$7:$B$1446,0))/INDEX(Historical!$F$7:$F$1432,MATCH(B488,Historical!$B$7:$B$1446,0)))^(1/3)-1)*100)</f>
        <v>15.313156133323268</v>
      </c>
      <c r="U488" s="761">
        <f>IF(INDEX(Historical!$H$7:$H$1432,MATCH(B488,Historical!$B$7:$B$1446,0))=0,"n/a",((INDEX(Historical!$C$7:$C$1439,MATCH(B488,Historical!$B$7:$B$1446,0))/INDEX(Historical!$H$7:$H$1432,MATCH(B488,Historical!$B$7:$B$1446,0)))^(1/5)-1)*100)</f>
        <v>18.126018804310839</v>
      </c>
      <c r="V488" s="761" t="str">
        <f>IF(INDEX(Historical!$O$7:$O$1432,MATCH(B488,Historical!$B$7:$B$1446,0))=0,"n/a",((INDEX(Historical!$C$7:$C$1439,MATCH(B488,Historical!$B$7:$B$1446,0))/INDEX(Historical!$O$7:$O$1432,MATCH(B488,Historical!$B$7:$B$1446,0)))^(1/10)-1)*100)</f>
        <v>n/a</v>
      </c>
      <c r="W488" s="762" t="str">
        <f t="shared" si="124"/>
        <v>n/a</v>
      </c>
      <c r="X488" s="763" t="str">
        <f t="shared" si="125"/>
        <v>n/a</v>
      </c>
      <c r="Y488" s="927"/>
      <c r="Z488" s="704">
        <f t="shared" si="126"/>
        <v>82.44274809160305</v>
      </c>
      <c r="AA488" s="937">
        <f t="shared" si="127"/>
        <v>80.175572519083971</v>
      </c>
      <c r="AB488" s="641">
        <v>12</v>
      </c>
      <c r="AC488" s="918">
        <v>1.31</v>
      </c>
      <c r="AD488" s="918">
        <v>6.41</v>
      </c>
      <c r="AE488" s="918">
        <v>3.07</v>
      </c>
      <c r="AF488" s="918">
        <v>6.17</v>
      </c>
      <c r="AG488" s="918">
        <v>7.8</v>
      </c>
      <c r="AH488" s="918">
        <v>-8.2000000000000011</v>
      </c>
      <c r="AI488" s="918">
        <v>9.43</v>
      </c>
      <c r="AJ488" s="918">
        <v>-2.1999999999999997</v>
      </c>
      <c r="AK488" s="918">
        <v>12.5</v>
      </c>
      <c r="AL488" s="930">
        <v>1390</v>
      </c>
      <c r="AM488" s="924">
        <v>2</v>
      </c>
      <c r="AN488" s="918">
        <v>0.18</v>
      </c>
      <c r="AO488" s="804">
        <f t="shared" si="128"/>
        <v>-61.021276079811692</v>
      </c>
      <c r="AP488" s="805">
        <f t="shared" si="129"/>
        <v>19.154296439272279</v>
      </c>
      <c r="AQ488" s="938">
        <f t="shared" si="130"/>
        <v>368.89149772758873</v>
      </c>
      <c r="AR488" s="704">
        <f>INDEX(Historical!$C$7:$C$1439,MATCH(B488,Historical!$B$7:$B$1446,0))*IF(AH488="n/a",1.03,IF(AH488&lt;0,1.01,IF(AH488&gt;10,1.1,(1+AH488/100))))</f>
        <v>0.92920000000000003</v>
      </c>
      <c r="AS488" s="937">
        <f t="shared" si="131"/>
        <v>1.0168235600000002</v>
      </c>
      <c r="AT488" s="937">
        <f t="shared" si="136"/>
        <v>1.1185059160000004</v>
      </c>
      <c r="AU488" s="937">
        <f t="shared" si="136"/>
        <v>1.2303565076000005</v>
      </c>
      <c r="AV488" s="937">
        <f t="shared" si="136"/>
        <v>1.3533921583600006</v>
      </c>
      <c r="AW488" s="704">
        <f t="shared" si="132"/>
        <v>5.6482781419600023</v>
      </c>
      <c r="AX488" s="812">
        <f t="shared" si="133"/>
        <v>5.3777760087213196</v>
      </c>
      <c r="AY488" s="997">
        <v>1.1299999999999999</v>
      </c>
      <c r="AZ488" s="924">
        <v>29.99</v>
      </c>
      <c r="BA488" s="924">
        <v>-18.990000000000002</v>
      </c>
      <c r="BB488" s="924">
        <v>-2.82</v>
      </c>
      <c r="BC488" s="924">
        <v>-4.22</v>
      </c>
      <c r="BD488" s="963"/>
      <c r="BE488" s="666">
        <v>2011</v>
      </c>
      <c r="BF488" s="948" t="e">
        <f>#VALUE!</f>
        <v>#VALUE!</v>
      </c>
      <c r="BG488" s="933">
        <v>3.8</v>
      </c>
    </row>
    <row r="489" spans="1:59" s="537" customFormat="1" x14ac:dyDescent="0.2">
      <c r="A489" s="106" t="s">
        <v>4058</v>
      </c>
      <c r="B489" s="633" t="s">
        <v>4059</v>
      </c>
      <c r="C489" s="994" t="s">
        <v>131</v>
      </c>
      <c r="D489" s="994" t="s">
        <v>4365</v>
      </c>
      <c r="E489" s="794">
        <v>5</v>
      </c>
      <c r="F489" s="526">
        <v>858</v>
      </c>
      <c r="G489" s="526" t="s">
        <v>106</v>
      </c>
      <c r="H489" s="526" t="s">
        <v>106</v>
      </c>
      <c r="I489" s="926">
        <v>54.17</v>
      </c>
      <c r="J489" s="704">
        <f t="shared" si="121"/>
        <v>2.7321395606424219</v>
      </c>
      <c r="K489" s="929">
        <v>0.37</v>
      </c>
      <c r="L489" s="641">
        <v>4</v>
      </c>
      <c r="M489" s="695">
        <f t="shared" si="122"/>
        <v>1.48</v>
      </c>
      <c r="N489" s="923" t="s">
        <v>517</v>
      </c>
      <c r="O489" s="797">
        <v>0.36499999999999999</v>
      </c>
      <c r="P489" s="917">
        <v>43509</v>
      </c>
      <c r="Q489" s="917">
        <v>43524</v>
      </c>
      <c r="R489" s="695">
        <f t="shared" si="123"/>
        <v>1.3698630136986314</v>
      </c>
      <c r="S489" s="761">
        <f>IF(INDEX(Historical!$D$7:$D$1439,MATCH(B489,Historical!$B$7:$B$1446,0))=0,"n/a",(INDEX(Historical!$C$7:$C$1439,MATCH(B489,Historical!$B$7:$B$1446,0))/INDEX(Historical!$D$7:$D$1439,MATCH(B489,Historical!$B$7:$B$1446,0))-1)*100)</f>
        <v>1.388888888888884</v>
      </c>
      <c r="T489" s="761">
        <f>IF(INDEX(Historical!$F$7:$F$1432,MATCH(B489,Historical!$B$7:$B$1446,0))=0,"n/a",((INDEX(Historical!$C$7:$C$1439,MATCH(B489,Historical!$B$7:$B$1446,0))/INDEX(Historical!$F$7:$F$1432,MATCH(B489,Historical!$B$7:$B$1446,0)))^(1/3)-1)*100)</f>
        <v>1.4086357131201765</v>
      </c>
      <c r="U489" s="761">
        <f>IF(INDEX(Historical!$H$7:$H$1432,MATCH(B489,Historical!$B$7:$B$1446,0))=0,"n/a",((INDEX(Historical!$C$7:$C$1439,MATCH(B489,Historical!$B$7:$B$1446,0))/INDEX(Historical!$H$7:$H$1432,MATCH(B489,Historical!$B$7:$B$1446,0)))^(1/5)-1)*100)</f>
        <v>1.1334339663085391</v>
      </c>
      <c r="V489" s="761">
        <f>IF(INDEX(Historical!$O$7:$O$1432,MATCH(B489,Historical!$B$7:$B$1446,0))=0,"n/a",((INDEX(Historical!$C$7:$C$1439,MATCH(B489,Historical!$B$7:$B$1446,0))/INDEX(Historical!$O$7:$O$1432,MATCH(B489,Historical!$B$7:$B$1446,0)))^(1/10)-1)*100)</f>
        <v>0.56512017907031087</v>
      </c>
      <c r="W489" s="762">
        <f t="shared" si="124"/>
        <v>2.0056512017906902</v>
      </c>
      <c r="X489" s="763">
        <f t="shared" si="125"/>
        <v>0.1552649268915807</v>
      </c>
      <c r="Y489" s="928"/>
      <c r="Z489" s="704">
        <f t="shared" si="126"/>
        <v>66.666666666666657</v>
      </c>
      <c r="AA489" s="937">
        <f t="shared" si="127"/>
        <v>24.400900900900901</v>
      </c>
      <c r="AB489" s="641">
        <v>12</v>
      </c>
      <c r="AC489" s="918">
        <v>2.2200000000000002</v>
      </c>
      <c r="AD489" s="918">
        <v>6.58</v>
      </c>
      <c r="AE489" s="918">
        <v>1.83</v>
      </c>
      <c r="AF489" s="918">
        <v>2.2999999999999998</v>
      </c>
      <c r="AG489" s="918">
        <v>9.5</v>
      </c>
      <c r="AH489" s="918">
        <v>8.2000000000000011</v>
      </c>
      <c r="AI489" s="918">
        <v>4.47</v>
      </c>
      <c r="AJ489" s="918">
        <v>7.3</v>
      </c>
      <c r="AK489" s="918">
        <v>3.6999999999999997</v>
      </c>
      <c r="AL489" s="930">
        <v>813.09</v>
      </c>
      <c r="AM489" s="924">
        <v>1.5</v>
      </c>
      <c r="AN489" s="918">
        <v>1.41</v>
      </c>
      <c r="AO489" s="804">
        <f t="shared" si="128"/>
        <v>-20.53532737394994</v>
      </c>
      <c r="AP489" s="805">
        <f t="shared" si="129"/>
        <v>3.865573526950961</v>
      </c>
      <c r="AQ489" s="938">
        <f t="shared" si="130"/>
        <v>57.933983496722874</v>
      </c>
      <c r="AR489" s="704">
        <f>INDEX(Historical!$C$7:$C$1439,MATCH(B489,Historical!$B$7:$B$1446,0))*IF(AH489="n/a",1.03,IF(AH489&lt;0,1.01,IF(AH489&gt;10,1.1,(1+AH489/100))))</f>
        <v>1.57972</v>
      </c>
      <c r="AS489" s="937">
        <f t="shared" si="131"/>
        <v>1.6503334839999999</v>
      </c>
      <c r="AT489" s="937">
        <f t="shared" si="136"/>
        <v>1.7113958229079997</v>
      </c>
      <c r="AU489" s="937">
        <f t="shared" si="136"/>
        <v>1.7747174683555955</v>
      </c>
      <c r="AV489" s="937">
        <f t="shared" si="136"/>
        <v>1.8403820146847525</v>
      </c>
      <c r="AW489" s="704">
        <f t="shared" si="132"/>
        <v>8.5565487899483479</v>
      </c>
      <c r="AX489" s="812">
        <f t="shared" si="133"/>
        <v>15.795733413233059</v>
      </c>
      <c r="AY489" s="997">
        <v>7.0000000000000007E-2</v>
      </c>
      <c r="AZ489" s="924">
        <v>20.75</v>
      </c>
      <c r="BA489" s="924">
        <v>-2.83</v>
      </c>
      <c r="BB489" s="924">
        <v>2.35</v>
      </c>
      <c r="BC489" s="924">
        <v>6.3100000000000005</v>
      </c>
      <c r="BD489" s="963"/>
      <c r="BE489" s="666">
        <v>2015</v>
      </c>
      <c r="BF489" s="948" t="e">
        <f>#VALUE!</f>
        <v>#VALUE!</v>
      </c>
      <c r="BG489" s="933">
        <v>2.6</v>
      </c>
    </row>
    <row r="490" spans="1:59" s="537" customFormat="1" x14ac:dyDescent="0.2">
      <c r="A490" s="611" t="s">
        <v>1836</v>
      </c>
      <c r="B490" s="927" t="s">
        <v>1837</v>
      </c>
      <c r="C490" s="994" t="s">
        <v>247</v>
      </c>
      <c r="D490" s="994" t="s">
        <v>4390</v>
      </c>
      <c r="E490" s="794">
        <v>6</v>
      </c>
      <c r="F490" s="526">
        <v>750</v>
      </c>
      <c r="G490" s="526" t="s">
        <v>106</v>
      </c>
      <c r="H490" s="526" t="s">
        <v>106</v>
      </c>
      <c r="I490" s="926">
        <v>93.5</v>
      </c>
      <c r="J490" s="704">
        <f t="shared" si="121"/>
        <v>1.9251336898395723</v>
      </c>
      <c r="K490" s="929">
        <v>0.45</v>
      </c>
      <c r="L490" s="641">
        <v>4</v>
      </c>
      <c r="M490" s="695">
        <f t="shared" si="122"/>
        <v>1.8</v>
      </c>
      <c r="N490" s="923" t="s">
        <v>266</v>
      </c>
      <c r="O490" s="797">
        <v>0.4</v>
      </c>
      <c r="P490" s="917">
        <v>43453</v>
      </c>
      <c r="Q490" s="917">
        <v>43468</v>
      </c>
      <c r="R490" s="695">
        <f t="shared" si="123"/>
        <v>12.499999999999996</v>
      </c>
      <c r="S490" s="761">
        <f>IF(INDEX(Historical!$D$7:$D$1439,MATCH(B490,Historical!$B$7:$B$1446,0))=0,"n/a",(INDEX(Historical!$C$7:$C$1439,MATCH(B490,Historical!$B$7:$B$1446,0))/INDEX(Historical!$D$7:$D$1439,MATCH(B490,Historical!$B$7:$B$1446,0))-1)*100)</f>
        <v>14.285714285714302</v>
      </c>
      <c r="T490" s="761">
        <f>IF(INDEX(Historical!$F$7:$F$1432,MATCH(B490,Historical!$B$7:$B$1446,0))=0,"n/a",((INDEX(Historical!$C$7:$C$1439,MATCH(B490,Historical!$B$7:$B$1446,0))/INDEX(Historical!$F$7:$F$1432,MATCH(B490,Historical!$B$7:$B$1446,0)))^(1/3)-1)*100)</f>
        <v>28.731917947417294</v>
      </c>
      <c r="U490" s="761" t="str">
        <f>IF(INDEX(Historical!$H$7:$H$1432,MATCH(B490,Historical!$B$7:$B$1446,0))=0,"n/a",((INDEX(Historical!$C$7:$C$1439,MATCH(B490,Historical!$B$7:$B$1446,0))/INDEX(Historical!$H$7:$H$1432,MATCH(B490,Historical!$B$7:$B$1446,0)))^(1/5)-1)*100)</f>
        <v>n/a</v>
      </c>
      <c r="V490" s="761" t="str">
        <f>IF(INDEX(Historical!$O$7:$O$1432,MATCH(B490,Historical!$B$7:$B$1446,0))=0,"n/a",((INDEX(Historical!$C$7:$C$1439,MATCH(B490,Historical!$B$7:$B$1446,0))/INDEX(Historical!$O$7:$O$1432,MATCH(B490,Historical!$B$7:$B$1446,0)))^(1/10)-1)*100)</f>
        <v>n/a</v>
      </c>
      <c r="W490" s="762" t="str">
        <f t="shared" si="124"/>
        <v>n/a</v>
      </c>
      <c r="X490" s="763" t="str">
        <f t="shared" si="125"/>
        <v>n/a</v>
      </c>
      <c r="Y490" s="715"/>
      <c r="Z490" s="704">
        <f t="shared" si="126"/>
        <v>138.46153846153845</v>
      </c>
      <c r="AA490" s="937">
        <f t="shared" si="127"/>
        <v>71.92307692307692</v>
      </c>
      <c r="AB490" s="641">
        <v>12</v>
      </c>
      <c r="AC490" s="918">
        <v>1.3</v>
      </c>
      <c r="AD490" s="918">
        <v>3.37</v>
      </c>
      <c r="AE490" s="918">
        <v>1.48</v>
      </c>
      <c r="AF490" s="918">
        <v>1.26</v>
      </c>
      <c r="AG490" s="918">
        <v>2.4</v>
      </c>
      <c r="AH490" s="918">
        <v>-73.2</v>
      </c>
      <c r="AI490" s="918">
        <v>16.61</v>
      </c>
      <c r="AJ490" s="918">
        <v>-5.5</v>
      </c>
      <c r="AK490" s="918">
        <v>21.44</v>
      </c>
      <c r="AL490" s="930">
        <v>4400</v>
      </c>
      <c r="AM490" s="924">
        <v>0.8</v>
      </c>
      <c r="AN490" s="918">
        <v>1.1000000000000001</v>
      </c>
      <c r="AO490" s="804" t="str">
        <f t="shared" si="128"/>
        <v>n/a</v>
      </c>
      <c r="AP490" s="805" t="str">
        <f t="shared" si="129"/>
        <v>n/a</v>
      </c>
      <c r="AQ490" s="938">
        <f t="shared" si="130"/>
        <v>100.69111359729676</v>
      </c>
      <c r="AR490" s="704">
        <f>INDEX(Historical!$C$7:$C$1439,MATCH(B490,Historical!$B$7:$B$1446,0))*IF(AH490="n/a",1.03,IF(AH490&lt;0,1.01,IF(AH490&gt;10,1.1,(1+AH490/100))))</f>
        <v>1.6160000000000001</v>
      </c>
      <c r="AS490" s="937">
        <f t="shared" si="131"/>
        <v>1.7776000000000003</v>
      </c>
      <c r="AT490" s="937">
        <f t="shared" si="136"/>
        <v>1.9553600000000004</v>
      </c>
      <c r="AU490" s="937">
        <f t="shared" si="136"/>
        <v>2.1508960000000008</v>
      </c>
      <c r="AV490" s="937">
        <f t="shared" si="136"/>
        <v>2.365985600000001</v>
      </c>
      <c r="AW490" s="704">
        <f t="shared" si="132"/>
        <v>9.8658416000000031</v>
      </c>
      <c r="AX490" s="812">
        <f t="shared" si="133"/>
        <v>10.551702245989308</v>
      </c>
      <c r="AY490" s="997">
        <v>1.63</v>
      </c>
      <c r="AZ490" s="924">
        <v>54.1</v>
      </c>
      <c r="BA490" s="924">
        <v>-32.47</v>
      </c>
      <c r="BB490" s="924">
        <v>0.96</v>
      </c>
      <c r="BC490" s="924">
        <v>-5.17</v>
      </c>
      <c r="BD490" s="963"/>
      <c r="BE490" s="666">
        <v>2014</v>
      </c>
      <c r="BF490" s="948" t="e">
        <f>#VALUE!</f>
        <v>#VALUE!</v>
      </c>
      <c r="BG490" s="933">
        <v>0.89999999999999991</v>
      </c>
    </row>
    <row r="491" spans="1:59" s="537" customFormat="1" x14ac:dyDescent="0.2">
      <c r="A491" s="537" t="s">
        <v>1776</v>
      </c>
      <c r="B491" s="927" t="s">
        <v>1777</v>
      </c>
      <c r="C491" s="994" t="s">
        <v>179</v>
      </c>
      <c r="D491" s="994" t="s">
        <v>4374</v>
      </c>
      <c r="E491" s="794">
        <v>9</v>
      </c>
      <c r="F491" s="526">
        <v>435</v>
      </c>
      <c r="G491" s="526" t="s">
        <v>106</v>
      </c>
      <c r="H491" s="526" t="s">
        <v>106</v>
      </c>
      <c r="I491" s="926">
        <v>84.83</v>
      </c>
      <c r="J491" s="704">
        <f t="shared" si="121"/>
        <v>4.2437816810090769</v>
      </c>
      <c r="K491" s="929">
        <v>0.9</v>
      </c>
      <c r="L491" s="641">
        <v>4</v>
      </c>
      <c r="M491" s="695">
        <f t="shared" si="122"/>
        <v>3.6</v>
      </c>
      <c r="N491" s="923" t="s">
        <v>798</v>
      </c>
      <c r="O491" s="797">
        <v>0.8</v>
      </c>
      <c r="P491" s="917">
        <v>43508</v>
      </c>
      <c r="Q491" s="917">
        <v>43529</v>
      </c>
      <c r="R491" s="695">
        <f t="shared" si="123"/>
        <v>12.499999999999996</v>
      </c>
      <c r="S491" s="761">
        <f>IF(INDEX(Historical!$D$7:$D$1439,MATCH(B491,Historical!$B$7:$B$1446,0))=0,"n/a",(INDEX(Historical!$C$7:$C$1439,MATCH(B491,Historical!$B$7:$B$1446,0))/INDEX(Historical!$D$7:$D$1439,MATCH(B491,Historical!$B$7:$B$1446,0))-1)*100)</f>
        <v>14.285714285714302</v>
      </c>
      <c r="T491" s="761">
        <f>IF(INDEX(Historical!$F$7:$F$1432,MATCH(B491,Historical!$B$7:$B$1446,0))=0,"n/a",((INDEX(Historical!$C$7:$C$1439,MATCH(B491,Historical!$B$7:$B$1446,0))/INDEX(Historical!$F$7:$F$1432,MATCH(B491,Historical!$B$7:$B$1446,0)))^(1/3)-1)*100)</f>
        <v>23.47158379972165</v>
      </c>
      <c r="U491" s="761">
        <f>IF(INDEX(Historical!$H$7:$H$1432,MATCH(B491,Historical!$B$7:$B$1446,0))=0,"n/a",((INDEX(Historical!$C$7:$C$1439,MATCH(B491,Historical!$B$7:$B$1446,0))/INDEX(Historical!$H$7:$H$1432,MATCH(B491,Historical!$B$7:$B$1446,0)))^(1/5)-1)*100)</f>
        <v>30.894008104996583</v>
      </c>
      <c r="V491" s="761">
        <f>IF(INDEX(Historical!$O$7:$O$1432,MATCH(B491,Historical!$B$7:$B$1446,0))=0,"n/a",((INDEX(Historical!$C$7:$C$1439,MATCH(B491,Historical!$B$7:$B$1446,0))/INDEX(Historical!$O$7:$O$1432,MATCH(B491,Historical!$B$7:$B$1446,0)))^(1/10)-1)*100)</f>
        <v>19.902864440437984</v>
      </c>
      <c r="W491" s="762">
        <f t="shared" si="124"/>
        <v>1.5522392868348716</v>
      </c>
      <c r="X491" s="763">
        <f t="shared" si="125"/>
        <v>3.9106339373413395</v>
      </c>
      <c r="Y491" s="928"/>
      <c r="Z491" s="704">
        <f t="shared" si="126"/>
        <v>49.655172413793103</v>
      </c>
      <c r="AA491" s="937">
        <f t="shared" si="127"/>
        <v>11.700689655172413</v>
      </c>
      <c r="AB491" s="641">
        <v>12</v>
      </c>
      <c r="AC491" s="918">
        <v>7.25</v>
      </c>
      <c r="AD491" s="918">
        <v>0.41</v>
      </c>
      <c r="AE491" s="918">
        <v>0.31</v>
      </c>
      <c r="AF491" s="918">
        <v>1.64</v>
      </c>
      <c r="AG491" s="918">
        <v>14.299999999999999</v>
      </c>
      <c r="AH491" s="918">
        <v>46.7</v>
      </c>
      <c r="AI491" s="918">
        <v>57.89</v>
      </c>
      <c r="AJ491" s="918">
        <v>7.9</v>
      </c>
      <c r="AK491" s="918">
        <v>28.449999999999996</v>
      </c>
      <c r="AL491" s="930">
        <v>36160</v>
      </c>
      <c r="AM491" s="924">
        <v>0.3</v>
      </c>
      <c r="AN491" s="918">
        <v>0.42</v>
      </c>
      <c r="AO491" s="804">
        <f t="shared" si="128"/>
        <v>23.437100130833251</v>
      </c>
      <c r="AP491" s="805">
        <f t="shared" si="129"/>
        <v>35.137789786005662</v>
      </c>
      <c r="AQ491" s="938">
        <f t="shared" si="130"/>
        <v>-7.6501072984254233</v>
      </c>
      <c r="AR491" s="704">
        <f>INDEX(Historical!$C$7:$C$1439,MATCH(B491,Historical!$B$7:$B$1446,0))*IF(AH491="n/a",1.03,IF(AH491&lt;0,1.01,IF(AH491&gt;10,1.1,(1+AH491/100))))</f>
        <v>3.5200000000000005</v>
      </c>
      <c r="AS491" s="937">
        <f t="shared" si="131"/>
        <v>3.8720000000000008</v>
      </c>
      <c r="AT491" s="937">
        <f t="shared" si="136"/>
        <v>4.2592000000000008</v>
      </c>
      <c r="AU491" s="937">
        <f t="shared" si="136"/>
        <v>4.6851200000000013</v>
      </c>
      <c r="AV491" s="937">
        <f t="shared" si="136"/>
        <v>5.1536320000000018</v>
      </c>
      <c r="AW491" s="704">
        <f t="shared" si="132"/>
        <v>21.489952000000006</v>
      </c>
      <c r="AX491" s="812">
        <f t="shared" si="133"/>
        <v>25.332962395378999</v>
      </c>
      <c r="AY491" s="997">
        <v>1.1599999999999999</v>
      </c>
      <c r="AZ491" s="924">
        <v>23.28</v>
      </c>
      <c r="BA491" s="924">
        <v>-33.19</v>
      </c>
      <c r="BB491" s="924">
        <v>1.39</v>
      </c>
      <c r="BC491" s="924">
        <v>-11.790000000000001</v>
      </c>
      <c r="BD491" s="963"/>
      <c r="BE491" s="666">
        <v>2011</v>
      </c>
      <c r="BF491" s="948" t="e">
        <f>#VALUE!</f>
        <v>#VALUE!</v>
      </c>
      <c r="BG491" s="933">
        <v>6.2</v>
      </c>
    </row>
    <row r="492" spans="1:59" s="537" customFormat="1" x14ac:dyDescent="0.2">
      <c r="A492" s="537" t="s">
        <v>2962</v>
      </c>
      <c r="B492" s="927" t="s">
        <v>2963</v>
      </c>
      <c r="C492" s="994" t="s">
        <v>123</v>
      </c>
      <c r="D492" s="994" t="s">
        <v>4410</v>
      </c>
      <c r="E492" s="794">
        <v>6</v>
      </c>
      <c r="F492" s="526">
        <v>775</v>
      </c>
      <c r="G492" s="526" t="s">
        <v>106</v>
      </c>
      <c r="H492" s="526" t="s">
        <v>106</v>
      </c>
      <c r="I492" s="926">
        <v>118.4</v>
      </c>
      <c r="J492" s="704">
        <f t="shared" si="121"/>
        <v>1.0472972972972971</v>
      </c>
      <c r="K492" s="929">
        <v>0.31</v>
      </c>
      <c r="L492" s="641">
        <v>4</v>
      </c>
      <c r="M492" s="695">
        <f t="shared" si="122"/>
        <v>1.24</v>
      </c>
      <c r="N492" s="923" t="s">
        <v>228</v>
      </c>
      <c r="O492" s="797">
        <v>0.28000000000000003</v>
      </c>
      <c r="P492" s="917">
        <v>43517</v>
      </c>
      <c r="Q492" s="917">
        <v>43532</v>
      </c>
      <c r="R492" s="695">
        <f t="shared" si="123"/>
        <v>10.714285714285703</v>
      </c>
      <c r="S492" s="761">
        <f>IF(INDEX(Historical!$D$7:$D$1439,MATCH(B492,Historical!$B$7:$B$1446,0))=0,"n/a",(INDEX(Historical!$C$7:$C$1439,MATCH(B492,Historical!$B$7:$B$1446,0))/INDEX(Historical!$D$7:$D$1439,MATCH(B492,Historical!$B$7:$B$1446,0))-1)*100)</f>
        <v>12.000000000000011</v>
      </c>
      <c r="T492" s="761">
        <f>IF(INDEX(Historical!$F$7:$F$1432,MATCH(B492,Historical!$B$7:$B$1446,0))=0,"n/a",((INDEX(Historical!$C$7:$C$1439,MATCH(B492,Historical!$B$7:$B$1446,0))/INDEX(Historical!$F$7:$F$1432,MATCH(B492,Historical!$B$7:$B$1446,0)))^(1/3)-1)*100)</f>
        <v>40.94597464129783</v>
      </c>
      <c r="U492" s="761">
        <f>IF(INDEX(Historical!$H$7:$H$1432,MATCH(B492,Historical!$B$7:$B$1446,0))=0,"n/a",((INDEX(Historical!$C$7:$C$1439,MATCH(B492,Historical!$B$7:$B$1446,0))/INDEX(Historical!$H$7:$H$1432,MATCH(B492,Historical!$B$7:$B$1446,0)))^(1/5)-1)*100)</f>
        <v>94.729436123033665</v>
      </c>
      <c r="V492" s="761">
        <f>IF(INDEX(Historical!$O$7:$O$1432,MATCH(B492,Historical!$B$7:$B$1446,0))=0,"n/a",((INDEX(Historical!$C$7:$C$1439,MATCH(B492,Historical!$B$7:$B$1446,0))/INDEX(Historical!$O$7:$O$1432,MATCH(B492,Historical!$B$7:$B$1446,0)))^(1/10)-1)*100)</f>
        <v>-5.4424534657343537</v>
      </c>
      <c r="W492" s="762" t="str">
        <f t="shared" si="124"/>
        <v>n/a</v>
      </c>
      <c r="X492" s="763">
        <f t="shared" si="125"/>
        <v>1.0572481710160007</v>
      </c>
      <c r="Y492" s="715"/>
      <c r="Z492" s="704">
        <f t="shared" si="126"/>
        <v>32.041343669250644</v>
      </c>
      <c r="AA492" s="937">
        <f t="shared" si="127"/>
        <v>30.594315245478036</v>
      </c>
      <c r="AB492" s="641">
        <v>12</v>
      </c>
      <c r="AC492" s="918">
        <v>3.87</v>
      </c>
      <c r="AD492" s="918">
        <v>1.69</v>
      </c>
      <c r="AE492" s="918">
        <v>3.69</v>
      </c>
      <c r="AF492" s="918">
        <v>3.01</v>
      </c>
      <c r="AG492" s="918">
        <v>10.199999999999999</v>
      </c>
      <c r="AH492" s="918">
        <v>71.7</v>
      </c>
      <c r="AI492" s="918">
        <v>18.7</v>
      </c>
      <c r="AJ492" s="918">
        <v>89.600000000000009</v>
      </c>
      <c r="AK492" s="918">
        <v>18.11</v>
      </c>
      <c r="AL492" s="930">
        <v>16170.000000000002</v>
      </c>
      <c r="AM492" s="924">
        <v>0.2</v>
      </c>
      <c r="AN492" s="918">
        <v>0.56000000000000005</v>
      </c>
      <c r="AO492" s="804">
        <f t="shared" si="128"/>
        <v>65.182418174852927</v>
      </c>
      <c r="AP492" s="805">
        <f t="shared" si="129"/>
        <v>95.776733420330956</v>
      </c>
      <c r="AQ492" s="938">
        <f t="shared" si="130"/>
        <v>102.30767425317411</v>
      </c>
      <c r="AR492" s="704">
        <f>INDEX(Historical!$C$7:$C$1439,MATCH(B492,Historical!$B$7:$B$1446,0))*IF(AH492="n/a",1.03,IF(AH492&lt;0,1.01,IF(AH492&gt;10,1.1,(1+AH492/100))))</f>
        <v>1.2320000000000002</v>
      </c>
      <c r="AS492" s="937">
        <f t="shared" si="131"/>
        <v>1.3552000000000004</v>
      </c>
      <c r="AT492" s="937">
        <f t="shared" si="136"/>
        <v>1.4907200000000005</v>
      </c>
      <c r="AU492" s="937">
        <f t="shared" si="136"/>
        <v>1.6397920000000006</v>
      </c>
      <c r="AV492" s="937">
        <f t="shared" si="136"/>
        <v>1.8037712000000008</v>
      </c>
      <c r="AW492" s="704">
        <f t="shared" si="132"/>
        <v>7.5214832000000023</v>
      </c>
      <c r="AX492" s="812">
        <f t="shared" si="133"/>
        <v>6.3526040540540567</v>
      </c>
      <c r="AY492" s="997">
        <v>0.92</v>
      </c>
      <c r="AZ492" s="924">
        <v>43.480000000000004</v>
      </c>
      <c r="BA492" s="924">
        <v>-11.37</v>
      </c>
      <c r="BB492" s="924">
        <v>8.44</v>
      </c>
      <c r="BC492" s="924">
        <v>7.68</v>
      </c>
      <c r="BD492" s="963"/>
      <c r="BE492" s="666">
        <v>2014</v>
      </c>
      <c r="BF492" s="948" t="e">
        <f>#VALUE!</f>
        <v>#VALUE!</v>
      </c>
      <c r="BG492" s="933">
        <v>5.3</v>
      </c>
    </row>
    <row r="493" spans="1:59" s="537" customFormat="1" x14ac:dyDescent="0.2">
      <c r="A493" s="537" t="s">
        <v>1778</v>
      </c>
      <c r="B493" s="927" t="s">
        <v>1779</v>
      </c>
      <c r="C493" s="994" t="s">
        <v>4356</v>
      </c>
      <c r="D493" s="994" t="s">
        <v>4357</v>
      </c>
      <c r="E493" s="794">
        <v>9</v>
      </c>
      <c r="F493" s="526">
        <v>410</v>
      </c>
      <c r="G493" s="526" t="s">
        <v>37</v>
      </c>
      <c r="H493" s="526" t="s">
        <v>37</v>
      </c>
      <c r="I493" s="926">
        <v>63.81</v>
      </c>
      <c r="J493" s="704">
        <f t="shared" si="121"/>
        <v>4.9678733740792982</v>
      </c>
      <c r="K493" s="929">
        <v>0.79249999999999998</v>
      </c>
      <c r="L493" s="641">
        <v>4</v>
      </c>
      <c r="M493" s="695">
        <f t="shared" si="122"/>
        <v>3.17</v>
      </c>
      <c r="N493" s="923" t="s">
        <v>467</v>
      </c>
      <c r="O493" s="797">
        <v>0.79</v>
      </c>
      <c r="P493" s="917">
        <v>43465</v>
      </c>
      <c r="Q493" s="917">
        <v>43479</v>
      </c>
      <c r="R493" s="695">
        <f t="shared" si="123"/>
        <v>0.31645569620252489</v>
      </c>
      <c r="S493" s="761">
        <f>IF(INDEX(Historical!$D$7:$D$1439,MATCH(B493,Historical!$B$7:$B$1446,0))=0,"n/a",(INDEX(Historical!$C$7:$C$1439,MATCH(B493,Historical!$B$7:$B$1446,0))/INDEX(Historical!$D$7:$D$1439,MATCH(B493,Historical!$B$7:$B$1446,0))-1)*100)</f>
        <v>1.4446227929374</v>
      </c>
      <c r="T493" s="761">
        <f>IF(INDEX(Historical!$F$7:$F$1432,MATCH(B493,Historical!$B$7:$B$1446,0))=0,"n/a",((INDEX(Historical!$C$7:$C$1439,MATCH(B493,Historical!$B$7:$B$1446,0))/INDEX(Historical!$F$7:$F$1432,MATCH(B493,Historical!$B$7:$B$1446,0)))^(1/3)-1)*100)</f>
        <v>3.6791496165080817</v>
      </c>
      <c r="U493" s="761">
        <f>IF(INDEX(Historical!$H$7:$H$1432,MATCH(B493,Historical!$B$7:$B$1446,0))=0,"n/a",((INDEX(Historical!$C$7:$C$1439,MATCH(B493,Historical!$B$7:$B$1446,0))/INDEX(Historical!$H$7:$H$1432,MATCH(B493,Historical!$B$7:$B$1446,0)))^(1/5)-1)*100)</f>
        <v>5.8259547448485716</v>
      </c>
      <c r="V493" s="761">
        <f>IF(INDEX(Historical!$O$7:$O$1432,MATCH(B493,Historical!$B$7:$B$1446,0))=0,"n/a",((INDEX(Historical!$C$7:$C$1439,MATCH(B493,Historical!$B$7:$B$1446,0))/INDEX(Historical!$O$7:$O$1432,MATCH(B493,Historical!$B$7:$B$1446,0)))^(1/10)-1)*100)</f>
        <v>5.8806124171365992</v>
      </c>
      <c r="W493" s="762">
        <f t="shared" si="124"/>
        <v>0.99070544555380824</v>
      </c>
      <c r="X493" s="763" t="str">
        <f t="shared" si="125"/>
        <v>n/a</v>
      </c>
      <c r="Y493" s="928" t="s">
        <v>3968</v>
      </c>
      <c r="Z493" s="704">
        <f t="shared" si="126"/>
        <v>333.68421052631578</v>
      </c>
      <c r="AA493" s="937">
        <f t="shared" si="127"/>
        <v>67.168421052631587</v>
      </c>
      <c r="AB493" s="641">
        <v>12</v>
      </c>
      <c r="AC493" s="918">
        <v>0.95</v>
      </c>
      <c r="AD493" s="918">
        <v>9.77</v>
      </c>
      <c r="AE493" s="918">
        <v>6.07</v>
      </c>
      <c r="AF493" s="918">
        <v>2.19</v>
      </c>
      <c r="AG493" s="918">
        <v>3.8</v>
      </c>
      <c r="AH493" s="918">
        <v>-43.3</v>
      </c>
      <c r="AI493" s="918">
        <v>1.24</v>
      </c>
      <c r="AJ493" s="918">
        <v>-5.7</v>
      </c>
      <c r="AK493" s="918">
        <v>6.9</v>
      </c>
      <c r="AL493" s="930">
        <v>22740</v>
      </c>
      <c r="AM493" s="924">
        <v>0.4</v>
      </c>
      <c r="AN493" s="918">
        <v>1.03</v>
      </c>
      <c r="AO493" s="804">
        <f t="shared" si="128"/>
        <v>-56.374592933703717</v>
      </c>
      <c r="AP493" s="805">
        <f t="shared" si="129"/>
        <v>10.79382811892787</v>
      </c>
      <c r="AQ493" s="938">
        <f t="shared" si="130"/>
        <v>155.68977914241066</v>
      </c>
      <c r="AR493" s="704">
        <f>INDEX(Historical!$C$7:$C$1439,MATCH(B493,Historical!$B$7:$B$1446,0))*IF(AH493="n/a",1.03,IF(AH493&lt;0,1.01,IF(AH493&gt;10,1.1,(1+AH493/100))))</f>
        <v>3.1916000000000002</v>
      </c>
      <c r="AS493" s="937">
        <f t="shared" si="131"/>
        <v>3.2311758400000001</v>
      </c>
      <c r="AT493" s="937">
        <f t="shared" si="136"/>
        <v>3.4541269729600002</v>
      </c>
      <c r="AU493" s="937">
        <f t="shared" si="136"/>
        <v>3.6924617340942398</v>
      </c>
      <c r="AV493" s="937">
        <f t="shared" si="136"/>
        <v>3.947241593746742</v>
      </c>
      <c r="AW493" s="704">
        <f t="shared" si="132"/>
        <v>17.516606140800981</v>
      </c>
      <c r="AX493" s="812">
        <f t="shared" si="133"/>
        <v>27.451192823696879</v>
      </c>
      <c r="AY493" s="997">
        <v>0.38</v>
      </c>
      <c r="AZ493" s="924">
        <v>37.090000000000003</v>
      </c>
      <c r="BA493" s="924">
        <v>-2.88</v>
      </c>
      <c r="BB493" s="924">
        <v>0.95</v>
      </c>
      <c r="BC493" s="924">
        <v>7.41</v>
      </c>
      <c r="BD493" s="963"/>
      <c r="BE493" s="666">
        <v>2011</v>
      </c>
      <c r="BF493" s="948" t="e">
        <f>#VALUE!</f>
        <v>#VALUE!</v>
      </c>
      <c r="BG493" s="933">
        <v>1.7999999999999998</v>
      </c>
    </row>
    <row r="494" spans="1:59" s="537" customFormat="1" x14ac:dyDescent="0.2">
      <c r="A494" s="537" t="s">
        <v>1809</v>
      </c>
      <c r="B494" s="927" t="s">
        <v>1810</v>
      </c>
      <c r="C494" s="994" t="s">
        <v>112</v>
      </c>
      <c r="D494" s="994" t="s">
        <v>213</v>
      </c>
      <c r="E494" s="795">
        <v>8</v>
      </c>
      <c r="F494" s="526">
        <v>479</v>
      </c>
      <c r="G494" s="526" t="s">
        <v>106</v>
      </c>
      <c r="H494" s="526" t="s">
        <v>106</v>
      </c>
      <c r="I494" s="926">
        <v>73.72</v>
      </c>
      <c r="J494" s="704">
        <f t="shared" si="121"/>
        <v>0.65111231687466087</v>
      </c>
      <c r="K494" s="929">
        <v>0.12</v>
      </c>
      <c r="L494" s="641">
        <v>4</v>
      </c>
      <c r="M494" s="695">
        <f t="shared" si="122"/>
        <v>0.48</v>
      </c>
      <c r="N494" s="923" t="s">
        <v>805</v>
      </c>
      <c r="O494" s="797">
        <v>0.1</v>
      </c>
      <c r="P494" s="919">
        <v>42957</v>
      </c>
      <c r="Q494" s="919">
        <v>42975</v>
      </c>
      <c r="R494" s="695">
        <f t="shared" si="123"/>
        <v>19.999999999999989</v>
      </c>
      <c r="S494" s="761">
        <f>IF(INDEX(Historical!$D$7:$D$1439,MATCH(B494,Historical!$B$7:$B$1446,0))=0,"n/a",(INDEX(Historical!$C$7:$C$1439,MATCH(B494,Historical!$B$7:$B$1446,0))/INDEX(Historical!$D$7:$D$1439,MATCH(B494,Historical!$B$7:$B$1446,0))-1)*100)</f>
        <v>9.0909090909090828</v>
      </c>
      <c r="T494" s="761">
        <f>IF(INDEX(Historical!$F$7:$F$1432,MATCH(B494,Historical!$B$7:$B$1446,0))=0,"n/a",((INDEX(Historical!$C$7:$C$1439,MATCH(B494,Historical!$B$7:$B$1446,0))/INDEX(Historical!$F$7:$F$1432,MATCH(B494,Historical!$B$7:$B$1446,0)))^(1/3)-1)*100)</f>
        <v>19.681696117715084</v>
      </c>
      <c r="U494" s="761">
        <f>IF(INDEX(Historical!$H$7:$H$1432,MATCH(B494,Historical!$B$7:$B$1446,0))=0,"n/a",((INDEX(Historical!$C$7:$C$1439,MATCH(B494,Historical!$B$7:$B$1446,0))/INDEX(Historical!$H$7:$H$1432,MATCH(B494,Historical!$B$7:$B$1446,0)))^(1/5)-1)*100)</f>
        <v>29.855269234041582</v>
      </c>
      <c r="V494" s="761">
        <f>IF(INDEX(Historical!$O$7:$O$1432,MATCH(B494,Historical!$B$7:$B$1446,0))=0,"n/a",((INDEX(Historical!$C$7:$C$1439,MATCH(B494,Historical!$B$7:$B$1446,0))/INDEX(Historical!$O$7:$O$1432,MATCH(B494,Historical!$B$7:$B$1446,0)))^(1/10)-1)*100)</f>
        <v>37.41088103166372</v>
      </c>
      <c r="W494" s="762">
        <f t="shared" si="124"/>
        <v>0.79803705260971425</v>
      </c>
      <c r="X494" s="763" t="str">
        <f t="shared" si="125"/>
        <v>n/a</v>
      </c>
      <c r="Y494" s="729" t="s">
        <v>4438</v>
      </c>
      <c r="Z494" s="704">
        <f t="shared" si="126"/>
        <v>16.551724137931036</v>
      </c>
      <c r="AA494" s="937">
        <f t="shared" si="127"/>
        <v>25.420689655172414</v>
      </c>
      <c r="AB494" s="641">
        <v>12</v>
      </c>
      <c r="AC494" s="918">
        <v>2.9</v>
      </c>
      <c r="AD494" s="918">
        <v>1.82</v>
      </c>
      <c r="AE494" s="918">
        <v>2.89</v>
      </c>
      <c r="AF494" s="918">
        <v>2.4700000000000002</v>
      </c>
      <c r="AG494" s="918">
        <v>10.199999999999999</v>
      </c>
      <c r="AH494" s="918">
        <v>-5.0999999999999996</v>
      </c>
      <c r="AI494" s="918">
        <v>18.310000000000002</v>
      </c>
      <c r="AJ494" s="918">
        <v>-0.70000000000000007</v>
      </c>
      <c r="AK494" s="918">
        <v>14.000000000000002</v>
      </c>
      <c r="AL494" s="930">
        <v>12620</v>
      </c>
      <c r="AM494" s="924">
        <v>1.3</v>
      </c>
      <c r="AN494" s="918">
        <v>1.35</v>
      </c>
      <c r="AO494" s="804">
        <f t="shared" si="128"/>
        <v>5.0856918957438282</v>
      </c>
      <c r="AP494" s="805">
        <f t="shared" si="129"/>
        <v>30.506381550916242</v>
      </c>
      <c r="AQ494" s="938">
        <f t="shared" si="130"/>
        <v>67.051693194752502</v>
      </c>
      <c r="AR494" s="704">
        <f>INDEX(Historical!$C$7:$C$1439,MATCH(B494,Historical!$B$7:$B$1446,0))*IF(AH494="n/a",1.03,IF(AH494&lt;0,1.01,IF(AH494&gt;10,1.1,(1+AH494/100))))</f>
        <v>0.48480000000000001</v>
      </c>
      <c r="AS494" s="937">
        <f t="shared" si="131"/>
        <v>0.53328000000000009</v>
      </c>
      <c r="AT494" s="937">
        <f t="shared" si="136"/>
        <v>0.58660800000000013</v>
      </c>
      <c r="AU494" s="937">
        <f t="shared" si="136"/>
        <v>0.6452688000000002</v>
      </c>
      <c r="AV494" s="937">
        <f t="shared" si="136"/>
        <v>0.70979568000000026</v>
      </c>
      <c r="AW494" s="704">
        <f t="shared" si="132"/>
        <v>2.9597524800000006</v>
      </c>
      <c r="AX494" s="812">
        <f t="shared" si="133"/>
        <v>4.0148568638090074</v>
      </c>
      <c r="AY494" s="997">
        <v>1.3</v>
      </c>
      <c r="AZ494" s="924">
        <v>13.26</v>
      </c>
      <c r="BA494" s="924">
        <v>-36.120000000000005</v>
      </c>
      <c r="BB494" s="924">
        <v>2.1800000000000002</v>
      </c>
      <c r="BC494" s="924">
        <v>-18.18</v>
      </c>
      <c r="BD494" s="963"/>
      <c r="BE494" s="666">
        <v>2012</v>
      </c>
      <c r="BF494" s="948" t="e">
        <f>#VALUE!</f>
        <v>#VALUE!</v>
      </c>
      <c r="BG494" s="933">
        <v>3.8</v>
      </c>
    </row>
    <row r="495" spans="1:59" s="537" customFormat="1" x14ac:dyDescent="0.2">
      <c r="A495" s="537" t="s">
        <v>1785</v>
      </c>
      <c r="B495" s="927" t="s">
        <v>1786</v>
      </c>
      <c r="C495" s="994" t="s">
        <v>108</v>
      </c>
      <c r="D495" s="994" t="s">
        <v>4368</v>
      </c>
      <c r="E495" s="794">
        <v>9</v>
      </c>
      <c r="F495" s="526">
        <v>426</v>
      </c>
      <c r="G495" s="526" t="s">
        <v>106</v>
      </c>
      <c r="H495" s="526" t="s">
        <v>106</v>
      </c>
      <c r="I495" s="926">
        <v>28.89</v>
      </c>
      <c r="J495" s="704">
        <f t="shared" si="121"/>
        <v>2.7691242644513672</v>
      </c>
      <c r="K495" s="929">
        <v>0.2</v>
      </c>
      <c r="L495" s="641">
        <v>4</v>
      </c>
      <c r="M495" s="695">
        <f t="shared" si="122"/>
        <v>0.8</v>
      </c>
      <c r="N495" s="923" t="s">
        <v>435</v>
      </c>
      <c r="O495" s="797">
        <v>0.18</v>
      </c>
      <c r="P495" s="917">
        <v>43503</v>
      </c>
      <c r="Q495" s="917">
        <v>43518</v>
      </c>
      <c r="R495" s="695">
        <f t="shared" si="123"/>
        <v>11.111111111111121</v>
      </c>
      <c r="S495" s="761">
        <f>IF(INDEX(Historical!$D$7:$D$1439,MATCH(B495,Historical!$B$7:$B$1446,0))=0,"n/a",(INDEX(Historical!$C$7:$C$1439,MATCH(B495,Historical!$B$7:$B$1446,0))/INDEX(Historical!$D$7:$D$1439,MATCH(B495,Historical!$B$7:$B$1446,0))-1)*100)</f>
        <v>16.666666666666675</v>
      </c>
      <c r="T495" s="761">
        <f>IF(INDEX(Historical!$F$7:$F$1432,MATCH(B495,Historical!$B$7:$B$1446,0))=0,"n/a",((INDEX(Historical!$C$7:$C$1439,MATCH(B495,Historical!$B$7:$B$1446,0))/INDEX(Historical!$F$7:$F$1432,MATCH(B495,Historical!$B$7:$B$1446,0)))^(1/3)-1)*100)</f>
        <v>10.415886963424924</v>
      </c>
      <c r="U495" s="761">
        <f>IF(INDEX(Historical!$H$7:$H$1432,MATCH(B495,Historical!$B$7:$B$1446,0))=0,"n/a",((INDEX(Historical!$C$7:$C$1439,MATCH(B495,Historical!$B$7:$B$1446,0))/INDEX(Historical!$H$7:$H$1432,MATCH(B495,Historical!$B$7:$B$1446,0)))^(1/5)-1)*100)</f>
        <v>14.224458489960789</v>
      </c>
      <c r="V495" s="761">
        <f>IF(INDEX(Historical!$O$7:$O$1432,MATCH(B495,Historical!$B$7:$B$1446,0))=0,"n/a",((INDEX(Historical!$C$7:$C$1439,MATCH(B495,Historical!$B$7:$B$1446,0))/INDEX(Historical!$O$7:$O$1432,MATCH(B495,Historical!$B$7:$B$1446,0)))^(1/10)-1)*100)</f>
        <v>-1.806695543808734</v>
      </c>
      <c r="W495" s="762" t="str">
        <f t="shared" si="124"/>
        <v>n/a</v>
      </c>
      <c r="X495" s="763">
        <f t="shared" si="125"/>
        <v>1.422445848996079</v>
      </c>
      <c r="Y495" s="719"/>
      <c r="Z495" s="704">
        <f t="shared" si="126"/>
        <v>32.921810699588477</v>
      </c>
      <c r="AA495" s="937">
        <f t="shared" si="127"/>
        <v>11.888888888888888</v>
      </c>
      <c r="AB495" s="641">
        <v>9</v>
      </c>
      <c r="AC495" s="918">
        <v>2.4300000000000002</v>
      </c>
      <c r="AD495" s="918">
        <v>1.7</v>
      </c>
      <c r="AE495" s="918">
        <v>3.88</v>
      </c>
      <c r="AF495" s="918">
        <v>1.19</v>
      </c>
      <c r="AG495" s="918">
        <v>10.299999999999999</v>
      </c>
      <c r="AH495" s="918">
        <v>19.900000000000002</v>
      </c>
      <c r="AI495" s="918">
        <v>4.7</v>
      </c>
      <c r="AJ495" s="918">
        <v>10</v>
      </c>
      <c r="AK495" s="918">
        <v>7.0000000000000009</v>
      </c>
      <c r="AL495" s="930">
        <v>2420</v>
      </c>
      <c r="AM495" s="924">
        <v>1.2</v>
      </c>
      <c r="AN495" s="918">
        <v>0</v>
      </c>
      <c r="AO495" s="804">
        <f t="shared" si="128"/>
        <v>5.1046938655232683</v>
      </c>
      <c r="AP495" s="805">
        <f t="shared" si="129"/>
        <v>16.993582754412156</v>
      </c>
      <c r="AQ495" s="938">
        <f t="shared" si="130"/>
        <v>-20.703712353175696</v>
      </c>
      <c r="AR495" s="704">
        <f>INDEX(Historical!$C$7:$C$1439,MATCH(B495,Historical!$B$7:$B$1446,0))*IF(AH495="n/a",1.03,IF(AH495&lt;0,1.01,IF(AH495&gt;10,1.1,(1+AH495/100))))</f>
        <v>0.77</v>
      </c>
      <c r="AS495" s="937">
        <f t="shared" si="131"/>
        <v>0.80618999999999996</v>
      </c>
      <c r="AT495" s="937">
        <f t="shared" si="136"/>
        <v>0.86262329999999998</v>
      </c>
      <c r="AU495" s="937">
        <f t="shared" si="136"/>
        <v>0.92300693100000009</v>
      </c>
      <c r="AV495" s="937">
        <f t="shared" si="136"/>
        <v>0.9876174161700001</v>
      </c>
      <c r="AW495" s="704">
        <f t="shared" si="132"/>
        <v>4.3494376471700003</v>
      </c>
      <c r="AX495" s="812">
        <f t="shared" si="133"/>
        <v>15.055166656870892</v>
      </c>
      <c r="AY495" s="997">
        <v>1.1100000000000001</v>
      </c>
      <c r="AZ495" s="924">
        <v>17.11</v>
      </c>
      <c r="BA495" s="924">
        <v>-18.04</v>
      </c>
      <c r="BB495" s="924">
        <v>-2.88</v>
      </c>
      <c r="BC495" s="924">
        <v>-5.6000000000000005</v>
      </c>
      <c r="BD495" s="963"/>
      <c r="BE495" s="666">
        <v>2011</v>
      </c>
      <c r="BF495" s="948" t="e">
        <f>#VALUE!</f>
        <v>#VALUE!</v>
      </c>
      <c r="BG495" s="933">
        <v>1.3</v>
      </c>
    </row>
    <row r="496" spans="1:59" s="537" customFormat="1" x14ac:dyDescent="0.2">
      <c r="A496" s="611" t="s">
        <v>1787</v>
      </c>
      <c r="B496" s="927" t="s">
        <v>1788</v>
      </c>
      <c r="C496" s="994" t="s">
        <v>108</v>
      </c>
      <c r="D496" s="994" t="s">
        <v>4376</v>
      </c>
      <c r="E496" s="794">
        <v>9</v>
      </c>
      <c r="F496" s="526">
        <v>409</v>
      </c>
      <c r="G496" s="526" t="s">
        <v>37</v>
      </c>
      <c r="H496" s="526" t="s">
        <v>37</v>
      </c>
      <c r="I496" s="926">
        <v>48.15</v>
      </c>
      <c r="J496" s="704">
        <f t="shared" si="121"/>
        <v>3.9044652128764277</v>
      </c>
      <c r="K496" s="929">
        <v>0.47</v>
      </c>
      <c r="L496" s="641">
        <v>4</v>
      </c>
      <c r="M496" s="695">
        <f t="shared" si="122"/>
        <v>1.88</v>
      </c>
      <c r="N496" s="923" t="s">
        <v>241</v>
      </c>
      <c r="O496" s="797">
        <v>0.43</v>
      </c>
      <c r="P496" s="917">
        <v>43465</v>
      </c>
      <c r="Q496" s="917">
        <v>43476</v>
      </c>
      <c r="R496" s="695">
        <f t="shared" si="123"/>
        <v>9.302325581395344</v>
      </c>
      <c r="S496" s="761">
        <f>IF(INDEX(Historical!$D$7:$D$1439,MATCH(B496,Historical!$B$7:$B$1446,0))=0,"n/a",(INDEX(Historical!$C$7:$C$1439,MATCH(B496,Historical!$B$7:$B$1446,0))/INDEX(Historical!$D$7:$D$1439,MATCH(B496,Historical!$B$7:$B$1446,0))-1)*100)</f>
        <v>9.0909090909090828</v>
      </c>
      <c r="T496" s="761">
        <f>IF(INDEX(Historical!$F$7:$F$1432,MATCH(B496,Historical!$B$7:$B$1446,0))=0,"n/a",((INDEX(Historical!$C$7:$C$1439,MATCH(B496,Historical!$B$7:$B$1446,0))/INDEX(Historical!$F$7:$F$1432,MATCH(B496,Historical!$B$7:$B$1446,0)))^(1/3)-1)*100)</f>
        <v>7.8288138310443234</v>
      </c>
      <c r="U496" s="761">
        <f>IF(INDEX(Historical!$H$7:$H$1432,MATCH(B496,Historical!$B$7:$B$1446,0))=0,"n/a",((INDEX(Historical!$C$7:$C$1439,MATCH(B496,Historical!$B$7:$B$1446,0))/INDEX(Historical!$H$7:$H$1432,MATCH(B496,Historical!$B$7:$B$1446,0)))^(1/5)-1)*100)</f>
        <v>10.933280572585158</v>
      </c>
      <c r="V496" s="761">
        <f>IF(INDEX(Historical!$O$7:$O$1432,MATCH(B496,Historical!$B$7:$B$1446,0))=0,"n/a",((INDEX(Historical!$C$7:$C$1439,MATCH(B496,Historical!$B$7:$B$1446,0))/INDEX(Historical!$O$7:$O$1432,MATCH(B496,Historical!$B$7:$B$1446,0)))^(1/10)-1)*100)</f>
        <v>7.4359288518188515</v>
      </c>
      <c r="W496" s="762">
        <f t="shared" si="124"/>
        <v>1.4703315201719342</v>
      </c>
      <c r="X496" s="763">
        <f t="shared" si="125"/>
        <v>0.86088823406182347</v>
      </c>
      <c r="Y496" s="928"/>
      <c r="Z496" s="704">
        <f t="shared" si="126"/>
        <v>47.837150127226458</v>
      </c>
      <c r="AA496" s="937">
        <f t="shared" si="127"/>
        <v>12.251908396946565</v>
      </c>
      <c r="AB496" s="641">
        <v>12</v>
      </c>
      <c r="AC496" s="918">
        <v>3.93</v>
      </c>
      <c r="AD496" s="918">
        <v>2.4500000000000002</v>
      </c>
      <c r="AE496" s="918">
        <v>4.9400000000000004</v>
      </c>
      <c r="AF496" s="918">
        <v>1.86</v>
      </c>
      <c r="AG496" s="918">
        <v>16</v>
      </c>
      <c r="AH496" s="918">
        <v>30.9</v>
      </c>
      <c r="AI496" s="918">
        <v>8.36</v>
      </c>
      <c r="AJ496" s="918">
        <v>12.7</v>
      </c>
      <c r="AK496" s="918">
        <v>5</v>
      </c>
      <c r="AL496" s="930">
        <v>872</v>
      </c>
      <c r="AM496" s="924">
        <v>0.2</v>
      </c>
      <c r="AN496" s="918">
        <v>0.05</v>
      </c>
      <c r="AO496" s="804">
        <f t="shared" si="128"/>
        <v>2.5858373885150208</v>
      </c>
      <c r="AP496" s="805">
        <f t="shared" si="129"/>
        <v>14.837745785461586</v>
      </c>
      <c r="AQ496" s="938">
        <f t="shared" si="130"/>
        <v>0.63917862745681564</v>
      </c>
      <c r="AR496" s="704">
        <f>INDEX(Historical!$C$7:$C$1439,MATCH(B496,Historical!$B$7:$B$1446,0))*IF(AH496="n/a",1.03,IF(AH496&lt;0,1.01,IF(AH496&gt;10,1.1,(1+AH496/100))))</f>
        <v>1.8480000000000001</v>
      </c>
      <c r="AS496" s="937">
        <f t="shared" si="131"/>
        <v>2.0024927999999997</v>
      </c>
      <c r="AT496" s="937">
        <f t="shared" si="136"/>
        <v>2.1026174399999999</v>
      </c>
      <c r="AU496" s="937">
        <f t="shared" si="136"/>
        <v>2.2077483120000001</v>
      </c>
      <c r="AV496" s="937">
        <f t="shared" si="136"/>
        <v>2.3181357276000001</v>
      </c>
      <c r="AW496" s="704">
        <f t="shared" si="132"/>
        <v>10.478994279599998</v>
      </c>
      <c r="AX496" s="812">
        <f t="shared" si="133"/>
        <v>21.763227995015573</v>
      </c>
      <c r="AY496" s="997">
        <v>0.63</v>
      </c>
      <c r="AZ496" s="924">
        <v>4.83</v>
      </c>
      <c r="BA496" s="924">
        <v>-23.87</v>
      </c>
      <c r="BB496" s="924">
        <v>-6.79</v>
      </c>
      <c r="BC496" s="924">
        <v>-11.44</v>
      </c>
      <c r="BD496" s="963"/>
      <c r="BE496" s="666">
        <v>2011</v>
      </c>
      <c r="BF496" s="948" t="e">
        <f>#VALUE!</f>
        <v>#VALUE!</v>
      </c>
      <c r="BG496" s="933">
        <v>1.4000000000000001</v>
      </c>
    </row>
    <row r="497" spans="1:59" s="537" customFormat="1" x14ac:dyDescent="0.2">
      <c r="A497" s="537" t="s">
        <v>1795</v>
      </c>
      <c r="B497" s="927" t="s">
        <v>1796</v>
      </c>
      <c r="C497" s="994" t="s">
        <v>108</v>
      </c>
      <c r="D497" s="994" t="s">
        <v>4376</v>
      </c>
      <c r="E497" s="794">
        <v>8</v>
      </c>
      <c r="F497" s="526">
        <v>497</v>
      </c>
      <c r="G497" s="526" t="s">
        <v>37</v>
      </c>
      <c r="H497" s="526" t="s">
        <v>115</v>
      </c>
      <c r="I497" s="926">
        <v>50.67</v>
      </c>
      <c r="J497" s="704">
        <f t="shared" si="121"/>
        <v>2.6050917702782712</v>
      </c>
      <c r="K497" s="929">
        <v>0.33</v>
      </c>
      <c r="L497" s="641">
        <v>4</v>
      </c>
      <c r="M497" s="695">
        <f t="shared" si="122"/>
        <v>1.32</v>
      </c>
      <c r="N497" s="923" t="s">
        <v>711</v>
      </c>
      <c r="O497" s="797">
        <v>0.26</v>
      </c>
      <c r="P497" s="660">
        <v>43224</v>
      </c>
      <c r="Q497" s="660">
        <v>43241</v>
      </c>
      <c r="R497" s="695">
        <f t="shared" si="123"/>
        <v>26.923076923076927</v>
      </c>
      <c r="S497" s="761">
        <f>IF(INDEX(Historical!$D$7:$D$1439,MATCH(B497,Historical!$B$7:$B$1446,0))=0,"n/a",(INDEX(Historical!$C$7:$C$1439,MATCH(B497,Historical!$B$7:$B$1446,0))/INDEX(Historical!$D$7:$D$1439,MATCH(B497,Historical!$B$7:$B$1446,0))-1)*100)</f>
        <v>21.359223300970864</v>
      </c>
      <c r="T497" s="761">
        <f>IF(INDEX(Historical!$F$7:$F$1432,MATCH(B497,Historical!$B$7:$B$1446,0))=0,"n/a",((INDEX(Historical!$C$7:$C$1439,MATCH(B497,Historical!$B$7:$B$1446,0))/INDEX(Historical!$F$7:$F$1432,MATCH(B497,Historical!$B$7:$B$1446,0)))^(1/3)-1)*100)</f>
        <v>11.988476227787537</v>
      </c>
      <c r="U497" s="761">
        <f>IF(INDEX(Historical!$H$7:$H$1432,MATCH(B497,Historical!$B$7:$B$1446,0))=0,"n/a",((INDEX(Historical!$C$7:$C$1439,MATCH(B497,Historical!$B$7:$B$1446,0))/INDEX(Historical!$H$7:$H$1432,MATCH(B497,Historical!$B$7:$B$1446,0)))^(1/5)-1)*100)</f>
        <v>17.844539784792257</v>
      </c>
      <c r="V497" s="761">
        <f>IF(INDEX(Historical!$O$7:$O$1432,MATCH(B497,Historical!$B$7:$B$1446,0))=0,"n/a",((INDEX(Historical!$C$7:$C$1439,MATCH(B497,Historical!$B$7:$B$1446,0))/INDEX(Historical!$O$7:$O$1432,MATCH(B497,Historical!$B$7:$B$1446,0)))^(1/10)-1)*100)</f>
        <v>0.40905429776572078</v>
      </c>
      <c r="W497" s="762">
        <f t="shared" si="124"/>
        <v>43.623890232324193</v>
      </c>
      <c r="X497" s="763">
        <f t="shared" si="125"/>
        <v>1.2139142710743032</v>
      </c>
      <c r="Y497" s="725"/>
      <c r="Z497" s="704">
        <f t="shared" si="126"/>
        <v>35.675675675675677</v>
      </c>
      <c r="AA497" s="937">
        <f t="shared" si="127"/>
        <v>13.694594594594594</v>
      </c>
      <c r="AB497" s="641">
        <v>12</v>
      </c>
      <c r="AC497" s="918">
        <v>3.7</v>
      </c>
      <c r="AD497" s="918">
        <v>0.71</v>
      </c>
      <c r="AE497" s="918">
        <v>4.72</v>
      </c>
      <c r="AF497" s="918">
        <v>1.7</v>
      </c>
      <c r="AG497" s="918">
        <v>13.3</v>
      </c>
      <c r="AH497" s="918">
        <v>27.400000000000002</v>
      </c>
      <c r="AI497" s="918">
        <v>4.82</v>
      </c>
      <c r="AJ497" s="918">
        <v>14.7</v>
      </c>
      <c r="AK497" s="918">
        <v>19.400000000000002</v>
      </c>
      <c r="AL497" s="930">
        <v>4980</v>
      </c>
      <c r="AM497" s="924">
        <v>0.89999999999999991</v>
      </c>
      <c r="AN497" s="918">
        <v>0.08</v>
      </c>
      <c r="AO497" s="804">
        <f t="shared" si="128"/>
        <v>6.7550369604759339</v>
      </c>
      <c r="AP497" s="805">
        <f t="shared" si="129"/>
        <v>20.449631555070528</v>
      </c>
      <c r="AQ497" s="938">
        <f t="shared" si="130"/>
        <v>1.7203373324480742</v>
      </c>
      <c r="AR497" s="704">
        <f>INDEX(Historical!$C$7:$C$1439,MATCH(B497,Historical!$B$7:$B$1446,0))*IF(AH497="n/a",1.03,IF(AH497&lt;0,1.01,IF(AH497&gt;10,1.1,(1+AH497/100))))</f>
        <v>1.375</v>
      </c>
      <c r="AS497" s="937">
        <f t="shared" si="131"/>
        <v>1.4412750000000001</v>
      </c>
      <c r="AT497" s="937">
        <f t="shared" si="136"/>
        <v>1.5854025000000003</v>
      </c>
      <c r="AU497" s="937">
        <f t="shared" si="136"/>
        <v>1.7439427500000004</v>
      </c>
      <c r="AV497" s="937">
        <f t="shared" si="136"/>
        <v>1.9183370250000007</v>
      </c>
      <c r="AW497" s="704">
        <f t="shared" si="132"/>
        <v>8.0639572750000017</v>
      </c>
      <c r="AX497" s="812">
        <f t="shared" si="133"/>
        <v>15.914658131044012</v>
      </c>
      <c r="AY497" s="997">
        <v>1.18</v>
      </c>
      <c r="AZ497" s="924">
        <v>11.66</v>
      </c>
      <c r="BA497" s="924">
        <v>-27.229999999999997</v>
      </c>
      <c r="BB497" s="924">
        <v>-7.86</v>
      </c>
      <c r="BC497" s="924">
        <v>-14.64</v>
      </c>
      <c r="BD497" s="963"/>
      <c r="BE497" s="666">
        <v>2011</v>
      </c>
      <c r="BF497" s="948" t="e">
        <f>#VALUE!</f>
        <v>#VALUE!</v>
      </c>
      <c r="BG497" s="933">
        <v>1.3</v>
      </c>
    </row>
    <row r="498" spans="1:59" s="537" customFormat="1" x14ac:dyDescent="0.2">
      <c r="A498" s="611" t="s">
        <v>1789</v>
      </c>
      <c r="B498" s="927" t="s">
        <v>1790</v>
      </c>
      <c r="C498" s="994" t="s">
        <v>112</v>
      </c>
      <c r="D498" s="994" t="s">
        <v>4359</v>
      </c>
      <c r="E498" s="794">
        <v>9</v>
      </c>
      <c r="F498" s="526">
        <v>394</v>
      </c>
      <c r="G498" s="526" t="s">
        <v>106</v>
      </c>
      <c r="H498" s="526" t="s">
        <v>106</v>
      </c>
      <c r="I498" s="926">
        <v>88.59</v>
      </c>
      <c r="J498" s="704">
        <f t="shared" si="121"/>
        <v>0.72242916807766111</v>
      </c>
      <c r="K498" s="929">
        <v>0.16</v>
      </c>
      <c r="L498" s="641">
        <v>4</v>
      </c>
      <c r="M498" s="695">
        <f t="shared" si="122"/>
        <v>0.64</v>
      </c>
      <c r="N498" s="923" t="s">
        <v>443</v>
      </c>
      <c r="O498" s="797">
        <v>0.14000000000000001</v>
      </c>
      <c r="P498" s="917">
        <v>43413</v>
      </c>
      <c r="Q498" s="917">
        <v>43431</v>
      </c>
      <c r="R498" s="695">
        <f t="shared" si="123"/>
        <v>14.285714285714276</v>
      </c>
      <c r="S498" s="761">
        <f>IF(INDEX(Historical!$D$7:$D$1439,MATCH(B498,Historical!$B$7:$B$1446,0))=0,"n/a",(INDEX(Historical!$C$7:$C$1439,MATCH(B498,Historical!$B$7:$B$1446,0))/INDEX(Historical!$D$7:$D$1439,MATCH(B498,Historical!$B$7:$B$1446,0))-1)*100)</f>
        <v>15.999999999999993</v>
      </c>
      <c r="T498" s="761">
        <f>IF(INDEX(Historical!$F$7:$F$1432,MATCH(B498,Historical!$B$7:$B$1446,0))=0,"n/a",((INDEX(Historical!$C$7:$C$1439,MATCH(B498,Historical!$B$7:$B$1446,0))/INDEX(Historical!$F$7:$F$1432,MATCH(B498,Historical!$B$7:$B$1446,0)))^(1/3)-1)*100)</f>
        <v>17.59490083042796</v>
      </c>
      <c r="U498" s="761">
        <f>IF(INDEX(Historical!$H$7:$H$1432,MATCH(B498,Historical!$B$7:$B$1446,0))=0,"n/a",((INDEX(Historical!$C$7:$C$1439,MATCH(B498,Historical!$B$7:$B$1446,0))/INDEX(Historical!$H$7:$H$1432,MATCH(B498,Historical!$B$7:$B$1446,0)))^(1/5)-1)*100)</f>
        <v>15.956268492544989</v>
      </c>
      <c r="V498" s="761" t="str">
        <f>IF(INDEX(Historical!$O$7:$O$1432,MATCH(B498,Historical!$B$7:$B$1446,0))=0,"n/a",((INDEX(Historical!$C$7:$C$1439,MATCH(B498,Historical!$B$7:$B$1446,0))/INDEX(Historical!$O$7:$O$1432,MATCH(B498,Historical!$B$7:$B$1446,0)))^(1/10)-1)*100)</f>
        <v>n/a</v>
      </c>
      <c r="W498" s="762" t="str">
        <f t="shared" si="124"/>
        <v>n/a</v>
      </c>
      <c r="X498" s="763">
        <f t="shared" si="125"/>
        <v>2.0456754477621781</v>
      </c>
      <c r="Y498" s="927"/>
      <c r="Z498" s="704">
        <f t="shared" si="126"/>
        <v>30.917874396135268</v>
      </c>
      <c r="AA498" s="937">
        <f t="shared" si="127"/>
        <v>42.797101449275367</v>
      </c>
      <c r="AB498" s="641">
        <v>12</v>
      </c>
      <c r="AC498" s="918">
        <v>2.0699999999999998</v>
      </c>
      <c r="AD498" s="918">
        <v>4.0999999999999996</v>
      </c>
      <c r="AE498" s="918">
        <v>4.7300000000000004</v>
      </c>
      <c r="AF498" s="918">
        <v>3.62</v>
      </c>
      <c r="AG498" s="918">
        <v>8.6</v>
      </c>
      <c r="AH498" s="920">
        <v>78.100000000000009</v>
      </c>
      <c r="AI498" s="920">
        <v>11.35</v>
      </c>
      <c r="AJ498" s="918">
        <v>7.8</v>
      </c>
      <c r="AK498" s="918">
        <v>10.45</v>
      </c>
      <c r="AL498" s="930">
        <v>23310</v>
      </c>
      <c r="AM498" s="924">
        <v>1</v>
      </c>
      <c r="AN498" s="918">
        <v>0.65</v>
      </c>
      <c r="AO498" s="804">
        <f t="shared" si="128"/>
        <v>-26.118403788652717</v>
      </c>
      <c r="AP498" s="805">
        <f t="shared" si="129"/>
        <v>16.67869766062265</v>
      </c>
      <c r="AQ498" s="938">
        <f t="shared" si="130"/>
        <v>162.40385095952709</v>
      </c>
      <c r="AR498" s="704">
        <f>INDEX(Historical!$C$7:$C$1439,MATCH(B498,Historical!$B$7:$B$1446,0))*IF(AH498="n/a",1.03,IF(AH498&lt;0,1.01,IF(AH498&gt;10,1.1,(1+AH498/100))))</f>
        <v>0.63800000000000001</v>
      </c>
      <c r="AS498" s="937">
        <f t="shared" si="131"/>
        <v>0.70180000000000009</v>
      </c>
      <c r="AT498" s="937">
        <f t="shared" si="136"/>
        <v>0.77198000000000011</v>
      </c>
      <c r="AU498" s="937">
        <f t="shared" si="136"/>
        <v>0.84917800000000021</v>
      </c>
      <c r="AV498" s="937">
        <f t="shared" si="136"/>
        <v>0.93409580000000025</v>
      </c>
      <c r="AW498" s="704">
        <f t="shared" si="132"/>
        <v>3.8950538000000008</v>
      </c>
      <c r="AX498" s="812">
        <f t="shared" si="133"/>
        <v>4.3967194942995826</v>
      </c>
      <c r="AY498" s="997">
        <v>0.25</v>
      </c>
      <c r="AZ498" s="924">
        <v>26.05</v>
      </c>
      <c r="BA498" s="924">
        <v>-0.53</v>
      </c>
      <c r="BB498" s="924">
        <v>5.9499999999999993</v>
      </c>
      <c r="BC498" s="924">
        <v>12.540000000000001</v>
      </c>
      <c r="BD498" s="963"/>
      <c r="BE498" s="666">
        <v>2011</v>
      </c>
      <c r="BF498" s="948" t="e">
        <f>#VALUE!</f>
        <v>#VALUE!</v>
      </c>
      <c r="BG498" s="933">
        <v>4.5</v>
      </c>
    </row>
    <row r="499" spans="1:59" s="537" customFormat="1" x14ac:dyDescent="0.2">
      <c r="A499" s="630" t="s">
        <v>4055</v>
      </c>
      <c r="B499" s="927" t="s">
        <v>4054</v>
      </c>
      <c r="C499" s="994" t="s">
        <v>108</v>
      </c>
      <c r="D499" s="994" t="s">
        <v>4376</v>
      </c>
      <c r="E499" s="794">
        <v>6</v>
      </c>
      <c r="F499" s="526">
        <v>771</v>
      </c>
      <c r="G499" s="526" t="s">
        <v>106</v>
      </c>
      <c r="H499" s="526" t="s">
        <v>106</v>
      </c>
      <c r="I499" s="926">
        <v>29.1</v>
      </c>
      <c r="J499" s="704">
        <f t="shared" si="121"/>
        <v>3.4364261168384878</v>
      </c>
      <c r="K499" s="929">
        <v>0.25</v>
      </c>
      <c r="L499" s="641">
        <v>4</v>
      </c>
      <c r="M499" s="695">
        <f t="shared" si="122"/>
        <v>1</v>
      </c>
      <c r="N499" s="923" t="s">
        <v>435</v>
      </c>
      <c r="O499" s="797">
        <v>0.24</v>
      </c>
      <c r="P499" s="917">
        <v>43503</v>
      </c>
      <c r="Q499" s="917">
        <v>43518</v>
      </c>
      <c r="R499" s="695">
        <f t="shared" si="123"/>
        <v>4.1666666666666705</v>
      </c>
      <c r="S499" s="761">
        <f>IF(INDEX(Historical!$D$7:$D$1439,MATCH(B499,Historical!$B$7:$B$1446,0))=0,"n/a",(INDEX(Historical!$C$7:$C$1439,MATCH(B499,Historical!$B$7:$B$1446,0))/INDEX(Historical!$D$7:$D$1439,MATCH(B499,Historical!$B$7:$B$1446,0))-1)*100)</f>
        <v>14.634146341463406</v>
      </c>
      <c r="T499" s="761">
        <f>IF(INDEX(Historical!$F$7:$F$1432,MATCH(B499,Historical!$B$7:$B$1446,0))=0,"n/a",((INDEX(Historical!$C$7:$C$1439,MATCH(B499,Historical!$B$7:$B$1446,0))/INDEX(Historical!$F$7:$F$1432,MATCH(B499,Historical!$B$7:$B$1446,0)))^(1/3)-1)*100)</f>
        <v>7.1080566163672199</v>
      </c>
      <c r="U499" s="761">
        <f>IF(INDEX(Historical!$H$7:$H$1432,MATCH(B499,Historical!$B$7:$B$1446,0))=0,"n/a",((INDEX(Historical!$C$7:$C$1439,MATCH(B499,Historical!$B$7:$B$1446,0))/INDEX(Historical!$H$7:$H$1432,MATCH(B499,Historical!$B$7:$B$1446,0)))^(1/5)-1)*100)</f>
        <v>4.7597169101035952</v>
      </c>
      <c r="V499" s="761">
        <f>IF(INDEX(Historical!$O$7:$O$1432,MATCH(B499,Historical!$B$7:$B$1446,0))=0,"n/a",((INDEX(Historical!$C$7:$C$1439,MATCH(B499,Historical!$B$7:$B$1446,0))/INDEX(Historical!$O$7:$O$1432,MATCH(B499,Historical!$B$7:$B$1446,0)))^(1/10)-1)*100)</f>
        <v>6.5162295491638877</v>
      </c>
      <c r="W499" s="762">
        <f t="shared" si="124"/>
        <v>0.73044033734421243</v>
      </c>
      <c r="X499" s="763" t="str">
        <f t="shared" si="125"/>
        <v>n/a</v>
      </c>
      <c r="Y499" s="928"/>
      <c r="Z499" s="704" t="str">
        <f t="shared" si="126"/>
        <v>n/a</v>
      </c>
      <c r="AA499" s="937" t="str">
        <f t="shared" si="127"/>
        <v>n/a</v>
      </c>
      <c r="AB499" s="641">
        <v>12</v>
      </c>
      <c r="AC499" s="918" t="s">
        <v>137</v>
      </c>
      <c r="AD499" s="918" t="s">
        <v>137</v>
      </c>
      <c r="AE499" s="918" t="s">
        <v>137</v>
      </c>
      <c r="AF499" s="918" t="s">
        <v>137</v>
      </c>
      <c r="AG499" s="918" t="s">
        <v>137</v>
      </c>
      <c r="AH499" s="918" t="s">
        <v>137</v>
      </c>
      <c r="AI499" s="918" t="s">
        <v>137</v>
      </c>
      <c r="AJ499" s="918" t="s">
        <v>137</v>
      </c>
      <c r="AK499" s="918" t="s">
        <v>137</v>
      </c>
      <c r="AL499" s="930" t="s">
        <v>137</v>
      </c>
      <c r="AM499" s="924" t="s">
        <v>137</v>
      </c>
      <c r="AN499" s="918" t="s">
        <v>137</v>
      </c>
      <c r="AO499" s="804" t="str">
        <f t="shared" si="128"/>
        <v>n/a</v>
      </c>
      <c r="AP499" s="805">
        <f t="shared" si="129"/>
        <v>8.1961430269420834</v>
      </c>
      <c r="AQ499" s="938" t="str">
        <f t="shared" si="130"/>
        <v>n/a</v>
      </c>
      <c r="AR499" s="704">
        <f>INDEX(Historical!$C$7:$C$1439,MATCH(B499,Historical!$B$7:$B$1446,0))*IF(AH499="n/a",1.03,IF(AH499&lt;0,1.01,IF(AH499&gt;10,1.1,(1+AH499/100))))</f>
        <v>0.96819999999999995</v>
      </c>
      <c r="AS499" s="937">
        <f t="shared" si="131"/>
        <v>0.99724599999999997</v>
      </c>
      <c r="AT499" s="937">
        <f t="shared" si="136"/>
        <v>1.02716338</v>
      </c>
      <c r="AU499" s="937">
        <f t="shared" si="136"/>
        <v>1.0579782814000001</v>
      </c>
      <c r="AV499" s="937">
        <f t="shared" si="136"/>
        <v>1.0897176298420002</v>
      </c>
      <c r="AW499" s="704">
        <f t="shared" si="132"/>
        <v>5.140305291242</v>
      </c>
      <c r="AX499" s="812">
        <f t="shared" si="133"/>
        <v>17.66427935134708</v>
      </c>
      <c r="AY499" s="997" t="s">
        <v>137</v>
      </c>
      <c r="AZ499" s="924" t="s">
        <v>137</v>
      </c>
      <c r="BA499" s="924" t="s">
        <v>137</v>
      </c>
      <c r="BB499" s="924" t="s">
        <v>137</v>
      </c>
      <c r="BC499" s="924" t="s">
        <v>137</v>
      </c>
      <c r="BD499" s="963" t="s">
        <v>4301</v>
      </c>
      <c r="BE499" s="666">
        <v>2014</v>
      </c>
      <c r="BF499" s="948" t="e">
        <f>#VALUE!</f>
        <v>#VALUE!</v>
      </c>
      <c r="BG499" s="933" t="s">
        <v>137</v>
      </c>
    </row>
    <row r="500" spans="1:59" s="537" customFormat="1" x14ac:dyDescent="0.2">
      <c r="A500" s="764" t="s">
        <v>3937</v>
      </c>
      <c r="B500" s="856" t="s">
        <v>3938</v>
      </c>
      <c r="C500" s="994" t="s">
        <v>108</v>
      </c>
      <c r="D500" s="994" t="s">
        <v>4376</v>
      </c>
      <c r="E500" s="794">
        <v>5</v>
      </c>
      <c r="F500" s="526">
        <v>816</v>
      </c>
      <c r="G500" s="526" t="s">
        <v>106</v>
      </c>
      <c r="H500" s="526" t="s">
        <v>106</v>
      </c>
      <c r="I500" s="934">
        <v>30.53</v>
      </c>
      <c r="J500" s="704">
        <f t="shared" si="121"/>
        <v>0.72060268588273824</v>
      </c>
      <c r="K500" s="537">
        <v>5.5E-2</v>
      </c>
      <c r="L500" s="526">
        <v>4</v>
      </c>
      <c r="M500" s="695">
        <f t="shared" si="122"/>
        <v>0.22</v>
      </c>
      <c r="N500" s="526" t="s">
        <v>4206</v>
      </c>
      <c r="O500" s="645">
        <v>0.05</v>
      </c>
      <c r="P500" s="684">
        <v>43256</v>
      </c>
      <c r="Q500" s="684">
        <v>43271</v>
      </c>
      <c r="R500" s="695">
        <f t="shared" si="123"/>
        <v>9.9999999999999947</v>
      </c>
      <c r="S500" s="761">
        <f>IF(INDEX(Historical!$D$7:$D$1439,MATCH(B500,Historical!$B$7:$B$1446,0))=0,"n/a",(INDEX(Historical!$C$7:$C$1439,MATCH(B500,Historical!$B$7:$B$1446,0))/INDEX(Historical!$D$7:$D$1439,MATCH(B500,Historical!$B$7:$B$1446,0))-1)*100)</f>
        <v>13.157894736842103</v>
      </c>
      <c r="T500" s="761">
        <f>IF(INDEX(Historical!$F$7:$F$1432,MATCH(B500,Historical!$B$7:$B$1446,0))=0,"n/a",((INDEX(Historical!$C$7:$C$1439,MATCH(B500,Historical!$B$7:$B$1446,0))/INDEX(Historical!$F$7:$F$1432,MATCH(B500,Historical!$B$7:$B$1446,0)))^(1/3)-1)*100)</f>
        <v>25.030295687080574</v>
      </c>
      <c r="U500" s="761" t="str">
        <f>IF(INDEX(Historical!$H$7:$H$1432,MATCH(B500,Historical!$B$7:$B$1446,0))=0,"n/a",((INDEX(Historical!$C$7:$C$1439,MATCH(B500,Historical!$B$7:$B$1446,0))/INDEX(Historical!$H$7:$H$1432,MATCH(B500,Historical!$B$7:$B$1446,0)))^(1/5)-1)*100)</f>
        <v>n/a</v>
      </c>
      <c r="V500" s="761" t="str">
        <f>IF(INDEX(Historical!$O$7:$O$1432,MATCH(B500,Historical!$B$7:$B$1446,0))=0,"n/a",((INDEX(Historical!$C$7:$C$1439,MATCH(B500,Historical!$B$7:$B$1446,0))/INDEX(Historical!$O$7:$O$1432,MATCH(B500,Historical!$B$7:$B$1446,0)))^(1/10)-1)*100)</f>
        <v>n/a</v>
      </c>
      <c r="W500" s="762" t="str">
        <f t="shared" si="124"/>
        <v>n/a</v>
      </c>
      <c r="X500" s="763" t="str">
        <f t="shared" si="125"/>
        <v>n/a</v>
      </c>
      <c r="Y500" s="705"/>
      <c r="Z500" s="704">
        <f t="shared" si="126"/>
        <v>9.2050209205020916</v>
      </c>
      <c r="AA500" s="937">
        <f t="shared" si="127"/>
        <v>12.774058577405858</v>
      </c>
      <c r="AB500" s="641">
        <v>12</v>
      </c>
      <c r="AC500" s="933">
        <v>2.39</v>
      </c>
      <c r="AD500" s="933" t="s">
        <v>137</v>
      </c>
      <c r="AE500" s="918">
        <v>2.2999999999999998</v>
      </c>
      <c r="AF500" s="918">
        <v>1.17</v>
      </c>
      <c r="AG500" s="918">
        <v>6.9</v>
      </c>
      <c r="AH500" s="918">
        <v>36.799999999999997</v>
      </c>
      <c r="AI500" s="918" t="s">
        <v>137</v>
      </c>
      <c r="AJ500" s="741">
        <v>29.9</v>
      </c>
      <c r="AK500" s="741" t="s">
        <v>137</v>
      </c>
      <c r="AL500" s="933">
        <v>77.239999999999995</v>
      </c>
      <c r="AM500" s="933">
        <v>3.1</v>
      </c>
      <c r="AN500" s="933">
        <v>1.1499999999999999</v>
      </c>
      <c r="AO500" s="804" t="str">
        <f t="shared" si="128"/>
        <v>n/a</v>
      </c>
      <c r="AP500" s="805" t="str">
        <f t="shared" si="129"/>
        <v>n/a</v>
      </c>
      <c r="AQ500" s="938">
        <f t="shared" si="130"/>
        <v>-18.498402100013745</v>
      </c>
      <c r="AR500" s="704">
        <f>INDEX(Historical!$C$7:$C$1439,MATCH(B500,Historical!$B$7:$B$1446,0))*IF(AH500="n/a",1.03,IF(AH500&lt;0,1.01,IF(AH500&gt;10,1.1,(1+AH500/100))))</f>
        <v>0.23650000000000002</v>
      </c>
      <c r="AS500" s="937">
        <f t="shared" si="131"/>
        <v>0.24359500000000003</v>
      </c>
      <c r="AT500" s="937">
        <f t="shared" si="136"/>
        <v>0.25090285000000007</v>
      </c>
      <c r="AU500" s="937">
        <f t="shared" si="136"/>
        <v>0.2584299355000001</v>
      </c>
      <c r="AV500" s="937">
        <f t="shared" si="136"/>
        <v>0.26618283356500011</v>
      </c>
      <c r="AW500" s="704">
        <f t="shared" si="132"/>
        <v>1.2556106190650003</v>
      </c>
      <c r="AX500" s="812">
        <f t="shared" si="133"/>
        <v>4.1127108387323954</v>
      </c>
      <c r="AY500" s="790">
        <v>0.49</v>
      </c>
      <c r="AZ500" s="918">
        <v>10.059999999999999</v>
      </c>
      <c r="BA500" s="918">
        <v>-11.51</v>
      </c>
      <c r="BB500" s="918">
        <v>-0.06</v>
      </c>
      <c r="BC500" s="918">
        <v>-4.3999999999999995</v>
      </c>
      <c r="BD500" s="963"/>
      <c r="BE500" s="666">
        <v>2014</v>
      </c>
      <c r="BF500" s="948" t="e">
        <f>#VALUE!</f>
        <v>#VALUE!</v>
      </c>
      <c r="BG500" s="933">
        <v>0.5</v>
      </c>
    </row>
    <row r="501" spans="1:59" s="537" customFormat="1" x14ac:dyDescent="0.2">
      <c r="A501" s="611" t="s">
        <v>4484</v>
      </c>
      <c r="B501" s="927" t="s">
        <v>863</v>
      </c>
      <c r="C501" s="994" t="s">
        <v>179</v>
      </c>
      <c r="D501" s="994" t="s">
        <v>4374</v>
      </c>
      <c r="E501" s="794">
        <v>7</v>
      </c>
      <c r="F501" s="526">
        <v>660</v>
      </c>
      <c r="G501" s="526" t="s">
        <v>106</v>
      </c>
      <c r="H501" s="526" t="s">
        <v>106</v>
      </c>
      <c r="I501" s="926">
        <v>31.36</v>
      </c>
      <c r="J501" s="704">
        <f t="shared" si="121"/>
        <v>7.6849489795918382</v>
      </c>
      <c r="K501" s="929">
        <v>0.60250000000000004</v>
      </c>
      <c r="L501" s="641">
        <v>4</v>
      </c>
      <c r="M501" s="695">
        <f t="shared" si="122"/>
        <v>2.41</v>
      </c>
      <c r="N501" s="923" t="s">
        <v>649</v>
      </c>
      <c r="O501" s="797">
        <v>0.59499999999999997</v>
      </c>
      <c r="P501" s="917">
        <v>43496</v>
      </c>
      <c r="Q501" s="917">
        <v>43517</v>
      </c>
      <c r="R501" s="695">
        <f t="shared" si="123"/>
        <v>1.2605042016806827</v>
      </c>
      <c r="S501" s="761">
        <f>IF(INDEX(Historical!$D$7:$D$1439,MATCH(B501,Historical!$B$7:$B$1446,0))=0,"n/a",(INDEX(Historical!$C$7:$C$1439,MATCH(B501,Historical!$B$7:$B$1446,0))/INDEX(Historical!$D$7:$D$1439,MATCH(B501,Historical!$B$7:$B$1446,0))-1)*100)</f>
        <v>13.684210526315788</v>
      </c>
      <c r="T501" s="761">
        <f>IF(INDEX(Historical!$F$7:$F$1432,MATCH(B501,Historical!$B$7:$B$1446,0))=0,"n/a",((INDEX(Historical!$C$7:$C$1439,MATCH(B501,Historical!$B$7:$B$1446,0))/INDEX(Historical!$F$7:$F$1432,MATCH(B501,Historical!$B$7:$B$1446,0)))^(1/3)-1)*100)</f>
        <v>17.882187107396931</v>
      </c>
      <c r="U501" s="761">
        <f>IF(INDEX(Historical!$H$7:$H$1432,MATCH(B501,Historical!$B$7:$B$1446,0))=0,"n/a",((INDEX(Historical!$C$7:$C$1439,MATCH(B501,Historical!$B$7:$B$1446,0))/INDEX(Historical!$H$7:$H$1432,MATCH(B501,Historical!$B$7:$B$1446,0)))^(1/5)-1)*100)</f>
        <v>40.986358943586644</v>
      </c>
      <c r="V501" s="761" t="str">
        <f>IF(INDEX(Historical!$O$7:$O$1432,MATCH(B501,Historical!$B$7:$B$1446,0))=0,"n/a",((INDEX(Historical!$C$7:$C$1439,MATCH(B501,Historical!$B$7:$B$1446,0))/INDEX(Historical!$O$7:$O$1432,MATCH(B501,Historical!$B$7:$B$1446,0)))^(1/10)-1)*100)</f>
        <v>n/a</v>
      </c>
      <c r="W501" s="762" t="str">
        <f t="shared" si="124"/>
        <v>n/a</v>
      </c>
      <c r="X501" s="763">
        <f t="shared" si="125"/>
        <v>2.1685904202955899</v>
      </c>
      <c r="Y501" s="928"/>
      <c r="Z501" s="704">
        <f t="shared" si="126"/>
        <v>142.60355029585801</v>
      </c>
      <c r="AA501" s="937">
        <f t="shared" si="127"/>
        <v>18.556213017751478</v>
      </c>
      <c r="AB501" s="641">
        <v>12</v>
      </c>
      <c r="AC501" s="918">
        <v>1.69</v>
      </c>
      <c r="AD501" s="918">
        <v>1.64</v>
      </c>
      <c r="AE501" s="918">
        <v>7.22</v>
      </c>
      <c r="AF501" s="918">
        <v>7.21</v>
      </c>
      <c r="AG501" s="918">
        <v>37.200000000000003</v>
      </c>
      <c r="AH501" s="918">
        <v>-1.9</v>
      </c>
      <c r="AI501" s="918">
        <v>16.43</v>
      </c>
      <c r="AJ501" s="918">
        <v>18.899999999999999</v>
      </c>
      <c r="AK501" s="918">
        <v>11.360000000000001</v>
      </c>
      <c r="AL501" s="930">
        <v>14370</v>
      </c>
      <c r="AM501" s="924">
        <v>0.1</v>
      </c>
      <c r="AN501" s="918">
        <v>5.0599999999999996</v>
      </c>
      <c r="AO501" s="804">
        <f t="shared" si="128"/>
        <v>30.115094905427004</v>
      </c>
      <c r="AP501" s="805">
        <f t="shared" si="129"/>
        <v>48.671307923178482</v>
      </c>
      <c r="AQ501" s="938">
        <f t="shared" si="130"/>
        <v>143.84903878149981</v>
      </c>
      <c r="AR501" s="704">
        <f>INDEX(Historical!$C$7:$C$1439,MATCH(B501,Historical!$B$7:$B$1446,0))*IF(AH501="n/a",1.03,IF(AH501&lt;0,1.01,IF(AH501&gt;10,1.1,(1+AH501/100))))</f>
        <v>2.3179499999999997</v>
      </c>
      <c r="AS501" s="937">
        <f t="shared" si="131"/>
        <v>2.5497449999999997</v>
      </c>
      <c r="AT501" s="937">
        <f t="shared" si="136"/>
        <v>2.8047195</v>
      </c>
      <c r="AU501" s="937">
        <f t="shared" si="136"/>
        <v>3.0851914500000004</v>
      </c>
      <c r="AV501" s="937">
        <f t="shared" si="136"/>
        <v>3.3937105950000008</v>
      </c>
      <c r="AW501" s="704">
        <f t="shared" si="132"/>
        <v>14.151316545</v>
      </c>
      <c r="AX501" s="812">
        <f t="shared" si="133"/>
        <v>45.125371635841837</v>
      </c>
      <c r="AY501" s="997">
        <v>1.52</v>
      </c>
      <c r="AZ501" s="924">
        <v>21.13</v>
      </c>
      <c r="BA501" s="924">
        <v>-18.8</v>
      </c>
      <c r="BB501" s="924">
        <v>-2.19</v>
      </c>
      <c r="BC501" s="924">
        <v>-3.5900000000000003</v>
      </c>
      <c r="BD501" s="963"/>
      <c r="BE501" s="666">
        <v>2013</v>
      </c>
      <c r="BF501" s="948" t="e">
        <f>#VALUE!</f>
        <v>#VALUE!</v>
      </c>
      <c r="BG501" s="933">
        <v>4.1000000000000005</v>
      </c>
    </row>
    <row r="502" spans="1:59" s="537" customFormat="1" x14ac:dyDescent="0.2">
      <c r="A502" s="611" t="s">
        <v>1799</v>
      </c>
      <c r="B502" s="645" t="s">
        <v>1800</v>
      </c>
      <c r="C502" s="994" t="s">
        <v>108</v>
      </c>
      <c r="D502" s="994" t="s">
        <v>4376</v>
      </c>
      <c r="E502" s="794">
        <v>9</v>
      </c>
      <c r="F502" s="526">
        <v>430</v>
      </c>
      <c r="G502" s="526" t="s">
        <v>115</v>
      </c>
      <c r="H502" s="526" t="s">
        <v>115</v>
      </c>
      <c r="I502" s="926">
        <v>48.32</v>
      </c>
      <c r="J502" s="704">
        <f t="shared" si="121"/>
        <v>3.7251655629139075</v>
      </c>
      <c r="K502" s="929">
        <v>0.45</v>
      </c>
      <c r="L502" s="641">
        <v>4</v>
      </c>
      <c r="M502" s="695">
        <f t="shared" si="122"/>
        <v>1.8</v>
      </c>
      <c r="N502" s="923" t="s">
        <v>119</v>
      </c>
      <c r="O502" s="797">
        <v>0.43</v>
      </c>
      <c r="P502" s="917">
        <v>43496</v>
      </c>
      <c r="Q502" s="917">
        <v>43525</v>
      </c>
      <c r="R502" s="695">
        <f t="shared" si="123"/>
        <v>4.6511627906976782</v>
      </c>
      <c r="S502" s="761">
        <f>IF(INDEX(Historical!$D$7:$D$1439,MATCH(B502,Historical!$B$7:$B$1446,0))=0,"n/a",(INDEX(Historical!$C$7:$C$1439,MATCH(B502,Historical!$B$7:$B$1446,0))/INDEX(Historical!$D$7:$D$1439,MATCH(B502,Historical!$B$7:$B$1446,0))-1)*100)</f>
        <v>6.4935064935064846</v>
      </c>
      <c r="T502" s="761">
        <f>IF(INDEX(Historical!$F$7:$F$1432,MATCH(B502,Historical!$B$7:$B$1446,0))=0,"n/a",((INDEX(Historical!$C$7:$C$1439,MATCH(B502,Historical!$B$7:$B$1446,0))/INDEX(Historical!$F$7:$F$1432,MATCH(B502,Historical!$B$7:$B$1446,0)))^(1/3)-1)*100)</f>
        <v>3.597818225361249</v>
      </c>
      <c r="U502" s="761">
        <f>IF(INDEX(Historical!$H$7:$H$1432,MATCH(B502,Historical!$B$7:$B$1446,0))=0,"n/a",((INDEX(Historical!$C$7:$C$1439,MATCH(B502,Historical!$B$7:$B$1446,0))/INDEX(Historical!$H$7:$H$1432,MATCH(B502,Historical!$B$7:$B$1446,0)))^(1/5)-1)*100)</f>
        <v>7.3567118987989399</v>
      </c>
      <c r="V502" s="761">
        <f>IF(INDEX(Historical!$O$7:$O$1432,MATCH(B502,Historical!$B$7:$B$1446,0))=0,"n/a",((INDEX(Historical!$C$7:$C$1439,MATCH(B502,Historical!$B$7:$B$1446,0))/INDEX(Historical!$O$7:$O$1432,MATCH(B502,Historical!$B$7:$B$1446,0)))^(1/10)-1)*100)</f>
        <v>2.3505190813832177</v>
      </c>
      <c r="W502" s="762">
        <f t="shared" si="124"/>
        <v>3.1298243681858184</v>
      </c>
      <c r="X502" s="763">
        <f t="shared" si="125"/>
        <v>3.5031961422852094</v>
      </c>
      <c r="Y502" s="718"/>
      <c r="Z502" s="704">
        <f t="shared" si="126"/>
        <v>41.666666666666664</v>
      </c>
      <c r="AA502" s="937">
        <f t="shared" si="127"/>
        <v>11.185185185185185</v>
      </c>
      <c r="AB502" s="641">
        <v>12</v>
      </c>
      <c r="AC502" s="918">
        <v>4.32</v>
      </c>
      <c r="AD502" s="918">
        <v>1.02</v>
      </c>
      <c r="AE502" s="918">
        <v>3.5</v>
      </c>
      <c r="AF502" s="918">
        <v>1.3</v>
      </c>
      <c r="AG502" s="918">
        <v>11.700000000000001</v>
      </c>
      <c r="AH502" s="918">
        <v>19.2</v>
      </c>
      <c r="AI502" s="918">
        <v>14.87</v>
      </c>
      <c r="AJ502" s="918">
        <v>2.1</v>
      </c>
      <c r="AK502" s="918">
        <v>10.94</v>
      </c>
      <c r="AL502" s="930">
        <v>226510</v>
      </c>
      <c r="AM502" s="924">
        <v>77.8</v>
      </c>
      <c r="AN502" s="918">
        <v>1.32</v>
      </c>
      <c r="AO502" s="804">
        <f t="shared" si="128"/>
        <v>-0.10330772347233719</v>
      </c>
      <c r="AP502" s="805">
        <f t="shared" si="129"/>
        <v>11.081877461712848</v>
      </c>
      <c r="AQ502" s="938">
        <f t="shared" si="130"/>
        <v>-19.61000410294065</v>
      </c>
      <c r="AR502" s="704">
        <f>INDEX(Historical!$C$7:$C$1439,MATCH(B502,Historical!$B$7:$B$1446,0))*IF(AH502="n/a",1.03,IF(AH502&lt;0,1.01,IF(AH502&gt;10,1.1,(1+AH502/100))))</f>
        <v>1.804</v>
      </c>
      <c r="AS502" s="937">
        <f t="shared" si="131"/>
        <v>1.9844000000000002</v>
      </c>
      <c r="AT502" s="937">
        <f t="shared" si="136"/>
        <v>2.1828400000000006</v>
      </c>
      <c r="AU502" s="937">
        <f t="shared" si="136"/>
        <v>2.4011240000000007</v>
      </c>
      <c r="AV502" s="937">
        <f t="shared" si="136"/>
        <v>2.6412364000000008</v>
      </c>
      <c r="AW502" s="704">
        <f t="shared" si="132"/>
        <v>11.013600400000001</v>
      </c>
      <c r="AX502" s="812">
        <f t="shared" si="133"/>
        <v>22.793047185430463</v>
      </c>
      <c r="AY502" s="997">
        <v>1.0900000000000001</v>
      </c>
      <c r="AZ502" s="924">
        <v>12.32</v>
      </c>
      <c r="BA502" s="924">
        <v>-18.82</v>
      </c>
      <c r="BB502" s="924">
        <v>-2.41</v>
      </c>
      <c r="BC502" s="924">
        <v>-8.3000000000000007</v>
      </c>
      <c r="BD502" s="963"/>
      <c r="BE502" s="666">
        <v>2011</v>
      </c>
      <c r="BF502" s="948" t="e">
        <f>#VALUE!</f>
        <v>#VALUE!</v>
      </c>
      <c r="BG502" s="933">
        <v>1.0999999999999999</v>
      </c>
    </row>
    <row r="503" spans="1:59" s="537" customFormat="1" x14ac:dyDescent="0.2">
      <c r="A503" s="537" t="s">
        <v>1815</v>
      </c>
      <c r="B503" s="645" t="s">
        <v>1816</v>
      </c>
      <c r="C503" s="994" t="s">
        <v>247</v>
      </c>
      <c r="D503" s="994" t="s">
        <v>4388</v>
      </c>
      <c r="E503" s="794">
        <v>8</v>
      </c>
      <c r="F503" s="526">
        <v>506</v>
      </c>
      <c r="G503" s="526" t="s">
        <v>115</v>
      </c>
      <c r="H503" s="526" t="s">
        <v>115</v>
      </c>
      <c r="I503" s="926">
        <v>132.88999999999999</v>
      </c>
      <c r="J503" s="704">
        <f t="shared" si="121"/>
        <v>3.4615095191511775</v>
      </c>
      <c r="K503" s="929">
        <v>1.1499999999999999</v>
      </c>
      <c r="L503" s="641">
        <v>4</v>
      </c>
      <c r="M503" s="695">
        <f t="shared" si="122"/>
        <v>4.5999999999999996</v>
      </c>
      <c r="N503" s="923" t="s">
        <v>149</v>
      </c>
      <c r="O503" s="797">
        <v>1.1000000000000001</v>
      </c>
      <c r="P503" s="660">
        <v>43237</v>
      </c>
      <c r="Q503" s="660">
        <v>43266</v>
      </c>
      <c r="R503" s="695">
        <f t="shared" si="123"/>
        <v>4.545454545454529</v>
      </c>
      <c r="S503" s="761">
        <f>IF(INDEX(Historical!$D$7:$D$1439,MATCH(B503,Historical!$B$7:$B$1446,0))=0,"n/a",(INDEX(Historical!$C$7:$C$1439,MATCH(B503,Historical!$B$7:$B$1446,0))/INDEX(Historical!$D$7:$D$1439,MATCH(B503,Historical!$B$7:$B$1446,0))-1)*100)</f>
        <v>5.8139534883720811</v>
      </c>
      <c r="T503" s="761">
        <f>IF(INDEX(Historical!$F$7:$F$1432,MATCH(B503,Historical!$B$7:$B$1446,0))=0,"n/a",((INDEX(Historical!$C$7:$C$1439,MATCH(B503,Historical!$B$7:$B$1446,0))/INDEX(Historical!$F$7:$F$1432,MATCH(B503,Historical!$B$7:$B$1446,0)))^(1/3)-1)*100)</f>
        <v>9.6640044891789003</v>
      </c>
      <c r="U503" s="761">
        <f>IF(INDEX(Historical!$H$7:$H$1432,MATCH(B503,Historical!$B$7:$B$1446,0))=0,"n/a",((INDEX(Historical!$C$7:$C$1439,MATCH(B503,Historical!$B$7:$B$1446,0))/INDEX(Historical!$H$7:$H$1432,MATCH(B503,Historical!$B$7:$B$1446,0)))^(1/5)-1)*100)</f>
        <v>13.885794666281615</v>
      </c>
      <c r="V503" s="761">
        <f>IF(INDEX(Historical!$O$7:$O$1432,MATCH(B503,Historical!$B$7:$B$1446,0))=0,"n/a",((INDEX(Historical!$C$7:$C$1439,MATCH(B503,Historical!$B$7:$B$1446,0))/INDEX(Historical!$O$7:$O$1432,MATCH(B503,Historical!$B$7:$B$1446,0)))^(1/10)-1)*100)</f>
        <v>10.216926199588649</v>
      </c>
      <c r="W503" s="762">
        <f t="shared" si="124"/>
        <v>1.3590970899682804</v>
      </c>
      <c r="X503" s="763" t="str">
        <f t="shared" si="125"/>
        <v>n/a</v>
      </c>
      <c r="Y503" s="718"/>
      <c r="Z503" s="704" t="str">
        <f t="shared" si="126"/>
        <v>n/a</v>
      </c>
      <c r="AA503" s="937" t="str">
        <f t="shared" si="127"/>
        <v>n/a</v>
      </c>
      <c r="AB503" s="641">
        <v>12</v>
      </c>
      <c r="AC503" s="918">
        <v>-2.56</v>
      </c>
      <c r="AD503" s="918" t="s">
        <v>137</v>
      </c>
      <c r="AE503" s="918">
        <v>0.42</v>
      </c>
      <c r="AF503" s="918">
        <v>3.72</v>
      </c>
      <c r="AG503" s="918">
        <v>-6.5</v>
      </c>
      <c r="AH503" s="918">
        <v>-128.29999999999998</v>
      </c>
      <c r="AI503" s="918">
        <v>15.21</v>
      </c>
      <c r="AJ503" s="918">
        <v>-18</v>
      </c>
      <c r="AK503" s="918">
        <v>8.870000000000001</v>
      </c>
      <c r="AL503" s="930">
        <v>8780</v>
      </c>
      <c r="AM503" s="924">
        <v>0.5</v>
      </c>
      <c r="AN503" s="918">
        <v>2.63</v>
      </c>
      <c r="AO503" s="804" t="str">
        <f t="shared" si="128"/>
        <v>n/a</v>
      </c>
      <c r="AP503" s="805">
        <f t="shared" si="129"/>
        <v>17.347304185432794</v>
      </c>
      <c r="AQ503" s="938" t="str">
        <f t="shared" si="130"/>
        <v>n/a</v>
      </c>
      <c r="AR503" s="704">
        <f>INDEX(Historical!$C$7:$C$1439,MATCH(B503,Historical!$B$7:$B$1446,0))*IF(AH503="n/a",1.03,IF(AH503&lt;0,1.01,IF(AH503&gt;10,1.1,(1+AH503/100))))</f>
        <v>4.5954999999999995</v>
      </c>
      <c r="AS503" s="937">
        <f t="shared" si="131"/>
        <v>5.0550499999999996</v>
      </c>
      <c r="AT503" s="937">
        <f t="shared" si="136"/>
        <v>5.5034329349999993</v>
      </c>
      <c r="AU503" s="937">
        <f t="shared" si="136"/>
        <v>5.9915874363344992</v>
      </c>
      <c r="AV503" s="937">
        <f t="shared" si="136"/>
        <v>6.5230412419373689</v>
      </c>
      <c r="AW503" s="704">
        <f t="shared" si="132"/>
        <v>27.668611613271864</v>
      </c>
      <c r="AX503" s="812">
        <f t="shared" si="133"/>
        <v>20.820687495877692</v>
      </c>
      <c r="AY503" s="997">
        <v>1.59</v>
      </c>
      <c r="AZ503" s="924">
        <v>33.69</v>
      </c>
      <c r="BA503" s="924">
        <v>-20.68</v>
      </c>
      <c r="BB503" s="924">
        <v>-1.5</v>
      </c>
      <c r="BC503" s="924">
        <v>4.2799999999999994</v>
      </c>
      <c r="BD503" s="963"/>
      <c r="BE503" s="666">
        <v>2011</v>
      </c>
      <c r="BF503" s="948" t="e">
        <f>#VALUE!</f>
        <v>#VALUE!</v>
      </c>
      <c r="BG503" s="933">
        <v>-1</v>
      </c>
    </row>
    <row r="504" spans="1:59" s="537" customFormat="1" x14ac:dyDescent="0.2">
      <c r="A504" s="630" t="s">
        <v>1822</v>
      </c>
      <c r="B504" s="645" t="s">
        <v>1823</v>
      </c>
      <c r="C504" s="994" t="s">
        <v>247</v>
      </c>
      <c r="D504" s="994" t="s">
        <v>4354</v>
      </c>
      <c r="E504" s="794">
        <v>9</v>
      </c>
      <c r="F504" s="526">
        <v>370</v>
      </c>
      <c r="G504" s="526" t="s">
        <v>106</v>
      </c>
      <c r="H504" s="526" t="s">
        <v>106</v>
      </c>
      <c r="I504" s="926">
        <v>188.59</v>
      </c>
      <c r="J504" s="704">
        <f t="shared" si="121"/>
        <v>0.31815048517948991</v>
      </c>
      <c r="K504" s="929">
        <v>0.15</v>
      </c>
      <c r="L504" s="641">
        <v>4</v>
      </c>
      <c r="M504" s="695">
        <f t="shared" si="122"/>
        <v>0.6</v>
      </c>
      <c r="N504" s="923" t="s">
        <v>119</v>
      </c>
      <c r="O504" s="797">
        <v>0.11</v>
      </c>
      <c r="P504" s="660">
        <v>43228</v>
      </c>
      <c r="Q504" s="660">
        <v>43252</v>
      </c>
      <c r="R504" s="695">
        <f t="shared" si="123"/>
        <v>36.36363636363636</v>
      </c>
      <c r="S504" s="761">
        <f>IF(INDEX(Historical!$D$7:$D$1439,MATCH(B504,Historical!$B$7:$B$1446,0))=0,"n/a",(INDEX(Historical!$C$7:$C$1439,MATCH(B504,Historical!$B$7:$B$1446,0))/INDEX(Historical!$D$7:$D$1439,MATCH(B504,Historical!$B$7:$B$1446,0))-1)*100)</f>
        <v>30.23255813953487</v>
      </c>
      <c r="T504" s="761">
        <f>IF(INDEX(Historical!$F$7:$F$1432,MATCH(B504,Historical!$B$7:$B$1446,0))=0,"n/a",((INDEX(Historical!$C$7:$C$1439,MATCH(B504,Historical!$B$7:$B$1446,0))/INDEX(Historical!$F$7:$F$1432,MATCH(B504,Historical!$B$7:$B$1446,0)))^(1/3)-1)*100)</f>
        <v>27.528745518159269</v>
      </c>
      <c r="U504" s="761">
        <f>IF(INDEX(Historical!$H$7:$H$1432,MATCH(B504,Historical!$B$7:$B$1446,0))=0,"n/a",((INDEX(Historical!$C$7:$C$1439,MATCH(B504,Historical!$B$7:$B$1446,0))/INDEX(Historical!$H$7:$H$1432,MATCH(B504,Historical!$B$7:$B$1446,0)))^(1/5)-1)*100)</f>
        <v>24.132895337960147</v>
      </c>
      <c r="V504" s="761" t="str">
        <f>IF(INDEX(Historical!$O$7:$O$1432,MATCH(B504,Historical!$B$7:$B$1446,0))=0,"n/a",((INDEX(Historical!$C$7:$C$1439,MATCH(B504,Historical!$B$7:$B$1446,0))/INDEX(Historical!$O$7:$O$1432,MATCH(B504,Historical!$B$7:$B$1446,0)))^(1/10)-1)*100)</f>
        <v>n/a</v>
      </c>
      <c r="W504" s="762" t="str">
        <f t="shared" si="124"/>
        <v>n/a</v>
      </c>
      <c r="X504" s="763">
        <f t="shared" si="125"/>
        <v>1.5177921596201349</v>
      </c>
      <c r="Y504" s="927"/>
      <c r="Z504" s="704">
        <f t="shared" si="126"/>
        <v>8.2644628099173563</v>
      </c>
      <c r="AA504" s="937">
        <f t="shared" si="127"/>
        <v>25.976584022038569</v>
      </c>
      <c r="AB504" s="641">
        <v>12</v>
      </c>
      <c r="AC504" s="918">
        <v>7.26</v>
      </c>
      <c r="AD504" s="918" t="s">
        <v>137</v>
      </c>
      <c r="AE504" s="918">
        <v>10.61</v>
      </c>
      <c r="AF504" s="920" t="s">
        <v>137</v>
      </c>
      <c r="AG504" s="921">
        <v>-182.8</v>
      </c>
      <c r="AH504" s="918">
        <v>36.5</v>
      </c>
      <c r="AI504" s="918" t="s">
        <v>137</v>
      </c>
      <c r="AJ504" s="918">
        <v>15.9</v>
      </c>
      <c r="AK504" s="918" t="s">
        <v>137</v>
      </c>
      <c r="AL504" s="930">
        <v>769.45</v>
      </c>
      <c r="AM504" s="924">
        <v>30</v>
      </c>
      <c r="AN504" s="918" t="s">
        <v>137</v>
      </c>
      <c r="AO504" s="804">
        <f t="shared" si="128"/>
        <v>-1.5255381988989321</v>
      </c>
      <c r="AP504" s="805">
        <f t="shared" si="129"/>
        <v>24.451045823139637</v>
      </c>
      <c r="AQ504" s="938" t="str">
        <f t="shared" si="130"/>
        <v>n/a</v>
      </c>
      <c r="AR504" s="704">
        <f>INDEX(Historical!$C$7:$C$1439,MATCH(B504,Historical!$B$7:$B$1446,0))*IF(AH504="n/a",1.03,IF(AH504&lt;0,1.01,IF(AH504&gt;10,1.1,(1+AH504/100))))</f>
        <v>0.6160000000000001</v>
      </c>
      <c r="AS504" s="937">
        <f t="shared" si="131"/>
        <v>0.63448000000000015</v>
      </c>
      <c r="AT504" s="937">
        <f t="shared" si="136"/>
        <v>0.65351440000000016</v>
      </c>
      <c r="AU504" s="937">
        <f t="shared" si="136"/>
        <v>0.67311983200000014</v>
      </c>
      <c r="AV504" s="937">
        <f t="shared" si="136"/>
        <v>0.6933134269600002</v>
      </c>
      <c r="AW504" s="704">
        <f t="shared" si="132"/>
        <v>3.2704276589600005</v>
      </c>
      <c r="AX504" s="812">
        <f t="shared" si="133"/>
        <v>1.7341469107375791</v>
      </c>
      <c r="AY504" s="997">
        <v>0.13</v>
      </c>
      <c r="AZ504" s="924">
        <v>46.989999999999995</v>
      </c>
      <c r="BA504" s="924">
        <v>0.8</v>
      </c>
      <c r="BB504" s="924">
        <v>14.37</v>
      </c>
      <c r="BC504" s="924">
        <v>21.26</v>
      </c>
      <c r="BD504" s="963"/>
      <c r="BE504" s="666">
        <v>2010</v>
      </c>
      <c r="BF504" s="948" t="e">
        <f>#VALUE!</f>
        <v>#VALUE!</v>
      </c>
      <c r="BG504" s="933">
        <v>62.2</v>
      </c>
    </row>
    <row r="505" spans="1:59" s="537" customFormat="1" x14ac:dyDescent="0.2">
      <c r="A505" s="611" t="s">
        <v>3939</v>
      </c>
      <c r="B505" s="645" t="s">
        <v>3940</v>
      </c>
      <c r="C505" s="994" t="s">
        <v>123</v>
      </c>
      <c r="D505" s="994" t="s">
        <v>4208</v>
      </c>
      <c r="E505" s="794">
        <v>6</v>
      </c>
      <c r="F505" s="526">
        <v>768</v>
      </c>
      <c r="G505" s="526" t="s">
        <v>106</v>
      </c>
      <c r="H505" s="526" t="s">
        <v>106</v>
      </c>
      <c r="I505" s="926">
        <v>22.71</v>
      </c>
      <c r="J505" s="704">
        <f t="shared" si="121"/>
        <v>7.6230735358872748</v>
      </c>
      <c r="K505" s="929">
        <v>0.43280000000000002</v>
      </c>
      <c r="L505" s="641">
        <v>4</v>
      </c>
      <c r="M505" s="695">
        <f t="shared" si="122"/>
        <v>1.7312000000000001</v>
      </c>
      <c r="N505" s="923" t="s">
        <v>649</v>
      </c>
      <c r="O505" s="797">
        <v>0.42070000000000002</v>
      </c>
      <c r="P505" s="917">
        <v>43500</v>
      </c>
      <c r="Q505" s="917">
        <v>43516</v>
      </c>
      <c r="R505" s="695">
        <f t="shared" si="123"/>
        <v>2.8761587829807462</v>
      </c>
      <c r="S505" s="761">
        <f>IF(INDEX(Historical!$D$7:$D$1439,MATCH(B505,Historical!$B$7:$B$1446,0))=0,"n/a",(INDEX(Historical!$C$7:$C$1439,MATCH(B505,Historical!$B$7:$B$1446,0))/INDEX(Historical!$D$7:$D$1439,MATCH(B505,Historical!$B$7:$B$1446,0))-1)*100)</f>
        <v>12.002776813606397</v>
      </c>
      <c r="T505" s="761">
        <f>IF(INDEX(Historical!$F$7:$F$1432,MATCH(B505,Historical!$B$7:$B$1446,0))=0,"n/a",((INDEX(Historical!$C$7:$C$1439,MATCH(B505,Historical!$B$7:$B$1446,0))/INDEX(Historical!$F$7:$F$1432,MATCH(B505,Historical!$B$7:$B$1446,0)))^(1/3)-1)*100)</f>
        <v>12.002804134292422</v>
      </c>
      <c r="U505" s="761" t="str">
        <f>IF(INDEX(Historical!$H$7:$H$1432,MATCH(B505,Historical!$B$7:$B$1446,0))=0,"n/a",((INDEX(Historical!$C$7:$C$1439,MATCH(B505,Historical!$B$7:$B$1446,0))/INDEX(Historical!$H$7:$H$1432,MATCH(B505,Historical!$B$7:$B$1446,0)))^(1/5)-1)*100)</f>
        <v>n/a</v>
      </c>
      <c r="V505" s="761" t="str">
        <f>IF(INDEX(Historical!$O$7:$O$1432,MATCH(B505,Historical!$B$7:$B$1446,0))=0,"n/a",((INDEX(Historical!$C$7:$C$1439,MATCH(B505,Historical!$B$7:$B$1446,0))/INDEX(Historical!$O$7:$O$1432,MATCH(B505,Historical!$B$7:$B$1446,0)))^(1/10)-1)*100)</f>
        <v>n/a</v>
      </c>
      <c r="W505" s="762" t="str">
        <f t="shared" si="124"/>
        <v>n/a</v>
      </c>
      <c r="X505" s="763" t="str">
        <f t="shared" si="125"/>
        <v>n/a</v>
      </c>
      <c r="Y505" s="928"/>
      <c r="Z505" s="704">
        <f t="shared" si="126"/>
        <v>113.15032679738562</v>
      </c>
      <c r="AA505" s="937">
        <f t="shared" si="127"/>
        <v>14.843137254901961</v>
      </c>
      <c r="AB505" s="641">
        <v>12</v>
      </c>
      <c r="AC505" s="918">
        <v>1.53</v>
      </c>
      <c r="AD505" s="918">
        <v>5.1100000000000003</v>
      </c>
      <c r="AE505" s="918">
        <v>0.56999999999999995</v>
      </c>
      <c r="AF505" s="918">
        <v>1.6</v>
      </c>
      <c r="AG505" s="918">
        <v>10.7</v>
      </c>
      <c r="AH505" s="918">
        <v>-10.7</v>
      </c>
      <c r="AI505" s="918">
        <v>11.469999999999999</v>
      </c>
      <c r="AJ505" s="918">
        <v>-41.099999999999994</v>
      </c>
      <c r="AK505" s="918">
        <v>2.9000000000000004</v>
      </c>
      <c r="AL505" s="930">
        <v>737.85</v>
      </c>
      <c r="AM505" s="924">
        <v>0.6</v>
      </c>
      <c r="AN505" s="918">
        <v>1.04</v>
      </c>
      <c r="AO505" s="804" t="str">
        <f t="shared" si="128"/>
        <v>n/a</v>
      </c>
      <c r="AP505" s="805" t="str">
        <f t="shared" si="129"/>
        <v>n/a</v>
      </c>
      <c r="AQ505" s="938">
        <f t="shared" si="130"/>
        <v>2.7381128194793325</v>
      </c>
      <c r="AR505" s="704">
        <f>INDEX(Historical!$C$7:$C$1439,MATCH(B505,Historical!$B$7:$B$1446,0))*IF(AH505="n/a",1.03,IF(AH505&lt;0,1.01,IF(AH505&gt;10,1.1,(1+AH505/100))))</f>
        <v>1.629534</v>
      </c>
      <c r="AS505" s="937">
        <f t="shared" si="131"/>
        <v>1.7924874000000002</v>
      </c>
      <c r="AT505" s="937">
        <f t="shared" si="136"/>
        <v>1.8444695346</v>
      </c>
      <c r="AU505" s="937">
        <f t="shared" si="136"/>
        <v>1.8979591511033997</v>
      </c>
      <c r="AV505" s="937">
        <f t="shared" si="136"/>
        <v>1.9529999664853981</v>
      </c>
      <c r="AW505" s="704">
        <f t="shared" si="132"/>
        <v>9.1174500521887989</v>
      </c>
      <c r="AX505" s="812">
        <f t="shared" si="133"/>
        <v>40.147292171681194</v>
      </c>
      <c r="AY505" s="997">
        <v>0.6</v>
      </c>
      <c r="AZ505" s="924">
        <v>12.15</v>
      </c>
      <c r="BA505" s="924">
        <v>-18.16</v>
      </c>
      <c r="BB505" s="924">
        <v>0.13999999999999999</v>
      </c>
      <c r="BC505" s="924">
        <v>-4.71</v>
      </c>
      <c r="BD505" s="963"/>
      <c r="BE505" s="666">
        <v>2014</v>
      </c>
      <c r="BF505" s="948" t="e">
        <f>#VALUE!</f>
        <v>#VALUE!</v>
      </c>
      <c r="BG505" s="933">
        <v>3.3000000000000003</v>
      </c>
    </row>
    <row r="506" spans="1:59" s="537" customFormat="1" x14ac:dyDescent="0.2">
      <c r="A506" s="932" t="s">
        <v>1820</v>
      </c>
      <c r="B506" s="645" t="s">
        <v>1821</v>
      </c>
      <c r="C506" s="994" t="s">
        <v>108</v>
      </c>
      <c r="D506" s="994" t="s">
        <v>118</v>
      </c>
      <c r="E506" s="794">
        <v>8</v>
      </c>
      <c r="F506" s="526">
        <v>584</v>
      </c>
      <c r="G506" s="526" t="s">
        <v>106</v>
      </c>
      <c r="H506" s="526" t="s">
        <v>106</v>
      </c>
      <c r="I506" s="926">
        <v>175.65</v>
      </c>
      <c r="J506" s="704">
        <f t="shared" si="121"/>
        <v>1.4802163393111301</v>
      </c>
      <c r="K506" s="929">
        <v>0.65</v>
      </c>
      <c r="L506" s="641">
        <v>4</v>
      </c>
      <c r="M506" s="695">
        <f t="shared" si="122"/>
        <v>2.6</v>
      </c>
      <c r="N506" s="923" t="s">
        <v>220</v>
      </c>
      <c r="O506" s="797">
        <v>0.6</v>
      </c>
      <c r="P506" s="917">
        <v>43552</v>
      </c>
      <c r="Q506" s="917">
        <v>43570</v>
      </c>
      <c r="R506" s="695">
        <f t="shared" si="123"/>
        <v>8.333333333333341</v>
      </c>
      <c r="S506" s="761">
        <f>IF(INDEX(Historical!$D$7:$D$1439,MATCH(B506,Historical!$B$7:$B$1446,0))=0,"n/a",(INDEX(Historical!$C$7:$C$1439,MATCH(B506,Historical!$B$7:$B$1446,0))/INDEX(Historical!$D$7:$D$1439,MATCH(B506,Historical!$B$7:$B$1446,0))-1)*100)</f>
        <v>12.56038647342994</v>
      </c>
      <c r="T506" s="761">
        <f>IF(INDEX(Historical!$F$7:$F$1432,MATCH(B506,Historical!$B$7:$B$1446,0))=0,"n/a",((INDEX(Historical!$C$7:$C$1439,MATCH(B506,Historical!$B$7:$B$1446,0))/INDEX(Historical!$F$7:$F$1432,MATCH(B506,Historical!$B$7:$B$1446,0)))^(1/3)-1)*100)</f>
        <v>23.732447382153833</v>
      </c>
      <c r="U506" s="761">
        <f>IF(INDEX(Historical!$H$7:$H$1432,MATCH(B506,Historical!$B$7:$B$1446,0))=0,"n/a",((INDEX(Historical!$C$7:$C$1439,MATCH(B506,Historical!$B$7:$B$1446,0))/INDEX(Historical!$H$7:$H$1432,MATCH(B506,Historical!$B$7:$B$1446,0)))^(1/5)-1)*100)</f>
        <v>15.986271670980345</v>
      </c>
      <c r="V506" s="761">
        <f>IF(INDEX(Historical!$O$7:$O$1432,MATCH(B506,Historical!$B$7:$B$1446,0))=0,"n/a",((INDEX(Historical!$C$7:$C$1439,MATCH(B506,Historical!$B$7:$B$1446,0))/INDEX(Historical!$O$7:$O$1432,MATCH(B506,Historical!$B$7:$B$1446,0)))^(1/10)-1)*100)</f>
        <v>8.5055292511012848</v>
      </c>
      <c r="W506" s="762">
        <f t="shared" si="124"/>
        <v>1.8795152187514332</v>
      </c>
      <c r="X506" s="763" t="str">
        <f t="shared" si="125"/>
        <v>n/a</v>
      </c>
      <c r="Y506" s="928" t="s">
        <v>810</v>
      </c>
      <c r="Z506" s="704">
        <f t="shared" si="126"/>
        <v>49.523809523809526</v>
      </c>
      <c r="AA506" s="937">
        <f t="shared" si="127"/>
        <v>33.457142857142856</v>
      </c>
      <c r="AB506" s="641">
        <v>12</v>
      </c>
      <c r="AC506" s="918">
        <v>5.25</v>
      </c>
      <c r="AD506" s="918">
        <v>2.64</v>
      </c>
      <c r="AE506" s="918">
        <v>2.66</v>
      </c>
      <c r="AF506" s="918">
        <v>2.2799999999999998</v>
      </c>
      <c r="AG506" s="918">
        <v>6.8000000000000007</v>
      </c>
      <c r="AH506" s="918">
        <v>12.2</v>
      </c>
      <c r="AI506" s="918">
        <v>10.73</v>
      </c>
      <c r="AJ506" s="918">
        <v>-0.5</v>
      </c>
      <c r="AK506" s="918">
        <v>12.68</v>
      </c>
      <c r="AL506" s="930">
        <v>22640</v>
      </c>
      <c r="AM506" s="924">
        <v>0.6</v>
      </c>
      <c r="AN506" s="918">
        <v>0.46</v>
      </c>
      <c r="AO506" s="804">
        <f t="shared" si="128"/>
        <v>-15.990654846851381</v>
      </c>
      <c r="AP506" s="805">
        <f t="shared" si="129"/>
        <v>17.466488010291474</v>
      </c>
      <c r="AQ506" s="938">
        <f t="shared" si="130"/>
        <v>84.128319644855537</v>
      </c>
      <c r="AR506" s="704">
        <f>INDEX(Historical!$C$7:$C$1439,MATCH(B506,Historical!$B$7:$B$1446,0))*IF(AH506="n/a",1.03,IF(AH506&lt;0,1.01,IF(AH506&gt;10,1.1,(1+AH506/100))))</f>
        <v>2.5630000000000002</v>
      </c>
      <c r="AS506" s="937">
        <f t="shared" si="131"/>
        <v>2.8193000000000006</v>
      </c>
      <c r="AT506" s="937">
        <f t="shared" si="136"/>
        <v>3.101230000000001</v>
      </c>
      <c r="AU506" s="937">
        <f t="shared" si="136"/>
        <v>3.4113530000000014</v>
      </c>
      <c r="AV506" s="937">
        <f t="shared" si="136"/>
        <v>3.7524883000000018</v>
      </c>
      <c r="AW506" s="704">
        <f t="shared" si="132"/>
        <v>15.647371300000005</v>
      </c>
      <c r="AX506" s="812">
        <f t="shared" si="133"/>
        <v>8.9082671790492487</v>
      </c>
      <c r="AY506" s="997">
        <v>0.82</v>
      </c>
      <c r="AZ506" s="924">
        <v>30.59</v>
      </c>
      <c r="BA506" s="924">
        <v>-6.52</v>
      </c>
      <c r="BB506" s="924">
        <v>4.18</v>
      </c>
      <c r="BC506" s="924">
        <v>13.120000000000001</v>
      </c>
      <c r="BD506" s="963"/>
      <c r="BE506" s="666">
        <v>2012</v>
      </c>
      <c r="BF506" s="948" t="e">
        <f>#VALUE!</f>
        <v>#VALUE!</v>
      </c>
      <c r="BG506" s="933">
        <v>2.1</v>
      </c>
    </row>
    <row r="507" spans="1:59" s="537" customFormat="1" x14ac:dyDescent="0.2">
      <c r="A507" s="537" t="s">
        <v>1817</v>
      </c>
      <c r="B507" s="645" t="s">
        <v>1818</v>
      </c>
      <c r="C507" s="994" t="s">
        <v>108</v>
      </c>
      <c r="D507" s="994" t="s">
        <v>4376</v>
      </c>
      <c r="E507" s="794">
        <v>8</v>
      </c>
      <c r="F507" s="526">
        <v>517</v>
      </c>
      <c r="G507" s="526" t="s">
        <v>106</v>
      </c>
      <c r="H507" s="526" t="s">
        <v>106</v>
      </c>
      <c r="I507" s="926">
        <v>34.5</v>
      </c>
      <c r="J507" s="704">
        <f t="shared" si="121"/>
        <v>0.92753623188405798</v>
      </c>
      <c r="K507" s="929">
        <v>0.32</v>
      </c>
      <c r="L507" s="641">
        <v>1</v>
      </c>
      <c r="M507" s="695">
        <f t="shared" si="122"/>
        <v>0.32</v>
      </c>
      <c r="N507" s="923" t="s">
        <v>1819</v>
      </c>
      <c r="O507" s="797">
        <v>0.31</v>
      </c>
      <c r="P507" s="917">
        <v>43311</v>
      </c>
      <c r="Q507" s="917">
        <v>43321</v>
      </c>
      <c r="R507" s="695">
        <f t="shared" si="123"/>
        <v>3.2258064516129057</v>
      </c>
      <c r="S507" s="761">
        <f>IF(INDEX(Historical!$D$7:$D$1439,MATCH(B507,Historical!$B$7:$B$1446,0))=0,"n/a",(INDEX(Historical!$C$7:$C$1439,MATCH(B507,Historical!$B$7:$B$1446,0))/INDEX(Historical!$D$7:$D$1439,MATCH(B507,Historical!$B$7:$B$1446,0))-1)*100)</f>
        <v>3.2258064516129004</v>
      </c>
      <c r="T507" s="761">
        <f>IF(INDEX(Historical!$F$7:$F$1432,MATCH(B507,Historical!$B$7:$B$1446,0))=0,"n/a",((INDEX(Historical!$C$7:$C$1439,MATCH(B507,Historical!$B$7:$B$1446,0))/INDEX(Historical!$F$7:$F$1432,MATCH(B507,Historical!$B$7:$B$1446,0)))^(1/3)-1)*100)</f>
        <v>5.8267367978799722</v>
      </c>
      <c r="U507" s="761">
        <f>IF(INDEX(Historical!$H$7:$H$1432,MATCH(B507,Historical!$B$7:$B$1446,0))=0,"n/a",((INDEX(Historical!$C$7:$C$1439,MATCH(B507,Historical!$B$7:$B$1446,0))/INDEX(Historical!$H$7:$H$1432,MATCH(B507,Historical!$B$7:$B$1446,0)))^(1/5)-1)*100)</f>
        <v>5.0611121761506839</v>
      </c>
      <c r="V507" s="761" t="str">
        <f>IF(INDEX(Historical!$O$7:$O$1432,MATCH(B507,Historical!$B$7:$B$1446,0))=0,"n/a",((INDEX(Historical!$C$7:$C$1439,MATCH(B507,Historical!$B$7:$B$1446,0))/INDEX(Historical!$O$7:$O$1432,MATCH(B507,Historical!$B$7:$B$1446,0)))^(1/10)-1)*100)</f>
        <v>n/a</v>
      </c>
      <c r="W507" s="762" t="str">
        <f t="shared" si="124"/>
        <v>n/a</v>
      </c>
      <c r="X507" s="763" t="str">
        <f t="shared" si="125"/>
        <v>n/a</v>
      </c>
      <c r="Y507" s="928"/>
      <c r="Z507" s="704" t="str">
        <f t="shared" si="126"/>
        <v>n/a</v>
      </c>
      <c r="AA507" s="937" t="str">
        <f t="shared" si="127"/>
        <v>n/a</v>
      </c>
      <c r="AB507" s="641">
        <v>12</v>
      </c>
      <c r="AC507" s="918" t="s">
        <v>137</v>
      </c>
      <c r="AD507" s="918" t="s">
        <v>137</v>
      </c>
      <c r="AE507" s="918" t="s">
        <v>137</v>
      </c>
      <c r="AF507" s="918" t="s">
        <v>137</v>
      </c>
      <c r="AG507" s="918" t="s">
        <v>137</v>
      </c>
      <c r="AH507" s="918" t="s">
        <v>137</v>
      </c>
      <c r="AI507" s="918" t="s">
        <v>137</v>
      </c>
      <c r="AJ507" s="918" t="s">
        <v>137</v>
      </c>
      <c r="AK507" s="918" t="s">
        <v>137</v>
      </c>
      <c r="AL507" s="930" t="s">
        <v>137</v>
      </c>
      <c r="AM507" s="924" t="s">
        <v>137</v>
      </c>
      <c r="AN507" s="918" t="s">
        <v>137</v>
      </c>
      <c r="AO507" s="804" t="str">
        <f t="shared" si="128"/>
        <v>n/a</v>
      </c>
      <c r="AP507" s="805">
        <f t="shared" si="129"/>
        <v>5.9886484080347415</v>
      </c>
      <c r="AQ507" s="938" t="str">
        <f t="shared" si="130"/>
        <v>n/a</v>
      </c>
      <c r="AR507" s="704">
        <f>INDEX(Historical!$C$7:$C$1439,MATCH(B507,Historical!$B$7:$B$1446,0))*IF(AH507="n/a",1.03,IF(AH507&lt;0,1.01,IF(AH507&gt;10,1.1,(1+AH507/100))))</f>
        <v>0.3296</v>
      </c>
      <c r="AS507" s="937">
        <f t="shared" si="131"/>
        <v>0.33948800000000001</v>
      </c>
      <c r="AT507" s="937">
        <f t="shared" ref="AT507:AV524" si="137">IF($AK507="n/a",1.03*AS507,IF($AK507&lt;0,1.01*AS507,IF($AK507&gt;10,1.1*AS507,(1+$AK507/100)*AS507)))</f>
        <v>0.34967264000000003</v>
      </c>
      <c r="AU507" s="937">
        <f t="shared" si="137"/>
        <v>0.36016281920000004</v>
      </c>
      <c r="AV507" s="937">
        <f t="shared" si="137"/>
        <v>0.37096770377600002</v>
      </c>
      <c r="AW507" s="704">
        <f t="shared" si="132"/>
        <v>1.7498911629760001</v>
      </c>
      <c r="AX507" s="812">
        <f t="shared" si="133"/>
        <v>5.0721482984811601</v>
      </c>
      <c r="AY507" s="997" t="s">
        <v>137</v>
      </c>
      <c r="AZ507" s="924" t="s">
        <v>137</v>
      </c>
      <c r="BA507" s="924" t="s">
        <v>137</v>
      </c>
      <c r="BB507" s="924" t="s">
        <v>137</v>
      </c>
      <c r="BC507" s="924" t="s">
        <v>137</v>
      </c>
      <c r="BD507" s="963" t="s">
        <v>4301</v>
      </c>
      <c r="BE507" s="666">
        <v>2011</v>
      </c>
      <c r="BF507" s="948" t="e">
        <f>#VALUE!</f>
        <v>#VALUE!</v>
      </c>
      <c r="BG507" s="933" t="s">
        <v>137</v>
      </c>
    </row>
    <row r="508" spans="1:59" s="537" customFormat="1" x14ac:dyDescent="0.2">
      <c r="A508" s="764" t="s">
        <v>3804</v>
      </c>
      <c r="B508" s="1213" t="s">
        <v>3805</v>
      </c>
      <c r="C508" s="994" t="s">
        <v>112</v>
      </c>
      <c r="D508" s="994" t="s">
        <v>1230</v>
      </c>
      <c r="E508" s="794">
        <v>5</v>
      </c>
      <c r="F508" s="526">
        <v>815</v>
      </c>
      <c r="G508" s="526" t="s">
        <v>106</v>
      </c>
      <c r="H508" s="526" t="s">
        <v>106</v>
      </c>
      <c r="I508" s="934">
        <v>25.77</v>
      </c>
      <c r="J508" s="704">
        <f t="shared" si="121"/>
        <v>1.2417539774932091</v>
      </c>
      <c r="K508" s="537">
        <v>0.08</v>
      </c>
      <c r="L508" s="526">
        <v>4</v>
      </c>
      <c r="M508" s="695">
        <f t="shared" si="122"/>
        <v>0.32</v>
      </c>
      <c r="N508" s="526" t="s">
        <v>520</v>
      </c>
      <c r="O508" s="645">
        <v>7.0000000000000007E-2</v>
      </c>
      <c r="P508" s="684">
        <v>43255</v>
      </c>
      <c r="Q508" s="684">
        <v>43266</v>
      </c>
      <c r="R508" s="695">
        <f t="shared" si="123"/>
        <v>14.285714285714276</v>
      </c>
      <c r="S508" s="761">
        <f>IF(INDEX(Historical!$D$7:$D$1439,MATCH(B508,Historical!$B$7:$B$1446,0))=0,"n/a",(INDEX(Historical!$C$7:$C$1439,MATCH(B508,Historical!$B$7:$B$1446,0))/INDEX(Historical!$D$7:$D$1439,MATCH(B508,Historical!$B$7:$B$1446,0))-1)*100)</f>
        <v>14.814814814814813</v>
      </c>
      <c r="T508" s="761">
        <f>IF(INDEX(Historical!$F$7:$F$1432,MATCH(B508,Historical!$B$7:$B$1446,0))=0,"n/a",((INDEX(Historical!$C$7:$C$1439,MATCH(B508,Historical!$B$7:$B$1446,0))/INDEX(Historical!$F$7:$F$1432,MATCH(B508,Historical!$B$7:$B$1446,0)))^(1/3)-1)*100)</f>
        <v>17.725180311441701</v>
      </c>
      <c r="U508" s="761" t="str">
        <f>IF(INDEX(Historical!$H$7:$H$1432,MATCH(B508,Historical!$B$7:$B$1446,0))=0,"n/a",((INDEX(Historical!$C$7:$C$1439,MATCH(B508,Historical!$B$7:$B$1446,0))/INDEX(Historical!$H$7:$H$1432,MATCH(B508,Historical!$B$7:$B$1446,0)))^(1/5)-1)*100)</f>
        <v>n/a</v>
      </c>
      <c r="V508" s="761" t="str">
        <f>IF(INDEX(Historical!$O$7:$O$1432,MATCH(B508,Historical!$B$7:$B$1446,0))=0,"n/a",((INDEX(Historical!$C$7:$C$1439,MATCH(B508,Historical!$B$7:$B$1446,0))/INDEX(Historical!$O$7:$O$1432,MATCH(B508,Historical!$B$7:$B$1446,0)))^(1/10)-1)*100)</f>
        <v>n/a</v>
      </c>
      <c r="W508" s="762" t="str">
        <f t="shared" si="124"/>
        <v>n/a</v>
      </c>
      <c r="X508" s="763" t="str">
        <f t="shared" si="125"/>
        <v>n/a</v>
      </c>
      <c r="Y508" s="705"/>
      <c r="Z508" s="704">
        <f t="shared" si="126"/>
        <v>24.427480916030532</v>
      </c>
      <c r="AA508" s="937">
        <f t="shared" si="127"/>
        <v>19.671755725190838</v>
      </c>
      <c r="AB508" s="641">
        <v>3</v>
      </c>
      <c r="AC508" s="933">
        <v>1.31</v>
      </c>
      <c r="AD508" s="933">
        <v>0.75</v>
      </c>
      <c r="AE508" s="918">
        <v>1.1200000000000001</v>
      </c>
      <c r="AF508" s="918">
        <v>7.49</v>
      </c>
      <c r="AG508" s="918">
        <v>39.200000000000003</v>
      </c>
      <c r="AH508" s="918">
        <v>167.5</v>
      </c>
      <c r="AI508" s="918">
        <v>16.09</v>
      </c>
      <c r="AJ508" s="741">
        <v>37.6</v>
      </c>
      <c r="AK508" s="741">
        <v>26.3</v>
      </c>
      <c r="AL508" s="933">
        <v>1520</v>
      </c>
      <c r="AM508" s="933">
        <v>0.89999999999999991</v>
      </c>
      <c r="AN508" s="933">
        <v>1.59</v>
      </c>
      <c r="AO508" s="804" t="str">
        <f t="shared" si="128"/>
        <v>n/a</v>
      </c>
      <c r="AP508" s="805" t="str">
        <f t="shared" si="129"/>
        <v>n/a</v>
      </c>
      <c r="AQ508" s="938">
        <f t="shared" si="130"/>
        <v>155.90054524858709</v>
      </c>
      <c r="AR508" s="704">
        <f>INDEX(Historical!$C$7:$C$1439,MATCH(B508,Historical!$B$7:$B$1446,0))*IF(AH508="n/a",1.03,IF(AH508&lt;0,1.01,IF(AH508&gt;10,1.1,(1+AH508/100))))</f>
        <v>0.34100000000000003</v>
      </c>
      <c r="AS508" s="937">
        <f t="shared" si="131"/>
        <v>0.37510000000000004</v>
      </c>
      <c r="AT508" s="937">
        <f t="shared" si="137"/>
        <v>0.41261000000000009</v>
      </c>
      <c r="AU508" s="937">
        <f t="shared" si="137"/>
        <v>0.45387100000000014</v>
      </c>
      <c r="AV508" s="937">
        <f t="shared" si="137"/>
        <v>0.4992581000000002</v>
      </c>
      <c r="AW508" s="704">
        <f t="shared" si="132"/>
        <v>2.0818391000000003</v>
      </c>
      <c r="AX508" s="812">
        <f t="shared" si="133"/>
        <v>8.0785374466433844</v>
      </c>
      <c r="AY508" s="790">
        <v>0.99</v>
      </c>
      <c r="AZ508" s="918">
        <v>11.85</v>
      </c>
      <c r="BA508" s="918">
        <v>-23.07</v>
      </c>
      <c r="BB508" s="918">
        <v>1.7999999999999998</v>
      </c>
      <c r="BC508" s="918">
        <v>-6.77</v>
      </c>
      <c r="BD508" s="963"/>
      <c r="BE508" s="666">
        <v>2014</v>
      </c>
      <c r="BF508" s="948" t="e">
        <f>#VALUE!</f>
        <v>#VALUE!</v>
      </c>
      <c r="BG508" s="933">
        <v>6.1</v>
      </c>
    </row>
    <row r="509" spans="1:59" s="537" customFormat="1" x14ac:dyDescent="0.2">
      <c r="A509" s="630" t="s">
        <v>1824</v>
      </c>
      <c r="B509" s="645" t="s">
        <v>1825</v>
      </c>
      <c r="C509" s="994" t="s">
        <v>123</v>
      </c>
      <c r="D509" s="994" t="s">
        <v>4393</v>
      </c>
      <c r="E509" s="794">
        <v>8</v>
      </c>
      <c r="F509" s="526">
        <v>529</v>
      </c>
      <c r="G509" s="526" t="s">
        <v>37</v>
      </c>
      <c r="H509" s="526" t="s">
        <v>37</v>
      </c>
      <c r="I509" s="926">
        <v>37.32</v>
      </c>
      <c r="J509" s="704">
        <f t="shared" si="121"/>
        <v>2.4651661307609865</v>
      </c>
      <c r="K509" s="929">
        <v>0.23</v>
      </c>
      <c r="L509" s="641">
        <v>4</v>
      </c>
      <c r="M509" s="695">
        <f t="shared" si="122"/>
        <v>0.92</v>
      </c>
      <c r="N509" s="923" t="s">
        <v>152</v>
      </c>
      <c r="O509" s="797">
        <v>0.21</v>
      </c>
      <c r="P509" s="917">
        <v>43356</v>
      </c>
      <c r="Q509" s="917">
        <v>43371</v>
      </c>
      <c r="R509" s="695">
        <f t="shared" si="123"/>
        <v>9.5238095238095326</v>
      </c>
      <c r="S509" s="761">
        <f>IF(INDEX(Historical!$D$7:$D$1439,MATCH(B509,Historical!$B$7:$B$1446,0))=0,"n/a",(INDEX(Historical!$C$7:$C$1439,MATCH(B509,Historical!$B$7:$B$1446,0))/INDEX(Historical!$D$7:$D$1439,MATCH(B509,Historical!$B$7:$B$1446,0))-1)*100)</f>
        <v>7.3170731707316916</v>
      </c>
      <c r="T509" s="761">
        <f>IF(INDEX(Historical!$F$7:$F$1432,MATCH(B509,Historical!$B$7:$B$1446,0))=0,"n/a",((INDEX(Historical!$C$7:$C$1439,MATCH(B509,Historical!$B$7:$B$1446,0))/INDEX(Historical!$F$7:$F$1432,MATCH(B509,Historical!$B$7:$B$1446,0)))^(1/3)-1)*100)</f>
        <v>5.9457770971115043</v>
      </c>
      <c r="U509" s="761">
        <f>IF(INDEX(Historical!$H$7:$H$1432,MATCH(B509,Historical!$B$7:$B$1446,0))=0,"n/a",((INDEX(Historical!$C$7:$C$1439,MATCH(B509,Historical!$B$7:$B$1446,0))/INDEX(Historical!$H$7:$H$1432,MATCH(B509,Historical!$B$7:$B$1446,0)))^(1/5)-1)*100)</f>
        <v>9.4608784223157549</v>
      </c>
      <c r="V509" s="761">
        <f>IF(INDEX(Historical!$O$7:$O$1432,MATCH(B509,Historical!$B$7:$B$1446,0))=0,"n/a",((INDEX(Historical!$C$7:$C$1439,MATCH(B509,Historical!$B$7:$B$1446,0))/INDEX(Historical!$O$7:$O$1432,MATCH(B509,Historical!$B$7:$B$1446,0)))^(1/10)-1)*100)</f>
        <v>2.6118165254426451</v>
      </c>
      <c r="W509" s="762">
        <f t="shared" si="124"/>
        <v>3.622336534804008</v>
      </c>
      <c r="X509" s="763">
        <f t="shared" si="125"/>
        <v>1.6035387156467382</v>
      </c>
      <c r="Y509" s="718"/>
      <c r="Z509" s="704">
        <f t="shared" si="126"/>
        <v>37.704918032786885</v>
      </c>
      <c r="AA509" s="937">
        <f t="shared" si="127"/>
        <v>15.295081967213115</v>
      </c>
      <c r="AB509" s="641">
        <v>5</v>
      </c>
      <c r="AC509" s="918">
        <v>2.44</v>
      </c>
      <c r="AD509" s="918">
        <v>0.37</v>
      </c>
      <c r="AE509" s="918">
        <v>0.62</v>
      </c>
      <c r="AF509" s="918">
        <v>2.48</v>
      </c>
      <c r="AG509" s="918">
        <v>22.3</v>
      </c>
      <c r="AH509" s="918">
        <v>-19.2</v>
      </c>
      <c r="AI509" s="918">
        <v>18.740000000000002</v>
      </c>
      <c r="AJ509" s="918">
        <v>5.8999999999999995</v>
      </c>
      <c r="AK509" s="918">
        <v>41.5</v>
      </c>
      <c r="AL509" s="930">
        <v>2400</v>
      </c>
      <c r="AM509" s="924">
        <v>5.5</v>
      </c>
      <c r="AN509" s="918">
        <v>0.86</v>
      </c>
      <c r="AO509" s="804">
        <f t="shared" si="128"/>
        <v>-3.3690374141363737</v>
      </c>
      <c r="AP509" s="805">
        <f t="shared" si="129"/>
        <v>11.926044553076741</v>
      </c>
      <c r="AQ509" s="938">
        <f t="shared" si="130"/>
        <v>29.840591630555501</v>
      </c>
      <c r="AR509" s="704">
        <f>INDEX(Historical!$C$7:$C$1439,MATCH(B509,Historical!$B$7:$B$1446,0))*IF(AH509="n/a",1.03,IF(AH509&lt;0,1.01,IF(AH509&gt;10,1.1,(1+AH509/100))))</f>
        <v>0.88880000000000003</v>
      </c>
      <c r="AS509" s="937">
        <f t="shared" si="131"/>
        <v>0.9776800000000001</v>
      </c>
      <c r="AT509" s="937">
        <f t="shared" si="137"/>
        <v>1.0754480000000002</v>
      </c>
      <c r="AU509" s="937">
        <f t="shared" si="137"/>
        <v>1.1829928000000003</v>
      </c>
      <c r="AV509" s="937">
        <f t="shared" si="137"/>
        <v>1.3012920800000005</v>
      </c>
      <c r="AW509" s="704">
        <f t="shared" si="132"/>
        <v>5.4262128800000013</v>
      </c>
      <c r="AX509" s="812">
        <f t="shared" si="133"/>
        <v>14.539691532690249</v>
      </c>
      <c r="AY509" s="997">
        <v>1.03</v>
      </c>
      <c r="AZ509" s="924">
        <v>18.78</v>
      </c>
      <c r="BA509" s="924">
        <v>-24.83</v>
      </c>
      <c r="BB509" s="924">
        <v>-0.33999999999999997</v>
      </c>
      <c r="BC509" s="924">
        <v>-10.040000000000001</v>
      </c>
      <c r="BD509" s="698"/>
      <c r="BE509" s="666">
        <v>2011</v>
      </c>
      <c r="BF509" s="948" t="e">
        <f>#VALUE!</f>
        <v>#VALUE!</v>
      </c>
      <c r="BG509" s="933">
        <v>7.8</v>
      </c>
    </row>
    <row r="510" spans="1:59" s="537" customFormat="1" x14ac:dyDescent="0.2">
      <c r="A510" s="630" t="s">
        <v>1826</v>
      </c>
      <c r="B510" s="645" t="s">
        <v>3983</v>
      </c>
      <c r="C510" s="994" t="s">
        <v>4380</v>
      </c>
      <c r="D510" s="994" t="s">
        <v>523</v>
      </c>
      <c r="E510" s="794">
        <v>9</v>
      </c>
      <c r="F510" s="526">
        <v>379</v>
      </c>
      <c r="G510" s="526" t="s">
        <v>106</v>
      </c>
      <c r="H510" s="526" t="s">
        <v>106</v>
      </c>
      <c r="I510" s="926">
        <v>52.8</v>
      </c>
      <c r="J510" s="704">
        <f t="shared" si="121"/>
        <v>7.5</v>
      </c>
      <c r="K510" s="929">
        <v>1.98</v>
      </c>
      <c r="L510" s="641">
        <v>2</v>
      </c>
      <c r="M510" s="695">
        <f t="shared" si="122"/>
        <v>3.96</v>
      </c>
      <c r="N510" s="923" t="s">
        <v>1828</v>
      </c>
      <c r="O510" s="797">
        <v>1.9260999999999999</v>
      </c>
      <c r="P510" s="917">
        <v>43265</v>
      </c>
      <c r="Q510" s="917">
        <v>43290</v>
      </c>
      <c r="R510" s="695">
        <f t="shared" si="123"/>
        <v>2.7984009137635666</v>
      </c>
      <c r="S510" s="761">
        <f>IF(INDEX(Historical!$D$7:$D$1439,MATCH(B510,Historical!$B$7:$B$1446,0))=0,"n/a",(INDEX(Historical!$C$7:$C$1439,MATCH(B510,Historical!$B$7:$B$1446,0))/INDEX(Historical!$D$7:$D$1439,MATCH(B510,Historical!$B$7:$B$1446,0))-1)*100)</f>
        <v>10.880491995717655</v>
      </c>
      <c r="T510" s="761">
        <f>IF(INDEX(Historical!$F$7:$F$1432,MATCH(B510,Historical!$B$7:$B$1446,0))=0,"n/a",((INDEX(Historical!$C$7:$C$1439,MATCH(B510,Historical!$B$7:$B$1446,0))/INDEX(Historical!$F$7:$F$1432,MATCH(B510,Historical!$B$7:$B$1446,0)))^(1/3)-1)*100)</f>
        <v>7.2283924363319541</v>
      </c>
      <c r="U510" s="761">
        <f>IF(INDEX(Historical!$H$7:$H$1432,MATCH(B510,Historical!$B$7:$B$1446,0))=0,"n/a",((INDEX(Historical!$C$7:$C$1439,MATCH(B510,Historical!$B$7:$B$1446,0))/INDEX(Historical!$H$7:$H$1432,MATCH(B510,Historical!$B$7:$B$1446,0)))^(1/5)-1)*100)</f>
        <v>11.514487899570369</v>
      </c>
      <c r="V510" s="761">
        <f>IF(INDEX(Historical!$O$7:$O$1432,MATCH(B510,Historical!$B$7:$B$1446,0))=0,"n/a",((INDEX(Historical!$C$7:$C$1439,MATCH(B510,Historical!$B$7:$B$1446,0))/INDEX(Historical!$O$7:$O$1432,MATCH(B510,Historical!$B$7:$B$1446,0)))^(1/10)-1)*100)</f>
        <v>11.948506997974228</v>
      </c>
      <c r="W510" s="762">
        <f t="shared" si="124"/>
        <v>0.96367587193300031</v>
      </c>
      <c r="X510" s="763">
        <f t="shared" si="125"/>
        <v>0.76763252663802461</v>
      </c>
      <c r="Y510" s="927" t="s">
        <v>4194</v>
      </c>
      <c r="Z510" s="704">
        <f t="shared" si="126"/>
        <v>71.609403254972875</v>
      </c>
      <c r="AA510" s="937">
        <f t="shared" si="127"/>
        <v>9.5479204339963832</v>
      </c>
      <c r="AB510" s="641">
        <v>12</v>
      </c>
      <c r="AC510" s="918">
        <v>5.53</v>
      </c>
      <c r="AD510" s="918">
        <v>10.62</v>
      </c>
      <c r="AE510" s="918">
        <v>0.67</v>
      </c>
      <c r="AF510" s="918">
        <v>1.04</v>
      </c>
      <c r="AG510" s="918" t="s">
        <v>137</v>
      </c>
      <c r="AH510" s="918">
        <v>16.900000000000002</v>
      </c>
      <c r="AI510" s="918">
        <v>2.48</v>
      </c>
      <c r="AJ510" s="918">
        <v>15</v>
      </c>
      <c r="AK510" s="918">
        <v>0.89999999999999991</v>
      </c>
      <c r="AL510" s="930">
        <v>13640</v>
      </c>
      <c r="AM510" s="924">
        <v>2.8000000000000003</v>
      </c>
      <c r="AN510" s="918" t="s">
        <v>137</v>
      </c>
      <c r="AO510" s="804">
        <f t="shared" si="128"/>
        <v>9.466567465573986</v>
      </c>
      <c r="AP510" s="805">
        <f t="shared" si="129"/>
        <v>19.014487899570369</v>
      </c>
      <c r="AQ510" s="938">
        <f t="shared" si="130"/>
        <v>-33.567620841920984</v>
      </c>
      <c r="AR510" s="704">
        <f>INDEX(Historical!$C$7:$C$1439,MATCH(B510,Historical!$B$7:$B$1446,0))*IF(AH510="n/a",1.03,IF(AH510&lt;0,1.01,IF(AH510&gt;10,1.1,(1+AH510/100))))</f>
        <v>4.3690900000000008</v>
      </c>
      <c r="AS510" s="937">
        <f t="shared" si="131"/>
        <v>4.4774434320000003</v>
      </c>
      <c r="AT510" s="937">
        <f t="shared" si="137"/>
        <v>4.517740422888</v>
      </c>
      <c r="AU510" s="937">
        <f t="shared" si="137"/>
        <v>4.5584000866939913</v>
      </c>
      <c r="AV510" s="937">
        <f t="shared" si="137"/>
        <v>4.5994256874742367</v>
      </c>
      <c r="AW510" s="704">
        <f t="shared" si="132"/>
        <v>22.522099629056228</v>
      </c>
      <c r="AX510" s="812">
        <f t="shared" si="133"/>
        <v>42.655491721697402</v>
      </c>
      <c r="AY510" s="997">
        <v>1.01</v>
      </c>
      <c r="AZ510" s="924">
        <v>4.95</v>
      </c>
      <c r="BA510" s="924">
        <v>-42.76</v>
      </c>
      <c r="BB510" s="924">
        <v>-5.3199999999999994</v>
      </c>
      <c r="BC510" s="924">
        <v>-19.68</v>
      </c>
      <c r="BD510" s="963"/>
      <c r="BE510" s="666">
        <v>2010</v>
      </c>
      <c r="BF510" s="948" t="e">
        <f>#VALUE!</f>
        <v>#VALUE!</v>
      </c>
      <c r="BG510" s="933" t="s">
        <v>137</v>
      </c>
    </row>
    <row r="511" spans="1:59" s="537" customFormat="1" x14ac:dyDescent="0.2">
      <c r="A511" s="537" t="s">
        <v>1797</v>
      </c>
      <c r="B511" s="645" t="s">
        <v>1798</v>
      </c>
      <c r="C511" s="994" t="s">
        <v>4356</v>
      </c>
      <c r="D511" s="994" t="s">
        <v>4357</v>
      </c>
      <c r="E511" s="794">
        <v>8</v>
      </c>
      <c r="F511" s="526">
        <v>489</v>
      </c>
      <c r="G511" s="526" t="s">
        <v>37</v>
      </c>
      <c r="H511" s="526" t="s">
        <v>115</v>
      </c>
      <c r="I511" s="926">
        <v>29.37</v>
      </c>
      <c r="J511" s="704">
        <f t="shared" si="121"/>
        <v>5.3796390875042555</v>
      </c>
      <c r="K511" s="929">
        <v>0.39500000000000002</v>
      </c>
      <c r="L511" s="641">
        <v>4</v>
      </c>
      <c r="M511" s="695">
        <f t="shared" si="122"/>
        <v>1.58</v>
      </c>
      <c r="N511" s="923" t="s">
        <v>149</v>
      </c>
      <c r="O511" s="797">
        <v>0.38500000000000001</v>
      </c>
      <c r="P511" s="919">
        <v>43166</v>
      </c>
      <c r="Q511" s="919">
        <v>43174</v>
      </c>
      <c r="R511" s="695">
        <f t="shared" si="123"/>
        <v>2.5974025974025996</v>
      </c>
      <c r="S511" s="761">
        <f>IF(INDEX(Historical!$D$7:$D$1439,MATCH(B511,Historical!$B$7:$B$1446,0))=0,"n/a",(INDEX(Historical!$C$7:$C$1439,MATCH(B511,Historical!$B$7:$B$1446,0))/INDEX(Historical!$D$7:$D$1439,MATCH(B511,Historical!$B$7:$B$1446,0))-1)*100)</f>
        <v>2.5974025974025983</v>
      </c>
      <c r="T511" s="761">
        <f>IF(INDEX(Historical!$F$7:$F$1432,MATCH(B511,Historical!$B$7:$B$1446,0))=0,"n/a",((INDEX(Historical!$C$7:$C$1439,MATCH(B511,Historical!$B$7:$B$1446,0))/INDEX(Historical!$F$7:$F$1432,MATCH(B511,Historical!$B$7:$B$1446,0)))^(1/3)-1)*100)</f>
        <v>4.6146886474063287</v>
      </c>
      <c r="U511" s="761">
        <f>IF(INDEX(Historical!$H$7:$H$1432,MATCH(B511,Historical!$B$7:$B$1446,0))=0,"n/a",((INDEX(Historical!$C$7:$C$1439,MATCH(B511,Historical!$B$7:$B$1446,0))/INDEX(Historical!$H$7:$H$1432,MATCH(B511,Historical!$B$7:$B$1446,0)))^(1/5)-1)*100)</f>
        <v>5.3075360122292414</v>
      </c>
      <c r="V511" s="761">
        <f>IF(INDEX(Historical!$O$7:$O$1432,MATCH(B511,Historical!$B$7:$B$1446,0))=0,"n/a",((INDEX(Historical!$C$7:$C$1439,MATCH(B511,Historical!$B$7:$B$1446,0))/INDEX(Historical!$O$7:$O$1432,MATCH(B511,Historical!$B$7:$B$1446,0)))^(1/10)-1)*100)</f>
        <v>-2.8050324237640201</v>
      </c>
      <c r="W511" s="762" t="str">
        <f t="shared" si="124"/>
        <v>n/a</v>
      </c>
      <c r="X511" s="763">
        <f t="shared" si="125"/>
        <v>0.12429826726532182</v>
      </c>
      <c r="Y511" s="736"/>
      <c r="Z511" s="704">
        <f t="shared" si="126"/>
        <v>62.204724409448822</v>
      </c>
      <c r="AA511" s="937">
        <f t="shared" si="127"/>
        <v>11.562992125984252</v>
      </c>
      <c r="AB511" s="641">
        <v>12</v>
      </c>
      <c r="AC511" s="918">
        <v>2.54</v>
      </c>
      <c r="AD511" s="918">
        <v>1.28</v>
      </c>
      <c r="AE511" s="918">
        <v>7.09</v>
      </c>
      <c r="AF511" s="918">
        <v>2.38</v>
      </c>
      <c r="AG511" s="918">
        <v>19.3</v>
      </c>
      <c r="AH511" s="918">
        <v>-2</v>
      </c>
      <c r="AI511" s="918">
        <v>3.08</v>
      </c>
      <c r="AJ511" s="918">
        <v>42.699999999999996</v>
      </c>
      <c r="AK511" s="918">
        <v>9</v>
      </c>
      <c r="AL511" s="930">
        <v>3770</v>
      </c>
      <c r="AM511" s="924">
        <v>3.5999999999999996</v>
      </c>
      <c r="AN511" s="918">
        <v>1.1399999999999999</v>
      </c>
      <c r="AO511" s="804">
        <f t="shared" si="128"/>
        <v>-0.87581702625075408</v>
      </c>
      <c r="AP511" s="805">
        <f t="shared" si="129"/>
        <v>10.687175099733498</v>
      </c>
      <c r="AQ511" s="938">
        <f t="shared" si="130"/>
        <v>10.59419566815234</v>
      </c>
      <c r="AR511" s="704">
        <f>INDEX(Historical!$C$7:$C$1439,MATCH(B511,Historical!$B$7:$B$1446,0))*IF(AH511="n/a",1.03,IF(AH511&lt;0,1.01,IF(AH511&gt;10,1.1,(1+AH511/100))))</f>
        <v>1.5958000000000001</v>
      </c>
      <c r="AS511" s="937">
        <f t="shared" si="131"/>
        <v>1.64495064</v>
      </c>
      <c r="AT511" s="937">
        <f t="shared" si="137"/>
        <v>1.7929961976000002</v>
      </c>
      <c r="AU511" s="937">
        <f t="shared" si="137"/>
        <v>1.9543658553840004</v>
      </c>
      <c r="AV511" s="937">
        <f t="shared" si="137"/>
        <v>2.1302587823685606</v>
      </c>
      <c r="AW511" s="704">
        <f t="shared" si="132"/>
        <v>9.1183714753525607</v>
      </c>
      <c r="AX511" s="812">
        <f t="shared" si="133"/>
        <v>31.046549115943346</v>
      </c>
      <c r="AY511" s="997">
        <v>0.78</v>
      </c>
      <c r="AZ511" s="924">
        <v>23.400000000000002</v>
      </c>
      <c r="BA511" s="924">
        <v>-3.2</v>
      </c>
      <c r="BB511" s="924">
        <v>3.3300000000000005</v>
      </c>
      <c r="BC511" s="924">
        <v>5.52</v>
      </c>
      <c r="BD511" s="963"/>
      <c r="BE511" s="666">
        <v>2011</v>
      </c>
      <c r="BF511" s="948" t="e">
        <f>#VALUE!</f>
        <v>#VALUE!</v>
      </c>
      <c r="BG511" s="933">
        <v>8.2000000000000011</v>
      </c>
    </row>
    <row r="512" spans="1:59" s="537" customFormat="1" x14ac:dyDescent="0.2">
      <c r="A512" s="537" t="s">
        <v>1803</v>
      </c>
      <c r="B512" s="645" t="s">
        <v>1804</v>
      </c>
      <c r="C512" s="994" t="s">
        <v>108</v>
      </c>
      <c r="D512" s="994" t="s">
        <v>4376</v>
      </c>
      <c r="E512" s="794">
        <v>9</v>
      </c>
      <c r="F512" s="526">
        <v>462</v>
      </c>
      <c r="G512" s="526" t="s">
        <v>37</v>
      </c>
      <c r="H512" s="526" t="s">
        <v>37</v>
      </c>
      <c r="I512" s="926">
        <v>39.75</v>
      </c>
      <c r="J512" s="704">
        <f t="shared" si="121"/>
        <v>3.1194968553459117</v>
      </c>
      <c r="K512" s="929">
        <v>0.31</v>
      </c>
      <c r="L512" s="641">
        <v>4</v>
      </c>
      <c r="M512" s="695">
        <f t="shared" si="122"/>
        <v>1.24</v>
      </c>
      <c r="N512" s="923" t="s">
        <v>164</v>
      </c>
      <c r="O512" s="797">
        <v>0.28999999999999998</v>
      </c>
      <c r="P512" s="917">
        <v>43538</v>
      </c>
      <c r="Q512" s="917">
        <v>43556</v>
      </c>
      <c r="R512" s="695">
        <f t="shared" si="123"/>
        <v>6.8965517241379377</v>
      </c>
      <c r="S512" s="761">
        <f>IF(INDEX(Historical!$D$7:$D$1439,MATCH(B512,Historical!$B$7:$B$1446,0))=0,"n/a",(INDEX(Historical!$C$7:$C$1439,MATCH(B512,Historical!$B$7:$B$1446,0))/INDEX(Historical!$D$7:$D$1439,MATCH(B512,Historical!$B$7:$B$1446,0))-1)*100)</f>
        <v>10.784313725490179</v>
      </c>
      <c r="T512" s="761">
        <f>IF(INDEX(Historical!$F$7:$F$1432,MATCH(B512,Historical!$B$7:$B$1446,0))=0,"n/a",((INDEX(Historical!$C$7:$C$1439,MATCH(B512,Historical!$B$7:$B$1446,0))/INDEX(Historical!$F$7:$F$1432,MATCH(B512,Historical!$B$7:$B$1446,0)))^(1/3)-1)*100)</f>
        <v>7.4844611903481795</v>
      </c>
      <c r="U512" s="761">
        <f>IF(INDEX(Historical!$H$7:$H$1432,MATCH(B512,Historical!$B$7:$B$1446,0))=0,"n/a",((INDEX(Historical!$C$7:$C$1439,MATCH(B512,Historical!$B$7:$B$1446,0))/INDEX(Historical!$H$7:$H$1432,MATCH(B512,Historical!$B$7:$B$1446,0)))^(1/5)-1)*100)</f>
        <v>8.2562478063863196</v>
      </c>
      <c r="V512" s="761">
        <f>IF(INDEX(Historical!$O$7:$O$1432,MATCH(B512,Historical!$B$7:$B$1446,0))=0,"n/a",((INDEX(Historical!$C$7:$C$1439,MATCH(B512,Historical!$B$7:$B$1446,0))/INDEX(Historical!$O$7:$O$1432,MATCH(B512,Historical!$B$7:$B$1446,0)))^(1/10)-1)*100)</f>
        <v>0.13372160583624559</v>
      </c>
      <c r="W512" s="762">
        <f t="shared" si="124"/>
        <v>61.742062957999877</v>
      </c>
      <c r="X512" s="763">
        <f t="shared" si="125"/>
        <v>1.3760413010643866</v>
      </c>
      <c r="Y512" s="719"/>
      <c r="Z512" s="704">
        <f t="shared" si="126"/>
        <v>42.465753424657535</v>
      </c>
      <c r="AA512" s="937">
        <f t="shared" si="127"/>
        <v>13.613013698630137</v>
      </c>
      <c r="AB512" s="641">
        <v>12</v>
      </c>
      <c r="AC512" s="918">
        <v>2.92</v>
      </c>
      <c r="AD512" s="918">
        <v>1.36</v>
      </c>
      <c r="AE512" s="918">
        <v>5.5</v>
      </c>
      <c r="AF512" s="918">
        <v>1.1000000000000001</v>
      </c>
      <c r="AG512" s="918">
        <v>8.4</v>
      </c>
      <c r="AH512" s="918">
        <v>20</v>
      </c>
      <c r="AI512" s="918">
        <v>2.85</v>
      </c>
      <c r="AJ512" s="918">
        <v>6</v>
      </c>
      <c r="AK512" s="918">
        <v>10</v>
      </c>
      <c r="AL512" s="930">
        <v>2280</v>
      </c>
      <c r="AM512" s="924">
        <v>3.08</v>
      </c>
      <c r="AN512" s="918">
        <v>0.1</v>
      </c>
      <c r="AO512" s="804">
        <f t="shared" si="128"/>
        <v>-2.2372690368979065</v>
      </c>
      <c r="AP512" s="805">
        <f t="shared" si="129"/>
        <v>11.375744661732231</v>
      </c>
      <c r="AQ512" s="938">
        <f t="shared" si="130"/>
        <v>-18.420277387377006</v>
      </c>
      <c r="AR512" s="704">
        <f>INDEX(Historical!$C$7:$C$1439,MATCH(B512,Historical!$B$7:$B$1446,0))*IF(AH512="n/a",1.03,IF(AH512&lt;0,1.01,IF(AH512&gt;10,1.1,(1+AH512/100))))</f>
        <v>1.2429999999999999</v>
      </c>
      <c r="AS512" s="937">
        <f t="shared" si="131"/>
        <v>1.2784254999999998</v>
      </c>
      <c r="AT512" s="937">
        <f t="shared" si="137"/>
        <v>1.4062680499999998</v>
      </c>
      <c r="AU512" s="937">
        <f t="shared" si="137"/>
        <v>1.5468948549999999</v>
      </c>
      <c r="AV512" s="937">
        <f t="shared" si="137"/>
        <v>1.7015843405</v>
      </c>
      <c r="AW512" s="704">
        <f t="shared" si="132"/>
        <v>7.1761727454999988</v>
      </c>
      <c r="AX512" s="812">
        <f t="shared" si="133"/>
        <v>18.053264768553458</v>
      </c>
      <c r="AY512" s="997">
        <v>1.07</v>
      </c>
      <c r="AZ512" s="924">
        <v>16.43</v>
      </c>
      <c r="BA512" s="924">
        <v>-22.24</v>
      </c>
      <c r="BB512" s="924">
        <v>-2.2399999999999998</v>
      </c>
      <c r="BC512" s="924">
        <v>-8.1199999999999992</v>
      </c>
      <c r="BD512" s="963"/>
      <c r="BE512" s="666">
        <v>2011</v>
      </c>
      <c r="BF512" s="948" t="e">
        <f>#VALUE!</f>
        <v>#VALUE!</v>
      </c>
      <c r="BG512" s="933">
        <v>1.2</v>
      </c>
    </row>
    <row r="513" spans="1:59" s="537" customFormat="1" x14ac:dyDescent="0.2">
      <c r="A513" s="537" t="s">
        <v>3016</v>
      </c>
      <c r="B513" s="645" t="s">
        <v>3017</v>
      </c>
      <c r="C513" s="994" t="s">
        <v>108</v>
      </c>
      <c r="D513" s="994" t="s">
        <v>4368</v>
      </c>
      <c r="E513" s="794">
        <v>5</v>
      </c>
      <c r="F513" s="526">
        <v>811</v>
      </c>
      <c r="G513" s="526" t="s">
        <v>106</v>
      </c>
      <c r="H513" s="526" t="s">
        <v>106</v>
      </c>
      <c r="I513" s="926">
        <v>38.6</v>
      </c>
      <c r="J513" s="704">
        <f t="shared" si="121"/>
        <v>1.1398963730569949</v>
      </c>
      <c r="K513" s="929">
        <v>0.11</v>
      </c>
      <c r="L513" s="641">
        <v>4</v>
      </c>
      <c r="M513" s="695">
        <f t="shared" si="122"/>
        <v>0.44</v>
      </c>
      <c r="N513" s="923" t="s">
        <v>997</v>
      </c>
      <c r="O513" s="797">
        <v>0.09</v>
      </c>
      <c r="P513" s="660">
        <v>43230</v>
      </c>
      <c r="Q513" s="660">
        <v>43245</v>
      </c>
      <c r="R513" s="695">
        <f t="shared" si="123"/>
        <v>22.222222222222225</v>
      </c>
      <c r="S513" s="761">
        <f>IF(INDEX(Historical!$D$7:$D$1439,MATCH(B513,Historical!$B$7:$B$1446,0))=0,"n/a",(INDEX(Historical!$C$7:$C$1439,MATCH(B513,Historical!$B$7:$B$1446,0))/INDEX(Historical!$D$7:$D$1439,MATCH(B513,Historical!$B$7:$B$1446,0))-1)*100)</f>
        <v>39.999999999999993</v>
      </c>
      <c r="T513" s="761">
        <f>IF(INDEX(Historical!$F$7:$F$1432,MATCH(B513,Historical!$B$7:$B$1446,0))=0,"n/a",((INDEX(Historical!$C$7:$C$1439,MATCH(B513,Historical!$B$7:$B$1446,0))/INDEX(Historical!$F$7:$F$1432,MATCH(B513,Historical!$B$7:$B$1446,0)))^(1/3)-1)*100)</f>
        <v>25.99210498948732</v>
      </c>
      <c r="U513" s="761">
        <f>IF(INDEX(Historical!$H$7:$H$1432,MATCH(B513,Historical!$B$7:$B$1446,0))=0,"n/a",((INDEX(Historical!$C$7:$C$1439,MATCH(B513,Historical!$B$7:$B$1446,0))/INDEX(Historical!$H$7:$H$1432,MATCH(B513,Historical!$B$7:$B$1446,0)))^(1/5)-1)*100)</f>
        <v>21.290241716173263</v>
      </c>
      <c r="V513" s="761">
        <f>IF(INDEX(Historical!$O$7:$O$1432,MATCH(B513,Historical!$B$7:$B$1446,0))=0,"n/a",((INDEX(Historical!$C$7:$C$1439,MATCH(B513,Historical!$B$7:$B$1446,0))/INDEX(Historical!$O$7:$O$1432,MATCH(B513,Historical!$B$7:$B$1446,0)))^(1/10)-1)*100)</f>
        <v>11.612317403390438</v>
      </c>
      <c r="W513" s="762">
        <f t="shared" si="124"/>
        <v>1.833418858319974</v>
      </c>
      <c r="X513" s="763">
        <f t="shared" si="125"/>
        <v>1.0698613927725256</v>
      </c>
      <c r="Y513" s="718"/>
      <c r="Z513" s="704">
        <f t="shared" si="126"/>
        <v>10.551558752997602</v>
      </c>
      <c r="AA513" s="937">
        <f t="shared" si="127"/>
        <v>9.2565947242206246</v>
      </c>
      <c r="AB513" s="641">
        <v>12</v>
      </c>
      <c r="AC513" s="918">
        <v>4.17</v>
      </c>
      <c r="AD513" s="918">
        <v>0.77</v>
      </c>
      <c r="AE513" s="918">
        <v>4.3899999999999997</v>
      </c>
      <c r="AF513" s="918">
        <v>1.48</v>
      </c>
      <c r="AG513" s="918">
        <v>17.2</v>
      </c>
      <c r="AH513" s="918">
        <v>111.80000000000001</v>
      </c>
      <c r="AI513" s="918">
        <v>12.8</v>
      </c>
      <c r="AJ513" s="918">
        <v>19.900000000000002</v>
      </c>
      <c r="AK513" s="918">
        <v>12</v>
      </c>
      <c r="AL513" s="930">
        <v>1290</v>
      </c>
      <c r="AM513" s="924">
        <v>1.7000000000000002</v>
      </c>
      <c r="AN513" s="918">
        <v>0.26</v>
      </c>
      <c r="AO513" s="804">
        <f t="shared" si="128"/>
        <v>13.173543365009634</v>
      </c>
      <c r="AP513" s="805">
        <f t="shared" si="129"/>
        <v>22.430138089230258</v>
      </c>
      <c r="AQ513" s="938">
        <f t="shared" si="130"/>
        <v>-21.969350204632132</v>
      </c>
      <c r="AR513" s="704">
        <f>INDEX(Historical!$C$7:$C$1439,MATCH(B513,Historical!$B$7:$B$1446,0))*IF(AH513="n/a",1.03,IF(AH513&lt;0,1.01,IF(AH513&gt;10,1.1,(1+AH513/100))))</f>
        <v>0.46200000000000002</v>
      </c>
      <c r="AS513" s="937">
        <f t="shared" si="131"/>
        <v>0.5082000000000001</v>
      </c>
      <c r="AT513" s="937">
        <f t="shared" si="137"/>
        <v>0.55902000000000018</v>
      </c>
      <c r="AU513" s="937">
        <f t="shared" si="137"/>
        <v>0.6149220000000003</v>
      </c>
      <c r="AV513" s="937">
        <f t="shared" si="137"/>
        <v>0.67641420000000041</v>
      </c>
      <c r="AW513" s="704">
        <f t="shared" si="132"/>
        <v>2.8205562000000013</v>
      </c>
      <c r="AX513" s="812">
        <f t="shared" si="133"/>
        <v>7.3071404145077752</v>
      </c>
      <c r="AY513" s="997">
        <v>1.1100000000000001</v>
      </c>
      <c r="AZ513" s="924">
        <v>14.37</v>
      </c>
      <c r="BA513" s="924">
        <v>-33.1</v>
      </c>
      <c r="BB513" s="924">
        <v>-8.18</v>
      </c>
      <c r="BC513" s="924">
        <v>-15.68</v>
      </c>
      <c r="BD513" s="963"/>
      <c r="BE513" s="666">
        <v>2014</v>
      </c>
      <c r="BF513" s="948" t="e">
        <f>#VALUE!</f>
        <v>#VALUE!</v>
      </c>
      <c r="BG513" s="933">
        <v>1.9</v>
      </c>
    </row>
    <row r="514" spans="1:59" s="537" customFormat="1" x14ac:dyDescent="0.2">
      <c r="A514" s="611" t="s">
        <v>2978</v>
      </c>
      <c r="B514" s="645" t="s">
        <v>2979</v>
      </c>
      <c r="C514" s="994" t="s">
        <v>112</v>
      </c>
      <c r="D514" s="994" t="s">
        <v>4369</v>
      </c>
      <c r="E514" s="794">
        <v>6</v>
      </c>
      <c r="F514" s="526">
        <v>758</v>
      </c>
      <c r="G514" s="526" t="s">
        <v>106</v>
      </c>
      <c r="H514" s="526" t="s">
        <v>106</v>
      </c>
      <c r="I514" s="926">
        <v>143.21</v>
      </c>
      <c r="J514" s="704">
        <f t="shared" si="121"/>
        <v>4.4689616646882202</v>
      </c>
      <c r="K514" s="929">
        <v>1.6</v>
      </c>
      <c r="L514" s="641">
        <v>4</v>
      </c>
      <c r="M514" s="695">
        <f t="shared" si="122"/>
        <v>6.4</v>
      </c>
      <c r="N514" s="923" t="s">
        <v>725</v>
      </c>
      <c r="O514" s="797">
        <v>1.45</v>
      </c>
      <c r="P514" s="917">
        <v>43480</v>
      </c>
      <c r="Q514" s="917">
        <v>43496</v>
      </c>
      <c r="R514" s="695">
        <f t="shared" si="123"/>
        <v>10.344827586206906</v>
      </c>
      <c r="S514" s="761">
        <f>IF(INDEX(Historical!$D$7:$D$1439,MATCH(B514,Historical!$B$7:$B$1446,0))=0,"n/a",(INDEX(Historical!$C$7:$C$1439,MATCH(B514,Historical!$B$7:$B$1446,0))/INDEX(Historical!$D$7:$D$1439,MATCH(B514,Historical!$B$7:$B$1446,0))-1)*100)</f>
        <v>21.739130434782616</v>
      </c>
      <c r="T514" s="761">
        <f>IF(INDEX(Historical!$F$7:$F$1432,MATCH(B514,Historical!$B$7:$B$1446,0))=0,"n/a",((INDEX(Historical!$C$7:$C$1439,MATCH(B514,Historical!$B$7:$B$1446,0))/INDEX(Historical!$F$7:$F$1432,MATCH(B514,Historical!$B$7:$B$1446,0)))^(1/3)-1)*100)</f>
        <v>25.99210498948732</v>
      </c>
      <c r="U514" s="761">
        <f>IF(INDEX(Historical!$H$7:$H$1432,MATCH(B514,Historical!$B$7:$B$1446,0))=0,"n/a",((INDEX(Historical!$C$7:$C$1439,MATCH(B514,Historical!$B$7:$B$1446,0))/INDEX(Historical!$H$7:$H$1432,MATCH(B514,Historical!$B$7:$B$1446,0)))^(1/5)-1)*100)</f>
        <v>37.245475857748445</v>
      </c>
      <c r="V514" s="761">
        <f>IF(INDEX(Historical!$O$7:$O$1432,MATCH(B514,Historical!$B$7:$B$1446,0))=0,"n/a",((INDEX(Historical!$C$7:$C$1439,MATCH(B514,Historical!$B$7:$B$1446,0))/INDEX(Historical!$O$7:$O$1432,MATCH(B514,Historical!$B$7:$B$1446,0)))^(1/10)-1)*100)</f>
        <v>12.334976252295826</v>
      </c>
      <c r="W514" s="762">
        <f t="shared" si="124"/>
        <v>3.0195012212379568</v>
      </c>
      <c r="X514" s="763">
        <f t="shared" si="125"/>
        <v>3.1298719208191974</v>
      </c>
      <c r="Y514" s="928" t="s">
        <v>4149</v>
      </c>
      <c r="Z514" s="704">
        <f t="shared" si="126"/>
        <v>99.378881987577643</v>
      </c>
      <c r="AA514" s="937">
        <f t="shared" si="127"/>
        <v>22.237577639751553</v>
      </c>
      <c r="AB514" s="641">
        <v>12</v>
      </c>
      <c r="AC514" s="918">
        <v>6.44</v>
      </c>
      <c r="AD514" s="918">
        <v>1.48</v>
      </c>
      <c r="AE514" s="918">
        <v>1.22</v>
      </c>
      <c r="AF514" s="918">
        <v>3.65</v>
      </c>
      <c r="AG514" s="918">
        <v>16.7</v>
      </c>
      <c r="AH514" s="918">
        <v>17</v>
      </c>
      <c r="AI514" s="918">
        <v>7.1400000000000006</v>
      </c>
      <c r="AJ514" s="918">
        <v>11.899999999999999</v>
      </c>
      <c r="AK514" s="918">
        <v>15</v>
      </c>
      <c r="AL514" s="930">
        <v>5550</v>
      </c>
      <c r="AM514" s="924">
        <v>0.4</v>
      </c>
      <c r="AN514" s="918">
        <v>0.1</v>
      </c>
      <c r="AO514" s="804">
        <f t="shared" si="128"/>
        <v>19.476859882685115</v>
      </c>
      <c r="AP514" s="805">
        <f t="shared" si="129"/>
        <v>41.714437522436668</v>
      </c>
      <c r="AQ514" s="938">
        <f t="shared" si="130"/>
        <v>89.932336940282397</v>
      </c>
      <c r="AR514" s="704">
        <f>INDEX(Historical!$C$7:$C$1439,MATCH(B514,Historical!$B$7:$B$1446,0))*IF(AH514="n/a",1.03,IF(AH514&lt;0,1.01,IF(AH514&gt;10,1.1,(1+AH514/100))))</f>
        <v>6.16</v>
      </c>
      <c r="AS514" s="937">
        <f t="shared" si="131"/>
        <v>6.5998239999999999</v>
      </c>
      <c r="AT514" s="937">
        <f t="shared" si="137"/>
        <v>7.2598064000000004</v>
      </c>
      <c r="AU514" s="937">
        <f t="shared" si="137"/>
        <v>7.9857870400000008</v>
      </c>
      <c r="AV514" s="937">
        <f t="shared" si="137"/>
        <v>8.7843657440000023</v>
      </c>
      <c r="AW514" s="704">
        <f t="shared" si="132"/>
        <v>36.789783184000001</v>
      </c>
      <c r="AX514" s="812">
        <f t="shared" si="133"/>
        <v>25.689395422107392</v>
      </c>
      <c r="AY514" s="997">
        <v>0.93</v>
      </c>
      <c r="AZ514" s="924">
        <v>8.59</v>
      </c>
      <c r="BA514" s="924">
        <v>-25.77</v>
      </c>
      <c r="BB514" s="924">
        <v>-0.42</v>
      </c>
      <c r="BC514" s="924">
        <v>-10.24</v>
      </c>
      <c r="BD514" s="963"/>
      <c r="BE514" s="666">
        <v>2014</v>
      </c>
      <c r="BF514" s="948" t="e">
        <f>#VALUE!</f>
        <v>#VALUE!</v>
      </c>
      <c r="BG514" s="933">
        <v>10.199999999999999</v>
      </c>
    </row>
    <row r="515" spans="1:59" s="537" customFormat="1" x14ac:dyDescent="0.2">
      <c r="A515" s="537" t="s">
        <v>1805</v>
      </c>
      <c r="B515" s="645" t="s">
        <v>1806</v>
      </c>
      <c r="C515" s="994" t="s">
        <v>108</v>
      </c>
      <c r="D515" s="994" t="s">
        <v>4376</v>
      </c>
      <c r="E515" s="794">
        <v>8</v>
      </c>
      <c r="F515" s="526">
        <v>498</v>
      </c>
      <c r="G515" s="526" t="s">
        <v>106</v>
      </c>
      <c r="H515" s="526" t="s">
        <v>106</v>
      </c>
      <c r="I515" s="926">
        <v>20.68</v>
      </c>
      <c r="J515" s="704">
        <f t="shared" si="121"/>
        <v>3.8684719535783367</v>
      </c>
      <c r="K515" s="929">
        <v>0.2</v>
      </c>
      <c r="L515" s="641">
        <v>4</v>
      </c>
      <c r="M515" s="695">
        <f t="shared" si="122"/>
        <v>0.8</v>
      </c>
      <c r="N515" s="923" t="s">
        <v>435</v>
      </c>
      <c r="O515" s="797">
        <v>0.18</v>
      </c>
      <c r="P515" s="660">
        <v>43228</v>
      </c>
      <c r="Q515" s="660">
        <v>43243</v>
      </c>
      <c r="R515" s="695">
        <f t="shared" si="123"/>
        <v>11.111111111111121</v>
      </c>
      <c r="S515" s="761">
        <f>IF(INDEX(Historical!$D$7:$D$1439,MATCH(B515,Historical!$B$7:$B$1446,0))=0,"n/a",(INDEX(Historical!$C$7:$C$1439,MATCH(B515,Historical!$B$7:$B$1446,0))/INDEX(Historical!$D$7:$D$1439,MATCH(B515,Historical!$B$7:$B$1446,0))-1)*100)</f>
        <v>9.8591549295774517</v>
      </c>
      <c r="T515" s="761">
        <f>IF(INDEX(Historical!$F$7:$F$1432,MATCH(B515,Historical!$B$7:$B$1446,0))=0,"n/a",((INDEX(Historical!$C$7:$C$1439,MATCH(B515,Historical!$B$7:$B$1446,0))/INDEX(Historical!$F$7:$F$1432,MATCH(B515,Historical!$B$7:$B$1446,0)))^(1/3)-1)*100)</f>
        <v>7.9528977308938487</v>
      </c>
      <c r="U515" s="761">
        <f>IF(INDEX(Historical!$H$7:$H$1432,MATCH(B515,Historical!$B$7:$B$1446,0))=0,"n/a",((INDEX(Historical!$C$7:$C$1439,MATCH(B515,Historical!$B$7:$B$1446,0))/INDEX(Historical!$H$7:$H$1432,MATCH(B515,Historical!$B$7:$B$1446,0)))^(1/5)-1)*100)</f>
        <v>13.179836563100178</v>
      </c>
      <c r="V515" s="761">
        <f>IF(INDEX(Historical!$O$7:$O$1432,MATCH(B515,Historical!$B$7:$B$1446,0))=0,"n/a",((INDEX(Historical!$C$7:$C$1439,MATCH(B515,Historical!$B$7:$B$1446,0))/INDEX(Historical!$O$7:$O$1432,MATCH(B515,Historical!$B$7:$B$1446,0)))^(1/10)-1)*100)</f>
        <v>1.9979546182629093</v>
      </c>
      <c r="W515" s="762">
        <f t="shared" si="124"/>
        <v>6.5966646302302818</v>
      </c>
      <c r="X515" s="763">
        <f t="shared" si="125"/>
        <v>1.1663572179734669</v>
      </c>
      <c r="Y515" s="718"/>
      <c r="Z515" s="704">
        <f t="shared" si="126"/>
        <v>45.977011494252878</v>
      </c>
      <c r="AA515" s="937">
        <f t="shared" si="127"/>
        <v>11.885057471264368</v>
      </c>
      <c r="AB515" s="641">
        <v>12</v>
      </c>
      <c r="AC515" s="918">
        <v>1.74</v>
      </c>
      <c r="AD515" s="918" t="s">
        <v>137</v>
      </c>
      <c r="AE515" s="918">
        <v>4.18</v>
      </c>
      <c r="AF515" s="918">
        <v>1.76</v>
      </c>
      <c r="AG515" s="918">
        <v>15.5</v>
      </c>
      <c r="AH515" s="918">
        <v>11.700000000000001</v>
      </c>
      <c r="AI515" s="918">
        <v>11.110000000000001</v>
      </c>
      <c r="AJ515" s="918">
        <v>11.3</v>
      </c>
      <c r="AK515" s="918" t="s">
        <v>137</v>
      </c>
      <c r="AL515" s="930">
        <v>354.87</v>
      </c>
      <c r="AM515" s="924">
        <v>1.2</v>
      </c>
      <c r="AN515" s="918">
        <v>0.25</v>
      </c>
      <c r="AO515" s="804">
        <f t="shared" si="128"/>
        <v>5.163251045414146</v>
      </c>
      <c r="AP515" s="805">
        <f t="shared" si="129"/>
        <v>17.048308516678514</v>
      </c>
      <c r="AQ515" s="938">
        <f t="shared" si="130"/>
        <v>-3.5803128691487718</v>
      </c>
      <c r="AR515" s="704">
        <f>INDEX(Historical!$C$7:$C$1439,MATCH(B515,Historical!$B$7:$B$1446,0))*IF(AH515="n/a",1.03,IF(AH515&lt;0,1.01,IF(AH515&gt;10,1.1,(1+AH515/100))))</f>
        <v>0.8580000000000001</v>
      </c>
      <c r="AS515" s="937">
        <f t="shared" si="131"/>
        <v>0.94380000000000019</v>
      </c>
      <c r="AT515" s="937">
        <f t="shared" si="137"/>
        <v>0.97211400000000026</v>
      </c>
      <c r="AU515" s="937">
        <f t="shared" si="137"/>
        <v>1.0012774200000003</v>
      </c>
      <c r="AV515" s="937">
        <f t="shared" si="137"/>
        <v>1.0313157426000004</v>
      </c>
      <c r="AW515" s="704">
        <f t="shared" si="132"/>
        <v>4.8065071626000009</v>
      </c>
      <c r="AX515" s="812">
        <f t="shared" si="133"/>
        <v>23.242297691489366</v>
      </c>
      <c r="AY515" s="997">
        <v>0.78</v>
      </c>
      <c r="AZ515" s="924">
        <v>14.510000000000002</v>
      </c>
      <c r="BA515" s="924">
        <v>-23.27</v>
      </c>
      <c r="BB515" s="924">
        <v>-4.41</v>
      </c>
      <c r="BC515" s="924">
        <v>-8.4699999999999989</v>
      </c>
      <c r="BD515" s="963"/>
      <c r="BE515" s="666">
        <v>2011</v>
      </c>
      <c r="BF515" s="948" t="e">
        <f>#VALUE!</f>
        <v>#VALUE!</v>
      </c>
      <c r="BG515" s="933">
        <v>1.3</v>
      </c>
    </row>
    <row r="516" spans="1:59" s="537" customFormat="1" x14ac:dyDescent="0.2">
      <c r="A516" s="611" t="s">
        <v>1780</v>
      </c>
      <c r="B516" s="645" t="s">
        <v>1781</v>
      </c>
      <c r="C516" s="994" t="s">
        <v>108</v>
      </c>
      <c r="D516" s="994" t="s">
        <v>4376</v>
      </c>
      <c r="E516" s="794">
        <v>7</v>
      </c>
      <c r="F516" s="526">
        <v>672</v>
      </c>
      <c r="G516" s="526" t="s">
        <v>106</v>
      </c>
      <c r="H516" s="526" t="s">
        <v>106</v>
      </c>
      <c r="I516" s="926">
        <v>405</v>
      </c>
      <c r="J516" s="704">
        <f t="shared" si="121"/>
        <v>1.728395061728395</v>
      </c>
      <c r="K516" s="929">
        <v>1.75</v>
      </c>
      <c r="L516" s="641">
        <v>4</v>
      </c>
      <c r="M516" s="695">
        <f t="shared" si="122"/>
        <v>7</v>
      </c>
      <c r="N516" s="923" t="s">
        <v>595</v>
      </c>
      <c r="O516" s="797">
        <v>1.1499999999999999</v>
      </c>
      <c r="P516" s="917">
        <v>43532</v>
      </c>
      <c r="Q516" s="917">
        <v>43539</v>
      </c>
      <c r="R516" s="695">
        <f t="shared" si="123"/>
        <v>52.173913043478272</v>
      </c>
      <c r="S516" s="761">
        <f>IF(INDEX(Historical!$D$7:$D$1439,MATCH(B516,Historical!$B$7:$B$1446,0))=0,"n/a",(INDEX(Historical!$C$7:$C$1439,MATCH(B516,Historical!$B$7:$B$1446,0))/INDEX(Historical!$D$7:$D$1439,MATCH(B516,Historical!$B$7:$B$1446,0))-1)*100)</f>
        <v>36.904761904761905</v>
      </c>
      <c r="T516" s="761">
        <f>IF(INDEX(Historical!$F$7:$F$1432,MATCH(B516,Historical!$B$7:$B$1446,0))=0,"n/a",((INDEX(Historical!$C$7:$C$1439,MATCH(B516,Historical!$B$7:$B$1446,0))/INDEX(Historical!$F$7:$F$1432,MATCH(B516,Historical!$B$7:$B$1446,0)))^(1/3)-1)*100)</f>
        <v>19.141475937296182</v>
      </c>
      <c r="U516" s="761">
        <f>IF(INDEX(Historical!$H$7:$H$1432,MATCH(B516,Historical!$B$7:$B$1446,0))=0,"n/a",((INDEX(Historical!$C$7:$C$1439,MATCH(B516,Historical!$B$7:$B$1446,0))/INDEX(Historical!$H$7:$H$1432,MATCH(B516,Historical!$B$7:$B$1446,0)))^(1/5)-1)*100)</f>
        <v>23.517237451927929</v>
      </c>
      <c r="V516" s="761" t="str">
        <f>IF(INDEX(Historical!$O$7:$O$1432,MATCH(B516,Historical!$B$7:$B$1446,0))=0,"n/a",((INDEX(Historical!$C$7:$C$1439,MATCH(B516,Historical!$B$7:$B$1446,0))/INDEX(Historical!$O$7:$O$1432,MATCH(B516,Historical!$B$7:$B$1446,0)))^(1/10)-1)*100)</f>
        <v>n/a</v>
      </c>
      <c r="W516" s="762" t="str">
        <f t="shared" si="124"/>
        <v>n/a</v>
      </c>
      <c r="X516" s="763" t="str">
        <f t="shared" si="125"/>
        <v>n/a</v>
      </c>
      <c r="Y516" s="928"/>
      <c r="Z516" s="704" t="str">
        <f t="shared" si="126"/>
        <v>n/a</v>
      </c>
      <c r="AA516" s="937" t="str">
        <f t="shared" si="127"/>
        <v>n/a</v>
      </c>
      <c r="AB516" s="641">
        <v>12</v>
      </c>
      <c r="AC516" s="918" t="s">
        <v>137</v>
      </c>
      <c r="AD516" s="918" t="s">
        <v>137</v>
      </c>
      <c r="AE516" s="918" t="s">
        <v>137</v>
      </c>
      <c r="AF516" s="918" t="s">
        <v>137</v>
      </c>
      <c r="AG516" s="918" t="s">
        <v>137</v>
      </c>
      <c r="AH516" s="918" t="s">
        <v>137</v>
      </c>
      <c r="AI516" s="918" t="s">
        <v>137</v>
      </c>
      <c r="AJ516" s="918" t="s">
        <v>137</v>
      </c>
      <c r="AK516" s="918" t="s">
        <v>137</v>
      </c>
      <c r="AL516" s="930" t="s">
        <v>137</v>
      </c>
      <c r="AM516" s="924" t="s">
        <v>137</v>
      </c>
      <c r="AN516" s="918" t="s">
        <v>137</v>
      </c>
      <c r="AO516" s="804" t="str">
        <f t="shared" si="128"/>
        <v>n/a</v>
      </c>
      <c r="AP516" s="805">
        <f t="shared" si="129"/>
        <v>25.245632513656325</v>
      </c>
      <c r="AQ516" s="938" t="str">
        <f t="shared" si="130"/>
        <v>n/a</v>
      </c>
      <c r="AR516" s="704">
        <f>INDEX(Historical!$C$7:$C$1439,MATCH(B516,Historical!$B$7:$B$1446,0))*IF(AH516="n/a",1.03,IF(AH516&lt;0,1.01,IF(AH516&gt;10,1.1,(1+AH516/100))))</f>
        <v>4.7379999999999995</v>
      </c>
      <c r="AS516" s="937">
        <f t="shared" si="131"/>
        <v>4.8801399999999999</v>
      </c>
      <c r="AT516" s="937">
        <f t="shared" si="137"/>
        <v>5.0265442</v>
      </c>
      <c r="AU516" s="937">
        <f t="shared" si="137"/>
        <v>5.1773405260000001</v>
      </c>
      <c r="AV516" s="937">
        <f t="shared" si="137"/>
        <v>5.3326607417799998</v>
      </c>
      <c r="AW516" s="704">
        <f t="shared" si="132"/>
        <v>25.154685467780002</v>
      </c>
      <c r="AX516" s="812">
        <f t="shared" si="133"/>
        <v>6.2110334488345682</v>
      </c>
      <c r="AY516" s="997" t="s">
        <v>137</v>
      </c>
      <c r="AZ516" s="924" t="s">
        <v>137</v>
      </c>
      <c r="BA516" s="924" t="s">
        <v>137</v>
      </c>
      <c r="BB516" s="924" t="s">
        <v>137</v>
      </c>
      <c r="BC516" s="924" t="s">
        <v>137</v>
      </c>
      <c r="BD516" s="963" t="s">
        <v>4301</v>
      </c>
      <c r="BE516" s="666">
        <v>2013</v>
      </c>
      <c r="BF516" s="948" t="e">
        <f>#VALUE!</f>
        <v>#VALUE!</v>
      </c>
      <c r="BG516" s="933" t="s">
        <v>137</v>
      </c>
    </row>
    <row r="517" spans="1:59" s="537" customFormat="1" x14ac:dyDescent="0.2">
      <c r="A517" s="611" t="s">
        <v>3941</v>
      </c>
      <c r="B517" s="645" t="s">
        <v>3942</v>
      </c>
      <c r="C517" s="994" t="s">
        <v>108</v>
      </c>
      <c r="D517" s="994" t="s">
        <v>4376</v>
      </c>
      <c r="E517" s="794">
        <v>6</v>
      </c>
      <c r="F517" s="526">
        <v>769</v>
      </c>
      <c r="G517" s="526" t="s">
        <v>106</v>
      </c>
      <c r="H517" s="526" t="s">
        <v>106</v>
      </c>
      <c r="I517" s="926">
        <v>67.33</v>
      </c>
      <c r="J517" s="704">
        <f t="shared" si="121"/>
        <v>1.485222040695084</v>
      </c>
      <c r="K517" s="929">
        <v>0.25</v>
      </c>
      <c r="L517" s="641">
        <v>4</v>
      </c>
      <c r="M517" s="695">
        <f t="shared" si="122"/>
        <v>1</v>
      </c>
      <c r="N517" s="923" t="s">
        <v>443</v>
      </c>
      <c r="O517" s="797">
        <v>0.19</v>
      </c>
      <c r="P517" s="917">
        <v>43502</v>
      </c>
      <c r="Q517" s="917">
        <v>43517</v>
      </c>
      <c r="R517" s="695">
        <f t="shared" si="123"/>
        <v>31.578947368421051</v>
      </c>
      <c r="S517" s="761">
        <f>IF(INDEX(Historical!$D$7:$D$1439,MATCH(B517,Historical!$B$7:$B$1446,0))=0,"n/a",(INDEX(Historical!$C$7:$C$1439,MATCH(B517,Historical!$B$7:$B$1446,0))/INDEX(Historical!$D$7:$D$1439,MATCH(B517,Historical!$B$7:$B$1446,0))-1)*100)</f>
        <v>35.714285714285701</v>
      </c>
      <c r="T517" s="761">
        <f>IF(INDEX(Historical!$F$7:$F$1432,MATCH(B517,Historical!$B$7:$B$1446,0))=0,"n/a",((INDEX(Historical!$C$7:$C$1439,MATCH(B517,Historical!$B$7:$B$1446,0))/INDEX(Historical!$F$7:$F$1432,MATCH(B517,Historical!$B$7:$B$1446,0)))^(1/3)-1)*100)</f>
        <v>19.983162620797668</v>
      </c>
      <c r="U517" s="761">
        <f>IF(INDEX(Historical!$H$7:$H$1432,MATCH(B517,Historical!$B$7:$B$1446,0))=0,"n/a",((INDEX(Historical!$C$7:$C$1439,MATCH(B517,Historical!$B$7:$B$1446,0))/INDEX(Historical!$H$7:$H$1432,MATCH(B517,Historical!$B$7:$B$1446,0)))^(1/5)-1)*100)</f>
        <v>33.385376024181127</v>
      </c>
      <c r="V517" s="761">
        <f>IF(INDEX(Historical!$O$7:$O$1432,MATCH(B517,Historical!$B$7:$B$1446,0))=0,"n/a",((INDEX(Historical!$C$7:$C$1439,MATCH(B517,Historical!$B$7:$B$1446,0))/INDEX(Historical!$O$7:$O$1432,MATCH(B517,Historical!$B$7:$B$1446,0)))^(1/10)-1)*100)</f>
        <v>7.7583937488473254</v>
      </c>
      <c r="W517" s="762">
        <f t="shared" si="124"/>
        <v>4.303129888082986</v>
      </c>
      <c r="X517" s="763">
        <f t="shared" si="125"/>
        <v>2.0481825781706213</v>
      </c>
      <c r="Y517" s="718"/>
      <c r="Z517" s="704">
        <f t="shared" si="126"/>
        <v>17.094017094017094</v>
      </c>
      <c r="AA517" s="937">
        <f t="shared" si="127"/>
        <v>11.509401709401709</v>
      </c>
      <c r="AB517" s="641">
        <v>12</v>
      </c>
      <c r="AC517" s="918">
        <v>5.85</v>
      </c>
      <c r="AD517" s="918">
        <v>1.1499999999999999</v>
      </c>
      <c r="AE517" s="918">
        <v>3.41</v>
      </c>
      <c r="AF517" s="918">
        <v>1.21</v>
      </c>
      <c r="AG517" s="918">
        <v>11.1</v>
      </c>
      <c r="AH517" s="918">
        <v>36.700000000000003</v>
      </c>
      <c r="AI517" s="918">
        <v>7.42</v>
      </c>
      <c r="AJ517" s="918">
        <v>16.3</v>
      </c>
      <c r="AK517" s="918">
        <v>10</v>
      </c>
      <c r="AL517" s="930">
        <v>4000</v>
      </c>
      <c r="AM517" s="924">
        <v>1.2</v>
      </c>
      <c r="AN517" s="918">
        <v>0.25</v>
      </c>
      <c r="AO517" s="804">
        <f t="shared" si="128"/>
        <v>23.361196355474505</v>
      </c>
      <c r="AP517" s="805">
        <f t="shared" si="129"/>
        <v>34.870598064876212</v>
      </c>
      <c r="AQ517" s="938">
        <f t="shared" si="130"/>
        <v>-21.326621562095049</v>
      </c>
      <c r="AR517" s="704">
        <f>INDEX(Historical!$C$7:$C$1439,MATCH(B517,Historical!$B$7:$B$1446,0))*IF(AH517="n/a",1.03,IF(AH517&lt;0,1.01,IF(AH517&gt;10,1.1,(1+AH517/100))))</f>
        <v>0.83600000000000008</v>
      </c>
      <c r="AS517" s="937">
        <f t="shared" si="131"/>
        <v>0.89803120000000014</v>
      </c>
      <c r="AT517" s="937">
        <f t="shared" si="137"/>
        <v>0.98783432000000027</v>
      </c>
      <c r="AU517" s="937">
        <f t="shared" si="137"/>
        <v>1.0866177520000004</v>
      </c>
      <c r="AV517" s="937">
        <f t="shared" si="137"/>
        <v>1.1952795272000005</v>
      </c>
      <c r="AW517" s="704">
        <f t="shared" si="132"/>
        <v>5.0037627992000013</v>
      </c>
      <c r="AX517" s="812">
        <f t="shared" si="133"/>
        <v>7.4316987957819709</v>
      </c>
      <c r="AY517" s="997">
        <v>0.91</v>
      </c>
      <c r="AZ517" s="924">
        <v>9.43</v>
      </c>
      <c r="BA517" s="924">
        <v>-32.64</v>
      </c>
      <c r="BB517" s="924">
        <v>-6.36</v>
      </c>
      <c r="BC517" s="924">
        <v>-15.7</v>
      </c>
      <c r="BD517" s="963"/>
      <c r="BE517" s="666">
        <v>2014</v>
      </c>
      <c r="BF517" s="948" t="e">
        <f>#VALUE!</f>
        <v>#VALUE!</v>
      </c>
      <c r="BG517" s="933">
        <v>1.0999999999999999</v>
      </c>
    </row>
    <row r="518" spans="1:59" s="537" customFormat="1" x14ac:dyDescent="0.2">
      <c r="A518" s="611" t="s">
        <v>1791</v>
      </c>
      <c r="B518" s="645" t="s">
        <v>1792</v>
      </c>
      <c r="C518" s="994" t="s">
        <v>112</v>
      </c>
      <c r="D518" s="994" t="s">
        <v>213</v>
      </c>
      <c r="E518" s="794">
        <v>6</v>
      </c>
      <c r="F518" s="526">
        <v>724</v>
      </c>
      <c r="G518" s="526" t="s">
        <v>106</v>
      </c>
      <c r="H518" s="526" t="s">
        <v>106</v>
      </c>
      <c r="I518" s="926">
        <v>80.819999999999993</v>
      </c>
      <c r="J518" s="704">
        <f t="shared" si="121"/>
        <v>1.0393466963622866</v>
      </c>
      <c r="K518" s="929">
        <v>0.21</v>
      </c>
      <c r="L518" s="641">
        <v>4</v>
      </c>
      <c r="M518" s="695">
        <f t="shared" si="122"/>
        <v>0.84</v>
      </c>
      <c r="N518" s="923" t="s">
        <v>595</v>
      </c>
      <c r="O518" s="797">
        <v>0.19</v>
      </c>
      <c r="P518" s="660">
        <v>43251</v>
      </c>
      <c r="Q518" s="660">
        <v>43266</v>
      </c>
      <c r="R518" s="695">
        <f t="shared" si="123"/>
        <v>10.52631578947368</v>
      </c>
      <c r="S518" s="761">
        <f>IF(INDEX(Historical!$D$7:$D$1439,MATCH(B518,Historical!$B$7:$B$1446,0))=0,"n/a",(INDEX(Historical!$C$7:$C$1439,MATCH(B518,Historical!$B$7:$B$1446,0))/INDEX(Historical!$D$7:$D$1439,MATCH(B518,Historical!$B$7:$B$1446,0))-1)*100)</f>
        <v>9.3333333333333268</v>
      </c>
      <c r="T518" s="761">
        <f>IF(INDEX(Historical!$F$7:$F$1432,MATCH(B518,Historical!$B$7:$B$1446,0))=0,"n/a",((INDEX(Historical!$C$7:$C$1439,MATCH(B518,Historical!$B$7:$B$1446,0))/INDEX(Historical!$F$7:$F$1432,MATCH(B518,Historical!$B$7:$B$1446,0)))^(1/3)-1)*100)</f>
        <v>7.5036737139838161</v>
      </c>
      <c r="U518" s="761">
        <f>IF(INDEX(Historical!$H$7:$H$1432,MATCH(B518,Historical!$B$7:$B$1446,0))=0,"n/a",((INDEX(Historical!$C$7:$C$1439,MATCH(B518,Historical!$B$7:$B$1446,0))/INDEX(Historical!$H$7:$H$1432,MATCH(B518,Historical!$B$7:$B$1446,0)))^(1/5)-1)*100)</f>
        <v>10.399922776586902</v>
      </c>
      <c r="V518" s="761">
        <f>IF(INDEX(Historical!$O$7:$O$1432,MATCH(B518,Historical!$B$7:$B$1446,0))=0,"n/a",((INDEX(Historical!$C$7:$C$1439,MATCH(B518,Historical!$B$7:$B$1446,0))/INDEX(Historical!$O$7:$O$1432,MATCH(B518,Historical!$B$7:$B$1446,0)))^(1/10)-1)*100)</f>
        <v>6.4231520106765583</v>
      </c>
      <c r="W518" s="762">
        <f t="shared" si="124"/>
        <v>1.6191307257402843</v>
      </c>
      <c r="X518" s="763">
        <f t="shared" si="125"/>
        <v>0.64197054176462354</v>
      </c>
      <c r="Y518" s="728"/>
      <c r="Z518" s="704">
        <f t="shared" si="126"/>
        <v>23.204419889502763</v>
      </c>
      <c r="AA518" s="937">
        <f t="shared" si="127"/>
        <v>22.325966850828728</v>
      </c>
      <c r="AB518" s="641">
        <v>12</v>
      </c>
      <c r="AC518" s="918">
        <v>3.62</v>
      </c>
      <c r="AD518" s="918">
        <v>2.79</v>
      </c>
      <c r="AE518" s="918">
        <v>1.85</v>
      </c>
      <c r="AF518" s="918">
        <v>3.11</v>
      </c>
      <c r="AG518" s="918">
        <v>14.7</v>
      </c>
      <c r="AH518" s="918">
        <v>26.900000000000002</v>
      </c>
      <c r="AI518" s="918">
        <v>7.3999999999999995</v>
      </c>
      <c r="AJ518" s="918">
        <v>16.2</v>
      </c>
      <c r="AK518" s="918">
        <v>8</v>
      </c>
      <c r="AL518" s="930">
        <v>2890</v>
      </c>
      <c r="AM518" s="924">
        <v>1</v>
      </c>
      <c r="AN518" s="918">
        <v>0.4</v>
      </c>
      <c r="AO518" s="804">
        <f t="shared" si="128"/>
        <v>-10.886697377879539</v>
      </c>
      <c r="AP518" s="805">
        <f t="shared" si="129"/>
        <v>11.439269472949189</v>
      </c>
      <c r="AQ518" s="938">
        <f t="shared" si="130"/>
        <v>75.668572925871274</v>
      </c>
      <c r="AR518" s="704">
        <f>INDEX(Historical!$C$7:$C$1439,MATCH(B518,Historical!$B$7:$B$1446,0))*IF(AH518="n/a",1.03,IF(AH518&lt;0,1.01,IF(AH518&gt;10,1.1,(1+AH518/100))))</f>
        <v>0.90200000000000002</v>
      </c>
      <c r="AS518" s="937">
        <f t="shared" si="131"/>
        <v>0.96874800000000005</v>
      </c>
      <c r="AT518" s="937">
        <f t="shared" si="137"/>
        <v>1.0462478400000002</v>
      </c>
      <c r="AU518" s="937">
        <f t="shared" si="137"/>
        <v>1.1299476672000002</v>
      </c>
      <c r="AV518" s="937">
        <f t="shared" si="137"/>
        <v>1.2203434805760003</v>
      </c>
      <c r="AW518" s="704">
        <f t="shared" si="132"/>
        <v>5.267286987776</v>
      </c>
      <c r="AX518" s="812">
        <f t="shared" si="133"/>
        <v>6.5173063446869586</v>
      </c>
      <c r="AY518" s="997">
        <v>1.2</v>
      </c>
      <c r="AZ518" s="924">
        <v>32.129999999999995</v>
      </c>
      <c r="BA518" s="924">
        <v>-13.420000000000002</v>
      </c>
      <c r="BB518" s="924">
        <v>4.01</v>
      </c>
      <c r="BC518" s="924">
        <v>4.8500000000000005</v>
      </c>
      <c r="BD518" s="963"/>
      <c r="BE518" s="666">
        <v>2013</v>
      </c>
      <c r="BF518" s="948" t="e">
        <f>#VALUE!</f>
        <v>#VALUE!</v>
      </c>
      <c r="BG518" s="933">
        <v>7.7</v>
      </c>
    </row>
    <row r="519" spans="1:59" s="537" customFormat="1" x14ac:dyDescent="0.2">
      <c r="A519" s="157" t="s">
        <v>4049</v>
      </c>
      <c r="B519" s="907" t="s">
        <v>4050</v>
      </c>
      <c r="C519" s="994" t="s">
        <v>112</v>
      </c>
      <c r="D519" s="994" t="s">
        <v>213</v>
      </c>
      <c r="E519" s="794">
        <v>5</v>
      </c>
      <c r="F519" s="526">
        <v>862</v>
      </c>
      <c r="G519" s="526" t="s">
        <v>106</v>
      </c>
      <c r="H519" s="526" t="s">
        <v>106</v>
      </c>
      <c r="I519" s="926">
        <v>94.89</v>
      </c>
      <c r="J519" s="704">
        <f t="shared" ref="J519:J524" si="138">(M519/I519)*100</f>
        <v>0.68500368848139948</v>
      </c>
      <c r="K519" s="929">
        <v>0.16250000000000001</v>
      </c>
      <c r="L519" s="641">
        <v>4</v>
      </c>
      <c r="M519" s="695">
        <f t="shared" ref="M519:M524" si="139">K519*L519</f>
        <v>0.65</v>
      </c>
      <c r="N519" s="923" t="s">
        <v>4469</v>
      </c>
      <c r="O519" s="797">
        <v>0.14249999999999999</v>
      </c>
      <c r="P519" s="917">
        <v>43511</v>
      </c>
      <c r="Q519" s="917">
        <v>43529</v>
      </c>
      <c r="R519" s="695">
        <f t="shared" ref="R519:R524" si="140">(K519-O519)/O519*100</f>
        <v>14.035087719298259</v>
      </c>
      <c r="S519" s="761">
        <f>IF(INDEX(Historical!$D$7:$D$1439,MATCH(B519,Historical!$B$7:$B$1446,0))=0,"n/a",(INDEX(Historical!$C$7:$C$1439,MATCH(B519,Historical!$B$7:$B$1446,0))/INDEX(Historical!$D$7:$D$1439,MATCH(B519,Historical!$B$7:$B$1446,0))-1)*100)</f>
        <v>13.999999999999989</v>
      </c>
      <c r="T519" s="761">
        <f>IF(INDEX(Historical!$F$7:$F$1432,MATCH(B519,Historical!$B$7:$B$1446,0))=0,"n/a",((INDEX(Historical!$C$7:$C$1439,MATCH(B519,Historical!$B$7:$B$1446,0))/INDEX(Historical!$F$7:$F$1432,MATCH(B519,Historical!$B$7:$B$1446,0)))^(1/3)-1)*100)</f>
        <v>12.530855733856594</v>
      </c>
      <c r="U519" s="761">
        <f>IF(INDEX(Historical!$H$7:$H$1432,MATCH(B519,Historical!$B$7:$B$1446,0))=0,"n/a",((INDEX(Historical!$C$7:$C$1439,MATCH(B519,Historical!$B$7:$B$1446,0))/INDEX(Historical!$H$7:$H$1432,MATCH(B519,Historical!$B$7:$B$1446,0)))^(1/5)-1)*100)</f>
        <v>12.239306718204613</v>
      </c>
      <c r="V519" s="761">
        <f>IF(INDEX(Historical!$O$7:$O$1432,MATCH(B519,Historical!$B$7:$B$1446,0))=0,"n/a",((INDEX(Historical!$C$7:$C$1439,MATCH(B519,Historical!$B$7:$B$1446,0))/INDEX(Historical!$O$7:$O$1432,MATCH(B519,Historical!$B$7:$B$1446,0)))^(1/10)-1)*100)</f>
        <v>10.500834061722086</v>
      </c>
      <c r="W519" s="762">
        <f t="shared" ref="W519:W524" si="141">IF(OR(U519&lt;=0,U519="n/a",V519&lt;=0,V519="n/a"),"n/a",U519/V519)</f>
        <v>1.1655556736030763</v>
      </c>
      <c r="X519" s="763">
        <f t="shared" ref="X519:X524" si="142">IF(OR(AJ519&lt;=0,AJ519="n/a",U519&lt;=0,U519="n/a"),"n/a",U519/AJ519)</f>
        <v>1.6539603673249479</v>
      </c>
      <c r="Y519" s="928"/>
      <c r="Z519" s="704">
        <f t="shared" ref="Z519:Z524" si="143">IF(OR(AC519&lt;0.01,AC519="n/a"),"n/a",M519/AC519*100)</f>
        <v>20.061728395061728</v>
      </c>
      <c r="AA519" s="937">
        <f t="shared" ref="AA519:AA524" si="144">IF(OR(AC519&lt;0.01,AC519="n/a"),"n/a",I519/AC519)</f>
        <v>29.287037037037035</v>
      </c>
      <c r="AB519" s="641">
        <v>9</v>
      </c>
      <c r="AC519" s="918">
        <v>3.24</v>
      </c>
      <c r="AD519" s="918">
        <v>1.93</v>
      </c>
      <c r="AE519" s="918">
        <v>2.4500000000000002</v>
      </c>
      <c r="AF519" s="918">
        <v>3.6</v>
      </c>
      <c r="AG519" s="918">
        <v>13.900000000000002</v>
      </c>
      <c r="AH519" s="918">
        <v>-5.2</v>
      </c>
      <c r="AI519" s="918">
        <v>13.4</v>
      </c>
      <c r="AJ519" s="918">
        <v>7.3999999999999995</v>
      </c>
      <c r="AK519" s="918">
        <v>15.15</v>
      </c>
      <c r="AL519" s="930">
        <v>6150</v>
      </c>
      <c r="AM519" s="924">
        <v>0.5</v>
      </c>
      <c r="AN519" s="918">
        <v>0.73</v>
      </c>
      <c r="AO519" s="804">
        <f t="shared" ref="AO519:AO524" si="145">IF(U519="n/a","n/a",IF(AA519&lt;0,"n/a",IF(AA519="n/a","n/a",J519+U519-AA519)))</f>
        <v>-16.36272663035102</v>
      </c>
      <c r="AP519" s="805">
        <f t="shared" ref="AP519:AP524" si="146">IF(U519="n/a","n/a",J519+U519)</f>
        <v>12.924310406686013</v>
      </c>
      <c r="AQ519" s="938">
        <f t="shared" ref="AQ519:AQ524" si="147">IF(OR(AC519&lt;0.01,AF519="n/a"),"n/a",(I519/SQRT(22.5*AC519*(I519/AF519))-1)*100)</f>
        <v>116.46999621023522</v>
      </c>
      <c r="AR519" s="704">
        <f>INDEX(Historical!$C$7:$C$1439,MATCH(B519,Historical!$B$7:$B$1446,0))*IF(AH519="n/a",1.03,IF(AH519&lt;0,1.01,IF(AH519&gt;10,1.1,(1+AH519/100))))</f>
        <v>0.57569999999999999</v>
      </c>
      <c r="AS519" s="937">
        <f t="shared" ref="AS519:AS524" si="148">IF($AI519="n/a",1.03*AR519,IF($AI519&lt;0,1.01*AR519,IF($AI519&gt;10,1.1*AR519,(1+$AI519/100)*AR519)))</f>
        <v>0.63327</v>
      </c>
      <c r="AT519" s="937">
        <f t="shared" si="137"/>
        <v>0.69659700000000002</v>
      </c>
      <c r="AU519" s="937">
        <f t="shared" si="137"/>
        <v>0.76625670000000012</v>
      </c>
      <c r="AV519" s="937">
        <f t="shared" si="137"/>
        <v>0.84288237000000021</v>
      </c>
      <c r="AW519" s="704">
        <f t="shared" ref="AW519:AW524" si="149">SUM(AR519:AV519)</f>
        <v>3.5147060700000003</v>
      </c>
      <c r="AX519" s="812">
        <f t="shared" ref="AX519:AX524" si="150">AW519/I519*100</f>
        <v>3.7039794182737911</v>
      </c>
      <c r="AY519" s="997">
        <v>1.45</v>
      </c>
      <c r="AZ519" s="924">
        <v>38.729999999999997</v>
      </c>
      <c r="BA519" s="924">
        <v>-2.81</v>
      </c>
      <c r="BB519" s="924">
        <v>4.21</v>
      </c>
      <c r="BC519" s="924">
        <v>16.37</v>
      </c>
      <c r="BD519" s="963"/>
      <c r="BE519" s="666">
        <v>2015</v>
      </c>
      <c r="BF519" s="948" t="e">
        <f>#VALUE!</f>
        <v>#VALUE!</v>
      </c>
      <c r="BG519" s="933">
        <v>5.8999999999999995</v>
      </c>
    </row>
    <row r="520" spans="1:59" s="537" customFormat="1" x14ac:dyDescent="0.2">
      <c r="A520" s="537" t="s">
        <v>1813</v>
      </c>
      <c r="B520" s="645" t="s">
        <v>1814</v>
      </c>
      <c r="C520" s="994" t="s">
        <v>4356</v>
      </c>
      <c r="D520" s="994" t="s">
        <v>4357</v>
      </c>
      <c r="E520" s="794">
        <v>8</v>
      </c>
      <c r="F520" s="526">
        <v>530</v>
      </c>
      <c r="G520" s="526" t="s">
        <v>37</v>
      </c>
      <c r="H520" s="526" t="s">
        <v>115</v>
      </c>
      <c r="I520" s="926">
        <v>26.34</v>
      </c>
      <c r="J520" s="704">
        <f t="shared" si="138"/>
        <v>5.1632498101746398</v>
      </c>
      <c r="K520" s="929">
        <v>0.34</v>
      </c>
      <c r="L520" s="641">
        <v>4</v>
      </c>
      <c r="M520" s="695">
        <f t="shared" si="139"/>
        <v>1.36</v>
      </c>
      <c r="N520" s="923" t="s">
        <v>149</v>
      </c>
      <c r="O520" s="797">
        <v>0.32</v>
      </c>
      <c r="P520" s="917">
        <v>43356</v>
      </c>
      <c r="Q520" s="917">
        <v>43371</v>
      </c>
      <c r="R520" s="695">
        <f t="shared" si="140"/>
        <v>6.2500000000000053</v>
      </c>
      <c r="S520" s="761">
        <f>IF(INDEX(Historical!$D$7:$D$1439,MATCH(B520,Historical!$B$7:$B$1446,0))=0,"n/a",(INDEX(Historical!$C$7:$C$1439,MATCH(B520,Historical!$B$7:$B$1446,0))/INDEX(Historical!$D$7:$D$1439,MATCH(B520,Historical!$B$7:$B$1446,0))-1)*100)</f>
        <v>5.600000000000005</v>
      </c>
      <c r="T520" s="761">
        <f>IF(INDEX(Historical!$F$7:$F$1432,MATCH(B520,Historical!$B$7:$B$1446,0))=0,"n/a",((INDEX(Historical!$C$7:$C$1439,MATCH(B520,Historical!$B$7:$B$1446,0))/INDEX(Historical!$F$7:$F$1432,MATCH(B520,Historical!$B$7:$B$1446,0)))^(1/3)-1)*100)</f>
        <v>3.228011545636722</v>
      </c>
      <c r="U520" s="761">
        <f>IF(INDEX(Historical!$H$7:$H$1432,MATCH(B520,Historical!$B$7:$B$1446,0))=0,"n/a",((INDEX(Historical!$C$7:$C$1439,MATCH(B520,Historical!$B$7:$B$1446,0))/INDEX(Historical!$H$7:$H$1432,MATCH(B520,Historical!$B$7:$B$1446,0)))^(1/5)-1)*100)</f>
        <v>10.25994778190622</v>
      </c>
      <c r="V520" s="761">
        <f>IF(INDEX(Historical!$O$7:$O$1432,MATCH(B520,Historical!$B$7:$B$1446,0))=0,"n/a",((INDEX(Historical!$C$7:$C$1439,MATCH(B520,Historical!$B$7:$B$1446,0))/INDEX(Historical!$O$7:$O$1432,MATCH(B520,Historical!$B$7:$B$1446,0)))^(1/10)-1)*100)</f>
        <v>4.0888731116521138</v>
      </c>
      <c r="W520" s="762">
        <f t="shared" si="141"/>
        <v>2.509236041751532</v>
      </c>
      <c r="X520" s="763">
        <f t="shared" si="142"/>
        <v>2.6999862583963736</v>
      </c>
      <c r="Y520" s="718"/>
      <c r="Z520" s="704">
        <f t="shared" si="143"/>
        <v>138.77551020408166</v>
      </c>
      <c r="AA520" s="937">
        <f t="shared" si="144"/>
        <v>26.877551020408163</v>
      </c>
      <c r="AB520" s="641">
        <v>12</v>
      </c>
      <c r="AC520" s="918">
        <v>0.98</v>
      </c>
      <c r="AD520" s="918">
        <v>5.36</v>
      </c>
      <c r="AE520" s="918">
        <v>2.67</v>
      </c>
      <c r="AF520" s="918">
        <v>2.1800000000000002</v>
      </c>
      <c r="AG520" s="918">
        <v>8.2000000000000011</v>
      </c>
      <c r="AH520" s="918">
        <v>18</v>
      </c>
      <c r="AI520" s="918">
        <v>24.88</v>
      </c>
      <c r="AJ520" s="918">
        <v>3.8</v>
      </c>
      <c r="AK520" s="918">
        <v>5</v>
      </c>
      <c r="AL520" s="930">
        <v>19990</v>
      </c>
      <c r="AM520" s="924">
        <v>0.2</v>
      </c>
      <c r="AN520" s="918">
        <v>0.73</v>
      </c>
      <c r="AO520" s="804">
        <f t="shared" si="145"/>
        <v>-11.454353428327302</v>
      </c>
      <c r="AP520" s="805">
        <f t="shared" si="146"/>
        <v>15.423197592080861</v>
      </c>
      <c r="AQ520" s="938">
        <f t="shared" si="147"/>
        <v>61.373357603470843</v>
      </c>
      <c r="AR520" s="704">
        <f>INDEX(Historical!$C$7:$C$1439,MATCH(B520,Historical!$B$7:$B$1446,0))*IF(AH520="n/a",1.03,IF(AH520&lt;0,1.01,IF(AH520&gt;10,1.1,(1+AH520/100))))</f>
        <v>1.4520000000000002</v>
      </c>
      <c r="AS520" s="937">
        <f t="shared" si="148"/>
        <v>1.5972000000000004</v>
      </c>
      <c r="AT520" s="937">
        <f t="shared" si="137"/>
        <v>1.6770600000000004</v>
      </c>
      <c r="AU520" s="937">
        <f t="shared" si="137"/>
        <v>1.7609130000000006</v>
      </c>
      <c r="AV520" s="937">
        <f t="shared" si="137"/>
        <v>1.8489586500000008</v>
      </c>
      <c r="AW520" s="704">
        <f t="shared" si="149"/>
        <v>8.3361316500000022</v>
      </c>
      <c r="AX520" s="812">
        <f t="shared" si="150"/>
        <v>31.648183940774494</v>
      </c>
      <c r="AY520" s="997">
        <v>1.64</v>
      </c>
      <c r="AZ520" s="924">
        <v>28.360000000000003</v>
      </c>
      <c r="BA520" s="924">
        <v>-31.39</v>
      </c>
      <c r="BB520" s="924">
        <v>3.19</v>
      </c>
      <c r="BC520" s="924">
        <v>-10.51</v>
      </c>
      <c r="BD520" s="963"/>
      <c r="BE520" s="666">
        <v>2011</v>
      </c>
      <c r="BF520" s="948" t="e">
        <f>#VALUE!</f>
        <v>#VALUE!</v>
      </c>
      <c r="BG520" s="933">
        <v>4.2</v>
      </c>
    </row>
    <row r="521" spans="1:59" s="537" customFormat="1" x14ac:dyDescent="0.2">
      <c r="A521" s="611" t="s">
        <v>1119</v>
      </c>
      <c r="B521" s="645" t="s">
        <v>1120</v>
      </c>
      <c r="C521" s="994" t="s">
        <v>154</v>
      </c>
      <c r="D521" s="994" t="s">
        <v>4361</v>
      </c>
      <c r="E521" s="795">
        <v>7</v>
      </c>
      <c r="F521" s="526">
        <v>587</v>
      </c>
      <c r="G521" s="526" t="s">
        <v>106</v>
      </c>
      <c r="H521" s="526" t="s">
        <v>106</v>
      </c>
      <c r="I521" s="926">
        <v>49.59</v>
      </c>
      <c r="J521" s="704">
        <f t="shared" si="138"/>
        <v>0.70578745714861857</v>
      </c>
      <c r="K521" s="929">
        <v>8.7499999999999994E-2</v>
      </c>
      <c r="L521" s="641">
        <v>4</v>
      </c>
      <c r="M521" s="695">
        <f t="shared" si="139"/>
        <v>0.35</v>
      </c>
      <c r="N521" s="923" t="s">
        <v>241</v>
      </c>
      <c r="O521" s="797">
        <v>7.7499999999999999E-2</v>
      </c>
      <c r="P521" s="919">
        <v>42823</v>
      </c>
      <c r="Q521" s="919">
        <v>42838</v>
      </c>
      <c r="R521" s="695">
        <f t="shared" si="140"/>
        <v>12.903225806451607</v>
      </c>
      <c r="S521" s="761">
        <f>IF(INDEX(Historical!$D$7:$D$1439,MATCH(B521,Historical!$B$7:$B$1446,0))=0,"n/a",(INDEX(Historical!$C$7:$C$1439,MATCH(B521,Historical!$B$7:$B$1446,0))/INDEX(Historical!$D$7:$D$1439,MATCH(B521,Historical!$B$7:$B$1446,0))-1)*100)</f>
        <v>2.941176470588247</v>
      </c>
      <c r="T521" s="761">
        <f>IF(INDEX(Historical!$F$7:$F$1432,MATCH(B521,Historical!$B$7:$B$1446,0))=0,"n/a",((INDEX(Historical!$C$7:$C$1439,MATCH(B521,Historical!$B$7:$B$1446,0))/INDEX(Historical!$F$7:$F$1432,MATCH(B521,Historical!$B$7:$B$1446,0)))^(1/3)-1)*100)</f>
        <v>7.245083423338583</v>
      </c>
      <c r="U521" s="761">
        <f>IF(INDEX(Historical!$H$7:$H$1432,MATCH(B521,Historical!$B$7:$B$1446,0))=0,"n/a",((INDEX(Historical!$C$7:$C$1439,MATCH(B521,Historical!$B$7:$B$1446,0))/INDEX(Historical!$H$7:$H$1432,MATCH(B521,Historical!$B$7:$B$1446,0)))^(1/5)-1)*100)</f>
        <v>7.6146159865801977</v>
      </c>
      <c r="V521" s="761">
        <f>IF(INDEX(Historical!$O$7:$O$1432,MATCH(B521,Historical!$B$7:$B$1446,0))=0,"n/a",((INDEX(Historical!$C$7:$C$1439,MATCH(B521,Historical!$B$7:$B$1446,0))/INDEX(Historical!$O$7:$O$1432,MATCH(B521,Historical!$B$7:$B$1446,0)))^(1/10)-1)*100)</f>
        <v>6.8758431498721739</v>
      </c>
      <c r="W521" s="762">
        <f t="shared" si="141"/>
        <v>1.1074446901427293</v>
      </c>
      <c r="X521" s="763" t="str">
        <f t="shared" si="142"/>
        <v>n/a</v>
      </c>
      <c r="Y521" s="729" t="s">
        <v>4430</v>
      </c>
      <c r="Z521" s="704" t="str">
        <f t="shared" si="143"/>
        <v>n/a</v>
      </c>
      <c r="AA521" s="937" t="str">
        <f t="shared" si="144"/>
        <v>n/a</v>
      </c>
      <c r="AB521" s="641">
        <v>12</v>
      </c>
      <c r="AC521" s="918">
        <v>-4.51</v>
      </c>
      <c r="AD521" s="918" t="s">
        <v>137</v>
      </c>
      <c r="AE521" s="918">
        <v>2.82</v>
      </c>
      <c r="AF521" s="918">
        <v>2.15</v>
      </c>
      <c r="AG521" s="918">
        <v>-18.3</v>
      </c>
      <c r="AH521" s="920">
        <v>32.1</v>
      </c>
      <c r="AI521" s="920">
        <v>13.459999999999999</v>
      </c>
      <c r="AJ521" s="918">
        <v>-32.6</v>
      </c>
      <c r="AK521" s="918">
        <v>6.47</v>
      </c>
      <c r="AL521" s="930">
        <v>11240</v>
      </c>
      <c r="AM521" s="924">
        <v>0.2</v>
      </c>
      <c r="AN521" s="918">
        <v>0.32</v>
      </c>
      <c r="AO521" s="804" t="str">
        <f t="shared" si="145"/>
        <v>n/a</v>
      </c>
      <c r="AP521" s="805">
        <f t="shared" si="146"/>
        <v>8.3204034437288161</v>
      </c>
      <c r="AQ521" s="938" t="str">
        <f t="shared" si="147"/>
        <v>n/a</v>
      </c>
      <c r="AR521" s="704">
        <f>INDEX(Historical!$C$7:$C$1439,MATCH(B521,Historical!$B$7:$B$1446,0))*IF(AH521="n/a",1.03,IF(AH521&lt;0,1.01,IF(AH521&gt;10,1.1,(1+AH521/100))))</f>
        <v>0.38500000000000001</v>
      </c>
      <c r="AS521" s="937">
        <f t="shared" si="148"/>
        <v>0.42350000000000004</v>
      </c>
      <c r="AT521" s="937">
        <f t="shared" si="137"/>
        <v>0.45090045000000006</v>
      </c>
      <c r="AU521" s="937">
        <f t="shared" si="137"/>
        <v>0.48007370911500008</v>
      </c>
      <c r="AV521" s="937">
        <f t="shared" si="137"/>
        <v>0.51113447809474055</v>
      </c>
      <c r="AW521" s="704">
        <f t="shared" si="149"/>
        <v>2.2506086372097407</v>
      </c>
      <c r="AX521" s="812">
        <f t="shared" si="150"/>
        <v>4.5384324202656599</v>
      </c>
      <c r="AY521" s="997">
        <v>1.1399999999999999</v>
      </c>
      <c r="AZ521" s="924">
        <v>46.150000000000006</v>
      </c>
      <c r="BA521" s="924">
        <v>-3.02</v>
      </c>
      <c r="BB521" s="924">
        <v>10.58</v>
      </c>
      <c r="BC521" s="924">
        <v>21.310000000000002</v>
      </c>
      <c r="BD521" s="963"/>
      <c r="BE521" s="666">
        <v>2013</v>
      </c>
      <c r="BF521" s="948" t="e">
        <f>#VALUE!</f>
        <v>#VALUE!</v>
      </c>
      <c r="BG521" s="933">
        <v>-11</v>
      </c>
    </row>
    <row r="522" spans="1:59" s="537" customFormat="1" x14ac:dyDescent="0.2">
      <c r="A522" s="630" t="s">
        <v>1832</v>
      </c>
      <c r="B522" s="645" t="s">
        <v>1833</v>
      </c>
      <c r="C522" s="994" t="s">
        <v>112</v>
      </c>
      <c r="D522" s="994" t="s">
        <v>213</v>
      </c>
      <c r="E522" s="794">
        <v>9</v>
      </c>
      <c r="F522" s="526">
        <v>440</v>
      </c>
      <c r="G522" s="526" t="s">
        <v>37</v>
      </c>
      <c r="H522" s="526" t="s">
        <v>37</v>
      </c>
      <c r="I522" s="926">
        <v>79.040000000000006</v>
      </c>
      <c r="J522" s="704">
        <f t="shared" si="138"/>
        <v>1.214574898785425</v>
      </c>
      <c r="K522" s="929">
        <v>0.24</v>
      </c>
      <c r="L522" s="641">
        <v>4</v>
      </c>
      <c r="M522" s="695">
        <f t="shared" si="139"/>
        <v>0.96</v>
      </c>
      <c r="N522" s="923" t="s">
        <v>149</v>
      </c>
      <c r="O522" s="797">
        <v>0.21</v>
      </c>
      <c r="P522" s="917">
        <v>43509</v>
      </c>
      <c r="Q522" s="917">
        <v>43538</v>
      </c>
      <c r="R522" s="695">
        <f t="shared" si="140"/>
        <v>14.285714285714285</v>
      </c>
      <c r="S522" s="761">
        <f>IF(INDEX(Historical!$D$7:$D$1439,MATCH(B522,Historical!$B$7:$B$1446,0))=0,"n/a",(INDEX(Historical!$C$7:$C$1439,MATCH(B522,Historical!$B$7:$B$1446,0))/INDEX(Historical!$D$7:$D$1439,MATCH(B522,Historical!$B$7:$B$1446,0))-1)*100)</f>
        <v>16.666666666666675</v>
      </c>
      <c r="T522" s="761">
        <f>IF(INDEX(Historical!$F$7:$F$1432,MATCH(B522,Historical!$B$7:$B$1446,0))=0,"n/a",((INDEX(Historical!$C$7:$C$1439,MATCH(B522,Historical!$B$7:$B$1446,0))/INDEX(Historical!$F$7:$F$1432,MATCH(B522,Historical!$B$7:$B$1446,0)))^(1/3)-1)*100)</f>
        <v>14.25421040467436</v>
      </c>
      <c r="U522" s="761">
        <f>IF(INDEX(Historical!$H$7:$H$1432,MATCH(B522,Historical!$B$7:$B$1446,0))=0,"n/a",((INDEX(Historical!$C$7:$C$1439,MATCH(B522,Historical!$B$7:$B$1446,0))/INDEX(Historical!$H$7:$H$1432,MATCH(B522,Historical!$B$7:$B$1446,0)))^(1/5)-1)*100)</f>
        <v>12.603596299281072</v>
      </c>
      <c r="V522" s="761" t="str">
        <f>IF(INDEX(Historical!$O$7:$O$1432,MATCH(B522,Historical!$B$7:$B$1446,0))=0,"n/a",((INDEX(Historical!$C$7:$C$1439,MATCH(B522,Historical!$B$7:$B$1446,0))/INDEX(Historical!$O$7:$O$1432,MATCH(B522,Historical!$B$7:$B$1446,0)))^(1/10)-1)*100)</f>
        <v>n/a</v>
      </c>
      <c r="W522" s="762" t="str">
        <f t="shared" si="141"/>
        <v>n/a</v>
      </c>
      <c r="X522" s="763">
        <f t="shared" si="142"/>
        <v>0.62394041085549856</v>
      </c>
      <c r="Y522" s="728"/>
      <c r="Z522" s="704">
        <f t="shared" si="143"/>
        <v>31.168831168831169</v>
      </c>
      <c r="AA522" s="937">
        <f t="shared" si="144"/>
        <v>25.662337662337663</v>
      </c>
      <c r="AB522" s="641">
        <v>12</v>
      </c>
      <c r="AC522" s="918">
        <v>3.08</v>
      </c>
      <c r="AD522" s="918">
        <v>1.61</v>
      </c>
      <c r="AE522" s="918">
        <v>2.8</v>
      </c>
      <c r="AF522" s="918">
        <v>5.14</v>
      </c>
      <c r="AG522" s="918">
        <v>21</v>
      </c>
      <c r="AH522" s="918">
        <v>47.5</v>
      </c>
      <c r="AI522" s="918">
        <v>15</v>
      </c>
      <c r="AJ522" s="918">
        <v>20.200000000000003</v>
      </c>
      <c r="AK522" s="918">
        <v>16</v>
      </c>
      <c r="AL522" s="930">
        <v>14600</v>
      </c>
      <c r="AM522" s="924">
        <v>0.3</v>
      </c>
      <c r="AN522" s="918">
        <v>0.83</v>
      </c>
      <c r="AO522" s="804">
        <f t="shared" si="145"/>
        <v>-11.844166464271165</v>
      </c>
      <c r="AP522" s="805">
        <f t="shared" si="146"/>
        <v>13.818171198066498</v>
      </c>
      <c r="AQ522" s="938">
        <f t="shared" si="147"/>
        <v>142.12431663132205</v>
      </c>
      <c r="AR522" s="704">
        <f>INDEX(Historical!$C$7:$C$1439,MATCH(B522,Historical!$B$7:$B$1446,0))*IF(AH522="n/a",1.03,IF(AH522&lt;0,1.01,IF(AH522&gt;10,1.1,(1+AH522/100))))</f>
        <v>0.92400000000000004</v>
      </c>
      <c r="AS522" s="937">
        <f t="shared" si="148"/>
        <v>1.0164000000000002</v>
      </c>
      <c r="AT522" s="937">
        <f t="shared" si="137"/>
        <v>1.1180400000000004</v>
      </c>
      <c r="AU522" s="937">
        <f t="shared" si="137"/>
        <v>1.2298440000000006</v>
      </c>
      <c r="AV522" s="937">
        <f t="shared" si="137"/>
        <v>1.3528284000000008</v>
      </c>
      <c r="AW522" s="704">
        <f t="shared" si="149"/>
        <v>5.6411124000000026</v>
      </c>
      <c r="AX522" s="812">
        <f t="shared" si="150"/>
        <v>7.1370349190283431</v>
      </c>
      <c r="AY522" s="997">
        <v>1.1399999999999999</v>
      </c>
      <c r="AZ522" s="924">
        <v>30.320000000000004</v>
      </c>
      <c r="BA522" s="924">
        <v>-4.12</v>
      </c>
      <c r="BB522" s="924">
        <v>6.87</v>
      </c>
      <c r="BC522" s="924">
        <v>9.81</v>
      </c>
      <c r="BD522" s="963"/>
      <c r="BE522" s="666">
        <v>2011</v>
      </c>
      <c r="BF522" s="948" t="e">
        <f>#VALUE!</f>
        <v>#VALUE!</v>
      </c>
      <c r="BG522" s="933">
        <v>7.5</v>
      </c>
    </row>
    <row r="523" spans="1:59" s="537" customFormat="1" x14ac:dyDescent="0.2">
      <c r="A523" s="932" t="s">
        <v>1842</v>
      </c>
      <c r="B523" s="645" t="s">
        <v>1843</v>
      </c>
      <c r="C523" s="994" t="s">
        <v>108</v>
      </c>
      <c r="D523" s="994" t="s">
        <v>4376</v>
      </c>
      <c r="E523" s="794">
        <v>6</v>
      </c>
      <c r="F523" s="526">
        <v>730</v>
      </c>
      <c r="G523" s="526" t="s">
        <v>37</v>
      </c>
      <c r="H523" s="526" t="s">
        <v>37</v>
      </c>
      <c r="I523" s="926">
        <v>45.41</v>
      </c>
      <c r="J523" s="704">
        <f t="shared" si="138"/>
        <v>2.6425897379431844</v>
      </c>
      <c r="K523" s="929">
        <v>0.3</v>
      </c>
      <c r="L523" s="641">
        <v>4</v>
      </c>
      <c r="M523" s="695">
        <f t="shared" si="139"/>
        <v>1.2</v>
      </c>
      <c r="N523" s="923" t="s">
        <v>649</v>
      </c>
      <c r="O523" s="797">
        <v>0.24</v>
      </c>
      <c r="P523" s="917">
        <v>43327</v>
      </c>
      <c r="Q523" s="917">
        <v>43335</v>
      </c>
      <c r="R523" s="695">
        <f t="shared" si="140"/>
        <v>25</v>
      </c>
      <c r="S523" s="761">
        <f>IF(INDEX(Historical!$D$7:$D$1439,MATCH(B523,Historical!$B$7:$B$1446,0))=0,"n/a",(INDEX(Historical!$C$7:$C$1439,MATCH(B523,Historical!$B$7:$B$1446,0))/INDEX(Historical!$D$7:$D$1439,MATCH(B523,Historical!$B$7:$B$1446,0))-1)*100)</f>
        <v>136.36363636363637</v>
      </c>
      <c r="T523" s="761">
        <f>IF(INDEX(Historical!$F$7:$F$1432,MATCH(B523,Historical!$B$7:$B$1446,0))=0,"n/a",((INDEX(Historical!$C$7:$C$1439,MATCH(B523,Historical!$B$7:$B$1446,0))/INDEX(Historical!$F$7:$F$1432,MATCH(B523,Historical!$B$7:$B$1446,0)))^(1/3)-1)*100)</f>
        <v>67.830241495631569</v>
      </c>
      <c r="U523" s="761">
        <f>IF(INDEX(Historical!$H$7:$H$1432,MATCH(B523,Historical!$B$7:$B$1446,0))=0,"n/a",((INDEX(Historical!$C$7:$C$1439,MATCH(B523,Historical!$B$7:$B$1446,0))/INDEX(Historical!$H$7:$H$1432,MATCH(B523,Historical!$B$7:$B$1446,0)))^(1/5)-1)*100)</f>
        <v>51.571656651039802</v>
      </c>
      <c r="V523" s="761">
        <f>IF(INDEX(Historical!$O$7:$O$1432,MATCH(B523,Historical!$B$7:$B$1446,0))=0,"n/a",((INDEX(Historical!$C$7:$C$1439,MATCH(B523,Historical!$B$7:$B$1446,0))/INDEX(Historical!$O$7:$O$1432,MATCH(B523,Historical!$B$7:$B$1446,0)))^(1/10)-1)*100)</f>
        <v>-4.276020227743615</v>
      </c>
      <c r="W523" s="762" t="str">
        <f t="shared" si="141"/>
        <v>n/a</v>
      </c>
      <c r="X523" s="763">
        <f t="shared" si="142"/>
        <v>2.4675433804325264</v>
      </c>
      <c r="Y523" s="928"/>
      <c r="Z523" s="704">
        <f t="shared" si="143"/>
        <v>29.411764705882355</v>
      </c>
      <c r="AA523" s="937">
        <f t="shared" si="144"/>
        <v>11.129901960784313</v>
      </c>
      <c r="AB523" s="641">
        <v>12</v>
      </c>
      <c r="AC523" s="918">
        <v>4.08</v>
      </c>
      <c r="AD523" s="918">
        <v>0.87</v>
      </c>
      <c r="AE523" s="918">
        <v>3.6</v>
      </c>
      <c r="AF523" s="918">
        <v>1.22</v>
      </c>
      <c r="AG523" s="918">
        <v>12</v>
      </c>
      <c r="AH523" s="918">
        <v>44.2</v>
      </c>
      <c r="AI523" s="918">
        <v>7.93</v>
      </c>
      <c r="AJ523" s="918">
        <v>20.9</v>
      </c>
      <c r="AK523" s="918">
        <v>12.85</v>
      </c>
      <c r="AL523" s="930">
        <v>8920</v>
      </c>
      <c r="AM523" s="924">
        <v>1.0999999999999999</v>
      </c>
      <c r="AN523" s="918">
        <v>0.1</v>
      </c>
      <c r="AO523" s="804">
        <f t="shared" si="145"/>
        <v>43.084344428198676</v>
      </c>
      <c r="AP523" s="805">
        <f t="shared" si="146"/>
        <v>54.214246388982986</v>
      </c>
      <c r="AQ523" s="938">
        <f t="shared" si="147"/>
        <v>-22.31550879170323</v>
      </c>
      <c r="AR523" s="704">
        <f>INDEX(Historical!$C$7:$C$1439,MATCH(B523,Historical!$B$7:$B$1446,0))*IF(AH523="n/a",1.03,IF(AH523&lt;0,1.01,IF(AH523&gt;10,1.1,(1+AH523/100))))</f>
        <v>1.1440000000000001</v>
      </c>
      <c r="AS523" s="937">
        <f t="shared" si="148"/>
        <v>1.2347192</v>
      </c>
      <c r="AT523" s="937">
        <f t="shared" si="137"/>
        <v>1.3581911200000001</v>
      </c>
      <c r="AU523" s="937">
        <f t="shared" si="137"/>
        <v>1.4940102320000002</v>
      </c>
      <c r="AV523" s="937">
        <f t="shared" si="137"/>
        <v>1.6434112552000002</v>
      </c>
      <c r="AW523" s="704">
        <f t="shared" si="149"/>
        <v>6.8743318071999999</v>
      </c>
      <c r="AX523" s="812">
        <f t="shared" si="150"/>
        <v>15.138365574102622</v>
      </c>
      <c r="AY523" s="997">
        <v>1.46</v>
      </c>
      <c r="AZ523" s="924">
        <v>19.25</v>
      </c>
      <c r="BA523" s="924">
        <v>-23.28</v>
      </c>
      <c r="BB523" s="924">
        <v>-6.67</v>
      </c>
      <c r="BC523" s="924">
        <v>-8.24</v>
      </c>
      <c r="BD523" s="963"/>
      <c r="BE523" s="666">
        <v>2013</v>
      </c>
      <c r="BF523" s="948" t="e">
        <f>#VALUE!</f>
        <v>#VALUE!</v>
      </c>
      <c r="BG523" s="933">
        <v>1.3</v>
      </c>
    </row>
    <row r="524" spans="1:59" s="537" customFormat="1" x14ac:dyDescent="0.2">
      <c r="A524" s="630" t="s">
        <v>1844</v>
      </c>
      <c r="B524" s="927" t="s">
        <v>1845</v>
      </c>
      <c r="C524" s="994" t="s">
        <v>154</v>
      </c>
      <c r="D524" s="994" t="s">
        <v>4386</v>
      </c>
      <c r="E524" s="794">
        <v>7</v>
      </c>
      <c r="F524" s="526">
        <v>665</v>
      </c>
      <c r="G524" s="526" t="s">
        <v>106</v>
      </c>
      <c r="H524" s="526" t="s">
        <v>106</v>
      </c>
      <c r="I524" s="926">
        <v>100.67</v>
      </c>
      <c r="J524" s="704">
        <f t="shared" si="138"/>
        <v>0.6516340518525876</v>
      </c>
      <c r="K524" s="929">
        <v>0.16400000000000001</v>
      </c>
      <c r="L524" s="641">
        <v>4</v>
      </c>
      <c r="M524" s="695">
        <f t="shared" si="139"/>
        <v>0.65600000000000003</v>
      </c>
      <c r="N524" s="923" t="s">
        <v>119</v>
      </c>
      <c r="O524" s="797">
        <v>0.126</v>
      </c>
      <c r="P524" s="917">
        <v>43482</v>
      </c>
      <c r="Q524" s="917">
        <v>43525</v>
      </c>
      <c r="R524" s="695">
        <f t="shared" si="140"/>
        <v>30.158730158730162</v>
      </c>
      <c r="S524" s="761">
        <f>IF(INDEX(Historical!$D$7:$D$1439,MATCH(B524,Historical!$B$7:$B$1446,0))=0,"n/a",(INDEX(Historical!$C$7:$C$1439,MATCH(B524,Historical!$B$7:$B$1446,0))/INDEX(Historical!$D$7:$D$1439,MATCH(B524,Historical!$B$7:$B$1446,0))-1)*100)</f>
        <v>19.999999999999996</v>
      </c>
      <c r="T524" s="761">
        <f>IF(INDEX(Historical!$F$7:$F$1432,MATCH(B524,Historical!$B$7:$B$1446,0))=0,"n/a",((INDEX(Historical!$C$7:$C$1439,MATCH(B524,Historical!$B$7:$B$1446,0))/INDEX(Historical!$F$7:$F$1432,MATCH(B524,Historical!$B$7:$B$1446,0)))^(1/3)-1)*100)</f>
        <v>14.929314826817098</v>
      </c>
      <c r="U524" s="761">
        <f>IF(INDEX(Historical!$H$7:$H$1432,MATCH(B524,Historical!$B$7:$B$1446,0))=0,"n/a",((INDEX(Historical!$C$7:$C$1439,MATCH(B524,Historical!$B$7:$B$1446,0))/INDEX(Historical!$H$7:$H$1432,MATCH(B524,Historical!$B$7:$B$1446,0)))^(1/5)-1)*100)</f>
        <v>31.128603730986558</v>
      </c>
      <c r="V524" s="761" t="str">
        <f>IF(INDEX(Historical!$O$7:$O$1432,MATCH(B524,Historical!$B$7:$B$1446,0))=0,"n/a",((INDEX(Historical!$C$7:$C$1439,MATCH(B524,Historical!$B$7:$B$1446,0))/INDEX(Historical!$O$7:$O$1432,MATCH(B524,Historical!$B$7:$B$1446,0)))^(1/10)-1)*100)</f>
        <v>n/a</v>
      </c>
      <c r="W524" s="762" t="str">
        <f t="shared" si="141"/>
        <v>n/a</v>
      </c>
      <c r="X524" s="763">
        <f t="shared" si="142"/>
        <v>1.3534175535211548</v>
      </c>
      <c r="Y524" s="715"/>
      <c r="Z524" s="704">
        <f t="shared" si="143"/>
        <v>23.098591549295776</v>
      </c>
      <c r="AA524" s="937">
        <f t="shared" si="144"/>
        <v>35.447183098591552</v>
      </c>
      <c r="AB524" s="641">
        <v>12</v>
      </c>
      <c r="AC524" s="918">
        <v>2.84</v>
      </c>
      <c r="AD524" s="918">
        <v>2.44</v>
      </c>
      <c r="AE524" s="918">
        <v>8.42</v>
      </c>
      <c r="AF524" s="918">
        <v>22.13</v>
      </c>
      <c r="AG524" s="918">
        <v>69.399999999999991</v>
      </c>
      <c r="AH524" s="918">
        <v>30.2</v>
      </c>
      <c r="AI524" s="918">
        <v>11.92</v>
      </c>
      <c r="AJ524" s="918">
        <v>23</v>
      </c>
      <c r="AK524" s="918">
        <v>14.530000000000001</v>
      </c>
      <c r="AL524" s="930">
        <v>49040</v>
      </c>
      <c r="AM524" s="924">
        <v>0.3</v>
      </c>
      <c r="AN524" s="918">
        <v>2.95</v>
      </c>
      <c r="AO524" s="804">
        <f t="shared" si="145"/>
        <v>-3.6669453157524075</v>
      </c>
      <c r="AP524" s="805">
        <f t="shared" si="146"/>
        <v>31.780237782839144</v>
      </c>
      <c r="AQ524" s="938">
        <f t="shared" si="147"/>
        <v>490.4597688701129</v>
      </c>
      <c r="AR524" s="704">
        <f>INDEX(Historical!$C$7:$C$1439,MATCH(B524,Historical!$B$7:$B$1446,0))*IF(AH524="n/a",1.03,IF(AH524&lt;0,1.01,IF(AH524&gt;10,1.1,(1+AH524/100))))</f>
        <v>0.5544</v>
      </c>
      <c r="AS524" s="937">
        <f t="shared" si="148"/>
        <v>0.60984000000000005</v>
      </c>
      <c r="AT524" s="937">
        <f t="shared" si="137"/>
        <v>0.67082400000000009</v>
      </c>
      <c r="AU524" s="937">
        <f t="shared" si="137"/>
        <v>0.73790640000000018</v>
      </c>
      <c r="AV524" s="937">
        <f t="shared" si="137"/>
        <v>0.81169704000000031</v>
      </c>
      <c r="AW524" s="704">
        <f t="shared" si="149"/>
        <v>3.3846674400000003</v>
      </c>
      <c r="AX524" s="812">
        <f t="shared" si="150"/>
        <v>3.3621410946657395</v>
      </c>
      <c r="AY524" s="997">
        <v>0.92</v>
      </c>
      <c r="AZ524" s="924">
        <v>30.740000000000002</v>
      </c>
      <c r="BA524" s="924">
        <v>0.76</v>
      </c>
      <c r="BB524" s="924">
        <v>9.7100000000000009</v>
      </c>
      <c r="BC524" s="924">
        <v>12.41</v>
      </c>
      <c r="BD524" s="963"/>
      <c r="BE524" s="666">
        <v>2013</v>
      </c>
      <c r="BF524" s="948" t="e">
        <f>#VALUE!</f>
        <v>#VALUE!</v>
      </c>
      <c r="BG524" s="933">
        <v>14.799999999999999</v>
      </c>
    </row>
    <row r="525" spans="1:59" s="776" customFormat="1" ht="13.5" thickBot="1" x14ac:dyDescent="0.25">
      <c r="B525" s="898"/>
      <c r="E525" s="899"/>
      <c r="F525" s="885"/>
      <c r="J525" s="791"/>
      <c r="L525" s="886"/>
      <c r="M525" s="885"/>
      <c r="N525" s="885"/>
      <c r="O525" s="791"/>
      <c r="R525" s="885"/>
      <c r="S525" s="887"/>
      <c r="T525" s="887"/>
      <c r="U525" s="887"/>
      <c r="V525" s="887"/>
      <c r="W525" s="887"/>
      <c r="X525" s="887"/>
      <c r="Y525" s="898"/>
      <c r="Z525" s="791"/>
      <c r="AC525" s="888"/>
      <c r="AD525" s="888"/>
      <c r="AE525" s="888"/>
      <c r="AF525" s="888"/>
      <c r="AG525" s="888"/>
      <c r="AH525" s="888"/>
      <c r="AI525" s="888"/>
      <c r="AJ525" s="888"/>
      <c r="AK525" s="888"/>
      <c r="AL525" s="888"/>
      <c r="AM525" s="888"/>
      <c r="AN525" s="888"/>
      <c r="AO525" s="791"/>
      <c r="AR525" s="889"/>
      <c r="AS525" s="890"/>
      <c r="AT525" s="890"/>
      <c r="AU525" s="890"/>
      <c r="AV525" s="890"/>
      <c r="AW525" s="889"/>
      <c r="AX525" s="890"/>
      <c r="AY525" s="791"/>
      <c r="BD525" s="899"/>
      <c r="BE525" s="885"/>
      <c r="BF525" s="885"/>
    </row>
    <row r="526" spans="1:59" x14ac:dyDescent="0.2">
      <c r="A526" s="537" t="s">
        <v>4328</v>
      </c>
      <c r="B526" s="710">
        <f>COUNTA(B7:B524)</f>
        <v>518</v>
      </c>
      <c r="E526" s="904">
        <f>AVERAGE(E7:E524)</f>
        <v>7.17953667953668</v>
      </c>
      <c r="I526" s="891">
        <f>AVERAGE(I7:I524)</f>
        <v>61.236196911196878</v>
      </c>
      <c r="J526" s="892">
        <f>AVERAGE(J7:J524)</f>
        <v>2.9750964783720066</v>
      </c>
      <c r="K526" s="900">
        <f>AVERAGE(K7:K524)</f>
        <v>0.39242162226512201</v>
      </c>
      <c r="M526" s="891">
        <f>AVERAGE(M7:M524)</f>
        <v>1.4882280643500634</v>
      </c>
      <c r="O526" s="900">
        <f>AVERAGE(O7:O524)</f>
        <v>0.35394854228718525</v>
      </c>
      <c r="R526" s="891">
        <f t="shared" ref="R526:X526" si="151">AVERAGE(R7:R524)</f>
        <v>12.438482418628894</v>
      </c>
      <c r="S526" s="901">
        <f t="shared" si="151"/>
        <v>15.672869203787172</v>
      </c>
      <c r="T526" s="901">
        <f t="shared" si="151"/>
        <v>15.176119038171086</v>
      </c>
      <c r="U526" s="901">
        <f t="shared" si="151"/>
        <v>18.619749359872095</v>
      </c>
      <c r="V526" s="901">
        <f t="shared" si="151"/>
        <v>6.2020892290842493</v>
      </c>
      <c r="W526" s="902">
        <f t="shared" si="151"/>
        <v>4.5083243087408942</v>
      </c>
      <c r="X526" s="903">
        <f t="shared" si="151"/>
        <v>3.0613161444003127</v>
      </c>
      <c r="Z526" s="892">
        <f>AVERAGE(Z7:Z524)</f>
        <v>82.981147339061494</v>
      </c>
      <c r="AA526" s="891">
        <f>AVERAGE(AA7:AA524)</f>
        <v>30.795702932863239</v>
      </c>
      <c r="AB526" s="767"/>
      <c r="AC526" s="891">
        <f t="shared" ref="AC526:BC526" si="152">AVERAGE(AC7:AC524)</f>
        <v>3.4524898785425093</v>
      </c>
      <c r="AD526" s="891">
        <f t="shared" si="152"/>
        <v>7.8239847715736053</v>
      </c>
      <c r="AE526" s="891">
        <f t="shared" si="152"/>
        <v>3.5335020242915007</v>
      </c>
      <c r="AF526" s="891">
        <f t="shared" si="152"/>
        <v>4.8554906054279785</v>
      </c>
      <c r="AG526" s="891">
        <f t="shared" si="152"/>
        <v>13.734834710743792</v>
      </c>
      <c r="AH526" s="891">
        <f t="shared" si="152"/>
        <v>25.536916835699799</v>
      </c>
      <c r="AI526" s="891">
        <f t="shared" si="152"/>
        <v>14.219558498896253</v>
      </c>
      <c r="AJ526" s="891">
        <f t="shared" si="152"/>
        <v>15.474939024390224</v>
      </c>
      <c r="AK526" s="891">
        <f t="shared" si="152"/>
        <v>9.8258156028368813</v>
      </c>
      <c r="AL526" s="1086">
        <f t="shared" si="152"/>
        <v>18016.311437246964</v>
      </c>
      <c r="AM526" s="891">
        <f t="shared" si="152"/>
        <v>3.3530628803245435</v>
      </c>
      <c r="AN526" s="891">
        <f t="shared" si="152"/>
        <v>1.2580801687763714</v>
      </c>
      <c r="AO526" s="971">
        <f t="shared" si="152"/>
        <v>-10.196699803076537</v>
      </c>
      <c r="AP526" s="891">
        <f t="shared" si="152"/>
        <v>21.504231413342453</v>
      </c>
      <c r="AQ526" s="1024">
        <f t="shared" si="152"/>
        <v>71.106809703640863</v>
      </c>
      <c r="AR526" s="1023">
        <f t="shared" si="152"/>
        <v>1.4663837038150411</v>
      </c>
      <c r="AS526" s="891">
        <f t="shared" si="152"/>
        <v>1.5718820007677867</v>
      </c>
      <c r="AT526" s="891">
        <f t="shared" si="152"/>
        <v>1.6799928904538826</v>
      </c>
      <c r="AU526" s="891">
        <f t="shared" si="152"/>
        <v>1.7971741161776442</v>
      </c>
      <c r="AV526" s="891">
        <f t="shared" si="152"/>
        <v>1.9242478240518772</v>
      </c>
      <c r="AW526" s="891">
        <f t="shared" si="152"/>
        <v>8.4396805352662234</v>
      </c>
      <c r="AX526" s="1024">
        <f t="shared" si="152"/>
        <v>16.893152242682614</v>
      </c>
      <c r="AY526" s="1023">
        <f t="shared" si="152"/>
        <v>0.9589816700610998</v>
      </c>
      <c r="AZ526" s="891">
        <f t="shared" si="152"/>
        <v>23.579071105949168</v>
      </c>
      <c r="BA526" s="891">
        <f t="shared" si="152"/>
        <v>-16.984323633687875</v>
      </c>
      <c r="BB526" s="891">
        <f t="shared" si="152"/>
        <v>0.11239650963725871</v>
      </c>
      <c r="BC526" s="1024">
        <f t="shared" si="152"/>
        <v>-1.923787985522855</v>
      </c>
      <c r="BD526" s="891"/>
      <c r="BE526" s="767">
        <f>AVERAGE(BE7:BE524)</f>
        <v>2012.3976833976833</v>
      </c>
      <c r="BF526" s="891" t="e">
        <f>AVERAGE(BF7:BF524)</f>
        <v>#VALUE!</v>
      </c>
      <c r="BG526" s="891">
        <f>AVERAGE(BG7:BG524)</f>
        <v>5.2518032786885263</v>
      </c>
    </row>
    <row r="527" spans="1:59" x14ac:dyDescent="0.2">
      <c r="O527" s="1019"/>
      <c r="W527" s="1085"/>
      <c r="X527" s="1085"/>
      <c r="AC527" s="574"/>
      <c r="AD527" s="574"/>
      <c r="AE527" s="574"/>
      <c r="AF527" s="574"/>
      <c r="AG527" s="574"/>
      <c r="AH527" s="574"/>
      <c r="AI527" s="574"/>
      <c r="AJ527" s="574"/>
      <c r="AK527" s="574"/>
      <c r="AL527" s="1087"/>
      <c r="AM527" s="574"/>
      <c r="AN527" s="710"/>
      <c r="AO527" s="574"/>
      <c r="AQ527" s="710"/>
      <c r="AR527" s="574"/>
      <c r="AS527" s="574"/>
      <c r="AT527" s="574"/>
      <c r="AU527" s="574"/>
      <c r="AV527" s="574"/>
      <c r="AW527" s="574"/>
      <c r="AX527" s="710"/>
      <c r="AY527" s="574"/>
      <c r="BC527" s="710"/>
      <c r="BD527" s="574"/>
      <c r="BE527" s="1022"/>
      <c r="BF527" s="574"/>
    </row>
    <row r="528" spans="1:59" x14ac:dyDescent="0.2">
      <c r="A528" s="574" t="s">
        <v>4447</v>
      </c>
      <c r="I528" s="710"/>
      <c r="J528" s="574"/>
      <c r="O528" s="1019"/>
      <c r="W528" s="1085"/>
      <c r="X528" s="1085"/>
      <c r="AC528" s="574"/>
      <c r="AD528" s="574"/>
      <c r="AE528" s="574"/>
      <c r="AF528" s="574"/>
      <c r="AG528" s="574"/>
      <c r="AH528" s="574"/>
      <c r="AI528" s="574"/>
      <c r="AJ528" s="574"/>
      <c r="AK528" s="574"/>
      <c r="AL528" s="1087"/>
      <c r="AM528" s="574"/>
      <c r="AN528" s="710"/>
      <c r="AO528" s="574"/>
      <c r="AQ528" s="710"/>
      <c r="AR528" s="574"/>
      <c r="AS528" s="574"/>
      <c r="AT528" s="574"/>
      <c r="AU528" s="574"/>
      <c r="AV528" s="574"/>
      <c r="AW528" s="574"/>
      <c r="AX528" s="710"/>
      <c r="AY528" s="574"/>
      <c r="BC528" s="710"/>
      <c r="BD528" s="574"/>
      <c r="BE528" s="1022"/>
      <c r="BF528" s="574"/>
    </row>
    <row r="529" spans="1:59" x14ac:dyDescent="0.2">
      <c r="A529" s="574" t="s">
        <v>4380</v>
      </c>
      <c r="B529" s="710">
        <f t="shared" ref="B529:B539" si="153">COUNTIF($C$7:$C$524,"="&amp;$A529)</f>
        <v>10</v>
      </c>
      <c r="E529" s="904">
        <f t="shared" ref="E529:E539" si="154">AVERAGEIFS($E$7:$E$524,$C$7:$C$524,"="&amp;$A529)</f>
        <v>7.1</v>
      </c>
      <c r="I529" s="1017">
        <f t="shared" ref="I529:K539" si="155">AVERAGEIFS(I$7:I$524,$C$7:$C$524,"="&amp;$A529)</f>
        <v>48.409000000000006</v>
      </c>
      <c r="J529" s="891">
        <f t="shared" si="155"/>
        <v>4.4431382122468737</v>
      </c>
      <c r="K529" s="900">
        <f t="shared" si="155"/>
        <v>0.51850000000000007</v>
      </c>
      <c r="L529" s="904"/>
      <c r="M529" s="891">
        <f t="shared" ref="M529:M539" si="156">AVERAGEIFS(M$7:M$524,$C$7:$C$524,"="&amp;$A529)</f>
        <v>1.421</v>
      </c>
      <c r="N529" s="904"/>
      <c r="O529" s="900">
        <f t="shared" ref="O529:O539" si="157">AVERAGEIFS(O$7:O$524,$C$7:$C$524,"="&amp;$A529)</f>
        <v>0.49023500000000003</v>
      </c>
      <c r="P529" s="904"/>
      <c r="Q529" s="904"/>
      <c r="R529" s="891">
        <f t="shared" ref="R529:X539" si="158">AVERAGEIFS(R$7:R$524,$C$7:$C$524,"="&amp;$A529)</f>
        <v>12.736313047849315</v>
      </c>
      <c r="S529" s="891">
        <f t="shared" si="158"/>
        <v>13.264767629811328</v>
      </c>
      <c r="T529" s="891">
        <f t="shared" si="158"/>
        <v>12.37909886442413</v>
      </c>
      <c r="U529" s="891">
        <f t="shared" si="158"/>
        <v>19.620431952204839</v>
      </c>
      <c r="V529" s="891">
        <f t="shared" si="158"/>
        <v>8.073820559381673</v>
      </c>
      <c r="W529" s="903">
        <f t="shared" si="158"/>
        <v>1.3620047749625752</v>
      </c>
      <c r="X529" s="903">
        <f t="shared" si="158"/>
        <v>0.72766647572224874</v>
      </c>
      <c r="Y529" s="710"/>
      <c r="Z529" s="891">
        <f t="shared" ref="Z529:AA539" si="159">AVERAGEIFS(Z$7:Z$524,$C$7:$C$524,"="&amp;$A529)</f>
        <v>319.66783542236323</v>
      </c>
      <c r="AA529" s="891">
        <f t="shared" si="159"/>
        <v>58.177271460121005</v>
      </c>
      <c r="AB529" s="891"/>
      <c r="AC529" s="891">
        <f t="shared" ref="AC529:AL539" si="160">AVERAGEIFS(AC$7:AC$524,$C$7:$C$524,"="&amp;$A529)</f>
        <v>2.9580000000000002</v>
      </c>
      <c r="AD529" s="891">
        <f t="shared" si="160"/>
        <v>4.4585714285714291</v>
      </c>
      <c r="AE529" s="891">
        <f t="shared" si="160"/>
        <v>1.9689999999999999</v>
      </c>
      <c r="AF529" s="891">
        <f t="shared" si="160"/>
        <v>2.4099999999999997</v>
      </c>
      <c r="AG529" s="891">
        <f t="shared" si="160"/>
        <v>11.333333333333334</v>
      </c>
      <c r="AH529" s="891">
        <f t="shared" si="160"/>
        <v>135.13000000000002</v>
      </c>
      <c r="AI529" s="891">
        <f t="shared" si="160"/>
        <v>27.187000000000001</v>
      </c>
      <c r="AJ529" s="891">
        <f t="shared" si="160"/>
        <v>27.23</v>
      </c>
      <c r="AK529" s="891">
        <f t="shared" si="160"/>
        <v>8.5142857142857142</v>
      </c>
      <c r="AL529" s="1086">
        <f t="shared" si="160"/>
        <v>23816.894</v>
      </c>
      <c r="AM529" s="891">
        <f t="shared" ref="AM529:AV539" si="161">AVERAGEIFS(AM$7:AM$524,$C$7:$C$524,"="&amp;$A529)</f>
        <v>1.3900000000000001</v>
      </c>
      <c r="AN529" s="1020">
        <f t="shared" si="161"/>
        <v>1.29</v>
      </c>
      <c r="AO529" s="891">
        <f t="shared" si="161"/>
        <v>-37.371638499577699</v>
      </c>
      <c r="AP529" s="891">
        <f t="shared" si="161"/>
        <v>22.948786579569092</v>
      </c>
      <c r="AQ529" s="1020">
        <f t="shared" si="161"/>
        <v>71.273731717437329</v>
      </c>
      <c r="AR529" s="891">
        <f t="shared" si="161"/>
        <v>1.4728050000000004</v>
      </c>
      <c r="AS529" s="891">
        <f t="shared" si="161"/>
        <v>1.5592472632000001</v>
      </c>
      <c r="AT529" s="891">
        <f t="shared" si="161"/>
        <v>1.6164464575688</v>
      </c>
      <c r="AU529" s="891">
        <f t="shared" si="161"/>
        <v>1.6773336618663592</v>
      </c>
      <c r="AV529" s="891">
        <f t="shared" si="161"/>
        <v>1.742222532356168</v>
      </c>
      <c r="AW529" s="891">
        <f t="shared" ref="AW529:BC539" si="162">AVERAGEIFS(AW$7:AW$524,$C$7:$C$524,"="&amp;$A529)</f>
        <v>8.0680549149913272</v>
      </c>
      <c r="AX529" s="1020">
        <f t="shared" si="162"/>
        <v>25.457496927197401</v>
      </c>
      <c r="AY529" s="891">
        <f t="shared" si="162"/>
        <v>1.0500000000000003</v>
      </c>
      <c r="AZ529" s="891">
        <f t="shared" si="162"/>
        <v>29.641999999999996</v>
      </c>
      <c r="BA529" s="891">
        <f t="shared" si="162"/>
        <v>-19.527999999999999</v>
      </c>
      <c r="BB529" s="891">
        <f t="shared" si="162"/>
        <v>-1.7009999999999998</v>
      </c>
      <c r="BC529" s="1020">
        <f t="shared" si="162"/>
        <v>-0.77300000000000002</v>
      </c>
      <c r="BD529" s="891"/>
      <c r="BE529" s="767">
        <f t="shared" ref="BE529:BG539" si="163">AVERAGEIFS(BE$7:BE$524,$C$7:$C$524,"="&amp;$A529)</f>
        <v>2012.7</v>
      </c>
      <c r="BF529" s="891" t="e">
        <f t="shared" si="163"/>
        <v>#VALUE!</v>
      </c>
      <c r="BG529" s="891">
        <f t="shared" si="163"/>
        <v>4.7222222222222232</v>
      </c>
    </row>
    <row r="530" spans="1:59" x14ac:dyDescent="0.2">
      <c r="A530" s="574" t="s">
        <v>247</v>
      </c>
      <c r="B530" s="710">
        <f t="shared" si="153"/>
        <v>60</v>
      </c>
      <c r="E530" s="904">
        <f t="shared" si="154"/>
        <v>7.583333333333333</v>
      </c>
      <c r="I530" s="1017">
        <f t="shared" si="155"/>
        <v>64.927166666666679</v>
      </c>
      <c r="J530" s="891">
        <f t="shared" si="155"/>
        <v>2.4756331146598751</v>
      </c>
      <c r="K530" s="900">
        <f t="shared" si="155"/>
        <v>0.35803888888888885</v>
      </c>
      <c r="L530" s="904"/>
      <c r="M530" s="891">
        <f t="shared" si="156"/>
        <v>1.3909888888888886</v>
      </c>
      <c r="N530" s="904"/>
      <c r="O530" s="900">
        <f t="shared" si="157"/>
        <v>0.33472777777777762</v>
      </c>
      <c r="P530" s="904"/>
      <c r="Q530" s="904"/>
      <c r="R530" s="891">
        <f t="shared" si="158"/>
        <v>11.345043647906673</v>
      </c>
      <c r="S530" s="891">
        <f t="shared" si="158"/>
        <v>17.111161735322398</v>
      </c>
      <c r="T530" s="891">
        <f t="shared" si="158"/>
        <v>16.745032411173078</v>
      </c>
      <c r="U530" s="891">
        <f t="shared" si="158"/>
        <v>20.74202568368662</v>
      </c>
      <c r="V530" s="891">
        <f t="shared" si="158"/>
        <v>9.8872838916638059</v>
      </c>
      <c r="W530" s="903">
        <f t="shared" si="158"/>
        <v>2.34405961070892</v>
      </c>
      <c r="X530" s="903">
        <f t="shared" si="158"/>
        <v>5.3227023103679576</v>
      </c>
      <c r="Y530" s="710"/>
      <c r="Z530" s="891">
        <f t="shared" si="159"/>
        <v>121.36582775723625</v>
      </c>
      <c r="AA530" s="891">
        <f t="shared" si="159"/>
        <v>64.500315792963065</v>
      </c>
      <c r="AB530" s="891"/>
      <c r="AC530" s="891">
        <f t="shared" si="160"/>
        <v>3.4340000000000002</v>
      </c>
      <c r="AD530" s="891">
        <f t="shared" si="160"/>
        <v>21.099019607843132</v>
      </c>
      <c r="AE530" s="891">
        <f t="shared" si="160"/>
        <v>1.493333333333333</v>
      </c>
      <c r="AF530" s="891">
        <f t="shared" si="160"/>
        <v>6.1222222222222218</v>
      </c>
      <c r="AG530" s="891">
        <f t="shared" si="160"/>
        <v>19.12305084745763</v>
      </c>
      <c r="AH530" s="891">
        <f t="shared" si="160"/>
        <v>12.876271186440679</v>
      </c>
      <c r="AI530" s="891">
        <f t="shared" si="160"/>
        <v>12.675090909090908</v>
      </c>
      <c r="AJ530" s="891">
        <f t="shared" si="160"/>
        <v>15.079661016949148</v>
      </c>
      <c r="AK530" s="891">
        <f t="shared" si="160"/>
        <v>9.4721818181818165</v>
      </c>
      <c r="AL530" s="1086">
        <f t="shared" si="160"/>
        <v>7693.573166666667</v>
      </c>
      <c r="AM530" s="891">
        <f t="shared" si="161"/>
        <v>3.5779661016949156</v>
      </c>
      <c r="AN530" s="1020">
        <f t="shared" si="161"/>
        <v>2.358867924528302</v>
      </c>
      <c r="AO530" s="891">
        <f t="shared" si="161"/>
        <v>-47.834816604667509</v>
      </c>
      <c r="AP530" s="891">
        <f t="shared" si="161"/>
        <v>23.244882904117791</v>
      </c>
      <c r="AQ530" s="1020">
        <f t="shared" si="161"/>
        <v>87.13665285937401</v>
      </c>
      <c r="AR530" s="891">
        <f t="shared" si="161"/>
        <v>1.3669078777777777</v>
      </c>
      <c r="AS530" s="891">
        <f t="shared" si="161"/>
        <v>1.4816390709055556</v>
      </c>
      <c r="AT530" s="891">
        <f t="shared" si="161"/>
        <v>1.5897917498927114</v>
      </c>
      <c r="AU530" s="891">
        <f t="shared" si="161"/>
        <v>1.7074645647507904</v>
      </c>
      <c r="AV530" s="891">
        <f t="shared" si="161"/>
        <v>1.8355388893545155</v>
      </c>
      <c r="AW530" s="891">
        <f t="shared" si="162"/>
        <v>7.9813421526813508</v>
      </c>
      <c r="AX530" s="1020">
        <f t="shared" si="162"/>
        <v>14.290896894944133</v>
      </c>
      <c r="AY530" s="891">
        <f t="shared" si="162"/>
        <v>0.92716666666666714</v>
      </c>
      <c r="AZ530" s="891">
        <f t="shared" si="162"/>
        <v>25.54716995741386</v>
      </c>
      <c r="BA530" s="891">
        <f t="shared" si="162"/>
        <v>-22.32750331125828</v>
      </c>
      <c r="BB530" s="891">
        <f t="shared" si="162"/>
        <v>1.3011045378407187</v>
      </c>
      <c r="BC530" s="1020">
        <f t="shared" si="162"/>
        <v>-3.5710842138968939</v>
      </c>
      <c r="BD530" s="891"/>
      <c r="BE530" s="767">
        <f t="shared" si="163"/>
        <v>2011.9833333333333</v>
      </c>
      <c r="BF530" s="891" t="e">
        <f t="shared" si="163"/>
        <v>#VALUE!</v>
      </c>
      <c r="BG530" s="891">
        <f t="shared" si="163"/>
        <v>9.5346666666666646</v>
      </c>
    </row>
    <row r="531" spans="1:59" x14ac:dyDescent="0.2">
      <c r="A531" s="574" t="s">
        <v>128</v>
      </c>
      <c r="B531" s="710">
        <f t="shared" si="153"/>
        <v>10</v>
      </c>
      <c r="E531" s="904">
        <f t="shared" si="154"/>
        <v>7.5</v>
      </c>
      <c r="I531" s="1017">
        <f t="shared" si="155"/>
        <v>76.336000000000013</v>
      </c>
      <c r="J531" s="891">
        <f t="shared" si="155"/>
        <v>3.0109129179308383</v>
      </c>
      <c r="K531" s="900">
        <f t="shared" si="155"/>
        <v>0.45569999999999994</v>
      </c>
      <c r="L531" s="904"/>
      <c r="M531" s="891">
        <f t="shared" si="156"/>
        <v>1.5227999999999997</v>
      </c>
      <c r="N531" s="904"/>
      <c r="O531" s="900">
        <f t="shared" si="157"/>
        <v>0.41410000000000008</v>
      </c>
      <c r="P531" s="904"/>
      <c r="Q531" s="904"/>
      <c r="R531" s="891">
        <f t="shared" si="158"/>
        <v>12.353660627978405</v>
      </c>
      <c r="S531" s="891">
        <f t="shared" si="158"/>
        <v>15.534816262063174</v>
      </c>
      <c r="T531" s="891">
        <f t="shared" si="158"/>
        <v>19.221270410264594</v>
      </c>
      <c r="U531" s="891">
        <f t="shared" si="158"/>
        <v>14.926195752170278</v>
      </c>
      <c r="V531" s="891">
        <f t="shared" si="158"/>
        <v>13.671300386582001</v>
      </c>
      <c r="W531" s="903">
        <f t="shared" si="158"/>
        <v>1.093937166496652</v>
      </c>
      <c r="X531" s="903">
        <f t="shared" si="158"/>
        <v>1.1642252309017547</v>
      </c>
      <c r="Y531" s="710"/>
      <c r="Z531" s="891">
        <f t="shared" si="159"/>
        <v>49.355214010786</v>
      </c>
      <c r="AA531" s="891">
        <f t="shared" si="159"/>
        <v>20.998728098727589</v>
      </c>
      <c r="AB531" s="891"/>
      <c r="AC531" s="891">
        <f t="shared" si="160"/>
        <v>3.109</v>
      </c>
      <c r="AD531" s="891">
        <f t="shared" si="160"/>
        <v>8.4362499999999994</v>
      </c>
      <c r="AE531" s="891">
        <f t="shared" si="160"/>
        <v>1.5939999999999999</v>
      </c>
      <c r="AF531" s="891">
        <f t="shared" si="160"/>
        <v>5.048</v>
      </c>
      <c r="AG531" s="891">
        <f t="shared" si="160"/>
        <v>23.96</v>
      </c>
      <c r="AH531" s="891">
        <f t="shared" si="160"/>
        <v>22.390000000000004</v>
      </c>
      <c r="AI531" s="891">
        <f t="shared" si="160"/>
        <v>12.417777777777777</v>
      </c>
      <c r="AJ531" s="891">
        <f t="shared" si="160"/>
        <v>27.990000000000002</v>
      </c>
      <c r="AK531" s="891">
        <f t="shared" si="160"/>
        <v>6.1099999999999985</v>
      </c>
      <c r="AL531" s="1086">
        <f t="shared" si="160"/>
        <v>19577.639000000003</v>
      </c>
      <c r="AM531" s="891">
        <f t="shared" si="161"/>
        <v>1.8599999999999999</v>
      </c>
      <c r="AN531" s="1020">
        <f t="shared" si="161"/>
        <v>0.76600000000000001</v>
      </c>
      <c r="AO531" s="891">
        <f t="shared" si="161"/>
        <v>-4.7703249938311405</v>
      </c>
      <c r="AP531" s="891">
        <f t="shared" si="161"/>
        <v>17.722957704878066</v>
      </c>
      <c r="AQ531" s="1020">
        <f t="shared" si="161"/>
        <v>106.06358369517618</v>
      </c>
      <c r="AR531" s="891">
        <f t="shared" si="161"/>
        <v>1.5370950000000001</v>
      </c>
      <c r="AS531" s="891">
        <f t="shared" si="161"/>
        <v>1.6460958945000002</v>
      </c>
      <c r="AT531" s="891">
        <f t="shared" si="161"/>
        <v>1.7334459594455005</v>
      </c>
      <c r="AU531" s="891">
        <f t="shared" si="161"/>
        <v>1.8270007069015175</v>
      </c>
      <c r="AV531" s="891">
        <f t="shared" si="161"/>
        <v>1.9272680227361518</v>
      </c>
      <c r="AW531" s="891">
        <f t="shared" si="162"/>
        <v>8.6709055835831705</v>
      </c>
      <c r="AX531" s="1020">
        <f t="shared" si="162"/>
        <v>16.825126108886685</v>
      </c>
      <c r="AY531" s="891">
        <f t="shared" si="162"/>
        <v>0.77199999999999991</v>
      </c>
      <c r="AZ531" s="891">
        <f t="shared" si="162"/>
        <v>23.653999999999996</v>
      </c>
      <c r="BA531" s="891">
        <f t="shared" si="162"/>
        <v>-17.71</v>
      </c>
      <c r="BB531" s="891">
        <f t="shared" si="162"/>
        <v>1.0639999999999996</v>
      </c>
      <c r="BC531" s="1020">
        <f t="shared" si="162"/>
        <v>-1.0290000000000004</v>
      </c>
      <c r="BD531" s="891"/>
      <c r="BE531" s="767">
        <f t="shared" si="163"/>
        <v>2012</v>
      </c>
      <c r="BF531" s="891" t="e">
        <f t="shared" si="163"/>
        <v>#VALUE!</v>
      </c>
      <c r="BG531" s="891">
        <f t="shared" si="163"/>
        <v>7.5299999999999985</v>
      </c>
    </row>
    <row r="532" spans="1:59" x14ac:dyDescent="0.2">
      <c r="A532" s="574" t="s">
        <v>179</v>
      </c>
      <c r="B532" s="710">
        <f t="shared" si="153"/>
        <v>14</v>
      </c>
      <c r="E532" s="904">
        <f t="shared" si="154"/>
        <v>6.8571428571428568</v>
      </c>
      <c r="I532" s="1017">
        <f t="shared" si="155"/>
        <v>41.73142857142858</v>
      </c>
      <c r="J532" s="891">
        <f t="shared" si="155"/>
        <v>8.2338266942356988</v>
      </c>
      <c r="K532" s="900">
        <f t="shared" si="155"/>
        <v>0.72053571428571439</v>
      </c>
      <c r="L532" s="904"/>
      <c r="M532" s="891">
        <f t="shared" si="156"/>
        <v>2.8821428571428576</v>
      </c>
      <c r="N532" s="904"/>
      <c r="O532" s="900">
        <f t="shared" si="157"/>
        <v>0.6894285714285715</v>
      </c>
      <c r="P532" s="904"/>
      <c r="Q532" s="904"/>
      <c r="R532" s="891">
        <f t="shared" si="158"/>
        <v>4.7001227274498074</v>
      </c>
      <c r="S532" s="891">
        <f t="shared" si="158"/>
        <v>10.812225306360892</v>
      </c>
      <c r="T532" s="891">
        <f t="shared" si="158"/>
        <v>17.041287655813303</v>
      </c>
      <c r="U532" s="891">
        <f t="shared" si="158"/>
        <v>28.800473196403978</v>
      </c>
      <c r="V532" s="891">
        <f t="shared" si="158"/>
        <v>19.902864440437984</v>
      </c>
      <c r="W532" s="903">
        <f t="shared" si="158"/>
        <v>1.5522392868348716</v>
      </c>
      <c r="X532" s="903">
        <f t="shared" si="158"/>
        <v>2.1448017356505718</v>
      </c>
      <c r="Y532" s="710"/>
      <c r="Z532" s="891">
        <f t="shared" si="159"/>
        <v>101.72310071117646</v>
      </c>
      <c r="AA532" s="891">
        <f t="shared" si="159"/>
        <v>12.367275687287796</v>
      </c>
      <c r="AB532" s="891"/>
      <c r="AC532" s="891">
        <f t="shared" si="160"/>
        <v>3.5107142857142861</v>
      </c>
      <c r="AD532" s="891">
        <f t="shared" si="160"/>
        <v>1.8129999999999999</v>
      </c>
      <c r="AE532" s="891">
        <f t="shared" si="160"/>
        <v>2.875</v>
      </c>
      <c r="AF532" s="891">
        <f t="shared" si="160"/>
        <v>5.6</v>
      </c>
      <c r="AG532" s="891">
        <f t="shared" si="160"/>
        <v>14.13846153846154</v>
      </c>
      <c r="AH532" s="891">
        <f t="shared" si="160"/>
        <v>41.114285714285714</v>
      </c>
      <c r="AI532" s="891">
        <f t="shared" si="160"/>
        <v>18.450714285714287</v>
      </c>
      <c r="AJ532" s="891">
        <f t="shared" si="160"/>
        <v>17.37857142857143</v>
      </c>
      <c r="AK532" s="891">
        <f t="shared" si="160"/>
        <v>9.4116666666666671</v>
      </c>
      <c r="AL532" s="1086">
        <f t="shared" si="160"/>
        <v>13487.495714285715</v>
      </c>
      <c r="AM532" s="891">
        <f t="shared" si="161"/>
        <v>10.177857142857141</v>
      </c>
      <c r="AN532" s="1020">
        <f t="shared" si="161"/>
        <v>3.7423076923076928</v>
      </c>
      <c r="AO532" s="891">
        <f t="shared" si="161"/>
        <v>22.335409003221013</v>
      </c>
      <c r="AP532" s="891">
        <f t="shared" si="161"/>
        <v>35.973081630657347</v>
      </c>
      <c r="AQ532" s="1020">
        <f t="shared" si="161"/>
        <v>41.435681449573231</v>
      </c>
      <c r="AR532" s="891">
        <f t="shared" si="161"/>
        <v>2.9094035714285726</v>
      </c>
      <c r="AS532" s="891">
        <f t="shared" si="161"/>
        <v>3.1480022121428584</v>
      </c>
      <c r="AT532" s="891">
        <f t="shared" si="161"/>
        <v>3.3484510835600005</v>
      </c>
      <c r="AU532" s="891">
        <f t="shared" si="161"/>
        <v>3.5654552822054906</v>
      </c>
      <c r="AV532" s="891">
        <f t="shared" si="161"/>
        <v>3.8005166580888017</v>
      </c>
      <c r="AW532" s="891">
        <f t="shared" si="162"/>
        <v>16.771828807425724</v>
      </c>
      <c r="AX532" s="1020">
        <f t="shared" si="162"/>
        <v>48.078020567768483</v>
      </c>
      <c r="AY532" s="891">
        <f t="shared" si="162"/>
        <v>1.1850000000000001</v>
      </c>
      <c r="AZ532" s="891">
        <f t="shared" si="162"/>
        <v>22.370714285714289</v>
      </c>
      <c r="BA532" s="891">
        <f t="shared" si="162"/>
        <v>-18.220714285714287</v>
      </c>
      <c r="BB532" s="891">
        <f t="shared" si="162"/>
        <v>1.925</v>
      </c>
      <c r="BC532" s="1020">
        <f t="shared" si="162"/>
        <v>-3.8364285714285713</v>
      </c>
      <c r="BD532" s="891"/>
      <c r="BE532" s="767">
        <f t="shared" si="163"/>
        <v>2012.8571428571429</v>
      </c>
      <c r="BF532" s="891" t="e">
        <f t="shared" si="163"/>
        <v>#VALUE!</v>
      </c>
      <c r="BG532" s="891">
        <f t="shared" si="163"/>
        <v>6.3571428571428568</v>
      </c>
    </row>
    <row r="533" spans="1:59" x14ac:dyDescent="0.2">
      <c r="A533" s="574" t="s">
        <v>108</v>
      </c>
      <c r="B533" s="710">
        <f t="shared" si="153"/>
        <v>200</v>
      </c>
      <c r="E533" s="904">
        <f t="shared" si="154"/>
        <v>7.0149999999999997</v>
      </c>
      <c r="I533" s="1017">
        <f t="shared" si="155"/>
        <v>44.191600000000015</v>
      </c>
      <c r="J533" s="891">
        <f t="shared" si="155"/>
        <v>2.9068034503718518</v>
      </c>
      <c r="K533" s="900">
        <f t="shared" si="155"/>
        <v>0.31295249999999997</v>
      </c>
      <c r="L533" s="904"/>
      <c r="M533" s="891">
        <f t="shared" si="156"/>
        <v>1.1165799999999999</v>
      </c>
      <c r="N533" s="904"/>
      <c r="O533" s="900">
        <f t="shared" si="157"/>
        <v>0.27432447619047623</v>
      </c>
      <c r="P533" s="904"/>
      <c r="Q533" s="904"/>
      <c r="R533" s="891">
        <f t="shared" si="158"/>
        <v>14.937957520331615</v>
      </c>
      <c r="S533" s="891">
        <f t="shared" si="158"/>
        <v>20.644845092830796</v>
      </c>
      <c r="T533" s="891">
        <f t="shared" si="158"/>
        <v>17.83651440275781</v>
      </c>
      <c r="U533" s="891">
        <f t="shared" si="158"/>
        <v>20.304977500588731</v>
      </c>
      <c r="V533" s="891">
        <f t="shared" si="158"/>
        <v>3.6254431483474079</v>
      </c>
      <c r="W533" s="903">
        <f t="shared" si="158"/>
        <v>7.2759371187505435</v>
      </c>
      <c r="X533" s="903">
        <f t="shared" si="158"/>
        <v>1.8674838447915687</v>
      </c>
      <c r="Y533" s="710"/>
      <c r="Z533" s="891">
        <f t="shared" si="159"/>
        <v>50.640624408881301</v>
      </c>
      <c r="AA533" s="891">
        <f t="shared" si="159"/>
        <v>18.265316336647089</v>
      </c>
      <c r="AB533" s="891"/>
      <c r="AC533" s="891">
        <f t="shared" si="160"/>
        <v>3.5520454545454552</v>
      </c>
      <c r="AD533" s="891">
        <f t="shared" si="160"/>
        <v>2.2728571428571418</v>
      </c>
      <c r="AE533" s="891">
        <f t="shared" si="160"/>
        <v>3.9691477272727282</v>
      </c>
      <c r="AF533" s="891">
        <f t="shared" si="160"/>
        <v>1.5446857142857147</v>
      </c>
      <c r="AG533" s="891">
        <f t="shared" si="160"/>
        <v>12.467630057803479</v>
      </c>
      <c r="AH533" s="891">
        <f t="shared" si="160"/>
        <v>21.634090909090915</v>
      </c>
      <c r="AI533" s="891">
        <f t="shared" si="160"/>
        <v>13.809801324503301</v>
      </c>
      <c r="AJ533" s="891">
        <f t="shared" si="160"/>
        <v>12.198409090909088</v>
      </c>
      <c r="AK533" s="891">
        <f t="shared" si="160"/>
        <v>9.2168939393939411</v>
      </c>
      <c r="AL533" s="1086">
        <f t="shared" si="160"/>
        <v>12562.280397727271</v>
      </c>
      <c r="AM533" s="891">
        <f t="shared" si="161"/>
        <v>4.3617045454545469</v>
      </c>
      <c r="AN533" s="1020">
        <f t="shared" si="161"/>
        <v>0.7360115606936416</v>
      </c>
      <c r="AO533" s="891">
        <f t="shared" si="161"/>
        <v>4.7489441475475171</v>
      </c>
      <c r="AP533" s="891">
        <f t="shared" si="161"/>
        <v>23.213543349536558</v>
      </c>
      <c r="AQ533" s="1020">
        <f t="shared" si="161"/>
        <v>0.20547589150294432</v>
      </c>
      <c r="AR533" s="891">
        <f t="shared" si="161"/>
        <v>1.0787134790476187</v>
      </c>
      <c r="AS533" s="891">
        <f t="shared" si="161"/>
        <v>1.1462451653090475</v>
      </c>
      <c r="AT533" s="891">
        <f t="shared" si="161"/>
        <v>1.2236052421664187</v>
      </c>
      <c r="AU533" s="891">
        <f t="shared" si="161"/>
        <v>1.3072309309008381</v>
      </c>
      <c r="AV533" s="891">
        <f t="shared" si="161"/>
        <v>1.39767674480646</v>
      </c>
      <c r="AW533" s="891">
        <f t="shared" si="162"/>
        <v>6.1534715622303837</v>
      </c>
      <c r="AX533" s="1020">
        <f t="shared" si="162"/>
        <v>16.129235032005361</v>
      </c>
      <c r="AY533" s="891">
        <f t="shared" si="162"/>
        <v>0.86856321839080419</v>
      </c>
      <c r="AZ533" s="891">
        <f t="shared" si="162"/>
        <v>16.725254237288141</v>
      </c>
      <c r="BA533" s="891">
        <f t="shared" si="162"/>
        <v>-20.186836158192079</v>
      </c>
      <c r="BB533" s="891">
        <f t="shared" si="162"/>
        <v>-2.7781920903954811</v>
      </c>
      <c r="BC533" s="1020">
        <f t="shared" si="162"/>
        <v>-6.7051977401129941</v>
      </c>
      <c r="BD533" s="891"/>
      <c r="BE533" s="767">
        <f t="shared" si="163"/>
        <v>2012.5</v>
      </c>
      <c r="BF533" s="891" t="e">
        <f t="shared" si="163"/>
        <v>#VALUE!</v>
      </c>
      <c r="BG533" s="891">
        <f t="shared" si="163"/>
        <v>1.8682080924855491</v>
      </c>
    </row>
    <row r="534" spans="1:59" x14ac:dyDescent="0.2">
      <c r="A534" s="574" t="s">
        <v>154</v>
      </c>
      <c r="B534" s="710">
        <f t="shared" si="153"/>
        <v>22</v>
      </c>
      <c r="E534" s="904">
        <f t="shared" si="154"/>
        <v>7.5454545454545459</v>
      </c>
      <c r="I534" s="1017">
        <f t="shared" si="155"/>
        <v>107.76863636363638</v>
      </c>
      <c r="J534" s="891">
        <f t="shared" si="155"/>
        <v>2.0361089558780314</v>
      </c>
      <c r="K534" s="900">
        <f t="shared" si="155"/>
        <v>0.45434090909090907</v>
      </c>
      <c r="L534" s="904"/>
      <c r="M534" s="891">
        <f t="shared" si="156"/>
        <v>1.8173636363636363</v>
      </c>
      <c r="N534" s="904"/>
      <c r="O534" s="900">
        <f t="shared" si="157"/>
        <v>0.40613636363636368</v>
      </c>
      <c r="P534" s="904"/>
      <c r="Q534" s="904"/>
      <c r="R534" s="891">
        <f t="shared" si="158"/>
        <v>12.542233574107287</v>
      </c>
      <c r="S534" s="891">
        <f t="shared" si="158"/>
        <v>13.403215154523535</v>
      </c>
      <c r="T534" s="891">
        <f t="shared" si="158"/>
        <v>12.239687872319825</v>
      </c>
      <c r="U534" s="891">
        <f t="shared" si="158"/>
        <v>17.413236898237923</v>
      </c>
      <c r="V534" s="891">
        <f t="shared" si="158"/>
        <v>14.271880804379176</v>
      </c>
      <c r="W534" s="903">
        <f t="shared" si="158"/>
        <v>2.3919160862459217</v>
      </c>
      <c r="X534" s="903">
        <f t="shared" si="158"/>
        <v>11.776208246749338</v>
      </c>
      <c r="Y534" s="710"/>
      <c r="Z534" s="891">
        <f t="shared" si="159"/>
        <v>54.496592610249799</v>
      </c>
      <c r="AA534" s="891">
        <f t="shared" si="159"/>
        <v>29.546576102142765</v>
      </c>
      <c r="AB534" s="891"/>
      <c r="AC534" s="891">
        <f t="shared" si="160"/>
        <v>4.2022727272727263</v>
      </c>
      <c r="AD534" s="891">
        <f t="shared" si="160"/>
        <v>3.8768421052631576</v>
      </c>
      <c r="AE534" s="891">
        <f t="shared" si="160"/>
        <v>3.5309090909090908</v>
      </c>
      <c r="AF534" s="891">
        <f t="shared" si="160"/>
        <v>5.647619047619048</v>
      </c>
      <c r="AG534" s="891">
        <f t="shared" si="160"/>
        <v>9.413636363636364</v>
      </c>
      <c r="AH534" s="891">
        <f t="shared" si="160"/>
        <v>17.359090909090913</v>
      </c>
      <c r="AI534" s="891">
        <f t="shared" si="160"/>
        <v>11.658636363636363</v>
      </c>
      <c r="AJ534" s="891">
        <f t="shared" si="160"/>
        <v>7.9636363636363647</v>
      </c>
      <c r="AK534" s="891">
        <f t="shared" si="160"/>
        <v>9.1004761904761899</v>
      </c>
      <c r="AL534" s="1086">
        <f t="shared" si="160"/>
        <v>74587.989999999991</v>
      </c>
      <c r="AM534" s="891">
        <f t="shared" si="161"/>
        <v>1.7363636363636361</v>
      </c>
      <c r="AN534" s="1020">
        <f t="shared" si="161"/>
        <v>0.88571428571428557</v>
      </c>
      <c r="AO534" s="891">
        <f t="shared" si="161"/>
        <v>-10.328752628461306</v>
      </c>
      <c r="AP534" s="891">
        <f t="shared" si="161"/>
        <v>19.361716436826036</v>
      </c>
      <c r="AQ534" s="1020">
        <f t="shared" si="161"/>
        <v>161.87207409372172</v>
      </c>
      <c r="AR534" s="891">
        <f t="shared" si="161"/>
        <v>1.7782381818181825</v>
      </c>
      <c r="AS534" s="891">
        <f t="shared" si="161"/>
        <v>1.9269471863636363</v>
      </c>
      <c r="AT534" s="891">
        <f t="shared" si="161"/>
        <v>2.0687306511534369</v>
      </c>
      <c r="AU534" s="891">
        <f t="shared" si="161"/>
        <v>2.2232271978651723</v>
      </c>
      <c r="AV534" s="891">
        <f t="shared" si="161"/>
        <v>2.3916454713197535</v>
      </c>
      <c r="AW534" s="891">
        <f t="shared" si="162"/>
        <v>10.388788688520181</v>
      </c>
      <c r="AX534" s="1020">
        <f t="shared" si="162"/>
        <v>11.432767187921336</v>
      </c>
      <c r="AY534" s="891">
        <f t="shared" si="162"/>
        <v>0.8959090909090911</v>
      </c>
      <c r="AZ534" s="891">
        <f t="shared" si="162"/>
        <v>26.324999999999999</v>
      </c>
      <c r="BA534" s="891">
        <f t="shared" si="162"/>
        <v>-13.305</v>
      </c>
      <c r="BB534" s="891">
        <f t="shared" si="162"/>
        <v>0.95590909090909093</v>
      </c>
      <c r="BC534" s="1020">
        <f t="shared" si="162"/>
        <v>1.7749999999999999</v>
      </c>
      <c r="BD534" s="891"/>
      <c r="BE534" s="767">
        <f t="shared" si="163"/>
        <v>2012.2272727272727</v>
      </c>
      <c r="BF534" s="891" t="e">
        <f t="shared" si="163"/>
        <v>#VALUE!</v>
      </c>
      <c r="BG534" s="891">
        <f t="shared" si="163"/>
        <v>7.0454545454545467</v>
      </c>
    </row>
    <row r="535" spans="1:59" x14ac:dyDescent="0.2">
      <c r="A535" s="574" t="s">
        <v>112</v>
      </c>
      <c r="B535" s="710">
        <f t="shared" si="153"/>
        <v>63</v>
      </c>
      <c r="E535" s="904">
        <f t="shared" si="154"/>
        <v>7.1269841269841274</v>
      </c>
      <c r="I535" s="1017">
        <f t="shared" si="155"/>
        <v>73.372857142857157</v>
      </c>
      <c r="J535" s="891">
        <f t="shared" si="155"/>
        <v>1.9167378000538879</v>
      </c>
      <c r="K535" s="900">
        <f t="shared" si="155"/>
        <v>0.33165873015873021</v>
      </c>
      <c r="L535" s="904"/>
      <c r="M535" s="891">
        <f t="shared" si="156"/>
        <v>1.2888571428571431</v>
      </c>
      <c r="N535" s="904"/>
      <c r="O535" s="900">
        <f t="shared" si="157"/>
        <v>0.2951031746031747</v>
      </c>
      <c r="P535" s="904"/>
      <c r="Q535" s="904"/>
      <c r="R535" s="891">
        <f t="shared" si="158"/>
        <v>12.209352299707019</v>
      </c>
      <c r="S535" s="891">
        <f t="shared" si="158"/>
        <v>12.357750906750665</v>
      </c>
      <c r="T535" s="891">
        <f t="shared" si="158"/>
        <v>12.905880644827253</v>
      </c>
      <c r="U535" s="891">
        <f t="shared" si="158"/>
        <v>18.45475311464978</v>
      </c>
      <c r="V535" s="891">
        <f t="shared" si="158"/>
        <v>9.9997905258499138</v>
      </c>
      <c r="W535" s="903">
        <f t="shared" si="158"/>
        <v>1.4890824138282726</v>
      </c>
      <c r="X535" s="903">
        <f t="shared" si="158"/>
        <v>5.3408741617739519</v>
      </c>
      <c r="Y535" s="710"/>
      <c r="Z535" s="891">
        <f t="shared" si="159"/>
        <v>35.005179468072718</v>
      </c>
      <c r="AA535" s="891">
        <f t="shared" si="159"/>
        <v>20.64095952975979</v>
      </c>
      <c r="AB535" s="891"/>
      <c r="AC535" s="891">
        <f t="shared" si="160"/>
        <v>3.9426984126984137</v>
      </c>
      <c r="AD535" s="891">
        <f t="shared" si="160"/>
        <v>2.0328813559322034</v>
      </c>
      <c r="AE535" s="891">
        <f t="shared" si="160"/>
        <v>1.6865079365079367</v>
      </c>
      <c r="AF535" s="891">
        <f t="shared" si="160"/>
        <v>14.826721311475421</v>
      </c>
      <c r="AG535" s="891">
        <f t="shared" si="160"/>
        <v>14.583606557377051</v>
      </c>
      <c r="AH535" s="891">
        <f t="shared" si="160"/>
        <v>18.86984126984127</v>
      </c>
      <c r="AI535" s="891">
        <f t="shared" si="160"/>
        <v>13.707419354838713</v>
      </c>
      <c r="AJ535" s="891">
        <f t="shared" si="160"/>
        <v>15.565079365079363</v>
      </c>
      <c r="AK535" s="891">
        <f t="shared" si="160"/>
        <v>11.933442622950819</v>
      </c>
      <c r="AL535" s="1086">
        <f t="shared" si="160"/>
        <v>12217.130952380952</v>
      </c>
      <c r="AM535" s="891">
        <f t="shared" si="161"/>
        <v>1.382539682539683</v>
      </c>
      <c r="AN535" s="1020">
        <f t="shared" si="161"/>
        <v>1.5093442622950815</v>
      </c>
      <c r="AO535" s="891">
        <f t="shared" si="161"/>
        <v>-1.7029227593138657E-2</v>
      </c>
      <c r="AP535" s="891">
        <f t="shared" si="161"/>
        <v>20.378927048190661</v>
      </c>
      <c r="AQ535" s="1020">
        <f t="shared" si="161"/>
        <v>117.26752264718029</v>
      </c>
      <c r="AR535" s="891">
        <f t="shared" si="161"/>
        <v>1.2719810317460321</v>
      </c>
      <c r="AS535" s="891">
        <f t="shared" si="161"/>
        <v>1.3805910998095239</v>
      </c>
      <c r="AT535" s="891">
        <f t="shared" si="161"/>
        <v>1.5007523739985711</v>
      </c>
      <c r="AU535" s="891">
        <f t="shared" si="161"/>
        <v>1.6320014152289171</v>
      </c>
      <c r="AV535" s="891">
        <f t="shared" si="161"/>
        <v>1.7753910737235052</v>
      </c>
      <c r="AW535" s="891">
        <f t="shared" si="162"/>
        <v>7.5607169945065493</v>
      </c>
      <c r="AX535" s="1020">
        <f t="shared" si="162"/>
        <v>11.311879876636365</v>
      </c>
      <c r="AY535" s="891">
        <f t="shared" si="162"/>
        <v>1.3080952380952378</v>
      </c>
      <c r="AZ535" s="891">
        <f t="shared" si="162"/>
        <v>26.685555555555553</v>
      </c>
      <c r="BA535" s="891">
        <f t="shared" si="162"/>
        <v>-17.917142857142853</v>
      </c>
      <c r="BB535" s="891">
        <f t="shared" si="162"/>
        <v>0.37396825396825389</v>
      </c>
      <c r="BC535" s="1020">
        <f t="shared" si="162"/>
        <v>-1.3393650793650791</v>
      </c>
      <c r="BD535" s="891"/>
      <c r="BE535" s="767">
        <f t="shared" si="163"/>
        <v>2012.4603174603174</v>
      </c>
      <c r="BF535" s="891" t="e">
        <f t="shared" si="163"/>
        <v>#VALUE!</v>
      </c>
      <c r="BG535" s="891">
        <f t="shared" si="163"/>
        <v>7.228571428571426</v>
      </c>
    </row>
    <row r="536" spans="1:59" x14ac:dyDescent="0.2">
      <c r="A536" s="574" t="s">
        <v>4227</v>
      </c>
      <c r="B536" s="710">
        <f t="shared" si="153"/>
        <v>38</v>
      </c>
      <c r="E536" s="904">
        <f t="shared" si="154"/>
        <v>7.0526315789473681</v>
      </c>
      <c r="I536" s="1017">
        <f t="shared" si="155"/>
        <v>90.574736842105253</v>
      </c>
      <c r="J536" s="891">
        <f t="shared" si="155"/>
        <v>1.8279602091678402</v>
      </c>
      <c r="K536" s="900">
        <f t="shared" si="155"/>
        <v>0.40258157894736846</v>
      </c>
      <c r="L536" s="904"/>
      <c r="M536" s="891">
        <f t="shared" si="156"/>
        <v>1.5313052631578949</v>
      </c>
      <c r="N536" s="904"/>
      <c r="O536" s="900">
        <f t="shared" si="157"/>
        <v>0.32351052631578942</v>
      </c>
      <c r="P536" s="904"/>
      <c r="Q536" s="904"/>
      <c r="R536" s="891">
        <f t="shared" si="158"/>
        <v>18.96250738216073</v>
      </c>
      <c r="S536" s="891">
        <f t="shared" si="158"/>
        <v>17.203788583785975</v>
      </c>
      <c r="T536" s="891">
        <f t="shared" si="158"/>
        <v>16.623408962565311</v>
      </c>
      <c r="U536" s="891">
        <f t="shared" si="158"/>
        <v>19.82205951985399</v>
      </c>
      <c r="V536" s="891">
        <f t="shared" si="158"/>
        <v>17.796675349301086</v>
      </c>
      <c r="W536" s="903">
        <f t="shared" si="158"/>
        <v>0.93130879198608907</v>
      </c>
      <c r="X536" s="903">
        <f t="shared" si="158"/>
        <v>2.0092607151152544</v>
      </c>
      <c r="Y536" s="710"/>
      <c r="Z536" s="891">
        <f t="shared" si="159"/>
        <v>45.671105016312119</v>
      </c>
      <c r="AA536" s="891">
        <f t="shared" si="159"/>
        <v>25.969087135398489</v>
      </c>
      <c r="AB536" s="891"/>
      <c r="AC536" s="891">
        <f t="shared" si="160"/>
        <v>4.1842105263157894</v>
      </c>
      <c r="AD536" s="891">
        <f t="shared" si="160"/>
        <v>2.282</v>
      </c>
      <c r="AE536" s="891">
        <f t="shared" si="160"/>
        <v>3.8655263157894733</v>
      </c>
      <c r="AF536" s="891">
        <f t="shared" si="160"/>
        <v>6.9682857142857149</v>
      </c>
      <c r="AG536" s="891">
        <f t="shared" si="160"/>
        <v>15.263157894736835</v>
      </c>
      <c r="AH536" s="891">
        <f t="shared" si="160"/>
        <v>35.726315789473681</v>
      </c>
      <c r="AI536" s="891">
        <f t="shared" si="160"/>
        <v>22.253157894736841</v>
      </c>
      <c r="AJ536" s="891">
        <f t="shared" si="160"/>
        <v>15.805263157894741</v>
      </c>
      <c r="AK536" s="891">
        <f t="shared" si="160"/>
        <v>12.346842105263157</v>
      </c>
      <c r="AL536" s="1086">
        <f t="shared" si="160"/>
        <v>60877.87921052632</v>
      </c>
      <c r="AM536" s="891">
        <f t="shared" si="161"/>
        <v>3.9436842105263152</v>
      </c>
      <c r="AN536" s="1020">
        <f t="shared" si="161"/>
        <v>0.60685714285714309</v>
      </c>
      <c r="AO536" s="891">
        <f t="shared" si="161"/>
        <v>-5.2422066975902384</v>
      </c>
      <c r="AP536" s="891">
        <f t="shared" si="161"/>
        <v>21.687874850461206</v>
      </c>
      <c r="AQ536" s="1020">
        <f t="shared" si="161"/>
        <v>161.4808782067266</v>
      </c>
      <c r="AR536" s="891">
        <f t="shared" si="161"/>
        <v>1.4459069368421056</v>
      </c>
      <c r="AS536" s="891">
        <f t="shared" si="161"/>
        <v>1.5747665725084217</v>
      </c>
      <c r="AT536" s="891">
        <f t="shared" si="161"/>
        <v>1.7143201306853162</v>
      </c>
      <c r="AU536" s="891">
        <f t="shared" si="161"/>
        <v>1.8672733361252867</v>
      </c>
      <c r="AV536" s="891">
        <f t="shared" si="161"/>
        <v>2.034934026025824</v>
      </c>
      <c r="AW536" s="891">
        <f t="shared" si="162"/>
        <v>8.6372010021869503</v>
      </c>
      <c r="AX536" s="1020">
        <f t="shared" si="162"/>
        <v>10.636244359574652</v>
      </c>
      <c r="AY536" s="891">
        <f t="shared" si="162"/>
        <v>1.0463157894736841</v>
      </c>
      <c r="AZ536" s="891">
        <f t="shared" si="162"/>
        <v>31.805526315789464</v>
      </c>
      <c r="BA536" s="891">
        <f t="shared" si="162"/>
        <v>-13.546052631578945</v>
      </c>
      <c r="BB536" s="891">
        <f t="shared" si="162"/>
        <v>3.6092105263157888</v>
      </c>
      <c r="BC536" s="1020">
        <f t="shared" si="162"/>
        <v>3.8249999999999997</v>
      </c>
      <c r="BD536" s="891"/>
      <c r="BE536" s="767">
        <f t="shared" si="163"/>
        <v>2012.4736842105262</v>
      </c>
      <c r="BF536" s="891" t="e">
        <f t="shared" si="163"/>
        <v>#VALUE!</v>
      </c>
      <c r="BG536" s="891">
        <f t="shared" si="163"/>
        <v>12.065789473684214</v>
      </c>
    </row>
    <row r="537" spans="1:59" x14ac:dyDescent="0.2">
      <c r="A537" s="574" t="s">
        <v>123</v>
      </c>
      <c r="B537" s="710">
        <f t="shared" si="153"/>
        <v>23</v>
      </c>
      <c r="E537" s="904">
        <f t="shared" si="154"/>
        <v>7.8695652173913047</v>
      </c>
      <c r="I537" s="1017">
        <f t="shared" si="155"/>
        <v>65.986086956521746</v>
      </c>
      <c r="J537" s="891">
        <f t="shared" si="155"/>
        <v>2.9010370127941796</v>
      </c>
      <c r="K537" s="900">
        <f t="shared" si="155"/>
        <v>0.43468695652173922</v>
      </c>
      <c r="L537" s="904"/>
      <c r="M537" s="891">
        <f t="shared" si="156"/>
        <v>1.6996173913043482</v>
      </c>
      <c r="N537" s="904"/>
      <c r="O537" s="900">
        <f t="shared" si="157"/>
        <v>0.39513913043478255</v>
      </c>
      <c r="P537" s="904"/>
      <c r="Q537" s="904"/>
      <c r="R537" s="891">
        <f t="shared" si="158"/>
        <v>9.7776634207416926</v>
      </c>
      <c r="S537" s="891">
        <f t="shared" si="158"/>
        <v>10.746813878681941</v>
      </c>
      <c r="T537" s="891">
        <f t="shared" si="158"/>
        <v>11.191735283393202</v>
      </c>
      <c r="U537" s="891">
        <f t="shared" si="158"/>
        <v>16.243617511758316</v>
      </c>
      <c r="V537" s="891">
        <f t="shared" si="158"/>
        <v>10.5110856145489</v>
      </c>
      <c r="W537" s="903">
        <f t="shared" si="158"/>
        <v>1.5752125243961497</v>
      </c>
      <c r="X537" s="903">
        <f t="shared" si="158"/>
        <v>2.5886444521155774</v>
      </c>
      <c r="Y537" s="710"/>
      <c r="Z537" s="891">
        <f t="shared" si="159"/>
        <v>64.039077040072797</v>
      </c>
      <c r="AA537" s="891">
        <f t="shared" si="159"/>
        <v>29.03002938197784</v>
      </c>
      <c r="AB537" s="891"/>
      <c r="AC537" s="891">
        <f t="shared" si="160"/>
        <v>4.253043478260869</v>
      </c>
      <c r="AD537" s="891">
        <f t="shared" si="160"/>
        <v>3.0963636363636367</v>
      </c>
      <c r="AE537" s="891">
        <f t="shared" si="160"/>
        <v>1.1443478260869566</v>
      </c>
      <c r="AF537" s="891">
        <f t="shared" si="160"/>
        <v>3.4126086956521737</v>
      </c>
      <c r="AG537" s="891">
        <f t="shared" si="160"/>
        <v>17.57826086956522</v>
      </c>
      <c r="AH537" s="891">
        <f t="shared" si="160"/>
        <v>19.96086956521739</v>
      </c>
      <c r="AI537" s="891">
        <f t="shared" si="160"/>
        <v>11.283043478260868</v>
      </c>
      <c r="AJ537" s="891">
        <f t="shared" si="160"/>
        <v>5.878260869565219</v>
      </c>
      <c r="AK537" s="891">
        <f t="shared" si="160"/>
        <v>10.800869565217392</v>
      </c>
      <c r="AL537" s="1086">
        <f t="shared" si="160"/>
        <v>6939.5921739130436</v>
      </c>
      <c r="AM537" s="891">
        <f t="shared" si="161"/>
        <v>2.4434782608695658</v>
      </c>
      <c r="AN537" s="1020">
        <f t="shared" si="161"/>
        <v>1.2704347826086955</v>
      </c>
      <c r="AO537" s="891">
        <f t="shared" si="161"/>
        <v>-10.331535703960578</v>
      </c>
      <c r="AP537" s="891">
        <f t="shared" si="161"/>
        <v>18.930016500775533</v>
      </c>
      <c r="AQ537" s="1020">
        <f t="shared" si="161"/>
        <v>84.014931961872989</v>
      </c>
      <c r="AR537" s="891">
        <f t="shared" si="161"/>
        <v>1.7142010434782611</v>
      </c>
      <c r="AS537" s="891">
        <f t="shared" si="161"/>
        <v>1.8375744310869564</v>
      </c>
      <c r="AT537" s="891">
        <f t="shared" si="161"/>
        <v>1.9834892586586963</v>
      </c>
      <c r="AU537" s="891">
        <f t="shared" si="161"/>
        <v>2.1420657659510511</v>
      </c>
      <c r="AV537" s="891">
        <f t="shared" si="161"/>
        <v>2.3144576473133265</v>
      </c>
      <c r="AW537" s="891">
        <f t="shared" si="162"/>
        <v>9.9917881464882914</v>
      </c>
      <c r="AX537" s="1020">
        <f t="shared" si="162"/>
        <v>16.729009842157328</v>
      </c>
      <c r="AY537" s="891">
        <f t="shared" si="162"/>
        <v>1.3234782608695652</v>
      </c>
      <c r="AZ537" s="891">
        <f t="shared" si="162"/>
        <v>27.902173913043477</v>
      </c>
      <c r="BA537" s="891">
        <f t="shared" si="162"/>
        <v>-20.461304347826086</v>
      </c>
      <c r="BB537" s="891">
        <f t="shared" si="162"/>
        <v>1.2534782608695654</v>
      </c>
      <c r="BC537" s="1020">
        <f t="shared" si="162"/>
        <v>-3.7899999999999996</v>
      </c>
      <c r="BD537" s="891"/>
      <c r="BE537" s="767">
        <f t="shared" si="163"/>
        <v>2011.608695652174</v>
      </c>
      <c r="BF537" s="891" t="e">
        <f t="shared" si="163"/>
        <v>#VALUE!</v>
      </c>
      <c r="BG537" s="891">
        <f t="shared" si="163"/>
        <v>6.2956521739130435</v>
      </c>
    </row>
    <row r="538" spans="1:59" x14ac:dyDescent="0.2">
      <c r="A538" s="574" t="s">
        <v>4356</v>
      </c>
      <c r="B538" s="710">
        <f t="shared" si="153"/>
        <v>62</v>
      </c>
      <c r="E538" s="904">
        <f t="shared" si="154"/>
        <v>7.161290322580645</v>
      </c>
      <c r="I538" s="1017">
        <f t="shared" si="155"/>
        <v>69.089838709677409</v>
      </c>
      <c r="J538" s="891">
        <f t="shared" si="155"/>
        <v>4.3092477113903236</v>
      </c>
      <c r="K538" s="900">
        <f t="shared" si="155"/>
        <v>0.58718011290322603</v>
      </c>
      <c r="L538" s="904"/>
      <c r="M538" s="891">
        <f t="shared" si="156"/>
        <v>2.3992581290322592</v>
      </c>
      <c r="N538" s="904"/>
      <c r="O538" s="900">
        <f t="shared" si="157"/>
        <v>0.55412633870967742</v>
      </c>
      <c r="P538" s="904"/>
      <c r="Q538" s="904"/>
      <c r="R538" s="891">
        <f t="shared" si="158"/>
        <v>6.1901173822989559</v>
      </c>
      <c r="S538" s="891">
        <f t="shared" si="158"/>
        <v>7.1330403411720749</v>
      </c>
      <c r="T538" s="891">
        <f t="shared" si="158"/>
        <v>10.246979853511142</v>
      </c>
      <c r="U538" s="891">
        <f t="shared" si="158"/>
        <v>12.786816854251196</v>
      </c>
      <c r="V538" s="891">
        <f t="shared" si="158"/>
        <v>0.66489118922532642</v>
      </c>
      <c r="W538" s="903">
        <f t="shared" si="158"/>
        <v>6.674192621875167</v>
      </c>
      <c r="X538" s="903">
        <f t="shared" si="158"/>
        <v>1.2612565954079631</v>
      </c>
      <c r="Y538" s="710"/>
      <c r="Z538" s="891">
        <f t="shared" si="159"/>
        <v>195.68951987142685</v>
      </c>
      <c r="AA538" s="891">
        <f t="shared" si="159"/>
        <v>52.229204967964833</v>
      </c>
      <c r="AB538" s="891"/>
      <c r="AC538" s="891">
        <f t="shared" si="160"/>
        <v>2.0698387096774193</v>
      </c>
      <c r="AD538" s="891">
        <f t="shared" si="160"/>
        <v>27.761627906976734</v>
      </c>
      <c r="AE538" s="891">
        <f t="shared" si="160"/>
        <v>7.7895161290322559</v>
      </c>
      <c r="AF538" s="891">
        <f t="shared" si="160"/>
        <v>3.2108064516129025</v>
      </c>
      <c r="AG538" s="891">
        <f t="shared" si="160"/>
        <v>9.7999999999999972</v>
      </c>
      <c r="AH538" s="891">
        <f t="shared" si="160"/>
        <v>16.229032258064514</v>
      </c>
      <c r="AI538" s="891">
        <f t="shared" si="160"/>
        <v>12.718888888888891</v>
      </c>
      <c r="AJ538" s="891">
        <f t="shared" si="160"/>
        <v>28.027049180327882</v>
      </c>
      <c r="AK538" s="891">
        <f t="shared" si="160"/>
        <v>8.3837254901960776</v>
      </c>
      <c r="AL538" s="1086">
        <f t="shared" si="160"/>
        <v>9205.8169354838719</v>
      </c>
      <c r="AM538" s="891">
        <f t="shared" si="161"/>
        <v>2.4340322580645162</v>
      </c>
      <c r="AN538" s="1020">
        <f t="shared" si="161"/>
        <v>1.513934426229508</v>
      </c>
      <c r="AO538" s="891">
        <f t="shared" si="161"/>
        <v>-34.488189160694276</v>
      </c>
      <c r="AP538" s="891">
        <f t="shared" si="161"/>
        <v>17.178189775725674</v>
      </c>
      <c r="AQ538" s="1020">
        <f t="shared" si="161"/>
        <v>137.41848380897488</v>
      </c>
      <c r="AR538" s="891">
        <f t="shared" si="161"/>
        <v>2.4187593548387101</v>
      </c>
      <c r="AS538" s="891">
        <f t="shared" si="161"/>
        <v>2.5691995345161289</v>
      </c>
      <c r="AT538" s="891">
        <f t="shared" si="161"/>
        <v>2.7117352240800328</v>
      </c>
      <c r="AU538" s="891">
        <f t="shared" si="161"/>
        <v>2.8649846207652785</v>
      </c>
      <c r="AV538" s="891">
        <f t="shared" si="161"/>
        <v>3.0298611636764323</v>
      </c>
      <c r="AW538" s="891">
        <f t="shared" si="162"/>
        <v>13.594539897876578</v>
      </c>
      <c r="AX538" s="1020">
        <f t="shared" si="162"/>
        <v>24.390236094976377</v>
      </c>
      <c r="AY538" s="891">
        <f t="shared" si="162"/>
        <v>0.81983606557377042</v>
      </c>
      <c r="AZ538" s="891">
        <f t="shared" si="162"/>
        <v>28.834354838709682</v>
      </c>
      <c r="BA538" s="891">
        <f t="shared" si="162"/>
        <v>-6.6385483870967716</v>
      </c>
      <c r="BB538" s="891">
        <f t="shared" si="162"/>
        <v>2.7496774193548394</v>
      </c>
      <c r="BC538" s="1020">
        <f t="shared" si="162"/>
        <v>5.9656451612903227</v>
      </c>
      <c r="BD538" s="891"/>
      <c r="BE538" s="767">
        <f t="shared" si="163"/>
        <v>2012.516129032258</v>
      </c>
      <c r="BF538" s="891" t="e">
        <f t="shared" si="163"/>
        <v>#VALUE!</v>
      </c>
      <c r="BG538" s="891">
        <f t="shared" si="163"/>
        <v>3.3819672131147538</v>
      </c>
    </row>
    <row r="539" spans="1:59" x14ac:dyDescent="0.2">
      <c r="A539" s="574" t="s">
        <v>131</v>
      </c>
      <c r="B539" s="710">
        <f t="shared" si="153"/>
        <v>16</v>
      </c>
      <c r="E539" s="904">
        <f t="shared" si="154"/>
        <v>6.9375</v>
      </c>
      <c r="I539" s="1017">
        <f t="shared" si="155"/>
        <v>57.388750000000009</v>
      </c>
      <c r="J539" s="891">
        <f t="shared" si="155"/>
        <v>3.2799148775064979</v>
      </c>
      <c r="K539" s="900">
        <f t="shared" si="155"/>
        <v>0.42381249999999993</v>
      </c>
      <c r="L539" s="904"/>
      <c r="M539" s="891">
        <f t="shared" si="156"/>
        <v>1.6952499999999997</v>
      </c>
      <c r="N539" s="904"/>
      <c r="O539" s="900">
        <f t="shared" si="157"/>
        <v>0.40234375000000006</v>
      </c>
      <c r="P539" s="904"/>
      <c r="Q539" s="904"/>
      <c r="R539" s="891">
        <f t="shared" si="158"/>
        <v>5.2356977845540333</v>
      </c>
      <c r="S539" s="891">
        <f t="shared" si="158"/>
        <v>6.6851440373383397</v>
      </c>
      <c r="T539" s="891">
        <f t="shared" si="158"/>
        <v>7.9929562371269087</v>
      </c>
      <c r="U539" s="891">
        <f t="shared" si="158"/>
        <v>9.9787528172933779</v>
      </c>
      <c r="V539" s="891">
        <f t="shared" si="158"/>
        <v>3.1382712083671236</v>
      </c>
      <c r="W539" s="903">
        <f t="shared" si="158"/>
        <v>1.6938054898844506</v>
      </c>
      <c r="X539" s="903">
        <f t="shared" si="158"/>
        <v>0.96505151009494206</v>
      </c>
      <c r="Y539" s="710"/>
      <c r="Z539" s="891">
        <f t="shared" si="159"/>
        <v>72.68390220763942</v>
      </c>
      <c r="AA539" s="891">
        <f t="shared" si="159"/>
        <v>23.247267820259815</v>
      </c>
      <c r="AB539" s="891"/>
      <c r="AC539" s="891">
        <f t="shared" si="160"/>
        <v>2.4074999999999998</v>
      </c>
      <c r="AD539" s="891">
        <f t="shared" si="160"/>
        <v>4.8607142857142858</v>
      </c>
      <c r="AE539" s="891">
        <f t="shared" si="160"/>
        <v>2.5881249999999998</v>
      </c>
      <c r="AF539" s="891">
        <f t="shared" si="160"/>
        <v>2.2131249999999998</v>
      </c>
      <c r="AG539" s="891">
        <f t="shared" si="160"/>
        <v>10.553333333333335</v>
      </c>
      <c r="AH539" s="891">
        <f t="shared" si="160"/>
        <v>92.375</v>
      </c>
      <c r="AI539" s="891">
        <f t="shared" si="160"/>
        <v>7.9206666666666665</v>
      </c>
      <c r="AJ539" s="891">
        <f t="shared" si="160"/>
        <v>11.268749999999999</v>
      </c>
      <c r="AK539" s="891">
        <f t="shared" si="160"/>
        <v>8.8719999999999981</v>
      </c>
      <c r="AL539" s="1086">
        <f t="shared" si="160"/>
        <v>9397.8831250000003</v>
      </c>
      <c r="AM539" s="891">
        <f t="shared" si="161"/>
        <v>1.0649999999999999</v>
      </c>
      <c r="AN539" s="1020">
        <f t="shared" si="161"/>
        <v>1.4918749999999998</v>
      </c>
      <c r="AO539" s="891">
        <f t="shared" si="161"/>
        <v>-10.133095868428235</v>
      </c>
      <c r="AP539" s="891">
        <f t="shared" si="161"/>
        <v>13.281910754065043</v>
      </c>
      <c r="AQ539" s="1020">
        <f t="shared" si="161"/>
        <v>48.430568251948323</v>
      </c>
      <c r="AR539" s="891">
        <f t="shared" si="161"/>
        <v>1.7130454687499999</v>
      </c>
      <c r="AS539" s="891">
        <f t="shared" si="161"/>
        <v>1.8247653960156254</v>
      </c>
      <c r="AT539" s="891">
        <f t="shared" si="161"/>
        <v>1.9249405495526377</v>
      </c>
      <c r="AU539" s="891">
        <f t="shared" si="161"/>
        <v>2.0313988179194755</v>
      </c>
      <c r="AV539" s="891">
        <f t="shared" si="161"/>
        <v>2.1445814208375489</v>
      </c>
      <c r="AW539" s="891">
        <f t="shared" si="162"/>
        <v>9.6387316530752862</v>
      </c>
      <c r="AX539" s="1020">
        <f t="shared" si="162"/>
        <v>19.132816438619294</v>
      </c>
      <c r="AY539" s="891">
        <f t="shared" si="162"/>
        <v>0.435</v>
      </c>
      <c r="AZ539" s="891">
        <f t="shared" si="162"/>
        <v>27.116249999999997</v>
      </c>
      <c r="BA539" s="891">
        <f t="shared" si="162"/>
        <v>-3.038125</v>
      </c>
      <c r="BB539" s="891">
        <f t="shared" si="162"/>
        <v>4.2299999999999995</v>
      </c>
      <c r="BC539" s="1020">
        <f t="shared" si="162"/>
        <v>8.6137499999999996</v>
      </c>
      <c r="BD539" s="891"/>
      <c r="BE539" s="767">
        <f t="shared" si="163"/>
        <v>2012.8125</v>
      </c>
      <c r="BF539" s="891" t="e">
        <f t="shared" si="163"/>
        <v>#VALUE!</v>
      </c>
      <c r="BG539" s="891">
        <f t="shared" si="163"/>
        <v>2.7199999999999998</v>
      </c>
    </row>
    <row r="540" spans="1:59" x14ac:dyDescent="0.2">
      <c r="I540" s="710"/>
      <c r="J540" s="574"/>
      <c r="K540" s="1019"/>
      <c r="L540" s="574"/>
      <c r="M540" s="574"/>
      <c r="N540" s="574"/>
      <c r="R540" s="574"/>
      <c r="S540" s="574"/>
      <c r="T540" s="574"/>
      <c r="U540" s="574"/>
      <c r="V540" s="574"/>
      <c r="W540" s="574"/>
      <c r="X540" s="574"/>
      <c r="AN540" s="1021"/>
      <c r="AO540" s="574"/>
      <c r="BC540" s="710"/>
      <c r="BD540" s="666"/>
    </row>
    <row r="541" spans="1:59" x14ac:dyDescent="0.2">
      <c r="I541" s="1018"/>
      <c r="J541" s="1016"/>
      <c r="K541" s="1019"/>
      <c r="L541" s="1016"/>
      <c r="M541" s="1016"/>
      <c r="N541" s="1016"/>
      <c r="O541" s="1016"/>
      <c r="P541" s="1016"/>
      <c r="Q541" s="1016"/>
      <c r="R541" s="1016"/>
      <c r="S541" s="1016"/>
      <c r="T541" s="1016"/>
      <c r="U541" s="1016"/>
      <c r="V541" s="1016"/>
      <c r="W541" s="1016"/>
      <c r="X541" s="1016"/>
    </row>
    <row r="542" spans="1:59" x14ac:dyDescent="0.2">
      <c r="I542" s="1018"/>
      <c r="J542" s="1016"/>
      <c r="K542" s="1019"/>
      <c r="L542" s="1016"/>
      <c r="M542" s="1016"/>
      <c r="N542" s="1016"/>
      <c r="O542" s="1016"/>
      <c r="P542" s="1016"/>
      <c r="Q542" s="1016"/>
      <c r="R542" s="1016"/>
      <c r="S542" s="1016"/>
      <c r="T542" s="1016"/>
      <c r="U542" s="1016"/>
      <c r="V542" s="1016"/>
      <c r="W542" s="1016"/>
      <c r="X542" s="1016"/>
    </row>
    <row r="543" spans="1:59" x14ac:dyDescent="0.2">
      <c r="K543" s="1015"/>
    </row>
    <row r="544" spans="1:59" x14ac:dyDescent="0.2">
      <c r="K544" s="639"/>
    </row>
    <row r="545" spans="11:11" x14ac:dyDescent="0.2">
      <c r="K545" s="639"/>
    </row>
    <row r="546" spans="11:11" x14ac:dyDescent="0.2">
      <c r="K546" s="639"/>
    </row>
    <row r="547" spans="11:11" x14ac:dyDescent="0.2">
      <c r="K547" s="639"/>
    </row>
  </sheetData>
  <sheetProtection selectLockedCells="1" selectUnlockedCells="1"/>
  <mergeCells count="2">
    <mergeCell ref="AZ4:BC4"/>
    <mergeCell ref="P5:Q5"/>
  </mergeCells>
  <conditionalFormatting sqref="R524:V524 R486:R523 R7:R481 S7:V523">
    <cfRule type="cellIs" dxfId="55" priority="26" stopIfTrue="1" operator="lessThan">
      <formula>2</formula>
    </cfRule>
  </conditionalFormatting>
  <conditionalFormatting sqref="A110 A123 A125 A149 A197 A230 A297 A335 A341 A343 A345 A384:A387 A389:A391 A456">
    <cfRule type="cellIs" dxfId="54" priority="25" stopIfTrue="1" operator="lessThan">
      <formula>2</formula>
    </cfRule>
  </conditionalFormatting>
  <conditionalFormatting sqref="AQ486:AQ524 AQ7:AQ481">
    <cfRule type="cellIs" dxfId="53" priority="24" stopIfTrue="1" operator="lessThan">
      <formula>0</formula>
    </cfRule>
  </conditionalFormatting>
  <conditionalFormatting sqref="AP486:AP524 AP7:AP481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63">
    <cfRule type="cellIs" dxfId="50" priority="21" stopIfTrue="1" operator="lessThan">
      <formula>2</formula>
    </cfRule>
  </conditionalFormatting>
  <conditionalFormatting sqref="J486:J524 J7:J481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82:R483">
    <cfRule type="cellIs" dxfId="47" priority="18" stopIfTrue="1" operator="lessThan">
      <formula>2</formula>
    </cfRule>
  </conditionalFormatting>
  <conditionalFormatting sqref="AQ482:AQ483">
    <cfRule type="cellIs" dxfId="46" priority="17" stopIfTrue="1" operator="lessThan">
      <formula>0</formula>
    </cfRule>
  </conditionalFormatting>
  <conditionalFormatting sqref="AP482:AP483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82:J483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84">
    <cfRule type="cellIs" dxfId="41" priority="12" stopIfTrue="1" operator="lessThan">
      <formula>2</formula>
    </cfRule>
  </conditionalFormatting>
  <conditionalFormatting sqref="AQ484">
    <cfRule type="cellIs" dxfId="40" priority="11" stopIfTrue="1" operator="lessThan">
      <formula>0</formula>
    </cfRule>
  </conditionalFormatting>
  <conditionalFormatting sqref="AP484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84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85">
    <cfRule type="cellIs" dxfId="35" priority="6" stopIfTrue="1" operator="lessThan">
      <formula>2</formula>
    </cfRule>
  </conditionalFormatting>
  <conditionalFormatting sqref="AQ485">
    <cfRule type="cellIs" dxfId="34" priority="5" stopIfTrue="1" operator="lessThan">
      <formula>0</formula>
    </cfRule>
  </conditionalFormatting>
  <conditionalFormatting sqref="AP485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85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0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4" customWidth="1"/>
    <col min="2" max="2" width="6" style="710" customWidth="1"/>
    <col min="3" max="3" width="12.28515625" style="574" customWidth="1"/>
    <col min="4" max="4" width="13.85546875" style="574" customWidth="1"/>
    <col min="5" max="5" width="4.85546875" style="666" customWidth="1"/>
    <col min="6" max="6" width="3.7109375" style="666" customWidth="1"/>
    <col min="7" max="7" width="3.85546875" style="574" customWidth="1"/>
    <col min="8" max="8" width="4" style="574" customWidth="1"/>
    <col min="9" max="9" width="6.7109375" style="574" customWidth="1"/>
    <col min="10" max="10" width="5.140625" style="646" customWidth="1"/>
    <col min="11" max="11" width="8.42578125" style="574" bestFit="1" customWidth="1"/>
    <col min="12" max="12" width="7.5703125" style="767" customWidth="1"/>
    <col min="13" max="13" width="8.7109375" style="666" bestFit="1" customWidth="1"/>
    <col min="14" max="14" width="4.5703125" style="666" customWidth="1"/>
    <col min="15" max="15" width="7.5703125" style="574" customWidth="1"/>
    <col min="16" max="17" width="7.7109375" style="574" customWidth="1"/>
    <col min="18" max="18" width="6.42578125" style="666" bestFit="1" customWidth="1"/>
    <col min="19" max="22" width="6" style="745" customWidth="1"/>
    <col min="23" max="24" width="7.42578125" style="745" customWidth="1"/>
    <col min="25" max="25" width="12.5703125" style="574" customWidth="1"/>
    <col min="26" max="26" width="7.85546875" style="646" customWidth="1"/>
    <col min="27" max="27" width="6.140625" style="574" customWidth="1"/>
    <col min="28" max="28" width="4.5703125" style="574" customWidth="1"/>
    <col min="29" max="29" width="5.42578125" style="624" bestFit="1" customWidth="1"/>
    <col min="30" max="30" width="6.140625" style="624" customWidth="1"/>
    <col min="31" max="31" width="7.140625" style="624" bestFit="1" customWidth="1"/>
    <col min="32" max="32" width="7.7109375" style="624" customWidth="1"/>
    <col min="33" max="33" width="8.7109375" style="624" customWidth="1"/>
    <col min="34" max="34" width="8.5703125" style="624" bestFit="1" customWidth="1"/>
    <col min="35" max="35" width="8.5703125" style="624" customWidth="1"/>
    <col min="36" max="36" width="8" style="624" bestFit="1" customWidth="1"/>
    <col min="37" max="37" width="8" style="624" customWidth="1"/>
    <col min="38" max="38" width="9.7109375" style="624" customWidth="1"/>
    <col min="39" max="39" width="6" style="624" bestFit="1" customWidth="1"/>
    <col min="40" max="40" width="6.42578125" style="624" customWidth="1"/>
    <col min="41" max="41" width="7" style="646" customWidth="1"/>
    <col min="42" max="43" width="7" style="574" customWidth="1"/>
    <col min="44" max="44" width="5.28515625" style="813" customWidth="1"/>
    <col min="45" max="48" width="5.28515625" style="814" customWidth="1"/>
    <col min="49" max="50" width="5.42578125" style="814" customWidth="1"/>
    <col min="51" max="51" width="5.28515625" style="646" customWidth="1"/>
    <col min="52" max="55" width="6.7109375" style="574" customWidth="1"/>
    <col min="56" max="56" width="8.85546875" style="963"/>
    <col min="57" max="58" width="8.85546875" style="666"/>
    <col min="59" max="16384" width="8.85546875" style="574"/>
  </cols>
  <sheetData>
    <row r="1" spans="1:59" ht="12.75" customHeight="1" x14ac:dyDescent="0.2">
      <c r="A1" s="749" t="s">
        <v>1846</v>
      </c>
      <c r="B1" s="709"/>
      <c r="C1" s="618" t="s">
        <v>1</v>
      </c>
      <c r="E1" s="702"/>
      <c r="G1" s="607"/>
      <c r="H1" s="400"/>
      <c r="I1" s="400"/>
      <c r="J1" s="738" t="s">
        <v>3652</v>
      </c>
      <c r="K1" s="573"/>
      <c r="L1" s="621"/>
      <c r="N1" s="696"/>
      <c r="P1" s="573"/>
      <c r="Q1" s="695"/>
      <c r="R1" s="620"/>
      <c r="S1" s="744"/>
      <c r="T1" s="744"/>
      <c r="W1" s="744"/>
      <c r="Y1" s="573"/>
      <c r="Z1" s="738" t="s">
        <v>2</v>
      </c>
      <c r="AC1" s="623" t="s">
        <v>4210</v>
      </c>
      <c r="AG1" s="750"/>
      <c r="AJ1" s="623"/>
      <c r="AK1" s="623"/>
      <c r="AL1" s="751"/>
      <c r="AO1" s="782" t="s">
        <v>4188</v>
      </c>
      <c r="AP1" s="400"/>
      <c r="AQ1" s="693"/>
      <c r="AR1" s="807" t="s">
        <v>5</v>
      </c>
      <c r="AS1" s="640"/>
      <c r="AT1" s="640"/>
      <c r="AU1" s="640"/>
      <c r="AV1" s="640"/>
      <c r="AW1" s="640"/>
      <c r="AX1" s="640"/>
      <c r="AY1" s="787" t="s">
        <v>6</v>
      </c>
      <c r="BD1" s="962" t="s">
        <v>1864</v>
      </c>
    </row>
    <row r="2" spans="1:59" ht="12.75" customHeight="1" x14ac:dyDescent="0.2">
      <c r="A2" s="619" t="s">
        <v>7</v>
      </c>
      <c r="B2" s="709"/>
      <c r="C2" s="15" t="s">
        <v>4240</v>
      </c>
      <c r="D2" s="619"/>
      <c r="E2" s="700"/>
      <c r="F2" s="700"/>
      <c r="G2" s="400"/>
      <c r="H2" s="400"/>
      <c r="I2" s="400"/>
      <c r="J2" s="786" t="s">
        <v>4235</v>
      </c>
      <c r="K2" s="573"/>
      <c r="L2" s="621"/>
      <c r="N2" s="696"/>
      <c r="P2" s="573"/>
      <c r="Q2" s="620"/>
      <c r="R2" s="700"/>
      <c r="S2" s="746"/>
      <c r="T2" s="746"/>
      <c r="W2" s="746"/>
      <c r="Y2" s="573"/>
      <c r="Z2" s="786" t="s">
        <v>4236</v>
      </c>
      <c r="AO2" s="783" t="s">
        <v>10</v>
      </c>
      <c r="AP2" s="400"/>
      <c r="AR2" s="783" t="s">
        <v>11</v>
      </c>
      <c r="AS2" s="640"/>
      <c r="AT2" s="640"/>
      <c r="AU2" s="640"/>
      <c r="AV2" s="640"/>
      <c r="AW2" s="640"/>
      <c r="AX2" s="640"/>
      <c r="AY2" s="779" t="s">
        <v>14</v>
      </c>
    </row>
    <row r="3" spans="1:59" ht="12.75" customHeight="1" x14ac:dyDescent="0.2">
      <c r="A3" s="961" t="s">
        <v>4483</v>
      </c>
      <c r="B3" s="777"/>
      <c r="D3" s="619"/>
      <c r="E3" s="700"/>
      <c r="F3" s="700"/>
      <c r="G3" s="400"/>
      <c r="H3" s="400"/>
      <c r="I3" s="400"/>
      <c r="J3" s="792" t="s">
        <v>12</v>
      </c>
      <c r="K3" s="573"/>
      <c r="L3" s="574"/>
      <c r="N3" s="700"/>
      <c r="P3" s="573"/>
      <c r="Q3" s="740" t="s">
        <v>8</v>
      </c>
      <c r="R3" s="700"/>
      <c r="S3" s="747"/>
      <c r="T3" s="747"/>
      <c r="W3" s="747"/>
      <c r="X3" s="748"/>
      <c r="Y3" s="573"/>
      <c r="AE3" s="625"/>
      <c r="AF3" s="625"/>
      <c r="AG3" s="625"/>
      <c r="AH3" s="625"/>
      <c r="AI3" s="625"/>
      <c r="AJ3" s="625"/>
      <c r="AK3" s="625"/>
      <c r="AL3" s="625"/>
      <c r="AM3" s="625"/>
      <c r="AN3" s="625"/>
      <c r="AO3" s="703"/>
      <c r="AP3" s="400"/>
      <c r="AR3" s="808" t="s">
        <v>13</v>
      </c>
      <c r="AS3" s="640"/>
      <c r="AT3" s="640"/>
      <c r="AU3" s="640"/>
      <c r="AV3" s="640"/>
      <c r="AW3" s="640"/>
      <c r="AX3" s="640"/>
      <c r="BA3" s="622"/>
      <c r="BB3" s="622"/>
      <c r="BC3" s="622"/>
    </row>
    <row r="4" spans="1:59" ht="12.75" customHeight="1" x14ac:dyDescent="0.2">
      <c r="A4" s="752"/>
      <c r="B4" s="573"/>
      <c r="C4" s="537"/>
      <c r="D4" s="573"/>
      <c r="E4" s="753"/>
      <c r="F4" s="753"/>
      <c r="G4" s="573"/>
      <c r="H4" s="573"/>
      <c r="I4" s="573"/>
      <c r="J4" s="793" t="s">
        <v>4449</v>
      </c>
      <c r="K4" s="537"/>
      <c r="L4" s="574"/>
      <c r="N4" s="526"/>
      <c r="O4" s="697"/>
      <c r="P4" s="537"/>
      <c r="R4" s="526"/>
      <c r="T4" s="747"/>
      <c r="W4" s="747"/>
      <c r="Y4" s="537"/>
      <c r="Z4" s="780" t="s">
        <v>15</v>
      </c>
      <c r="AA4" s="537"/>
      <c r="AB4" s="53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703"/>
      <c r="AP4" s="400"/>
      <c r="AQ4" s="754"/>
      <c r="AR4" s="1027" t="s">
        <v>4450</v>
      </c>
      <c r="AS4" s="809"/>
      <c r="AT4" s="809"/>
      <c r="AU4" s="809"/>
      <c r="AV4" s="809"/>
      <c r="AW4" s="755" t="s">
        <v>19</v>
      </c>
      <c r="AX4" s="809"/>
      <c r="AZ4" s="1215" t="s">
        <v>20</v>
      </c>
      <c r="BA4" s="1216"/>
      <c r="BB4" s="1216"/>
      <c r="BC4" s="1217"/>
    </row>
    <row r="5" spans="1:59" ht="12.75" customHeight="1" x14ac:dyDescent="0.2">
      <c r="A5" s="537" t="s">
        <v>21</v>
      </c>
      <c r="B5" s="706" t="s">
        <v>22</v>
      </c>
      <c r="C5" s="587"/>
      <c r="D5" s="537"/>
      <c r="E5" s="756" t="s">
        <v>23</v>
      </c>
      <c r="F5" s="756" t="s">
        <v>24</v>
      </c>
      <c r="G5" s="755" t="s">
        <v>25</v>
      </c>
      <c r="H5" s="587"/>
      <c r="I5" s="757">
        <v>43553</v>
      </c>
      <c r="J5" s="698" t="s">
        <v>26</v>
      </c>
      <c r="K5" s="526" t="s">
        <v>4232</v>
      </c>
      <c r="L5" s="641" t="s">
        <v>4186</v>
      </c>
      <c r="M5" s="587"/>
      <c r="N5" s="526" t="s">
        <v>28</v>
      </c>
      <c r="O5" s="526" t="s">
        <v>4233</v>
      </c>
      <c r="P5" s="1218" t="s">
        <v>4238</v>
      </c>
      <c r="Q5" s="1218"/>
      <c r="R5" s="526" t="s">
        <v>27</v>
      </c>
      <c r="S5" s="701" t="s">
        <v>42</v>
      </c>
      <c r="T5" s="701" t="s">
        <v>42</v>
      </c>
      <c r="U5" s="701" t="s">
        <v>42</v>
      </c>
      <c r="V5" s="701" t="s">
        <v>42</v>
      </c>
      <c r="W5" s="701" t="s">
        <v>41</v>
      </c>
      <c r="X5" s="701" t="s">
        <v>36</v>
      </c>
      <c r="Y5" s="758" t="s">
        <v>29</v>
      </c>
      <c r="Z5" s="698" t="s">
        <v>30</v>
      </c>
      <c r="AA5" s="526" t="s">
        <v>32</v>
      </c>
      <c r="AB5" s="526" t="s">
        <v>33</v>
      </c>
      <c r="AC5" s="742" t="s">
        <v>32</v>
      </c>
      <c r="AD5" s="742"/>
      <c r="AE5" s="742" t="s">
        <v>32</v>
      </c>
      <c r="AF5" s="742" t="s">
        <v>35</v>
      </c>
      <c r="AG5" s="742" t="s">
        <v>32</v>
      </c>
      <c r="AH5" s="742" t="s">
        <v>32</v>
      </c>
      <c r="AI5" s="742" t="s">
        <v>4211</v>
      </c>
      <c r="AJ5" s="742" t="s">
        <v>36</v>
      </c>
      <c r="AK5" s="742" t="s">
        <v>4212</v>
      </c>
      <c r="AL5" s="742" t="s">
        <v>38</v>
      </c>
      <c r="AM5" s="742" t="s">
        <v>39</v>
      </c>
      <c r="AN5" s="742" t="s">
        <v>40</v>
      </c>
      <c r="AO5" s="784" t="s">
        <v>47</v>
      </c>
      <c r="AP5" s="587" t="s">
        <v>48</v>
      </c>
      <c r="AQ5" s="526" t="s">
        <v>31</v>
      </c>
      <c r="AR5" s="786" t="s">
        <v>49</v>
      </c>
      <c r="AS5" s="809"/>
      <c r="AT5" s="809"/>
      <c r="AU5" s="809"/>
      <c r="AV5" s="809"/>
      <c r="AW5" s="755" t="s">
        <v>50</v>
      </c>
      <c r="AX5" s="809"/>
      <c r="AY5" s="788" t="s">
        <v>51</v>
      </c>
      <c r="AZ5" s="815" t="s">
        <v>52</v>
      </c>
      <c r="BA5" s="760" t="s">
        <v>52</v>
      </c>
      <c r="BB5" s="760" t="s">
        <v>53</v>
      </c>
      <c r="BC5" s="816" t="s">
        <v>54</v>
      </c>
      <c r="BE5" s="587" t="s">
        <v>4303</v>
      </c>
      <c r="BF5" s="587" t="s">
        <v>4305</v>
      </c>
      <c r="BG5" s="666" t="s">
        <v>32</v>
      </c>
    </row>
    <row r="6" spans="1:59" s="776" customFormat="1" ht="12.75" customHeight="1" thickBot="1" x14ac:dyDescent="0.25">
      <c r="A6" s="768" t="s">
        <v>55</v>
      </c>
      <c r="B6" s="778" t="s">
        <v>56</v>
      </c>
      <c r="C6" s="769" t="s">
        <v>95</v>
      </c>
      <c r="D6" s="769" t="s">
        <v>57</v>
      </c>
      <c r="E6" s="770" t="s">
        <v>58</v>
      </c>
      <c r="F6" s="770" t="s">
        <v>59</v>
      </c>
      <c r="G6" s="771" t="s">
        <v>60</v>
      </c>
      <c r="H6" s="771" t="s">
        <v>61</v>
      </c>
      <c r="I6" s="769" t="s">
        <v>62</v>
      </c>
      <c r="J6" s="781" t="s">
        <v>63</v>
      </c>
      <c r="K6" s="769" t="s">
        <v>71</v>
      </c>
      <c r="L6" s="772" t="s">
        <v>4187</v>
      </c>
      <c r="M6" s="771" t="s">
        <v>4234</v>
      </c>
      <c r="N6" s="771" t="s">
        <v>69</v>
      </c>
      <c r="O6" s="769" t="s">
        <v>72</v>
      </c>
      <c r="P6" s="769" t="s">
        <v>67</v>
      </c>
      <c r="Q6" s="769" t="s">
        <v>68</v>
      </c>
      <c r="R6" s="769" t="s">
        <v>66</v>
      </c>
      <c r="S6" s="773" t="s">
        <v>87</v>
      </c>
      <c r="T6" s="773" t="s">
        <v>88</v>
      </c>
      <c r="U6" s="773" t="s">
        <v>51</v>
      </c>
      <c r="V6" s="773" t="s">
        <v>89</v>
      </c>
      <c r="W6" s="773" t="s">
        <v>86</v>
      </c>
      <c r="X6" s="773" t="s">
        <v>85</v>
      </c>
      <c r="Y6" s="768" t="s">
        <v>1865</v>
      </c>
      <c r="Z6" s="781" t="s">
        <v>72</v>
      </c>
      <c r="AA6" s="769" t="s">
        <v>74</v>
      </c>
      <c r="AB6" s="769" t="s">
        <v>75</v>
      </c>
      <c r="AC6" s="774" t="s">
        <v>76</v>
      </c>
      <c r="AD6" s="774" t="s">
        <v>34</v>
      </c>
      <c r="AE6" s="774" t="s">
        <v>77</v>
      </c>
      <c r="AF6" s="774" t="s">
        <v>78</v>
      </c>
      <c r="AG6" s="774" t="s">
        <v>79</v>
      </c>
      <c r="AH6" s="774" t="s">
        <v>80</v>
      </c>
      <c r="AI6" s="774" t="s">
        <v>80</v>
      </c>
      <c r="AJ6" s="774" t="s">
        <v>80</v>
      </c>
      <c r="AK6" s="774" t="s">
        <v>80</v>
      </c>
      <c r="AL6" s="774" t="s">
        <v>82</v>
      </c>
      <c r="AM6" s="774" t="s">
        <v>83</v>
      </c>
      <c r="AN6" s="774" t="s">
        <v>84</v>
      </c>
      <c r="AO6" s="785" t="s">
        <v>96</v>
      </c>
      <c r="AP6" s="771" t="s">
        <v>97</v>
      </c>
      <c r="AQ6" s="769" t="s">
        <v>73</v>
      </c>
      <c r="AR6" s="810">
        <v>2019</v>
      </c>
      <c r="AS6" s="811">
        <v>2020</v>
      </c>
      <c r="AT6" s="811">
        <v>2021</v>
      </c>
      <c r="AU6" s="811">
        <v>2022</v>
      </c>
      <c r="AV6" s="811">
        <v>2023</v>
      </c>
      <c r="AW6" s="771" t="s">
        <v>98</v>
      </c>
      <c r="AX6" s="771" t="s">
        <v>99</v>
      </c>
      <c r="AY6" s="789" t="s">
        <v>100</v>
      </c>
      <c r="AZ6" s="817" t="s">
        <v>101</v>
      </c>
      <c r="BA6" s="775" t="s">
        <v>102</v>
      </c>
      <c r="BB6" s="775" t="s">
        <v>103</v>
      </c>
      <c r="BC6" s="818" t="s">
        <v>103</v>
      </c>
      <c r="BD6" s="781" t="s">
        <v>4301</v>
      </c>
      <c r="BE6" s="771" t="s">
        <v>4304</v>
      </c>
      <c r="BF6" s="771" t="s">
        <v>4306</v>
      </c>
      <c r="BG6" s="885" t="s">
        <v>4427</v>
      </c>
    </row>
    <row r="7" spans="1:59" ht="11.25" customHeight="1" x14ac:dyDescent="0.2">
      <c r="A7" s="537" t="s">
        <v>888</v>
      </c>
      <c r="B7" s="927" t="s">
        <v>81</v>
      </c>
      <c r="C7" s="994" t="s">
        <v>154</v>
      </c>
      <c r="D7" s="994" t="s">
        <v>4353</v>
      </c>
      <c r="E7" s="794">
        <v>8</v>
      </c>
      <c r="F7" s="526">
        <v>557</v>
      </c>
      <c r="G7" s="526" t="s">
        <v>106</v>
      </c>
      <c r="H7" s="526" t="s">
        <v>106</v>
      </c>
      <c r="I7" s="926">
        <v>80.38</v>
      </c>
      <c r="J7" s="704">
        <f t="shared" ref="J7:J70" si="0">(M7/I7)*100</f>
        <v>0.81612341378452347</v>
      </c>
      <c r="K7" s="929">
        <v>0.16400000000000001</v>
      </c>
      <c r="L7" s="641">
        <v>4</v>
      </c>
      <c r="M7" s="695">
        <f t="shared" ref="M7:M70" si="1">K7*L7</f>
        <v>0.65600000000000003</v>
      </c>
      <c r="N7" s="923" t="s">
        <v>432</v>
      </c>
      <c r="O7" s="797">
        <v>0.14899999999999999</v>
      </c>
      <c r="P7" s="917">
        <v>43462</v>
      </c>
      <c r="Q7" s="917">
        <v>43488</v>
      </c>
      <c r="R7" s="695">
        <f t="shared" ref="R7:R70" si="2">(K7-O7)/O7*100</f>
        <v>10.067114093959741</v>
      </c>
      <c r="S7" s="761">
        <f>IF(INDEX(Historical!$D$7:$D$1439,MATCH(B7,Historical!$B$7:$B$1446,0))=0,"n/a",(INDEX(Historical!$C$7:$C$1439,MATCH(B7,Historical!$B$7:$B$1446,0))/INDEX(Historical!$D$7:$D$1439,MATCH(B7,Historical!$B$7:$B$1446,0))-1)*100)</f>
        <v>12.878787878787868</v>
      </c>
      <c r="T7" s="761">
        <f>IF(INDEX(Historical!$F$7:$F$1432,MATCH(B7,Historical!$B$7:$B$1446,0))=0,"n/a",((INDEX(Historical!$C$7:$C$1439,MATCH(B7,Historical!$B$7:$B$1446,0))/INDEX(Historical!$F$7:$F$1432,MATCH(B7,Historical!$B$7:$B$1446,0)))^(1/3)-1)*100)</f>
        <v>14.21647591853834</v>
      </c>
      <c r="U7" s="761">
        <f>IF(INDEX(Historical!$H$7:$H$1432,MATCH(B7,Historical!$B$7:$B$1446,0))=0,"n/a",((INDEX(Historical!$C$7:$C$1439,MATCH(B7,Historical!$B$7:$B$1446,0))/INDEX(Historical!$H$7:$H$1432,MATCH(B7,Historical!$B$7:$B$1446,0)))^(1/5)-1)*100)</f>
        <v>12.615163817487751</v>
      </c>
      <c r="V7" s="761" t="str">
        <f>IF(INDEX(Historical!$O$7:$O$1432,MATCH(B7,Historical!$B$7:$B$1446,0))=0,"n/a",((INDEX(Historical!$C$7:$C$1439,MATCH(B7,Historical!$B$7:$B$1446,0))/INDEX(Historical!$O$7:$O$1432,MATCH(B7,Historical!$B$7:$B$1446,0)))^(1/10)-1)*100)</f>
        <v>n/a</v>
      </c>
      <c r="W7" s="762" t="str">
        <f t="shared" ref="W7:W70" si="3">IF(OR(U7&lt;=0,U7="n/a",V7&lt;=0,V7="n/a"),"n/a",U7/V7)</f>
        <v>n/a</v>
      </c>
      <c r="X7" s="763">
        <f t="shared" ref="X7:X70" si="4">IF(OR(AJ7&lt;=0,AJ7="n/a",U7&lt;=0,U7="n/a"),"n/a",U7/AJ7)</f>
        <v>0.38696821526036046</v>
      </c>
      <c r="Y7" s="715"/>
      <c r="Z7" s="704">
        <f t="shared" ref="Z7:Z70" si="5">IF(OR(AC7&lt;0.01,AC7="n/a"),"n/a",M7/AC7*100)</f>
        <v>18.272980501392759</v>
      </c>
      <c r="AA7" s="937">
        <f t="shared" ref="AA7:AA70" si="6">IF(OR(AC7&lt;0.01,AC7="n/a"),"n/a",I7/AC7)</f>
        <v>22.389972144846798</v>
      </c>
      <c r="AB7" s="641">
        <v>10</v>
      </c>
      <c r="AC7" s="918">
        <v>3.59</v>
      </c>
      <c r="AD7" s="918">
        <v>2.1</v>
      </c>
      <c r="AE7" s="918">
        <v>5.31</v>
      </c>
      <c r="AF7" s="918">
        <v>5.07</v>
      </c>
      <c r="AG7" s="918">
        <v>24.3</v>
      </c>
      <c r="AH7" s="918">
        <v>27.3</v>
      </c>
      <c r="AI7" s="918">
        <v>10.72</v>
      </c>
      <c r="AJ7" s="918">
        <v>32.6</v>
      </c>
      <c r="AK7" s="918">
        <v>10.65</v>
      </c>
      <c r="AL7" s="930">
        <v>26490</v>
      </c>
      <c r="AM7" s="924">
        <v>0.3</v>
      </c>
      <c r="AN7" s="918">
        <v>0</v>
      </c>
      <c r="AO7" s="804">
        <f t="shared" ref="AO7:AO70" si="7">IF(U7="n/a","n/a",IF(AA7&lt;0,"n/a",IF(AA7="n/a","n/a",J7+U7-AA7)))</f>
        <v>-8.9586849135745226</v>
      </c>
      <c r="AP7" s="805">
        <f t="shared" ref="AP7:AP70" si="8">IF(U7="n/a","n/a",J7+U7)</f>
        <v>13.431287231272275</v>
      </c>
      <c r="AQ7" s="938">
        <f t="shared" ref="AQ7:AQ70" si="9">IF(OR(AC7&lt;0.01,AF7="n/a"),"n/a",(I7/SQRT(22.5*AC7*(I7/AF7))-1)*100)</f>
        <v>124.61538363698095</v>
      </c>
      <c r="AR7" s="704">
        <f>INDEX(Historical!$C$7:$C$1439,MATCH(B7,Historical!$B$7:$B$1446,0))*IF(AH7="n/a",1.03,IF(AH7&lt;0,1.01,IF(AH7&gt;10,1.1,(1+AH7/100))))</f>
        <v>0.65560000000000007</v>
      </c>
      <c r="AS7" s="937">
        <f t="shared" ref="AS7:AS70" si="10">IF($AI7="n/a",1.03*AR7,IF($AI7&lt;0,1.01*AR7,IF($AI7&gt;10,1.1*AR7,(1+$AI7/100)*AR7)))</f>
        <v>0.72116000000000013</v>
      </c>
      <c r="AT7" s="937">
        <f t="shared" ref="AT7:AV26" si="11">IF($AK7="n/a",1.03*AS7,IF($AK7&lt;0,1.01*AS7,IF($AK7&gt;10,1.1*AS7,(1+$AK7/100)*AS7)))</f>
        <v>0.7932760000000002</v>
      </c>
      <c r="AU7" s="937">
        <f t="shared" si="11"/>
        <v>0.87260360000000026</v>
      </c>
      <c r="AV7" s="937">
        <f t="shared" si="11"/>
        <v>0.9598639600000004</v>
      </c>
      <c r="AW7" s="704">
        <f t="shared" ref="AW7:AW70" si="12">SUM(AR7:AV7)</f>
        <v>4.002503560000001</v>
      </c>
      <c r="AX7" s="812">
        <f t="shared" ref="AX7:AX70" si="13">AW7/I7*100</f>
        <v>4.9794769345608376</v>
      </c>
      <c r="AY7" s="997">
        <v>1.39</v>
      </c>
      <c r="AZ7" s="924">
        <v>33.040000000000006</v>
      </c>
      <c r="BA7" s="924">
        <v>-2.2999999999999998</v>
      </c>
      <c r="BB7" s="924">
        <v>3.82</v>
      </c>
      <c r="BC7" s="924">
        <v>16.09</v>
      </c>
      <c r="BE7" s="666">
        <v>2012</v>
      </c>
      <c r="BF7" s="948" t="e">
        <f t="shared" ref="BF7" si="14">#VALUE!</f>
        <v>#VALUE!</v>
      </c>
      <c r="BG7" s="933">
        <v>13.200000000000001</v>
      </c>
    </row>
    <row r="8" spans="1:59" ht="11.25" customHeight="1" x14ac:dyDescent="0.2">
      <c r="A8" s="611" t="s">
        <v>397</v>
      </c>
      <c r="B8" s="855" t="s">
        <v>398</v>
      </c>
      <c r="C8" s="994" t="s">
        <v>247</v>
      </c>
      <c r="D8" s="994" t="s">
        <v>4354</v>
      </c>
      <c r="E8" s="794">
        <v>16</v>
      </c>
      <c r="F8" s="526">
        <v>221</v>
      </c>
      <c r="G8" s="526" t="s">
        <v>106</v>
      </c>
      <c r="H8" s="526" t="s">
        <v>106</v>
      </c>
      <c r="I8" s="926">
        <v>52.6</v>
      </c>
      <c r="J8" s="704">
        <f t="shared" si="0"/>
        <v>0.26615969581749055</v>
      </c>
      <c r="K8" s="929">
        <v>3.5000000000000003E-2</v>
      </c>
      <c r="L8" s="641">
        <v>4</v>
      </c>
      <c r="M8" s="695">
        <f t="shared" si="1"/>
        <v>0.14000000000000001</v>
      </c>
      <c r="N8" s="923" t="s">
        <v>190</v>
      </c>
      <c r="O8" s="797">
        <v>0.03</v>
      </c>
      <c r="P8" s="917">
        <v>43453</v>
      </c>
      <c r="Q8" s="917">
        <v>43472</v>
      </c>
      <c r="R8" s="695">
        <f t="shared" si="2"/>
        <v>16.666666666666682</v>
      </c>
      <c r="S8" s="761">
        <f>IF(INDEX(Historical!$D$7:$D$1439,MATCH(B8,Historical!$B$7:$B$1446,0))=0,"n/a",(INDEX(Historical!$C$7:$C$1439,MATCH(B8,Historical!$B$7:$B$1446,0))/INDEX(Historical!$D$7:$D$1439,MATCH(B8,Historical!$B$7:$B$1446,0))-1)*100)</f>
        <v>9.0909090909090828</v>
      </c>
      <c r="T8" s="761">
        <f>IF(INDEX(Historical!$F$7:$F$1432,MATCH(B8,Historical!$B$7:$B$1446,0))=0,"n/a",((INDEX(Historical!$C$7:$C$1439,MATCH(B8,Historical!$B$7:$B$1446,0))/INDEX(Historical!$F$7:$F$1432,MATCH(B8,Historical!$B$7:$B$1446,0)))^(1/3)-1)*100)</f>
        <v>8.4803632603543733</v>
      </c>
      <c r="U8" s="761">
        <f>IF(INDEX(Historical!$H$7:$H$1432,MATCH(B8,Historical!$B$7:$B$1446,0))=0,"n/a",((INDEX(Historical!$C$7:$C$1439,MATCH(B8,Historical!$B$7:$B$1446,0))/INDEX(Historical!$H$7:$H$1432,MATCH(B8,Historical!$B$7:$B$1446,0)))^(1/5)-1)*100)</f>
        <v>12.030033714161736</v>
      </c>
      <c r="V8" s="761">
        <f>IF(INDEX(Historical!$O$7:$O$1432,MATCH(B8,Historical!$B$7:$B$1446,0))=0,"n/a",((INDEX(Historical!$C$7:$C$1439,MATCH(B8,Historical!$B$7:$B$1446,0))/INDEX(Historical!$O$7:$O$1432,MATCH(B8,Historical!$B$7:$B$1446,0)))^(1/10)-1)*100)</f>
        <v>10.894220834176149</v>
      </c>
      <c r="W8" s="762">
        <f t="shared" si="3"/>
        <v>1.1042582941243893</v>
      </c>
      <c r="X8" s="763">
        <f t="shared" si="4"/>
        <v>1.0109272028707341</v>
      </c>
      <c r="Y8" s="712"/>
      <c r="Z8" s="704">
        <f t="shared" si="5"/>
        <v>5.0359712230215834</v>
      </c>
      <c r="AA8" s="937">
        <f t="shared" si="6"/>
        <v>18.920863309352519</v>
      </c>
      <c r="AB8" s="641">
        <v>12</v>
      </c>
      <c r="AC8" s="918">
        <v>2.78</v>
      </c>
      <c r="AD8" s="918">
        <v>1.58</v>
      </c>
      <c r="AE8" s="918">
        <v>0.94</v>
      </c>
      <c r="AF8" s="918">
        <v>2.0299999999999998</v>
      </c>
      <c r="AG8" s="918">
        <v>11.200000000000001</v>
      </c>
      <c r="AH8" s="918">
        <v>28.499999999999996</v>
      </c>
      <c r="AI8" s="918">
        <v>14.63</v>
      </c>
      <c r="AJ8" s="918">
        <v>11.899999999999999</v>
      </c>
      <c r="AK8" s="918">
        <v>12</v>
      </c>
      <c r="AL8" s="930">
        <v>3600</v>
      </c>
      <c r="AM8" s="924">
        <v>1.4000000000000001</v>
      </c>
      <c r="AN8" s="918">
        <v>0.24</v>
      </c>
      <c r="AO8" s="804">
        <f t="shared" si="7"/>
        <v>-6.6246698993732931</v>
      </c>
      <c r="AP8" s="805">
        <f t="shared" si="8"/>
        <v>12.296193409979226</v>
      </c>
      <c r="AQ8" s="938">
        <f t="shared" si="9"/>
        <v>30.6553609360402</v>
      </c>
      <c r="AR8" s="704">
        <f>INDEX(Historical!$C$7:$C$1439,MATCH(B8,Historical!$B$7:$B$1446,0))*IF(AH8="n/a",1.03,IF(AH8&lt;0,1.01,IF(AH8&gt;10,1.1,(1+AH8/100))))</f>
        <v>0.13200000000000001</v>
      </c>
      <c r="AS8" s="937">
        <f t="shared" si="10"/>
        <v>0.14520000000000002</v>
      </c>
      <c r="AT8" s="937">
        <f t="shared" si="11"/>
        <v>0.15972000000000003</v>
      </c>
      <c r="AU8" s="937">
        <f t="shared" si="11"/>
        <v>0.17569200000000004</v>
      </c>
      <c r="AV8" s="937">
        <f t="shared" si="11"/>
        <v>0.19326120000000005</v>
      </c>
      <c r="AW8" s="704">
        <f t="shared" si="12"/>
        <v>0.80587320000000007</v>
      </c>
      <c r="AX8" s="812">
        <f t="shared" si="13"/>
        <v>1.5320783269961977</v>
      </c>
      <c r="AY8" s="997">
        <v>0.46</v>
      </c>
      <c r="AZ8" s="924">
        <v>35.67</v>
      </c>
      <c r="BA8" s="924">
        <v>-6.1400000000000006</v>
      </c>
      <c r="BB8" s="924">
        <v>2.04</v>
      </c>
      <c r="BC8" s="924">
        <v>8.76</v>
      </c>
      <c r="BE8" s="666">
        <v>2004</v>
      </c>
      <c r="BF8" s="948" t="e">
        <f>#VALUE!</f>
        <v>#VALUE!</v>
      </c>
      <c r="BG8" s="933">
        <v>7.1999999999999993</v>
      </c>
    </row>
    <row r="9" spans="1:59" ht="11.25" customHeight="1" x14ac:dyDescent="0.2">
      <c r="A9" s="611" t="s">
        <v>942</v>
      </c>
      <c r="B9" s="927" t="s">
        <v>943</v>
      </c>
      <c r="C9" s="994" t="s">
        <v>4227</v>
      </c>
      <c r="D9" s="994" t="s">
        <v>4355</v>
      </c>
      <c r="E9" s="794">
        <v>7</v>
      </c>
      <c r="F9" s="526">
        <v>600</v>
      </c>
      <c r="G9" s="526" t="s">
        <v>106</v>
      </c>
      <c r="H9" s="526" t="s">
        <v>106</v>
      </c>
      <c r="I9" s="926">
        <v>189.95</v>
      </c>
      <c r="J9" s="704">
        <f t="shared" si="0"/>
        <v>1.5372466438536456</v>
      </c>
      <c r="K9" s="929">
        <v>0.73</v>
      </c>
      <c r="L9" s="641">
        <v>4</v>
      </c>
      <c r="M9" s="695">
        <f t="shared" si="1"/>
        <v>2.92</v>
      </c>
      <c r="N9" s="923" t="s">
        <v>238</v>
      </c>
      <c r="O9" s="797">
        <v>0.63</v>
      </c>
      <c r="P9" s="660">
        <v>43231</v>
      </c>
      <c r="Q9" s="660">
        <v>43237</v>
      </c>
      <c r="R9" s="695">
        <f t="shared" si="2"/>
        <v>15.87301587301587</v>
      </c>
      <c r="S9" s="761">
        <f>IF(INDEX(Historical!$D$7:$D$1439,MATCH(B9,Historical!$B$7:$B$1446,0))=0,"n/a",(INDEX(Historical!$C$7:$C$1439,MATCH(B9,Historical!$B$7:$B$1446,0))/INDEX(Historical!$D$7:$D$1439,MATCH(B9,Historical!$B$7:$B$1446,0))-1)*100)</f>
        <v>14.634146341463406</v>
      </c>
      <c r="T9" s="761">
        <f>IF(INDEX(Historical!$F$7:$F$1432,MATCH(B9,Historical!$B$7:$B$1446,0))=0,"n/a",((INDEX(Historical!$C$7:$C$1439,MATCH(B9,Historical!$B$7:$B$1446,0))/INDEX(Historical!$F$7:$F$1432,MATCH(B9,Historical!$B$7:$B$1446,0)))^(1/3)-1)*100)</f>
        <v>11.579486086333901</v>
      </c>
      <c r="U9" s="761">
        <f>IF(INDEX(Historical!$H$7:$H$1432,MATCH(B9,Historical!$B$7:$B$1446,0))=0,"n/a",((INDEX(Historical!$C$7:$C$1439,MATCH(B9,Historical!$B$7:$B$1446,0))/INDEX(Historical!$H$7:$H$1432,MATCH(B9,Historical!$B$7:$B$1446,0)))^(1/5)-1)*100)</f>
        <v>10.839297434295769</v>
      </c>
      <c r="V9" s="761" t="str">
        <f>IF(INDEX(Historical!$O$7:$O$1432,MATCH(B9,Historical!$B$7:$B$1446,0))=0,"n/a",((INDEX(Historical!$C$7:$C$1439,MATCH(B9,Historical!$B$7:$B$1446,0))/INDEX(Historical!$O$7:$O$1432,MATCH(B9,Historical!$B$7:$B$1446,0)))^(1/10)-1)*100)</f>
        <v>n/a</v>
      </c>
      <c r="W9" s="762" t="str">
        <f t="shared" si="3"/>
        <v>n/a</v>
      </c>
      <c r="X9" s="763">
        <f t="shared" si="4"/>
        <v>0.6569271172300466</v>
      </c>
      <c r="Y9" s="927"/>
      <c r="Z9" s="704">
        <f t="shared" si="5"/>
        <v>24.455611390284755</v>
      </c>
      <c r="AA9" s="937">
        <f t="shared" si="6"/>
        <v>15.908710217755443</v>
      </c>
      <c r="AB9" s="641">
        <v>9</v>
      </c>
      <c r="AC9" s="918">
        <v>11.94</v>
      </c>
      <c r="AD9" s="918">
        <v>1.22</v>
      </c>
      <c r="AE9" s="918">
        <v>3.5</v>
      </c>
      <c r="AF9" s="918">
        <v>7.63</v>
      </c>
      <c r="AG9" s="918">
        <v>50.9</v>
      </c>
      <c r="AH9" s="918">
        <v>32.6</v>
      </c>
      <c r="AI9" s="918">
        <v>12.09</v>
      </c>
      <c r="AJ9" s="918">
        <v>16.5</v>
      </c>
      <c r="AK9" s="918">
        <v>13</v>
      </c>
      <c r="AL9" s="930">
        <v>914610</v>
      </c>
      <c r="AM9" s="924">
        <v>0.08</v>
      </c>
      <c r="AN9" s="918">
        <v>0.97</v>
      </c>
      <c r="AO9" s="804">
        <f t="shared" si="7"/>
        <v>-3.5321661396060282</v>
      </c>
      <c r="AP9" s="805">
        <f t="shared" si="8"/>
        <v>12.376544078149415</v>
      </c>
      <c r="AQ9" s="938">
        <f t="shared" si="9"/>
        <v>132.26752675067894</v>
      </c>
      <c r="AR9" s="704">
        <f>INDEX(Historical!$C$7:$C$1439,MATCH(B9,Historical!$B$7:$B$1446,0))*IF(AH9="n/a",1.03,IF(AH9&lt;0,1.01,IF(AH9&gt;10,1.1,(1+AH9/100))))</f>
        <v>3.1019999999999999</v>
      </c>
      <c r="AS9" s="937">
        <f t="shared" si="10"/>
        <v>3.4122000000000003</v>
      </c>
      <c r="AT9" s="937">
        <f t="shared" si="11"/>
        <v>3.7534200000000006</v>
      </c>
      <c r="AU9" s="937">
        <f t="shared" si="11"/>
        <v>4.1287620000000009</v>
      </c>
      <c r="AV9" s="937">
        <f t="shared" si="11"/>
        <v>4.5416382000000013</v>
      </c>
      <c r="AW9" s="704">
        <f t="shared" si="12"/>
        <v>18.938020200000004</v>
      </c>
      <c r="AX9" s="812">
        <f t="shared" si="13"/>
        <v>9.9700027375625186</v>
      </c>
      <c r="AY9" s="997">
        <v>1.1399999999999999</v>
      </c>
      <c r="AZ9" s="924">
        <v>33.770000000000003</v>
      </c>
      <c r="BA9" s="924">
        <v>-18.64</v>
      </c>
      <c r="BB9" s="924">
        <v>9.8000000000000007</v>
      </c>
      <c r="BC9" s="924">
        <v>-0.33</v>
      </c>
      <c r="BE9" s="666">
        <v>2012</v>
      </c>
      <c r="BF9" s="948" t="e">
        <f>#VALUE!</f>
        <v>#VALUE!</v>
      </c>
      <c r="BG9" s="933">
        <v>16.3</v>
      </c>
    </row>
    <row r="10" spans="1:59" ht="11.25" customHeight="1" x14ac:dyDescent="0.2">
      <c r="A10" s="537" t="s">
        <v>908</v>
      </c>
      <c r="B10" s="927" t="s">
        <v>909</v>
      </c>
      <c r="C10" s="994" t="s">
        <v>4356</v>
      </c>
      <c r="D10" s="994" t="s">
        <v>4357</v>
      </c>
      <c r="E10" s="794">
        <v>8</v>
      </c>
      <c r="F10" s="526">
        <v>551</v>
      </c>
      <c r="G10" s="526" t="s">
        <v>106</v>
      </c>
      <c r="H10" s="526" t="s">
        <v>106</v>
      </c>
      <c r="I10" s="926">
        <v>45.86</v>
      </c>
      <c r="J10" s="704">
        <f t="shared" si="0"/>
        <v>2.4422154382904493</v>
      </c>
      <c r="K10" s="929">
        <v>0.28000000000000003</v>
      </c>
      <c r="L10" s="641">
        <v>4</v>
      </c>
      <c r="M10" s="695">
        <f t="shared" si="1"/>
        <v>1.1200000000000001</v>
      </c>
      <c r="N10" s="923" t="s">
        <v>714</v>
      </c>
      <c r="O10" s="797">
        <v>0.27</v>
      </c>
      <c r="P10" s="917">
        <v>43446</v>
      </c>
      <c r="Q10" s="917">
        <v>43461</v>
      </c>
      <c r="R10" s="695">
        <f t="shared" si="2"/>
        <v>3.7037037037037068</v>
      </c>
      <c r="S10" s="761">
        <f>IF(INDEX(Historical!$D$7:$D$1439,MATCH(B10,Historical!$B$7:$B$1446,0))=0,"n/a",(INDEX(Historical!$C$7:$C$1439,MATCH(B10,Historical!$B$7:$B$1446,0))/INDEX(Historical!$D$7:$D$1439,MATCH(B10,Historical!$B$7:$B$1446,0))-1)*100)</f>
        <v>3.8095238095238182</v>
      </c>
      <c r="T10" s="761">
        <f>IF(INDEX(Historical!$F$7:$F$1432,MATCH(B10,Historical!$B$7:$B$1446,0))=0,"n/a",((INDEX(Historical!$C$7:$C$1439,MATCH(B10,Historical!$B$7:$B$1446,0))/INDEX(Historical!$F$7:$F$1432,MATCH(B10,Historical!$B$7:$B$1446,0)))^(1/3)-1)*100)</f>
        <v>4.7809728620415548</v>
      </c>
      <c r="U10" s="761">
        <f>IF(INDEX(Historical!$H$7:$H$1432,MATCH(B10,Historical!$B$7:$B$1446,0))=0,"n/a",((INDEX(Historical!$C$7:$C$1439,MATCH(B10,Historical!$B$7:$B$1446,0))/INDEX(Historical!$H$7:$H$1432,MATCH(B10,Historical!$B$7:$B$1446,0)))^(1/5)-1)*100)</f>
        <v>5.0997092152874623</v>
      </c>
      <c r="V10" s="761" t="str">
        <f>IF(INDEX(Historical!$O$7:$O$1432,MATCH(B10,Historical!$B$7:$B$1446,0))=0,"n/a",((INDEX(Historical!$C$7:$C$1439,MATCH(B10,Historical!$B$7:$B$1446,0))/INDEX(Historical!$O$7:$O$1432,MATCH(B10,Historical!$B$7:$B$1446,0)))^(1/10)-1)*100)</f>
        <v>n/a</v>
      </c>
      <c r="W10" s="762" t="str">
        <f t="shared" si="3"/>
        <v>n/a</v>
      </c>
      <c r="X10" s="763">
        <f t="shared" si="4"/>
        <v>0.53121970992577738</v>
      </c>
      <c r="Y10" s="713"/>
      <c r="Z10" s="704">
        <f t="shared" si="5"/>
        <v>266.66666666666669</v>
      </c>
      <c r="AA10" s="937">
        <f t="shared" si="6"/>
        <v>109.19047619047619</v>
      </c>
      <c r="AB10" s="641">
        <v>12</v>
      </c>
      <c r="AC10" s="918">
        <v>0.42</v>
      </c>
      <c r="AD10" s="918">
        <v>36.479999999999997</v>
      </c>
      <c r="AE10" s="918">
        <v>6.65</v>
      </c>
      <c r="AF10" s="918">
        <v>2.68</v>
      </c>
      <c r="AG10" s="918">
        <v>2.4</v>
      </c>
      <c r="AH10" s="918">
        <v>-32.6</v>
      </c>
      <c r="AI10" s="918">
        <v>70</v>
      </c>
      <c r="AJ10" s="918">
        <v>9.6</v>
      </c>
      <c r="AK10" s="918">
        <v>3</v>
      </c>
      <c r="AL10" s="930">
        <v>2200</v>
      </c>
      <c r="AM10" s="924">
        <v>0.70000000000000007</v>
      </c>
      <c r="AN10" s="918">
        <v>1.61</v>
      </c>
      <c r="AO10" s="804">
        <f t="shared" si="7"/>
        <v>-101.64855153689828</v>
      </c>
      <c r="AP10" s="805">
        <f t="shared" si="8"/>
        <v>7.5419246535779116</v>
      </c>
      <c r="AQ10" s="938">
        <f t="shared" si="9"/>
        <v>260.63553543430714</v>
      </c>
      <c r="AR10" s="704">
        <f>INDEX(Historical!$C$7:$C$1439,MATCH(B10,Historical!$B$7:$B$1446,0))*IF(AH10="n/a",1.03,IF(AH10&lt;0,1.01,IF(AH10&gt;10,1.1,(1+AH10/100))))</f>
        <v>1.1009</v>
      </c>
      <c r="AS10" s="937">
        <f t="shared" si="10"/>
        <v>1.21099</v>
      </c>
      <c r="AT10" s="937">
        <f t="shared" si="11"/>
        <v>1.2473197</v>
      </c>
      <c r="AU10" s="937">
        <f t="shared" si="11"/>
        <v>1.2847392910000002</v>
      </c>
      <c r="AV10" s="937">
        <f t="shared" si="11"/>
        <v>1.3232814697300002</v>
      </c>
      <c r="AW10" s="704">
        <f t="shared" si="12"/>
        <v>6.1672304607300008</v>
      </c>
      <c r="AX10" s="812">
        <f t="shared" si="13"/>
        <v>13.447951288116009</v>
      </c>
      <c r="AY10" s="997">
        <v>0.4</v>
      </c>
      <c r="AZ10" s="924">
        <v>42.199999999999996</v>
      </c>
      <c r="BA10" s="924">
        <v>-1.63</v>
      </c>
      <c r="BB10" s="924">
        <v>4.7300000000000004</v>
      </c>
      <c r="BC10" s="924">
        <v>14.75</v>
      </c>
      <c r="BE10" s="666">
        <v>2012</v>
      </c>
      <c r="BF10" s="948" t="e">
        <f>#VALUE!</f>
        <v>#VALUE!</v>
      </c>
      <c r="BG10" s="933">
        <v>0.89999999999999991</v>
      </c>
    </row>
    <row r="11" spans="1:59" ht="11.25" customHeight="1" x14ac:dyDescent="0.2">
      <c r="A11" s="574" t="s">
        <v>877</v>
      </c>
      <c r="B11" s="927" t="s">
        <v>878</v>
      </c>
      <c r="C11" s="994" t="s">
        <v>154</v>
      </c>
      <c r="D11" s="994" t="s">
        <v>924</v>
      </c>
      <c r="E11" s="794">
        <v>7</v>
      </c>
      <c r="F11" s="526">
        <v>655</v>
      </c>
      <c r="G11" s="526" t="s">
        <v>37</v>
      </c>
      <c r="H11" s="526" t="s">
        <v>37</v>
      </c>
      <c r="I11" s="926">
        <v>80.59</v>
      </c>
      <c r="J11" s="704">
        <f t="shared" si="0"/>
        <v>5.3108326095049012</v>
      </c>
      <c r="K11" s="929">
        <v>1.07</v>
      </c>
      <c r="L11" s="641">
        <v>4</v>
      </c>
      <c r="M11" s="695">
        <f t="shared" si="1"/>
        <v>4.28</v>
      </c>
      <c r="N11" s="923" t="s">
        <v>107</v>
      </c>
      <c r="O11" s="797">
        <v>0.96</v>
      </c>
      <c r="P11" s="917">
        <v>43479</v>
      </c>
      <c r="Q11" s="917">
        <v>43511</v>
      </c>
      <c r="R11" s="695">
        <f t="shared" si="2"/>
        <v>11.458333333333345</v>
      </c>
      <c r="S11" s="761">
        <f>IF(INDEX(Historical!$D$7:$D$1439,MATCH(B11,Historical!$B$7:$B$1446,0))=0,"n/a",(INDEX(Historical!$C$7:$C$1439,MATCH(B11,Historical!$B$7:$B$1446,0))/INDEX(Historical!$D$7:$D$1439,MATCH(B11,Historical!$B$7:$B$1446,0))-1)*100)</f>
        <v>40.234375</v>
      </c>
      <c r="T11" s="761">
        <f>IF(INDEX(Historical!$F$7:$F$1432,MATCH(B11,Historical!$B$7:$B$1446,0))=0,"n/a",((INDEX(Historical!$C$7:$C$1439,MATCH(B11,Historical!$B$7:$B$1446,0))/INDEX(Historical!$F$7:$F$1432,MATCH(B11,Historical!$B$7:$B$1446,0)))^(1/3)-1)*100)</f>
        <v>21.128877613215558</v>
      </c>
      <c r="U11" s="761">
        <f>IF(INDEX(Historical!$H$7:$H$1432,MATCH(B11,Historical!$B$7:$B$1446,0))=0,"n/a",((INDEX(Historical!$C$7:$C$1439,MATCH(B11,Historical!$B$7:$B$1446,0))/INDEX(Historical!$H$7:$H$1432,MATCH(B11,Historical!$B$7:$B$1446,0)))^(1/5)-1)*100)</f>
        <v>17.542491810291683</v>
      </c>
      <c r="V11" s="761" t="str">
        <f>IF(INDEX(Historical!$O$7:$O$1432,MATCH(B11,Historical!$B$7:$B$1446,0))=0,"n/a",((INDEX(Historical!$C$7:$C$1439,MATCH(B11,Historical!$B$7:$B$1446,0))/INDEX(Historical!$O$7:$O$1432,MATCH(B11,Historical!$B$7:$B$1446,0)))^(1/10)-1)*100)</f>
        <v>n/a</v>
      </c>
      <c r="W11" s="762" t="str">
        <f t="shared" si="3"/>
        <v>n/a</v>
      </c>
      <c r="X11" s="763">
        <f t="shared" si="4"/>
        <v>2.3082226066173268</v>
      </c>
      <c r="Y11" s="928"/>
      <c r="Z11" s="704">
        <f t="shared" si="5"/>
        <v>118.23204419889504</v>
      </c>
      <c r="AA11" s="937">
        <f t="shared" si="6"/>
        <v>22.262430939226519</v>
      </c>
      <c r="AB11" s="641">
        <v>12</v>
      </c>
      <c r="AC11" s="918">
        <v>3.62</v>
      </c>
      <c r="AD11" s="918">
        <v>2.3199999999999998</v>
      </c>
      <c r="AE11" s="918">
        <v>3.7</v>
      </c>
      <c r="AF11" s="918" t="s">
        <v>137</v>
      </c>
      <c r="AG11" s="920">
        <v>-202.2</v>
      </c>
      <c r="AH11" s="918">
        <v>4.8</v>
      </c>
      <c r="AI11" s="918">
        <v>8.7099999999999991</v>
      </c>
      <c r="AJ11" s="918">
        <v>7.6</v>
      </c>
      <c r="AK11" s="918">
        <v>9.58</v>
      </c>
      <c r="AL11" s="930">
        <v>121080</v>
      </c>
      <c r="AM11" s="924">
        <v>0.1</v>
      </c>
      <c r="AN11" s="918" t="s">
        <v>137</v>
      </c>
      <c r="AO11" s="804">
        <f t="shared" si="7"/>
        <v>0.59089348057006674</v>
      </c>
      <c r="AP11" s="805">
        <f t="shared" si="8"/>
        <v>22.853324419796586</v>
      </c>
      <c r="AQ11" s="938" t="str">
        <f t="shared" si="9"/>
        <v>n/a</v>
      </c>
      <c r="AR11" s="704">
        <f>INDEX(Historical!$C$7:$C$1439,MATCH(B11,Historical!$B$7:$B$1446,0))*IF(AH11="n/a",1.03,IF(AH11&lt;0,1.01,IF(AH11&gt;10,1.1,(1+AH11/100))))</f>
        <v>3.7623199999999999</v>
      </c>
      <c r="AS11" s="937">
        <f t="shared" si="10"/>
        <v>4.0900180719999994</v>
      </c>
      <c r="AT11" s="937">
        <f t="shared" si="11"/>
        <v>4.4818418032976002</v>
      </c>
      <c r="AU11" s="937">
        <f t="shared" si="11"/>
        <v>4.9112022480535105</v>
      </c>
      <c r="AV11" s="937">
        <f t="shared" si="11"/>
        <v>5.3816954234170371</v>
      </c>
      <c r="AW11" s="704">
        <f t="shared" si="12"/>
        <v>22.627077546768149</v>
      </c>
      <c r="AX11" s="812">
        <f t="shared" si="13"/>
        <v>28.07678067597487</v>
      </c>
      <c r="AY11" s="997">
        <v>1.1499999999999999</v>
      </c>
      <c r="AZ11" s="924">
        <v>6.36</v>
      </c>
      <c r="BA11" s="924">
        <v>-24.86</v>
      </c>
      <c r="BB11" s="924">
        <v>0</v>
      </c>
      <c r="BC11" s="924">
        <v>-9.27</v>
      </c>
      <c r="BE11" s="666">
        <v>2013</v>
      </c>
      <c r="BF11" s="948" t="e">
        <f>#VALUE!</f>
        <v>#VALUE!</v>
      </c>
      <c r="BG11" s="933">
        <v>8.7999999999999989</v>
      </c>
    </row>
    <row r="12" spans="1:59" ht="11.25" customHeight="1" x14ac:dyDescent="0.2">
      <c r="A12" s="611" t="s">
        <v>421</v>
      </c>
      <c r="B12" s="927" t="s">
        <v>422</v>
      </c>
      <c r="C12" s="994" t="s">
        <v>154</v>
      </c>
      <c r="D12" s="994" t="s">
        <v>4358</v>
      </c>
      <c r="E12" s="794">
        <v>14</v>
      </c>
      <c r="F12" s="526">
        <v>275</v>
      </c>
      <c r="G12" s="526" t="s">
        <v>106</v>
      </c>
      <c r="H12" s="526" t="s">
        <v>106</v>
      </c>
      <c r="I12" s="926">
        <v>79.52</v>
      </c>
      <c r="J12" s="704">
        <f t="shared" si="0"/>
        <v>2.0120724346076462</v>
      </c>
      <c r="K12" s="929">
        <v>0.4</v>
      </c>
      <c r="L12" s="641">
        <v>4</v>
      </c>
      <c r="M12" s="695">
        <f t="shared" si="1"/>
        <v>1.6</v>
      </c>
      <c r="N12" s="923" t="s">
        <v>423</v>
      </c>
      <c r="O12" s="797">
        <v>0.38</v>
      </c>
      <c r="P12" s="917">
        <v>43420</v>
      </c>
      <c r="Q12" s="917">
        <v>43437</v>
      </c>
      <c r="R12" s="695">
        <f t="shared" si="2"/>
        <v>5.2631578947368469</v>
      </c>
      <c r="S12" s="761">
        <f>IF(INDEX(Historical!$D$7:$D$1439,MATCH(B12,Historical!$B$7:$B$1446,0))=0,"n/a",(INDEX(Historical!$C$7:$C$1439,MATCH(B12,Historical!$B$7:$B$1446,0))/INDEX(Historical!$D$7:$D$1439,MATCH(B12,Historical!$B$7:$B$1446,0))-1)*100)</f>
        <v>4.4067796610169463</v>
      </c>
      <c r="T12" s="761">
        <f>IF(INDEX(Historical!$F$7:$F$1432,MATCH(B12,Historical!$B$7:$B$1446,0))=0,"n/a",((INDEX(Historical!$C$7:$C$1439,MATCH(B12,Historical!$B$7:$B$1446,0))/INDEX(Historical!$F$7:$F$1432,MATCH(B12,Historical!$B$7:$B$1446,0)))^(1/3)-1)*100)</f>
        <v>8.3706762661827092</v>
      </c>
      <c r="U12" s="761">
        <f>IF(INDEX(Historical!$H$7:$H$1432,MATCH(B12,Historical!$B$7:$B$1446,0))=0,"n/a",((INDEX(Historical!$C$7:$C$1439,MATCH(B12,Historical!$B$7:$B$1446,0))/INDEX(Historical!$H$7:$H$1432,MATCH(B12,Historical!$B$7:$B$1446,0)))^(1/5)-1)*100)</f>
        <v>12.227922266533264</v>
      </c>
      <c r="V12" s="761">
        <f>IF(INDEX(Historical!$O$7:$O$1432,MATCH(B12,Historical!$B$7:$B$1446,0))=0,"n/a",((INDEX(Historical!$C$7:$C$1439,MATCH(B12,Historical!$B$7:$B$1446,0))/INDEX(Historical!$O$7:$O$1432,MATCH(B12,Historical!$B$7:$B$1446,0)))^(1/10)-1)*100)</f>
        <v>25.217992117745247</v>
      </c>
      <c r="W12" s="762">
        <f t="shared" si="3"/>
        <v>0.48488881309185566</v>
      </c>
      <c r="X12" s="763">
        <f t="shared" si="4"/>
        <v>0.6869619250861384</v>
      </c>
      <c r="Y12" s="714"/>
      <c r="Z12" s="704">
        <f t="shared" si="5"/>
        <v>30.947775628626694</v>
      </c>
      <c r="AA12" s="937">
        <f t="shared" si="6"/>
        <v>15.381044487427465</v>
      </c>
      <c r="AB12" s="641">
        <v>9</v>
      </c>
      <c r="AC12" s="918">
        <v>5.17</v>
      </c>
      <c r="AD12" s="918">
        <v>1.63</v>
      </c>
      <c r="AE12" s="918">
        <v>0.1</v>
      </c>
      <c r="AF12" s="918">
        <v>5.53</v>
      </c>
      <c r="AG12" s="920">
        <v>38.800000000000004</v>
      </c>
      <c r="AH12" s="920">
        <v>188.6</v>
      </c>
      <c r="AI12" s="920">
        <v>8.86</v>
      </c>
      <c r="AJ12" s="918">
        <v>17.8</v>
      </c>
      <c r="AK12" s="918">
        <v>9.44</v>
      </c>
      <c r="AL12" s="930">
        <v>17120</v>
      </c>
      <c r="AM12" s="924">
        <v>0.2</v>
      </c>
      <c r="AN12" s="918">
        <v>1.53</v>
      </c>
      <c r="AO12" s="804">
        <f t="shared" si="7"/>
        <v>-1.1410497862865547</v>
      </c>
      <c r="AP12" s="805">
        <f t="shared" si="8"/>
        <v>14.23999470114091</v>
      </c>
      <c r="AQ12" s="938">
        <f t="shared" si="9"/>
        <v>94.430422877209779</v>
      </c>
      <c r="AR12" s="704">
        <f>INDEX(Historical!$C$7:$C$1439,MATCH(B12,Historical!$B$7:$B$1446,0))*IF(AH12="n/a",1.03,IF(AH12&lt;0,1.01,IF(AH12&gt;10,1.1,(1+AH12/100))))</f>
        <v>1.6940000000000002</v>
      </c>
      <c r="AS12" s="937">
        <f t="shared" si="10"/>
        <v>1.8440884000000002</v>
      </c>
      <c r="AT12" s="937">
        <f t="shared" si="11"/>
        <v>2.0181703449600001</v>
      </c>
      <c r="AU12" s="937">
        <f t="shared" si="11"/>
        <v>2.2086856255242244</v>
      </c>
      <c r="AV12" s="937">
        <f t="shared" si="11"/>
        <v>2.4171855485737113</v>
      </c>
      <c r="AW12" s="704">
        <f t="shared" si="12"/>
        <v>10.182129919057937</v>
      </c>
      <c r="AX12" s="812">
        <f t="shared" si="13"/>
        <v>12.804489334831409</v>
      </c>
      <c r="AY12" s="997">
        <v>1.1000000000000001</v>
      </c>
      <c r="AZ12" s="924">
        <v>14.649999999999999</v>
      </c>
      <c r="BA12" s="924">
        <v>-16.29</v>
      </c>
      <c r="BB12" s="924">
        <v>-2.23</v>
      </c>
      <c r="BC12" s="924">
        <v>-6.3299999999999992</v>
      </c>
      <c r="BE12" s="666">
        <v>2006</v>
      </c>
      <c r="BF12" s="948" t="e">
        <f>#VALUE!</f>
        <v>#VALUE!</v>
      </c>
      <c r="BG12" s="933">
        <v>3.1</v>
      </c>
    </row>
    <row r="13" spans="1:59" ht="11.25" customHeight="1" x14ac:dyDescent="0.2">
      <c r="A13" s="537" t="s">
        <v>113</v>
      </c>
      <c r="B13" s="927" t="s">
        <v>114</v>
      </c>
      <c r="C13" s="994" t="s">
        <v>112</v>
      </c>
      <c r="D13" s="994" t="s">
        <v>4359</v>
      </c>
      <c r="E13" s="794">
        <v>52</v>
      </c>
      <c r="F13" s="526">
        <v>19</v>
      </c>
      <c r="G13" s="526" t="s">
        <v>115</v>
      </c>
      <c r="H13" s="526" t="s">
        <v>37</v>
      </c>
      <c r="I13" s="918">
        <v>36.35</v>
      </c>
      <c r="J13" s="704">
        <f t="shared" si="0"/>
        <v>1.9807427785419531</v>
      </c>
      <c r="K13" s="929">
        <v>0.18</v>
      </c>
      <c r="L13" s="641">
        <v>4</v>
      </c>
      <c r="M13" s="695">
        <f t="shared" si="1"/>
        <v>0.72</v>
      </c>
      <c r="N13" s="923" t="s">
        <v>244</v>
      </c>
      <c r="O13" s="797">
        <v>0.17499999999999999</v>
      </c>
      <c r="P13" s="917">
        <v>43467</v>
      </c>
      <c r="Q13" s="917">
        <v>43500</v>
      </c>
      <c r="R13" s="695">
        <f t="shared" si="2"/>
        <v>2.8571428571428599</v>
      </c>
      <c r="S13" s="761">
        <f>IF(INDEX(Historical!$D$7:$D$1439,MATCH(B13,Historical!$B$7:$B$1446,0))=0,"n/a",(INDEX(Historical!$C$7:$C$1439,MATCH(B13,Historical!$B$7:$B$1446,0))/INDEX(Historical!$D$7:$D$1439,MATCH(B13,Historical!$B$7:$B$1446,0))-1)*100)</f>
        <v>2.9411764705882248</v>
      </c>
      <c r="T13" s="761">
        <f>IF(INDEX(Historical!$F$7:$F$1432,MATCH(B13,Historical!$B$7:$B$1446,0))=0,"n/a",((INDEX(Historical!$C$7:$C$1439,MATCH(B13,Historical!$B$7:$B$1446,0))/INDEX(Historical!$F$7:$F$1432,MATCH(B13,Historical!$B$7:$B$1446,0)))^(1/3)-1)*100)</f>
        <v>3.0321324952139239</v>
      </c>
      <c r="U13" s="761">
        <f>IF(INDEX(Historical!$H$7:$H$1432,MATCH(B13,Historical!$B$7:$B$1446,0))=0,"n/a",((INDEX(Historical!$C$7:$C$1439,MATCH(B13,Historical!$B$7:$B$1446,0))/INDEX(Historical!$H$7:$H$1432,MATCH(B13,Historical!$B$7:$B$1446,0)))^(1/5)-1)*100)</f>
        <v>3.1310306477545069</v>
      </c>
      <c r="V13" s="761">
        <f>IF(INDEX(Historical!$O$7:$O$1432,MATCH(B13,Historical!$B$7:$B$1446,0))=0,"n/a",((INDEX(Historical!$C$7:$C$1439,MATCH(B13,Historical!$B$7:$B$1446,0))/INDEX(Historical!$O$7:$O$1432,MATCH(B13,Historical!$B$7:$B$1446,0)))^(1/10)-1)*100)</f>
        <v>3.4219694129380196</v>
      </c>
      <c r="W13" s="762">
        <f t="shared" si="3"/>
        <v>0.91497914502581135</v>
      </c>
      <c r="X13" s="763" t="str">
        <f t="shared" si="4"/>
        <v>n/a</v>
      </c>
      <c r="Y13" s="712"/>
      <c r="Z13" s="704">
        <f t="shared" si="5"/>
        <v>61.53846153846154</v>
      </c>
      <c r="AA13" s="937">
        <f t="shared" si="6"/>
        <v>31.068376068376072</v>
      </c>
      <c r="AB13" s="641">
        <v>10</v>
      </c>
      <c r="AC13" s="918">
        <v>1.17</v>
      </c>
      <c r="AD13" s="918">
        <v>1.94</v>
      </c>
      <c r="AE13" s="918">
        <v>0.38</v>
      </c>
      <c r="AF13" s="918">
        <v>1.65</v>
      </c>
      <c r="AG13" s="918">
        <v>5.7</v>
      </c>
      <c r="AH13" s="918">
        <v>-20.3</v>
      </c>
      <c r="AI13" s="918">
        <v>15</v>
      </c>
      <c r="AJ13" s="918">
        <v>-0.89999999999999991</v>
      </c>
      <c r="AK13" s="918">
        <v>16</v>
      </c>
      <c r="AL13" s="930">
        <v>2480</v>
      </c>
      <c r="AM13" s="924">
        <v>0.89999999999999991</v>
      </c>
      <c r="AN13" s="918">
        <v>0.68</v>
      </c>
      <c r="AO13" s="804">
        <f t="shared" si="7"/>
        <v>-25.956602642079613</v>
      </c>
      <c r="AP13" s="805">
        <f t="shared" si="8"/>
        <v>5.1117734262964598</v>
      </c>
      <c r="AQ13" s="938">
        <f t="shared" si="9"/>
        <v>50.94196163915381</v>
      </c>
      <c r="AR13" s="704">
        <f>INDEX(Historical!$C$7:$C$1439,MATCH(B13,Historical!$B$7:$B$1446,0))*IF(AH13="n/a",1.03,IF(AH13&lt;0,1.01,IF(AH13&gt;10,1.1,(1+AH13/100))))</f>
        <v>0.70699999999999996</v>
      </c>
      <c r="AS13" s="937">
        <f t="shared" si="10"/>
        <v>0.77770000000000006</v>
      </c>
      <c r="AT13" s="937">
        <f t="shared" si="11"/>
        <v>0.85547000000000017</v>
      </c>
      <c r="AU13" s="937">
        <f t="shared" si="11"/>
        <v>0.94101700000000021</v>
      </c>
      <c r="AV13" s="937">
        <f t="shared" si="11"/>
        <v>1.0351187000000004</v>
      </c>
      <c r="AW13" s="704">
        <f t="shared" si="12"/>
        <v>4.3163057000000009</v>
      </c>
      <c r="AX13" s="812">
        <f t="shared" si="13"/>
        <v>11.874293535075656</v>
      </c>
      <c r="AY13" s="997">
        <v>0.56000000000000005</v>
      </c>
      <c r="AZ13" s="924">
        <v>41.77</v>
      </c>
      <c r="BA13" s="924">
        <v>-2.65</v>
      </c>
      <c r="BB13" s="924">
        <v>3.8899999999999997</v>
      </c>
      <c r="BC13" s="924">
        <v>13</v>
      </c>
      <c r="BE13" s="666">
        <v>1968</v>
      </c>
      <c r="BF13" s="948" t="e">
        <f>#VALUE!</f>
        <v>#VALUE!</v>
      </c>
      <c r="BG13" s="933">
        <v>2.1999999999999997</v>
      </c>
    </row>
    <row r="14" spans="1:59" ht="11.25" customHeight="1" x14ac:dyDescent="0.2">
      <c r="A14" s="611" t="s">
        <v>948</v>
      </c>
      <c r="B14" s="927" t="s">
        <v>949</v>
      </c>
      <c r="C14" s="994" t="s">
        <v>108</v>
      </c>
      <c r="D14" s="994" t="s">
        <v>4360</v>
      </c>
      <c r="E14" s="794">
        <v>7</v>
      </c>
      <c r="F14" s="526">
        <v>633</v>
      </c>
      <c r="G14" s="526" t="s">
        <v>106</v>
      </c>
      <c r="H14" s="526" t="s">
        <v>106</v>
      </c>
      <c r="I14" s="926">
        <v>12.97</v>
      </c>
      <c r="J14" s="704">
        <f t="shared" si="0"/>
        <v>8.3269082498072482</v>
      </c>
      <c r="K14" s="929">
        <v>0.27</v>
      </c>
      <c r="L14" s="641">
        <v>4</v>
      </c>
      <c r="M14" s="695">
        <f t="shared" si="1"/>
        <v>1.08</v>
      </c>
      <c r="N14" s="923" t="s">
        <v>714</v>
      </c>
      <c r="O14" s="797">
        <v>0.25</v>
      </c>
      <c r="P14" s="917">
        <v>43418</v>
      </c>
      <c r="Q14" s="917">
        <v>43434</v>
      </c>
      <c r="R14" s="695">
        <f t="shared" si="2"/>
        <v>8.0000000000000071</v>
      </c>
      <c r="S14" s="761">
        <f>IF(INDEX(Historical!$D$7:$D$1439,MATCH(B14,Historical!$B$7:$B$1446,0))=0,"n/a",(INDEX(Historical!$C$7:$C$1439,MATCH(B14,Historical!$B$7:$B$1446,0))/INDEX(Historical!$D$7:$D$1439,MATCH(B14,Historical!$B$7:$B$1446,0))-1)*100)</f>
        <v>36.111111111111114</v>
      </c>
      <c r="T14" s="761">
        <f>IF(INDEX(Historical!$F$7:$F$1432,MATCH(B14,Historical!$B$7:$B$1446,0))=0,"n/a",((INDEX(Historical!$C$7:$C$1439,MATCH(B14,Historical!$B$7:$B$1446,0))/INDEX(Historical!$F$7:$F$1432,MATCH(B14,Historical!$B$7:$B$1446,0)))^(1/3)-1)*100)</f>
        <v>19.105740639430579</v>
      </c>
      <c r="U14" s="761">
        <f>IF(INDEX(Historical!$H$7:$H$1432,MATCH(B14,Historical!$B$7:$B$1446,0))=0,"n/a",((INDEX(Historical!$C$7:$C$1439,MATCH(B14,Historical!$B$7:$B$1446,0))/INDEX(Historical!$H$7:$H$1432,MATCH(B14,Historical!$B$7:$B$1446,0)))^(1/5)-1)*100)</f>
        <v>14.406635585872296</v>
      </c>
      <c r="V14" s="761">
        <f>IF(INDEX(Historical!$O$7:$O$1432,MATCH(B14,Historical!$B$7:$B$1446,0))=0,"n/a",((INDEX(Historical!$C$7:$C$1439,MATCH(B14,Historical!$B$7:$B$1446,0))/INDEX(Historical!$O$7:$O$1432,MATCH(B14,Historical!$B$7:$B$1446,0)))^(1/10)-1)*100)</f>
        <v>-7.3382115710856288</v>
      </c>
      <c r="W14" s="762" t="str">
        <f t="shared" si="3"/>
        <v>n/a</v>
      </c>
      <c r="X14" s="763">
        <f t="shared" si="4"/>
        <v>0.46473018018942891</v>
      </c>
      <c r="Y14" s="928"/>
      <c r="Z14" s="704">
        <f t="shared" si="5"/>
        <v>72.972972972972983</v>
      </c>
      <c r="AA14" s="937">
        <f t="shared" si="6"/>
        <v>8.763513513513514</v>
      </c>
      <c r="AB14" s="641">
        <v>12</v>
      </c>
      <c r="AC14" s="918">
        <v>1.48</v>
      </c>
      <c r="AD14" s="918">
        <v>1.1000000000000001</v>
      </c>
      <c r="AE14" s="918">
        <v>2.2999999999999998</v>
      </c>
      <c r="AF14" s="918">
        <v>1.28</v>
      </c>
      <c r="AG14" s="918">
        <v>15.4</v>
      </c>
      <c r="AH14" s="918">
        <v>42.3</v>
      </c>
      <c r="AI14" s="918">
        <v>4.37</v>
      </c>
      <c r="AJ14" s="918">
        <v>31</v>
      </c>
      <c r="AK14" s="918">
        <v>8</v>
      </c>
      <c r="AL14" s="930">
        <v>1110</v>
      </c>
      <c r="AM14" s="924">
        <v>1.5</v>
      </c>
      <c r="AN14" s="918">
        <v>4.21</v>
      </c>
      <c r="AO14" s="804">
        <f t="shared" si="7"/>
        <v>13.97003032216603</v>
      </c>
      <c r="AP14" s="805">
        <f t="shared" si="8"/>
        <v>22.733543835679544</v>
      </c>
      <c r="AQ14" s="938">
        <f t="shared" si="9"/>
        <v>-29.392171358513895</v>
      </c>
      <c r="AR14" s="704">
        <f>INDEX(Historical!$C$7:$C$1439,MATCH(B14,Historical!$B$7:$B$1446,0))*IF(AH14="n/a",1.03,IF(AH14&lt;0,1.01,IF(AH14&gt;10,1.1,(1+AH14/100))))</f>
        <v>1.0780000000000001</v>
      </c>
      <c r="AS14" s="937">
        <f t="shared" si="10"/>
        <v>1.1251086000000001</v>
      </c>
      <c r="AT14" s="937">
        <f t="shared" si="11"/>
        <v>1.2151172880000003</v>
      </c>
      <c r="AU14" s="937">
        <f t="shared" si="11"/>
        <v>1.3123266710400003</v>
      </c>
      <c r="AV14" s="937">
        <f t="shared" si="11"/>
        <v>1.4173128047232004</v>
      </c>
      <c r="AW14" s="704">
        <f t="shared" si="12"/>
        <v>6.1478653637632004</v>
      </c>
      <c r="AX14" s="812">
        <f t="shared" si="13"/>
        <v>47.400658163170398</v>
      </c>
      <c r="AY14" s="997">
        <v>0.54</v>
      </c>
      <c r="AZ14" s="924">
        <v>51.61</v>
      </c>
      <c r="BA14" s="924">
        <v>-1.9800000000000002</v>
      </c>
      <c r="BB14" s="924">
        <v>4.93</v>
      </c>
      <c r="BC14" s="924">
        <v>11.700000000000001</v>
      </c>
      <c r="BE14" s="666">
        <v>2012</v>
      </c>
      <c r="BF14" s="948" t="e">
        <f>#VALUE!</f>
        <v>#VALUE!</v>
      </c>
      <c r="BG14" s="933">
        <v>2.5</v>
      </c>
    </row>
    <row r="15" spans="1:59" s="840" customFormat="1" ht="11.25" customHeight="1" x14ac:dyDescent="0.2">
      <c r="A15" s="699" t="s">
        <v>1872</v>
      </c>
      <c r="B15" s="848" t="s">
        <v>1873</v>
      </c>
      <c r="C15" s="994" t="s">
        <v>154</v>
      </c>
      <c r="D15" s="994" t="s">
        <v>4361</v>
      </c>
      <c r="E15" s="820">
        <v>6</v>
      </c>
      <c r="F15" s="526">
        <v>766</v>
      </c>
      <c r="G15" s="1151" t="s">
        <v>37</v>
      </c>
      <c r="H15" s="1151" t="s">
        <v>37</v>
      </c>
      <c r="I15" s="821">
        <v>79.94</v>
      </c>
      <c r="J15" s="822">
        <f t="shared" si="0"/>
        <v>1.6012009006755066</v>
      </c>
      <c r="K15" s="823">
        <v>0.32</v>
      </c>
      <c r="L15" s="824">
        <v>4</v>
      </c>
      <c r="M15" s="825">
        <f t="shared" si="1"/>
        <v>1.28</v>
      </c>
      <c r="N15" s="826" t="s">
        <v>107</v>
      </c>
      <c r="O15" s="827">
        <v>0.28000000000000003</v>
      </c>
      <c r="P15" s="828">
        <v>43479</v>
      </c>
      <c r="Q15" s="828">
        <v>43511</v>
      </c>
      <c r="R15" s="825">
        <f t="shared" si="2"/>
        <v>14.285714285714276</v>
      </c>
      <c r="S15" s="761">
        <f>IF(INDEX(Historical!$D$7:$D$1439,MATCH(B15,Historical!$B$7:$B$1446,0))=0,"n/a",(INDEX(Historical!$C$7:$C$1439,MATCH(B15,Historical!$B$7:$B$1446,0))/INDEX(Historical!$D$7:$D$1439,MATCH(B15,Historical!$B$7:$B$1446,0))-1)*100)</f>
        <v>5.6603773584905648</v>
      </c>
      <c r="T15" s="761">
        <f>IF(INDEX(Historical!$F$7:$F$1432,MATCH(B15,Historical!$B$7:$B$1446,0))=0,"n/a",((INDEX(Historical!$C$7:$C$1439,MATCH(B15,Historical!$B$7:$B$1446,0))/INDEX(Historical!$F$7:$F$1432,MATCH(B15,Historical!$B$7:$B$1446,0)))^(1/3)-1)*100)</f>
        <v>5.2726599609396629</v>
      </c>
      <c r="U15" s="761">
        <f>IF(INDEX(Historical!$H$7:$H$1432,MATCH(B15,Historical!$B$7:$B$1446,0))=0,"n/a",((INDEX(Historical!$C$7:$C$1439,MATCH(B15,Historical!$B$7:$B$1446,0))/INDEX(Historical!$H$7:$H$1432,MATCH(B15,Historical!$B$7:$B$1446,0)))^(1/5)-1)*100)</f>
        <v>14.869835499703509</v>
      </c>
      <c r="V15" s="761">
        <f>IF(INDEX(Historical!$O$7:$O$1432,MATCH(B15,Historical!$B$7:$B$1446,0))=0,"n/a",((INDEX(Historical!$C$7:$C$1439,MATCH(B15,Historical!$B$7:$B$1446,0))/INDEX(Historical!$O$7:$O$1432,MATCH(B15,Historical!$B$7:$B$1446,0)))^(1/10)-1)*100)</f>
        <v>5.2076783072681376</v>
      </c>
      <c r="W15" s="829">
        <f t="shared" si="3"/>
        <v>2.8553675212522833</v>
      </c>
      <c r="X15" s="830">
        <f t="shared" si="4"/>
        <v>7.4349177498517545</v>
      </c>
      <c r="Y15" s="715"/>
      <c r="Z15" s="822">
        <f t="shared" si="5"/>
        <v>92.086330935251809</v>
      </c>
      <c r="AA15" s="832">
        <f t="shared" si="6"/>
        <v>57.510791366906474</v>
      </c>
      <c r="AB15" s="824">
        <v>12</v>
      </c>
      <c r="AC15" s="833">
        <v>1.39</v>
      </c>
      <c r="AD15" s="833">
        <v>5.35</v>
      </c>
      <c r="AE15" s="833">
        <v>4.72</v>
      </c>
      <c r="AF15" s="833">
        <v>4.6100000000000003</v>
      </c>
      <c r="AG15" s="833">
        <v>7.7</v>
      </c>
      <c r="AH15" s="833">
        <v>34.300000000000004</v>
      </c>
      <c r="AI15" s="833">
        <v>12.08</v>
      </c>
      <c r="AJ15" s="833">
        <v>2</v>
      </c>
      <c r="AK15" s="833">
        <v>10.74</v>
      </c>
      <c r="AL15" s="834">
        <v>144180</v>
      </c>
      <c r="AM15" s="835">
        <v>0.3</v>
      </c>
      <c r="AN15" s="833">
        <v>0.64</v>
      </c>
      <c r="AO15" s="836">
        <f t="shared" si="7"/>
        <v>-41.039754966527454</v>
      </c>
      <c r="AP15" s="837">
        <f t="shared" si="8"/>
        <v>16.471036400379017</v>
      </c>
      <c r="AQ15" s="838">
        <f t="shared" si="9"/>
        <v>243.26843930495815</v>
      </c>
      <c r="AR15" s="704">
        <f>INDEX(Historical!$C$7:$C$1439,MATCH(B15,Historical!$B$7:$B$1446,0))*IF(AH15="n/a",1.03,IF(AH15&lt;0,1.01,IF(AH15&gt;10,1.1,(1+AH15/100))))</f>
        <v>1.2320000000000002</v>
      </c>
      <c r="AS15" s="832">
        <f t="shared" si="10"/>
        <v>1.3552000000000004</v>
      </c>
      <c r="AT15" s="832">
        <f t="shared" si="11"/>
        <v>1.4907200000000005</v>
      </c>
      <c r="AU15" s="832">
        <f t="shared" si="11"/>
        <v>1.6397920000000006</v>
      </c>
      <c r="AV15" s="832">
        <f t="shared" si="11"/>
        <v>1.8037712000000008</v>
      </c>
      <c r="AW15" s="822">
        <f t="shared" si="12"/>
        <v>7.5214832000000023</v>
      </c>
      <c r="AX15" s="839">
        <f t="shared" si="13"/>
        <v>9.4089106830122624</v>
      </c>
      <c r="AY15" s="998">
        <v>1.1299999999999999</v>
      </c>
      <c r="AZ15" s="835">
        <v>40.71</v>
      </c>
      <c r="BA15" s="835">
        <v>-0.67999999999999994</v>
      </c>
      <c r="BB15" s="835">
        <v>6</v>
      </c>
      <c r="BC15" s="835">
        <v>15.110000000000001</v>
      </c>
      <c r="BD15" s="964"/>
      <c r="BE15" s="666">
        <v>2014</v>
      </c>
      <c r="BF15" s="948" t="e">
        <f>#VALUE!</f>
        <v>#VALUE!</v>
      </c>
      <c r="BG15" s="895">
        <v>3.4000000000000004</v>
      </c>
    </row>
    <row r="16" spans="1:59" ht="11.25" customHeight="1" x14ac:dyDescent="0.2">
      <c r="A16" s="611" t="s">
        <v>910</v>
      </c>
      <c r="B16" s="927" t="s">
        <v>911</v>
      </c>
      <c r="C16" s="994" t="s">
        <v>4356</v>
      </c>
      <c r="D16" s="994" t="s">
        <v>4357</v>
      </c>
      <c r="E16" s="794">
        <v>6</v>
      </c>
      <c r="F16" s="526">
        <v>717</v>
      </c>
      <c r="G16" s="526" t="s">
        <v>106</v>
      </c>
      <c r="H16" s="526" t="s">
        <v>106</v>
      </c>
      <c r="I16" s="926">
        <v>47.58</v>
      </c>
      <c r="J16" s="704">
        <f t="shared" si="0"/>
        <v>3.8671710802858348</v>
      </c>
      <c r="K16" s="929">
        <v>0.46</v>
      </c>
      <c r="L16" s="641">
        <v>4</v>
      </c>
      <c r="M16" s="695">
        <f t="shared" si="1"/>
        <v>1.84</v>
      </c>
      <c r="N16" s="923" t="s">
        <v>528</v>
      </c>
      <c r="O16" s="797">
        <v>0.44</v>
      </c>
      <c r="P16" s="660">
        <v>43231</v>
      </c>
      <c r="Q16" s="660">
        <v>43245</v>
      </c>
      <c r="R16" s="695">
        <f t="shared" si="2"/>
        <v>4.5454545454545494</v>
      </c>
      <c r="S16" s="761">
        <f>IF(INDEX(Historical!$D$7:$D$1439,MATCH(B16,Historical!$B$7:$B$1446,0))=0,"n/a",(INDEX(Historical!$C$7:$C$1439,MATCH(B16,Historical!$B$7:$B$1446,0))/INDEX(Historical!$D$7:$D$1439,MATCH(B16,Historical!$B$7:$B$1446,0))-1)*100)</f>
        <v>4.5977011494252817</v>
      </c>
      <c r="T16" s="761">
        <f>IF(INDEX(Historical!$F$7:$F$1432,MATCH(B16,Historical!$B$7:$B$1446,0))=0,"n/a",((INDEX(Historical!$C$7:$C$1439,MATCH(B16,Historical!$B$7:$B$1446,0))/INDEX(Historical!$F$7:$F$1432,MATCH(B16,Historical!$B$7:$B$1446,0)))^(1/3)-1)*100)</f>
        <v>4.8265840170789165</v>
      </c>
      <c r="U16" s="761">
        <f>IF(INDEX(Historical!$H$7:$H$1432,MATCH(B16,Historical!$B$7:$B$1446,0))=0,"n/a",((INDEX(Historical!$C$7:$C$1439,MATCH(B16,Historical!$B$7:$B$1446,0))/INDEX(Historical!$H$7:$H$1432,MATCH(B16,Historical!$B$7:$B$1446,0)))^(1/5)-1)*100)</f>
        <v>5.1258847976175081</v>
      </c>
      <c r="V16" s="761">
        <f>IF(INDEX(Historical!$O$7:$O$1432,MATCH(B16,Historical!$B$7:$B$1446,0))=0,"n/a",((INDEX(Historical!$C$7:$C$1439,MATCH(B16,Historical!$B$7:$B$1446,0))/INDEX(Historical!$O$7:$O$1432,MATCH(B16,Historical!$B$7:$B$1446,0)))^(1/10)-1)*100)</f>
        <v>3.0323871189001705</v>
      </c>
      <c r="W16" s="762">
        <f t="shared" si="3"/>
        <v>1.6903794260531739</v>
      </c>
      <c r="X16" s="763">
        <f t="shared" si="4"/>
        <v>0.35108799983681566</v>
      </c>
      <c r="Y16" s="715"/>
      <c r="Z16" s="704">
        <f t="shared" si="5"/>
        <v>219.04761904761907</v>
      </c>
      <c r="AA16" s="937">
        <f t="shared" si="6"/>
        <v>56.642857142857146</v>
      </c>
      <c r="AB16" s="641">
        <v>12</v>
      </c>
      <c r="AC16" s="918">
        <v>0.84</v>
      </c>
      <c r="AD16" s="918">
        <v>3.22</v>
      </c>
      <c r="AE16" s="918">
        <v>7.42</v>
      </c>
      <c r="AF16" s="918">
        <v>1.87</v>
      </c>
      <c r="AG16" s="918">
        <v>3.3000000000000003</v>
      </c>
      <c r="AH16" s="918">
        <v>48.8</v>
      </c>
      <c r="AI16" s="918">
        <v>4.96</v>
      </c>
      <c r="AJ16" s="918">
        <v>14.6</v>
      </c>
      <c r="AK16" s="918">
        <v>17.62</v>
      </c>
      <c r="AL16" s="930">
        <v>6540</v>
      </c>
      <c r="AM16" s="924">
        <v>0.6</v>
      </c>
      <c r="AN16" s="918">
        <v>0.87</v>
      </c>
      <c r="AO16" s="804">
        <f t="shared" si="7"/>
        <v>-47.649801264953801</v>
      </c>
      <c r="AP16" s="805">
        <f t="shared" si="8"/>
        <v>8.9930558779033429</v>
      </c>
      <c r="AQ16" s="938">
        <f t="shared" si="9"/>
        <v>116.97121453434312</v>
      </c>
      <c r="AR16" s="704">
        <f>INDEX(Historical!$C$7:$C$1439,MATCH(B16,Historical!$B$7:$B$1446,0))*IF(AH16="n/a",1.03,IF(AH16&lt;0,1.01,IF(AH16&gt;10,1.1,(1+AH16/100))))</f>
        <v>2.0020000000000002</v>
      </c>
      <c r="AS16" s="937">
        <f t="shared" si="10"/>
        <v>2.1012992000000006</v>
      </c>
      <c r="AT16" s="937">
        <f t="shared" si="11"/>
        <v>2.311429120000001</v>
      </c>
      <c r="AU16" s="937">
        <f t="shared" si="11"/>
        <v>2.5425720320000011</v>
      </c>
      <c r="AV16" s="937">
        <f t="shared" si="11"/>
        <v>2.7968292352000015</v>
      </c>
      <c r="AW16" s="704">
        <f t="shared" si="12"/>
        <v>11.754129587200005</v>
      </c>
      <c r="AX16" s="812">
        <f t="shared" si="13"/>
        <v>24.703929355191267</v>
      </c>
      <c r="AY16" s="997">
        <v>0.43</v>
      </c>
      <c r="AZ16" s="924">
        <v>29.86</v>
      </c>
      <c r="BA16" s="924">
        <v>-1.1199999999999999</v>
      </c>
      <c r="BB16" s="924">
        <v>4.42</v>
      </c>
      <c r="BC16" s="924">
        <v>11.360000000000001</v>
      </c>
      <c r="BE16" s="666">
        <v>2013</v>
      </c>
      <c r="BF16" s="948" t="e">
        <f>#VALUE!</f>
        <v>#VALUE!</v>
      </c>
      <c r="BG16" s="933">
        <v>1.7000000000000002</v>
      </c>
    </row>
    <row r="17" spans="1:59" ht="11.25" customHeight="1" x14ac:dyDescent="0.2">
      <c r="A17" s="611" t="s">
        <v>399</v>
      </c>
      <c r="B17" s="928" t="s">
        <v>400</v>
      </c>
      <c r="C17" s="994" t="s">
        <v>4227</v>
      </c>
      <c r="D17" s="994" t="s">
        <v>4362</v>
      </c>
      <c r="E17" s="794">
        <v>14</v>
      </c>
      <c r="F17" s="526">
        <v>273</v>
      </c>
      <c r="G17" s="526" t="s">
        <v>106</v>
      </c>
      <c r="H17" s="526" t="s">
        <v>106</v>
      </c>
      <c r="I17" s="926">
        <v>176.02</v>
      </c>
      <c r="J17" s="704">
        <f t="shared" si="0"/>
        <v>1.6589023974548347</v>
      </c>
      <c r="K17" s="929">
        <v>1.46</v>
      </c>
      <c r="L17" s="641">
        <v>2</v>
      </c>
      <c r="M17" s="695">
        <f t="shared" si="1"/>
        <v>2.92</v>
      </c>
      <c r="N17" s="923" t="s">
        <v>401</v>
      </c>
      <c r="O17" s="797">
        <v>1.33</v>
      </c>
      <c r="P17" s="917">
        <v>43390</v>
      </c>
      <c r="Q17" s="917">
        <v>43419</v>
      </c>
      <c r="R17" s="695">
        <f t="shared" si="2"/>
        <v>9.7744360902255547</v>
      </c>
      <c r="S17" s="761">
        <f>IF(INDEX(Historical!$D$7:$D$1439,MATCH(B17,Historical!$B$7:$B$1446,0))=0,"n/a",(INDEX(Historical!$C$7:$C$1439,MATCH(B17,Historical!$B$7:$B$1446,0))/INDEX(Historical!$D$7:$D$1439,MATCH(B17,Historical!$B$7:$B$1446,0))-1)*100)</f>
        <v>4.8872180451127845</v>
      </c>
      <c r="T17" s="761">
        <f>IF(INDEX(Historical!$F$7:$F$1432,MATCH(B17,Historical!$B$7:$B$1446,0))=0,"n/a",((INDEX(Historical!$C$7:$C$1439,MATCH(B17,Historical!$B$7:$B$1446,0))/INDEX(Historical!$F$7:$F$1432,MATCH(B17,Historical!$B$7:$B$1446,0)))^(1/3)-1)*100)</f>
        <v>9.586262193147066</v>
      </c>
      <c r="U17" s="761">
        <f>IF(INDEX(Historical!$H$7:$H$1432,MATCH(B17,Historical!$B$7:$B$1446,0))=0,"n/a",((INDEX(Historical!$C$7:$C$1439,MATCH(B17,Historical!$B$7:$B$1446,0))/INDEX(Historical!$H$7:$H$1432,MATCH(B17,Historical!$B$7:$B$1446,0)))^(1/5)-1)*100)</f>
        <v>9.9033653104016359</v>
      </c>
      <c r="V17" s="761">
        <f>IF(INDEX(Historical!$O$7:$O$1432,MATCH(B17,Historical!$B$7:$B$1446,0))=0,"n/a",((INDEX(Historical!$C$7:$C$1439,MATCH(B17,Historical!$B$7:$B$1446,0))/INDEX(Historical!$O$7:$O$1432,MATCH(B17,Historical!$B$7:$B$1446,0)))^(1/10)-1)*100)</f>
        <v>18.758148989220235</v>
      </c>
      <c r="W17" s="762">
        <f t="shared" si="3"/>
        <v>0.52795002940283786</v>
      </c>
      <c r="X17" s="763">
        <f t="shared" si="4"/>
        <v>1.6505608850669393</v>
      </c>
      <c r="Y17" s="928" t="s">
        <v>736</v>
      </c>
      <c r="Z17" s="704">
        <f t="shared" si="5"/>
        <v>43.067846607669615</v>
      </c>
      <c r="AA17" s="937">
        <f t="shared" si="6"/>
        <v>25.961651917404129</v>
      </c>
      <c r="AB17" s="641">
        <v>8</v>
      </c>
      <c r="AC17" s="918">
        <v>6.78</v>
      </c>
      <c r="AD17" s="918">
        <v>2.99</v>
      </c>
      <c r="AE17" s="918">
        <v>2.71</v>
      </c>
      <c r="AF17" s="918">
        <v>8.8699999999999992</v>
      </c>
      <c r="AG17" s="918">
        <v>39.6</v>
      </c>
      <c r="AH17" s="918">
        <v>21.5</v>
      </c>
      <c r="AI17" s="918">
        <v>9.07</v>
      </c>
      <c r="AJ17" s="918">
        <v>6</v>
      </c>
      <c r="AK17" s="918">
        <v>8.6900000000000013</v>
      </c>
      <c r="AL17" s="930">
        <v>114240</v>
      </c>
      <c r="AM17" s="924">
        <v>0.2</v>
      </c>
      <c r="AN17" s="918">
        <v>0</v>
      </c>
      <c r="AO17" s="804">
        <f t="shared" si="7"/>
        <v>-14.399384209547659</v>
      </c>
      <c r="AP17" s="805">
        <f t="shared" si="8"/>
        <v>11.562267707856471</v>
      </c>
      <c r="AQ17" s="938">
        <f t="shared" si="9"/>
        <v>219.91655336101118</v>
      </c>
      <c r="AR17" s="704">
        <f>INDEX(Historical!$C$7:$C$1439,MATCH(B17,Historical!$B$7:$B$1446,0))*IF(AH17="n/a",1.03,IF(AH17&lt;0,1.01,IF(AH17&gt;10,1.1,(1+AH17/100))))</f>
        <v>3.0690000000000004</v>
      </c>
      <c r="AS17" s="937">
        <f t="shared" si="10"/>
        <v>3.3473583000000002</v>
      </c>
      <c r="AT17" s="937">
        <f t="shared" si="11"/>
        <v>3.6382437362700002</v>
      </c>
      <c r="AU17" s="937">
        <f t="shared" si="11"/>
        <v>3.9544071169518631</v>
      </c>
      <c r="AV17" s="937">
        <f t="shared" si="11"/>
        <v>4.29804509541498</v>
      </c>
      <c r="AW17" s="704">
        <f t="shared" si="12"/>
        <v>18.307054248636845</v>
      </c>
      <c r="AX17" s="812">
        <f t="shared" si="13"/>
        <v>10.40055348746554</v>
      </c>
      <c r="AY17" s="997">
        <v>1.1100000000000001</v>
      </c>
      <c r="AZ17" s="924">
        <v>32.72</v>
      </c>
      <c r="BA17" s="924">
        <v>-0.83</v>
      </c>
      <c r="BB17" s="924">
        <v>10.38</v>
      </c>
      <c r="BC17" s="924">
        <v>9.6100000000000012</v>
      </c>
      <c r="BE17" s="666">
        <v>2006</v>
      </c>
      <c r="BF17" s="948" t="e">
        <f>#VALUE!</f>
        <v>#VALUE!</v>
      </c>
      <c r="BG17" s="933">
        <v>17.299999999999997</v>
      </c>
    </row>
    <row r="18" spans="1:59" ht="11.25" customHeight="1" x14ac:dyDescent="0.2">
      <c r="A18" s="611" t="s">
        <v>402</v>
      </c>
      <c r="B18" s="928" t="s">
        <v>403</v>
      </c>
      <c r="C18" s="994" t="s">
        <v>112</v>
      </c>
      <c r="D18" s="994" t="s">
        <v>4359</v>
      </c>
      <c r="E18" s="794">
        <v>16</v>
      </c>
      <c r="F18" s="526">
        <v>222</v>
      </c>
      <c r="G18" s="526" t="s">
        <v>106</v>
      </c>
      <c r="H18" s="526" t="s">
        <v>106</v>
      </c>
      <c r="I18" s="926">
        <v>16</v>
      </c>
      <c r="J18" s="704">
        <f t="shared" si="0"/>
        <v>3</v>
      </c>
      <c r="K18" s="929">
        <v>0.12</v>
      </c>
      <c r="L18" s="641">
        <v>4</v>
      </c>
      <c r="M18" s="695">
        <f t="shared" si="1"/>
        <v>0.48</v>
      </c>
      <c r="N18" s="923" t="s">
        <v>404</v>
      </c>
      <c r="O18" s="797">
        <v>0.11</v>
      </c>
      <c r="P18" s="917">
        <v>43472</v>
      </c>
      <c r="Q18" s="917">
        <v>43494</v>
      </c>
      <c r="R18" s="695">
        <f t="shared" si="2"/>
        <v>9.0909090909090864</v>
      </c>
      <c r="S18" s="761">
        <f>IF(INDEX(Historical!$D$7:$D$1439,MATCH(B18,Historical!$B$7:$B$1446,0))=0,"n/a",(INDEX(Historical!$C$7:$C$1439,MATCH(B18,Historical!$B$7:$B$1446,0))/INDEX(Historical!$D$7:$D$1439,MATCH(B18,Historical!$B$7:$B$1446,0))-1)*100)</f>
        <v>4.761904761904745</v>
      </c>
      <c r="T18" s="761">
        <f>IF(INDEX(Historical!$F$7:$F$1432,MATCH(B18,Historical!$B$7:$B$1446,0))=0,"n/a",((INDEX(Historical!$C$7:$C$1439,MATCH(B18,Historical!$B$7:$B$1446,0))/INDEX(Historical!$F$7:$F$1432,MATCH(B18,Historical!$B$7:$B$1446,0)))^(1/3)-1)*100)</f>
        <v>6.917810999860885</v>
      </c>
      <c r="U18" s="761">
        <f>IF(INDEX(Historical!$H$7:$H$1432,MATCH(B18,Historical!$B$7:$B$1446,0))=0,"n/a",((INDEX(Historical!$C$7:$C$1439,MATCH(B18,Historical!$B$7:$B$1446,0))/INDEX(Historical!$H$7:$H$1432,MATCH(B18,Historical!$B$7:$B$1446,0)))^(1/5)-1)*100)</f>
        <v>7.9608473046602901</v>
      </c>
      <c r="V18" s="761">
        <f>IF(INDEX(Historical!$O$7:$O$1432,MATCH(B18,Historical!$B$7:$B$1446,0))=0,"n/a",((INDEX(Historical!$C$7:$C$1439,MATCH(B18,Historical!$B$7:$B$1446,0))/INDEX(Historical!$O$7:$O$1432,MATCH(B18,Historical!$B$7:$B$1446,0)))^(1/10)-1)*100)</f>
        <v>9.9766218946124816</v>
      </c>
      <c r="W18" s="762">
        <f t="shared" si="3"/>
        <v>0.79795018682218088</v>
      </c>
      <c r="X18" s="763">
        <f t="shared" si="4"/>
        <v>6.123728695892531</v>
      </c>
      <c r="Y18" s="715"/>
      <c r="Z18" s="704">
        <f t="shared" si="5"/>
        <v>37.5</v>
      </c>
      <c r="AA18" s="937">
        <f t="shared" si="6"/>
        <v>12.5</v>
      </c>
      <c r="AB18" s="641">
        <v>12</v>
      </c>
      <c r="AC18" s="918">
        <v>1.28</v>
      </c>
      <c r="AD18" s="918">
        <v>1.25</v>
      </c>
      <c r="AE18" s="918">
        <v>0.4</v>
      </c>
      <c r="AF18" s="918">
        <v>1.03</v>
      </c>
      <c r="AG18" s="918">
        <v>8.9</v>
      </c>
      <c r="AH18" s="918">
        <v>-8.6999999999999993</v>
      </c>
      <c r="AI18" s="918">
        <v>10.879999999999999</v>
      </c>
      <c r="AJ18" s="918">
        <v>1.3</v>
      </c>
      <c r="AK18" s="918">
        <v>10</v>
      </c>
      <c r="AL18" s="930">
        <v>55.04</v>
      </c>
      <c r="AM18" s="924">
        <v>10.299999999999999</v>
      </c>
      <c r="AN18" s="918">
        <v>0.84</v>
      </c>
      <c r="AO18" s="804">
        <f t="shared" si="7"/>
        <v>-1.539152695339709</v>
      </c>
      <c r="AP18" s="805">
        <f t="shared" si="8"/>
        <v>10.960847304660291</v>
      </c>
      <c r="AQ18" s="938">
        <f t="shared" si="9"/>
        <v>-24.354628547265222</v>
      </c>
      <c r="AR18" s="704">
        <f>INDEX(Historical!$C$7:$C$1439,MATCH(B18,Historical!$B$7:$B$1446,0))*IF(AH18="n/a",1.03,IF(AH18&lt;0,1.01,IF(AH18&gt;10,1.1,(1+AH18/100))))</f>
        <v>0.44440000000000002</v>
      </c>
      <c r="AS18" s="937">
        <f t="shared" si="10"/>
        <v>0.48884000000000005</v>
      </c>
      <c r="AT18" s="937">
        <f t="shared" si="11"/>
        <v>0.53772400000000009</v>
      </c>
      <c r="AU18" s="937">
        <f t="shared" si="11"/>
        <v>0.59149640000000014</v>
      </c>
      <c r="AV18" s="937">
        <f t="shared" si="11"/>
        <v>0.65064604000000026</v>
      </c>
      <c r="AW18" s="704">
        <f t="shared" si="12"/>
        <v>2.7131064400000007</v>
      </c>
      <c r="AX18" s="812">
        <f t="shared" si="13"/>
        <v>16.956915250000005</v>
      </c>
      <c r="AY18" s="997">
        <v>1.1599999999999999</v>
      </c>
      <c r="AZ18" s="924">
        <v>18.52</v>
      </c>
      <c r="BA18" s="924">
        <v>-32.090000000000003</v>
      </c>
      <c r="BB18" s="924">
        <v>-3.55</v>
      </c>
      <c r="BC18" s="924">
        <v>-13.71</v>
      </c>
      <c r="BE18" s="666">
        <v>2005</v>
      </c>
      <c r="BF18" s="948" t="e">
        <f>#VALUE!</f>
        <v>#VALUE!</v>
      </c>
      <c r="BG18" s="933">
        <v>4.1000000000000005</v>
      </c>
    </row>
    <row r="19" spans="1:59" ht="11.25" customHeight="1" x14ac:dyDescent="0.2">
      <c r="A19" s="537" t="s">
        <v>889</v>
      </c>
      <c r="B19" s="927" t="s">
        <v>890</v>
      </c>
      <c r="C19" s="994" t="s">
        <v>4356</v>
      </c>
      <c r="D19" s="994" t="s">
        <v>4357</v>
      </c>
      <c r="E19" s="794">
        <v>7</v>
      </c>
      <c r="F19" s="526">
        <v>645</v>
      </c>
      <c r="G19" s="526" t="s">
        <v>37</v>
      </c>
      <c r="H19" s="526" t="s">
        <v>37</v>
      </c>
      <c r="I19" s="926">
        <v>69.34</v>
      </c>
      <c r="J19" s="704">
        <f t="shared" si="0"/>
        <v>3.2016152293048745</v>
      </c>
      <c r="K19" s="929">
        <v>0.55500000000000005</v>
      </c>
      <c r="L19" s="641">
        <v>4</v>
      </c>
      <c r="M19" s="695">
        <f t="shared" si="1"/>
        <v>2.2200000000000002</v>
      </c>
      <c r="N19" s="923" t="s">
        <v>190</v>
      </c>
      <c r="O19" s="797">
        <v>0.54</v>
      </c>
      <c r="P19" s="917">
        <v>43454</v>
      </c>
      <c r="Q19" s="917">
        <v>43469</v>
      </c>
      <c r="R19" s="695">
        <f t="shared" si="2"/>
        <v>2.7777777777777799</v>
      </c>
      <c r="S19" s="761">
        <f>IF(INDEX(Historical!$D$7:$D$1439,MATCH(B19,Historical!$B$7:$B$1446,0))=0,"n/a",(INDEX(Historical!$C$7:$C$1439,MATCH(B19,Historical!$B$7:$B$1446,0))/INDEX(Historical!$D$7:$D$1439,MATCH(B19,Historical!$B$7:$B$1446,0))-1)*100)</f>
        <v>4.9504950495049549</v>
      </c>
      <c r="T19" s="761">
        <f>IF(INDEX(Historical!$F$7:$F$1432,MATCH(B19,Historical!$B$7:$B$1446,0))=0,"n/a",((INDEX(Historical!$C$7:$C$1439,MATCH(B19,Historical!$B$7:$B$1446,0))/INDEX(Historical!$F$7:$F$1432,MATCH(B19,Historical!$B$7:$B$1446,0)))^(1/3)-1)*100)</f>
        <v>5.0255401319593052</v>
      </c>
      <c r="U19" s="761">
        <f>IF(INDEX(Historical!$H$7:$H$1432,MATCH(B19,Historical!$B$7:$B$1446,0))=0,"n/a",((INDEX(Historical!$C$7:$C$1439,MATCH(B19,Historical!$B$7:$B$1446,0))/INDEX(Historical!$H$7:$H$1432,MATCH(B19,Historical!$B$7:$B$1446,0)))^(1/5)-1)*100)</f>
        <v>5.3973402280791616</v>
      </c>
      <c r="V19" s="761">
        <f>IF(INDEX(Historical!$O$7:$O$1432,MATCH(B19,Historical!$B$7:$B$1446,0))=0,"n/a",((INDEX(Historical!$C$7:$C$1439,MATCH(B19,Historical!$B$7:$B$1446,0))/INDEX(Historical!$O$7:$O$1432,MATCH(B19,Historical!$B$7:$B$1446,0)))^(1/10)-1)*100)</f>
        <v>0.58439001618264541</v>
      </c>
      <c r="W19" s="762">
        <f t="shared" si="3"/>
        <v>9.2358529040856769</v>
      </c>
      <c r="X19" s="763">
        <f t="shared" si="4"/>
        <v>1.0794680456158323</v>
      </c>
      <c r="Y19" s="715"/>
      <c r="Z19" s="704">
        <f t="shared" si="5"/>
        <v>125.42372881355932</v>
      </c>
      <c r="AA19" s="937">
        <f t="shared" si="6"/>
        <v>39.175141242937855</v>
      </c>
      <c r="AB19" s="641">
        <v>12</v>
      </c>
      <c r="AC19" s="918">
        <v>1.77</v>
      </c>
      <c r="AD19" s="918" t="s">
        <v>137</v>
      </c>
      <c r="AE19" s="918">
        <v>17.52</v>
      </c>
      <c r="AF19" s="918">
        <v>1.96</v>
      </c>
      <c r="AG19" s="918">
        <v>5.6000000000000005</v>
      </c>
      <c r="AH19" s="918">
        <v>-14.000000000000002</v>
      </c>
      <c r="AI19" s="918">
        <v>4.3099999999999996</v>
      </c>
      <c r="AJ19" s="918">
        <v>5</v>
      </c>
      <c r="AK19" s="918">
        <v>-0.89999999999999991</v>
      </c>
      <c r="AL19" s="930">
        <v>2600</v>
      </c>
      <c r="AM19" s="924">
        <v>2.9000000000000004</v>
      </c>
      <c r="AN19" s="918">
        <v>0.57999999999999996</v>
      </c>
      <c r="AO19" s="804">
        <f t="shared" si="7"/>
        <v>-30.576185785553818</v>
      </c>
      <c r="AP19" s="805">
        <f t="shared" si="8"/>
        <v>8.5989554573840365</v>
      </c>
      <c r="AQ19" s="938">
        <f t="shared" si="9"/>
        <v>84.731970205674784</v>
      </c>
      <c r="AR19" s="704">
        <f>INDEX(Historical!$C$7:$C$1439,MATCH(B19,Historical!$B$7:$B$1446,0))*IF(AH19="n/a",1.03,IF(AH19&lt;0,1.01,IF(AH19&gt;10,1.1,(1+AH19/100))))</f>
        <v>2.1412</v>
      </c>
      <c r="AS19" s="937">
        <f t="shared" si="10"/>
        <v>2.23348572</v>
      </c>
      <c r="AT19" s="937">
        <f t="shared" si="11"/>
        <v>2.2558205772000002</v>
      </c>
      <c r="AU19" s="937">
        <f t="shared" si="11"/>
        <v>2.2783787829720001</v>
      </c>
      <c r="AV19" s="937">
        <f t="shared" si="11"/>
        <v>2.3011625708017203</v>
      </c>
      <c r="AW19" s="704">
        <f t="shared" si="12"/>
        <v>11.210047650973721</v>
      </c>
      <c r="AX19" s="812">
        <f t="shared" si="13"/>
        <v>16.166783459725583</v>
      </c>
      <c r="AY19" s="997">
        <v>0.23</v>
      </c>
      <c r="AZ19" s="924">
        <v>46.85</v>
      </c>
      <c r="BA19" s="924">
        <v>-1.3</v>
      </c>
      <c r="BB19" s="924">
        <v>5.72</v>
      </c>
      <c r="BC19" s="924">
        <v>19</v>
      </c>
      <c r="BE19" s="666">
        <v>2013</v>
      </c>
      <c r="BF19" s="948" t="e">
        <f>#VALUE!</f>
        <v>#VALUE!</v>
      </c>
      <c r="BG19" s="933">
        <v>3.3000000000000003</v>
      </c>
    </row>
    <row r="20" spans="1:59" ht="11.25" customHeight="1" x14ac:dyDescent="0.2">
      <c r="A20" s="611" t="s">
        <v>427</v>
      </c>
      <c r="B20" s="927" t="s">
        <v>428</v>
      </c>
      <c r="C20" s="994" t="s">
        <v>4227</v>
      </c>
      <c r="D20" s="994" t="s">
        <v>4363</v>
      </c>
      <c r="E20" s="794">
        <v>17</v>
      </c>
      <c r="F20" s="526">
        <v>200</v>
      </c>
      <c r="G20" s="526" t="s">
        <v>106</v>
      </c>
      <c r="H20" s="526" t="s">
        <v>106</v>
      </c>
      <c r="I20" s="926">
        <v>105.27</v>
      </c>
      <c r="J20" s="704">
        <f t="shared" si="0"/>
        <v>2.0518666286691367</v>
      </c>
      <c r="K20" s="929">
        <v>0.54</v>
      </c>
      <c r="L20" s="641">
        <v>4</v>
      </c>
      <c r="M20" s="695">
        <f t="shared" si="1"/>
        <v>2.16</v>
      </c>
      <c r="N20" s="923" t="s">
        <v>327</v>
      </c>
      <c r="O20" s="797">
        <v>0.48</v>
      </c>
      <c r="P20" s="917">
        <v>43524</v>
      </c>
      <c r="Q20" s="917">
        <v>43536</v>
      </c>
      <c r="R20" s="695">
        <f t="shared" si="2"/>
        <v>12.500000000000011</v>
      </c>
      <c r="S20" s="761">
        <f>IF(INDEX(Historical!$D$7:$D$1439,MATCH(B20,Historical!$B$7:$B$1446,0))=0,"n/a",(INDEX(Historical!$C$7:$C$1439,MATCH(B20,Historical!$B$7:$B$1446,0))/INDEX(Historical!$D$7:$D$1439,MATCH(B20,Historical!$B$7:$B$1446,0))-1)*100)</f>
        <v>6.6666666666666652</v>
      </c>
      <c r="T20" s="761">
        <f>IF(INDEX(Historical!$F$7:$F$1432,MATCH(B20,Historical!$B$7:$B$1446,0))=0,"n/a",((INDEX(Historical!$C$7:$C$1439,MATCH(B20,Historical!$B$7:$B$1446,0))/INDEX(Historical!$F$7:$F$1432,MATCH(B20,Historical!$B$7:$B$1446,0)))^(1/3)-1)*100)</f>
        <v>6.2658569182611146</v>
      </c>
      <c r="U20" s="761">
        <f>IF(INDEX(Historical!$H$7:$H$1432,MATCH(B20,Historical!$B$7:$B$1446,0))=0,"n/a",((INDEX(Historical!$C$7:$C$1439,MATCH(B20,Historical!$B$7:$B$1446,0))/INDEX(Historical!$H$7:$H$1432,MATCH(B20,Historical!$B$7:$B$1446,0)))^(1/5)-1)*100)</f>
        <v>7.1402027941006807</v>
      </c>
      <c r="V20" s="761">
        <f>IF(INDEX(Historical!$O$7:$O$1432,MATCH(B20,Historical!$B$7:$B$1446,0))=0,"n/a",((INDEX(Historical!$C$7:$C$1439,MATCH(B20,Historical!$B$7:$B$1446,0))/INDEX(Historical!$O$7:$O$1432,MATCH(B20,Historical!$B$7:$B$1446,0)))^(1/10)-1)*100)</f>
        <v>9.4260348858074661</v>
      </c>
      <c r="W20" s="762">
        <f t="shared" si="3"/>
        <v>0.75749802335778504</v>
      </c>
      <c r="X20" s="763">
        <f t="shared" si="4"/>
        <v>0.51368365425184748</v>
      </c>
      <c r="Y20" s="927"/>
      <c r="Z20" s="704">
        <f t="shared" si="5"/>
        <v>50.704225352112687</v>
      </c>
      <c r="AA20" s="937">
        <f t="shared" si="6"/>
        <v>24.711267605633804</v>
      </c>
      <c r="AB20" s="641">
        <v>10</v>
      </c>
      <c r="AC20" s="918">
        <v>4.26</v>
      </c>
      <c r="AD20" s="918">
        <v>2.65</v>
      </c>
      <c r="AE20" s="918">
        <v>6.44</v>
      </c>
      <c r="AF20" s="918">
        <v>3.35</v>
      </c>
      <c r="AG20" s="918" t="s">
        <v>137</v>
      </c>
      <c r="AH20" s="918">
        <v>99</v>
      </c>
      <c r="AI20" s="918">
        <v>9.76</v>
      </c>
      <c r="AJ20" s="918">
        <v>13.900000000000002</v>
      </c>
      <c r="AK20" s="918">
        <v>9.34</v>
      </c>
      <c r="AL20" s="930">
        <v>39780</v>
      </c>
      <c r="AM20" s="924">
        <v>0.1</v>
      </c>
      <c r="AN20" s="918">
        <v>0.54</v>
      </c>
      <c r="AO20" s="804">
        <f t="shared" si="7"/>
        <v>-15.519198182863986</v>
      </c>
      <c r="AP20" s="805">
        <f t="shared" si="8"/>
        <v>9.1920694227698174</v>
      </c>
      <c r="AQ20" s="938">
        <f t="shared" si="9"/>
        <v>91.8132731809457</v>
      </c>
      <c r="AR20" s="704">
        <f>INDEX(Historical!$C$7:$C$1439,MATCH(B20,Historical!$B$7:$B$1446,0))*IF(AH20="n/a",1.03,IF(AH20&lt;0,1.01,IF(AH20&gt;10,1.1,(1+AH20/100))))</f>
        <v>2.1120000000000001</v>
      </c>
      <c r="AS20" s="937">
        <f t="shared" si="10"/>
        <v>2.3181311999999998</v>
      </c>
      <c r="AT20" s="937">
        <f t="shared" si="11"/>
        <v>2.5346446540799996</v>
      </c>
      <c r="AU20" s="937">
        <f t="shared" si="11"/>
        <v>2.7713804647710716</v>
      </c>
      <c r="AV20" s="937">
        <f t="shared" si="11"/>
        <v>3.0302274001806895</v>
      </c>
      <c r="AW20" s="704">
        <f t="shared" si="12"/>
        <v>12.766383719031762</v>
      </c>
      <c r="AX20" s="812">
        <f t="shared" si="13"/>
        <v>12.127276260123265</v>
      </c>
      <c r="AY20" s="997">
        <v>1.24</v>
      </c>
      <c r="AZ20" s="924">
        <v>37.39</v>
      </c>
      <c r="BA20" s="924">
        <v>-5.26</v>
      </c>
      <c r="BB20" s="924">
        <v>2.08</v>
      </c>
      <c r="BC20" s="924">
        <v>11.34</v>
      </c>
      <c r="BE20" s="666">
        <v>2003</v>
      </c>
      <c r="BF20" s="948" t="e">
        <f>#VALUE!</f>
        <v>#VALUE!</v>
      </c>
      <c r="BG20" s="933" t="s">
        <v>137</v>
      </c>
    </row>
    <row r="21" spans="1:59" ht="11.25" customHeight="1" x14ac:dyDescent="0.2">
      <c r="A21" s="537" t="s">
        <v>134</v>
      </c>
      <c r="B21" s="927" t="s">
        <v>135</v>
      </c>
      <c r="C21" s="994" t="s">
        <v>128</v>
      </c>
      <c r="D21" s="994" t="s">
        <v>4364</v>
      </c>
      <c r="E21" s="794">
        <v>44</v>
      </c>
      <c r="F21" s="526">
        <v>56</v>
      </c>
      <c r="G21" s="526" t="s">
        <v>37</v>
      </c>
      <c r="H21" s="526" t="s">
        <v>115</v>
      </c>
      <c r="I21" s="918">
        <v>43.13</v>
      </c>
      <c r="J21" s="704">
        <f t="shared" si="0"/>
        <v>3.2460004637143514</v>
      </c>
      <c r="K21" s="929">
        <v>0.35</v>
      </c>
      <c r="L21" s="641">
        <v>4</v>
      </c>
      <c r="M21" s="695">
        <f t="shared" si="1"/>
        <v>1.4</v>
      </c>
      <c r="N21" s="923" t="s">
        <v>263</v>
      </c>
      <c r="O21" s="797">
        <v>0.33500000000000002</v>
      </c>
      <c r="P21" s="917">
        <v>43511</v>
      </c>
      <c r="Q21" s="917">
        <v>43536</v>
      </c>
      <c r="R21" s="695">
        <f t="shared" si="2"/>
        <v>4.4776119402984946</v>
      </c>
      <c r="S21" s="761">
        <f>IF(INDEX(Historical!$D$7:$D$1439,MATCH(B21,Historical!$B$7:$B$1446,0))=0,"n/a",(INDEX(Historical!$C$7:$C$1439,MATCH(B21,Historical!$B$7:$B$1446,0))/INDEX(Historical!$D$7:$D$1439,MATCH(B21,Historical!$B$7:$B$1446,0))-1)*100)</f>
        <v>4.6875</v>
      </c>
      <c r="T21" s="761">
        <f>IF(INDEX(Historical!$F$7:$F$1432,MATCH(B21,Historical!$B$7:$B$1446,0))=0,"n/a",((INDEX(Historical!$C$7:$C$1439,MATCH(B21,Historical!$B$7:$B$1446,0))/INDEX(Historical!$F$7:$F$1432,MATCH(B21,Historical!$B$7:$B$1446,0)))^(1/3)-1)*100)</f>
        <v>6.1603296820987863</v>
      </c>
      <c r="U21" s="761">
        <f>IF(INDEX(Historical!$H$7:$H$1432,MATCH(B21,Historical!$B$7:$B$1446,0))=0,"n/a",((INDEX(Historical!$C$7:$C$1439,MATCH(B21,Historical!$B$7:$B$1446,0))/INDEX(Historical!$H$7:$H$1432,MATCH(B21,Historical!$B$7:$B$1446,0)))^(1/5)-1)*100)</f>
        <v>12.010372422372351</v>
      </c>
      <c r="V21" s="761">
        <f>IF(INDEX(Historical!$O$7:$O$1432,MATCH(B21,Historical!$B$7:$B$1446,0))=0,"n/a",((INDEX(Historical!$C$7:$C$1439,MATCH(B21,Historical!$B$7:$B$1446,0))/INDEX(Historical!$O$7:$O$1432,MATCH(B21,Historical!$B$7:$B$1446,0)))^(1/10)-1)*100)</f>
        <v>9.9284603899335124</v>
      </c>
      <c r="W21" s="762">
        <f t="shared" si="3"/>
        <v>1.2096913268193821</v>
      </c>
      <c r="X21" s="763">
        <f t="shared" si="4"/>
        <v>1.319821145315643</v>
      </c>
      <c r="Y21" s="928"/>
      <c r="Z21" s="704">
        <f t="shared" si="5"/>
        <v>44.585987261146492</v>
      </c>
      <c r="AA21" s="937">
        <f t="shared" si="6"/>
        <v>13.735668789808917</v>
      </c>
      <c r="AB21" s="641">
        <v>6</v>
      </c>
      <c r="AC21" s="918">
        <v>3.14</v>
      </c>
      <c r="AD21" s="918" t="s">
        <v>137</v>
      </c>
      <c r="AE21" s="918">
        <v>0.38</v>
      </c>
      <c r="AF21" s="918">
        <v>1.28</v>
      </c>
      <c r="AG21" s="918">
        <v>9.6</v>
      </c>
      <c r="AH21" s="918">
        <v>47.4</v>
      </c>
      <c r="AI21" s="918">
        <v>5.57</v>
      </c>
      <c r="AJ21" s="918">
        <v>9.1</v>
      </c>
      <c r="AK21" s="918">
        <v>-8.7999999999999989</v>
      </c>
      <c r="AL21" s="930">
        <v>24300</v>
      </c>
      <c r="AM21" s="924">
        <v>0.4</v>
      </c>
      <c r="AN21" s="918">
        <v>0.44</v>
      </c>
      <c r="AO21" s="804">
        <f t="shared" si="7"/>
        <v>1.5207040962777842</v>
      </c>
      <c r="AP21" s="805">
        <f t="shared" si="8"/>
        <v>15.256372886086702</v>
      </c>
      <c r="AQ21" s="938">
        <f t="shared" si="9"/>
        <v>-11.602775179419888</v>
      </c>
      <c r="AR21" s="704">
        <f>INDEX(Historical!$C$7:$C$1439,MATCH(B21,Historical!$B$7:$B$1446,0))*IF(AH21="n/a",1.03,IF(AH21&lt;0,1.01,IF(AH21&gt;10,1.1,(1+AH21/100))))</f>
        <v>1.4740000000000002</v>
      </c>
      <c r="AS21" s="937">
        <f t="shared" si="10"/>
        <v>1.5561018000000004</v>
      </c>
      <c r="AT21" s="937">
        <f t="shared" si="11"/>
        <v>1.5716628180000005</v>
      </c>
      <c r="AU21" s="937">
        <f t="shared" si="11"/>
        <v>1.5873794461800006</v>
      </c>
      <c r="AV21" s="937">
        <f t="shared" si="11"/>
        <v>1.6032532406418005</v>
      </c>
      <c r="AW21" s="704">
        <f t="shared" si="12"/>
        <v>7.7923973048218018</v>
      </c>
      <c r="AX21" s="812">
        <f t="shared" si="13"/>
        <v>18.067232332070024</v>
      </c>
      <c r="AY21" s="997">
        <v>0.95</v>
      </c>
      <c r="AZ21" s="924">
        <v>10.14</v>
      </c>
      <c r="BA21" s="924">
        <v>-17.16</v>
      </c>
      <c r="BB21" s="924">
        <v>0.70000000000000007</v>
      </c>
      <c r="BC21" s="924">
        <v>-6.61</v>
      </c>
      <c r="BE21" s="666">
        <v>1976</v>
      </c>
      <c r="BF21" s="948" t="e">
        <f>#VALUE!</f>
        <v>#VALUE!</v>
      </c>
      <c r="BG21" s="933">
        <v>4.5</v>
      </c>
    </row>
    <row r="22" spans="1:59" ht="11.25" customHeight="1" x14ac:dyDescent="0.2">
      <c r="A22" s="537" t="s">
        <v>144</v>
      </c>
      <c r="B22" s="927" t="s">
        <v>145</v>
      </c>
      <c r="C22" s="994" t="s">
        <v>4227</v>
      </c>
      <c r="D22" s="994" t="s">
        <v>4362</v>
      </c>
      <c r="E22" s="794">
        <v>44</v>
      </c>
      <c r="F22" s="526">
        <v>55</v>
      </c>
      <c r="G22" s="526" t="s">
        <v>37</v>
      </c>
      <c r="H22" s="526" t="s">
        <v>115</v>
      </c>
      <c r="I22" s="918">
        <v>159.74</v>
      </c>
      <c r="J22" s="704">
        <f t="shared" si="0"/>
        <v>1.9782145987229247</v>
      </c>
      <c r="K22" s="929">
        <v>0.79</v>
      </c>
      <c r="L22" s="641">
        <v>4</v>
      </c>
      <c r="M22" s="695">
        <f t="shared" si="1"/>
        <v>3.16</v>
      </c>
      <c r="N22" s="923" t="s">
        <v>146</v>
      </c>
      <c r="O22" s="797">
        <v>0.69</v>
      </c>
      <c r="P22" s="917">
        <v>43447</v>
      </c>
      <c r="Q22" s="917">
        <v>43466</v>
      </c>
      <c r="R22" s="695">
        <f t="shared" si="2"/>
        <v>14.49275362318842</v>
      </c>
      <c r="S22" s="761">
        <f>IF(INDEX(Historical!$D$7:$D$1439,MATCH(B22,Historical!$B$7:$B$1446,0))=0,"n/a",(INDEX(Historical!$C$7:$C$1439,MATCH(B22,Historical!$B$7:$B$1446,0))/INDEX(Historical!$D$7:$D$1439,MATCH(B22,Historical!$B$7:$B$1446,0))-1)*100)</f>
        <v>15.789473684210531</v>
      </c>
      <c r="T22" s="761">
        <f>IF(INDEX(Historical!$F$7:$F$1432,MATCH(B22,Historical!$B$7:$B$1446,0))=0,"n/a",((INDEX(Historical!$C$7:$C$1439,MATCH(B22,Historical!$B$7:$B$1446,0))/INDEX(Historical!$F$7:$F$1432,MATCH(B22,Historical!$B$7:$B$1446,0)))^(1/3)-1)*100)</f>
        <v>10.437343607370298</v>
      </c>
      <c r="U22" s="761">
        <f>IF(INDEX(Historical!$H$7:$H$1432,MATCH(B22,Historical!$B$7:$B$1446,0))=0,"n/a",((INDEX(Historical!$C$7:$C$1439,MATCH(B22,Historical!$B$7:$B$1446,0))/INDEX(Historical!$H$7:$H$1432,MATCH(B22,Historical!$B$7:$B$1446,0)))^(1/5)-1)*100)</f>
        <v>11.673058472690045</v>
      </c>
      <c r="V22" s="761">
        <f>IF(INDEX(Historical!$O$7:$O$1432,MATCH(B22,Historical!$B$7:$B$1446,0))=0,"n/a",((INDEX(Historical!$C$7:$C$1439,MATCH(B22,Historical!$B$7:$B$1446,0))/INDEX(Historical!$O$7:$O$1432,MATCH(B22,Historical!$B$7:$B$1446,0)))^(1/10)-1)*100)</f>
        <v>10.048298268052447</v>
      </c>
      <c r="W22" s="762">
        <f t="shared" si="3"/>
        <v>1.1616950613223096</v>
      </c>
      <c r="X22" s="763">
        <f t="shared" si="4"/>
        <v>1.2034080899680457</v>
      </c>
      <c r="Y22" s="927"/>
      <c r="Z22" s="704">
        <f t="shared" si="5"/>
        <v>74.704491725768321</v>
      </c>
      <c r="AA22" s="937">
        <f t="shared" si="6"/>
        <v>37.763593380614658</v>
      </c>
      <c r="AB22" s="641">
        <v>6</v>
      </c>
      <c r="AC22" s="918">
        <v>4.2300000000000004</v>
      </c>
      <c r="AD22" s="918">
        <v>2.25</v>
      </c>
      <c r="AE22" s="918">
        <v>5.08</v>
      </c>
      <c r="AF22" s="918">
        <v>14.61</v>
      </c>
      <c r="AG22" s="918">
        <v>39.900000000000006</v>
      </c>
      <c r="AH22" s="918">
        <v>-4.9000000000000004</v>
      </c>
      <c r="AI22" s="918">
        <v>12.02</v>
      </c>
      <c r="AJ22" s="918">
        <v>9.7000000000000011</v>
      </c>
      <c r="AK22" s="918">
        <v>16.809999999999999</v>
      </c>
      <c r="AL22" s="930">
        <v>70280</v>
      </c>
      <c r="AM22" s="924">
        <v>0.2</v>
      </c>
      <c r="AN22" s="918">
        <v>0.67</v>
      </c>
      <c r="AO22" s="804">
        <f t="shared" si="7"/>
        <v>-24.112320309201689</v>
      </c>
      <c r="AP22" s="805">
        <f t="shared" si="8"/>
        <v>13.65127307141297</v>
      </c>
      <c r="AQ22" s="938">
        <f t="shared" si="9"/>
        <v>395.1884486584791</v>
      </c>
      <c r="AR22" s="704">
        <f>INDEX(Historical!$C$7:$C$1439,MATCH(B22,Historical!$B$7:$B$1446,0))*IF(AH22="n/a",1.03,IF(AH22&lt;0,1.01,IF(AH22&gt;10,1.1,(1+AH22/100))))</f>
        <v>2.6664000000000003</v>
      </c>
      <c r="AS22" s="937">
        <f t="shared" si="10"/>
        <v>2.9330400000000005</v>
      </c>
      <c r="AT22" s="937">
        <f t="shared" si="11"/>
        <v>3.226344000000001</v>
      </c>
      <c r="AU22" s="937">
        <f t="shared" si="11"/>
        <v>3.5489784000000015</v>
      </c>
      <c r="AV22" s="937">
        <f t="shared" si="11"/>
        <v>3.903876240000002</v>
      </c>
      <c r="AW22" s="704">
        <f t="shared" si="12"/>
        <v>16.278638640000004</v>
      </c>
      <c r="AX22" s="812">
        <f t="shared" si="13"/>
        <v>10.190709052209842</v>
      </c>
      <c r="AY22" s="997">
        <v>0.98</v>
      </c>
      <c r="AZ22" s="924">
        <v>43.61</v>
      </c>
      <c r="BA22" s="924">
        <v>0.76</v>
      </c>
      <c r="BB22" s="924">
        <v>8.0299999999999994</v>
      </c>
      <c r="BC22" s="924">
        <v>12.370000000000001</v>
      </c>
      <c r="BE22" s="666">
        <v>1976</v>
      </c>
      <c r="BF22" s="948" t="e">
        <f>#VALUE!</f>
        <v>#VALUE!</v>
      </c>
      <c r="BG22" s="933">
        <v>4.5999999999999996</v>
      </c>
    </row>
    <row r="23" spans="1:59" ht="11.25" customHeight="1" x14ac:dyDescent="0.2">
      <c r="A23" s="630" t="s">
        <v>4337</v>
      </c>
      <c r="B23" s="633" t="s">
        <v>3810</v>
      </c>
      <c r="C23" s="994" t="s">
        <v>131</v>
      </c>
      <c r="D23" s="994" t="s">
        <v>4365</v>
      </c>
      <c r="E23" s="794">
        <v>5</v>
      </c>
      <c r="F23" s="526">
        <v>852</v>
      </c>
      <c r="G23" s="526" t="s">
        <v>106</v>
      </c>
      <c r="H23" s="526" t="s">
        <v>106</v>
      </c>
      <c r="I23" s="926">
        <v>73.55</v>
      </c>
      <c r="J23" s="704">
        <f t="shared" si="0"/>
        <v>2.5832766825288922</v>
      </c>
      <c r="K23" s="929">
        <v>0.47499999999999998</v>
      </c>
      <c r="L23" s="641">
        <v>4</v>
      </c>
      <c r="M23" s="695">
        <f t="shared" si="1"/>
        <v>1.9</v>
      </c>
      <c r="N23" s="923" t="s">
        <v>320</v>
      </c>
      <c r="O23" s="797">
        <v>0.45750000000000002</v>
      </c>
      <c r="P23" s="917">
        <v>43445</v>
      </c>
      <c r="Q23" s="917">
        <v>43465</v>
      </c>
      <c r="R23" s="695">
        <f t="shared" si="2"/>
        <v>3.8251366120218488</v>
      </c>
      <c r="S23" s="761">
        <f>IF(INDEX(Historical!$D$7:$D$1439,MATCH(B23,Historical!$B$7:$B$1446,0))=0,"n/a",(INDEX(Historical!$C$7:$C$1439,MATCH(B23,Historical!$B$7:$B$1446,0))/INDEX(Historical!$D$7:$D$1439,MATCH(B23,Historical!$B$7:$B$1446,0))-1)*100)</f>
        <v>3.9381153305203753</v>
      </c>
      <c r="T23" s="761">
        <f>IF(INDEX(Historical!$F$7:$F$1432,MATCH(B23,Historical!$B$7:$B$1446,0))=0,"n/a",((INDEX(Historical!$C$7:$C$1439,MATCH(B23,Historical!$B$7:$B$1446,0))/INDEX(Historical!$F$7:$F$1432,MATCH(B23,Historical!$B$7:$B$1446,0)))^(1/3)-1)*100)</f>
        <v>3.7358372119158822</v>
      </c>
      <c r="U23" s="761">
        <f>IF(INDEX(Historical!$H$7:$H$1432,MATCH(B23,Historical!$B$7:$B$1446,0))=0,"n/a",((INDEX(Historical!$C$7:$C$1439,MATCH(B23,Historical!$B$7:$B$1446,0))/INDEX(Historical!$H$7:$H$1432,MATCH(B23,Historical!$B$7:$B$1446,0)))^(1/5)-1)*100)</f>
        <v>2.9183684729572557</v>
      </c>
      <c r="V23" s="761">
        <f>IF(INDEX(Historical!$O$7:$O$1432,MATCH(B23,Historical!$B$7:$B$1446,0))=0,"n/a",((INDEX(Historical!$C$7:$C$1439,MATCH(B23,Historical!$B$7:$B$1446,0))/INDEX(Historical!$O$7:$O$1432,MATCH(B23,Historical!$B$7:$B$1446,0)))^(1/10)-1)*100)</f>
        <v>-3.1331732318778838</v>
      </c>
      <c r="W23" s="762" t="str">
        <f t="shared" si="3"/>
        <v>n/a</v>
      </c>
      <c r="X23" s="763">
        <f t="shared" si="4"/>
        <v>0.3039967159330475</v>
      </c>
      <c r="Y23" s="715"/>
      <c r="Z23" s="704">
        <f t="shared" si="5"/>
        <v>57.228915662650607</v>
      </c>
      <c r="AA23" s="937">
        <f t="shared" si="6"/>
        <v>22.153614457831324</v>
      </c>
      <c r="AB23" s="641">
        <v>12</v>
      </c>
      <c r="AC23" s="918">
        <v>3.32</v>
      </c>
      <c r="AD23" s="918">
        <v>2.88</v>
      </c>
      <c r="AE23" s="918">
        <v>2.86</v>
      </c>
      <c r="AF23" s="918">
        <v>2.36</v>
      </c>
      <c r="AG23" s="918">
        <v>10.9</v>
      </c>
      <c r="AH23" s="918">
        <v>19.600000000000001</v>
      </c>
      <c r="AI23" s="918">
        <v>6.99</v>
      </c>
      <c r="AJ23" s="918">
        <v>9.6</v>
      </c>
      <c r="AK23" s="918">
        <v>7.7</v>
      </c>
      <c r="AL23" s="930">
        <v>17980</v>
      </c>
      <c r="AM23" s="924">
        <v>0.5</v>
      </c>
      <c r="AN23" s="918">
        <v>1.18</v>
      </c>
      <c r="AO23" s="804">
        <f t="shared" si="7"/>
        <v>-16.651969302345176</v>
      </c>
      <c r="AP23" s="805">
        <f t="shared" si="8"/>
        <v>5.5016451554861483</v>
      </c>
      <c r="AQ23" s="938">
        <f t="shared" si="9"/>
        <v>52.435822737135894</v>
      </c>
      <c r="AR23" s="704">
        <f>INDEX(Historical!$C$7:$C$1439,MATCH(B23,Historical!$B$7:$B$1446,0))*IF(AH23="n/a",1.03,IF(AH23&lt;0,1.01,IF(AH23&gt;10,1.1,(1+AH23/100))))</f>
        <v>2.0322499999999999</v>
      </c>
      <c r="AS23" s="937">
        <f t="shared" si="10"/>
        <v>2.1743042749999999</v>
      </c>
      <c r="AT23" s="937">
        <f t="shared" si="11"/>
        <v>2.3417257041749999</v>
      </c>
      <c r="AU23" s="937">
        <f t="shared" si="11"/>
        <v>2.5220385833964749</v>
      </c>
      <c r="AV23" s="937">
        <f t="shared" si="11"/>
        <v>2.7162355543180032</v>
      </c>
      <c r="AW23" s="704">
        <f t="shared" si="12"/>
        <v>11.786554116889477</v>
      </c>
      <c r="AX23" s="812">
        <f t="shared" si="13"/>
        <v>16.025226535539737</v>
      </c>
      <c r="AY23" s="997">
        <v>0.32</v>
      </c>
      <c r="AZ23" s="924">
        <v>33.72</v>
      </c>
      <c r="BA23" s="924">
        <v>-1.82</v>
      </c>
      <c r="BB23" s="924">
        <v>4.2</v>
      </c>
      <c r="BC23" s="924">
        <v>11.75</v>
      </c>
      <c r="BE23" s="666">
        <v>2014</v>
      </c>
      <c r="BF23" s="948" t="e">
        <f>#VALUE!</f>
        <v>#VALUE!</v>
      </c>
      <c r="BG23" s="933">
        <v>3</v>
      </c>
    </row>
    <row r="24" spans="1:59" s="840" customFormat="1" ht="11.25" customHeight="1" x14ac:dyDescent="0.2">
      <c r="A24" s="819" t="s">
        <v>409</v>
      </c>
      <c r="B24" s="848" t="s">
        <v>410</v>
      </c>
      <c r="C24" s="994" t="s">
        <v>108</v>
      </c>
      <c r="D24" s="994" t="s">
        <v>118</v>
      </c>
      <c r="E24" s="820">
        <v>15</v>
      </c>
      <c r="F24" s="526">
        <v>249</v>
      </c>
      <c r="G24" s="1151" t="s">
        <v>106</v>
      </c>
      <c r="H24" s="1151" t="s">
        <v>106</v>
      </c>
      <c r="I24" s="821">
        <v>27.02</v>
      </c>
      <c r="J24" s="822">
        <f t="shared" si="0"/>
        <v>1.0362694300518136</v>
      </c>
      <c r="K24" s="823">
        <v>0.28000000000000003</v>
      </c>
      <c r="L24" s="824">
        <v>1</v>
      </c>
      <c r="M24" s="825">
        <f t="shared" si="1"/>
        <v>0.28000000000000003</v>
      </c>
      <c r="N24" s="826" t="s">
        <v>172</v>
      </c>
      <c r="O24" s="827">
        <v>0.26</v>
      </c>
      <c r="P24" s="828">
        <v>43431</v>
      </c>
      <c r="Q24" s="828">
        <v>43446</v>
      </c>
      <c r="R24" s="825">
        <f t="shared" si="2"/>
        <v>7.6923076923076987</v>
      </c>
      <c r="S24" s="761">
        <f>IF(INDEX(Historical!$D$7:$D$1439,MATCH(B24,Historical!$B$7:$B$1446,0))=0,"n/a",(INDEX(Historical!$C$7:$C$1439,MATCH(B24,Historical!$B$7:$B$1446,0))/INDEX(Historical!$D$7:$D$1439,MATCH(B24,Historical!$B$7:$B$1446,0))-1)*100)</f>
        <v>7.6923076923077094</v>
      </c>
      <c r="T24" s="761">
        <f>IF(INDEX(Historical!$F$7:$F$1432,MATCH(B24,Historical!$B$7:$B$1446,0))=0,"n/a",((INDEX(Historical!$C$7:$C$1439,MATCH(B24,Historical!$B$7:$B$1446,0))/INDEX(Historical!$F$7:$F$1432,MATCH(B24,Historical!$B$7:$B$1446,0)))^(1/3)-1)*100)</f>
        <v>8.3706762661827092</v>
      </c>
      <c r="U24" s="761">
        <f>IF(INDEX(Historical!$H$7:$H$1432,MATCH(B24,Historical!$B$7:$B$1446,0))=0,"n/a",((INDEX(Historical!$C$7:$C$1439,MATCH(B24,Historical!$B$7:$B$1446,0))/INDEX(Historical!$H$7:$H$1432,MATCH(B24,Historical!$B$7:$B$1446,0)))^(1/5)-1)*100)</f>
        <v>9.2388464140373152</v>
      </c>
      <c r="V24" s="761">
        <f>IF(INDEX(Historical!$O$7:$O$1432,MATCH(B24,Historical!$B$7:$B$1446,0))=0,"n/a",((INDEX(Historical!$C$7:$C$1439,MATCH(B24,Historical!$B$7:$B$1446,0))/INDEX(Historical!$O$7:$O$1432,MATCH(B24,Historical!$B$7:$B$1446,0)))^(1/10)-1)*100)</f>
        <v>14.869835499703509</v>
      </c>
      <c r="W24" s="829">
        <f t="shared" si="3"/>
        <v>0.62131463486744887</v>
      </c>
      <c r="X24" s="830">
        <f t="shared" si="4"/>
        <v>1.1266885870777212</v>
      </c>
      <c r="Y24" s="928"/>
      <c r="Z24" s="822">
        <f t="shared" si="5"/>
        <v>5.5888223552894214</v>
      </c>
      <c r="AA24" s="832">
        <f t="shared" si="6"/>
        <v>5.3932135728542914</v>
      </c>
      <c r="AB24" s="824">
        <v>12</v>
      </c>
      <c r="AC24" s="833">
        <v>5.01</v>
      </c>
      <c r="AD24" s="833">
        <v>0.54</v>
      </c>
      <c r="AE24" s="833">
        <v>1.69</v>
      </c>
      <c r="AF24" s="833">
        <v>1.02</v>
      </c>
      <c r="AG24" s="833">
        <v>18.600000000000001</v>
      </c>
      <c r="AH24" s="833">
        <v>114.9</v>
      </c>
      <c r="AI24" s="833">
        <v>5.89</v>
      </c>
      <c r="AJ24" s="833">
        <v>8.2000000000000011</v>
      </c>
      <c r="AK24" s="833">
        <v>10</v>
      </c>
      <c r="AL24" s="834">
        <v>2610</v>
      </c>
      <c r="AM24" s="835">
        <v>0.8</v>
      </c>
      <c r="AN24" s="833">
        <v>0.31</v>
      </c>
      <c r="AO24" s="836">
        <f t="shared" si="7"/>
        <v>4.8819022712348374</v>
      </c>
      <c r="AP24" s="837">
        <f t="shared" si="8"/>
        <v>10.275115844089129</v>
      </c>
      <c r="AQ24" s="838">
        <f t="shared" si="9"/>
        <v>-50.553832440111066</v>
      </c>
      <c r="AR24" s="704">
        <f>INDEX(Historical!$C$7:$C$1439,MATCH(B24,Historical!$B$7:$B$1446,0))*IF(AH24="n/a",1.03,IF(AH24&lt;0,1.01,IF(AH24&gt;10,1.1,(1+AH24/100))))</f>
        <v>0.30800000000000005</v>
      </c>
      <c r="AS24" s="832">
        <f t="shared" si="10"/>
        <v>0.32614120000000002</v>
      </c>
      <c r="AT24" s="832">
        <f t="shared" si="11"/>
        <v>0.35875532000000004</v>
      </c>
      <c r="AU24" s="832">
        <f t="shared" si="11"/>
        <v>0.39463085200000009</v>
      </c>
      <c r="AV24" s="832">
        <f t="shared" si="11"/>
        <v>0.43409393720000011</v>
      </c>
      <c r="AW24" s="822">
        <f t="shared" si="12"/>
        <v>1.8216213092000004</v>
      </c>
      <c r="AX24" s="839">
        <f t="shared" si="13"/>
        <v>6.7417516994818669</v>
      </c>
      <c r="AY24" s="998">
        <v>2.2799999999999998</v>
      </c>
      <c r="AZ24" s="835">
        <v>6.93</v>
      </c>
      <c r="BA24" s="835">
        <v>-29.94</v>
      </c>
      <c r="BB24" s="835">
        <v>-11.799999999999999</v>
      </c>
      <c r="BC24" s="835">
        <v>-18.420000000000002</v>
      </c>
      <c r="BD24" s="964"/>
      <c r="BE24" s="666">
        <v>2005</v>
      </c>
      <c r="BF24" s="948" t="e">
        <f>#VALUE!</f>
        <v>#VALUE!</v>
      </c>
      <c r="BG24" s="895">
        <v>0.70000000000000007</v>
      </c>
    </row>
    <row r="25" spans="1:59" ht="11.25" customHeight="1" x14ac:dyDescent="0.2">
      <c r="A25" s="537" t="s">
        <v>912</v>
      </c>
      <c r="B25" s="927" t="s">
        <v>913</v>
      </c>
      <c r="C25" s="994" t="s">
        <v>131</v>
      </c>
      <c r="D25" s="994" t="s">
        <v>4366</v>
      </c>
      <c r="E25" s="794">
        <v>9</v>
      </c>
      <c r="F25" s="526">
        <v>396</v>
      </c>
      <c r="G25" s="526" t="s">
        <v>37</v>
      </c>
      <c r="H25" s="526" t="s">
        <v>37</v>
      </c>
      <c r="I25" s="926">
        <v>83.75</v>
      </c>
      <c r="J25" s="704">
        <f t="shared" si="0"/>
        <v>3.2</v>
      </c>
      <c r="K25" s="929">
        <v>0.67</v>
      </c>
      <c r="L25" s="641">
        <v>4</v>
      </c>
      <c r="M25" s="695">
        <f t="shared" si="1"/>
        <v>2.68</v>
      </c>
      <c r="N25" s="923" t="s">
        <v>250</v>
      </c>
      <c r="O25" s="797">
        <v>0.62</v>
      </c>
      <c r="P25" s="917">
        <v>43412</v>
      </c>
      <c r="Q25" s="917">
        <v>43444</v>
      </c>
      <c r="R25" s="695">
        <f t="shared" si="2"/>
        <v>8.0645161290322651</v>
      </c>
      <c r="S25" s="761">
        <f>IF(INDEX(Historical!$D$7:$D$1439,MATCH(B25,Historical!$B$7:$B$1446,0))=0,"n/a",(INDEX(Historical!$C$7:$C$1439,MATCH(B25,Historical!$B$7:$B$1446,0))/INDEX(Historical!$D$7:$D$1439,MATCH(B25,Historical!$B$7:$B$1446,0))-1)*100)</f>
        <v>5.8577405857740406</v>
      </c>
      <c r="T25" s="761">
        <f>IF(INDEX(Historical!$F$7:$F$1432,MATCH(B25,Historical!$B$7:$B$1446,0))=0,"n/a",((INDEX(Historical!$C$7:$C$1439,MATCH(B25,Historical!$B$7:$B$1446,0))/INDEX(Historical!$F$7:$F$1432,MATCH(B25,Historical!$B$7:$B$1446,0)))^(1/3)-1)*100)</f>
        <v>5.5749020301092411</v>
      </c>
      <c r="U25" s="761">
        <f>IF(INDEX(Historical!$H$7:$H$1432,MATCH(B25,Historical!$B$7:$B$1446,0))=0,"n/a",((INDEX(Historical!$C$7:$C$1439,MATCH(B25,Historical!$B$7:$B$1446,0))/INDEX(Historical!$H$7:$H$1432,MATCH(B25,Historical!$B$7:$B$1446,0)))^(1/5)-1)*100)</f>
        <v>5.3457894311828236</v>
      </c>
      <c r="V25" s="761">
        <f>IF(INDEX(Historical!$O$7:$O$1432,MATCH(B25,Historical!$B$7:$B$1446,0))=0,"n/a",((INDEX(Historical!$C$7:$C$1439,MATCH(B25,Historical!$B$7:$B$1446,0))/INDEX(Historical!$O$7:$O$1432,MATCH(B25,Historical!$B$7:$B$1446,0)))^(1/10)-1)*100)</f>
        <v>4.4305745323073076</v>
      </c>
      <c r="W25" s="762">
        <f t="shared" si="3"/>
        <v>1.2065679952344466</v>
      </c>
      <c r="X25" s="763">
        <f t="shared" si="4"/>
        <v>1.0481940061142792</v>
      </c>
      <c r="Y25" s="927"/>
      <c r="Z25" s="704">
        <f t="shared" si="5"/>
        <v>69.250645994832041</v>
      </c>
      <c r="AA25" s="937">
        <f t="shared" si="6"/>
        <v>21.640826873385013</v>
      </c>
      <c r="AB25" s="641">
        <v>12</v>
      </c>
      <c r="AC25" s="918">
        <v>3.87</v>
      </c>
      <c r="AD25" s="918">
        <v>3.88</v>
      </c>
      <c r="AE25" s="918">
        <v>2.52</v>
      </c>
      <c r="AF25" s="918">
        <v>2.17</v>
      </c>
      <c r="AG25" s="918">
        <v>10.199999999999999</v>
      </c>
      <c r="AH25" s="918">
        <v>1.2</v>
      </c>
      <c r="AI25" s="918">
        <v>6.79</v>
      </c>
      <c r="AJ25" s="918">
        <v>5.0999999999999996</v>
      </c>
      <c r="AK25" s="918">
        <v>5.57</v>
      </c>
      <c r="AL25" s="930">
        <v>40800</v>
      </c>
      <c r="AM25" s="924">
        <v>0.02</v>
      </c>
      <c r="AN25" s="918">
        <v>1.32</v>
      </c>
      <c r="AO25" s="804">
        <f t="shared" si="7"/>
        <v>-13.095037442202189</v>
      </c>
      <c r="AP25" s="805">
        <f t="shared" si="8"/>
        <v>8.5457894311828237</v>
      </c>
      <c r="AQ25" s="938">
        <f t="shared" si="9"/>
        <v>44.46928826300838</v>
      </c>
      <c r="AR25" s="704">
        <f>INDEX(Historical!$C$7:$C$1439,MATCH(B25,Historical!$B$7:$B$1446,0))*IF(AH25="n/a",1.03,IF(AH25&lt;0,1.01,IF(AH25&gt;10,1.1,(1+AH25/100))))</f>
        <v>2.5603599999999997</v>
      </c>
      <c r="AS25" s="937">
        <f t="shared" si="10"/>
        <v>2.7342084440000001</v>
      </c>
      <c r="AT25" s="937">
        <f t="shared" si="11"/>
        <v>2.8865038543308001</v>
      </c>
      <c r="AU25" s="937">
        <f t="shared" si="11"/>
        <v>3.0472821190170261</v>
      </c>
      <c r="AV25" s="937">
        <f t="shared" si="11"/>
        <v>3.2170157330462748</v>
      </c>
      <c r="AW25" s="704">
        <f t="shared" si="12"/>
        <v>14.445370150394101</v>
      </c>
      <c r="AX25" s="812">
        <f t="shared" si="13"/>
        <v>17.248203164649674</v>
      </c>
      <c r="AY25" s="997">
        <v>0.16</v>
      </c>
      <c r="AZ25" s="924">
        <v>33.56</v>
      </c>
      <c r="BA25" s="924">
        <v>-2.73</v>
      </c>
      <c r="BB25" s="924">
        <v>3.91</v>
      </c>
      <c r="BC25" s="924">
        <v>12.3</v>
      </c>
      <c r="BE25" s="666">
        <v>2011</v>
      </c>
      <c r="BF25" s="948" t="e">
        <f>#VALUE!</f>
        <v>#VALUE!</v>
      </c>
      <c r="BG25" s="933">
        <v>2.9000000000000004</v>
      </c>
    </row>
    <row r="26" spans="1:59" ht="11.25" customHeight="1" x14ac:dyDescent="0.2">
      <c r="A26" s="537" t="s">
        <v>884</v>
      </c>
      <c r="B26" s="927" t="s">
        <v>885</v>
      </c>
      <c r="C26" s="994" t="s">
        <v>131</v>
      </c>
      <c r="D26" s="994" t="s">
        <v>4367</v>
      </c>
      <c r="E26" s="794">
        <v>8</v>
      </c>
      <c r="F26" s="526">
        <v>562</v>
      </c>
      <c r="G26" s="526" t="s">
        <v>106</v>
      </c>
      <c r="H26" s="526" t="s">
        <v>106</v>
      </c>
      <c r="I26" s="926">
        <v>18.079999999999998</v>
      </c>
      <c r="J26" s="704">
        <f t="shared" si="0"/>
        <v>3.0199115044247793</v>
      </c>
      <c r="K26" s="929">
        <v>0.13650000000000001</v>
      </c>
      <c r="L26" s="641">
        <v>4</v>
      </c>
      <c r="M26" s="695">
        <f t="shared" si="1"/>
        <v>0.54600000000000004</v>
      </c>
      <c r="N26" s="923" t="s">
        <v>107</v>
      </c>
      <c r="O26" s="797">
        <v>0.13</v>
      </c>
      <c r="P26" s="917">
        <v>43496</v>
      </c>
      <c r="Q26" s="917">
        <v>43511</v>
      </c>
      <c r="R26" s="695">
        <f t="shared" si="2"/>
        <v>5.0000000000000044</v>
      </c>
      <c r="S26" s="761">
        <f>IF(INDEX(Historical!$D$7:$D$1439,MATCH(B26,Historical!$B$7:$B$1446,0))=0,"n/a",(INDEX(Historical!$C$7:$C$1439,MATCH(B26,Historical!$B$7:$B$1446,0))/INDEX(Historical!$D$7:$D$1439,MATCH(B26,Historical!$B$7:$B$1446,0))-1)*100)</f>
        <v>8.3333333333333481</v>
      </c>
      <c r="T26" s="761">
        <f>IF(INDEX(Historical!$F$7:$F$1432,MATCH(B26,Historical!$B$7:$B$1446,0))=0,"n/a",((INDEX(Historical!$C$7:$C$1439,MATCH(B26,Historical!$B$7:$B$1446,0))/INDEX(Historical!$F$7:$F$1432,MATCH(B26,Historical!$B$7:$B$1446,0)))^(1/3)-1)*100)</f>
        <v>9.1392883061105934</v>
      </c>
      <c r="U26" s="761">
        <f>IF(INDEX(Historical!$H$7:$H$1432,MATCH(B26,Historical!$B$7:$B$1446,0))=0,"n/a",((INDEX(Historical!$C$7:$C$1439,MATCH(B26,Historical!$B$7:$B$1446,0))/INDEX(Historical!$H$7:$H$1432,MATCH(B26,Historical!$B$7:$B$1446,0)))^(1/5)-1)*100)</f>
        <v>26.583375415798361</v>
      </c>
      <c r="V26" s="761" t="str">
        <f>IF(INDEX(Historical!$O$7:$O$1432,MATCH(B26,Historical!$B$7:$B$1446,0))=0,"n/a",((INDEX(Historical!$C$7:$C$1439,MATCH(B26,Historical!$B$7:$B$1446,0))/INDEX(Historical!$O$7:$O$1432,MATCH(B26,Historical!$B$7:$B$1446,0)))^(1/10)-1)*100)</f>
        <v>n/a</v>
      </c>
      <c r="W26" s="762" t="str">
        <f t="shared" si="3"/>
        <v>n/a</v>
      </c>
      <c r="X26" s="763">
        <f t="shared" si="4"/>
        <v>0.82301471875536714</v>
      </c>
      <c r="Y26" s="715"/>
      <c r="Z26" s="704">
        <f t="shared" si="5"/>
        <v>35.454545454545453</v>
      </c>
      <c r="AA26" s="937">
        <f t="shared" si="6"/>
        <v>11.74025974025974</v>
      </c>
      <c r="AB26" s="641">
        <v>12</v>
      </c>
      <c r="AC26" s="918">
        <v>1.54</v>
      </c>
      <c r="AD26" s="918">
        <v>1.54</v>
      </c>
      <c r="AE26" s="918">
        <v>1.1299999999999999</v>
      </c>
      <c r="AF26" s="918">
        <v>3.75</v>
      </c>
      <c r="AG26" s="918">
        <v>37</v>
      </c>
      <c r="AH26" s="918">
        <v>316.89999999999998</v>
      </c>
      <c r="AI26" s="918">
        <v>8.7999999999999989</v>
      </c>
      <c r="AJ26" s="918">
        <v>32.300000000000004</v>
      </c>
      <c r="AK26" s="918">
        <v>7.6</v>
      </c>
      <c r="AL26" s="930">
        <v>12120</v>
      </c>
      <c r="AM26" s="924">
        <v>0.3</v>
      </c>
      <c r="AN26" s="918">
        <v>6.01</v>
      </c>
      <c r="AO26" s="804">
        <f t="shared" si="7"/>
        <v>17.863027179963403</v>
      </c>
      <c r="AP26" s="805">
        <f t="shared" si="8"/>
        <v>29.603286920223141</v>
      </c>
      <c r="AQ26" s="938">
        <f t="shared" si="9"/>
        <v>39.882449103165051</v>
      </c>
      <c r="AR26" s="704">
        <f>INDEX(Historical!$C$7:$C$1439,MATCH(B26,Historical!$B$7:$B$1446,0))*IF(AH26="n/a",1.03,IF(AH26&lt;0,1.01,IF(AH26&gt;10,1.1,(1+AH26/100))))</f>
        <v>0.57200000000000006</v>
      </c>
      <c r="AS26" s="937">
        <f t="shared" si="10"/>
        <v>0.62233600000000011</v>
      </c>
      <c r="AT26" s="937">
        <f t="shared" si="11"/>
        <v>0.6696335360000002</v>
      </c>
      <c r="AU26" s="937">
        <f t="shared" si="11"/>
        <v>0.7205256847360002</v>
      </c>
      <c r="AV26" s="937">
        <f t="shared" si="11"/>
        <v>0.77528563677593632</v>
      </c>
      <c r="AW26" s="704">
        <f t="shared" si="12"/>
        <v>3.3597808575119368</v>
      </c>
      <c r="AX26" s="812">
        <f t="shared" si="13"/>
        <v>18.582858725176642</v>
      </c>
      <c r="AY26" s="997">
        <v>1.08</v>
      </c>
      <c r="AZ26" s="924">
        <v>62.23</v>
      </c>
      <c r="BA26" s="924">
        <v>-2.3800000000000003</v>
      </c>
      <c r="BB26" s="924">
        <v>5.28</v>
      </c>
      <c r="BC26" s="924">
        <v>21.11</v>
      </c>
      <c r="BE26" s="666">
        <v>2012</v>
      </c>
      <c r="BF26" s="948" t="e">
        <f>#VALUE!</f>
        <v>#VALUE!</v>
      </c>
      <c r="BG26" s="933">
        <v>3.6999999999999997</v>
      </c>
    </row>
    <row r="27" spans="1:59" ht="11.25" customHeight="1" x14ac:dyDescent="0.2">
      <c r="A27" s="611" t="s">
        <v>411</v>
      </c>
      <c r="B27" s="927" t="s">
        <v>412</v>
      </c>
      <c r="C27" s="994" t="s">
        <v>108</v>
      </c>
      <c r="D27" s="994" t="s">
        <v>118</v>
      </c>
      <c r="E27" s="794">
        <v>13</v>
      </c>
      <c r="F27" s="526">
        <v>289</v>
      </c>
      <c r="G27" s="526" t="s">
        <v>106</v>
      </c>
      <c r="H27" s="526" t="s">
        <v>106</v>
      </c>
      <c r="I27" s="926">
        <v>96.21</v>
      </c>
      <c r="J27" s="704">
        <f t="shared" si="0"/>
        <v>1.6630287911859478</v>
      </c>
      <c r="K27" s="929">
        <v>0.4</v>
      </c>
      <c r="L27" s="641">
        <v>4</v>
      </c>
      <c r="M27" s="695">
        <f t="shared" si="1"/>
        <v>1.6</v>
      </c>
      <c r="N27" s="923" t="s">
        <v>413</v>
      </c>
      <c r="O27" s="797">
        <v>0.35</v>
      </c>
      <c r="P27" s="917">
        <v>43385</v>
      </c>
      <c r="Q27" s="917">
        <v>43398</v>
      </c>
      <c r="R27" s="695">
        <f t="shared" si="2"/>
        <v>14.285714285714299</v>
      </c>
      <c r="S27" s="761">
        <f>IF(INDEX(Historical!$D$7:$D$1439,MATCH(B27,Historical!$B$7:$B$1446,0))=0,"n/a",(INDEX(Historical!$C$7:$C$1439,MATCH(B27,Historical!$B$7:$B$1446,0))/INDEX(Historical!$D$7:$D$1439,MATCH(B27,Historical!$B$7:$B$1446,0))-1)*100)</f>
        <v>12.621359223300965</v>
      </c>
      <c r="T27" s="761">
        <f>IF(INDEX(Historical!$F$7:$F$1432,MATCH(B27,Historical!$B$7:$B$1446,0))=0,"n/a",((INDEX(Historical!$C$7:$C$1439,MATCH(B27,Historical!$B$7:$B$1446,0))/INDEX(Historical!$F$7:$F$1432,MATCH(B27,Historical!$B$7:$B$1446,0)))^(1/3)-1)*100)</f>
        <v>12.07539009754257</v>
      </c>
      <c r="U27" s="761">
        <f>IF(INDEX(Historical!$H$7:$H$1432,MATCH(B27,Historical!$B$7:$B$1446,0))=0,"n/a",((INDEX(Historical!$C$7:$C$1439,MATCH(B27,Historical!$B$7:$B$1446,0))/INDEX(Historical!$H$7:$H$1432,MATCH(B27,Historical!$B$7:$B$1446,0)))^(1/5)-1)*100)</f>
        <v>12.490131476427923</v>
      </c>
      <c r="V27" s="761">
        <f>IF(INDEX(Historical!$O$7:$O$1432,MATCH(B27,Historical!$B$7:$B$1446,0))=0,"n/a",((INDEX(Historical!$C$7:$C$1439,MATCH(B27,Historical!$B$7:$B$1446,0))/INDEX(Historical!$O$7:$O$1432,MATCH(B27,Historical!$B$7:$B$1446,0)))^(1/10)-1)*100)</f>
        <v>11.234574993260459</v>
      </c>
      <c r="W27" s="762">
        <f t="shared" si="3"/>
        <v>1.1117582537764592</v>
      </c>
      <c r="X27" s="763">
        <f t="shared" si="4"/>
        <v>4.9960525905711695</v>
      </c>
      <c r="Y27" s="715"/>
      <c r="Z27" s="704">
        <f t="shared" si="5"/>
        <v>27.397260273972606</v>
      </c>
      <c r="AA27" s="937">
        <f t="shared" si="6"/>
        <v>16.474315068493151</v>
      </c>
      <c r="AB27" s="641">
        <v>12</v>
      </c>
      <c r="AC27" s="918">
        <v>5.84</v>
      </c>
      <c r="AD27" s="918">
        <v>3.17</v>
      </c>
      <c r="AE27" s="918">
        <v>1.21</v>
      </c>
      <c r="AF27" s="918">
        <v>1.73</v>
      </c>
      <c r="AG27" s="918">
        <v>10.4</v>
      </c>
      <c r="AH27" s="918">
        <v>-5.8999999999999995</v>
      </c>
      <c r="AI27" s="918">
        <v>1.97</v>
      </c>
      <c r="AJ27" s="918">
        <v>2.5</v>
      </c>
      <c r="AK27" s="918">
        <v>5.2</v>
      </c>
      <c r="AL27" s="930">
        <v>8650</v>
      </c>
      <c r="AM27" s="924">
        <v>0.6</v>
      </c>
      <c r="AN27" s="918">
        <v>0.26</v>
      </c>
      <c r="AO27" s="804">
        <f t="shared" si="7"/>
        <v>-2.3211548008792811</v>
      </c>
      <c r="AP27" s="805">
        <f t="shared" si="8"/>
        <v>14.15316026761387</v>
      </c>
      <c r="AQ27" s="938">
        <f t="shared" si="9"/>
        <v>12.547402494323157</v>
      </c>
      <c r="AR27" s="704">
        <f>INDEX(Historical!$C$7:$C$1439,MATCH(B27,Historical!$B$7:$B$1446,0))*IF(AH27="n/a",1.03,IF(AH27&lt;0,1.01,IF(AH27&gt;10,1.1,(1+AH27/100))))</f>
        <v>1.4644999999999999</v>
      </c>
      <c r="AS27" s="937">
        <f t="shared" si="10"/>
        <v>1.49335065</v>
      </c>
      <c r="AT27" s="937">
        <f t="shared" ref="AT27:AV46" si="15">IF($AK27="n/a",1.03*AS27,IF($AK27&lt;0,1.01*AS27,IF($AK27&gt;10,1.1*AS27,(1+$AK27/100)*AS27)))</f>
        <v>1.5710048838000001</v>
      </c>
      <c r="AU27" s="937">
        <f t="shared" si="15"/>
        <v>1.6526971377576003</v>
      </c>
      <c r="AV27" s="937">
        <f t="shared" si="15"/>
        <v>1.7386373889209956</v>
      </c>
      <c r="AW27" s="704">
        <f t="shared" si="12"/>
        <v>7.9201900604785962</v>
      </c>
      <c r="AX27" s="812">
        <f t="shared" si="13"/>
        <v>8.232190063900422</v>
      </c>
      <c r="AY27" s="997">
        <v>0.86</v>
      </c>
      <c r="AZ27" s="924">
        <v>14.29</v>
      </c>
      <c r="BA27" s="924">
        <v>-15.770000000000001</v>
      </c>
      <c r="BB27" s="924">
        <v>-0.43</v>
      </c>
      <c r="BC27" s="924">
        <v>-5.75</v>
      </c>
      <c r="BE27" s="666">
        <v>2007</v>
      </c>
      <c r="BF27" s="948" t="e">
        <f>#VALUE!</f>
        <v>#VALUE!</v>
      </c>
      <c r="BG27" s="933">
        <v>0.8</v>
      </c>
    </row>
    <row r="28" spans="1:59" ht="11.25" customHeight="1" x14ac:dyDescent="0.2">
      <c r="A28" s="537" t="s">
        <v>116</v>
      </c>
      <c r="B28" s="927" t="s">
        <v>117</v>
      </c>
      <c r="C28" s="994" t="s">
        <v>108</v>
      </c>
      <c r="D28" s="994" t="s">
        <v>118</v>
      </c>
      <c r="E28" s="794">
        <v>37</v>
      </c>
      <c r="F28" s="526">
        <v>71</v>
      </c>
      <c r="G28" s="526" t="s">
        <v>37</v>
      </c>
      <c r="H28" s="526" t="s">
        <v>37</v>
      </c>
      <c r="I28" s="918">
        <v>50</v>
      </c>
      <c r="J28" s="704">
        <f t="shared" si="0"/>
        <v>2.16</v>
      </c>
      <c r="K28" s="929">
        <v>0.27</v>
      </c>
      <c r="L28" s="641">
        <v>4</v>
      </c>
      <c r="M28" s="695">
        <f t="shared" si="1"/>
        <v>1.08</v>
      </c>
      <c r="N28" s="923" t="s">
        <v>119</v>
      </c>
      <c r="O28" s="797">
        <v>0.26</v>
      </c>
      <c r="P28" s="917">
        <v>43515</v>
      </c>
      <c r="Q28" s="917">
        <v>43525</v>
      </c>
      <c r="R28" s="695">
        <f t="shared" si="2"/>
        <v>3.8461538461538494</v>
      </c>
      <c r="S28" s="761">
        <f>IF(INDEX(Historical!$D$7:$D$1439,MATCH(B28,Historical!$B$7:$B$1446,0))=0,"n/a",(INDEX(Historical!$C$7:$C$1439,MATCH(B28,Historical!$B$7:$B$1446,0))/INDEX(Historical!$D$7:$D$1439,MATCH(B28,Historical!$B$7:$B$1446,0))-1)*100)</f>
        <v>19.540229885057482</v>
      </c>
      <c r="T28" s="761">
        <f>IF(INDEX(Historical!$F$7:$F$1432,MATCH(B28,Historical!$B$7:$B$1446,0))=0,"n/a",((INDEX(Historical!$C$7:$C$1439,MATCH(B28,Historical!$B$7:$B$1446,0))/INDEX(Historical!$F$7:$F$1432,MATCH(B28,Historical!$B$7:$B$1446,0)))^(1/3)-1)*100)</f>
        <v>9.5978621302570399</v>
      </c>
      <c r="U28" s="761">
        <f>IF(INDEX(Historical!$H$7:$H$1432,MATCH(B28,Historical!$B$7:$B$1446,0))=0,"n/a",((INDEX(Historical!$C$7:$C$1439,MATCH(B28,Historical!$B$7:$B$1446,0))/INDEX(Historical!$H$7:$H$1432,MATCH(B28,Historical!$B$7:$B$1446,0)))^(1/5)-1)*100)</f>
        <v>7.933186310173812</v>
      </c>
      <c r="V28" s="761">
        <f>IF(INDEX(Historical!$O$7:$O$1432,MATCH(B28,Historical!$B$7:$B$1446,0))=0,"n/a",((INDEX(Historical!$C$7:$C$1439,MATCH(B28,Historical!$B$7:$B$1446,0))/INDEX(Historical!$O$7:$O$1432,MATCH(B28,Historical!$B$7:$B$1446,0)))^(1/10)-1)*100)</f>
        <v>8.0386652698788641</v>
      </c>
      <c r="W28" s="762">
        <f t="shared" si="3"/>
        <v>0.98687854809674869</v>
      </c>
      <c r="X28" s="763">
        <f t="shared" si="4"/>
        <v>3.4492114392060054</v>
      </c>
      <c r="Y28" s="716"/>
      <c r="Z28" s="704">
        <f t="shared" si="5"/>
        <v>28.496042216358841</v>
      </c>
      <c r="AA28" s="937">
        <f t="shared" si="6"/>
        <v>13.192612137203167</v>
      </c>
      <c r="AB28" s="641">
        <v>12</v>
      </c>
      <c r="AC28" s="918">
        <v>3.79</v>
      </c>
      <c r="AD28" s="918">
        <v>2.13</v>
      </c>
      <c r="AE28" s="918">
        <v>1.74</v>
      </c>
      <c r="AF28" s="918">
        <v>1.62</v>
      </c>
      <c r="AG28" s="918">
        <v>12.3</v>
      </c>
      <c r="AH28" s="918">
        <v>13.3</v>
      </c>
      <c r="AI28" s="918">
        <v>4.26</v>
      </c>
      <c r="AJ28" s="918">
        <v>2.2999999999999998</v>
      </c>
      <c r="AK28" s="918">
        <v>6.1899999999999995</v>
      </c>
      <c r="AL28" s="930">
        <v>37900</v>
      </c>
      <c r="AM28" s="924">
        <v>0.2</v>
      </c>
      <c r="AN28" s="918">
        <v>0.25</v>
      </c>
      <c r="AO28" s="804">
        <f t="shared" si="7"/>
        <v>-3.0994258270293535</v>
      </c>
      <c r="AP28" s="805">
        <f t="shared" si="8"/>
        <v>10.093186310173813</v>
      </c>
      <c r="AQ28" s="938">
        <f t="shared" si="9"/>
        <v>-2.5388244541126093</v>
      </c>
      <c r="AR28" s="704">
        <f>INDEX(Historical!$C$7:$C$1439,MATCH(B28,Historical!$B$7:$B$1446,0))*IF(AH28="n/a",1.03,IF(AH28&lt;0,1.01,IF(AH28&gt;10,1.1,(1+AH28/100))))</f>
        <v>1.1440000000000001</v>
      </c>
      <c r="AS28" s="937">
        <f t="shared" si="10"/>
        <v>1.1927344000000002</v>
      </c>
      <c r="AT28" s="937">
        <f t="shared" si="15"/>
        <v>1.2665646593600002</v>
      </c>
      <c r="AU28" s="937">
        <f t="shared" si="15"/>
        <v>1.3449650117743843</v>
      </c>
      <c r="AV28" s="937">
        <f t="shared" si="15"/>
        <v>1.4282183460032187</v>
      </c>
      <c r="AW28" s="704">
        <f t="shared" si="12"/>
        <v>6.3764824171376038</v>
      </c>
      <c r="AX28" s="812">
        <f t="shared" si="13"/>
        <v>12.752964834275208</v>
      </c>
      <c r="AY28" s="997">
        <v>0.77</v>
      </c>
      <c r="AZ28" s="924">
        <v>20.64</v>
      </c>
      <c r="BA28" s="924">
        <v>-1.3</v>
      </c>
      <c r="BB28" s="924">
        <v>2.6599999999999997</v>
      </c>
      <c r="BC28" s="924">
        <v>8.73</v>
      </c>
      <c r="BE28" s="666">
        <v>1983</v>
      </c>
      <c r="BF28" s="948" t="e">
        <f>#VALUE!</f>
        <v>#VALUE!</v>
      </c>
      <c r="BG28" s="933">
        <v>2.1</v>
      </c>
    </row>
    <row r="29" spans="1:59" ht="11.25" customHeight="1" x14ac:dyDescent="0.2">
      <c r="A29" s="537" t="s">
        <v>886</v>
      </c>
      <c r="B29" s="927" t="s">
        <v>887</v>
      </c>
      <c r="C29" s="994" t="s">
        <v>112</v>
      </c>
      <c r="D29" s="994" t="s">
        <v>213</v>
      </c>
      <c r="E29" s="794">
        <v>6</v>
      </c>
      <c r="F29" s="526">
        <v>711</v>
      </c>
      <c r="G29" s="526" t="s">
        <v>106</v>
      </c>
      <c r="H29" s="526" t="s">
        <v>106</v>
      </c>
      <c r="I29" s="926">
        <v>69.55</v>
      </c>
      <c r="J29" s="704">
        <f t="shared" si="0"/>
        <v>0.86268871315600282</v>
      </c>
      <c r="K29" s="929">
        <v>0.15</v>
      </c>
      <c r="L29" s="641">
        <v>4</v>
      </c>
      <c r="M29" s="695">
        <f t="shared" si="1"/>
        <v>0.6</v>
      </c>
      <c r="N29" s="923" t="s">
        <v>149</v>
      </c>
      <c r="O29" s="797">
        <v>0.14000000000000001</v>
      </c>
      <c r="P29" s="919">
        <v>43145</v>
      </c>
      <c r="Q29" s="919">
        <v>43174</v>
      </c>
      <c r="R29" s="695">
        <f t="shared" si="2"/>
        <v>7.1428571428571281</v>
      </c>
      <c r="S29" s="761">
        <f>IF(INDEX(Historical!$D$7:$D$1439,MATCH(B29,Historical!$B$7:$B$1446,0))=0,"n/a",(INDEX(Historical!$C$7:$C$1439,MATCH(B29,Historical!$B$7:$B$1446,0))/INDEX(Historical!$D$7:$D$1439,MATCH(B29,Historical!$B$7:$B$1446,0))-1)*100)</f>
        <v>7.1428571428571397</v>
      </c>
      <c r="T29" s="761">
        <f>IF(INDEX(Historical!$F$7:$F$1432,MATCH(B29,Historical!$B$7:$B$1446,0))=0,"n/a",((INDEX(Historical!$C$7:$C$1439,MATCH(B29,Historical!$B$7:$B$1446,0))/INDEX(Historical!$F$7:$F$1432,MATCH(B29,Historical!$B$7:$B$1446,0)))^(1/3)-1)*100)</f>
        <v>7.7217345015941907</v>
      </c>
      <c r="U29" s="761">
        <f>IF(INDEX(Historical!$H$7:$H$1432,MATCH(B29,Historical!$B$7:$B$1446,0))=0,"n/a",((INDEX(Historical!$C$7:$C$1439,MATCH(B29,Historical!$B$7:$B$1446,0))/INDEX(Historical!$H$7:$H$1432,MATCH(B29,Historical!$B$7:$B$1446,0)))^(1/5)-1)*100)</f>
        <v>8.4471771197698544</v>
      </c>
      <c r="V29" s="761" t="str">
        <f>IF(INDEX(Historical!$O$7:$O$1432,MATCH(B29,Historical!$B$7:$B$1446,0))=0,"n/a",((INDEX(Historical!$C$7:$C$1439,MATCH(B29,Historical!$B$7:$B$1446,0))/INDEX(Historical!$O$7:$O$1432,MATCH(B29,Historical!$B$7:$B$1446,0)))^(1/10)-1)*100)</f>
        <v>n/a</v>
      </c>
      <c r="W29" s="762" t="str">
        <f t="shared" si="3"/>
        <v>n/a</v>
      </c>
      <c r="X29" s="763" t="str">
        <f t="shared" si="4"/>
        <v>n/a</v>
      </c>
      <c r="Y29" s="717"/>
      <c r="Z29" s="704">
        <f t="shared" si="5"/>
        <v>17.241379310344826</v>
      </c>
      <c r="AA29" s="937">
        <f t="shared" si="6"/>
        <v>19.985632183908045</v>
      </c>
      <c r="AB29" s="641">
        <v>12</v>
      </c>
      <c r="AC29" s="918">
        <v>3.48</v>
      </c>
      <c r="AD29" s="918">
        <v>1.26</v>
      </c>
      <c r="AE29" s="918">
        <v>0.57999999999999996</v>
      </c>
      <c r="AF29" s="918">
        <v>1.84</v>
      </c>
      <c r="AG29" s="918">
        <v>9.7000000000000011</v>
      </c>
      <c r="AH29" s="918">
        <v>22</v>
      </c>
      <c r="AI29" s="918">
        <v>15.47</v>
      </c>
      <c r="AJ29" s="918">
        <v>-10.4</v>
      </c>
      <c r="AK29" s="918">
        <v>15.83</v>
      </c>
      <c r="AL29" s="930">
        <v>5420</v>
      </c>
      <c r="AM29" s="924">
        <v>2</v>
      </c>
      <c r="AN29" s="918">
        <v>0.5</v>
      </c>
      <c r="AO29" s="804">
        <f t="shared" si="7"/>
        <v>-10.675766350982189</v>
      </c>
      <c r="AP29" s="805">
        <f t="shared" si="8"/>
        <v>9.3098658329258566</v>
      </c>
      <c r="AQ29" s="938">
        <f t="shared" si="9"/>
        <v>27.842895284956516</v>
      </c>
      <c r="AR29" s="704">
        <f>INDEX(Historical!$C$7:$C$1439,MATCH(B29,Historical!$B$7:$B$1446,0))*IF(AH29="n/a",1.03,IF(AH29&lt;0,1.01,IF(AH29&gt;10,1.1,(1+AH29/100))))</f>
        <v>0.66</v>
      </c>
      <c r="AS29" s="937">
        <f t="shared" si="10"/>
        <v>0.72600000000000009</v>
      </c>
      <c r="AT29" s="937">
        <f t="shared" si="15"/>
        <v>0.7986000000000002</v>
      </c>
      <c r="AU29" s="937">
        <f t="shared" si="15"/>
        <v>0.87846000000000024</v>
      </c>
      <c r="AV29" s="937">
        <f t="shared" si="15"/>
        <v>0.96630600000000033</v>
      </c>
      <c r="AW29" s="704">
        <f t="shared" si="12"/>
        <v>4.0293660000000013</v>
      </c>
      <c r="AX29" s="812">
        <f t="shared" si="13"/>
        <v>5.7934809489575869</v>
      </c>
      <c r="AY29" s="997">
        <v>0.89</v>
      </c>
      <c r="AZ29" s="924">
        <v>40.510000000000005</v>
      </c>
      <c r="BA29" s="924">
        <v>0.35000000000000003</v>
      </c>
      <c r="BB29" s="924">
        <v>5.92</v>
      </c>
      <c r="BC29" s="924">
        <v>14.91</v>
      </c>
      <c r="BE29" s="666">
        <v>2013</v>
      </c>
      <c r="BF29" s="948" t="e">
        <f>#VALUE!</f>
        <v>#VALUE!</v>
      </c>
      <c r="BG29" s="933">
        <v>3.5999999999999996</v>
      </c>
    </row>
    <row r="30" spans="1:59" ht="11.25" customHeight="1" x14ac:dyDescent="0.2">
      <c r="A30" s="611" t="s">
        <v>1183</v>
      </c>
      <c r="B30" s="927" t="s">
        <v>1184</v>
      </c>
      <c r="C30" s="994" t="s">
        <v>108</v>
      </c>
      <c r="D30" s="994" t="s">
        <v>4368</v>
      </c>
      <c r="E30" s="794">
        <v>8</v>
      </c>
      <c r="F30" s="526">
        <v>577</v>
      </c>
      <c r="G30" s="526" t="s">
        <v>106</v>
      </c>
      <c r="H30" s="526" t="s">
        <v>106</v>
      </c>
      <c r="I30" s="926">
        <v>72.430000000000007</v>
      </c>
      <c r="J30" s="704">
        <f t="shared" si="0"/>
        <v>3.8658014634819819</v>
      </c>
      <c r="K30" s="929">
        <v>0.7</v>
      </c>
      <c r="L30" s="641">
        <v>4</v>
      </c>
      <c r="M30" s="695">
        <f t="shared" si="1"/>
        <v>2.8</v>
      </c>
      <c r="N30" s="923" t="s">
        <v>320</v>
      </c>
      <c r="O30" s="797">
        <v>0.57999999999999996</v>
      </c>
      <c r="P30" s="917">
        <v>43538</v>
      </c>
      <c r="Q30" s="917">
        <v>43553</v>
      </c>
      <c r="R30" s="695">
        <f t="shared" si="2"/>
        <v>20.689655172413794</v>
      </c>
      <c r="S30" s="761">
        <f>IF(INDEX(Historical!$D$7:$D$1439,MATCH(B30,Historical!$B$7:$B$1446,0))=0,"n/a",(INDEX(Historical!$C$7:$C$1439,MATCH(B30,Historical!$B$7:$B$1446,0))/INDEX(Historical!$D$7:$D$1439,MATCH(B30,Historical!$B$7:$B$1446,0))-1)*100)</f>
        <v>61.111111111111114</v>
      </c>
      <c r="T30" s="761">
        <f>IF(INDEX(Historical!$F$7:$F$1432,MATCH(B30,Historical!$B$7:$B$1446,0))=0,"n/a",((INDEX(Historical!$C$7:$C$1439,MATCH(B30,Historical!$B$7:$B$1446,0))/INDEX(Historical!$F$7:$F$1432,MATCH(B30,Historical!$B$7:$B$1446,0)))^(1/3)-1)*100)</f>
        <v>53.615841284292351</v>
      </c>
      <c r="U30" s="761">
        <f>IF(INDEX(Historical!$H$7:$H$1432,MATCH(B30,Historical!$B$7:$B$1446,0))=0,"n/a",((INDEX(Historical!$C$7:$C$1439,MATCH(B30,Historical!$B$7:$B$1446,0))/INDEX(Historical!$H$7:$H$1432,MATCH(B30,Historical!$B$7:$B$1446,0)))^(1/5)-1)*100)</f>
        <v>37.040630950593226</v>
      </c>
      <c r="V30" s="761">
        <f>IF(INDEX(Historical!$O$7:$O$1432,MATCH(B30,Historical!$B$7:$B$1446,0))=0,"n/a",((INDEX(Historical!$C$7:$C$1439,MATCH(B30,Historical!$B$7:$B$1446,0))/INDEX(Historical!$O$7:$O$1432,MATCH(B30,Historical!$B$7:$B$1446,0)))^(1/10)-1)*100)</f>
        <v>19.218265594279728</v>
      </c>
      <c r="W30" s="762">
        <f t="shared" si="3"/>
        <v>1.9273659617659922</v>
      </c>
      <c r="X30" s="763">
        <f t="shared" si="4"/>
        <v>5.6122168106959425</v>
      </c>
      <c r="Y30" s="928" t="s">
        <v>1185</v>
      </c>
      <c r="Z30" s="704">
        <f t="shared" si="5"/>
        <v>31.710079275198183</v>
      </c>
      <c r="AA30" s="937">
        <f t="shared" si="6"/>
        <v>8.2027180067950169</v>
      </c>
      <c r="AB30" s="641">
        <v>12</v>
      </c>
      <c r="AC30" s="918">
        <v>8.83</v>
      </c>
      <c r="AD30" s="918">
        <v>0.75</v>
      </c>
      <c r="AE30" s="918">
        <v>1.47</v>
      </c>
      <c r="AF30" s="918">
        <v>1.41</v>
      </c>
      <c r="AG30" s="918">
        <v>17.100000000000001</v>
      </c>
      <c r="AH30" s="918">
        <v>31.2</v>
      </c>
      <c r="AI30" s="918">
        <v>10.59</v>
      </c>
      <c r="AJ30" s="918">
        <v>6.6000000000000005</v>
      </c>
      <c r="AK30" s="918">
        <v>11</v>
      </c>
      <c r="AL30" s="930">
        <v>802.52</v>
      </c>
      <c r="AM30" s="924">
        <v>0.3</v>
      </c>
      <c r="AN30" s="920">
        <v>32.44</v>
      </c>
      <c r="AO30" s="804">
        <f t="shared" si="7"/>
        <v>32.703714407280188</v>
      </c>
      <c r="AP30" s="805">
        <f t="shared" si="8"/>
        <v>40.906432414075205</v>
      </c>
      <c r="AQ30" s="938">
        <f t="shared" si="9"/>
        <v>-28.303626654307845</v>
      </c>
      <c r="AR30" s="704">
        <f>INDEX(Historical!$C$7:$C$1439,MATCH(B30,Historical!$B$7:$B$1446,0))*IF(AH30="n/a",1.03,IF(AH30&lt;0,1.01,IF(AH30&gt;10,1.1,(1+AH30/100))))</f>
        <v>2.552</v>
      </c>
      <c r="AS30" s="937">
        <f t="shared" si="10"/>
        <v>2.8072000000000004</v>
      </c>
      <c r="AT30" s="937">
        <f t="shared" si="15"/>
        <v>3.0879200000000004</v>
      </c>
      <c r="AU30" s="937">
        <f t="shared" si="15"/>
        <v>3.3967120000000008</v>
      </c>
      <c r="AV30" s="937">
        <f t="shared" si="15"/>
        <v>3.736383200000001</v>
      </c>
      <c r="AW30" s="704">
        <f t="shared" si="12"/>
        <v>15.580215200000003</v>
      </c>
      <c r="AX30" s="812">
        <f t="shared" si="13"/>
        <v>21.51072097197294</v>
      </c>
      <c r="AY30" s="997">
        <v>1.21</v>
      </c>
      <c r="AZ30" s="924">
        <v>30.18</v>
      </c>
      <c r="BA30" s="924">
        <v>-26.919999999999998</v>
      </c>
      <c r="BB30" s="924">
        <v>-2.5100000000000002</v>
      </c>
      <c r="BC30" s="924">
        <v>-4.68</v>
      </c>
      <c r="BE30" s="666">
        <v>2012</v>
      </c>
      <c r="BF30" s="948" t="e">
        <f>#VALUE!</f>
        <v>#VALUE!</v>
      </c>
      <c r="BG30" s="933">
        <v>0.5</v>
      </c>
    </row>
    <row r="31" spans="1:59" ht="11.25" customHeight="1" x14ac:dyDescent="0.2">
      <c r="A31" s="537" t="s">
        <v>962</v>
      </c>
      <c r="B31" s="927" t="s">
        <v>963</v>
      </c>
      <c r="C31" s="994" t="s">
        <v>108</v>
      </c>
      <c r="D31" s="994" t="s">
        <v>118</v>
      </c>
      <c r="E31" s="794">
        <v>8</v>
      </c>
      <c r="F31" s="526">
        <v>572</v>
      </c>
      <c r="G31" s="526" t="s">
        <v>106</v>
      </c>
      <c r="H31" s="526" t="s">
        <v>106</v>
      </c>
      <c r="I31" s="926">
        <v>44.43</v>
      </c>
      <c r="J31" s="704">
        <f t="shared" si="0"/>
        <v>1.6205266711681297</v>
      </c>
      <c r="K31" s="929">
        <v>0.18</v>
      </c>
      <c r="L31" s="641">
        <v>4</v>
      </c>
      <c r="M31" s="695">
        <f t="shared" si="1"/>
        <v>0.72</v>
      </c>
      <c r="N31" s="923" t="s">
        <v>714</v>
      </c>
      <c r="O31" s="797">
        <v>0.16</v>
      </c>
      <c r="P31" s="917">
        <v>43536</v>
      </c>
      <c r="Q31" s="917">
        <v>43551</v>
      </c>
      <c r="R31" s="695">
        <f t="shared" si="2"/>
        <v>12.499999999999993</v>
      </c>
      <c r="S31" s="761">
        <f>IF(INDEX(Historical!$D$7:$D$1439,MATCH(B31,Historical!$B$7:$B$1446,0))=0,"n/a",(INDEX(Historical!$C$7:$C$1439,MATCH(B31,Historical!$B$7:$B$1446,0))/INDEX(Historical!$D$7:$D$1439,MATCH(B31,Historical!$B$7:$B$1446,0))-1)*100)</f>
        <v>12.28070175438598</v>
      </c>
      <c r="T31" s="761">
        <f>IF(INDEX(Historical!$F$7:$F$1432,MATCH(B31,Historical!$B$7:$B$1446,0))=0,"n/a",((INDEX(Historical!$C$7:$C$1439,MATCH(B31,Historical!$B$7:$B$1446,0))/INDEX(Historical!$F$7:$F$1432,MATCH(B31,Historical!$B$7:$B$1446,0)))^(1/3)-1)*100)</f>
        <v>10.064241629820891</v>
      </c>
      <c r="U31" s="761">
        <f>IF(INDEX(Historical!$H$7:$H$1432,MATCH(B31,Historical!$B$7:$B$1446,0))=0,"n/a",((INDEX(Historical!$C$7:$C$1439,MATCH(B31,Historical!$B$7:$B$1446,0))/INDEX(Historical!$H$7:$H$1432,MATCH(B31,Historical!$B$7:$B$1446,0)))^(1/5)-1)*100)</f>
        <v>9.8560543306117623</v>
      </c>
      <c r="V31" s="761">
        <f>IF(INDEX(Historical!$O$7:$O$1432,MATCH(B31,Historical!$B$7:$B$1446,0))=0,"n/a",((INDEX(Historical!$C$7:$C$1439,MATCH(B31,Historical!$B$7:$B$1446,0))/INDEX(Historical!$O$7:$O$1432,MATCH(B31,Historical!$B$7:$B$1446,0)))^(1/10)-1)*100)</f>
        <v>13.524800372187773</v>
      </c>
      <c r="W31" s="762">
        <f t="shared" si="3"/>
        <v>0.72873935728320449</v>
      </c>
      <c r="X31" s="763">
        <f t="shared" si="4"/>
        <v>6.5707028870745079</v>
      </c>
      <c r="Y31" s="928" t="s">
        <v>477</v>
      </c>
      <c r="Z31" s="704">
        <f t="shared" si="5"/>
        <v>15.65217391304348</v>
      </c>
      <c r="AA31" s="937">
        <f t="shared" si="6"/>
        <v>9.6586956521739129</v>
      </c>
      <c r="AB31" s="641">
        <v>12</v>
      </c>
      <c r="AC31" s="918">
        <v>4.5999999999999996</v>
      </c>
      <c r="AD31" s="918">
        <v>3.22</v>
      </c>
      <c r="AE31" s="918">
        <v>4.4400000000000004</v>
      </c>
      <c r="AF31" s="918">
        <v>0.71</v>
      </c>
      <c r="AG31" s="918">
        <v>7.8</v>
      </c>
      <c r="AH31" s="918">
        <v>-28.199999999999996</v>
      </c>
      <c r="AI31" s="918">
        <v>11.53</v>
      </c>
      <c r="AJ31" s="918">
        <v>1.5</v>
      </c>
      <c r="AK31" s="918">
        <v>3</v>
      </c>
      <c r="AL31" s="930">
        <v>4620</v>
      </c>
      <c r="AM31" s="924">
        <v>2.4</v>
      </c>
      <c r="AN31" s="918">
        <v>0.19</v>
      </c>
      <c r="AO31" s="804">
        <f t="shared" si="7"/>
        <v>1.8178853496059784</v>
      </c>
      <c r="AP31" s="805">
        <f t="shared" si="8"/>
        <v>11.476581001779891</v>
      </c>
      <c r="AQ31" s="938">
        <f t="shared" si="9"/>
        <v>-44.792617590907568</v>
      </c>
      <c r="AR31" s="704">
        <f>INDEX(Historical!$C$7:$C$1439,MATCH(B31,Historical!$B$7:$B$1446,0))*IF(AH31="n/a",1.03,IF(AH31&lt;0,1.01,IF(AH31&gt;10,1.1,(1+AH31/100))))</f>
        <v>0.64639999999999997</v>
      </c>
      <c r="AS31" s="937">
        <f t="shared" si="10"/>
        <v>0.71104000000000001</v>
      </c>
      <c r="AT31" s="937">
        <f t="shared" si="15"/>
        <v>0.7323712</v>
      </c>
      <c r="AU31" s="937">
        <f t="shared" si="15"/>
        <v>0.754342336</v>
      </c>
      <c r="AV31" s="937">
        <f t="shared" si="15"/>
        <v>0.77697260608000007</v>
      </c>
      <c r="AW31" s="704">
        <f t="shared" si="12"/>
        <v>3.6211261420800001</v>
      </c>
      <c r="AX31" s="812">
        <f t="shared" si="13"/>
        <v>8.1501826290344361</v>
      </c>
      <c r="AY31" s="997">
        <v>1.02</v>
      </c>
      <c r="AZ31" s="924">
        <v>28.89</v>
      </c>
      <c r="BA31" s="924">
        <v>-2.9499999999999997</v>
      </c>
      <c r="BB31" s="924">
        <v>5.35</v>
      </c>
      <c r="BC31" s="924">
        <v>10.73</v>
      </c>
      <c r="BE31" s="666">
        <v>2012</v>
      </c>
      <c r="BF31" s="948" t="e">
        <f>#VALUE!</f>
        <v>#VALUE!</v>
      </c>
      <c r="BG31" s="933">
        <v>3.6999999999999997</v>
      </c>
    </row>
    <row r="32" spans="1:59" ht="11.25" customHeight="1" x14ac:dyDescent="0.2">
      <c r="A32" s="611" t="s">
        <v>951</v>
      </c>
      <c r="B32" s="927" t="s">
        <v>952</v>
      </c>
      <c r="C32" s="994" t="s">
        <v>4356</v>
      </c>
      <c r="D32" s="994" t="s">
        <v>4357</v>
      </c>
      <c r="E32" s="794">
        <v>7</v>
      </c>
      <c r="F32" s="526">
        <v>687</v>
      </c>
      <c r="G32" s="526" t="s">
        <v>106</v>
      </c>
      <c r="H32" s="526" t="s">
        <v>106</v>
      </c>
      <c r="I32" s="926">
        <v>15.59</v>
      </c>
      <c r="J32" s="704">
        <f t="shared" si="0"/>
        <v>5.3880692751763952</v>
      </c>
      <c r="K32" s="929">
        <v>0.21</v>
      </c>
      <c r="L32" s="641">
        <v>4</v>
      </c>
      <c r="M32" s="695">
        <f t="shared" si="1"/>
        <v>0.84</v>
      </c>
      <c r="N32" s="923" t="s">
        <v>506</v>
      </c>
      <c r="O32" s="797">
        <v>0.2</v>
      </c>
      <c r="P32" s="917">
        <v>43550</v>
      </c>
      <c r="Q32" s="917">
        <v>43559</v>
      </c>
      <c r="R32" s="695">
        <f t="shared" si="2"/>
        <v>4.9999999999999902</v>
      </c>
      <c r="S32" s="761">
        <f>IF(INDEX(Historical!$D$7:$D$1439,MATCH(B32,Historical!$B$7:$B$1446,0))=0,"n/a",(INDEX(Historical!$C$7:$C$1439,MATCH(B32,Historical!$B$7:$B$1446,0))/INDEX(Historical!$D$7:$D$1439,MATCH(B32,Historical!$B$7:$B$1446,0))-1)*100)</f>
        <v>5.3333333333333455</v>
      </c>
      <c r="T32" s="761">
        <f>IF(INDEX(Historical!$F$7:$F$1432,MATCH(B32,Historical!$B$7:$B$1446,0))=0,"n/a",((INDEX(Historical!$C$7:$C$1439,MATCH(B32,Historical!$B$7:$B$1446,0))/INDEX(Historical!$F$7:$F$1432,MATCH(B32,Historical!$B$7:$B$1446,0)))^(1/3)-1)*100)</f>
        <v>5.6454416126542117</v>
      </c>
      <c r="U32" s="761">
        <f>IF(INDEX(Historical!$H$7:$H$1432,MATCH(B32,Historical!$B$7:$B$1446,0))=0,"n/a",((INDEX(Historical!$C$7:$C$1439,MATCH(B32,Historical!$B$7:$B$1446,0))/INDEX(Historical!$H$7:$H$1432,MATCH(B32,Historical!$B$7:$B$1446,0)))^(1/5)-1)*100)</f>
        <v>37.626296019446755</v>
      </c>
      <c r="V32" s="761" t="str">
        <f>IF(INDEX(Historical!$O$7:$O$1432,MATCH(B32,Historical!$B$7:$B$1446,0))=0,"n/a",((INDEX(Historical!$C$7:$C$1439,MATCH(B32,Historical!$B$7:$B$1446,0))/INDEX(Historical!$O$7:$O$1432,MATCH(B32,Historical!$B$7:$B$1446,0)))^(1/10)-1)*100)</f>
        <v>n/a</v>
      </c>
      <c r="W32" s="762" t="str">
        <f t="shared" si="3"/>
        <v>n/a</v>
      </c>
      <c r="X32" s="763" t="str">
        <f t="shared" si="4"/>
        <v>n/a</v>
      </c>
      <c r="Y32" s="715"/>
      <c r="Z32" s="704">
        <f t="shared" si="5"/>
        <v>262.5</v>
      </c>
      <c r="AA32" s="937">
        <f t="shared" si="6"/>
        <v>48.71875</v>
      </c>
      <c r="AB32" s="641">
        <v>12</v>
      </c>
      <c r="AC32" s="918">
        <v>0.32</v>
      </c>
      <c r="AD32" s="918">
        <v>9.68</v>
      </c>
      <c r="AE32" s="918">
        <v>5.54</v>
      </c>
      <c r="AF32" s="918">
        <v>6.75</v>
      </c>
      <c r="AG32" s="918">
        <v>6.6000000000000005</v>
      </c>
      <c r="AH32" s="918">
        <v>-24.8</v>
      </c>
      <c r="AI32" s="918">
        <v>-23.68</v>
      </c>
      <c r="AJ32" s="918">
        <v>-7.1999999999999993</v>
      </c>
      <c r="AK32" s="918">
        <v>5</v>
      </c>
      <c r="AL32" s="930">
        <v>1070</v>
      </c>
      <c r="AM32" s="924">
        <v>1.2</v>
      </c>
      <c r="AN32" s="918">
        <v>2.5299999999999998</v>
      </c>
      <c r="AO32" s="804">
        <f t="shared" si="7"/>
        <v>-5.704384705376853</v>
      </c>
      <c r="AP32" s="805">
        <f t="shared" si="8"/>
        <v>43.014365294623147</v>
      </c>
      <c r="AQ32" s="938">
        <f t="shared" si="9"/>
        <v>282.30387128565673</v>
      </c>
      <c r="AR32" s="704">
        <f>INDEX(Historical!$C$7:$C$1439,MATCH(B32,Historical!$B$7:$B$1446,0))*IF(AH32="n/a",1.03,IF(AH32&lt;0,1.01,IF(AH32&gt;10,1.1,(1+AH32/100))))</f>
        <v>0.79790000000000005</v>
      </c>
      <c r="AS32" s="937">
        <f t="shared" si="10"/>
        <v>0.80587900000000001</v>
      </c>
      <c r="AT32" s="937">
        <f t="shared" si="15"/>
        <v>0.84617295000000003</v>
      </c>
      <c r="AU32" s="937">
        <f t="shared" si="15"/>
        <v>0.88848159750000011</v>
      </c>
      <c r="AV32" s="937">
        <f t="shared" si="15"/>
        <v>0.93290567737500019</v>
      </c>
      <c r="AW32" s="704">
        <f t="shared" si="12"/>
        <v>4.2713392248750006</v>
      </c>
      <c r="AX32" s="812">
        <f t="shared" si="13"/>
        <v>27.397942430243749</v>
      </c>
      <c r="AY32" s="997">
        <v>0.6</v>
      </c>
      <c r="AZ32" s="924">
        <v>19.830000000000002</v>
      </c>
      <c r="BA32" s="924">
        <v>-3.5900000000000003</v>
      </c>
      <c r="BB32" s="924">
        <v>2.67</v>
      </c>
      <c r="BC32" s="924">
        <v>3.27</v>
      </c>
      <c r="BE32" s="666">
        <v>2013</v>
      </c>
      <c r="BF32" s="948" t="e">
        <f>#VALUE!</f>
        <v>#VALUE!</v>
      </c>
      <c r="BG32" s="933">
        <v>1.5</v>
      </c>
    </row>
    <row r="33" spans="1:59" ht="11.25" customHeight="1" x14ac:dyDescent="0.2">
      <c r="A33" s="537" t="s">
        <v>903</v>
      </c>
      <c r="B33" s="927" t="s">
        <v>904</v>
      </c>
      <c r="C33" s="994" t="s">
        <v>112</v>
      </c>
      <c r="D33" s="994" t="s">
        <v>213</v>
      </c>
      <c r="E33" s="795">
        <v>7</v>
      </c>
      <c r="F33" s="526">
        <v>588</v>
      </c>
      <c r="G33" s="526" t="s">
        <v>106</v>
      </c>
      <c r="H33" s="526" t="s">
        <v>106</v>
      </c>
      <c r="I33" s="926">
        <v>31.05</v>
      </c>
      <c r="J33" s="704">
        <f t="shared" si="0"/>
        <v>2.1900161030595817</v>
      </c>
      <c r="K33" s="929">
        <v>0.17</v>
      </c>
      <c r="L33" s="641">
        <v>4</v>
      </c>
      <c r="M33" s="695">
        <f t="shared" si="1"/>
        <v>0.68</v>
      </c>
      <c r="N33" s="923" t="s">
        <v>588</v>
      </c>
      <c r="O33" s="797">
        <v>0.15</v>
      </c>
      <c r="P33" s="919">
        <v>42900</v>
      </c>
      <c r="Q33" s="919">
        <v>42922</v>
      </c>
      <c r="R33" s="695">
        <f t="shared" si="2"/>
        <v>13.333333333333346</v>
      </c>
      <c r="S33" s="761">
        <f>IF(INDEX(Historical!$D$7:$D$1439,MATCH(B33,Historical!$B$7:$B$1446,0))=0,"n/a",(INDEX(Historical!$C$7:$C$1439,MATCH(B33,Historical!$B$7:$B$1446,0))/INDEX(Historical!$D$7:$D$1439,MATCH(B33,Historical!$B$7:$B$1446,0))-1)*100)</f>
        <v>6.25</v>
      </c>
      <c r="T33" s="761">
        <f>IF(INDEX(Historical!$F$7:$F$1432,MATCH(B33,Historical!$B$7:$B$1446,0))=0,"n/a",((INDEX(Historical!$C$7:$C$1439,MATCH(B33,Historical!$B$7:$B$1446,0))/INDEX(Historical!$F$7:$F$1432,MATCH(B33,Historical!$B$7:$B$1446,0)))^(1/3)-1)*100)</f>
        <v>7.9870600425827831</v>
      </c>
      <c r="U33" s="761">
        <f>IF(INDEX(Historical!$H$7:$H$1432,MATCH(B33,Historical!$B$7:$B$1446,0))=0,"n/a",((INDEX(Historical!$C$7:$C$1439,MATCH(B33,Historical!$B$7:$B$1446,0))/INDEX(Historical!$H$7:$H$1432,MATCH(B33,Historical!$B$7:$B$1446,0)))^(1/5)-1)*100)</f>
        <v>14.869835499703509</v>
      </c>
      <c r="V33" s="761" t="str">
        <f>IF(INDEX(Historical!$O$7:$O$1432,MATCH(B33,Historical!$B$7:$B$1446,0))=0,"n/a",((INDEX(Historical!$C$7:$C$1439,MATCH(B33,Historical!$B$7:$B$1446,0))/INDEX(Historical!$O$7:$O$1432,MATCH(B33,Historical!$B$7:$B$1446,0)))^(1/10)-1)*100)</f>
        <v>n/a</v>
      </c>
      <c r="W33" s="762" t="str">
        <f t="shared" si="3"/>
        <v>n/a</v>
      </c>
      <c r="X33" s="763" t="str">
        <f t="shared" si="4"/>
        <v>n/a</v>
      </c>
      <c r="Y33" s="729" t="s">
        <v>4430</v>
      </c>
      <c r="Z33" s="704">
        <f t="shared" si="5"/>
        <v>51.908396946564885</v>
      </c>
      <c r="AA33" s="937">
        <f t="shared" si="6"/>
        <v>23.702290076335878</v>
      </c>
      <c r="AB33" s="641">
        <v>12</v>
      </c>
      <c r="AC33" s="918">
        <v>1.31</v>
      </c>
      <c r="AD33" s="918">
        <v>1.57</v>
      </c>
      <c r="AE33" s="918">
        <v>1.82</v>
      </c>
      <c r="AF33" s="918">
        <v>1.08</v>
      </c>
      <c r="AG33" s="918">
        <v>4.5999999999999996</v>
      </c>
      <c r="AH33" s="918">
        <v>-38.700000000000003</v>
      </c>
      <c r="AI33" s="918">
        <v>14.35</v>
      </c>
      <c r="AJ33" s="918">
        <v>-9.3000000000000007</v>
      </c>
      <c r="AK33" s="918">
        <v>15.1</v>
      </c>
      <c r="AL33" s="930">
        <v>2140</v>
      </c>
      <c r="AM33" s="924">
        <v>0.6</v>
      </c>
      <c r="AN33" s="918">
        <v>0.92</v>
      </c>
      <c r="AO33" s="804">
        <f t="shared" si="7"/>
        <v>-6.6424384735727884</v>
      </c>
      <c r="AP33" s="805">
        <f t="shared" si="8"/>
        <v>17.059851602763089</v>
      </c>
      <c r="AQ33" s="938">
        <f t="shared" si="9"/>
        <v>6.6634859576660377</v>
      </c>
      <c r="AR33" s="704">
        <f>INDEX(Historical!$C$7:$C$1439,MATCH(B33,Historical!$B$7:$B$1446,0))*IF(AH33="n/a",1.03,IF(AH33&lt;0,1.01,IF(AH33&gt;10,1.1,(1+AH33/100))))</f>
        <v>0.68680000000000008</v>
      </c>
      <c r="AS33" s="937">
        <f t="shared" si="10"/>
        <v>0.75548000000000015</v>
      </c>
      <c r="AT33" s="937">
        <f t="shared" si="15"/>
        <v>0.83102800000000021</v>
      </c>
      <c r="AU33" s="937">
        <f t="shared" si="15"/>
        <v>0.91413080000000035</v>
      </c>
      <c r="AV33" s="937">
        <f t="shared" si="15"/>
        <v>1.0055438800000005</v>
      </c>
      <c r="AW33" s="704">
        <f t="shared" si="12"/>
        <v>4.192982680000001</v>
      </c>
      <c r="AX33" s="812">
        <f t="shared" si="13"/>
        <v>13.503969983896944</v>
      </c>
      <c r="AY33" s="997">
        <v>1.89</v>
      </c>
      <c r="AZ33" s="924">
        <v>32.019999999999996</v>
      </c>
      <c r="BA33" s="924">
        <v>-33.300000000000004</v>
      </c>
      <c r="BB33" s="924">
        <v>0.49</v>
      </c>
      <c r="BC33" s="924">
        <v>-12.73</v>
      </c>
      <c r="BE33" s="666">
        <v>2013</v>
      </c>
      <c r="BF33" s="948" t="e">
        <f>#VALUE!</f>
        <v>#VALUE!</v>
      </c>
      <c r="BG33" s="933">
        <v>2</v>
      </c>
    </row>
    <row r="34" spans="1:59" s="840" customFormat="1" ht="11.25" customHeight="1" x14ac:dyDescent="0.2">
      <c r="A34" s="699" t="s">
        <v>944</v>
      </c>
      <c r="B34" s="848" t="s">
        <v>945</v>
      </c>
      <c r="C34" s="994" t="s">
        <v>112</v>
      </c>
      <c r="D34" s="994" t="s">
        <v>4369</v>
      </c>
      <c r="E34" s="820">
        <v>10</v>
      </c>
      <c r="F34" s="526">
        <v>335</v>
      </c>
      <c r="G34" s="1151" t="s">
        <v>37</v>
      </c>
      <c r="H34" s="1151" t="s">
        <v>115</v>
      </c>
      <c r="I34" s="821">
        <v>59.47</v>
      </c>
      <c r="J34" s="822">
        <f t="shared" si="0"/>
        <v>2.0850849167647554</v>
      </c>
      <c r="K34" s="823">
        <v>0.31</v>
      </c>
      <c r="L34" s="824">
        <v>4</v>
      </c>
      <c r="M34" s="825">
        <f t="shared" si="1"/>
        <v>1.24</v>
      </c>
      <c r="N34" s="826" t="s">
        <v>517</v>
      </c>
      <c r="O34" s="827">
        <v>0.3</v>
      </c>
      <c r="P34" s="828">
        <v>43510</v>
      </c>
      <c r="Q34" s="828">
        <v>43524</v>
      </c>
      <c r="R34" s="825">
        <f t="shared" si="2"/>
        <v>3.3333333333333366</v>
      </c>
      <c r="S34" s="761">
        <f>IF(INDEX(Historical!$D$7:$D$1439,MATCH(B34,Historical!$B$7:$B$1446,0))=0,"n/a",(INDEX(Historical!$C$7:$C$1439,MATCH(B34,Historical!$B$7:$B$1446,0))/INDEX(Historical!$D$7:$D$1439,MATCH(B34,Historical!$B$7:$B$1446,0))-1)*100)</f>
        <v>3.4482758620689724</v>
      </c>
      <c r="T34" s="761">
        <f>IF(INDEX(Historical!$F$7:$F$1432,MATCH(B34,Historical!$B$7:$B$1446,0))=0,"n/a",((INDEX(Historical!$C$7:$C$1439,MATCH(B34,Historical!$B$7:$B$1446,0))/INDEX(Historical!$F$7:$F$1432,MATCH(B34,Historical!$B$7:$B$1446,0)))^(1/3)-1)*100)</f>
        <v>3.5744168651286268</v>
      </c>
      <c r="U34" s="761">
        <f>IF(INDEX(Historical!$H$7:$H$1432,MATCH(B34,Historical!$B$7:$B$1446,0))=0,"n/a",((INDEX(Historical!$C$7:$C$1439,MATCH(B34,Historical!$B$7:$B$1446,0))/INDEX(Historical!$H$7:$H$1432,MATCH(B34,Historical!$B$7:$B$1446,0)))^(1/5)-1)*100)</f>
        <v>5.4577943305794463</v>
      </c>
      <c r="V34" s="761">
        <f>IF(INDEX(Historical!$O$7:$O$1432,MATCH(B34,Historical!$B$7:$B$1446,0))=0,"n/a",((INDEX(Historical!$C$7:$C$1439,MATCH(B34,Historical!$B$7:$B$1446,0))/INDEX(Historical!$O$7:$O$1432,MATCH(B34,Historical!$B$7:$B$1446,0)))^(1/10)-1)*100)</f>
        <v>7.1773462536293131</v>
      </c>
      <c r="W34" s="829">
        <f t="shared" si="3"/>
        <v>0.76041953916040284</v>
      </c>
      <c r="X34" s="830">
        <f t="shared" si="4"/>
        <v>1.2128431845732104</v>
      </c>
      <c r="Y34" s="831"/>
      <c r="Z34" s="822">
        <f t="shared" si="5"/>
        <v>34.065934065934066</v>
      </c>
      <c r="AA34" s="832">
        <f t="shared" si="6"/>
        <v>16.337912087912088</v>
      </c>
      <c r="AB34" s="824">
        <v>6</v>
      </c>
      <c r="AC34" s="833">
        <v>3.64</v>
      </c>
      <c r="AD34" s="833">
        <v>1.36</v>
      </c>
      <c r="AE34" s="833">
        <v>0.71</v>
      </c>
      <c r="AF34" s="833">
        <v>2.59</v>
      </c>
      <c r="AG34" s="833">
        <v>19.5</v>
      </c>
      <c r="AH34" s="833">
        <v>1.7000000000000002</v>
      </c>
      <c r="AI34" s="833">
        <v>8.75</v>
      </c>
      <c r="AJ34" s="833">
        <v>4.5</v>
      </c>
      <c r="AK34" s="833">
        <v>12</v>
      </c>
      <c r="AL34" s="834">
        <v>2440</v>
      </c>
      <c r="AM34" s="835">
        <v>0.6</v>
      </c>
      <c r="AN34" s="833">
        <v>1.0900000000000001</v>
      </c>
      <c r="AO34" s="836">
        <f t="shared" si="7"/>
        <v>-8.7950328405678864</v>
      </c>
      <c r="AP34" s="837">
        <f t="shared" si="8"/>
        <v>7.5428792473442012</v>
      </c>
      <c r="AQ34" s="838">
        <f t="shared" si="9"/>
        <v>37.137712306834601</v>
      </c>
      <c r="AR34" s="704">
        <f>INDEX(Historical!$C$7:$C$1439,MATCH(B34,Historical!$B$7:$B$1446,0))*IF(AH34="n/a",1.03,IF(AH34&lt;0,1.01,IF(AH34&gt;10,1.1,(1+AH34/100))))</f>
        <v>1.2203999999999999</v>
      </c>
      <c r="AS34" s="832">
        <f t="shared" si="10"/>
        <v>1.3271849999999998</v>
      </c>
      <c r="AT34" s="832">
        <f t="shared" si="15"/>
        <v>1.4599035</v>
      </c>
      <c r="AU34" s="832">
        <f t="shared" si="15"/>
        <v>1.6058938500000002</v>
      </c>
      <c r="AV34" s="832">
        <f t="shared" si="15"/>
        <v>1.7664832350000004</v>
      </c>
      <c r="AW34" s="822">
        <f t="shared" si="12"/>
        <v>7.379865585000001</v>
      </c>
      <c r="AX34" s="839">
        <f t="shared" si="13"/>
        <v>12.40939227341517</v>
      </c>
      <c r="AY34" s="998">
        <v>1.28</v>
      </c>
      <c r="AZ34" s="835">
        <v>17.62</v>
      </c>
      <c r="BA34" s="835">
        <v>-27.779999999999998</v>
      </c>
      <c r="BB34" s="835">
        <v>1.83</v>
      </c>
      <c r="BC34" s="835">
        <v>-11.19</v>
      </c>
      <c r="BD34" s="964"/>
      <c r="BE34" s="666">
        <v>2010</v>
      </c>
      <c r="BF34" s="948" t="e">
        <f>#VALUE!</f>
        <v>#VALUE!</v>
      </c>
      <c r="BG34" s="895">
        <v>7.1999999999999993</v>
      </c>
    </row>
    <row r="35" spans="1:59" ht="11.25" customHeight="1" x14ac:dyDescent="0.2">
      <c r="A35" s="611" t="s">
        <v>936</v>
      </c>
      <c r="B35" s="927" t="s">
        <v>937</v>
      </c>
      <c r="C35" s="994" t="s">
        <v>4356</v>
      </c>
      <c r="D35" s="994" t="s">
        <v>4357</v>
      </c>
      <c r="E35" s="794">
        <v>9</v>
      </c>
      <c r="F35" s="526">
        <v>444</v>
      </c>
      <c r="G35" s="526" t="s">
        <v>106</v>
      </c>
      <c r="H35" s="526" t="s">
        <v>106</v>
      </c>
      <c r="I35" s="926">
        <v>50.29</v>
      </c>
      <c r="J35" s="704">
        <f t="shared" si="0"/>
        <v>3.1020083515609467</v>
      </c>
      <c r="K35" s="929">
        <v>0.39</v>
      </c>
      <c r="L35" s="641">
        <v>4</v>
      </c>
      <c r="M35" s="695">
        <f t="shared" si="1"/>
        <v>1.56</v>
      </c>
      <c r="N35" s="923" t="s">
        <v>517</v>
      </c>
      <c r="O35" s="797">
        <v>0.38</v>
      </c>
      <c r="P35" s="917">
        <v>43517</v>
      </c>
      <c r="Q35" s="917">
        <v>43546</v>
      </c>
      <c r="R35" s="695">
        <f t="shared" si="2"/>
        <v>2.6315789473684235</v>
      </c>
      <c r="S35" s="761">
        <f>IF(INDEX(Historical!$D$7:$D$1439,MATCH(B35,Historical!$B$7:$B$1446,0))=0,"n/a",(INDEX(Historical!$C$7:$C$1439,MATCH(B35,Historical!$B$7:$B$1446,0))/INDEX(Historical!$D$7:$D$1439,MATCH(B35,Historical!$B$7:$B$1446,0))-1)*100)</f>
        <v>5.555555555555558</v>
      </c>
      <c r="T35" s="761">
        <f>IF(INDEX(Historical!$F$7:$F$1432,MATCH(B35,Historical!$B$7:$B$1446,0))=0,"n/a",((INDEX(Historical!$C$7:$C$1439,MATCH(B35,Historical!$B$7:$B$1446,0))/INDEX(Historical!$F$7:$F$1432,MATCH(B35,Historical!$B$7:$B$1446,0)))^(1/3)-1)*100)</f>
        <v>8.8062544055728544</v>
      </c>
      <c r="U35" s="761">
        <f>IF(INDEX(Historical!$H$7:$H$1432,MATCH(B35,Historical!$B$7:$B$1446,0))=0,"n/a",((INDEX(Historical!$C$7:$C$1439,MATCH(B35,Historical!$B$7:$B$1446,0))/INDEX(Historical!$H$7:$H$1432,MATCH(B35,Historical!$B$7:$B$1446,0)))^(1/5)-1)*100)</f>
        <v>9.6262279352954181</v>
      </c>
      <c r="V35" s="761">
        <f>IF(INDEX(Historical!$O$7:$O$1432,MATCH(B35,Historical!$B$7:$B$1446,0))=0,"n/a",((INDEX(Historical!$C$7:$C$1439,MATCH(B35,Historical!$B$7:$B$1446,0))/INDEX(Historical!$O$7:$O$1432,MATCH(B35,Historical!$B$7:$B$1446,0)))^(1/10)-1)*100)</f>
        <v>-4.464840146206372</v>
      </c>
      <c r="W35" s="762" t="str">
        <f t="shared" si="3"/>
        <v>n/a</v>
      </c>
      <c r="X35" s="763">
        <f t="shared" si="4"/>
        <v>0.13314284834433499</v>
      </c>
      <c r="Y35" s="928"/>
      <c r="Z35" s="704">
        <f t="shared" si="5"/>
        <v>35.944700460829495</v>
      </c>
      <c r="AA35" s="937">
        <f t="shared" si="6"/>
        <v>11.587557603686637</v>
      </c>
      <c r="AB35" s="641">
        <v>12</v>
      </c>
      <c r="AC35" s="918">
        <v>4.34</v>
      </c>
      <c r="AD35" s="918">
        <v>1.63</v>
      </c>
      <c r="AE35" s="918">
        <v>7.51</v>
      </c>
      <c r="AF35" s="918">
        <v>4.83</v>
      </c>
      <c r="AG35" s="918">
        <v>39.700000000000003</v>
      </c>
      <c r="AH35" s="920">
        <v>126.69999999999999</v>
      </c>
      <c r="AI35" s="920">
        <v>-22.05</v>
      </c>
      <c r="AJ35" s="918">
        <v>72.3</v>
      </c>
      <c r="AK35" s="918">
        <v>7.1</v>
      </c>
      <c r="AL35" s="930">
        <v>7300</v>
      </c>
      <c r="AM35" s="924">
        <v>0.70000000000000007</v>
      </c>
      <c r="AN35" s="918">
        <v>2.59</v>
      </c>
      <c r="AO35" s="804">
        <f t="shared" si="7"/>
        <v>1.1406786831697282</v>
      </c>
      <c r="AP35" s="805">
        <f t="shared" si="8"/>
        <v>12.728236286856365</v>
      </c>
      <c r="AQ35" s="938">
        <f t="shared" si="9"/>
        <v>57.716909860401387</v>
      </c>
      <c r="AR35" s="704">
        <f>INDEX(Historical!$C$7:$C$1439,MATCH(B35,Historical!$B$7:$B$1446,0))*IF(AH35="n/a",1.03,IF(AH35&lt;0,1.01,IF(AH35&gt;10,1.1,(1+AH35/100))))</f>
        <v>1.6720000000000002</v>
      </c>
      <c r="AS35" s="937">
        <f t="shared" si="10"/>
        <v>1.6887200000000002</v>
      </c>
      <c r="AT35" s="937">
        <f t="shared" si="15"/>
        <v>1.8086191200000001</v>
      </c>
      <c r="AU35" s="937">
        <f t="shared" si="15"/>
        <v>1.9370310775200001</v>
      </c>
      <c r="AV35" s="937">
        <f t="shared" si="15"/>
        <v>2.0745602840239199</v>
      </c>
      <c r="AW35" s="704">
        <f t="shared" si="12"/>
        <v>9.1809304815439212</v>
      </c>
      <c r="AX35" s="812">
        <f t="shared" si="13"/>
        <v>18.255976300544681</v>
      </c>
      <c r="AY35" s="997">
        <v>0.66</v>
      </c>
      <c r="AZ35" s="924">
        <v>30.880000000000003</v>
      </c>
      <c r="BA35" s="924">
        <v>-1.18</v>
      </c>
      <c r="BB35" s="924">
        <v>2.2599999999999998</v>
      </c>
      <c r="BC35" s="924">
        <v>11.78</v>
      </c>
      <c r="BE35" s="666">
        <v>2011</v>
      </c>
      <c r="BF35" s="948" t="e">
        <f>#VALUE!</f>
        <v>#VALUE!</v>
      </c>
      <c r="BG35" s="933">
        <v>10.4</v>
      </c>
    </row>
    <row r="36" spans="1:59" ht="11.25" customHeight="1" x14ac:dyDescent="0.2">
      <c r="A36" s="611" t="s">
        <v>444</v>
      </c>
      <c r="B36" s="927" t="s">
        <v>445</v>
      </c>
      <c r="C36" s="994" t="s">
        <v>108</v>
      </c>
      <c r="D36" s="994" t="s">
        <v>118</v>
      </c>
      <c r="E36" s="794">
        <v>15</v>
      </c>
      <c r="F36" s="526">
        <v>250</v>
      </c>
      <c r="G36" s="526" t="s">
        <v>106</v>
      </c>
      <c r="H36" s="526" t="s">
        <v>106</v>
      </c>
      <c r="I36" s="926">
        <v>94.91</v>
      </c>
      <c r="J36" s="704">
        <f t="shared" si="0"/>
        <v>2.5287114108102413</v>
      </c>
      <c r="K36" s="929">
        <v>0.6</v>
      </c>
      <c r="L36" s="641">
        <v>4</v>
      </c>
      <c r="M36" s="695">
        <f t="shared" si="1"/>
        <v>2.4</v>
      </c>
      <c r="N36" s="923" t="s">
        <v>380</v>
      </c>
      <c r="O36" s="797">
        <v>0.56000000000000005</v>
      </c>
      <c r="P36" s="917">
        <v>43427</v>
      </c>
      <c r="Q36" s="917">
        <v>43451</v>
      </c>
      <c r="R36" s="695">
        <f t="shared" si="2"/>
        <v>7.1428571428571281</v>
      </c>
      <c r="S36" s="761">
        <f>IF(INDEX(Historical!$D$7:$D$1439,MATCH(B36,Historical!$B$7:$B$1446,0))=0,"n/a",(INDEX(Historical!$C$7:$C$1439,MATCH(B36,Historical!$B$7:$B$1446,0))/INDEX(Historical!$D$7:$D$1439,MATCH(B36,Historical!$B$7:$B$1446,0))-1)*100)</f>
        <v>6.0465116279069475</v>
      </c>
      <c r="T36" s="761">
        <f>IF(INDEX(Historical!$F$7:$F$1432,MATCH(B36,Historical!$B$7:$B$1446,0))=0,"n/a",((INDEX(Historical!$C$7:$C$1439,MATCH(B36,Historical!$B$7:$B$1446,0))/INDEX(Historical!$F$7:$F$1432,MATCH(B36,Historical!$B$7:$B$1446,0)))^(1/3)-1)*100)</f>
        <v>18.505387107366221</v>
      </c>
      <c r="U36" s="761">
        <f>IF(INDEX(Historical!$H$7:$H$1432,MATCH(B36,Historical!$B$7:$B$1446,0))=0,"n/a",((INDEX(Historical!$C$7:$C$1439,MATCH(B36,Historical!$B$7:$B$1446,0))/INDEX(Historical!$H$7:$H$1432,MATCH(B36,Historical!$B$7:$B$1446,0)))^(1/5)-1)*100)</f>
        <v>18.88654957871243</v>
      </c>
      <c r="V36" s="761">
        <f>IF(INDEX(Historical!$O$7:$O$1432,MATCH(B36,Historical!$B$7:$B$1446,0))=0,"n/a",((INDEX(Historical!$C$7:$C$1439,MATCH(B36,Historical!$B$7:$B$1446,0))/INDEX(Historical!$O$7:$O$1432,MATCH(B36,Historical!$B$7:$B$1446,0)))^(1/10)-1)*100)</f>
        <v>15.492586785551342</v>
      </c>
      <c r="W36" s="762">
        <f t="shared" si="3"/>
        <v>1.2190701165751323</v>
      </c>
      <c r="X36" s="763" t="str">
        <f t="shared" si="4"/>
        <v>n/a</v>
      </c>
      <c r="Y36" s="928"/>
      <c r="Z36" s="704">
        <f t="shared" si="5"/>
        <v>57.971014492753625</v>
      </c>
      <c r="AA36" s="937">
        <f t="shared" si="6"/>
        <v>22.925120772946862</v>
      </c>
      <c r="AB36" s="641">
        <v>12</v>
      </c>
      <c r="AC36" s="918">
        <v>4.1399999999999997</v>
      </c>
      <c r="AD36" s="918">
        <v>1.18</v>
      </c>
      <c r="AE36" s="918">
        <v>0.74</v>
      </c>
      <c r="AF36" s="918">
        <v>1.17</v>
      </c>
      <c r="AG36" s="918">
        <v>4.7</v>
      </c>
      <c r="AH36" s="920">
        <v>-35.4</v>
      </c>
      <c r="AI36" s="920">
        <v>11.3</v>
      </c>
      <c r="AJ36" s="918">
        <v>-8.6999999999999993</v>
      </c>
      <c r="AK36" s="918">
        <v>19.400000000000002</v>
      </c>
      <c r="AL36" s="930">
        <v>5940</v>
      </c>
      <c r="AM36" s="924">
        <v>0.70000000000000007</v>
      </c>
      <c r="AN36" s="918">
        <v>0.39</v>
      </c>
      <c r="AO36" s="804">
        <f t="shared" si="7"/>
        <v>-1.50985978342419</v>
      </c>
      <c r="AP36" s="805">
        <f t="shared" si="8"/>
        <v>21.415260989522672</v>
      </c>
      <c r="AQ36" s="938">
        <f t="shared" si="9"/>
        <v>9.18361965941763</v>
      </c>
      <c r="AR36" s="704">
        <f>INDEX(Historical!$C$7:$C$1439,MATCH(B36,Historical!$B$7:$B$1446,0))*IF(AH36="n/a",1.03,IF(AH36&lt;0,1.01,IF(AH36&gt;10,1.1,(1+AH36/100))))</f>
        <v>2.3028</v>
      </c>
      <c r="AS36" s="937">
        <f t="shared" si="10"/>
        <v>2.53308</v>
      </c>
      <c r="AT36" s="937">
        <f t="shared" si="15"/>
        <v>2.7863880000000001</v>
      </c>
      <c r="AU36" s="937">
        <f t="shared" si="15"/>
        <v>3.0650268000000005</v>
      </c>
      <c r="AV36" s="937">
        <f t="shared" si="15"/>
        <v>3.3715294800000009</v>
      </c>
      <c r="AW36" s="704">
        <f t="shared" si="12"/>
        <v>14.058824280000001</v>
      </c>
      <c r="AX36" s="812">
        <f t="shared" si="13"/>
        <v>14.812795574755032</v>
      </c>
      <c r="AY36" s="997">
        <v>0.61</v>
      </c>
      <c r="AZ36" s="924">
        <v>15.310000000000002</v>
      </c>
      <c r="BA36" s="924">
        <v>-14.829999999999998</v>
      </c>
      <c r="BB36" s="924">
        <v>-3.05</v>
      </c>
      <c r="BC36" s="924">
        <v>-5.29</v>
      </c>
      <c r="BE36" s="666">
        <v>2005</v>
      </c>
      <c r="BF36" s="948" t="e">
        <f>#VALUE!</f>
        <v>#VALUE!</v>
      </c>
      <c r="BG36" s="933">
        <v>0.6</v>
      </c>
    </row>
    <row r="37" spans="1:59" ht="11.25" customHeight="1" x14ac:dyDescent="0.2">
      <c r="A37" s="537" t="s">
        <v>953</v>
      </c>
      <c r="B37" s="927" t="s">
        <v>954</v>
      </c>
      <c r="C37" s="994" t="s">
        <v>108</v>
      </c>
      <c r="D37" s="994" t="s">
        <v>118</v>
      </c>
      <c r="E37" s="794">
        <v>9</v>
      </c>
      <c r="F37" s="526">
        <v>442</v>
      </c>
      <c r="G37" s="526" t="s">
        <v>37</v>
      </c>
      <c r="H37" s="526" t="s">
        <v>115</v>
      </c>
      <c r="I37" s="926">
        <v>78.099999999999994</v>
      </c>
      <c r="J37" s="704">
        <f t="shared" si="0"/>
        <v>2.2023047375160054</v>
      </c>
      <c r="K37" s="929">
        <v>0.43</v>
      </c>
      <c r="L37" s="641">
        <v>4</v>
      </c>
      <c r="M37" s="695">
        <f t="shared" si="1"/>
        <v>1.72</v>
      </c>
      <c r="N37" s="923" t="s">
        <v>595</v>
      </c>
      <c r="O37" s="797">
        <v>0.41</v>
      </c>
      <c r="P37" s="917">
        <v>43524</v>
      </c>
      <c r="Q37" s="917">
        <v>43539</v>
      </c>
      <c r="R37" s="695">
        <f t="shared" si="2"/>
        <v>4.8780487804878092</v>
      </c>
      <c r="S37" s="761">
        <f>IF(INDEX(Historical!$D$7:$D$1439,MATCH(B37,Historical!$B$7:$B$1446,0))=0,"n/a",(INDEX(Historical!$C$7:$C$1439,MATCH(B37,Historical!$B$7:$B$1446,0))/INDEX(Historical!$D$7:$D$1439,MATCH(B37,Historical!$B$7:$B$1446,0))-1)*100)</f>
        <v>5.12820512820511</v>
      </c>
      <c r="T37" s="761">
        <f>IF(INDEX(Historical!$F$7:$F$1432,MATCH(B37,Historical!$B$7:$B$1446,0))=0,"n/a",((INDEX(Historical!$C$7:$C$1439,MATCH(B37,Historical!$B$7:$B$1446,0))/INDEX(Historical!$F$7:$F$1432,MATCH(B37,Historical!$B$7:$B$1446,0)))^(1/3)-1)*100)</f>
        <v>3.4810223898952275</v>
      </c>
      <c r="U37" s="761">
        <f>IF(INDEX(Historical!$H$7:$H$1432,MATCH(B37,Historical!$B$7:$B$1446,0))=0,"n/a",((INDEX(Historical!$C$7:$C$1439,MATCH(B37,Historical!$B$7:$B$1446,0))/INDEX(Historical!$H$7:$H$1432,MATCH(B37,Historical!$B$7:$B$1446,0)))^(1/5)-1)*100)</f>
        <v>3.2150821290872988</v>
      </c>
      <c r="V37" s="761">
        <f>IF(INDEX(Historical!$O$7:$O$1432,MATCH(B37,Historical!$B$7:$B$1446,0))=0,"n/a",((INDEX(Historical!$C$7:$C$1439,MATCH(B37,Historical!$B$7:$B$1446,0))/INDEX(Historical!$O$7:$O$1432,MATCH(B37,Historical!$B$7:$B$1446,0)))^(1/10)-1)*100)</f>
        <v>2.5093283139584477</v>
      </c>
      <c r="W37" s="762">
        <f t="shared" si="3"/>
        <v>1.2812520829590168</v>
      </c>
      <c r="X37" s="763">
        <f t="shared" si="4"/>
        <v>0.30330963481955653</v>
      </c>
      <c r="Y37" s="719"/>
      <c r="Z37" s="704">
        <f t="shared" si="5"/>
        <v>49.710982658959537</v>
      </c>
      <c r="AA37" s="937">
        <f t="shared" si="6"/>
        <v>22.572254335260116</v>
      </c>
      <c r="AB37" s="641">
        <v>12</v>
      </c>
      <c r="AC37" s="918">
        <v>3.46</v>
      </c>
      <c r="AD37" s="918">
        <v>1.66</v>
      </c>
      <c r="AE37" s="918">
        <v>2.0699999999999998</v>
      </c>
      <c r="AF37" s="918">
        <v>3.19</v>
      </c>
      <c r="AG37" s="918">
        <v>14.099999999999998</v>
      </c>
      <c r="AH37" s="918">
        <v>21.3</v>
      </c>
      <c r="AI37" s="918">
        <v>12.18</v>
      </c>
      <c r="AJ37" s="918">
        <v>10.6</v>
      </c>
      <c r="AK37" s="918">
        <v>13.59</v>
      </c>
      <c r="AL37" s="930">
        <v>14380</v>
      </c>
      <c r="AM37" s="924">
        <v>0.3</v>
      </c>
      <c r="AN37" s="918">
        <v>0.8</v>
      </c>
      <c r="AO37" s="804">
        <f t="shared" si="7"/>
        <v>-17.154867468656811</v>
      </c>
      <c r="AP37" s="805">
        <f t="shared" si="8"/>
        <v>5.4173868666033043</v>
      </c>
      <c r="AQ37" s="938">
        <f t="shared" si="9"/>
        <v>78.892259728809663</v>
      </c>
      <c r="AR37" s="704">
        <f>INDEX(Historical!$C$7:$C$1439,MATCH(B37,Historical!$B$7:$B$1446,0))*IF(AH37="n/a",1.03,IF(AH37&lt;0,1.01,IF(AH37&gt;10,1.1,(1+AH37/100))))</f>
        <v>1.804</v>
      </c>
      <c r="AS37" s="937">
        <f t="shared" si="10"/>
        <v>1.9844000000000002</v>
      </c>
      <c r="AT37" s="937">
        <f t="shared" si="15"/>
        <v>2.1828400000000006</v>
      </c>
      <c r="AU37" s="937">
        <f t="shared" si="15"/>
        <v>2.4011240000000007</v>
      </c>
      <c r="AV37" s="937">
        <f t="shared" si="15"/>
        <v>2.6412364000000008</v>
      </c>
      <c r="AW37" s="704">
        <f t="shared" si="12"/>
        <v>11.013600400000001</v>
      </c>
      <c r="AX37" s="812">
        <f t="shared" si="13"/>
        <v>14.101921126760567</v>
      </c>
      <c r="AY37" s="997">
        <v>0.92</v>
      </c>
      <c r="AZ37" s="924">
        <v>21.01</v>
      </c>
      <c r="BA37" s="924">
        <v>-3.6900000000000004</v>
      </c>
      <c r="BB37" s="924">
        <v>0.22</v>
      </c>
      <c r="BC37" s="924">
        <v>5.8000000000000007</v>
      </c>
      <c r="BE37" s="666">
        <v>2011</v>
      </c>
      <c r="BF37" s="948" t="e">
        <f>#VALUE!</f>
        <v>#VALUE!</v>
      </c>
      <c r="BG37" s="933">
        <v>3.9</v>
      </c>
    </row>
    <row r="38" spans="1:59" ht="11.25" customHeight="1" x14ac:dyDescent="0.2">
      <c r="A38" s="537" t="s">
        <v>879</v>
      </c>
      <c r="B38" s="927" t="s">
        <v>880</v>
      </c>
      <c r="C38" s="994" t="s">
        <v>4356</v>
      </c>
      <c r="D38" s="994" t="s">
        <v>4357</v>
      </c>
      <c r="E38" s="794">
        <v>6</v>
      </c>
      <c r="F38" s="526">
        <v>754</v>
      </c>
      <c r="G38" s="526" t="s">
        <v>115</v>
      </c>
      <c r="H38" s="526" t="s">
        <v>115</v>
      </c>
      <c r="I38" s="926">
        <v>27.27</v>
      </c>
      <c r="J38" s="704">
        <f t="shared" si="0"/>
        <v>4.107077374404108</v>
      </c>
      <c r="K38" s="929">
        <v>0.28000000000000003</v>
      </c>
      <c r="L38" s="641">
        <v>4</v>
      </c>
      <c r="M38" s="695">
        <f t="shared" si="1"/>
        <v>1.1200000000000001</v>
      </c>
      <c r="N38" s="923" t="s">
        <v>467</v>
      </c>
      <c r="O38" s="797">
        <v>0.27</v>
      </c>
      <c r="P38" s="917">
        <v>43462</v>
      </c>
      <c r="Q38" s="917">
        <v>43480</v>
      </c>
      <c r="R38" s="695">
        <f t="shared" si="2"/>
        <v>3.7037037037037068</v>
      </c>
      <c r="S38" s="761">
        <f>IF(INDEX(Historical!$D$7:$D$1439,MATCH(B38,Historical!$B$7:$B$1446,0))=0,"n/a",(INDEX(Historical!$C$7:$C$1439,MATCH(B38,Historical!$B$7:$B$1446,0))/INDEX(Historical!$D$7:$D$1439,MATCH(B38,Historical!$B$7:$B$1446,0))-1)*100)</f>
        <v>3.8461538461538547</v>
      </c>
      <c r="T38" s="761">
        <f>IF(INDEX(Historical!$F$7:$F$1432,MATCH(B38,Historical!$B$7:$B$1446,0))=0,"n/a",((INDEX(Historical!$C$7:$C$1439,MATCH(B38,Historical!$B$7:$B$1446,0))/INDEX(Historical!$F$7:$F$1432,MATCH(B38,Historical!$B$7:$B$1446,0)))^(1/3)-1)*100)</f>
        <v>4.0041911525952045</v>
      </c>
      <c r="U38" s="761">
        <f>IF(INDEX(Historical!$H$7:$H$1432,MATCH(B38,Historical!$B$7:$B$1446,0))=0,"n/a",((INDEX(Historical!$C$7:$C$1439,MATCH(B38,Historical!$B$7:$B$1446,0))/INDEX(Historical!$H$7:$H$1432,MATCH(B38,Historical!$B$7:$B$1446,0)))^(1/5)-1)*100)</f>
        <v>5.9223841048812176</v>
      </c>
      <c r="V38" s="761">
        <f>IF(INDEX(Historical!$O$7:$O$1432,MATCH(B38,Historical!$B$7:$B$1446,0))=0,"n/a",((INDEX(Historical!$C$7:$C$1439,MATCH(B38,Historical!$B$7:$B$1446,0))/INDEX(Historical!$O$7:$O$1432,MATCH(B38,Historical!$B$7:$B$1446,0)))^(1/10)-1)*100)</f>
        <v>2.5449899701238676</v>
      </c>
      <c r="W38" s="762">
        <f t="shared" si="3"/>
        <v>2.3270756169592954</v>
      </c>
      <c r="X38" s="763" t="str">
        <f t="shared" si="4"/>
        <v>n/a</v>
      </c>
      <c r="Y38" s="715"/>
      <c r="Z38" s="704">
        <f t="shared" si="5"/>
        <v>350.00000000000006</v>
      </c>
      <c r="AA38" s="937">
        <f t="shared" si="6"/>
        <v>85.21875</v>
      </c>
      <c r="AB38" s="641">
        <v>12</v>
      </c>
      <c r="AC38" s="918">
        <v>0.32</v>
      </c>
      <c r="AD38" s="918">
        <v>28.68</v>
      </c>
      <c r="AE38" s="918">
        <v>8.64</v>
      </c>
      <c r="AF38" s="918">
        <v>1.52</v>
      </c>
      <c r="AG38" s="918">
        <v>2.1</v>
      </c>
      <c r="AH38" s="918">
        <v>-57.699999999999996</v>
      </c>
      <c r="AI38" s="918">
        <v>-0.52</v>
      </c>
      <c r="AJ38" s="918">
        <v>-12.2</v>
      </c>
      <c r="AK38" s="918">
        <v>3</v>
      </c>
      <c r="AL38" s="930">
        <v>2270</v>
      </c>
      <c r="AM38" s="924">
        <v>0.1</v>
      </c>
      <c r="AN38" s="918">
        <v>1.1100000000000001</v>
      </c>
      <c r="AO38" s="804">
        <f t="shared" si="7"/>
        <v>-75.189288520714669</v>
      </c>
      <c r="AP38" s="805">
        <f t="shared" si="8"/>
        <v>10.029461479285326</v>
      </c>
      <c r="AQ38" s="938">
        <f t="shared" si="9"/>
        <v>139.93749185985916</v>
      </c>
      <c r="AR38" s="704">
        <f>INDEX(Historical!$C$7:$C$1439,MATCH(B38,Historical!$B$7:$B$1446,0))*IF(AH38="n/a",1.03,IF(AH38&lt;0,1.01,IF(AH38&gt;10,1.1,(1+AH38/100))))</f>
        <v>1.0908</v>
      </c>
      <c r="AS38" s="937">
        <f t="shared" si="10"/>
        <v>1.1017079999999999</v>
      </c>
      <c r="AT38" s="937">
        <f t="shared" si="15"/>
        <v>1.1347592399999999</v>
      </c>
      <c r="AU38" s="937">
        <f t="shared" si="15"/>
        <v>1.1688020172</v>
      </c>
      <c r="AV38" s="937">
        <f t="shared" si="15"/>
        <v>1.203866077716</v>
      </c>
      <c r="AW38" s="704">
        <f t="shared" si="12"/>
        <v>5.6999353349160007</v>
      </c>
      <c r="AX38" s="812">
        <f t="shared" si="13"/>
        <v>20.901853080000002</v>
      </c>
      <c r="AY38" s="997">
        <v>0.77</v>
      </c>
      <c r="AZ38" s="924">
        <v>22.45</v>
      </c>
      <c r="BA38" s="924">
        <v>-8.5500000000000007</v>
      </c>
      <c r="BB38" s="924">
        <v>-2.78</v>
      </c>
      <c r="BC38" s="924">
        <v>-1.1499999999999999</v>
      </c>
      <c r="BE38" s="666">
        <v>2014</v>
      </c>
      <c r="BF38" s="948" t="e">
        <f>#VALUE!</f>
        <v>#VALUE!</v>
      </c>
      <c r="BG38" s="933">
        <v>0.8</v>
      </c>
    </row>
    <row r="39" spans="1:59" ht="11.25" customHeight="1" x14ac:dyDescent="0.2">
      <c r="A39" s="537" t="s">
        <v>891</v>
      </c>
      <c r="B39" s="927" t="s">
        <v>892</v>
      </c>
      <c r="C39" s="994" t="s">
        <v>112</v>
      </c>
      <c r="D39" s="994" t="s">
        <v>4369</v>
      </c>
      <c r="E39" s="794">
        <v>7</v>
      </c>
      <c r="F39" s="526">
        <v>647</v>
      </c>
      <c r="G39" s="526" t="s">
        <v>106</v>
      </c>
      <c r="H39" s="526" t="s">
        <v>106</v>
      </c>
      <c r="I39" s="926">
        <v>34.35</v>
      </c>
      <c r="J39" s="704">
        <f t="shared" si="0"/>
        <v>1.5138282387190682</v>
      </c>
      <c r="K39" s="929">
        <v>0.13</v>
      </c>
      <c r="L39" s="641">
        <v>4</v>
      </c>
      <c r="M39" s="695">
        <f t="shared" si="1"/>
        <v>0.52</v>
      </c>
      <c r="N39" s="923" t="s">
        <v>266</v>
      </c>
      <c r="O39" s="797">
        <v>0.1</v>
      </c>
      <c r="P39" s="917">
        <v>43446</v>
      </c>
      <c r="Q39" s="917">
        <v>43474</v>
      </c>
      <c r="R39" s="695">
        <f t="shared" si="2"/>
        <v>30</v>
      </c>
      <c r="S39" s="761">
        <f>IF(INDEX(Historical!$D$7:$D$1439,MATCH(B39,Historical!$B$7:$B$1446,0))=0,"n/a",(INDEX(Historical!$C$7:$C$1439,MATCH(B39,Historical!$B$7:$B$1446,0))/INDEX(Historical!$D$7:$D$1439,MATCH(B39,Historical!$B$7:$B$1446,0))-1)*100)</f>
        <v>33.33333333333335</v>
      </c>
      <c r="T39" s="761">
        <f>IF(INDEX(Historical!$F$7:$F$1432,MATCH(B39,Historical!$B$7:$B$1446,0))=0,"n/a",((INDEX(Historical!$C$7:$C$1439,MATCH(B39,Historical!$B$7:$B$1446,0))/INDEX(Historical!$F$7:$F$1432,MATCH(B39,Historical!$B$7:$B$1446,0)))^(1/3)-1)*100)</f>
        <v>35.72088082974534</v>
      </c>
      <c r="U39" s="761">
        <f>IF(INDEX(Historical!$H$7:$H$1432,MATCH(B39,Historical!$B$7:$B$1446,0))=0,"n/a",((INDEX(Historical!$C$7:$C$1439,MATCH(B39,Historical!$B$7:$B$1446,0))/INDEX(Historical!$H$7:$H$1432,MATCH(B39,Historical!$B$7:$B$1446,0)))^(1/5)-1)*100)</f>
        <v>39.76542375431584</v>
      </c>
      <c r="V39" s="761" t="str">
        <f>IF(INDEX(Historical!$O$7:$O$1432,MATCH(B39,Historical!$B$7:$B$1446,0))=0,"n/a",((INDEX(Historical!$C$7:$C$1439,MATCH(B39,Historical!$B$7:$B$1446,0))/INDEX(Historical!$O$7:$O$1432,MATCH(B39,Historical!$B$7:$B$1446,0)))^(1/10)-1)*100)</f>
        <v>n/a</v>
      </c>
      <c r="W39" s="762" t="str">
        <f t="shared" si="3"/>
        <v>n/a</v>
      </c>
      <c r="X39" s="763">
        <f t="shared" si="4"/>
        <v>1.8581973716970019</v>
      </c>
      <c r="Y39" s="715"/>
      <c r="Z39" s="704">
        <f t="shared" si="5"/>
        <v>11.304347826086957</v>
      </c>
      <c r="AA39" s="937">
        <f t="shared" si="6"/>
        <v>7.4673913043478271</v>
      </c>
      <c r="AB39" s="641">
        <v>12</v>
      </c>
      <c r="AC39" s="918">
        <v>4.5999999999999996</v>
      </c>
      <c r="AD39" s="918">
        <v>0.31</v>
      </c>
      <c r="AE39" s="918">
        <v>2.36</v>
      </c>
      <c r="AF39" s="918">
        <v>0.76</v>
      </c>
      <c r="AG39" s="918">
        <v>11.4</v>
      </c>
      <c r="AH39" s="918">
        <v>26</v>
      </c>
      <c r="AI39" s="918">
        <v>19.079999999999998</v>
      </c>
      <c r="AJ39" s="918">
        <v>21.4</v>
      </c>
      <c r="AK39" s="918">
        <v>24.15</v>
      </c>
      <c r="AL39" s="930">
        <v>3970</v>
      </c>
      <c r="AM39" s="924">
        <v>3.1</v>
      </c>
      <c r="AN39" s="918">
        <v>2.4</v>
      </c>
      <c r="AO39" s="804">
        <f t="shared" si="7"/>
        <v>33.811860688687084</v>
      </c>
      <c r="AP39" s="805">
        <f t="shared" si="8"/>
        <v>41.279251993034912</v>
      </c>
      <c r="AQ39" s="938">
        <f t="shared" si="9"/>
        <v>-49.777307513637716</v>
      </c>
      <c r="AR39" s="704">
        <f>INDEX(Historical!$C$7:$C$1439,MATCH(B39,Historical!$B$7:$B$1446,0))*IF(AH39="n/a",1.03,IF(AH39&lt;0,1.01,IF(AH39&gt;10,1.1,(1+AH39/100))))</f>
        <v>0.44000000000000006</v>
      </c>
      <c r="AS39" s="937">
        <f t="shared" si="10"/>
        <v>0.4840000000000001</v>
      </c>
      <c r="AT39" s="937">
        <f t="shared" si="15"/>
        <v>0.5324000000000001</v>
      </c>
      <c r="AU39" s="937">
        <f t="shared" si="15"/>
        <v>0.58564000000000016</v>
      </c>
      <c r="AV39" s="937">
        <f t="shared" si="15"/>
        <v>0.64420400000000022</v>
      </c>
      <c r="AW39" s="704">
        <f t="shared" si="12"/>
        <v>2.6862440000000007</v>
      </c>
      <c r="AX39" s="812">
        <f t="shared" si="13"/>
        <v>7.8202154294032047</v>
      </c>
      <c r="AY39" s="997">
        <v>2</v>
      </c>
      <c r="AZ39" s="924">
        <v>22.11</v>
      </c>
      <c r="BA39" s="924">
        <v>-27.439999999999998</v>
      </c>
      <c r="BB39" s="924">
        <v>-5.76</v>
      </c>
      <c r="BC39" s="924">
        <v>-13.900000000000002</v>
      </c>
      <c r="BE39" s="666">
        <v>2013</v>
      </c>
      <c r="BF39" s="948" t="e">
        <f>#VALUE!</f>
        <v>#VALUE!</v>
      </c>
      <c r="BG39" s="933">
        <v>3</v>
      </c>
    </row>
    <row r="40" spans="1:59" ht="11.25" customHeight="1" x14ac:dyDescent="0.2">
      <c r="A40" s="537" t="s">
        <v>405</v>
      </c>
      <c r="B40" s="927" t="s">
        <v>406</v>
      </c>
      <c r="C40" s="994" t="s">
        <v>123</v>
      </c>
      <c r="D40" s="994" t="s">
        <v>4208</v>
      </c>
      <c r="E40" s="794">
        <v>25</v>
      </c>
      <c r="F40" s="526">
        <v>134</v>
      </c>
      <c r="G40" s="526" t="s">
        <v>37</v>
      </c>
      <c r="H40" s="526" t="s">
        <v>37</v>
      </c>
      <c r="I40" s="918">
        <v>81.98</v>
      </c>
      <c r="J40" s="704">
        <f t="shared" si="0"/>
        <v>1.7931202732373748</v>
      </c>
      <c r="K40" s="935">
        <v>0.36749999999999999</v>
      </c>
      <c r="L40" s="641">
        <v>4</v>
      </c>
      <c r="M40" s="695">
        <f t="shared" si="1"/>
        <v>1.47</v>
      </c>
      <c r="N40" s="923" t="s">
        <v>164</v>
      </c>
      <c r="O40" s="798">
        <v>0.33500000000000002</v>
      </c>
      <c r="P40" s="917">
        <v>43538</v>
      </c>
      <c r="Q40" s="917">
        <v>43556</v>
      </c>
      <c r="R40" s="695">
        <f t="shared" si="2"/>
        <v>9.701492537313424</v>
      </c>
      <c r="S40" s="761">
        <f>IF(INDEX(Historical!$D$7:$D$1439,MATCH(B40,Historical!$B$7:$B$1446,0))=0,"n/a",(INDEX(Historical!$C$7:$C$1439,MATCH(B40,Historical!$B$7:$B$1446,0))/INDEX(Historical!$D$7:$D$1439,MATCH(B40,Historical!$B$7:$B$1446,0))-1)*100)</f>
        <v>4.743083003952564</v>
      </c>
      <c r="T40" s="761">
        <f>IF(INDEX(Historical!$F$7:$F$1432,MATCH(B40,Historical!$B$7:$B$1446,0))=0,"n/a",((INDEX(Historical!$C$7:$C$1439,MATCH(B40,Historical!$B$7:$B$1446,0))/INDEX(Historical!$F$7:$F$1432,MATCH(B40,Historical!$B$7:$B$1446,0)))^(1/3)-1)*100)</f>
        <v>4.9873073145540125</v>
      </c>
      <c r="U40" s="761">
        <f>IF(INDEX(Historical!$H$7:$H$1432,MATCH(B40,Historical!$B$7:$B$1446,0))=0,"n/a",((INDEX(Historical!$C$7:$C$1439,MATCH(B40,Historical!$B$7:$B$1446,0))/INDEX(Historical!$H$7:$H$1432,MATCH(B40,Historical!$B$7:$B$1446,0)))^(1/5)-1)*100)</f>
        <v>6.6568932108852064</v>
      </c>
      <c r="V40" s="761">
        <f>IF(INDEX(Historical!$O$7:$O$1432,MATCH(B40,Historical!$B$7:$B$1446,0))=0,"n/a",((INDEX(Historical!$C$7:$C$1439,MATCH(B40,Historical!$B$7:$B$1446,0))/INDEX(Historical!$O$7:$O$1432,MATCH(B40,Historical!$B$7:$B$1446,0)))^(1/10)-1)*100)</f>
        <v>10.68721596482507</v>
      </c>
      <c r="W40" s="762">
        <f t="shared" si="3"/>
        <v>0.62288375502049353</v>
      </c>
      <c r="X40" s="763">
        <f t="shared" si="4"/>
        <v>1.3868527522677514</v>
      </c>
      <c r="Y40" s="928"/>
      <c r="Z40" s="704">
        <f t="shared" si="5"/>
        <v>24.137931034482758</v>
      </c>
      <c r="AA40" s="937">
        <f t="shared" si="6"/>
        <v>13.461412151067325</v>
      </c>
      <c r="AB40" s="641">
        <v>12</v>
      </c>
      <c r="AC40" s="918">
        <v>6.09</v>
      </c>
      <c r="AD40" s="918">
        <v>1.01</v>
      </c>
      <c r="AE40" s="918">
        <v>2.66</v>
      </c>
      <c r="AF40" s="918">
        <v>2.42</v>
      </c>
      <c r="AG40" s="918">
        <v>19</v>
      </c>
      <c r="AH40" s="918">
        <v>45.4</v>
      </c>
      <c r="AI40" s="918">
        <v>8.74</v>
      </c>
      <c r="AJ40" s="918">
        <v>4.8</v>
      </c>
      <c r="AK40" s="918">
        <v>13.29</v>
      </c>
      <c r="AL40" s="930">
        <v>8960</v>
      </c>
      <c r="AM40" s="924">
        <v>0.4</v>
      </c>
      <c r="AN40" s="918">
        <v>0.48</v>
      </c>
      <c r="AO40" s="804">
        <f t="shared" si="7"/>
        <v>-5.0113986669447446</v>
      </c>
      <c r="AP40" s="805">
        <f t="shared" si="8"/>
        <v>8.4500134841225805</v>
      </c>
      <c r="AQ40" s="938">
        <f t="shared" si="9"/>
        <v>20.326624754056489</v>
      </c>
      <c r="AR40" s="704">
        <f>INDEX(Historical!$C$7:$C$1439,MATCH(B40,Historical!$B$7:$B$1446,0))*IF(AH40="n/a",1.03,IF(AH40&lt;0,1.01,IF(AH40&gt;10,1.1,(1+AH40/100))))</f>
        <v>1.4575</v>
      </c>
      <c r="AS40" s="937">
        <f t="shared" si="10"/>
        <v>1.5848854999999999</v>
      </c>
      <c r="AT40" s="937">
        <f t="shared" si="15"/>
        <v>1.7433740500000001</v>
      </c>
      <c r="AU40" s="937">
        <f t="shared" si="15"/>
        <v>1.9177114550000003</v>
      </c>
      <c r="AV40" s="937">
        <f t="shared" si="15"/>
        <v>2.1094826005000007</v>
      </c>
      <c r="AW40" s="704">
        <f t="shared" si="12"/>
        <v>8.8129536055000006</v>
      </c>
      <c r="AX40" s="812">
        <f t="shared" si="13"/>
        <v>10.750126378994878</v>
      </c>
      <c r="AY40" s="997">
        <v>1.64</v>
      </c>
      <c r="AZ40" s="924">
        <v>14.04</v>
      </c>
      <c r="BA40" s="924">
        <v>-24.610000000000003</v>
      </c>
      <c r="BB40" s="924">
        <v>-1.05</v>
      </c>
      <c r="BC40" s="924">
        <v>-10.17</v>
      </c>
      <c r="BE40" s="666">
        <v>1995</v>
      </c>
      <c r="BF40" s="948" t="e">
        <f>#VALUE!</f>
        <v>#VALUE!</v>
      </c>
      <c r="BG40" s="933">
        <v>9.1999999999999993</v>
      </c>
    </row>
    <row r="41" spans="1:59" ht="11.25" customHeight="1" x14ac:dyDescent="0.2">
      <c r="A41" s="537" t="s">
        <v>899</v>
      </c>
      <c r="B41" s="927" t="s">
        <v>900</v>
      </c>
      <c r="C41" s="994" t="s">
        <v>131</v>
      </c>
      <c r="D41" s="994" t="s">
        <v>4366</v>
      </c>
      <c r="E41" s="794">
        <v>9</v>
      </c>
      <c r="F41" s="526">
        <v>432</v>
      </c>
      <c r="G41" s="526" t="s">
        <v>37</v>
      </c>
      <c r="H41" s="526" t="s">
        <v>37</v>
      </c>
      <c r="I41" s="926">
        <v>82.23</v>
      </c>
      <c r="J41" s="704">
        <f t="shared" si="0"/>
        <v>2.8578377721026391</v>
      </c>
      <c r="K41" s="929">
        <v>0.58750000000000002</v>
      </c>
      <c r="L41" s="641">
        <v>4</v>
      </c>
      <c r="M41" s="695">
        <f t="shared" si="1"/>
        <v>2.35</v>
      </c>
      <c r="N41" s="923" t="s">
        <v>119</v>
      </c>
      <c r="O41" s="797">
        <v>0.56000000000000005</v>
      </c>
      <c r="P41" s="917">
        <v>43510</v>
      </c>
      <c r="Q41" s="917">
        <v>43525</v>
      </c>
      <c r="R41" s="695">
        <f t="shared" si="2"/>
        <v>4.9107142857142794</v>
      </c>
      <c r="S41" s="761">
        <f>IF(INDEX(Historical!$D$7:$D$1439,MATCH(B41,Historical!$B$7:$B$1446,0))=0,"n/a",(INDEX(Historical!$C$7:$C$1439,MATCH(B41,Historical!$B$7:$B$1446,0))/INDEX(Historical!$D$7:$D$1439,MATCH(B41,Historical!$B$7:$B$1446,0))-1)*100)</f>
        <v>4.6728971962616939</v>
      </c>
      <c r="T41" s="761">
        <f>IF(INDEX(Historical!$F$7:$F$1432,MATCH(B41,Historical!$B$7:$B$1446,0))=0,"n/a",((INDEX(Historical!$C$7:$C$1439,MATCH(B41,Historical!$B$7:$B$1446,0))/INDEX(Historical!$F$7:$F$1432,MATCH(B41,Historical!$B$7:$B$1446,0)))^(1/3)-1)*100)</f>
        <v>3.5060057376524956</v>
      </c>
      <c r="U41" s="761">
        <f>IF(INDEX(Historical!$H$7:$H$1432,MATCH(B41,Historical!$B$7:$B$1446,0))=0,"n/a",((INDEX(Historical!$C$7:$C$1439,MATCH(B41,Historical!$B$7:$B$1446,0))/INDEX(Historical!$H$7:$H$1432,MATCH(B41,Historical!$B$7:$B$1446,0)))^(1/5)-1)*100)</f>
        <v>3.3472401576997379</v>
      </c>
      <c r="V41" s="761">
        <f>IF(INDEX(Historical!$O$7:$O$1432,MATCH(B41,Historical!$B$7:$B$1446,0))=0,"n/a",((INDEX(Historical!$C$7:$C$1439,MATCH(B41,Historical!$B$7:$B$1446,0))/INDEX(Historical!$O$7:$O$1432,MATCH(B41,Historical!$B$7:$B$1446,0)))^(1/10)-1)*100)</f>
        <v>2.676713008015108</v>
      </c>
      <c r="W41" s="762">
        <f t="shared" si="3"/>
        <v>1.2505039381049869</v>
      </c>
      <c r="X41" s="763">
        <f t="shared" si="4"/>
        <v>0.65632159954896829</v>
      </c>
      <c r="Y41" s="707"/>
      <c r="Z41" s="704">
        <f t="shared" si="5"/>
        <v>69.526627218934905</v>
      </c>
      <c r="AA41" s="937">
        <f t="shared" si="6"/>
        <v>24.328402366863909</v>
      </c>
      <c r="AB41" s="641">
        <v>12</v>
      </c>
      <c r="AC41" s="918">
        <v>3.38</v>
      </c>
      <c r="AD41" s="918">
        <v>4.05</v>
      </c>
      <c r="AE41" s="918">
        <v>2.83</v>
      </c>
      <c r="AF41" s="918">
        <v>1.96</v>
      </c>
      <c r="AG41" s="918">
        <v>8.2000000000000011</v>
      </c>
      <c r="AH41" s="918">
        <v>8.3000000000000007</v>
      </c>
      <c r="AI41" s="918">
        <v>7.6899999999999995</v>
      </c>
      <c r="AJ41" s="918">
        <v>5.0999999999999996</v>
      </c>
      <c r="AK41" s="918">
        <v>6</v>
      </c>
      <c r="AL41" s="930">
        <v>4240</v>
      </c>
      <c r="AM41" s="924">
        <v>0.2</v>
      </c>
      <c r="AN41" s="918">
        <v>0.69</v>
      </c>
      <c r="AO41" s="804">
        <f t="shared" si="7"/>
        <v>-18.123324437061534</v>
      </c>
      <c r="AP41" s="805">
        <f t="shared" si="8"/>
        <v>6.2050779298023766</v>
      </c>
      <c r="AQ41" s="938">
        <f t="shared" si="9"/>
        <v>45.577270263448064</v>
      </c>
      <c r="AR41" s="704">
        <f>INDEX(Historical!$C$7:$C$1439,MATCH(B41,Historical!$B$7:$B$1446,0))*IF(AH41="n/a",1.03,IF(AH41&lt;0,1.01,IF(AH41&gt;10,1.1,(1+AH41/100))))</f>
        <v>2.4259200000000001</v>
      </c>
      <c r="AS41" s="937">
        <f t="shared" si="10"/>
        <v>2.6124732480000001</v>
      </c>
      <c r="AT41" s="937">
        <f t="shared" si="15"/>
        <v>2.7692216428800003</v>
      </c>
      <c r="AU41" s="937">
        <f t="shared" si="15"/>
        <v>2.9353749414528005</v>
      </c>
      <c r="AV41" s="937">
        <f t="shared" si="15"/>
        <v>3.1114974379399687</v>
      </c>
      <c r="AW41" s="704">
        <f t="shared" si="12"/>
        <v>13.854487270272768</v>
      </c>
      <c r="AX41" s="812">
        <f t="shared" si="13"/>
        <v>16.848458312383276</v>
      </c>
      <c r="AY41" s="997">
        <v>0.28000000000000003</v>
      </c>
      <c r="AZ41" s="924">
        <v>16.8</v>
      </c>
      <c r="BA41" s="924">
        <v>-2.41</v>
      </c>
      <c r="BB41" s="924">
        <v>3.3099999999999996</v>
      </c>
      <c r="BC41" s="924">
        <v>6.1899999999999995</v>
      </c>
      <c r="BE41" s="666">
        <v>2011</v>
      </c>
      <c r="BF41" s="948" t="e">
        <f>#VALUE!</f>
        <v>#VALUE!</v>
      </c>
      <c r="BG41" s="933">
        <v>3.4000000000000004</v>
      </c>
    </row>
    <row r="42" spans="1:59" ht="11.25" customHeight="1" x14ac:dyDescent="0.2">
      <c r="A42" s="932" t="s">
        <v>4461</v>
      </c>
      <c r="B42" s="927" t="s">
        <v>3994</v>
      </c>
      <c r="C42" s="994" t="s">
        <v>112</v>
      </c>
      <c r="D42" s="994" t="s">
        <v>213</v>
      </c>
      <c r="E42" s="794">
        <v>5</v>
      </c>
      <c r="F42" s="526">
        <v>855</v>
      </c>
      <c r="G42" s="526" t="s">
        <v>106</v>
      </c>
      <c r="H42" s="526" t="s">
        <v>106</v>
      </c>
      <c r="I42" s="926">
        <v>99.94</v>
      </c>
      <c r="J42" s="704">
        <f t="shared" si="0"/>
        <v>0.48028817290374226</v>
      </c>
      <c r="K42" s="929">
        <v>0.12</v>
      </c>
      <c r="L42" s="641">
        <v>4</v>
      </c>
      <c r="M42" s="695">
        <f t="shared" si="1"/>
        <v>0.48</v>
      </c>
      <c r="N42" s="923" t="s">
        <v>493</v>
      </c>
      <c r="O42" s="797">
        <v>0.11</v>
      </c>
      <c r="P42" s="917">
        <v>43481</v>
      </c>
      <c r="Q42" s="917">
        <v>43494</v>
      </c>
      <c r="R42" s="695">
        <f t="shared" si="2"/>
        <v>9.0909090909090864</v>
      </c>
      <c r="S42" s="761">
        <f>IF(INDEX(Historical!$D$7:$D$1439,MATCH(B42,Historical!$B$7:$B$1446,0))=0,"n/a",(INDEX(Historical!$C$7:$C$1439,MATCH(B42,Historical!$B$7:$B$1446,0))/INDEX(Historical!$D$7:$D$1439,MATCH(B42,Historical!$B$7:$B$1446,0))-1)*100)</f>
        <v>9.9999999999999858</v>
      </c>
      <c r="T42" s="761">
        <f>IF(INDEX(Historical!$F$7:$F$1432,MATCH(B42,Historical!$B$7:$B$1446,0))=0,"n/a",((INDEX(Historical!$C$7:$C$1439,MATCH(B42,Historical!$B$7:$B$1446,0))/INDEX(Historical!$F$7:$F$1432,MATCH(B42,Historical!$B$7:$B$1446,0)))^(1/3)-1)*100)</f>
        <v>11.199004528465784</v>
      </c>
      <c r="U42" s="761">
        <f>IF(INDEX(Historical!$H$7:$H$1432,MATCH(B42,Historical!$B$7:$B$1446,0))=0,"n/a",((INDEX(Historical!$C$7:$C$1439,MATCH(B42,Historical!$B$7:$B$1446,0))/INDEX(Historical!$H$7:$H$1432,MATCH(B42,Historical!$B$7:$B$1446,0)))^(1/5)-1)*100)</f>
        <v>9.4608784223157549</v>
      </c>
      <c r="V42" s="761">
        <f>IF(INDEX(Historical!$O$7:$O$1432,MATCH(B42,Historical!$B$7:$B$1446,0))=0,"n/a",((INDEX(Historical!$C$7:$C$1439,MATCH(B42,Historical!$B$7:$B$1446,0))/INDEX(Historical!$O$7:$O$1432,MATCH(B42,Historical!$B$7:$B$1446,0)))^(1/10)-1)*100)</f>
        <v>6.2488268514150569</v>
      </c>
      <c r="W42" s="762">
        <f t="shared" si="3"/>
        <v>1.5140247357267267</v>
      </c>
      <c r="X42" s="763">
        <f t="shared" si="4"/>
        <v>0.6307252281543837</v>
      </c>
      <c r="Y42" s="928"/>
      <c r="Z42" s="704">
        <f t="shared" si="5"/>
        <v>8.0536912751677843</v>
      </c>
      <c r="AA42" s="937">
        <f t="shared" si="6"/>
        <v>16.768456375838927</v>
      </c>
      <c r="AB42" s="641">
        <v>12</v>
      </c>
      <c r="AC42" s="918">
        <v>5.96</v>
      </c>
      <c r="AD42" s="918">
        <v>2.54</v>
      </c>
      <c r="AE42" s="918">
        <v>1.19</v>
      </c>
      <c r="AF42" s="918">
        <v>2.2999999999999998</v>
      </c>
      <c r="AG42" s="918">
        <v>15.1</v>
      </c>
      <c r="AH42" s="918">
        <v>27.700000000000003</v>
      </c>
      <c r="AI42" s="918">
        <v>12.809999999999999</v>
      </c>
      <c r="AJ42" s="918">
        <v>15</v>
      </c>
      <c r="AK42" s="918">
        <v>6.6000000000000005</v>
      </c>
      <c r="AL42" s="930">
        <v>1200</v>
      </c>
      <c r="AM42" s="924">
        <v>0.3</v>
      </c>
      <c r="AN42" s="918">
        <v>0.17</v>
      </c>
      <c r="AO42" s="804">
        <f t="shared" si="7"/>
        <v>-6.827289780619429</v>
      </c>
      <c r="AP42" s="805">
        <f t="shared" si="8"/>
        <v>9.9411665952194976</v>
      </c>
      <c r="AQ42" s="938">
        <f t="shared" si="9"/>
        <v>30.923980766498449</v>
      </c>
      <c r="AR42" s="704">
        <f>INDEX(Historical!$C$7:$C$1439,MATCH(B42,Historical!$B$7:$B$1446,0))*IF(AH42="n/a",1.03,IF(AH42&lt;0,1.01,IF(AH42&gt;10,1.1,(1+AH42/100))))</f>
        <v>0.48400000000000004</v>
      </c>
      <c r="AS42" s="937">
        <f t="shared" si="10"/>
        <v>0.5324000000000001</v>
      </c>
      <c r="AT42" s="937">
        <f t="shared" si="15"/>
        <v>0.56753840000000011</v>
      </c>
      <c r="AU42" s="937">
        <f t="shared" si="15"/>
        <v>0.6049959344000001</v>
      </c>
      <c r="AV42" s="937">
        <f t="shared" si="15"/>
        <v>0.64492566607040014</v>
      </c>
      <c r="AW42" s="704">
        <f t="shared" si="12"/>
        <v>2.8338600004704002</v>
      </c>
      <c r="AX42" s="812">
        <f t="shared" si="13"/>
        <v>2.8355613372727637</v>
      </c>
      <c r="AY42" s="997">
        <v>0.86</v>
      </c>
      <c r="AZ42" s="924">
        <v>37.85</v>
      </c>
      <c r="BA42" s="924">
        <v>-16.13</v>
      </c>
      <c r="BB42" s="924">
        <v>8.44</v>
      </c>
      <c r="BC42" s="924">
        <v>11.89</v>
      </c>
      <c r="BE42" s="666">
        <v>2015</v>
      </c>
      <c r="BF42" s="948" t="e">
        <f>#VALUE!</f>
        <v>#VALUE!</v>
      </c>
      <c r="BG42" s="933">
        <v>10</v>
      </c>
    </row>
    <row r="43" spans="1:59" s="840" customFormat="1" ht="11.25" customHeight="1" x14ac:dyDescent="0.2">
      <c r="A43" s="699" t="s">
        <v>895</v>
      </c>
      <c r="B43" s="848" t="s">
        <v>896</v>
      </c>
      <c r="C43" s="994" t="s">
        <v>112</v>
      </c>
      <c r="D43" s="994" t="s">
        <v>4370</v>
      </c>
      <c r="E43" s="820">
        <v>7</v>
      </c>
      <c r="F43" s="526">
        <v>666</v>
      </c>
      <c r="G43" s="1151" t="s">
        <v>106</v>
      </c>
      <c r="H43" s="1151" t="s">
        <v>106</v>
      </c>
      <c r="I43" s="821">
        <v>56.12</v>
      </c>
      <c r="J43" s="822">
        <f t="shared" si="0"/>
        <v>2.4946543121881679</v>
      </c>
      <c r="K43" s="823">
        <v>0.35</v>
      </c>
      <c r="L43" s="824">
        <v>4</v>
      </c>
      <c r="M43" s="825">
        <f t="shared" si="1"/>
        <v>1.4</v>
      </c>
      <c r="N43" s="826" t="s">
        <v>250</v>
      </c>
      <c r="O43" s="827">
        <v>0.32</v>
      </c>
      <c r="P43" s="828">
        <v>43511</v>
      </c>
      <c r="Q43" s="828">
        <v>43531</v>
      </c>
      <c r="R43" s="825">
        <f t="shared" si="2"/>
        <v>9.3749999999999911</v>
      </c>
      <c r="S43" s="761">
        <f>IF(INDEX(Historical!$D$7:$D$1439,MATCH(B43,Historical!$B$7:$B$1446,0))=0,"n/a",(INDEX(Historical!$C$7:$C$1439,MATCH(B43,Historical!$B$7:$B$1446,0))/INDEX(Historical!$D$7:$D$1439,MATCH(B43,Historical!$B$7:$B$1446,0))-1)*100)</f>
        <v>6.6666666666666652</v>
      </c>
      <c r="T43" s="761">
        <f>IF(INDEX(Historical!$F$7:$F$1432,MATCH(B43,Historical!$B$7:$B$1446,0))=0,"n/a",((INDEX(Historical!$C$7:$C$1439,MATCH(B43,Historical!$B$7:$B$1446,0))/INDEX(Historical!$F$7:$F$1432,MATCH(B43,Historical!$B$7:$B$1446,0)))^(1/3)-1)*100)</f>
        <v>16.960709528514649</v>
      </c>
      <c r="U43" s="761">
        <f>IF(INDEX(Historical!$H$7:$H$1432,MATCH(B43,Historical!$B$7:$B$1446,0))=0,"n/a",((INDEX(Historical!$C$7:$C$1439,MATCH(B43,Historical!$B$7:$B$1446,0))/INDEX(Historical!$H$7:$H$1432,MATCH(B43,Historical!$B$7:$B$1446,0)))^(1/5)-1)*100)</f>
        <v>44.955932735539108</v>
      </c>
      <c r="V43" s="761" t="str">
        <f>IF(INDEX(Historical!$O$7:$O$1432,MATCH(B43,Historical!$B$7:$B$1446,0))=0,"n/a",((INDEX(Historical!$C$7:$C$1439,MATCH(B43,Historical!$B$7:$B$1446,0))/INDEX(Historical!$O$7:$O$1432,MATCH(B43,Historical!$B$7:$B$1446,0)))^(1/10)-1)*100)</f>
        <v>n/a</v>
      </c>
      <c r="W43" s="829" t="str">
        <f t="shared" si="3"/>
        <v>n/a</v>
      </c>
      <c r="X43" s="830" t="str">
        <f t="shared" si="4"/>
        <v>n/a</v>
      </c>
      <c r="Y43" s="851"/>
      <c r="Z43" s="822">
        <f t="shared" si="5"/>
        <v>39.660056657223798</v>
      </c>
      <c r="AA43" s="832">
        <f t="shared" si="6"/>
        <v>15.898016997167138</v>
      </c>
      <c r="AB43" s="824">
        <v>12</v>
      </c>
      <c r="AC43" s="833">
        <v>3.53</v>
      </c>
      <c r="AD43" s="833">
        <v>1.36</v>
      </c>
      <c r="AE43" s="833">
        <v>0.85</v>
      </c>
      <c r="AF43" s="833">
        <v>1.84</v>
      </c>
      <c r="AG43" s="833">
        <v>12</v>
      </c>
      <c r="AH43" s="833">
        <v>-39.6</v>
      </c>
      <c r="AI43" s="833">
        <v>12.01</v>
      </c>
      <c r="AJ43" s="833">
        <v>-0.3</v>
      </c>
      <c r="AK43" s="833">
        <v>11.67</v>
      </c>
      <c r="AL43" s="834">
        <v>7030</v>
      </c>
      <c r="AM43" s="835">
        <v>0.3</v>
      </c>
      <c r="AN43" s="833">
        <v>0.56000000000000005</v>
      </c>
      <c r="AO43" s="836">
        <f t="shared" si="7"/>
        <v>31.552570050560135</v>
      </c>
      <c r="AP43" s="837">
        <f t="shared" si="8"/>
        <v>47.450587047727275</v>
      </c>
      <c r="AQ43" s="838">
        <f t="shared" si="9"/>
        <v>14.022125094284599</v>
      </c>
      <c r="AR43" s="704">
        <f>INDEX(Historical!$C$7:$C$1439,MATCH(B43,Historical!$B$7:$B$1446,0))*IF(AH43="n/a",1.03,IF(AH43&lt;0,1.01,IF(AH43&gt;10,1.1,(1+AH43/100))))</f>
        <v>1.2927999999999999</v>
      </c>
      <c r="AS43" s="832">
        <f t="shared" si="10"/>
        <v>1.42208</v>
      </c>
      <c r="AT43" s="832">
        <f t="shared" si="15"/>
        <v>1.5642880000000001</v>
      </c>
      <c r="AU43" s="832">
        <f t="shared" si="15"/>
        <v>1.7207168000000004</v>
      </c>
      <c r="AV43" s="832">
        <f t="shared" si="15"/>
        <v>1.8927884800000006</v>
      </c>
      <c r="AW43" s="822">
        <f t="shared" si="12"/>
        <v>7.8926732800000003</v>
      </c>
      <c r="AX43" s="839">
        <f t="shared" si="13"/>
        <v>14.063922451888811</v>
      </c>
      <c r="AY43" s="998">
        <v>0.78</v>
      </c>
      <c r="AZ43" s="835">
        <v>5.1100000000000003</v>
      </c>
      <c r="BA43" s="835">
        <v>-25</v>
      </c>
      <c r="BB43" s="835">
        <v>-8</v>
      </c>
      <c r="BC43" s="835">
        <v>-11.58</v>
      </c>
      <c r="BD43" s="964"/>
      <c r="BE43" s="666">
        <v>2013</v>
      </c>
      <c r="BF43" s="948" t="e">
        <f>#VALUE!</f>
        <v>#VALUE!</v>
      </c>
      <c r="BG43" s="895">
        <v>4</v>
      </c>
    </row>
    <row r="44" spans="1:59" ht="11.25" customHeight="1" x14ac:dyDescent="0.2">
      <c r="A44" s="537" t="s">
        <v>901</v>
      </c>
      <c r="B44" s="927" t="s">
        <v>902</v>
      </c>
      <c r="C44" s="994" t="s">
        <v>108</v>
      </c>
      <c r="D44" s="994" t="s">
        <v>118</v>
      </c>
      <c r="E44" s="794">
        <v>9</v>
      </c>
      <c r="F44" s="526">
        <v>460</v>
      </c>
      <c r="G44" s="526" t="s">
        <v>115</v>
      </c>
      <c r="H44" s="526" t="s">
        <v>115</v>
      </c>
      <c r="I44" s="926">
        <v>94.18</v>
      </c>
      <c r="J44" s="704">
        <f t="shared" si="0"/>
        <v>2.1235931195582927</v>
      </c>
      <c r="K44" s="929">
        <v>0.5</v>
      </c>
      <c r="L44" s="641">
        <v>4</v>
      </c>
      <c r="M44" s="695">
        <f t="shared" si="1"/>
        <v>2</v>
      </c>
      <c r="N44" s="923" t="s">
        <v>164</v>
      </c>
      <c r="O44" s="797">
        <v>0.46</v>
      </c>
      <c r="P44" s="917">
        <v>43523</v>
      </c>
      <c r="Q44" s="917">
        <v>43556</v>
      </c>
      <c r="R44" s="695">
        <f t="shared" si="2"/>
        <v>8.6956521739130395</v>
      </c>
      <c r="S44" s="761">
        <f>IF(INDEX(Historical!$D$7:$D$1439,MATCH(B44,Historical!$B$7:$B$1446,0))=0,"n/a",(INDEX(Historical!$C$7:$C$1439,MATCH(B44,Historical!$B$7:$B$1446,0))/INDEX(Historical!$D$7:$D$1439,MATCH(B44,Historical!$B$7:$B$1446,0))-1)*100)</f>
        <v>21.527777777777789</v>
      </c>
      <c r="T44" s="761">
        <f>IF(INDEX(Historical!$F$7:$F$1432,MATCH(B44,Historical!$B$7:$B$1446,0))=0,"n/a",((INDEX(Historical!$C$7:$C$1439,MATCH(B44,Historical!$B$7:$B$1446,0))/INDEX(Historical!$F$7:$F$1432,MATCH(B44,Historical!$B$7:$B$1446,0)))^(1/3)-1)*100)</f>
        <v>14.038635910666496</v>
      </c>
      <c r="U44" s="761">
        <f>IF(INDEX(Historical!$H$7:$H$1432,MATCH(B44,Historical!$B$7:$B$1446,0))=0,"n/a",((INDEX(Historical!$C$7:$C$1439,MATCH(B44,Historical!$B$7:$B$1446,0))/INDEX(Historical!$H$7:$H$1432,MATCH(B44,Historical!$B$7:$B$1446,0)))^(1/5)-1)*100)</f>
        <v>11.842691472014465</v>
      </c>
      <c r="V44" s="761">
        <f>IF(INDEX(Historical!$O$7:$O$1432,MATCH(B44,Historical!$B$7:$B$1446,0))=0,"n/a",((INDEX(Historical!$C$7:$C$1439,MATCH(B44,Historical!$B$7:$B$1446,0))/INDEX(Historical!$O$7:$O$1432,MATCH(B44,Historical!$B$7:$B$1446,0)))^(1/10)-1)*100)</f>
        <v>0.65130730224511879</v>
      </c>
      <c r="W44" s="762">
        <f t="shared" si="3"/>
        <v>18.182955159863202</v>
      </c>
      <c r="X44" s="763">
        <f t="shared" si="4"/>
        <v>2.888461334637674</v>
      </c>
      <c r="Y44" s="718"/>
      <c r="Z44" s="704">
        <f t="shared" si="5"/>
        <v>34.482758620689658</v>
      </c>
      <c r="AA44" s="937">
        <f t="shared" si="6"/>
        <v>16.237931034482759</v>
      </c>
      <c r="AB44" s="641">
        <v>12</v>
      </c>
      <c r="AC44" s="918">
        <v>5.8</v>
      </c>
      <c r="AD44" s="918">
        <v>1.33</v>
      </c>
      <c r="AE44" s="918">
        <v>0.79</v>
      </c>
      <c r="AF44" s="918">
        <v>1.66</v>
      </c>
      <c r="AG44" s="918">
        <v>10.199999999999999</v>
      </c>
      <c r="AH44" s="918">
        <v>-15.8</v>
      </c>
      <c r="AI44" s="918">
        <v>7.5200000000000005</v>
      </c>
      <c r="AJ44" s="918">
        <v>4.1000000000000005</v>
      </c>
      <c r="AK44" s="918">
        <v>12.22</v>
      </c>
      <c r="AL44" s="930">
        <v>31400</v>
      </c>
      <c r="AM44" s="924">
        <v>0.2</v>
      </c>
      <c r="AN44" s="918">
        <v>0.33</v>
      </c>
      <c r="AO44" s="804">
        <f t="shared" si="7"/>
        <v>-2.2716464429100007</v>
      </c>
      <c r="AP44" s="805">
        <f t="shared" si="8"/>
        <v>13.966284591572759</v>
      </c>
      <c r="AQ44" s="938">
        <f t="shared" si="9"/>
        <v>9.4531163299131471</v>
      </c>
      <c r="AR44" s="704">
        <f>INDEX(Historical!$C$7:$C$1439,MATCH(B44,Historical!$B$7:$B$1446,0))*IF(AH44="n/a",1.03,IF(AH44&lt;0,1.01,IF(AH44&gt;10,1.1,(1+AH44/100))))</f>
        <v>1.7675000000000001</v>
      </c>
      <c r="AS44" s="937">
        <f t="shared" si="10"/>
        <v>1.9004159999999999</v>
      </c>
      <c r="AT44" s="937">
        <f t="shared" si="15"/>
        <v>2.0904576000000001</v>
      </c>
      <c r="AU44" s="937">
        <f t="shared" si="15"/>
        <v>2.2995033600000006</v>
      </c>
      <c r="AV44" s="937">
        <f t="shared" si="15"/>
        <v>2.5294536960000009</v>
      </c>
      <c r="AW44" s="704">
        <f t="shared" si="12"/>
        <v>10.587330656000002</v>
      </c>
      <c r="AX44" s="812">
        <f t="shared" si="13"/>
        <v>11.241591267785093</v>
      </c>
      <c r="AY44" s="997">
        <v>0.81</v>
      </c>
      <c r="AZ44" s="924">
        <v>22.31</v>
      </c>
      <c r="BA44" s="924">
        <v>-8.32</v>
      </c>
      <c r="BB44" s="924">
        <v>2.4699999999999998</v>
      </c>
      <c r="BC44" s="924">
        <v>1.72</v>
      </c>
      <c r="BE44" s="666">
        <v>2011</v>
      </c>
      <c r="BF44" s="948" t="e">
        <f>#VALUE!</f>
        <v>#VALUE!</v>
      </c>
      <c r="BG44" s="933">
        <v>1.9</v>
      </c>
    </row>
    <row r="45" spans="1:59" ht="11.25" customHeight="1" x14ac:dyDescent="0.2">
      <c r="A45" s="537" t="s">
        <v>3808</v>
      </c>
      <c r="B45" s="927" t="s">
        <v>3809</v>
      </c>
      <c r="C45" s="994" t="s">
        <v>112</v>
      </c>
      <c r="D45" s="994" t="s">
        <v>1230</v>
      </c>
      <c r="E45" s="794">
        <v>6</v>
      </c>
      <c r="F45" s="526">
        <v>786</v>
      </c>
      <c r="G45" s="526" t="s">
        <v>106</v>
      </c>
      <c r="H45" s="526" t="s">
        <v>106</v>
      </c>
      <c r="I45" s="926">
        <v>90.71</v>
      </c>
      <c r="J45" s="704">
        <f t="shared" si="0"/>
        <v>1.1906074302722967</v>
      </c>
      <c r="K45" s="929">
        <v>0.27</v>
      </c>
      <c r="L45" s="641">
        <v>4</v>
      </c>
      <c r="M45" s="695">
        <f t="shared" si="1"/>
        <v>1.08</v>
      </c>
      <c r="N45" s="923" t="s">
        <v>152</v>
      </c>
      <c r="O45" s="797">
        <v>0.21</v>
      </c>
      <c r="P45" s="917">
        <v>43538</v>
      </c>
      <c r="Q45" s="917">
        <v>43553</v>
      </c>
      <c r="R45" s="695">
        <f t="shared" si="2"/>
        <v>28.571428571428587</v>
      </c>
      <c r="S45" s="761">
        <f>IF(INDEX(Historical!$D$7:$D$1439,MATCH(B45,Historical!$B$7:$B$1446,0))=0,"n/a",(INDEX(Historical!$C$7:$C$1439,MATCH(B45,Historical!$B$7:$B$1446,0))/INDEX(Historical!$D$7:$D$1439,MATCH(B45,Historical!$B$7:$B$1446,0))-1)*100)</f>
        <v>31.25</v>
      </c>
      <c r="T45" s="761">
        <f>IF(INDEX(Historical!$F$7:$F$1432,MATCH(B45,Historical!$B$7:$B$1446,0))=0,"n/a",((INDEX(Historical!$C$7:$C$1439,MATCH(B45,Historical!$B$7:$B$1446,0))/INDEX(Historical!$F$7:$F$1432,MATCH(B45,Historical!$B$7:$B$1446,0)))^(1/3)-1)*100)</f>
        <v>28.057916498749425</v>
      </c>
      <c r="U45" s="761" t="str">
        <f>IF(INDEX(Historical!$H$7:$H$1432,MATCH(B45,Historical!$B$7:$B$1446,0))=0,"n/a",((INDEX(Historical!$C$7:$C$1439,MATCH(B45,Historical!$B$7:$B$1446,0))/INDEX(Historical!$H$7:$H$1432,MATCH(B45,Historical!$B$7:$B$1446,0)))^(1/5)-1)*100)</f>
        <v>n/a</v>
      </c>
      <c r="V45" s="761" t="str">
        <f>IF(INDEX(Historical!$O$7:$O$1432,MATCH(B45,Historical!$B$7:$B$1446,0))=0,"n/a",((INDEX(Historical!$C$7:$C$1439,MATCH(B45,Historical!$B$7:$B$1446,0))/INDEX(Historical!$O$7:$O$1432,MATCH(B45,Historical!$B$7:$B$1446,0)))^(1/10)-1)*100)</f>
        <v>n/a</v>
      </c>
      <c r="W45" s="762" t="str">
        <f t="shared" si="3"/>
        <v>n/a</v>
      </c>
      <c r="X45" s="763" t="str">
        <f t="shared" si="4"/>
        <v>n/a</v>
      </c>
      <c r="Y45" s="928" t="s">
        <v>4086</v>
      </c>
      <c r="Z45" s="704">
        <f t="shared" si="5"/>
        <v>25</v>
      </c>
      <c r="AA45" s="937">
        <f t="shared" si="6"/>
        <v>20.997685185185183</v>
      </c>
      <c r="AB45" s="641">
        <v>12</v>
      </c>
      <c r="AC45" s="918">
        <v>4.32</v>
      </c>
      <c r="AD45" s="918">
        <v>2.37</v>
      </c>
      <c r="AE45" s="918">
        <v>3.2</v>
      </c>
      <c r="AF45" s="918">
        <v>13.2</v>
      </c>
      <c r="AG45" s="920">
        <v>78.7</v>
      </c>
      <c r="AH45" s="918">
        <v>27.200000000000003</v>
      </c>
      <c r="AI45" s="918">
        <v>9.09</v>
      </c>
      <c r="AJ45" s="918">
        <v>63.1</v>
      </c>
      <c r="AK45" s="918">
        <v>8.870000000000001</v>
      </c>
      <c r="AL45" s="930">
        <v>8730</v>
      </c>
      <c r="AM45" s="924">
        <v>0.4</v>
      </c>
      <c r="AN45" s="918">
        <v>2.2200000000000002</v>
      </c>
      <c r="AO45" s="804" t="str">
        <f t="shared" si="7"/>
        <v>n/a</v>
      </c>
      <c r="AP45" s="805" t="str">
        <f t="shared" si="8"/>
        <v>n/a</v>
      </c>
      <c r="AQ45" s="938">
        <f t="shared" si="9"/>
        <v>250.97922980297054</v>
      </c>
      <c r="AR45" s="704">
        <f>INDEX(Historical!$C$7:$C$1439,MATCH(B45,Historical!$B$7:$B$1446,0))*IF(AH45="n/a",1.03,IF(AH45&lt;0,1.01,IF(AH45&gt;10,1.1,(1+AH45/100))))</f>
        <v>0.92400000000000004</v>
      </c>
      <c r="AS45" s="937">
        <f t="shared" si="10"/>
        <v>1.0079916</v>
      </c>
      <c r="AT45" s="937">
        <f t="shared" si="15"/>
        <v>1.09740045492</v>
      </c>
      <c r="AU45" s="937">
        <f t="shared" si="15"/>
        <v>1.194739875271404</v>
      </c>
      <c r="AV45" s="937">
        <f t="shared" si="15"/>
        <v>1.3007133022079775</v>
      </c>
      <c r="AW45" s="704">
        <f t="shared" si="12"/>
        <v>5.5248452323993815</v>
      </c>
      <c r="AX45" s="812">
        <f t="shared" si="13"/>
        <v>6.0906683192584961</v>
      </c>
      <c r="AY45" s="997">
        <v>1.18</v>
      </c>
      <c r="AZ45" s="924">
        <v>22.830000000000002</v>
      </c>
      <c r="BA45" s="924">
        <v>-3.81</v>
      </c>
      <c r="BB45" s="924">
        <v>3</v>
      </c>
      <c r="BC45" s="924">
        <v>6.25</v>
      </c>
      <c r="BE45" s="666">
        <v>2014</v>
      </c>
      <c r="BF45" s="948" t="e">
        <f>#VALUE!</f>
        <v>#VALUE!</v>
      </c>
      <c r="BG45" s="933">
        <v>16.100000000000001</v>
      </c>
    </row>
    <row r="46" spans="1:59" ht="11.25" customHeight="1" x14ac:dyDescent="0.2">
      <c r="A46" s="537" t="s">
        <v>964</v>
      </c>
      <c r="B46" s="927" t="s">
        <v>965</v>
      </c>
      <c r="C46" s="994" t="s">
        <v>247</v>
      </c>
      <c r="D46" s="994" t="s">
        <v>4371</v>
      </c>
      <c r="E46" s="794">
        <v>9</v>
      </c>
      <c r="F46" s="526">
        <v>373</v>
      </c>
      <c r="G46" s="526" t="s">
        <v>106</v>
      </c>
      <c r="H46" s="526" t="s">
        <v>106</v>
      </c>
      <c r="I46" s="926">
        <v>73.53</v>
      </c>
      <c r="J46" s="704">
        <f t="shared" si="0"/>
        <v>3.3727730178158577</v>
      </c>
      <c r="K46" s="929">
        <v>0.62</v>
      </c>
      <c r="L46" s="641">
        <v>4</v>
      </c>
      <c r="M46" s="695">
        <f t="shared" si="1"/>
        <v>2.48</v>
      </c>
      <c r="N46" s="923" t="s">
        <v>429</v>
      </c>
      <c r="O46" s="797">
        <v>0.6</v>
      </c>
      <c r="P46" s="660">
        <v>43242</v>
      </c>
      <c r="Q46" s="660">
        <v>43258</v>
      </c>
      <c r="R46" s="695">
        <f t="shared" si="2"/>
        <v>3.3333333333333366</v>
      </c>
      <c r="S46" s="761">
        <f>IF(INDEX(Historical!$D$7:$D$1439,MATCH(B46,Historical!$B$7:$B$1446,0))=0,"n/a",(INDEX(Historical!$C$7:$C$1439,MATCH(B46,Historical!$B$7:$B$1446,0))/INDEX(Historical!$D$7:$D$1439,MATCH(B46,Historical!$B$7:$B$1446,0))-1)*100)</f>
        <v>3.3613445378151363</v>
      </c>
      <c r="T46" s="761">
        <f>IF(INDEX(Historical!$F$7:$F$1432,MATCH(B46,Historical!$B$7:$B$1446,0))=0,"n/a",((INDEX(Historical!$C$7:$C$1439,MATCH(B46,Historical!$B$7:$B$1446,0))/INDEX(Historical!$F$7:$F$1432,MATCH(B46,Historical!$B$7:$B$1446,0)))^(1/3)-1)*100)</f>
        <v>3.4810223898952275</v>
      </c>
      <c r="U46" s="761">
        <f>IF(INDEX(Historical!$H$7:$H$1432,MATCH(B46,Historical!$B$7:$B$1446,0))=0,"n/a",((INDEX(Historical!$C$7:$C$1439,MATCH(B46,Historical!$B$7:$B$1446,0))/INDEX(Historical!$H$7:$H$1432,MATCH(B46,Historical!$B$7:$B$1446,0)))^(1/5)-1)*100)</f>
        <v>4.2271883412972944</v>
      </c>
      <c r="V46" s="761">
        <f>IF(INDEX(Historical!$O$7:$O$1432,MATCH(B46,Historical!$B$7:$B$1446,0))=0,"n/a",((INDEX(Historical!$C$7:$C$1439,MATCH(B46,Historical!$B$7:$B$1446,0))/INDEX(Historical!$O$7:$O$1432,MATCH(B46,Historical!$B$7:$B$1446,0)))^(1/10)-1)*100)</f>
        <v>4.395436004185771</v>
      </c>
      <c r="W46" s="762">
        <f t="shared" si="3"/>
        <v>0.9617221903064328</v>
      </c>
      <c r="X46" s="763" t="str">
        <f t="shared" si="4"/>
        <v>n/a</v>
      </c>
      <c r="Y46" s="928" t="s">
        <v>966</v>
      </c>
      <c r="Z46" s="704">
        <f t="shared" si="5"/>
        <v>57.674418604651166</v>
      </c>
      <c r="AA46" s="937">
        <f t="shared" si="6"/>
        <v>17.100000000000001</v>
      </c>
      <c r="AB46" s="641">
        <v>12</v>
      </c>
      <c r="AC46" s="918">
        <v>4.3</v>
      </c>
      <c r="AD46" s="918">
        <v>1.71</v>
      </c>
      <c r="AE46" s="918">
        <v>0.77</v>
      </c>
      <c r="AF46" s="918">
        <v>3.4</v>
      </c>
      <c r="AG46" s="918">
        <v>7.5</v>
      </c>
      <c r="AH46" s="918">
        <v>-42</v>
      </c>
      <c r="AI46" s="918">
        <v>14.729999999999999</v>
      </c>
      <c r="AJ46" s="918">
        <v>-3.2</v>
      </c>
      <c r="AK46" s="918">
        <v>10</v>
      </c>
      <c r="AL46" s="930">
        <v>6710</v>
      </c>
      <c r="AM46" s="924">
        <v>0.1</v>
      </c>
      <c r="AN46" s="918">
        <v>1.18</v>
      </c>
      <c r="AO46" s="804">
        <f t="shared" si="7"/>
        <v>-9.5000386408868494</v>
      </c>
      <c r="AP46" s="805">
        <f t="shared" si="8"/>
        <v>7.5999613591131521</v>
      </c>
      <c r="AQ46" s="938">
        <f t="shared" si="9"/>
        <v>60.748250379280954</v>
      </c>
      <c r="AR46" s="704">
        <f>INDEX(Historical!$C$7:$C$1439,MATCH(B46,Historical!$B$7:$B$1446,0))*IF(AH46="n/a",1.03,IF(AH46&lt;0,1.01,IF(AH46&gt;10,1.1,(1+AH46/100))))</f>
        <v>2.4845999999999999</v>
      </c>
      <c r="AS46" s="937">
        <f t="shared" si="10"/>
        <v>2.73306</v>
      </c>
      <c r="AT46" s="937">
        <f t="shared" si="15"/>
        <v>3.0063660000000003</v>
      </c>
      <c r="AU46" s="937">
        <f t="shared" si="15"/>
        <v>3.3070026000000006</v>
      </c>
      <c r="AV46" s="937">
        <f t="shared" si="15"/>
        <v>3.637702860000001</v>
      </c>
      <c r="AW46" s="704">
        <f t="shared" si="12"/>
        <v>15.168731460000002</v>
      </c>
      <c r="AX46" s="812">
        <f t="shared" si="13"/>
        <v>20.629309751121994</v>
      </c>
      <c r="AY46" s="997">
        <v>1.32</v>
      </c>
      <c r="AZ46" s="924">
        <v>9.32</v>
      </c>
      <c r="BA46" s="924">
        <v>-36.299999999999997</v>
      </c>
      <c r="BB46" s="924">
        <v>-6.0699999999999994</v>
      </c>
      <c r="BC46" s="924">
        <v>-15.040000000000001</v>
      </c>
      <c r="BE46" s="666">
        <v>2010</v>
      </c>
      <c r="BF46" s="948" t="e">
        <f>#VALUE!</f>
        <v>#VALUE!</v>
      </c>
      <c r="BG46" s="933">
        <v>2.6</v>
      </c>
    </row>
    <row r="47" spans="1:59" ht="11.25" customHeight="1" x14ac:dyDescent="0.2">
      <c r="A47" s="537" t="s">
        <v>3806</v>
      </c>
      <c r="B47" s="927" t="s">
        <v>3807</v>
      </c>
      <c r="C47" s="994" t="s">
        <v>4356</v>
      </c>
      <c r="D47" s="994" t="s">
        <v>4357</v>
      </c>
      <c r="E47" s="794">
        <v>5</v>
      </c>
      <c r="F47" s="526">
        <v>803</v>
      </c>
      <c r="G47" s="526" t="s">
        <v>106</v>
      </c>
      <c r="H47" s="526" t="s">
        <v>106</v>
      </c>
      <c r="I47" s="926">
        <v>376.17</v>
      </c>
      <c r="J47" s="704">
        <f t="shared" si="0"/>
        <v>4.7850705797910518</v>
      </c>
      <c r="K47" s="929">
        <v>4.5</v>
      </c>
      <c r="L47" s="641">
        <v>4</v>
      </c>
      <c r="M47" s="695">
        <f t="shared" si="1"/>
        <v>18</v>
      </c>
      <c r="N47" s="923" t="s">
        <v>107</v>
      </c>
      <c r="O47" s="797">
        <v>4.25</v>
      </c>
      <c r="P47" s="919">
        <v>43126</v>
      </c>
      <c r="Q47" s="919">
        <v>43146</v>
      </c>
      <c r="R47" s="695">
        <f t="shared" si="2"/>
        <v>5.8823529411764701</v>
      </c>
      <c r="S47" s="761">
        <f>IF(INDEX(Historical!$D$7:$D$1439,MATCH(B47,Historical!$B$7:$B$1446,0))=0,"n/a",(INDEX(Historical!$C$7:$C$1439,MATCH(B47,Historical!$B$7:$B$1446,0))/INDEX(Historical!$D$7:$D$1439,MATCH(B47,Historical!$B$7:$B$1446,0))-1)*100)</f>
        <v>5.8823529411764719</v>
      </c>
      <c r="T47" s="761">
        <f>IF(INDEX(Historical!$F$7:$F$1432,MATCH(B47,Historical!$B$7:$B$1446,0))=0,"n/a",((INDEX(Historical!$C$7:$C$1439,MATCH(B47,Historical!$B$7:$B$1446,0))/INDEX(Historical!$F$7:$F$1432,MATCH(B47,Historical!$B$7:$B$1446,0)))^(1/3)-1)*100)</f>
        <v>8.7380373002892142</v>
      </c>
      <c r="U47" s="761">
        <f>IF(INDEX(Historical!$H$7:$H$1432,MATCH(B47,Historical!$B$7:$B$1446,0))=0,"n/a",((INDEX(Historical!$C$7:$C$1439,MATCH(B47,Historical!$B$7:$B$1446,0))/INDEX(Historical!$H$7:$H$1432,MATCH(B47,Historical!$B$7:$B$1446,0)))^(1/5)-1)*100)</f>
        <v>10.350921459993479</v>
      </c>
      <c r="V47" s="761" t="str">
        <f>IF(INDEX(Historical!$O$7:$O$1432,MATCH(B47,Historical!$B$7:$B$1446,0))=0,"n/a",((INDEX(Historical!$C$7:$C$1439,MATCH(B47,Historical!$B$7:$B$1446,0))/INDEX(Historical!$O$7:$O$1432,MATCH(B47,Historical!$B$7:$B$1446,0)))^(1/10)-1)*100)</f>
        <v>n/a</v>
      </c>
      <c r="W47" s="762" t="str">
        <f t="shared" si="3"/>
        <v>n/a</v>
      </c>
      <c r="X47" s="763">
        <f t="shared" si="4"/>
        <v>14.78703065713354</v>
      </c>
      <c r="Y47" s="928"/>
      <c r="Z47" s="704">
        <f t="shared" si="5"/>
        <v>162.60162601626016</v>
      </c>
      <c r="AA47" s="937">
        <f t="shared" si="6"/>
        <v>33.981029810298104</v>
      </c>
      <c r="AB47" s="641">
        <v>12</v>
      </c>
      <c r="AC47" s="918">
        <v>11.07</v>
      </c>
      <c r="AD47" s="918" t="s">
        <v>137</v>
      </c>
      <c r="AE47" s="918">
        <v>8.3699999999999992</v>
      </c>
      <c r="AF47" s="918">
        <v>6.75</v>
      </c>
      <c r="AG47" s="918">
        <v>10.9</v>
      </c>
      <c r="AH47" s="918">
        <v>-29.7</v>
      </c>
      <c r="AI47" s="918" t="s">
        <v>137</v>
      </c>
      <c r="AJ47" s="918">
        <v>0.70000000000000007</v>
      </c>
      <c r="AK47" s="918" t="s">
        <v>137</v>
      </c>
      <c r="AL47" s="930">
        <v>1950</v>
      </c>
      <c r="AM47" s="924">
        <v>58.720000000000006</v>
      </c>
      <c r="AN47" s="918">
        <v>4.07</v>
      </c>
      <c r="AO47" s="804">
        <f t="shared" si="7"/>
        <v>-18.845037770513571</v>
      </c>
      <c r="AP47" s="805">
        <f t="shared" si="8"/>
        <v>15.135992039784531</v>
      </c>
      <c r="AQ47" s="938">
        <f t="shared" si="9"/>
        <v>219.28527907013552</v>
      </c>
      <c r="AR47" s="704">
        <f>INDEX(Historical!$C$7:$C$1439,MATCH(B47,Historical!$B$7:$B$1446,0))*IF(AH47="n/a",1.03,IF(AH47&lt;0,1.01,IF(AH47&gt;10,1.1,(1+AH47/100))))</f>
        <v>18.18</v>
      </c>
      <c r="AS47" s="937">
        <f t="shared" si="10"/>
        <v>18.7254</v>
      </c>
      <c r="AT47" s="937">
        <f t="shared" ref="AT47:AV66" si="16">IF($AK47="n/a",1.03*AS47,IF($AK47&lt;0,1.01*AS47,IF($AK47&gt;10,1.1*AS47,(1+$AK47/100)*AS47)))</f>
        <v>19.287162000000002</v>
      </c>
      <c r="AU47" s="937">
        <f t="shared" si="16"/>
        <v>19.865776860000004</v>
      </c>
      <c r="AV47" s="937">
        <f t="shared" si="16"/>
        <v>20.461750165800005</v>
      </c>
      <c r="AW47" s="704">
        <f t="shared" si="12"/>
        <v>96.520089025800019</v>
      </c>
      <c r="AX47" s="812">
        <f t="shared" si="13"/>
        <v>25.658635464231601</v>
      </c>
      <c r="AY47" s="997">
        <v>0.49</v>
      </c>
      <c r="AZ47" s="924">
        <v>27.189999999999998</v>
      </c>
      <c r="BA47" s="924">
        <v>-6.39</v>
      </c>
      <c r="BB47" s="924">
        <v>5.29</v>
      </c>
      <c r="BC47" s="924">
        <v>8.36</v>
      </c>
      <c r="BE47" s="666">
        <v>2014</v>
      </c>
      <c r="BF47" s="948" t="e">
        <f>#VALUE!</f>
        <v>#VALUE!</v>
      </c>
      <c r="BG47" s="933">
        <v>2.1</v>
      </c>
    </row>
    <row r="48" spans="1:59" ht="11.25" customHeight="1" x14ac:dyDescent="0.2">
      <c r="A48" s="537" t="s">
        <v>922</v>
      </c>
      <c r="B48" s="927" t="s">
        <v>923</v>
      </c>
      <c r="C48" s="994" t="s">
        <v>154</v>
      </c>
      <c r="D48" s="994" t="s">
        <v>924</v>
      </c>
      <c r="E48" s="794">
        <v>9</v>
      </c>
      <c r="F48" s="526">
        <v>436</v>
      </c>
      <c r="G48" s="526" t="s">
        <v>115</v>
      </c>
      <c r="H48" s="526" t="s">
        <v>115</v>
      </c>
      <c r="I48" s="926">
        <v>189.98</v>
      </c>
      <c r="J48" s="704">
        <f t="shared" si="0"/>
        <v>3.0529529424149913</v>
      </c>
      <c r="K48" s="929">
        <v>1.45</v>
      </c>
      <c r="L48" s="641">
        <v>4</v>
      </c>
      <c r="M48" s="695">
        <f t="shared" si="1"/>
        <v>5.8</v>
      </c>
      <c r="N48" s="923" t="s">
        <v>250</v>
      </c>
      <c r="O48" s="797">
        <v>1.32</v>
      </c>
      <c r="P48" s="917">
        <v>43510</v>
      </c>
      <c r="Q48" s="917">
        <v>43532</v>
      </c>
      <c r="R48" s="695">
        <f t="shared" si="2"/>
        <v>9.8484848484848406</v>
      </c>
      <c r="S48" s="761">
        <f>IF(INDEX(Historical!$D$7:$D$1439,MATCH(B48,Historical!$B$7:$B$1446,0))=0,"n/a",(INDEX(Historical!$C$7:$C$1439,MATCH(B48,Historical!$B$7:$B$1446,0))/INDEX(Historical!$D$7:$D$1439,MATCH(B48,Historical!$B$7:$B$1446,0))-1)*100)</f>
        <v>14.782608695652177</v>
      </c>
      <c r="T48" s="761">
        <f>IF(INDEX(Historical!$F$7:$F$1432,MATCH(B48,Historical!$B$7:$B$1446,0))=0,"n/a",((INDEX(Historical!$C$7:$C$1439,MATCH(B48,Historical!$B$7:$B$1446,0))/INDEX(Historical!$F$7:$F$1432,MATCH(B48,Historical!$B$7:$B$1446,0)))^(1/3)-1)*100)</f>
        <v>18.663079092602921</v>
      </c>
      <c r="U48" s="761">
        <f>IF(INDEX(Historical!$H$7:$H$1432,MATCH(B48,Historical!$B$7:$B$1446,0))=0,"n/a",((INDEX(Historical!$C$7:$C$1439,MATCH(B48,Historical!$B$7:$B$1446,0))/INDEX(Historical!$H$7:$H$1432,MATCH(B48,Historical!$B$7:$B$1446,0)))^(1/5)-1)*100)</f>
        <v>22.940567822382562</v>
      </c>
      <c r="V48" s="761" t="str">
        <f>IF(INDEX(Historical!$O$7:$O$1432,MATCH(B48,Historical!$B$7:$B$1446,0))=0,"n/a",((INDEX(Historical!$C$7:$C$1439,MATCH(B48,Historical!$B$7:$B$1446,0))/INDEX(Historical!$O$7:$O$1432,MATCH(B48,Historical!$B$7:$B$1446,0)))^(1/10)-1)*100)</f>
        <v>n/a</v>
      </c>
      <c r="W48" s="762" t="str">
        <f t="shared" si="3"/>
        <v>n/a</v>
      </c>
      <c r="X48" s="763">
        <f t="shared" si="4"/>
        <v>1.6744940016337635</v>
      </c>
      <c r="Y48" s="715"/>
      <c r="Z48" s="704">
        <f t="shared" si="5"/>
        <v>46.031746031746032</v>
      </c>
      <c r="AA48" s="937">
        <f t="shared" si="6"/>
        <v>15.077777777777778</v>
      </c>
      <c r="AB48" s="641">
        <v>12</v>
      </c>
      <c r="AC48" s="918">
        <v>12.6</v>
      </c>
      <c r="AD48" s="918">
        <v>7.54</v>
      </c>
      <c r="AE48" s="918">
        <v>5.12</v>
      </c>
      <c r="AF48" s="918">
        <v>9.68</v>
      </c>
      <c r="AG48" s="918">
        <v>58.5</v>
      </c>
      <c r="AH48" s="918">
        <v>14.799999999999999</v>
      </c>
      <c r="AI48" s="918">
        <v>6.23</v>
      </c>
      <c r="AJ48" s="918">
        <v>13.700000000000001</v>
      </c>
      <c r="AK48" s="918">
        <v>2</v>
      </c>
      <c r="AL48" s="930">
        <v>121510</v>
      </c>
      <c r="AM48" s="925">
        <v>0.1</v>
      </c>
      <c r="AN48" s="918">
        <v>2.71</v>
      </c>
      <c r="AO48" s="804">
        <f t="shared" si="7"/>
        <v>10.915742987019774</v>
      </c>
      <c r="AP48" s="805">
        <f t="shared" si="8"/>
        <v>25.993520764797552</v>
      </c>
      <c r="AQ48" s="938">
        <f t="shared" si="9"/>
        <v>154.69187387367492</v>
      </c>
      <c r="AR48" s="704">
        <f>INDEX(Historical!$C$7:$C$1439,MATCH(B48,Historical!$B$7:$B$1446,0))*IF(AH48="n/a",1.03,IF(AH48&lt;0,1.01,IF(AH48&gt;10,1.1,(1+AH48/100))))</f>
        <v>5.8080000000000007</v>
      </c>
      <c r="AS48" s="937">
        <f t="shared" si="10"/>
        <v>6.1698384000000006</v>
      </c>
      <c r="AT48" s="937">
        <f t="shared" si="16"/>
        <v>6.2932351680000007</v>
      </c>
      <c r="AU48" s="937">
        <f t="shared" si="16"/>
        <v>6.4190998713600012</v>
      </c>
      <c r="AV48" s="937">
        <f t="shared" si="16"/>
        <v>6.5474818687872016</v>
      </c>
      <c r="AW48" s="704">
        <f t="shared" si="12"/>
        <v>31.237655308147204</v>
      </c>
      <c r="AX48" s="812">
        <f t="shared" si="13"/>
        <v>16.442602015026427</v>
      </c>
      <c r="AY48" s="997">
        <v>1.2</v>
      </c>
      <c r="AZ48" s="924">
        <v>16.329999999999998</v>
      </c>
      <c r="BA48" s="924">
        <v>-9.6199999999999992</v>
      </c>
      <c r="BB48" s="924">
        <v>0.15</v>
      </c>
      <c r="BC48" s="924">
        <v>-1.96</v>
      </c>
      <c r="BE48" s="666">
        <v>2011</v>
      </c>
      <c r="BF48" s="948" t="e">
        <f>#VALUE!</f>
        <v>#VALUE!</v>
      </c>
      <c r="BG48" s="933">
        <v>12.3</v>
      </c>
    </row>
    <row r="49" spans="1:59" ht="11.25" customHeight="1" x14ac:dyDescent="0.2">
      <c r="A49" s="611" t="s">
        <v>436</v>
      </c>
      <c r="B49" s="927" t="s">
        <v>437</v>
      </c>
      <c r="C49" s="994" t="s">
        <v>128</v>
      </c>
      <c r="D49" s="994" t="s">
        <v>4364</v>
      </c>
      <c r="E49" s="794">
        <v>14</v>
      </c>
      <c r="F49" s="526">
        <v>278</v>
      </c>
      <c r="G49" s="526" t="s">
        <v>106</v>
      </c>
      <c r="H49" s="526" t="s">
        <v>106</v>
      </c>
      <c r="I49" s="926">
        <v>3.38</v>
      </c>
      <c r="J49" s="704">
        <f t="shared" si="0"/>
        <v>2.9585798816568047</v>
      </c>
      <c r="K49" s="929">
        <v>2.5000000000000001E-2</v>
      </c>
      <c r="L49" s="641">
        <v>4</v>
      </c>
      <c r="M49" s="695">
        <f t="shared" si="1"/>
        <v>0.1</v>
      </c>
      <c r="N49" s="923" t="s">
        <v>4085</v>
      </c>
      <c r="O49" s="797">
        <v>2.2499999999999999E-2</v>
      </c>
      <c r="P49" s="917">
        <v>43553</v>
      </c>
      <c r="Q49" s="917">
        <v>43581</v>
      </c>
      <c r="R49" s="695">
        <f t="shared" si="2"/>
        <v>11.111111111111121</v>
      </c>
      <c r="S49" s="761">
        <f>IF(INDEX(Historical!$D$7:$D$1439,MATCH(B49,Historical!$B$7:$B$1446,0))=0,"n/a",(INDEX(Historical!$C$7:$C$1439,MATCH(B49,Historical!$B$7:$B$1446,0))/INDEX(Historical!$D$7:$D$1439,MATCH(B49,Historical!$B$7:$B$1446,0))-1)*100)</f>
        <v>9.375</v>
      </c>
      <c r="T49" s="761">
        <f>IF(INDEX(Historical!$F$7:$F$1432,MATCH(B49,Historical!$B$7:$B$1446,0))=0,"n/a",((INDEX(Historical!$C$7:$C$1439,MATCH(B49,Historical!$B$7:$B$1446,0))/INDEX(Historical!$F$7:$F$1432,MATCH(B49,Historical!$B$7:$B$1446,0)))^(1/3)-1)*100)</f>
        <v>6.2254055032684219</v>
      </c>
      <c r="U49" s="761">
        <f>IF(INDEX(Historical!$H$7:$H$1432,MATCH(B49,Historical!$B$7:$B$1446,0))=0,"n/a",((INDEX(Historical!$C$7:$C$1439,MATCH(B49,Historical!$B$7:$B$1446,0))/INDEX(Historical!$H$7:$H$1432,MATCH(B49,Historical!$B$7:$B$1446,0)))^(1/5)-1)*100)</f>
        <v>10.968813341109108</v>
      </c>
      <c r="V49" s="761">
        <f>IF(INDEX(Historical!$O$7:$O$1432,MATCH(B49,Historical!$B$7:$B$1446,0))=0,"n/a",((INDEX(Historical!$C$7:$C$1439,MATCH(B49,Historical!$B$7:$B$1446,0))/INDEX(Historical!$O$7:$O$1432,MATCH(B49,Historical!$B$7:$B$1446,0)))^(1/10)-1)*100)</f>
        <v>11.773029030687221</v>
      </c>
      <c r="W49" s="762">
        <f t="shared" si="3"/>
        <v>0.93168999350278769</v>
      </c>
      <c r="X49" s="763" t="str">
        <f t="shared" si="4"/>
        <v>n/a</v>
      </c>
      <c r="Y49" s="718"/>
      <c r="Z49" s="704">
        <f t="shared" si="5"/>
        <v>50</v>
      </c>
      <c r="AA49" s="937">
        <f t="shared" si="6"/>
        <v>16.899999999999999</v>
      </c>
      <c r="AB49" s="641">
        <v>12</v>
      </c>
      <c r="AC49" s="918">
        <v>0.2</v>
      </c>
      <c r="AD49" s="918" t="s">
        <v>137</v>
      </c>
      <c r="AE49" s="918">
        <v>2.67</v>
      </c>
      <c r="AF49" s="918">
        <v>6.22</v>
      </c>
      <c r="AG49" s="918">
        <v>40.400000000000006</v>
      </c>
      <c r="AH49" s="918" t="s">
        <v>137</v>
      </c>
      <c r="AI49" s="918" t="s">
        <v>137</v>
      </c>
      <c r="AJ49" s="918" t="s">
        <v>137</v>
      </c>
      <c r="AK49" s="918" t="s">
        <v>137</v>
      </c>
      <c r="AL49" s="930">
        <v>111.01</v>
      </c>
      <c r="AM49" s="924">
        <v>9.86</v>
      </c>
      <c r="AN49" s="918">
        <v>0.17499999999999999</v>
      </c>
      <c r="AO49" s="804">
        <f t="shared" si="7"/>
        <v>-2.9726067772340858</v>
      </c>
      <c r="AP49" s="805">
        <f t="shared" si="8"/>
        <v>13.927393222765913</v>
      </c>
      <c r="AQ49" s="938">
        <f t="shared" si="9"/>
        <v>116.14604116455874</v>
      </c>
      <c r="AR49" s="704">
        <f>INDEX(Historical!$C$7:$C$1439,MATCH(B49,Historical!$B$7:$B$1446,0))*IF(AH49="n/a",1.03,IF(AH49&lt;0,1.01,IF(AH49&gt;10,1.1,(1+AH49/100))))</f>
        <v>9.0124999999999997E-2</v>
      </c>
      <c r="AS49" s="937">
        <f t="shared" si="10"/>
        <v>9.2828750000000002E-2</v>
      </c>
      <c r="AT49" s="937">
        <f t="shared" si="16"/>
        <v>9.56136125E-2</v>
      </c>
      <c r="AU49" s="937">
        <f t="shared" si="16"/>
        <v>9.8482020875000006E-2</v>
      </c>
      <c r="AV49" s="937">
        <f t="shared" si="16"/>
        <v>0.10143648150125001</v>
      </c>
      <c r="AW49" s="704">
        <f t="shared" si="12"/>
        <v>0.47848586487625006</v>
      </c>
      <c r="AX49" s="812">
        <f t="shared" si="13"/>
        <v>14.156386534800298</v>
      </c>
      <c r="AY49" s="997">
        <v>0.16</v>
      </c>
      <c r="AZ49" s="924">
        <v>34.126984126984119</v>
      </c>
      <c r="BA49" s="924">
        <v>-2.3121387283236983</v>
      </c>
      <c r="BB49" s="924">
        <v>5.6249999999999911</v>
      </c>
      <c r="BC49" s="924">
        <v>16.551724137931046</v>
      </c>
      <c r="BD49" s="963" t="s">
        <v>4301</v>
      </c>
      <c r="BE49" s="666">
        <v>2006</v>
      </c>
      <c r="BF49" s="948" t="e">
        <f>#VALUE!</f>
        <v>#VALUE!</v>
      </c>
      <c r="BG49" s="933">
        <v>22.509999999999998</v>
      </c>
    </row>
    <row r="50" spans="1:59" ht="11.25" customHeight="1" x14ac:dyDescent="0.2">
      <c r="A50" s="611" t="s">
        <v>418</v>
      </c>
      <c r="B50" s="927" t="s">
        <v>419</v>
      </c>
      <c r="C50" s="994" t="s">
        <v>108</v>
      </c>
      <c r="D50" s="994" t="s">
        <v>4372</v>
      </c>
      <c r="E50" s="794">
        <v>14</v>
      </c>
      <c r="F50" s="526">
        <v>263</v>
      </c>
      <c r="G50" s="526" t="s">
        <v>115</v>
      </c>
      <c r="H50" s="526" t="s">
        <v>115</v>
      </c>
      <c r="I50" s="926">
        <v>128.1</v>
      </c>
      <c r="J50" s="704">
        <f t="shared" si="0"/>
        <v>2.8103044496487124</v>
      </c>
      <c r="K50" s="929">
        <v>0.9</v>
      </c>
      <c r="L50" s="641">
        <v>4</v>
      </c>
      <c r="M50" s="695">
        <f t="shared" si="1"/>
        <v>3.6</v>
      </c>
      <c r="N50" s="923" t="s">
        <v>238</v>
      </c>
      <c r="O50" s="797">
        <v>0.83</v>
      </c>
      <c r="P50" s="660">
        <v>43224</v>
      </c>
      <c r="Q50" s="660">
        <v>43238</v>
      </c>
      <c r="R50" s="695">
        <f t="shared" si="2"/>
        <v>8.4337349397590433</v>
      </c>
      <c r="S50" s="761">
        <f>IF(INDEX(Historical!$D$7:$D$1439,MATCH(B50,Historical!$B$7:$B$1446,0))=0,"n/a",(INDEX(Historical!$C$7:$C$1439,MATCH(B50,Historical!$B$7:$B$1446,0))/INDEX(Historical!$D$7:$D$1439,MATCH(B50,Historical!$B$7:$B$1446,0))-1)*100)</f>
        <v>8.9506172839506135</v>
      </c>
      <c r="T50" s="761">
        <f>IF(INDEX(Historical!$F$7:$F$1432,MATCH(B50,Historical!$B$7:$B$1446,0))=0,"n/a",((INDEX(Historical!$C$7:$C$1439,MATCH(B50,Historical!$B$7:$B$1446,0))/INDEX(Historical!$F$7:$F$1432,MATCH(B50,Historical!$B$7:$B$1446,0)))^(1/3)-1)*100)</f>
        <v>10.872791070792021</v>
      </c>
      <c r="U50" s="761">
        <f>IF(INDEX(Historical!$H$7:$H$1432,MATCH(B50,Historical!$B$7:$B$1446,0))=0,"n/a",((INDEX(Historical!$C$7:$C$1439,MATCH(B50,Historical!$B$7:$B$1446,0))/INDEX(Historical!$H$7:$H$1432,MATCH(B50,Historical!$B$7:$B$1446,0)))^(1/5)-1)*100)</f>
        <v>11.922068905729265</v>
      </c>
      <c r="V50" s="761">
        <f>IF(INDEX(Historical!$O$7:$O$1432,MATCH(B50,Historical!$B$7:$B$1446,0))=0,"n/a",((INDEX(Historical!$C$7:$C$1439,MATCH(B50,Historical!$B$7:$B$1446,0))/INDEX(Historical!$O$7:$O$1432,MATCH(B50,Historical!$B$7:$B$1446,0)))^(1/10)-1)*100)</f>
        <v>18.255970605848539</v>
      </c>
      <c r="W50" s="762">
        <f t="shared" si="3"/>
        <v>0.65305039995572045</v>
      </c>
      <c r="X50" s="763">
        <f t="shared" si="4"/>
        <v>0.70129817092525093</v>
      </c>
      <c r="Y50" s="719"/>
      <c r="Z50" s="704">
        <f t="shared" si="5"/>
        <v>25.38787023977433</v>
      </c>
      <c r="AA50" s="937">
        <f t="shared" si="6"/>
        <v>9.0338504936530324</v>
      </c>
      <c r="AB50" s="641">
        <v>12</v>
      </c>
      <c r="AC50" s="918">
        <v>14.18</v>
      </c>
      <c r="AD50" s="918">
        <v>0.48</v>
      </c>
      <c r="AE50" s="918">
        <v>1.4</v>
      </c>
      <c r="AF50" s="918">
        <v>3.24</v>
      </c>
      <c r="AG50" s="918">
        <v>37</v>
      </c>
      <c r="AH50" s="918">
        <v>25.900000000000002</v>
      </c>
      <c r="AI50" s="918">
        <v>11.85</v>
      </c>
      <c r="AJ50" s="918">
        <v>17</v>
      </c>
      <c r="AK50" s="918">
        <v>18.84</v>
      </c>
      <c r="AL50" s="930">
        <v>18100</v>
      </c>
      <c r="AM50" s="924">
        <v>0.4</v>
      </c>
      <c r="AN50" s="918">
        <v>2.93</v>
      </c>
      <c r="AO50" s="804">
        <f t="shared" si="7"/>
        <v>5.6985228617249444</v>
      </c>
      <c r="AP50" s="805">
        <f t="shared" si="8"/>
        <v>14.732373355377977</v>
      </c>
      <c r="AQ50" s="938">
        <f t="shared" si="9"/>
        <v>14.055884157111187</v>
      </c>
      <c r="AR50" s="704">
        <f>INDEX(Historical!$C$7:$C$1439,MATCH(B50,Historical!$B$7:$B$1446,0))*IF(AH50="n/a",1.03,IF(AH50&lt;0,1.01,IF(AH50&gt;10,1.1,(1+AH50/100))))</f>
        <v>3.883</v>
      </c>
      <c r="AS50" s="937">
        <f t="shared" si="10"/>
        <v>4.2713000000000001</v>
      </c>
      <c r="AT50" s="937">
        <f t="shared" si="16"/>
        <v>4.6984300000000001</v>
      </c>
      <c r="AU50" s="937">
        <f t="shared" si="16"/>
        <v>5.1682730000000001</v>
      </c>
      <c r="AV50" s="937">
        <f t="shared" si="16"/>
        <v>5.6851003000000002</v>
      </c>
      <c r="AW50" s="704">
        <f t="shared" si="12"/>
        <v>23.706103300000002</v>
      </c>
      <c r="AX50" s="812">
        <f t="shared" si="13"/>
        <v>18.505935441061673</v>
      </c>
      <c r="AY50" s="997">
        <v>1.87</v>
      </c>
      <c r="AZ50" s="924">
        <v>33.869999999999997</v>
      </c>
      <c r="BA50" s="924">
        <v>-16.36</v>
      </c>
      <c r="BB50" s="924">
        <v>1.24</v>
      </c>
      <c r="BC50" s="924">
        <v>-2.94</v>
      </c>
      <c r="BE50" s="666">
        <v>2005</v>
      </c>
      <c r="BF50" s="948" t="e">
        <f>#VALUE!</f>
        <v>#VALUE!</v>
      </c>
      <c r="BG50" s="933">
        <v>1.5</v>
      </c>
    </row>
    <row r="51" spans="1:59" ht="11.25" customHeight="1" x14ac:dyDescent="0.2">
      <c r="A51" s="611" t="s">
        <v>918</v>
      </c>
      <c r="B51" s="927" t="s">
        <v>919</v>
      </c>
      <c r="C51" s="994" t="s">
        <v>108</v>
      </c>
      <c r="D51" s="994" t="s">
        <v>118</v>
      </c>
      <c r="E51" s="794">
        <v>7</v>
      </c>
      <c r="F51" s="526">
        <v>675</v>
      </c>
      <c r="G51" s="526" t="s">
        <v>106</v>
      </c>
      <c r="H51" s="526" t="s">
        <v>106</v>
      </c>
      <c r="I51" s="926">
        <v>59.4</v>
      </c>
      <c r="J51" s="704">
        <f t="shared" si="0"/>
        <v>1.6835016835016834</v>
      </c>
      <c r="K51" s="929">
        <v>0.25</v>
      </c>
      <c r="L51" s="641">
        <v>4</v>
      </c>
      <c r="M51" s="695">
        <f t="shared" si="1"/>
        <v>1</v>
      </c>
      <c r="N51" s="923" t="s">
        <v>598</v>
      </c>
      <c r="O51" s="797">
        <v>0.22</v>
      </c>
      <c r="P51" s="917">
        <v>43531</v>
      </c>
      <c r="Q51" s="917">
        <v>43546</v>
      </c>
      <c r="R51" s="695">
        <f t="shared" si="2"/>
        <v>13.636363636363635</v>
      </c>
      <c r="S51" s="761">
        <f>IF(INDEX(Historical!$D$7:$D$1439,MATCH(B51,Historical!$B$7:$B$1446,0))=0,"n/a",(INDEX(Historical!$C$7:$C$1439,MATCH(B51,Historical!$B$7:$B$1446,0))/INDEX(Historical!$D$7:$D$1439,MATCH(B51,Historical!$B$7:$B$1446,0))-1)*100)</f>
        <v>9.9999999999999858</v>
      </c>
      <c r="T51" s="761">
        <f>IF(INDEX(Historical!$F$7:$F$1432,MATCH(B51,Historical!$B$7:$B$1446,0))=0,"n/a",((INDEX(Historical!$C$7:$C$1439,MATCH(B51,Historical!$B$7:$B$1446,0))/INDEX(Historical!$F$7:$F$1432,MATCH(B51,Historical!$B$7:$B$1446,0)))^(1/3)-1)*100)</f>
        <v>13.617128057248994</v>
      </c>
      <c r="U51" s="761">
        <f>IF(INDEX(Historical!$H$7:$H$1432,MATCH(B51,Historical!$B$7:$B$1446,0))=0,"n/a",((INDEX(Historical!$C$7:$C$1439,MATCH(B51,Historical!$B$7:$B$1446,0))/INDEX(Historical!$H$7:$H$1432,MATCH(B51,Historical!$B$7:$B$1446,0)))^(1/5)-1)*100)</f>
        <v>22.423992536427463</v>
      </c>
      <c r="V51" s="761" t="str">
        <f>IF(INDEX(Historical!$O$7:$O$1432,MATCH(B51,Historical!$B$7:$B$1446,0))=0,"n/a",((INDEX(Historical!$C$7:$C$1439,MATCH(B51,Historical!$B$7:$B$1446,0))/INDEX(Historical!$O$7:$O$1432,MATCH(B51,Historical!$B$7:$B$1446,0)))^(1/10)-1)*100)</f>
        <v>n/a</v>
      </c>
      <c r="W51" s="762" t="str">
        <f t="shared" si="3"/>
        <v>n/a</v>
      </c>
      <c r="X51" s="763">
        <f t="shared" si="4"/>
        <v>2.2650497511542889</v>
      </c>
      <c r="Y51" s="718"/>
      <c r="Z51" s="704">
        <f t="shared" si="5"/>
        <v>26.881720430107524</v>
      </c>
      <c r="AA51" s="937">
        <f t="shared" si="6"/>
        <v>15.96774193548387</v>
      </c>
      <c r="AB51" s="641">
        <v>12</v>
      </c>
      <c r="AC51" s="918">
        <v>3.72</v>
      </c>
      <c r="AD51" s="918">
        <v>1.6</v>
      </c>
      <c r="AE51" s="918">
        <v>3.09</v>
      </c>
      <c r="AF51" s="918">
        <v>2.78</v>
      </c>
      <c r="AG51" s="918">
        <v>16.400000000000002</v>
      </c>
      <c r="AH51" s="918">
        <v>21.4</v>
      </c>
      <c r="AI51" s="918">
        <v>-1.78</v>
      </c>
      <c r="AJ51" s="918">
        <v>9.9</v>
      </c>
      <c r="AK51" s="918">
        <v>10</v>
      </c>
      <c r="AL51" s="930">
        <v>1170</v>
      </c>
      <c r="AM51" s="924">
        <v>0.6</v>
      </c>
      <c r="AN51" s="918">
        <v>0</v>
      </c>
      <c r="AO51" s="804">
        <f t="shared" si="7"/>
        <v>8.1397522844452741</v>
      </c>
      <c r="AP51" s="805">
        <f t="shared" si="8"/>
        <v>24.107494219929144</v>
      </c>
      <c r="AQ51" s="938">
        <f t="shared" si="9"/>
        <v>40.460073537160433</v>
      </c>
      <c r="AR51" s="704">
        <f>INDEX(Historical!$C$7:$C$1439,MATCH(B51,Historical!$B$7:$B$1446,0))*IF(AH51="n/a",1.03,IF(AH51&lt;0,1.01,IF(AH51&gt;10,1.1,(1+AH51/100))))</f>
        <v>0.96800000000000008</v>
      </c>
      <c r="AS51" s="937">
        <f t="shared" si="10"/>
        <v>0.9776800000000001</v>
      </c>
      <c r="AT51" s="937">
        <f t="shared" si="16"/>
        <v>1.0754480000000002</v>
      </c>
      <c r="AU51" s="937">
        <f t="shared" si="16"/>
        <v>1.1829928000000003</v>
      </c>
      <c r="AV51" s="937">
        <f t="shared" si="16"/>
        <v>1.3012920800000005</v>
      </c>
      <c r="AW51" s="704">
        <f t="shared" si="12"/>
        <v>5.5054128800000015</v>
      </c>
      <c r="AX51" s="812">
        <f t="shared" si="13"/>
        <v>9.268371851851855</v>
      </c>
      <c r="AY51" s="997">
        <v>0.54</v>
      </c>
      <c r="AZ51" s="924">
        <v>20.880000000000003</v>
      </c>
      <c r="BA51" s="924">
        <v>-8.76</v>
      </c>
      <c r="BB51" s="924">
        <v>-1.4500000000000002</v>
      </c>
      <c r="BC51" s="924">
        <v>0.54999999999999993</v>
      </c>
      <c r="BE51" s="666">
        <v>2013</v>
      </c>
      <c r="BF51" s="948" t="e">
        <f>#VALUE!</f>
        <v>#VALUE!</v>
      </c>
      <c r="BG51" s="933">
        <v>4.5999999999999996</v>
      </c>
    </row>
    <row r="52" spans="1:59" ht="11.25" customHeight="1" x14ac:dyDescent="0.2">
      <c r="A52" s="630" t="s">
        <v>916</v>
      </c>
      <c r="B52" s="927" t="s">
        <v>917</v>
      </c>
      <c r="C52" s="994" t="s">
        <v>4356</v>
      </c>
      <c r="D52" s="994" t="s">
        <v>4357</v>
      </c>
      <c r="E52" s="794">
        <v>9</v>
      </c>
      <c r="F52" s="526">
        <v>475</v>
      </c>
      <c r="G52" s="526" t="s">
        <v>106</v>
      </c>
      <c r="H52" s="526" t="s">
        <v>106</v>
      </c>
      <c r="I52" s="926">
        <v>197.06</v>
      </c>
      <c r="J52" s="704">
        <f t="shared" si="0"/>
        <v>1.8268547650461788</v>
      </c>
      <c r="K52" s="929">
        <v>0.9</v>
      </c>
      <c r="L52" s="641">
        <v>4</v>
      </c>
      <c r="M52" s="695">
        <f t="shared" si="1"/>
        <v>3.6</v>
      </c>
      <c r="N52" s="923" t="s">
        <v>4085</v>
      </c>
      <c r="O52" s="797">
        <v>0.84</v>
      </c>
      <c r="P52" s="917">
        <v>43565</v>
      </c>
      <c r="Q52" s="917">
        <v>43581</v>
      </c>
      <c r="R52" s="695">
        <f t="shared" si="2"/>
        <v>7.1428571428571495</v>
      </c>
      <c r="S52" s="761">
        <f>IF(INDEX(Historical!$D$7:$D$1439,MATCH(B52,Historical!$B$7:$B$1446,0))=0,"n/a",(INDEX(Historical!$C$7:$C$1439,MATCH(B52,Historical!$B$7:$B$1446,0))/INDEX(Historical!$D$7:$D$1439,MATCH(B52,Historical!$B$7:$B$1446,0))-1)*100)</f>
        <v>14.015151515151491</v>
      </c>
      <c r="T52" s="761">
        <f>IF(INDEX(Historical!$F$7:$F$1432,MATCH(B52,Historical!$B$7:$B$1446,0))=0,"n/a",((INDEX(Historical!$C$7:$C$1439,MATCH(B52,Historical!$B$7:$B$1446,0))/INDEX(Historical!$F$7:$F$1432,MATCH(B52,Historical!$B$7:$B$1446,0)))^(1/3)-1)*100)</f>
        <v>18.475706424551895</v>
      </c>
      <c r="U52" s="761">
        <f>IF(INDEX(Historical!$H$7:$H$1432,MATCH(B52,Historical!$B$7:$B$1446,0))=0,"n/a",((INDEX(Historical!$C$7:$C$1439,MATCH(B52,Historical!$B$7:$B$1446,0))/INDEX(Historical!$H$7:$H$1432,MATCH(B52,Historical!$B$7:$B$1446,0)))^(1/5)-1)*100)</f>
        <v>22.302338775811403</v>
      </c>
      <c r="V52" s="761" t="str">
        <f>IF(INDEX(Historical!$O$7:$O$1432,MATCH(B52,Historical!$B$7:$B$1446,0))=0,"n/a",((INDEX(Historical!$C$7:$C$1439,MATCH(B52,Historical!$B$7:$B$1446,0))/INDEX(Historical!$O$7:$O$1432,MATCH(B52,Historical!$B$7:$B$1446,0)))^(1/10)-1)*100)</f>
        <v>n/a</v>
      </c>
      <c r="W52" s="762" t="str">
        <f t="shared" si="3"/>
        <v>n/a</v>
      </c>
      <c r="X52" s="763">
        <f t="shared" si="4"/>
        <v>1.4968012601215708</v>
      </c>
      <c r="Y52" s="928" t="s">
        <v>3997</v>
      </c>
      <c r="Z52" s="704">
        <f t="shared" si="5"/>
        <v>129.96389891696751</v>
      </c>
      <c r="AA52" s="937">
        <f t="shared" si="6"/>
        <v>71.140794223826717</v>
      </c>
      <c r="AB52" s="641">
        <v>12</v>
      </c>
      <c r="AC52" s="918">
        <v>2.77</v>
      </c>
      <c r="AD52" s="918">
        <v>3.63</v>
      </c>
      <c r="AE52" s="918">
        <v>11.75</v>
      </c>
      <c r="AF52" s="918">
        <v>16.29</v>
      </c>
      <c r="AG52" s="918">
        <v>21.7</v>
      </c>
      <c r="AH52" s="918">
        <v>5.5</v>
      </c>
      <c r="AI52" s="918">
        <v>19.489999999999998</v>
      </c>
      <c r="AJ52" s="918">
        <v>14.899999999999999</v>
      </c>
      <c r="AK52" s="918">
        <v>19.600000000000001</v>
      </c>
      <c r="AL52" s="930">
        <v>87410</v>
      </c>
      <c r="AM52" s="924">
        <v>0.3</v>
      </c>
      <c r="AN52" s="918">
        <v>3.97</v>
      </c>
      <c r="AO52" s="804">
        <f t="shared" si="7"/>
        <v>-47.011600682969132</v>
      </c>
      <c r="AP52" s="805">
        <f t="shared" si="8"/>
        <v>24.129193540857582</v>
      </c>
      <c r="AQ52" s="938">
        <f t="shared" si="9"/>
        <v>617.67635475923646</v>
      </c>
      <c r="AR52" s="704">
        <f>INDEX(Historical!$C$7:$C$1439,MATCH(B52,Historical!$B$7:$B$1446,0))*IF(AH52="n/a",1.03,IF(AH52&lt;0,1.01,IF(AH52&gt;10,1.1,(1+AH52/100))))</f>
        <v>3.1755499999999994</v>
      </c>
      <c r="AS52" s="937">
        <f t="shared" si="10"/>
        <v>3.4931049999999995</v>
      </c>
      <c r="AT52" s="937">
        <f t="shared" si="16"/>
        <v>3.8424154999999995</v>
      </c>
      <c r="AU52" s="937">
        <f t="shared" si="16"/>
        <v>4.22665705</v>
      </c>
      <c r="AV52" s="937">
        <f t="shared" si="16"/>
        <v>4.649322755</v>
      </c>
      <c r="AW52" s="704">
        <f t="shared" si="12"/>
        <v>19.387050304999999</v>
      </c>
      <c r="AX52" s="812">
        <f t="shared" si="13"/>
        <v>9.8381458971886726</v>
      </c>
      <c r="AY52" s="997">
        <v>0.71</v>
      </c>
      <c r="AZ52" s="924">
        <v>47.58</v>
      </c>
      <c r="BA52" s="924">
        <v>0.13999999999999999</v>
      </c>
      <c r="BB52" s="924">
        <v>10.7</v>
      </c>
      <c r="BC52" s="924">
        <v>24.87</v>
      </c>
      <c r="BE52" s="666">
        <v>2011</v>
      </c>
      <c r="BF52" s="948" t="e">
        <f>#VALUE!</f>
        <v>#VALUE!</v>
      </c>
      <c r="BG52" s="933">
        <v>3.6999999999999997</v>
      </c>
    </row>
    <row r="53" spans="1:59" s="840" customFormat="1" ht="11.25" customHeight="1" x14ac:dyDescent="0.2">
      <c r="A53" s="699" t="s">
        <v>1713</v>
      </c>
      <c r="B53" s="848" t="s">
        <v>1714</v>
      </c>
      <c r="C53" s="994" t="s">
        <v>108</v>
      </c>
      <c r="D53" s="994" t="s">
        <v>4372</v>
      </c>
      <c r="E53" s="820">
        <v>9</v>
      </c>
      <c r="F53" s="526">
        <v>392</v>
      </c>
      <c r="G53" s="1151" t="s">
        <v>106</v>
      </c>
      <c r="H53" s="1151" t="s">
        <v>106</v>
      </c>
      <c r="I53" s="821">
        <v>49.99</v>
      </c>
      <c r="J53" s="822">
        <f t="shared" si="0"/>
        <v>2.4004800960192036</v>
      </c>
      <c r="K53" s="823">
        <v>0.3</v>
      </c>
      <c r="L53" s="824">
        <v>4</v>
      </c>
      <c r="M53" s="825">
        <f t="shared" si="1"/>
        <v>1.2</v>
      </c>
      <c r="N53" s="826" t="s">
        <v>711</v>
      </c>
      <c r="O53" s="827">
        <v>0.21</v>
      </c>
      <c r="P53" s="828">
        <v>43409</v>
      </c>
      <c r="Q53" s="828">
        <v>43424</v>
      </c>
      <c r="R53" s="825">
        <f t="shared" si="2"/>
        <v>42.857142857142854</v>
      </c>
      <c r="S53" s="761">
        <f>IF(INDEX(Historical!$D$7:$D$1439,MATCH(B53,Historical!$B$7:$B$1446,0))=0,"n/a",(INDEX(Historical!$C$7:$C$1439,MATCH(B53,Historical!$B$7:$B$1446,0))/INDEX(Historical!$D$7:$D$1439,MATCH(B53,Historical!$B$7:$B$1446,0))-1)*100)</f>
        <v>24</v>
      </c>
      <c r="T53" s="761">
        <f>IF(INDEX(Historical!$F$7:$F$1432,MATCH(B53,Historical!$B$7:$B$1446,0))=0,"n/a",((INDEX(Historical!$C$7:$C$1439,MATCH(B53,Historical!$B$7:$B$1446,0))/INDEX(Historical!$F$7:$F$1432,MATCH(B53,Historical!$B$7:$B$1446,0)))^(1/3)-1)*100)</f>
        <v>14.471424255333186</v>
      </c>
      <c r="U53" s="761">
        <f>IF(INDEX(Historical!$H$7:$H$1432,MATCH(B53,Historical!$B$7:$B$1446,0))=0,"n/a",((INDEX(Historical!$C$7:$C$1439,MATCH(B53,Historical!$B$7:$B$1446,0))/INDEX(Historical!$H$7:$H$1432,MATCH(B53,Historical!$B$7:$B$1446,0)))^(1/5)-1)*100)</f>
        <v>18.982658475160608</v>
      </c>
      <c r="V53" s="761" t="str">
        <f>IF(INDEX(Historical!$O$7:$O$1432,MATCH(B53,Historical!$B$7:$B$1446,0))=0,"n/a",((INDEX(Historical!$C$7:$C$1439,MATCH(B53,Historical!$B$7:$B$1446,0))/INDEX(Historical!$O$7:$O$1432,MATCH(B53,Historical!$B$7:$B$1446,0)))^(1/10)-1)*100)</f>
        <v>n/a</v>
      </c>
      <c r="W53" s="829" t="str">
        <f t="shared" si="3"/>
        <v>n/a</v>
      </c>
      <c r="X53" s="830">
        <f t="shared" si="4"/>
        <v>1.2571297003417621</v>
      </c>
      <c r="Y53" s="845"/>
      <c r="Z53" s="822">
        <f t="shared" si="5"/>
        <v>38.338658146964853</v>
      </c>
      <c r="AA53" s="832">
        <f t="shared" si="6"/>
        <v>15.971246006389778</v>
      </c>
      <c r="AB53" s="824">
        <v>9</v>
      </c>
      <c r="AC53" s="833">
        <v>3.13</v>
      </c>
      <c r="AD53" s="833">
        <v>0.85</v>
      </c>
      <c r="AE53" s="833">
        <v>5.14</v>
      </c>
      <c r="AF53" s="833">
        <v>3.36</v>
      </c>
      <c r="AG53" s="833">
        <v>22.3</v>
      </c>
      <c r="AH53" s="833">
        <v>50</v>
      </c>
      <c r="AI53" s="833">
        <v>7.86</v>
      </c>
      <c r="AJ53" s="833">
        <v>15.1</v>
      </c>
      <c r="AK53" s="833">
        <v>18.82</v>
      </c>
      <c r="AL53" s="834">
        <v>29370</v>
      </c>
      <c r="AM53" s="835">
        <v>0.3</v>
      </c>
      <c r="AN53" s="833">
        <v>0.42</v>
      </c>
      <c r="AO53" s="836">
        <f t="shared" si="7"/>
        <v>5.4118925647900351</v>
      </c>
      <c r="AP53" s="837">
        <f t="shared" si="8"/>
        <v>21.383138571179813</v>
      </c>
      <c r="AQ53" s="838">
        <f t="shared" si="9"/>
        <v>54.43572784886512</v>
      </c>
      <c r="AR53" s="704">
        <f>INDEX(Historical!$C$7:$C$1439,MATCH(B53,Historical!$B$7:$B$1446,0))*IF(AH53="n/a",1.03,IF(AH53&lt;0,1.01,IF(AH53&gt;10,1.1,(1+AH53/100))))</f>
        <v>1.0230000000000001</v>
      </c>
      <c r="AS53" s="832">
        <f t="shared" si="10"/>
        <v>1.1034078</v>
      </c>
      <c r="AT53" s="832">
        <f t="shared" si="16"/>
        <v>1.2137485800000001</v>
      </c>
      <c r="AU53" s="832">
        <f t="shared" si="16"/>
        <v>1.3351234380000001</v>
      </c>
      <c r="AV53" s="832">
        <f t="shared" si="16"/>
        <v>1.4686357818000002</v>
      </c>
      <c r="AW53" s="822">
        <f t="shared" si="12"/>
        <v>6.1439155997999997</v>
      </c>
      <c r="AX53" s="839">
        <f t="shared" si="13"/>
        <v>12.290289257451489</v>
      </c>
      <c r="AY53" s="998">
        <v>1.21</v>
      </c>
      <c r="AZ53" s="835">
        <v>9.39</v>
      </c>
      <c r="BA53" s="835">
        <v>-20.64</v>
      </c>
      <c r="BB53" s="835">
        <v>-9.0399999999999991</v>
      </c>
      <c r="BC53" s="835">
        <v>-7.95</v>
      </c>
      <c r="BD53" s="964"/>
      <c r="BE53" s="666">
        <v>2011</v>
      </c>
      <c r="BF53" s="948" t="e">
        <f>#VALUE!</f>
        <v>#VALUE!</v>
      </c>
      <c r="BG53" s="895">
        <v>4.7</v>
      </c>
    </row>
    <row r="54" spans="1:59" ht="11.25" customHeight="1" x14ac:dyDescent="0.2">
      <c r="A54" s="611" t="s">
        <v>430</v>
      </c>
      <c r="B54" s="927" t="s">
        <v>431</v>
      </c>
      <c r="C54" s="994" t="s">
        <v>128</v>
      </c>
      <c r="D54" s="994" t="s">
        <v>4373</v>
      </c>
      <c r="E54" s="794">
        <v>17</v>
      </c>
      <c r="F54" s="526">
        <v>197</v>
      </c>
      <c r="G54" s="526" t="s">
        <v>37</v>
      </c>
      <c r="H54" s="526" t="s">
        <v>115</v>
      </c>
      <c r="I54" s="926">
        <v>32.229999999999997</v>
      </c>
      <c r="J54" s="704">
        <f t="shared" si="0"/>
        <v>2.1098355569345335</v>
      </c>
      <c r="K54" s="929">
        <v>0.17</v>
      </c>
      <c r="L54" s="641">
        <v>4</v>
      </c>
      <c r="M54" s="695">
        <f t="shared" si="1"/>
        <v>0.68</v>
      </c>
      <c r="N54" s="923" t="s">
        <v>225</v>
      </c>
      <c r="O54" s="797">
        <v>0.16500000000000001</v>
      </c>
      <c r="P54" s="917">
        <v>43465</v>
      </c>
      <c r="Q54" s="917">
        <v>43488</v>
      </c>
      <c r="R54" s="695">
        <f t="shared" si="2"/>
        <v>3.0303030303030329</v>
      </c>
      <c r="S54" s="761">
        <f>IF(INDEX(Historical!$D$7:$D$1439,MATCH(B54,Historical!$B$7:$B$1446,0))=0,"n/a",(INDEX(Historical!$C$7:$C$1439,MATCH(B54,Historical!$B$7:$B$1446,0))/INDEX(Historical!$D$7:$D$1439,MATCH(B54,Historical!$B$7:$B$1446,0))-1)*100)</f>
        <v>3.125</v>
      </c>
      <c r="T54" s="761">
        <f>IF(INDEX(Historical!$F$7:$F$1432,MATCH(B54,Historical!$B$7:$B$1446,0))=0,"n/a",((INDEX(Historical!$C$7:$C$1439,MATCH(B54,Historical!$B$7:$B$1446,0))/INDEX(Historical!$F$7:$F$1432,MATCH(B54,Historical!$B$7:$B$1446,0)))^(1/3)-1)*100)</f>
        <v>5.6295191645437948</v>
      </c>
      <c r="U54" s="761">
        <f>IF(INDEX(Historical!$H$7:$H$1432,MATCH(B54,Historical!$B$7:$B$1446,0))=0,"n/a",((INDEX(Historical!$C$7:$C$1439,MATCH(B54,Historical!$B$7:$B$1446,0))/INDEX(Historical!$H$7:$H$1432,MATCH(B54,Historical!$B$7:$B$1446,0)))^(1/5)-1)*100)</f>
        <v>9.1166550047236292</v>
      </c>
      <c r="V54" s="761">
        <f>IF(INDEX(Historical!$O$7:$O$1432,MATCH(B54,Historical!$B$7:$B$1446,0))=0,"n/a",((INDEX(Historical!$C$7:$C$1439,MATCH(B54,Historical!$B$7:$B$1446,0))/INDEX(Historical!$O$7:$O$1432,MATCH(B54,Historical!$B$7:$B$1446,0)))^(1/10)-1)*100)</f>
        <v>11.782851345916479</v>
      </c>
      <c r="W54" s="762">
        <f t="shared" si="3"/>
        <v>0.77372231364720911</v>
      </c>
      <c r="X54" s="763" t="str">
        <f t="shared" si="4"/>
        <v>n/a</v>
      </c>
      <c r="Y54" s="720"/>
      <c r="Z54" s="704">
        <f t="shared" si="5"/>
        <v>46.57534246575343</v>
      </c>
      <c r="AA54" s="937">
        <f t="shared" si="6"/>
        <v>22.075342465753423</v>
      </c>
      <c r="AB54" s="641">
        <v>12</v>
      </c>
      <c r="AC54" s="918">
        <v>1.46</v>
      </c>
      <c r="AD54" s="918">
        <v>2.76</v>
      </c>
      <c r="AE54" s="918">
        <v>0.37</v>
      </c>
      <c r="AF54" s="918">
        <v>1.1000000000000001</v>
      </c>
      <c r="AG54" s="918">
        <v>5.0999999999999996</v>
      </c>
      <c r="AH54" s="920">
        <v>233.1</v>
      </c>
      <c r="AI54" s="920">
        <v>20.119999999999997</v>
      </c>
      <c r="AJ54" s="918">
        <v>-14.399999999999999</v>
      </c>
      <c r="AK54" s="918">
        <v>8</v>
      </c>
      <c r="AL54" s="930">
        <v>1120</v>
      </c>
      <c r="AM54" s="924">
        <v>2.7</v>
      </c>
      <c r="AN54" s="918">
        <v>0.87</v>
      </c>
      <c r="AO54" s="804">
        <f t="shared" si="7"/>
        <v>-10.848851904095259</v>
      </c>
      <c r="AP54" s="805">
        <f t="shared" si="8"/>
        <v>11.226490561658164</v>
      </c>
      <c r="AQ54" s="938">
        <f t="shared" si="9"/>
        <v>3.886426687627953</v>
      </c>
      <c r="AR54" s="704">
        <f>INDEX(Historical!$C$7:$C$1439,MATCH(B54,Historical!$B$7:$B$1446,0))*IF(AH54="n/a",1.03,IF(AH54&lt;0,1.01,IF(AH54&gt;10,1.1,(1+AH54/100))))</f>
        <v>0.72600000000000009</v>
      </c>
      <c r="AS54" s="937">
        <f t="shared" si="10"/>
        <v>0.7986000000000002</v>
      </c>
      <c r="AT54" s="937">
        <f t="shared" si="16"/>
        <v>0.86248800000000025</v>
      </c>
      <c r="AU54" s="937">
        <f t="shared" si="16"/>
        <v>0.93148704000000038</v>
      </c>
      <c r="AV54" s="937">
        <f t="shared" si="16"/>
        <v>1.0060060032000004</v>
      </c>
      <c r="AW54" s="704">
        <f t="shared" si="12"/>
        <v>4.324581043200002</v>
      </c>
      <c r="AX54" s="812">
        <f t="shared" si="13"/>
        <v>13.417874784982942</v>
      </c>
      <c r="AY54" s="997">
        <v>1.24</v>
      </c>
      <c r="AZ54" s="924">
        <v>16.689999999999998</v>
      </c>
      <c r="BA54" s="924">
        <v>-22.71</v>
      </c>
      <c r="BB54" s="924">
        <v>-8.0299999999999994</v>
      </c>
      <c r="BC54" s="924">
        <v>-8.5500000000000007</v>
      </c>
      <c r="BE54" s="666">
        <v>2003</v>
      </c>
      <c r="BF54" s="948" t="e">
        <f>#VALUE!</f>
        <v>#VALUE!</v>
      </c>
      <c r="BG54" s="933">
        <v>1.7999999999999998</v>
      </c>
    </row>
    <row r="55" spans="1:59" ht="11.25" customHeight="1" x14ac:dyDescent="0.2">
      <c r="A55" s="611" t="s">
        <v>930</v>
      </c>
      <c r="B55" s="927" t="s">
        <v>931</v>
      </c>
      <c r="C55" s="994" t="s">
        <v>179</v>
      </c>
      <c r="D55" s="994" t="s">
        <v>4374</v>
      </c>
      <c r="E55" s="794">
        <v>8</v>
      </c>
      <c r="F55" s="526">
        <v>519</v>
      </c>
      <c r="G55" s="526" t="s">
        <v>106</v>
      </c>
      <c r="H55" s="526" t="s">
        <v>106</v>
      </c>
      <c r="I55" s="926">
        <v>35.26</v>
      </c>
      <c r="J55" s="704">
        <f t="shared" si="0"/>
        <v>11.684628474191721</v>
      </c>
      <c r="K55" s="929">
        <v>1.03</v>
      </c>
      <c r="L55" s="641">
        <v>4</v>
      </c>
      <c r="M55" s="695">
        <f t="shared" si="1"/>
        <v>4.12</v>
      </c>
      <c r="N55" s="923" t="s">
        <v>107</v>
      </c>
      <c r="O55" s="797">
        <v>1.0149999999999999</v>
      </c>
      <c r="P55" s="917">
        <v>43314</v>
      </c>
      <c r="Q55" s="917">
        <v>43326</v>
      </c>
      <c r="R55" s="695">
        <f t="shared" si="2"/>
        <v>1.4778325123152833</v>
      </c>
      <c r="S55" s="761">
        <f>IF(INDEX(Historical!$D$7:$D$1439,MATCH(B55,Historical!$B$7:$B$1446,0))=0,"n/a",(INDEX(Historical!$C$7:$C$1439,MATCH(B55,Historical!$B$7:$B$1446,0))/INDEX(Historical!$D$7:$D$1439,MATCH(B55,Historical!$B$7:$B$1446,0))-1)*100)</f>
        <v>7.0621617361147582</v>
      </c>
      <c r="T55" s="761">
        <f>IF(INDEX(Historical!$F$7:$F$1432,MATCH(B55,Historical!$B$7:$B$1446,0))=0,"n/a",((INDEX(Historical!$C$7:$C$1439,MATCH(B55,Historical!$B$7:$B$1446,0))/INDEX(Historical!$F$7:$F$1432,MATCH(B55,Historical!$B$7:$B$1446,0)))^(1/3)-1)*100)</f>
        <v>12.856051092209263</v>
      </c>
      <c r="U55" s="761">
        <f>IF(INDEX(Historical!$H$7:$H$1432,MATCH(B55,Historical!$B$7:$B$1446,0))=0,"n/a",((INDEX(Historical!$C$7:$C$1439,MATCH(B55,Historical!$B$7:$B$1446,0))/INDEX(Historical!$H$7:$H$1432,MATCH(B55,Historical!$B$7:$B$1446,0)))^(1/5)-1)*100)</f>
        <v>15.09668463442484</v>
      </c>
      <c r="V55" s="761" t="str">
        <f>IF(INDEX(Historical!$O$7:$O$1432,MATCH(B55,Historical!$B$7:$B$1446,0))=0,"n/a",((INDEX(Historical!$C$7:$C$1439,MATCH(B55,Historical!$B$7:$B$1446,0))/INDEX(Historical!$O$7:$O$1432,MATCH(B55,Historical!$B$7:$B$1446,0)))^(1/10)-1)*100)</f>
        <v>n/a</v>
      </c>
      <c r="W55" s="762" t="str">
        <f t="shared" si="3"/>
        <v>n/a</v>
      </c>
      <c r="X55" s="763">
        <f t="shared" si="4"/>
        <v>4.3133384669785251</v>
      </c>
      <c r="Y55" s="928"/>
      <c r="Z55" s="704">
        <f t="shared" si="5"/>
        <v>165.46184738955822</v>
      </c>
      <c r="AA55" s="937">
        <f t="shared" si="6"/>
        <v>14.160642570281123</v>
      </c>
      <c r="AB55" s="641">
        <v>12</v>
      </c>
      <c r="AC55" s="918">
        <v>2.4900000000000002</v>
      </c>
      <c r="AD55" s="918">
        <v>1.74</v>
      </c>
      <c r="AE55" s="918">
        <v>3.71</v>
      </c>
      <c r="AF55" s="918">
        <v>2.13</v>
      </c>
      <c r="AG55" s="918">
        <v>17</v>
      </c>
      <c r="AH55" s="918">
        <v>20.5</v>
      </c>
      <c r="AI55" s="918">
        <v>10.99</v>
      </c>
      <c r="AJ55" s="918">
        <v>3.5000000000000004</v>
      </c>
      <c r="AK55" s="918">
        <v>8.15</v>
      </c>
      <c r="AL55" s="930">
        <v>8840</v>
      </c>
      <c r="AM55" s="924">
        <v>0.4</v>
      </c>
      <c r="AN55" s="918">
        <v>1.22</v>
      </c>
      <c r="AO55" s="804">
        <f t="shared" si="7"/>
        <v>12.620670538335435</v>
      </c>
      <c r="AP55" s="805">
        <f t="shared" si="8"/>
        <v>26.781313108616558</v>
      </c>
      <c r="AQ55" s="938">
        <f t="shared" si="9"/>
        <v>15.781726968749821</v>
      </c>
      <c r="AR55" s="704">
        <f>INDEX(Historical!$C$7:$C$1439,MATCH(B55,Historical!$B$7:$B$1446,0))*IF(AH55="n/a",1.03,IF(AH55&lt;0,1.01,IF(AH55&gt;10,1.1,(1+AH55/100))))</f>
        <v>4.4825000000000008</v>
      </c>
      <c r="AS55" s="937">
        <f t="shared" si="10"/>
        <v>4.9307500000000015</v>
      </c>
      <c r="AT55" s="937">
        <f t="shared" si="16"/>
        <v>5.3326061250000008</v>
      </c>
      <c r="AU55" s="937">
        <f t="shared" si="16"/>
        <v>5.7672135241875004</v>
      </c>
      <c r="AV55" s="937">
        <f t="shared" si="16"/>
        <v>6.2372414264087812</v>
      </c>
      <c r="AW55" s="704">
        <f t="shared" si="12"/>
        <v>26.750311075596287</v>
      </c>
      <c r="AX55" s="812">
        <f t="shared" si="13"/>
        <v>75.865885069756914</v>
      </c>
      <c r="AY55" s="997">
        <v>1.53</v>
      </c>
      <c r="AZ55" s="924">
        <v>11.97</v>
      </c>
      <c r="BA55" s="924">
        <v>-30.620000000000005</v>
      </c>
      <c r="BB55" s="924">
        <v>-0.19</v>
      </c>
      <c r="BC55" s="924">
        <v>-13.99</v>
      </c>
      <c r="BE55" s="666">
        <v>2011</v>
      </c>
      <c r="BF55" s="948" t="e">
        <f>#VALUE!</f>
        <v>#VALUE!</v>
      </c>
      <c r="BG55" s="933">
        <v>6.3</v>
      </c>
    </row>
    <row r="56" spans="1:59" ht="11.25" customHeight="1" x14ac:dyDescent="0.2">
      <c r="A56" s="537" t="s">
        <v>932</v>
      </c>
      <c r="B56" s="927" t="s">
        <v>933</v>
      </c>
      <c r="C56" s="994" t="s">
        <v>154</v>
      </c>
      <c r="D56" s="994" t="s">
        <v>4358</v>
      </c>
      <c r="E56" s="794">
        <v>9</v>
      </c>
      <c r="F56" s="526">
        <v>457</v>
      </c>
      <c r="G56" s="526" t="s">
        <v>106</v>
      </c>
      <c r="H56" s="526" t="s">
        <v>106</v>
      </c>
      <c r="I56" s="926">
        <v>286.98</v>
      </c>
      <c r="J56" s="704">
        <f t="shared" si="0"/>
        <v>1.1150602829465468</v>
      </c>
      <c r="K56" s="929">
        <v>0.8</v>
      </c>
      <c r="L56" s="641">
        <v>4</v>
      </c>
      <c r="M56" s="695">
        <f t="shared" si="1"/>
        <v>3.2</v>
      </c>
      <c r="N56" s="923" t="s">
        <v>598</v>
      </c>
      <c r="O56" s="797">
        <v>0.75</v>
      </c>
      <c r="P56" s="917">
        <v>43539</v>
      </c>
      <c r="Q56" s="917">
        <v>43553</v>
      </c>
      <c r="R56" s="695">
        <f t="shared" si="2"/>
        <v>6.6666666666666723</v>
      </c>
      <c r="S56" s="761">
        <f>IF(INDEX(Historical!$D$7:$D$1439,MATCH(B56,Historical!$B$7:$B$1446,0))=0,"n/a",(INDEX(Historical!$C$7:$C$1439,MATCH(B56,Historical!$B$7:$B$1446,0))/INDEX(Historical!$D$7:$D$1439,MATCH(B56,Historical!$B$7:$B$1446,0))-1)*100)</f>
        <v>11.111111111111093</v>
      </c>
      <c r="T56" s="761">
        <f>IF(INDEX(Historical!$F$7:$F$1432,MATCH(B56,Historical!$B$7:$B$1446,0))=0,"n/a",((INDEX(Historical!$C$7:$C$1439,MATCH(B56,Historical!$B$7:$B$1446,0))/INDEX(Historical!$F$7:$F$1432,MATCH(B56,Historical!$B$7:$B$1446,0)))^(1/3)-1)*100)</f>
        <v>6.2658569182611146</v>
      </c>
      <c r="U56" s="761">
        <f>IF(INDEX(Historical!$H$7:$H$1432,MATCH(B56,Historical!$B$7:$B$1446,0))=0,"n/a",((INDEX(Historical!$C$7:$C$1439,MATCH(B56,Historical!$B$7:$B$1446,0))/INDEX(Historical!$H$7:$H$1432,MATCH(B56,Historical!$B$7:$B$1446,0)))^(1/5)-1)*100)</f>
        <v>14.869835499703509</v>
      </c>
      <c r="V56" s="761" t="str">
        <f>IF(INDEX(Historical!$O$7:$O$1432,MATCH(B56,Historical!$B$7:$B$1446,0))=0,"n/a",((INDEX(Historical!$C$7:$C$1439,MATCH(B56,Historical!$B$7:$B$1446,0))/INDEX(Historical!$O$7:$O$1432,MATCH(B56,Historical!$B$7:$B$1446,0)))^(1/10)-1)*100)</f>
        <v>n/a</v>
      </c>
      <c r="W56" s="762" t="str">
        <f t="shared" si="3"/>
        <v>n/a</v>
      </c>
      <c r="X56" s="763">
        <f t="shared" si="4"/>
        <v>1.457827009774854</v>
      </c>
      <c r="Y56" s="711"/>
      <c r="Z56" s="704">
        <f t="shared" si="5"/>
        <v>22.695035460992909</v>
      </c>
      <c r="AA56" s="937">
        <f t="shared" si="6"/>
        <v>20.353191489361706</v>
      </c>
      <c r="AB56" s="641">
        <v>12</v>
      </c>
      <c r="AC56" s="918">
        <v>14.1</v>
      </c>
      <c r="AD56" s="918">
        <v>1.1599999999999999</v>
      </c>
      <c r="AE56" s="918">
        <v>0.81</v>
      </c>
      <c r="AF56" s="918">
        <v>2.6</v>
      </c>
      <c r="AG56" s="918">
        <v>13.200000000000001</v>
      </c>
      <c r="AH56" s="918">
        <v>38</v>
      </c>
      <c r="AI56" s="918">
        <v>18.670000000000002</v>
      </c>
      <c r="AJ56" s="918">
        <v>10.199999999999999</v>
      </c>
      <c r="AK56" s="918">
        <v>17.580000000000002</v>
      </c>
      <c r="AL56" s="930">
        <v>74580</v>
      </c>
      <c r="AM56" s="924">
        <v>0.1</v>
      </c>
      <c r="AN56" s="918">
        <v>0.67</v>
      </c>
      <c r="AO56" s="804">
        <f t="shared" si="7"/>
        <v>-4.368295706711649</v>
      </c>
      <c r="AP56" s="805">
        <f t="shared" si="8"/>
        <v>15.984895782650057</v>
      </c>
      <c r="AQ56" s="938">
        <f t="shared" si="9"/>
        <v>53.359849696124748</v>
      </c>
      <c r="AR56" s="704">
        <f>INDEX(Historical!$C$7:$C$1439,MATCH(B56,Historical!$B$7:$B$1446,0))*IF(AH56="n/a",1.03,IF(AH56&lt;0,1.01,IF(AH56&gt;10,1.1,(1+AH56/100))))</f>
        <v>3.3000000000000003</v>
      </c>
      <c r="AS56" s="937">
        <f t="shared" si="10"/>
        <v>3.6300000000000008</v>
      </c>
      <c r="AT56" s="937">
        <f t="shared" si="16"/>
        <v>3.9930000000000012</v>
      </c>
      <c r="AU56" s="937">
        <f t="shared" si="16"/>
        <v>4.3923000000000014</v>
      </c>
      <c r="AV56" s="937">
        <f t="shared" si="16"/>
        <v>4.8315300000000017</v>
      </c>
      <c r="AW56" s="704">
        <f t="shared" si="12"/>
        <v>20.146830000000005</v>
      </c>
      <c r="AX56" s="812">
        <f t="shared" si="13"/>
        <v>7.0202906125862441</v>
      </c>
      <c r="AY56" s="997">
        <v>0.94</v>
      </c>
      <c r="AZ56" s="924">
        <v>31.95</v>
      </c>
      <c r="BA56" s="924">
        <v>-9.75</v>
      </c>
      <c r="BB56" s="924">
        <v>-3.2199999999999998</v>
      </c>
      <c r="BC56" s="924">
        <v>5.4899999999999993</v>
      </c>
      <c r="BE56" s="666">
        <v>2011</v>
      </c>
      <c r="BF56" s="948" t="e">
        <f>#VALUE!</f>
        <v>#VALUE!</v>
      </c>
      <c r="BG56" s="933">
        <v>5.0999999999999996</v>
      </c>
    </row>
    <row r="57" spans="1:59" ht="11.25" customHeight="1" x14ac:dyDescent="0.2">
      <c r="A57" s="611" t="s">
        <v>934</v>
      </c>
      <c r="B57" s="927" t="s">
        <v>935</v>
      </c>
      <c r="C57" s="994" t="s">
        <v>108</v>
      </c>
      <c r="D57" s="994" t="s">
        <v>118</v>
      </c>
      <c r="E57" s="794">
        <v>7</v>
      </c>
      <c r="F57" s="526">
        <v>597</v>
      </c>
      <c r="G57" s="526" t="s">
        <v>106</v>
      </c>
      <c r="H57" s="526" t="s">
        <v>106</v>
      </c>
      <c r="I57" s="926">
        <v>170.7</v>
      </c>
      <c r="J57" s="704">
        <f t="shared" si="0"/>
        <v>0.93731693028705343</v>
      </c>
      <c r="K57" s="929">
        <v>0.4</v>
      </c>
      <c r="L57" s="641">
        <v>4</v>
      </c>
      <c r="M57" s="695">
        <f t="shared" si="1"/>
        <v>1.6</v>
      </c>
      <c r="N57" s="923" t="s">
        <v>107</v>
      </c>
      <c r="O57" s="797">
        <v>0.36</v>
      </c>
      <c r="P57" s="660">
        <v>43220</v>
      </c>
      <c r="Q57" s="660">
        <v>43235</v>
      </c>
      <c r="R57" s="695">
        <f t="shared" si="2"/>
        <v>11.111111111111121</v>
      </c>
      <c r="S57" s="761">
        <f>IF(INDEX(Historical!$D$7:$D$1439,MATCH(B57,Historical!$B$7:$B$1446,0))=0,"n/a",(INDEX(Historical!$C$7:$C$1439,MATCH(B57,Historical!$B$7:$B$1446,0))/INDEX(Historical!$D$7:$D$1439,MATCH(B57,Historical!$B$7:$B$1446,0))-1)*100)</f>
        <v>10.638297872340408</v>
      </c>
      <c r="T57" s="761">
        <f>IF(INDEX(Historical!$F$7:$F$1432,MATCH(B57,Historical!$B$7:$B$1446,0))=0,"n/a",((INDEX(Historical!$C$7:$C$1439,MATCH(B57,Historical!$B$7:$B$1446,0))/INDEX(Historical!$F$7:$F$1432,MATCH(B57,Historical!$B$7:$B$1446,0)))^(1/3)-1)*100)</f>
        <v>10.698631671837266</v>
      </c>
      <c r="U57" s="761">
        <f>IF(INDEX(Historical!$H$7:$H$1432,MATCH(B57,Historical!$B$7:$B$1446,0))=0,"n/a",((INDEX(Historical!$C$7:$C$1439,MATCH(B57,Historical!$B$7:$B$1446,0))/INDEX(Historical!$H$7:$H$1432,MATCH(B57,Historical!$B$7:$B$1446,0)))^(1/5)-1)*100)</f>
        <v>17.978912471277987</v>
      </c>
      <c r="V57" s="761">
        <f>IF(INDEX(Historical!$O$7:$O$1432,MATCH(B57,Historical!$B$7:$B$1446,0))=0,"n/a",((INDEX(Historical!$C$7:$C$1439,MATCH(B57,Historical!$B$7:$B$1446,0))/INDEX(Historical!$O$7:$O$1432,MATCH(B57,Historical!$B$7:$B$1446,0)))^(1/10)-1)*100)</f>
        <v>10.026509310601806</v>
      </c>
      <c r="W57" s="762">
        <f t="shared" si="3"/>
        <v>1.7931377625379041</v>
      </c>
      <c r="X57" s="763">
        <f t="shared" si="4"/>
        <v>3.1541951703996465</v>
      </c>
      <c r="Y57" s="928" t="s">
        <v>810</v>
      </c>
      <c r="Z57" s="704">
        <f t="shared" si="5"/>
        <v>34.557235421166311</v>
      </c>
      <c r="AA57" s="937">
        <f t="shared" si="6"/>
        <v>36.868250539956804</v>
      </c>
      <c r="AB57" s="641">
        <v>12</v>
      </c>
      <c r="AC57" s="918">
        <v>4.63</v>
      </c>
      <c r="AD57" s="918">
        <v>2.81</v>
      </c>
      <c r="AE57" s="918">
        <v>3.85</v>
      </c>
      <c r="AF57" s="918">
        <v>9.9600000000000009</v>
      </c>
      <c r="AG57" s="918">
        <v>24.8</v>
      </c>
      <c r="AH57" s="918">
        <v>63.1</v>
      </c>
      <c r="AI57" s="918">
        <v>12.02</v>
      </c>
      <c r="AJ57" s="918">
        <v>5.7</v>
      </c>
      <c r="AK57" s="918">
        <v>13.120000000000001</v>
      </c>
      <c r="AL57" s="930">
        <v>41430</v>
      </c>
      <c r="AM57" s="924">
        <v>0.6</v>
      </c>
      <c r="AN57" s="918">
        <v>1.54</v>
      </c>
      <c r="AO57" s="804">
        <f t="shared" si="7"/>
        <v>-17.952021138391764</v>
      </c>
      <c r="AP57" s="805">
        <f t="shared" si="8"/>
        <v>18.91622940156504</v>
      </c>
      <c r="AQ57" s="938">
        <f t="shared" si="9"/>
        <v>303.98447460705978</v>
      </c>
      <c r="AR57" s="704">
        <f>INDEX(Historical!$C$7:$C$1439,MATCH(B57,Historical!$B$7:$B$1446,0))*IF(AH57="n/a",1.03,IF(AH57&lt;0,1.01,IF(AH57&gt;10,1.1,(1+AH57/100))))</f>
        <v>1.7160000000000002</v>
      </c>
      <c r="AS57" s="937">
        <f t="shared" si="10"/>
        <v>1.8876000000000004</v>
      </c>
      <c r="AT57" s="937">
        <f t="shared" si="16"/>
        <v>2.0763600000000006</v>
      </c>
      <c r="AU57" s="937">
        <f t="shared" si="16"/>
        <v>2.283996000000001</v>
      </c>
      <c r="AV57" s="937">
        <f t="shared" si="16"/>
        <v>2.5123956000000014</v>
      </c>
      <c r="AW57" s="704">
        <f t="shared" si="12"/>
        <v>10.476351600000005</v>
      </c>
      <c r="AX57" s="812">
        <f t="shared" si="13"/>
        <v>6.1372885764499152</v>
      </c>
      <c r="AY57" s="997">
        <v>0.92</v>
      </c>
      <c r="AZ57" s="924">
        <v>26.61</v>
      </c>
      <c r="BA57" s="924">
        <v>-1.63</v>
      </c>
      <c r="BB57" s="924">
        <v>3.29</v>
      </c>
      <c r="BC57" s="924">
        <v>11.37</v>
      </c>
      <c r="BE57" s="666">
        <v>2012</v>
      </c>
      <c r="BF57" s="948" t="e">
        <f>#VALUE!</f>
        <v>#VALUE!</v>
      </c>
      <c r="BG57" s="933">
        <v>4.2</v>
      </c>
    </row>
    <row r="58" spans="1:59" ht="11.25" customHeight="1" x14ac:dyDescent="0.2">
      <c r="A58" s="537" t="s">
        <v>395</v>
      </c>
      <c r="B58" s="927" t="s">
        <v>396</v>
      </c>
      <c r="C58" s="994" t="s">
        <v>112</v>
      </c>
      <c r="D58" s="994" t="s">
        <v>1230</v>
      </c>
      <c r="E58" s="794">
        <v>25</v>
      </c>
      <c r="F58" s="526">
        <v>128</v>
      </c>
      <c r="G58" s="526" t="s">
        <v>37</v>
      </c>
      <c r="H58" s="526" t="s">
        <v>37</v>
      </c>
      <c r="I58" s="918">
        <v>53.32</v>
      </c>
      <c r="J58" s="704">
        <f t="shared" si="0"/>
        <v>1.6504126031507877</v>
      </c>
      <c r="K58" s="935">
        <v>0.22</v>
      </c>
      <c r="L58" s="641">
        <v>4</v>
      </c>
      <c r="M58" s="695">
        <f t="shared" si="1"/>
        <v>0.88</v>
      </c>
      <c r="N58" s="923" t="s">
        <v>107</v>
      </c>
      <c r="O58" s="798">
        <v>0.18</v>
      </c>
      <c r="P58" s="917">
        <v>43403</v>
      </c>
      <c r="Q58" s="917">
        <v>43419</v>
      </c>
      <c r="R58" s="695">
        <f t="shared" si="2"/>
        <v>22.222222222222225</v>
      </c>
      <c r="S58" s="761">
        <f>IF(INDEX(Historical!$D$7:$D$1439,MATCH(B58,Historical!$B$7:$B$1446,0))=0,"n/a",(INDEX(Historical!$C$7:$C$1439,MATCH(B58,Historical!$B$7:$B$1446,0))/INDEX(Historical!$D$7:$D$1439,MATCH(B58,Historical!$B$7:$B$1446,0))-1)*100)</f>
        <v>35.714285714285701</v>
      </c>
      <c r="T58" s="761">
        <f>IF(INDEX(Historical!$F$7:$F$1432,MATCH(B58,Historical!$B$7:$B$1446,0))=0,"n/a",((INDEX(Historical!$C$7:$C$1439,MATCH(B58,Historical!$B$7:$B$1446,0))/INDEX(Historical!$F$7:$F$1432,MATCH(B58,Historical!$B$7:$B$1446,0)))^(1/3)-1)*100)</f>
        <v>25.99210498948732</v>
      </c>
      <c r="U58" s="761">
        <f>IF(INDEX(Historical!$H$7:$H$1432,MATCH(B58,Historical!$B$7:$B$1446,0))=0,"n/a",((INDEX(Historical!$C$7:$C$1439,MATCH(B58,Historical!$B$7:$B$1446,0))/INDEX(Historical!$H$7:$H$1432,MATCH(B58,Historical!$B$7:$B$1446,0)))^(1/5)-1)*100)</f>
        <v>27.003927459645773</v>
      </c>
      <c r="V58" s="761">
        <f>IF(INDEX(Historical!$O$7:$O$1432,MATCH(B58,Historical!$B$7:$B$1446,0))=0,"n/a",((INDEX(Historical!$C$7:$C$1439,MATCH(B58,Historical!$B$7:$B$1446,0))/INDEX(Historical!$O$7:$O$1432,MATCH(B58,Historical!$B$7:$B$1446,0)))^(1/10)-1)*100)</f>
        <v>19.942559532367142</v>
      </c>
      <c r="W58" s="762">
        <f t="shared" si="3"/>
        <v>1.3540853377329978</v>
      </c>
      <c r="X58" s="763">
        <f t="shared" si="4"/>
        <v>1.1740838025932945</v>
      </c>
      <c r="Y58" s="715"/>
      <c r="Z58" s="704">
        <f t="shared" si="5"/>
        <v>34.108527131782942</v>
      </c>
      <c r="AA58" s="937">
        <f t="shared" si="6"/>
        <v>20.666666666666668</v>
      </c>
      <c r="AB58" s="641">
        <v>12</v>
      </c>
      <c r="AC58" s="918">
        <v>2.58</v>
      </c>
      <c r="AD58" s="918">
        <v>2.21</v>
      </c>
      <c r="AE58" s="918">
        <v>2.87</v>
      </c>
      <c r="AF58" s="918">
        <v>5.26</v>
      </c>
      <c r="AG58" s="918">
        <v>25.7</v>
      </c>
      <c r="AH58" s="918">
        <v>19.100000000000001</v>
      </c>
      <c r="AI58" s="918">
        <v>9.66</v>
      </c>
      <c r="AJ58" s="918">
        <v>23</v>
      </c>
      <c r="AK58" s="918">
        <v>9.35</v>
      </c>
      <c r="AL58" s="930">
        <v>9140</v>
      </c>
      <c r="AM58" s="924">
        <v>0.6</v>
      </c>
      <c r="AN58" s="918">
        <v>0.13</v>
      </c>
      <c r="AO58" s="804">
        <f t="shared" si="7"/>
        <v>7.9876733961298925</v>
      </c>
      <c r="AP58" s="805">
        <f t="shared" si="8"/>
        <v>28.65434006279656</v>
      </c>
      <c r="AQ58" s="938">
        <f t="shared" si="9"/>
        <v>119.80462705337681</v>
      </c>
      <c r="AR58" s="704">
        <f>INDEX(Historical!$C$7:$C$1439,MATCH(B58,Historical!$B$7:$B$1446,0))*IF(AH58="n/a",1.03,IF(AH58&lt;0,1.01,IF(AH58&gt;10,1.1,(1+AH58/100))))</f>
        <v>0.83600000000000008</v>
      </c>
      <c r="AS58" s="937">
        <f t="shared" si="10"/>
        <v>0.91675760000000006</v>
      </c>
      <c r="AT58" s="937">
        <f t="shared" si="16"/>
        <v>1.0024744355999999</v>
      </c>
      <c r="AU58" s="937">
        <f t="shared" si="16"/>
        <v>1.0962057953285997</v>
      </c>
      <c r="AV58" s="937">
        <f t="shared" si="16"/>
        <v>1.1987010371918236</v>
      </c>
      <c r="AW58" s="704">
        <f t="shared" si="12"/>
        <v>5.050138868120424</v>
      </c>
      <c r="AX58" s="812">
        <f t="shared" si="13"/>
        <v>9.4713782222813645</v>
      </c>
      <c r="AY58" s="997">
        <v>1.37</v>
      </c>
      <c r="AZ58" s="924">
        <v>32.18</v>
      </c>
      <c r="BA58" s="924">
        <v>-19.470000000000002</v>
      </c>
      <c r="BB58" s="924">
        <v>5.54</v>
      </c>
      <c r="BC58" s="924">
        <v>2.1999999999999997</v>
      </c>
      <c r="BE58" s="666">
        <v>1994</v>
      </c>
      <c r="BF58" s="948" t="e">
        <f>#VALUE!</f>
        <v>#VALUE!</v>
      </c>
      <c r="BG58" s="933">
        <v>14.499999999999998</v>
      </c>
    </row>
    <row r="59" spans="1:59" ht="11.25" customHeight="1" x14ac:dyDescent="0.2">
      <c r="A59" s="537" t="s">
        <v>120</v>
      </c>
      <c r="B59" s="927" t="s">
        <v>121</v>
      </c>
      <c r="C59" s="994" t="s">
        <v>123</v>
      </c>
      <c r="D59" s="994" t="s">
        <v>4208</v>
      </c>
      <c r="E59" s="794">
        <v>37</v>
      </c>
      <c r="F59" s="526">
        <v>72</v>
      </c>
      <c r="G59" s="526" t="s">
        <v>115</v>
      </c>
      <c r="H59" s="526" t="s">
        <v>115</v>
      </c>
      <c r="I59" s="918">
        <v>190.96</v>
      </c>
      <c r="J59" s="704">
        <f t="shared" si="0"/>
        <v>2.4298282362798491</v>
      </c>
      <c r="K59" s="929">
        <v>1.1599999999999999</v>
      </c>
      <c r="L59" s="641">
        <v>4</v>
      </c>
      <c r="M59" s="695">
        <f t="shared" si="1"/>
        <v>4.6399999999999997</v>
      </c>
      <c r="N59" s="923" t="s">
        <v>560</v>
      </c>
      <c r="O59" s="797">
        <v>1.1000000000000001</v>
      </c>
      <c r="P59" s="917">
        <v>43553</v>
      </c>
      <c r="Q59" s="917">
        <v>43598</v>
      </c>
      <c r="R59" s="695">
        <f t="shared" si="2"/>
        <v>5.454545454545439</v>
      </c>
      <c r="S59" s="761">
        <f>IF(INDEX(Historical!$D$7:$D$1439,MATCH(B59,Historical!$B$7:$B$1446,0))=0,"n/a",(INDEX(Historical!$C$7:$C$1439,MATCH(B59,Historical!$B$7:$B$1446,0))/INDEX(Historical!$D$7:$D$1439,MATCH(B59,Historical!$B$7:$B$1446,0))-1)*100)</f>
        <v>14.555256064690036</v>
      </c>
      <c r="T59" s="761">
        <f>IF(INDEX(Historical!$F$7:$F$1432,MATCH(B59,Historical!$B$7:$B$1446,0))=0,"n/a",((INDEX(Historical!$C$7:$C$1439,MATCH(B59,Historical!$B$7:$B$1446,0))/INDEX(Historical!$F$7:$F$1432,MATCH(B59,Historical!$B$7:$B$1446,0)))^(1/3)-1)*100)</f>
        <v>9.9207418039544812</v>
      </c>
      <c r="U59" s="761">
        <f>IF(INDEX(Historical!$H$7:$H$1432,MATCH(B59,Historical!$B$7:$B$1446,0))=0,"n/a",((INDEX(Historical!$C$7:$C$1439,MATCH(B59,Historical!$B$7:$B$1446,0))/INDEX(Historical!$H$7:$H$1432,MATCH(B59,Historical!$B$7:$B$1446,0)))^(1/5)-1)*100)</f>
        <v>8.9386106512823638</v>
      </c>
      <c r="V59" s="761">
        <f>IF(INDEX(Historical!$O$7:$O$1432,MATCH(B59,Historical!$B$7:$B$1446,0))=0,"n/a",((INDEX(Historical!$C$7:$C$1439,MATCH(B59,Historical!$B$7:$B$1446,0))/INDEX(Historical!$O$7:$O$1432,MATCH(B59,Historical!$B$7:$B$1446,0)))^(1/10)-1)*100)</f>
        <v>9.5958226385217227</v>
      </c>
      <c r="W59" s="762">
        <f t="shared" si="3"/>
        <v>0.93151061540038993</v>
      </c>
      <c r="X59" s="763">
        <f t="shared" si="4"/>
        <v>0.88501095557251119</v>
      </c>
      <c r="Y59" s="927"/>
      <c r="Z59" s="704">
        <f t="shared" si="5"/>
        <v>61.702127659574465</v>
      </c>
      <c r="AA59" s="937">
        <f t="shared" si="6"/>
        <v>25.393617021276597</v>
      </c>
      <c r="AB59" s="641">
        <v>9</v>
      </c>
      <c r="AC59" s="918">
        <v>7.52</v>
      </c>
      <c r="AD59" s="918">
        <v>2.14</v>
      </c>
      <c r="AE59" s="918">
        <v>4.72</v>
      </c>
      <c r="AF59" s="918">
        <v>3.86</v>
      </c>
      <c r="AG59" s="918">
        <v>15.8</v>
      </c>
      <c r="AH59" s="918">
        <v>48.5</v>
      </c>
      <c r="AI59" s="918">
        <v>13.65</v>
      </c>
      <c r="AJ59" s="918">
        <v>10.100000000000001</v>
      </c>
      <c r="AK59" s="918">
        <v>11.85</v>
      </c>
      <c r="AL59" s="930">
        <v>42140</v>
      </c>
      <c r="AM59" s="924">
        <v>0.2</v>
      </c>
      <c r="AN59" s="918">
        <v>0.35</v>
      </c>
      <c r="AO59" s="804">
        <f t="shared" si="7"/>
        <v>-14.025178133714384</v>
      </c>
      <c r="AP59" s="805">
        <f t="shared" si="8"/>
        <v>11.368438887562213</v>
      </c>
      <c r="AQ59" s="938">
        <f t="shared" si="9"/>
        <v>108.72029311138189</v>
      </c>
      <c r="AR59" s="704">
        <f>INDEX(Historical!$C$7:$C$1439,MATCH(B59,Historical!$B$7:$B$1446,0))*IF(AH59="n/a",1.03,IF(AH59&lt;0,1.01,IF(AH59&gt;10,1.1,(1+AH59/100))))</f>
        <v>4.6750000000000007</v>
      </c>
      <c r="AS59" s="937">
        <f t="shared" si="10"/>
        <v>5.142500000000001</v>
      </c>
      <c r="AT59" s="937">
        <f t="shared" si="16"/>
        <v>5.6567500000000015</v>
      </c>
      <c r="AU59" s="937">
        <f t="shared" si="16"/>
        <v>6.2224250000000021</v>
      </c>
      <c r="AV59" s="937">
        <f t="shared" si="16"/>
        <v>6.8446675000000026</v>
      </c>
      <c r="AW59" s="704">
        <f t="shared" si="12"/>
        <v>28.54134250000001</v>
      </c>
      <c r="AX59" s="812">
        <f t="shared" si="13"/>
        <v>14.94624135944701</v>
      </c>
      <c r="AY59" s="997">
        <v>0.83</v>
      </c>
      <c r="AZ59" s="924">
        <v>28.64</v>
      </c>
      <c r="BA59" s="924">
        <v>0.38999999999999996</v>
      </c>
      <c r="BB59" s="924">
        <v>9.35</v>
      </c>
      <c r="BC59" s="924">
        <v>16.48</v>
      </c>
      <c r="BE59" s="666">
        <v>1983</v>
      </c>
      <c r="BF59" s="948" t="e">
        <f>#VALUE!</f>
        <v>#VALUE!</v>
      </c>
      <c r="BG59" s="933">
        <v>8.9</v>
      </c>
    </row>
    <row r="60" spans="1:59" ht="11.25" customHeight="1" x14ac:dyDescent="0.2">
      <c r="A60" s="611" t="s">
        <v>925</v>
      </c>
      <c r="B60" s="927" t="s">
        <v>926</v>
      </c>
      <c r="C60" s="994" t="s">
        <v>4227</v>
      </c>
      <c r="D60" s="994" t="s">
        <v>4375</v>
      </c>
      <c r="E60" s="794">
        <v>7</v>
      </c>
      <c r="F60" s="526">
        <v>610</v>
      </c>
      <c r="G60" s="526" t="s">
        <v>106</v>
      </c>
      <c r="H60" s="526" t="s">
        <v>106</v>
      </c>
      <c r="I60" s="926">
        <v>94.44</v>
      </c>
      <c r="J60" s="704">
        <f t="shared" si="0"/>
        <v>0.97416349004659053</v>
      </c>
      <c r="K60" s="929">
        <v>0.23</v>
      </c>
      <c r="L60" s="641">
        <v>4</v>
      </c>
      <c r="M60" s="695">
        <f t="shared" si="1"/>
        <v>0.92</v>
      </c>
      <c r="N60" s="923" t="s">
        <v>127</v>
      </c>
      <c r="O60" s="797">
        <v>0.19</v>
      </c>
      <c r="P60" s="917">
        <v>43266</v>
      </c>
      <c r="Q60" s="917">
        <v>43291</v>
      </c>
      <c r="R60" s="695">
        <f t="shared" si="2"/>
        <v>21.052631578947373</v>
      </c>
      <c r="S60" s="761">
        <f>IF(INDEX(Historical!$D$7:$D$1439,MATCH(B60,Historical!$B$7:$B$1446,0))=0,"n/a",(INDEX(Historical!$C$7:$C$1439,MATCH(B60,Historical!$B$7:$B$1446,0))/INDEX(Historical!$D$7:$D$1439,MATCH(B60,Historical!$B$7:$B$1446,0))-1)*100)</f>
        <v>25.373134328358194</v>
      </c>
      <c r="T60" s="761">
        <f>IF(INDEX(Historical!$F$7:$F$1432,MATCH(B60,Historical!$B$7:$B$1446,0))=0,"n/a",((INDEX(Historical!$C$7:$C$1439,MATCH(B60,Historical!$B$7:$B$1446,0))/INDEX(Historical!$F$7:$F$1432,MATCH(B60,Historical!$B$7:$B$1446,0)))^(1/3)-1)*100)</f>
        <v>17.712889104387308</v>
      </c>
      <c r="U60" s="761">
        <f>IF(INDEX(Historical!$H$7:$H$1432,MATCH(B60,Historical!$B$7:$B$1446,0))=0,"n/a",((INDEX(Historical!$C$7:$C$1439,MATCH(B60,Historical!$B$7:$B$1446,0))/INDEX(Historical!$H$7:$H$1432,MATCH(B60,Historical!$B$7:$B$1446,0)))^(1/5)-1)*100)</f>
        <v>26.677770282424952</v>
      </c>
      <c r="V60" s="761">
        <f>IF(INDEX(Historical!$O$7:$O$1432,MATCH(B60,Historical!$B$7:$B$1446,0))=0,"n/a",((INDEX(Historical!$C$7:$C$1439,MATCH(B60,Historical!$B$7:$B$1446,0))/INDEX(Historical!$O$7:$O$1432,MATCH(B60,Historical!$B$7:$B$1446,0)))^(1/10)-1)*100)</f>
        <v>39.545489401497179</v>
      </c>
      <c r="W60" s="762">
        <f t="shared" si="3"/>
        <v>0.67460968839128699</v>
      </c>
      <c r="X60" s="763">
        <f t="shared" si="4"/>
        <v>1.6570043653680093</v>
      </c>
      <c r="Y60" s="928"/>
      <c r="Z60" s="704">
        <f t="shared" si="5"/>
        <v>22.222222222222225</v>
      </c>
      <c r="AA60" s="937">
        <f t="shared" si="6"/>
        <v>22.811594202898551</v>
      </c>
      <c r="AB60" s="641">
        <v>12</v>
      </c>
      <c r="AC60" s="918">
        <v>4.1399999999999997</v>
      </c>
      <c r="AD60" s="918">
        <v>3.08</v>
      </c>
      <c r="AE60" s="918">
        <v>3.51</v>
      </c>
      <c r="AF60" s="918">
        <v>7.05</v>
      </c>
      <c r="AG60" s="918">
        <v>30.7</v>
      </c>
      <c r="AH60" s="918">
        <v>24.7</v>
      </c>
      <c r="AI60" s="918">
        <v>9.82</v>
      </c>
      <c r="AJ60" s="918">
        <v>16.100000000000001</v>
      </c>
      <c r="AK60" s="918">
        <v>7.3999999999999995</v>
      </c>
      <c r="AL60" s="930">
        <v>28750</v>
      </c>
      <c r="AM60" s="924">
        <v>0.1</v>
      </c>
      <c r="AN60" s="918">
        <v>0.89</v>
      </c>
      <c r="AO60" s="804">
        <f t="shared" si="7"/>
        <v>4.8403395695729898</v>
      </c>
      <c r="AP60" s="805">
        <f t="shared" si="8"/>
        <v>27.651933772471541</v>
      </c>
      <c r="AQ60" s="938">
        <f t="shared" si="9"/>
        <v>167.35057228742835</v>
      </c>
      <c r="AR60" s="704">
        <f>INDEX(Historical!$C$7:$C$1439,MATCH(B60,Historical!$B$7:$B$1446,0))*IF(AH60="n/a",1.03,IF(AH60&lt;0,1.01,IF(AH60&gt;10,1.1,(1+AH60/100))))</f>
        <v>0.92400000000000004</v>
      </c>
      <c r="AS60" s="937">
        <f t="shared" si="10"/>
        <v>1.0147368000000001</v>
      </c>
      <c r="AT60" s="937">
        <f t="shared" si="16"/>
        <v>1.0898273232000002</v>
      </c>
      <c r="AU60" s="937">
        <f t="shared" si="16"/>
        <v>1.1704745451168004</v>
      </c>
      <c r="AV60" s="937">
        <f t="shared" si="16"/>
        <v>1.2570896614554437</v>
      </c>
      <c r="AW60" s="704">
        <f t="shared" si="12"/>
        <v>5.4561283297722447</v>
      </c>
      <c r="AX60" s="812">
        <f t="shared" si="13"/>
        <v>5.7773489302967445</v>
      </c>
      <c r="AY60" s="997">
        <v>0.91</v>
      </c>
      <c r="AZ60" s="924">
        <v>26</v>
      </c>
      <c r="BA60" s="924">
        <v>-3.2</v>
      </c>
      <c r="BB60" s="924">
        <v>3.44</v>
      </c>
      <c r="BC60" s="924">
        <v>5.65</v>
      </c>
      <c r="BE60" s="666">
        <v>2012</v>
      </c>
      <c r="BF60" s="948" t="e">
        <f>#VALUE!</f>
        <v>#VALUE!</v>
      </c>
      <c r="BG60" s="933">
        <v>12.5</v>
      </c>
    </row>
    <row r="61" spans="1:59" ht="11.25" customHeight="1" x14ac:dyDescent="0.2">
      <c r="A61" s="630" t="s">
        <v>940</v>
      </c>
      <c r="B61" s="927" t="s">
        <v>941</v>
      </c>
      <c r="C61" s="994" t="s">
        <v>108</v>
      </c>
      <c r="D61" s="994" t="s">
        <v>4376</v>
      </c>
      <c r="E61" s="794">
        <v>8</v>
      </c>
      <c r="F61" s="526">
        <v>550</v>
      </c>
      <c r="G61" s="526" t="s">
        <v>106</v>
      </c>
      <c r="H61" s="526" t="s">
        <v>106</v>
      </c>
      <c r="I61" s="926">
        <v>43.5</v>
      </c>
      <c r="J61" s="704">
        <f t="shared" si="0"/>
        <v>4.6896551724137936</v>
      </c>
      <c r="K61" s="929">
        <v>0.51</v>
      </c>
      <c r="L61" s="641">
        <v>4</v>
      </c>
      <c r="M61" s="695">
        <f t="shared" si="1"/>
        <v>2.04</v>
      </c>
      <c r="N61" s="923" t="s">
        <v>210</v>
      </c>
      <c r="O61" s="797">
        <v>0.5</v>
      </c>
      <c r="P61" s="917">
        <v>43451</v>
      </c>
      <c r="Q61" s="917">
        <v>43455</v>
      </c>
      <c r="R61" s="695">
        <f t="shared" si="2"/>
        <v>2.0000000000000018</v>
      </c>
      <c r="S61" s="761">
        <f>IF(INDEX(Historical!$D$7:$D$1439,MATCH(B61,Historical!$B$7:$B$1446,0))=0,"n/a",(INDEX(Historical!$C$7:$C$1439,MATCH(B61,Historical!$B$7:$B$1446,0))/INDEX(Historical!$D$7:$D$1439,MATCH(B61,Historical!$B$7:$B$1446,0))-1)*100)</f>
        <v>1.5228426395939021</v>
      </c>
      <c r="T61" s="761">
        <f>IF(INDEX(Historical!$F$7:$F$1432,MATCH(B61,Historical!$B$7:$B$1446,0))=0,"n/a",((INDEX(Historical!$C$7:$C$1439,MATCH(B61,Historical!$B$7:$B$1446,0))/INDEX(Historical!$F$7:$F$1432,MATCH(B61,Historical!$B$7:$B$1446,0)))^(1/3)-1)*100)</f>
        <v>1.9035695776266293</v>
      </c>
      <c r="U61" s="761">
        <f>IF(INDEX(Historical!$H$7:$H$1432,MATCH(B61,Historical!$B$7:$B$1446,0))=0,"n/a",((INDEX(Historical!$C$7:$C$1439,MATCH(B61,Historical!$B$7:$B$1446,0))/INDEX(Historical!$H$7:$H$1432,MATCH(B61,Historical!$B$7:$B$1446,0)))^(1/5)-1)*100)</f>
        <v>3.0624138001266177</v>
      </c>
      <c r="V61" s="761">
        <f>IF(INDEX(Historical!$O$7:$O$1432,MATCH(B61,Historical!$B$7:$B$1446,0))=0,"n/a",((INDEX(Historical!$C$7:$C$1439,MATCH(B61,Historical!$B$7:$B$1446,0))/INDEX(Historical!$O$7:$O$1432,MATCH(B61,Historical!$B$7:$B$1446,0)))^(1/10)-1)*100)</f>
        <v>1.7588221460874243</v>
      </c>
      <c r="W61" s="762">
        <f t="shared" si="3"/>
        <v>1.7411730952666757</v>
      </c>
      <c r="X61" s="763" t="str">
        <f t="shared" si="4"/>
        <v>n/a</v>
      </c>
      <c r="Y61" s="928"/>
      <c r="Z61" s="704" t="str">
        <f t="shared" si="5"/>
        <v>n/a</v>
      </c>
      <c r="AA61" s="937" t="str">
        <f t="shared" si="6"/>
        <v>n/a</v>
      </c>
      <c r="AB61" s="641">
        <v>12</v>
      </c>
      <c r="AC61" s="918" t="s">
        <v>137</v>
      </c>
      <c r="AD61" s="918" t="s">
        <v>137</v>
      </c>
      <c r="AE61" s="918" t="s">
        <v>137</v>
      </c>
      <c r="AF61" s="918" t="s">
        <v>137</v>
      </c>
      <c r="AG61" s="918" t="s">
        <v>137</v>
      </c>
      <c r="AH61" s="918" t="s">
        <v>137</v>
      </c>
      <c r="AI61" s="918" t="s">
        <v>137</v>
      </c>
      <c r="AJ61" s="918" t="s">
        <v>137</v>
      </c>
      <c r="AK61" s="918" t="s">
        <v>137</v>
      </c>
      <c r="AL61" s="930" t="s">
        <v>137</v>
      </c>
      <c r="AM61" s="924" t="s">
        <v>137</v>
      </c>
      <c r="AN61" s="918" t="s">
        <v>137</v>
      </c>
      <c r="AO61" s="804" t="str">
        <f t="shared" si="7"/>
        <v>n/a</v>
      </c>
      <c r="AP61" s="805">
        <f t="shared" si="8"/>
        <v>7.7520689725404113</v>
      </c>
      <c r="AQ61" s="938" t="str">
        <f t="shared" si="9"/>
        <v>n/a</v>
      </c>
      <c r="AR61" s="704">
        <f>INDEX(Historical!$C$7:$C$1439,MATCH(B61,Historical!$B$7:$B$1446,0))*IF(AH61="n/a",1.03,IF(AH61&lt;0,1.01,IF(AH61&gt;10,1.1,(1+AH61/100))))</f>
        <v>2.06</v>
      </c>
      <c r="AS61" s="937">
        <f t="shared" si="10"/>
        <v>2.1217999999999999</v>
      </c>
      <c r="AT61" s="937">
        <f t="shared" si="16"/>
        <v>2.185454</v>
      </c>
      <c r="AU61" s="937">
        <f t="shared" si="16"/>
        <v>2.2510176200000003</v>
      </c>
      <c r="AV61" s="937">
        <f t="shared" si="16"/>
        <v>2.3185481486000001</v>
      </c>
      <c r="AW61" s="704">
        <f t="shared" si="12"/>
        <v>10.936819768599999</v>
      </c>
      <c r="AX61" s="812">
        <f t="shared" si="13"/>
        <v>25.142114410574713</v>
      </c>
      <c r="AY61" s="997" t="s">
        <v>137</v>
      </c>
      <c r="AZ61" s="924" t="s">
        <v>137</v>
      </c>
      <c r="BA61" s="924" t="s">
        <v>137</v>
      </c>
      <c r="BB61" s="924" t="s">
        <v>137</v>
      </c>
      <c r="BC61" s="924" t="s">
        <v>137</v>
      </c>
      <c r="BD61" s="963" t="s">
        <v>4301</v>
      </c>
      <c r="BE61" s="666">
        <v>2012</v>
      </c>
      <c r="BF61" s="948" t="e">
        <f>#VALUE!</f>
        <v>#VALUE!</v>
      </c>
      <c r="BG61" s="933" t="s">
        <v>137</v>
      </c>
    </row>
    <row r="62" spans="1:59" ht="11.25" customHeight="1" x14ac:dyDescent="0.2">
      <c r="A62" s="611" t="s">
        <v>938</v>
      </c>
      <c r="B62" s="927" t="s">
        <v>939</v>
      </c>
      <c r="C62" s="994" t="s">
        <v>112</v>
      </c>
      <c r="D62" s="994" t="s">
        <v>1230</v>
      </c>
      <c r="E62" s="794">
        <v>8</v>
      </c>
      <c r="F62" s="526">
        <v>564</v>
      </c>
      <c r="G62" s="526" t="s">
        <v>106</v>
      </c>
      <c r="H62" s="526" t="s">
        <v>106</v>
      </c>
      <c r="I62" s="926">
        <v>37.49</v>
      </c>
      <c r="J62" s="704">
        <f t="shared" si="0"/>
        <v>1.8671645772205918</v>
      </c>
      <c r="K62" s="929">
        <v>0.17499999999999999</v>
      </c>
      <c r="L62" s="641">
        <v>4</v>
      </c>
      <c r="M62" s="695">
        <f t="shared" si="1"/>
        <v>0.7</v>
      </c>
      <c r="N62" s="923" t="s">
        <v>560</v>
      </c>
      <c r="O62" s="797">
        <v>0.1575</v>
      </c>
      <c r="P62" s="917">
        <v>43500</v>
      </c>
      <c r="Q62" s="917">
        <v>43516</v>
      </c>
      <c r="R62" s="695">
        <f t="shared" si="2"/>
        <v>11.111111111111104</v>
      </c>
      <c r="S62" s="761">
        <f>IF(INDEX(Historical!$D$7:$D$1439,MATCH(B62,Historical!$B$7:$B$1446,0))=0,"n/a",(INDEX(Historical!$C$7:$C$1439,MATCH(B62,Historical!$B$7:$B$1446,0))/INDEX(Historical!$D$7:$D$1439,MATCH(B62,Historical!$B$7:$B$1446,0))-1)*100)</f>
        <v>12.5</v>
      </c>
      <c r="T62" s="761">
        <f>IF(INDEX(Historical!$F$7:$F$1432,MATCH(B62,Historical!$B$7:$B$1446,0))=0,"n/a",((INDEX(Historical!$C$7:$C$1439,MATCH(B62,Historical!$B$7:$B$1446,0))/INDEX(Historical!$F$7:$F$1432,MATCH(B62,Historical!$B$7:$B$1446,0)))^(1/3)-1)*100)</f>
        <v>12.710045297240802</v>
      </c>
      <c r="U62" s="761">
        <f>IF(INDEX(Historical!$H$7:$H$1432,MATCH(B62,Historical!$B$7:$B$1446,0))=0,"n/a",((INDEX(Historical!$C$7:$C$1439,MATCH(B62,Historical!$B$7:$B$1446,0))/INDEX(Historical!$H$7:$H$1432,MATCH(B62,Historical!$B$7:$B$1446,0)))^(1/5)-1)*100)</f>
        <v>11.842691472014465</v>
      </c>
      <c r="V62" s="761">
        <f>IF(INDEX(Historical!$O$7:$O$1432,MATCH(B62,Historical!$B$7:$B$1446,0))=0,"n/a",((INDEX(Historical!$C$7:$C$1439,MATCH(B62,Historical!$B$7:$B$1446,0))/INDEX(Historical!$O$7:$O$1432,MATCH(B62,Historical!$B$7:$B$1446,0)))^(1/10)-1)*100)</f>
        <v>7.5766919692604295</v>
      </c>
      <c r="W62" s="762">
        <f t="shared" si="3"/>
        <v>1.5630424887354164</v>
      </c>
      <c r="X62" s="763">
        <f t="shared" si="4"/>
        <v>0.37715577936351802</v>
      </c>
      <c r="Y62" s="707"/>
      <c r="Z62" s="704">
        <f t="shared" si="5"/>
        <v>26.119402985074625</v>
      </c>
      <c r="AA62" s="937">
        <f t="shared" si="6"/>
        <v>13.988805970149254</v>
      </c>
      <c r="AB62" s="641">
        <v>2</v>
      </c>
      <c r="AC62" s="918">
        <v>2.68</v>
      </c>
      <c r="AD62" s="918">
        <v>0.93</v>
      </c>
      <c r="AE62" s="918">
        <v>0.74</v>
      </c>
      <c r="AF62" s="918">
        <v>1.97</v>
      </c>
      <c r="AG62" s="918">
        <v>15.2</v>
      </c>
      <c r="AH62" s="918">
        <v>-11.899999999999999</v>
      </c>
      <c r="AI62" s="918">
        <v>12.629999999999999</v>
      </c>
      <c r="AJ62" s="918">
        <v>31.4</v>
      </c>
      <c r="AK62" s="918">
        <v>15</v>
      </c>
      <c r="AL62" s="930">
        <v>1050</v>
      </c>
      <c r="AM62" s="924">
        <v>1.4000000000000001</v>
      </c>
      <c r="AN62" s="918">
        <v>0.44</v>
      </c>
      <c r="AO62" s="804">
        <f t="shared" si="7"/>
        <v>-0.27894992091419724</v>
      </c>
      <c r="AP62" s="805">
        <f t="shared" si="8"/>
        <v>13.709856049235057</v>
      </c>
      <c r="AQ62" s="938">
        <f t="shared" si="9"/>
        <v>10.670577764611423</v>
      </c>
      <c r="AR62" s="704">
        <f>INDEX(Historical!$C$7:$C$1439,MATCH(B62,Historical!$B$7:$B$1446,0))*IF(AH62="n/a",1.03,IF(AH62&lt;0,1.01,IF(AH62&gt;10,1.1,(1+AH62/100))))</f>
        <v>0.63629999999999998</v>
      </c>
      <c r="AS62" s="937">
        <f t="shared" si="10"/>
        <v>0.69993000000000005</v>
      </c>
      <c r="AT62" s="937">
        <f t="shared" si="16"/>
        <v>0.76992300000000014</v>
      </c>
      <c r="AU62" s="937">
        <f t="shared" si="16"/>
        <v>0.84691530000000026</v>
      </c>
      <c r="AV62" s="937">
        <f t="shared" si="16"/>
        <v>0.93160683000000033</v>
      </c>
      <c r="AW62" s="704">
        <f t="shared" si="12"/>
        <v>3.8846751300000002</v>
      </c>
      <c r="AX62" s="812">
        <f t="shared" si="13"/>
        <v>10.361896852493999</v>
      </c>
      <c r="AY62" s="997">
        <v>1.6</v>
      </c>
      <c r="AZ62" s="924">
        <v>42.120000000000005</v>
      </c>
      <c r="BA62" s="924">
        <v>-26.3</v>
      </c>
      <c r="BB62" s="924">
        <v>6.36</v>
      </c>
      <c r="BC62" s="924">
        <v>-6.38</v>
      </c>
      <c r="BE62" s="666">
        <v>2012</v>
      </c>
      <c r="BF62" s="948" t="e">
        <f>#VALUE!</f>
        <v>#VALUE!</v>
      </c>
      <c r="BG62" s="933">
        <v>7.6</v>
      </c>
    </row>
    <row r="63" spans="1:59" s="840" customFormat="1" ht="11.25" customHeight="1" x14ac:dyDescent="0.2">
      <c r="A63" s="819" t="s">
        <v>1585</v>
      </c>
      <c r="B63" s="848" t="s">
        <v>1586</v>
      </c>
      <c r="C63" s="994" t="s">
        <v>4356</v>
      </c>
      <c r="D63" s="994" t="s">
        <v>4357</v>
      </c>
      <c r="E63" s="820">
        <v>9</v>
      </c>
      <c r="F63" s="526">
        <v>411</v>
      </c>
      <c r="G63" s="1151" t="s">
        <v>106</v>
      </c>
      <c r="H63" s="1151" t="s">
        <v>106</v>
      </c>
      <c r="I63" s="821">
        <v>14.82</v>
      </c>
      <c r="J63" s="822">
        <f t="shared" si="0"/>
        <v>7.0175438596491224</v>
      </c>
      <c r="K63" s="823">
        <v>0.26</v>
      </c>
      <c r="L63" s="824">
        <v>4</v>
      </c>
      <c r="M63" s="825">
        <f t="shared" si="1"/>
        <v>1.04</v>
      </c>
      <c r="N63" s="826" t="s">
        <v>220</v>
      </c>
      <c r="O63" s="827">
        <v>0.255</v>
      </c>
      <c r="P63" s="828">
        <v>43447</v>
      </c>
      <c r="Q63" s="828">
        <v>43480</v>
      </c>
      <c r="R63" s="825">
        <f t="shared" si="2"/>
        <v>1.9607843137254919</v>
      </c>
      <c r="S63" s="761">
        <f>IF(INDEX(Historical!$D$7:$D$1439,MATCH(B63,Historical!$B$7:$B$1446,0))=0,"n/a",(INDEX(Historical!$C$7:$C$1439,MATCH(B63,Historical!$B$7:$B$1446,0))/INDEX(Historical!$D$7:$D$1439,MATCH(B63,Historical!$B$7:$B$1446,0))-1)*100)</f>
        <v>7.4468085106383031</v>
      </c>
      <c r="T63" s="761">
        <f>IF(INDEX(Historical!$F$7:$F$1432,MATCH(B63,Historical!$B$7:$B$1446,0))=0,"n/a",((INDEX(Historical!$C$7:$C$1439,MATCH(B63,Historical!$B$7:$B$1446,0))/INDEX(Historical!$F$7:$F$1432,MATCH(B63,Historical!$B$7:$B$1446,0)))^(1/3)-1)*100)</f>
        <v>12.465937638837875</v>
      </c>
      <c r="U63" s="761">
        <f>IF(INDEX(Historical!$H$7:$H$1432,MATCH(B63,Historical!$B$7:$B$1446,0))=0,"n/a",((INDEX(Historical!$C$7:$C$1439,MATCH(B63,Historical!$B$7:$B$1446,0))/INDEX(Historical!$H$7:$H$1432,MATCH(B63,Historical!$B$7:$B$1446,0)))^(1/5)-1)*100)</f>
        <v>11.163159431275194</v>
      </c>
      <c r="V63" s="761" t="str">
        <f>IF(INDEX(Historical!$O$7:$O$1432,MATCH(B63,Historical!$B$7:$B$1446,0))=0,"n/a",((INDEX(Historical!$C$7:$C$1439,MATCH(B63,Historical!$B$7:$B$1446,0))/INDEX(Historical!$O$7:$O$1432,MATCH(B63,Historical!$B$7:$B$1446,0)))^(1/10)-1)*100)</f>
        <v>n/a</v>
      </c>
      <c r="W63" s="829" t="str">
        <f t="shared" si="3"/>
        <v>n/a</v>
      </c>
      <c r="X63" s="830">
        <f t="shared" si="4"/>
        <v>1.5085350582804318</v>
      </c>
      <c r="Y63" s="841"/>
      <c r="Z63" s="822" t="str">
        <f t="shared" si="5"/>
        <v>n/a</v>
      </c>
      <c r="AA63" s="832" t="str">
        <f t="shared" si="6"/>
        <v>n/a</v>
      </c>
      <c r="AB63" s="824">
        <v>12</v>
      </c>
      <c r="AC63" s="833">
        <v>-1.1000000000000001</v>
      </c>
      <c r="AD63" s="833" t="s">
        <v>137</v>
      </c>
      <c r="AE63" s="833">
        <v>1.65</v>
      </c>
      <c r="AF63" s="833">
        <v>0.38</v>
      </c>
      <c r="AG63" s="833">
        <v>-2.9000000000000004</v>
      </c>
      <c r="AH63" s="842">
        <v>4.1000000000000005</v>
      </c>
      <c r="AI63" s="842">
        <v>-12.6</v>
      </c>
      <c r="AJ63" s="833">
        <v>7.3999999999999995</v>
      </c>
      <c r="AK63" s="833">
        <v>7.0000000000000009</v>
      </c>
      <c r="AL63" s="834">
        <v>654.75</v>
      </c>
      <c r="AM63" s="835">
        <v>0.1</v>
      </c>
      <c r="AN63" s="833">
        <v>1.47</v>
      </c>
      <c r="AO63" s="836" t="str">
        <f t="shared" si="7"/>
        <v>n/a</v>
      </c>
      <c r="AP63" s="837">
        <f t="shared" si="8"/>
        <v>18.180703290924317</v>
      </c>
      <c r="AQ63" s="838" t="str">
        <f t="shared" si="9"/>
        <v>n/a</v>
      </c>
      <c r="AR63" s="704">
        <f>INDEX(Historical!$C$7:$C$1439,MATCH(B63,Historical!$B$7:$B$1446,0))*IF(AH63="n/a",1.03,IF(AH63&lt;0,1.01,IF(AH63&gt;10,1.1,(1+AH63/100))))</f>
        <v>1.05141</v>
      </c>
      <c r="AS63" s="832">
        <f t="shared" si="10"/>
        <v>1.0619240999999999</v>
      </c>
      <c r="AT63" s="832">
        <f t="shared" si="16"/>
        <v>1.136258787</v>
      </c>
      <c r="AU63" s="832">
        <f t="shared" si="16"/>
        <v>1.2157969020900001</v>
      </c>
      <c r="AV63" s="832">
        <f t="shared" si="16"/>
        <v>1.3009026852363001</v>
      </c>
      <c r="AW63" s="822">
        <f t="shared" si="12"/>
        <v>5.7662924743263009</v>
      </c>
      <c r="AX63" s="839">
        <f t="shared" si="13"/>
        <v>38.908856102066807</v>
      </c>
      <c r="AY63" s="998">
        <v>0.57999999999999996</v>
      </c>
      <c r="AZ63" s="835">
        <v>12.790000000000001</v>
      </c>
      <c r="BA63" s="835">
        <v>-20.32</v>
      </c>
      <c r="BB63" s="835">
        <v>-6.03</v>
      </c>
      <c r="BC63" s="835">
        <v>-8.68</v>
      </c>
      <c r="BD63" s="964"/>
      <c r="BE63" s="666">
        <v>2011</v>
      </c>
      <c r="BF63" s="948" t="e">
        <f>#VALUE!</f>
        <v>#VALUE!</v>
      </c>
      <c r="BG63" s="895">
        <v>-1.0999999999999999</v>
      </c>
    </row>
    <row r="64" spans="1:59" ht="11.25" customHeight="1" x14ac:dyDescent="0.2">
      <c r="A64" s="611" t="s">
        <v>416</v>
      </c>
      <c r="B64" s="927" t="s">
        <v>417</v>
      </c>
      <c r="C64" s="994" t="s">
        <v>131</v>
      </c>
      <c r="D64" s="994" t="s">
        <v>4377</v>
      </c>
      <c r="E64" s="795">
        <v>14</v>
      </c>
      <c r="F64" s="526">
        <v>261</v>
      </c>
      <c r="G64" s="526" t="s">
        <v>106</v>
      </c>
      <c r="H64" s="526" t="s">
        <v>106</v>
      </c>
      <c r="I64" s="926">
        <v>30.87</v>
      </c>
      <c r="J64" s="704">
        <f t="shared" si="0"/>
        <v>12.309685779073533</v>
      </c>
      <c r="K64" s="929">
        <v>0.95</v>
      </c>
      <c r="L64" s="641">
        <v>4</v>
      </c>
      <c r="M64" s="695">
        <f t="shared" si="1"/>
        <v>3.8</v>
      </c>
      <c r="N64" s="923" t="s">
        <v>238</v>
      </c>
      <c r="O64" s="797">
        <v>0.94</v>
      </c>
      <c r="P64" s="919">
        <v>42863</v>
      </c>
      <c r="Q64" s="919">
        <v>42873</v>
      </c>
      <c r="R64" s="695">
        <f t="shared" si="2"/>
        <v>1.0638297872340436</v>
      </c>
      <c r="S64" s="761">
        <f>IF(INDEX(Historical!$D$7:$D$1439,MATCH(B64,Historical!$B$7:$B$1446,0))=0,"n/a",(INDEX(Historical!$C$7:$C$1439,MATCH(B64,Historical!$B$7:$B$1446,0))/INDEX(Historical!$D$7:$D$1439,MATCH(B64,Historical!$B$7:$B$1446,0))-1)*100)</f>
        <v>0.26385224274407815</v>
      </c>
      <c r="T64" s="761">
        <f>IF(INDEX(Historical!$F$7:$F$1432,MATCH(B64,Historical!$B$7:$B$1446,0))=0,"n/a",((INDEX(Historical!$C$7:$C$1439,MATCH(B64,Historical!$B$7:$B$1446,0))/INDEX(Historical!$F$7:$F$1432,MATCH(B64,Historical!$B$7:$B$1446,0)))^(1/3)-1)*100)</f>
        <v>1.4442426808331632</v>
      </c>
      <c r="U64" s="761">
        <f>IF(INDEX(Historical!$H$7:$H$1432,MATCH(B64,Historical!$B$7:$B$1446,0))=0,"n/a",((INDEX(Historical!$C$7:$C$1439,MATCH(B64,Historical!$B$7:$B$1446,0))/INDEX(Historical!$H$7:$H$1432,MATCH(B64,Historical!$B$7:$B$1446,0)))^(1/5)-1)*100)</f>
        <v>2.7375258152926962</v>
      </c>
      <c r="V64" s="761">
        <f>IF(INDEX(Historical!$O$7:$O$1432,MATCH(B64,Historical!$B$7:$B$1446,0))=0,"n/a",((INDEX(Historical!$C$7:$C$1439,MATCH(B64,Historical!$B$7:$B$1446,0))/INDEX(Historical!$O$7:$O$1432,MATCH(B64,Historical!$B$7:$B$1446,0)))^(1/10)-1)*100)</f>
        <v>4.1516866896214699</v>
      </c>
      <c r="W64" s="762">
        <f t="shared" si="3"/>
        <v>0.65937678344949724</v>
      </c>
      <c r="X64" s="763" t="str">
        <f t="shared" si="4"/>
        <v>n/a</v>
      </c>
      <c r="Y64" s="729" t="s">
        <v>4435</v>
      </c>
      <c r="Z64" s="704">
        <f t="shared" si="5"/>
        <v>422.22222222222223</v>
      </c>
      <c r="AA64" s="937">
        <f t="shared" si="6"/>
        <v>34.299999999999997</v>
      </c>
      <c r="AB64" s="641">
        <v>12</v>
      </c>
      <c r="AC64" s="918">
        <v>0.9</v>
      </c>
      <c r="AD64" s="918">
        <v>1.55</v>
      </c>
      <c r="AE64" s="918">
        <v>0.99</v>
      </c>
      <c r="AF64" s="918">
        <v>6.14</v>
      </c>
      <c r="AG64" s="918">
        <v>13.600000000000001</v>
      </c>
      <c r="AH64" s="920">
        <v>22.5</v>
      </c>
      <c r="AI64" s="920">
        <v>0.77999999999999992</v>
      </c>
      <c r="AJ64" s="921">
        <v>-6.4</v>
      </c>
      <c r="AK64" s="921">
        <v>22.15</v>
      </c>
      <c r="AL64" s="930">
        <v>2810</v>
      </c>
      <c r="AM64" s="924">
        <v>25.66</v>
      </c>
      <c r="AN64" s="918">
        <v>6.27</v>
      </c>
      <c r="AO64" s="804">
        <f t="shared" si="7"/>
        <v>-19.252788405633769</v>
      </c>
      <c r="AP64" s="805">
        <f t="shared" si="8"/>
        <v>15.047211594366228</v>
      </c>
      <c r="AQ64" s="938">
        <f t="shared" si="9"/>
        <v>205.94262352423027</v>
      </c>
      <c r="AR64" s="704">
        <f>INDEX(Historical!$C$7:$C$1439,MATCH(B64,Historical!$B$7:$B$1446,0))*IF(AH64="n/a",1.03,IF(AH64&lt;0,1.01,IF(AH64&gt;10,1.1,(1+AH64/100))))</f>
        <v>4.18</v>
      </c>
      <c r="AS64" s="937">
        <f t="shared" si="10"/>
        <v>4.2126039999999998</v>
      </c>
      <c r="AT64" s="937">
        <f t="shared" si="16"/>
        <v>4.6338644000000002</v>
      </c>
      <c r="AU64" s="937">
        <f t="shared" si="16"/>
        <v>5.0972508400000009</v>
      </c>
      <c r="AV64" s="937">
        <f t="shared" si="16"/>
        <v>5.6069759240000012</v>
      </c>
      <c r="AW64" s="704">
        <f t="shared" si="12"/>
        <v>23.730695164</v>
      </c>
      <c r="AX64" s="812">
        <f t="shared" si="13"/>
        <v>76.873000207321013</v>
      </c>
      <c r="AY64" s="997">
        <v>1.05</v>
      </c>
      <c r="AZ64" s="924">
        <v>35.69</v>
      </c>
      <c r="BA64" s="924">
        <v>-29.5</v>
      </c>
      <c r="BB64" s="924">
        <v>4.8899999999999997</v>
      </c>
      <c r="BC64" s="924">
        <v>-13.139999999999999</v>
      </c>
      <c r="BE64" s="666">
        <v>2006</v>
      </c>
      <c r="BF64" s="948" t="e">
        <f>#VALUE!</f>
        <v>#VALUE!</v>
      </c>
      <c r="BG64" s="933">
        <v>2.1</v>
      </c>
    </row>
    <row r="65" spans="1:59" ht="11.25" customHeight="1" x14ac:dyDescent="0.2">
      <c r="A65" s="611" t="s">
        <v>897</v>
      </c>
      <c r="B65" s="927" t="s">
        <v>898</v>
      </c>
      <c r="C65" s="994" t="s">
        <v>4356</v>
      </c>
      <c r="D65" s="994" t="s">
        <v>4357</v>
      </c>
      <c r="E65" s="794">
        <v>9</v>
      </c>
      <c r="F65" s="526">
        <v>413</v>
      </c>
      <c r="G65" s="526" t="s">
        <v>106</v>
      </c>
      <c r="H65" s="526" t="s">
        <v>106</v>
      </c>
      <c r="I65" s="926">
        <v>142.56</v>
      </c>
      <c r="J65" s="704">
        <f t="shared" si="0"/>
        <v>2.7216610549943883</v>
      </c>
      <c r="K65" s="929">
        <v>0.97</v>
      </c>
      <c r="L65" s="641">
        <v>4</v>
      </c>
      <c r="M65" s="695">
        <f t="shared" si="1"/>
        <v>3.88</v>
      </c>
      <c r="N65" s="923" t="s">
        <v>493</v>
      </c>
      <c r="O65" s="797">
        <v>0.93</v>
      </c>
      <c r="P65" s="917">
        <v>43462</v>
      </c>
      <c r="Q65" s="917">
        <v>43480</v>
      </c>
      <c r="R65" s="695">
        <f t="shared" si="2"/>
        <v>4.301075268817196</v>
      </c>
      <c r="S65" s="761">
        <f>IF(INDEX(Historical!$D$7:$D$1439,MATCH(B65,Historical!$B$7:$B$1446,0))=0,"n/a",(INDEX(Historical!$C$7:$C$1439,MATCH(B65,Historical!$B$7:$B$1446,0))/INDEX(Historical!$D$7:$D$1439,MATCH(B65,Historical!$B$7:$B$1446,0))-1)*100)</f>
        <v>6.3953488372093137</v>
      </c>
      <c r="T65" s="761">
        <f>IF(INDEX(Historical!$F$7:$F$1432,MATCH(B65,Historical!$B$7:$B$1446,0))=0,"n/a",((INDEX(Historical!$C$7:$C$1439,MATCH(B65,Historical!$B$7:$B$1446,0))/INDEX(Historical!$F$7:$F$1432,MATCH(B65,Historical!$B$7:$B$1446,0)))^(1/3)-1)*100)</f>
        <v>6.6165718598516055</v>
      </c>
      <c r="U65" s="761">
        <f>IF(INDEX(Historical!$H$7:$H$1432,MATCH(B65,Historical!$B$7:$B$1446,0))=0,"n/a",((INDEX(Historical!$C$7:$C$1439,MATCH(B65,Historical!$B$7:$B$1446,0))/INDEX(Historical!$H$7:$H$1432,MATCH(B65,Historical!$B$7:$B$1446,0)))^(1/5)-1)*100)</f>
        <v>8.0081052992623256</v>
      </c>
      <c r="V65" s="761">
        <f>IF(INDEX(Historical!$O$7:$O$1432,MATCH(B65,Historical!$B$7:$B$1446,0))=0,"n/a",((INDEX(Historical!$C$7:$C$1439,MATCH(B65,Historical!$B$7:$B$1446,0))/INDEX(Historical!$O$7:$O$1432,MATCH(B65,Historical!$B$7:$B$1446,0)))^(1/10)-1)*100)</f>
        <v>1.4797527177397685</v>
      </c>
      <c r="W65" s="762">
        <f t="shared" si="3"/>
        <v>5.4117861743104045</v>
      </c>
      <c r="X65" s="763">
        <f t="shared" si="4"/>
        <v>0.46289626007296686</v>
      </c>
      <c r="Y65" s="715"/>
      <c r="Z65" s="704">
        <f t="shared" si="5"/>
        <v>111.49425287356323</v>
      </c>
      <c r="AA65" s="937">
        <f t="shared" si="6"/>
        <v>40.96551724137931</v>
      </c>
      <c r="AB65" s="641">
        <v>12</v>
      </c>
      <c r="AC65" s="918">
        <v>3.48</v>
      </c>
      <c r="AD65" s="918">
        <v>409.54</v>
      </c>
      <c r="AE65" s="918">
        <v>12.17</v>
      </c>
      <c r="AF65" s="918">
        <v>2.08</v>
      </c>
      <c r="AG65" s="918">
        <v>5.5</v>
      </c>
      <c r="AH65" s="920">
        <v>123.10000000000001</v>
      </c>
      <c r="AI65" s="920">
        <v>36.58</v>
      </c>
      <c r="AJ65" s="918">
        <v>17.299999999999997</v>
      </c>
      <c r="AK65" s="918">
        <v>0.1</v>
      </c>
      <c r="AL65" s="930">
        <v>16149.999999999998</v>
      </c>
      <c r="AM65" s="924">
        <v>1.4000000000000001</v>
      </c>
      <c r="AN65" s="918">
        <v>0.75</v>
      </c>
      <c r="AO65" s="804">
        <f t="shared" si="7"/>
        <v>-30.235750887122595</v>
      </c>
      <c r="AP65" s="805">
        <f t="shared" si="8"/>
        <v>10.729766354256714</v>
      </c>
      <c r="AQ65" s="938">
        <f t="shared" si="9"/>
        <v>94.603044240284717</v>
      </c>
      <c r="AR65" s="704">
        <f>INDEX(Historical!$C$7:$C$1439,MATCH(B65,Historical!$B$7:$B$1446,0))*IF(AH65="n/a",1.03,IF(AH65&lt;0,1.01,IF(AH65&gt;10,1.1,(1+AH65/100))))</f>
        <v>4.0260000000000007</v>
      </c>
      <c r="AS65" s="937">
        <f t="shared" si="10"/>
        <v>4.4286000000000012</v>
      </c>
      <c r="AT65" s="937">
        <f t="shared" si="16"/>
        <v>4.433028600000001</v>
      </c>
      <c r="AU65" s="937">
        <f t="shared" si="16"/>
        <v>4.4374616286000004</v>
      </c>
      <c r="AV65" s="937">
        <f t="shared" si="16"/>
        <v>4.4418990902286</v>
      </c>
      <c r="AW65" s="704">
        <f t="shared" si="12"/>
        <v>21.766989318828603</v>
      </c>
      <c r="AX65" s="812">
        <f t="shared" si="13"/>
        <v>15.268651317921297</v>
      </c>
      <c r="AY65" s="997">
        <v>0.95</v>
      </c>
      <c r="AZ65" s="924">
        <v>30.740000000000002</v>
      </c>
      <c r="BA65" s="924">
        <v>-1.0699999999999998</v>
      </c>
      <c r="BB65" s="924">
        <v>6.02</v>
      </c>
      <c r="BC65" s="924">
        <v>12.659999999999998</v>
      </c>
      <c r="BE65" s="666">
        <v>2011</v>
      </c>
      <c r="BF65" s="948" t="e">
        <f>#VALUE!</f>
        <v>#VALUE!</v>
      </c>
      <c r="BG65" s="933">
        <v>2.6</v>
      </c>
    </row>
    <row r="66" spans="1:59" ht="11.25" customHeight="1" x14ac:dyDescent="0.2">
      <c r="A66" s="611" t="s">
        <v>950</v>
      </c>
      <c r="B66" s="927" t="s">
        <v>4185</v>
      </c>
      <c r="C66" s="994" t="s">
        <v>108</v>
      </c>
      <c r="D66" s="994" t="s">
        <v>118</v>
      </c>
      <c r="E66" s="795">
        <v>7</v>
      </c>
      <c r="F66" s="526">
        <v>668</v>
      </c>
      <c r="G66" s="526" t="s">
        <v>106</v>
      </c>
      <c r="H66" s="526" t="s">
        <v>106</v>
      </c>
      <c r="I66" s="926">
        <v>70.66</v>
      </c>
      <c r="J66" s="704">
        <f t="shared" si="0"/>
        <v>1.7548825360883102</v>
      </c>
      <c r="K66" s="929">
        <v>0.31</v>
      </c>
      <c r="L66" s="641">
        <v>4</v>
      </c>
      <c r="M66" s="695">
        <f t="shared" si="1"/>
        <v>1.24</v>
      </c>
      <c r="N66" s="923" t="s">
        <v>598</v>
      </c>
      <c r="O66" s="800">
        <v>0.27</v>
      </c>
      <c r="P66" s="917">
        <v>43524</v>
      </c>
      <c r="Q66" s="917">
        <v>43539</v>
      </c>
      <c r="R66" s="695">
        <f t="shared" si="2"/>
        <v>14.814814814814806</v>
      </c>
      <c r="S66" s="761">
        <f>IF(INDEX(Historical!$D$7:$D$1439,MATCH(B66,Historical!$B$7:$B$1446,0))=0,"n/a",(INDEX(Historical!$C$7:$C$1439,MATCH(B66,Historical!$B$7:$B$1446,0))/INDEX(Historical!$D$7:$D$1439,MATCH(B66,Historical!$B$7:$B$1446,0))-1)*100)</f>
        <v>14.999999999999991</v>
      </c>
      <c r="T66" s="761">
        <f>IF(INDEX(Historical!$F$7:$F$1432,MATCH(B66,Historical!$B$7:$B$1446,0))=0,"n/a",((INDEX(Historical!$C$7:$C$1439,MATCH(B66,Historical!$B$7:$B$1446,0))/INDEX(Historical!$F$7:$F$1432,MATCH(B66,Historical!$B$7:$B$1446,0)))^(1/3)-1)*100)</f>
        <v>15.791639440424632</v>
      </c>
      <c r="U66" s="761">
        <f>IF(INDEX(Historical!$H$7:$H$1432,MATCH(B66,Historical!$B$7:$B$1446,0))=0,"n/a",((INDEX(Historical!$C$7:$C$1439,MATCH(B66,Historical!$B$7:$B$1446,0))/INDEX(Historical!$H$7:$H$1432,MATCH(B66,Historical!$B$7:$B$1446,0)))^(1/5)-1)*100)</f>
        <v>15.662897864462909</v>
      </c>
      <c r="V66" s="761" t="str">
        <f>IF(INDEX(Historical!$O$7:$O$1432,MATCH(B66,Historical!$B$7:$B$1446,0))=0,"n/a",((INDEX(Historical!$C$7:$C$1439,MATCH(B66,Historical!$B$7:$B$1446,0))/INDEX(Historical!$O$7:$O$1432,MATCH(B66,Historical!$B$7:$B$1446,0)))^(1/10)-1)*100)</f>
        <v>n/a</v>
      </c>
      <c r="W66" s="762" t="str">
        <f t="shared" si="3"/>
        <v>n/a</v>
      </c>
      <c r="X66" s="763" t="str">
        <f t="shared" si="4"/>
        <v>n/a</v>
      </c>
      <c r="Y66" s="928" t="s">
        <v>4418</v>
      </c>
      <c r="Z66" s="704">
        <f t="shared" si="5"/>
        <v>70.454545454545453</v>
      </c>
      <c r="AA66" s="937">
        <f t="shared" si="6"/>
        <v>40.147727272727273</v>
      </c>
      <c r="AB66" s="641">
        <v>12</v>
      </c>
      <c r="AC66" s="918">
        <v>1.76</v>
      </c>
      <c r="AD66" s="918">
        <v>5.74</v>
      </c>
      <c r="AE66" s="918">
        <v>1.34</v>
      </c>
      <c r="AF66" s="918">
        <v>1.37</v>
      </c>
      <c r="AG66" s="918">
        <v>3.5999999999999996</v>
      </c>
      <c r="AH66" s="918">
        <v>110.1</v>
      </c>
      <c r="AI66" s="918">
        <v>10.79</v>
      </c>
      <c r="AJ66" s="918">
        <v>-13.5</v>
      </c>
      <c r="AK66" s="918">
        <v>7.0000000000000009</v>
      </c>
      <c r="AL66" s="930">
        <v>2430</v>
      </c>
      <c r="AM66" s="924">
        <v>3.3000000000000003</v>
      </c>
      <c r="AN66" s="918">
        <v>0.33</v>
      </c>
      <c r="AO66" s="804">
        <f t="shared" si="7"/>
        <v>-22.729946872176054</v>
      </c>
      <c r="AP66" s="805">
        <f t="shared" si="8"/>
        <v>17.417780400551219</v>
      </c>
      <c r="AQ66" s="938">
        <f t="shared" si="9"/>
        <v>56.350583786901964</v>
      </c>
      <c r="AR66" s="704">
        <f>INDEX(Historical!$C$7:$C$1439,MATCH(B66,Historical!$B$7:$B$1446,0))*IF(AH66="n/a",1.03,IF(AH66&lt;0,1.01,IF(AH66&gt;10,1.1,(1+AH66/100))))</f>
        <v>1.1880000000000002</v>
      </c>
      <c r="AS66" s="937">
        <f t="shared" si="10"/>
        <v>1.3068000000000002</v>
      </c>
      <c r="AT66" s="937">
        <f t="shared" si="16"/>
        <v>1.3982760000000003</v>
      </c>
      <c r="AU66" s="937">
        <f t="shared" si="16"/>
        <v>1.4961553200000004</v>
      </c>
      <c r="AV66" s="937">
        <f t="shared" si="16"/>
        <v>1.6008861924000006</v>
      </c>
      <c r="AW66" s="704">
        <f t="shared" si="12"/>
        <v>6.9901175124000021</v>
      </c>
      <c r="AX66" s="812">
        <f t="shared" si="13"/>
        <v>9.8926089900934091</v>
      </c>
      <c r="AY66" s="997">
        <v>0.53</v>
      </c>
      <c r="AZ66" s="924">
        <v>28.24</v>
      </c>
      <c r="BA66" s="924">
        <v>-2.19</v>
      </c>
      <c r="BB66" s="924">
        <v>3.7699999999999996</v>
      </c>
      <c r="BC66" s="924">
        <v>9.629999999999999</v>
      </c>
      <c r="BE66" s="666">
        <v>2013</v>
      </c>
      <c r="BF66" s="948" t="e">
        <f>#VALUE!</f>
        <v>#VALUE!</v>
      </c>
      <c r="BG66" s="933">
        <v>0.70000000000000007</v>
      </c>
    </row>
    <row r="67" spans="1:59" ht="11.25" customHeight="1" x14ac:dyDescent="0.2">
      <c r="A67" s="932" t="s">
        <v>4411</v>
      </c>
      <c r="B67" s="927" t="s">
        <v>3811</v>
      </c>
      <c r="C67" s="994" t="s">
        <v>247</v>
      </c>
      <c r="D67" s="994" t="s">
        <v>4390</v>
      </c>
      <c r="E67" s="794">
        <v>5</v>
      </c>
      <c r="F67" s="526">
        <v>846</v>
      </c>
      <c r="G67" s="526" t="s">
        <v>106</v>
      </c>
      <c r="H67" s="526" t="s">
        <v>106</v>
      </c>
      <c r="I67" s="926">
        <v>29.55</v>
      </c>
      <c r="J67" s="704">
        <f t="shared" si="0"/>
        <v>1.4890016920473772</v>
      </c>
      <c r="K67" s="929">
        <v>0.11</v>
      </c>
      <c r="L67" s="641">
        <v>4</v>
      </c>
      <c r="M67" s="695">
        <f t="shared" si="1"/>
        <v>0.44</v>
      </c>
      <c r="N67" s="923" t="s">
        <v>520</v>
      </c>
      <c r="O67" s="797">
        <v>0.105</v>
      </c>
      <c r="P67" s="917">
        <v>43427</v>
      </c>
      <c r="Q67" s="917">
        <v>43440</v>
      </c>
      <c r="R67" s="695">
        <f t="shared" si="2"/>
        <v>4.7619047619047663</v>
      </c>
      <c r="S67" s="761">
        <f>IF(INDEX(Historical!$D$7:$D$1439,MATCH(B67,Historical!$B$7:$B$1446,0))=0,"n/a",(INDEX(Historical!$C$7:$C$1439,MATCH(B67,Historical!$B$7:$B$1446,0))/INDEX(Historical!$D$7:$D$1439,MATCH(B67,Historical!$B$7:$B$1446,0))-1)*100)</f>
        <v>2.6570048309178862</v>
      </c>
      <c r="T67" s="761">
        <f>IF(INDEX(Historical!$F$7:$F$1432,MATCH(B67,Historical!$B$7:$B$1446,0))=0,"n/a",((INDEX(Historical!$C$7:$C$1439,MATCH(B67,Historical!$B$7:$B$1446,0))/INDEX(Historical!$F$7:$F$1432,MATCH(B67,Historical!$B$7:$B$1446,0)))^(1/3)-1)*100)</f>
        <v>6.3225925707475428</v>
      </c>
      <c r="U67" s="761" t="str">
        <f>IF(INDEX(Historical!$H$7:$H$1432,MATCH(B67,Historical!$B$7:$B$1446,0))=0,"n/a",((INDEX(Historical!$C$7:$C$1439,MATCH(B67,Historical!$B$7:$B$1446,0))/INDEX(Historical!$H$7:$H$1432,MATCH(B67,Historical!$B$7:$B$1446,0)))^(1/5)-1)*100)</f>
        <v>n/a</v>
      </c>
      <c r="V67" s="761" t="str">
        <f>IF(INDEX(Historical!$O$7:$O$1432,MATCH(B67,Historical!$B$7:$B$1446,0))=0,"n/a",((INDEX(Historical!$C$7:$C$1439,MATCH(B67,Historical!$B$7:$B$1446,0))/INDEX(Historical!$O$7:$O$1432,MATCH(B67,Historical!$B$7:$B$1446,0)))^(1/10)-1)*100)</f>
        <v>n/a</v>
      </c>
      <c r="W67" s="762" t="str">
        <f t="shared" si="3"/>
        <v>n/a</v>
      </c>
      <c r="X67" s="763" t="str">
        <f t="shared" si="4"/>
        <v>n/a</v>
      </c>
      <c r="Y67" s="928"/>
      <c r="Z67" s="704">
        <f t="shared" si="5"/>
        <v>23.03664921465969</v>
      </c>
      <c r="AA67" s="937">
        <f t="shared" si="6"/>
        <v>15.471204188481677</v>
      </c>
      <c r="AB67" s="641">
        <v>9</v>
      </c>
      <c r="AC67" s="918">
        <v>1.91</v>
      </c>
      <c r="AD67" s="918">
        <v>1.37</v>
      </c>
      <c r="AE67" s="918">
        <v>0.47</v>
      </c>
      <c r="AF67" s="918">
        <v>2.27</v>
      </c>
      <c r="AG67" s="918">
        <v>17.7</v>
      </c>
      <c r="AH67" s="918">
        <v>-12.3</v>
      </c>
      <c r="AI67" s="918">
        <v>11.21</v>
      </c>
      <c r="AJ67" s="918">
        <v>31.1</v>
      </c>
      <c r="AK67" s="918">
        <v>11.33</v>
      </c>
      <c r="AL67" s="930">
        <v>7530</v>
      </c>
      <c r="AM67" s="924">
        <v>1</v>
      </c>
      <c r="AN67" s="918">
        <v>2.29</v>
      </c>
      <c r="AO67" s="804" t="str">
        <f t="shared" si="7"/>
        <v>n/a</v>
      </c>
      <c r="AP67" s="805" t="str">
        <f t="shared" si="8"/>
        <v>n/a</v>
      </c>
      <c r="AQ67" s="938">
        <f t="shared" si="9"/>
        <v>24.934887055179257</v>
      </c>
      <c r="AR67" s="704">
        <f>INDEX(Historical!$C$7:$C$1439,MATCH(B67,Historical!$B$7:$B$1446,0))*IF(AH67="n/a",1.03,IF(AH67&lt;0,1.01,IF(AH67&gt;10,1.1,(1+AH67/100))))</f>
        <v>0.42924999999999996</v>
      </c>
      <c r="AS67" s="937">
        <f t="shared" si="10"/>
        <v>0.47217500000000001</v>
      </c>
      <c r="AT67" s="937">
        <f t="shared" ref="AT67:AV86" si="17">IF($AK67="n/a",1.03*AS67,IF($AK67&lt;0,1.01*AS67,IF($AK67&gt;10,1.1*AS67,(1+$AK67/100)*AS67)))</f>
        <v>0.51939250000000003</v>
      </c>
      <c r="AU67" s="937">
        <f t="shared" si="17"/>
        <v>0.57133175000000014</v>
      </c>
      <c r="AV67" s="937">
        <f t="shared" si="17"/>
        <v>0.62846492500000017</v>
      </c>
      <c r="AW67" s="704">
        <f t="shared" si="12"/>
        <v>2.6206141750000005</v>
      </c>
      <c r="AX67" s="812">
        <f t="shared" si="13"/>
        <v>8.8684066835871427</v>
      </c>
      <c r="AY67" s="997">
        <v>1.0900000000000001</v>
      </c>
      <c r="AZ67" s="924">
        <v>7.9600000000000009</v>
      </c>
      <c r="BA67" s="924">
        <v>-32.379999999999995</v>
      </c>
      <c r="BB67" s="924">
        <v>-5.36</v>
      </c>
      <c r="BC67" s="924">
        <v>-18.079999999999998</v>
      </c>
      <c r="BE67" s="666">
        <v>2014</v>
      </c>
      <c r="BF67" s="948" t="e">
        <f>#VALUE!</f>
        <v>#VALUE!</v>
      </c>
      <c r="BG67" s="933">
        <v>3.8</v>
      </c>
    </row>
    <row r="68" spans="1:59" ht="11.25" customHeight="1" x14ac:dyDescent="0.2">
      <c r="A68" s="537" t="s">
        <v>438</v>
      </c>
      <c r="B68" s="927" t="s">
        <v>439</v>
      </c>
      <c r="C68" s="994" t="s">
        <v>108</v>
      </c>
      <c r="D68" s="994" t="s">
        <v>4376</v>
      </c>
      <c r="E68" s="794">
        <v>25</v>
      </c>
      <c r="F68" s="526">
        <v>124</v>
      </c>
      <c r="G68" s="526" t="s">
        <v>37</v>
      </c>
      <c r="H68" s="526" t="s">
        <v>37</v>
      </c>
      <c r="I68" s="918">
        <v>32.89</v>
      </c>
      <c r="J68" s="704">
        <f t="shared" si="0"/>
        <v>3.1620553359683794</v>
      </c>
      <c r="K68" s="935">
        <v>0.26</v>
      </c>
      <c r="L68" s="641">
        <v>4</v>
      </c>
      <c r="M68" s="695">
        <f t="shared" si="1"/>
        <v>1.04</v>
      </c>
      <c r="N68" s="923" t="s">
        <v>149</v>
      </c>
      <c r="O68" s="798">
        <v>0.25</v>
      </c>
      <c r="P68" s="917">
        <v>43342</v>
      </c>
      <c r="Q68" s="917">
        <v>43357</v>
      </c>
      <c r="R68" s="695">
        <f t="shared" si="2"/>
        <v>4.0000000000000036</v>
      </c>
      <c r="S68" s="761">
        <f>IF(INDEX(Historical!$D$7:$D$1439,MATCH(B68,Historical!$B$7:$B$1446,0))=0,"n/a",(INDEX(Historical!$C$7:$C$1439,MATCH(B68,Historical!$B$7:$B$1446,0))/INDEX(Historical!$D$7:$D$1439,MATCH(B68,Historical!$B$7:$B$1446,0))-1)*100)</f>
        <v>4.2779156327543477</v>
      </c>
      <c r="T68" s="761">
        <f>IF(INDEX(Historical!$F$7:$F$1432,MATCH(B68,Historical!$B$7:$B$1446,0))=0,"n/a",((INDEX(Historical!$C$7:$C$1439,MATCH(B68,Historical!$B$7:$B$1446,0))/INDEX(Historical!$F$7:$F$1432,MATCH(B68,Historical!$B$7:$B$1446,0)))^(1/3)-1)*100)</f>
        <v>3.1738358009416823</v>
      </c>
      <c r="U68" s="761">
        <f>IF(INDEX(Historical!$H$7:$H$1432,MATCH(B68,Historical!$B$7:$B$1446,0))=0,"n/a",((INDEX(Historical!$C$7:$C$1439,MATCH(B68,Historical!$B$7:$B$1446,0))/INDEX(Historical!$H$7:$H$1432,MATCH(B68,Historical!$B$7:$B$1446,0)))^(1/5)-1)*100)</f>
        <v>2.3988296419660049</v>
      </c>
      <c r="V68" s="761">
        <f>IF(INDEX(Historical!$O$7:$O$1432,MATCH(B68,Historical!$B$7:$B$1446,0))=0,"n/a",((INDEX(Historical!$C$7:$C$1439,MATCH(B68,Historical!$B$7:$B$1446,0))/INDEX(Historical!$O$7:$O$1432,MATCH(B68,Historical!$B$7:$B$1446,0)))^(1/10)-1)*100)</f>
        <v>2.9055214098264059</v>
      </c>
      <c r="W68" s="762">
        <f t="shared" si="3"/>
        <v>0.82561072647863432</v>
      </c>
      <c r="X68" s="763">
        <f t="shared" si="4"/>
        <v>0.2423060244410106</v>
      </c>
      <c r="Y68" s="713"/>
      <c r="Z68" s="704">
        <f t="shared" si="5"/>
        <v>41.6</v>
      </c>
      <c r="AA68" s="937">
        <f t="shared" si="6"/>
        <v>13.156000000000001</v>
      </c>
      <c r="AB68" s="641">
        <v>12</v>
      </c>
      <c r="AC68" s="918">
        <v>2.5</v>
      </c>
      <c r="AD68" s="918">
        <v>1.9</v>
      </c>
      <c r="AE68" s="918">
        <v>5.13</v>
      </c>
      <c r="AF68" s="918">
        <v>1.76</v>
      </c>
      <c r="AG68" s="918">
        <v>13.900000000000002</v>
      </c>
      <c r="AH68" s="918">
        <v>27.800000000000004</v>
      </c>
      <c r="AI68" s="918">
        <v>7.0900000000000007</v>
      </c>
      <c r="AJ68" s="918">
        <v>9.9</v>
      </c>
      <c r="AK68" s="918">
        <v>6.9</v>
      </c>
      <c r="AL68" s="930">
        <v>494.67</v>
      </c>
      <c r="AM68" s="924">
        <v>3.1</v>
      </c>
      <c r="AN68" s="918">
        <v>7.0000000000000007E-2</v>
      </c>
      <c r="AO68" s="804">
        <f t="shared" si="7"/>
        <v>-7.5951150220656167</v>
      </c>
      <c r="AP68" s="805">
        <f t="shared" si="8"/>
        <v>5.5608849779343839</v>
      </c>
      <c r="AQ68" s="938">
        <f t="shared" si="9"/>
        <v>1.4441499326380836</v>
      </c>
      <c r="AR68" s="704">
        <f>INDEX(Historical!$C$7:$C$1439,MATCH(B68,Historical!$B$7:$B$1446,0))*IF(AH68="n/a",1.03,IF(AH68&lt;0,1.01,IF(AH68&gt;10,1.1,(1+AH68/100))))</f>
        <v>1.1220000000000001</v>
      </c>
      <c r="AS68" s="937">
        <f t="shared" si="10"/>
        <v>1.2015498</v>
      </c>
      <c r="AT68" s="937">
        <f t="shared" si="17"/>
        <v>1.2844567361999999</v>
      </c>
      <c r="AU68" s="937">
        <f t="shared" si="17"/>
        <v>1.3730842509977998</v>
      </c>
      <c r="AV68" s="937">
        <f t="shared" si="17"/>
        <v>1.467827064316648</v>
      </c>
      <c r="AW68" s="704">
        <f t="shared" si="12"/>
        <v>6.4489178515144481</v>
      </c>
      <c r="AX68" s="812">
        <f t="shared" si="13"/>
        <v>19.60753375346442</v>
      </c>
      <c r="AY68" s="997">
        <v>0.53</v>
      </c>
      <c r="AZ68" s="924">
        <v>8.01</v>
      </c>
      <c r="BA68" s="924">
        <v>-15.620000000000001</v>
      </c>
      <c r="BB68" s="924">
        <v>-2.76</v>
      </c>
      <c r="BC68" s="924">
        <v>-6.84</v>
      </c>
      <c r="BE68" s="666">
        <v>1994</v>
      </c>
      <c r="BF68" s="948" t="e">
        <f>#VALUE!</f>
        <v>#VALUE!</v>
      </c>
      <c r="BG68" s="933">
        <v>1.2</v>
      </c>
    </row>
    <row r="69" spans="1:59" ht="11.25" customHeight="1" x14ac:dyDescent="0.2">
      <c r="A69" s="537" t="s">
        <v>441</v>
      </c>
      <c r="B69" s="927" t="s">
        <v>442</v>
      </c>
      <c r="C69" s="994" t="s">
        <v>131</v>
      </c>
      <c r="D69" s="994" t="s">
        <v>4378</v>
      </c>
      <c r="E69" s="794">
        <v>26</v>
      </c>
      <c r="F69" s="526">
        <v>111</v>
      </c>
      <c r="G69" s="526" t="s">
        <v>37</v>
      </c>
      <c r="H69" s="526" t="s">
        <v>37</v>
      </c>
      <c r="I69" s="926">
        <v>37.270000000000003</v>
      </c>
      <c r="J69" s="704">
        <f t="shared" si="0"/>
        <v>2.600482962167963</v>
      </c>
      <c r="K69" s="935">
        <v>0.24229999999999999</v>
      </c>
      <c r="L69" s="641">
        <v>4</v>
      </c>
      <c r="M69" s="695">
        <f t="shared" si="1"/>
        <v>0.96919999999999995</v>
      </c>
      <c r="N69" s="923" t="s">
        <v>443</v>
      </c>
      <c r="O69" s="798">
        <v>0.2387</v>
      </c>
      <c r="P69" s="917">
        <v>43417</v>
      </c>
      <c r="Q69" s="917">
        <v>43425</v>
      </c>
      <c r="R69" s="695">
        <f t="shared" si="2"/>
        <v>1.5081692501047306</v>
      </c>
      <c r="S69" s="761">
        <f>IF(INDEX(Historical!$D$7:$D$1439,MATCH(B69,Historical!$B$7:$B$1446,0))=0,"n/a",(INDEX(Historical!$C$7:$C$1439,MATCH(B69,Historical!$B$7:$B$1446,0))/INDEX(Historical!$D$7:$D$1439,MATCH(B69,Historical!$B$7:$B$1446,0))-1)*100)</f>
        <v>3.020822095155884</v>
      </c>
      <c r="T69" s="761">
        <f>IF(INDEX(Historical!$F$7:$F$1432,MATCH(B69,Historical!$B$7:$B$1446,0))=0,"n/a",((INDEX(Historical!$C$7:$C$1439,MATCH(B69,Historical!$B$7:$B$1446,0))/INDEX(Historical!$F$7:$F$1432,MATCH(B69,Historical!$B$7:$B$1446,0)))^(1/3)-1)*100)</f>
        <v>3.0262886643341202</v>
      </c>
      <c r="U69" s="761">
        <f>IF(INDEX(Historical!$H$7:$H$1432,MATCH(B69,Historical!$B$7:$B$1446,0))=0,"n/a",((INDEX(Historical!$C$7:$C$1439,MATCH(B69,Historical!$B$7:$B$1446,0))/INDEX(Historical!$H$7:$H$1432,MATCH(B69,Historical!$B$7:$B$1446,0)))^(1/5)-1)*100)</f>
        <v>3.0251556213853892</v>
      </c>
      <c r="V69" s="761">
        <f>IF(INDEX(Historical!$O$7:$O$1432,MATCH(B69,Historical!$B$7:$B$1446,0))=0,"n/a",((INDEX(Historical!$C$7:$C$1439,MATCH(B69,Historical!$B$7:$B$1446,0))/INDEX(Historical!$O$7:$O$1432,MATCH(B69,Historical!$B$7:$B$1446,0)))^(1/10)-1)*100)</f>
        <v>3.0484738217265051</v>
      </c>
      <c r="W69" s="762">
        <f t="shared" si="3"/>
        <v>0.99235086088818381</v>
      </c>
      <c r="X69" s="763">
        <f t="shared" si="4"/>
        <v>0.28010700198012861</v>
      </c>
      <c r="Y69" s="928"/>
      <c r="Z69" s="704">
        <f t="shared" si="5"/>
        <v>61.732484076433117</v>
      </c>
      <c r="AA69" s="937">
        <f t="shared" si="6"/>
        <v>23.738853503184714</v>
      </c>
      <c r="AB69" s="641">
        <v>12</v>
      </c>
      <c r="AC69" s="918">
        <v>1.57</v>
      </c>
      <c r="AD69" s="918">
        <v>5.93</v>
      </c>
      <c r="AE69" s="918">
        <v>4.41</v>
      </c>
      <c r="AF69" s="918">
        <v>2.25</v>
      </c>
      <c r="AG69" s="918">
        <v>9.5</v>
      </c>
      <c r="AH69" s="918">
        <v>11.5</v>
      </c>
      <c r="AI69" s="918" t="s">
        <v>137</v>
      </c>
      <c r="AJ69" s="918">
        <v>10.8</v>
      </c>
      <c r="AK69" s="918">
        <v>4</v>
      </c>
      <c r="AL69" s="930">
        <v>354.44</v>
      </c>
      <c r="AM69" s="924">
        <v>4.01</v>
      </c>
      <c r="AN69" s="918">
        <v>0.87</v>
      </c>
      <c r="AO69" s="804">
        <f t="shared" si="7"/>
        <v>-18.113214919631361</v>
      </c>
      <c r="AP69" s="805">
        <f t="shared" si="8"/>
        <v>5.6256385835533518</v>
      </c>
      <c r="AQ69" s="938">
        <f t="shared" si="9"/>
        <v>54.074181818968995</v>
      </c>
      <c r="AR69" s="704">
        <f>INDEX(Historical!$C$7:$C$1439,MATCH(B69,Historical!$B$7:$B$1446,0))*IF(AH69="n/a",1.03,IF(AH69&lt;0,1.01,IF(AH69&gt;10,1.1,(1+AH69/100))))</f>
        <v>1.0503900000000002</v>
      </c>
      <c r="AS69" s="937">
        <f t="shared" si="10"/>
        <v>1.0819017000000002</v>
      </c>
      <c r="AT69" s="937">
        <f t="shared" si="17"/>
        <v>1.1251777680000001</v>
      </c>
      <c r="AU69" s="937">
        <f t="shared" si="17"/>
        <v>1.1701848787200002</v>
      </c>
      <c r="AV69" s="937">
        <f t="shared" si="17"/>
        <v>1.2169922738688002</v>
      </c>
      <c r="AW69" s="704">
        <f t="shared" si="12"/>
        <v>5.6446466205888006</v>
      </c>
      <c r="AX69" s="812">
        <f t="shared" si="13"/>
        <v>15.145282051485914</v>
      </c>
      <c r="AY69" s="997">
        <v>0.08</v>
      </c>
      <c r="AZ69" s="924">
        <v>15.5</v>
      </c>
      <c r="BA69" s="924">
        <v>-9.0300000000000011</v>
      </c>
      <c r="BB69" s="924">
        <v>-0.83</v>
      </c>
      <c r="BC69" s="924">
        <v>1.1199999999999999</v>
      </c>
      <c r="BE69" s="666">
        <v>1993</v>
      </c>
      <c r="BF69" s="948" t="e">
        <f>#VALUE!</f>
        <v>#VALUE!</v>
      </c>
      <c r="BG69" s="933">
        <v>2.8000000000000003</v>
      </c>
    </row>
    <row r="70" spans="1:59" ht="11.25" customHeight="1" x14ac:dyDescent="0.2">
      <c r="A70" s="537" t="s">
        <v>960</v>
      </c>
      <c r="B70" s="927" t="s">
        <v>961</v>
      </c>
      <c r="C70" s="994" t="s">
        <v>108</v>
      </c>
      <c r="D70" s="994" t="s">
        <v>4376</v>
      </c>
      <c r="E70" s="794">
        <v>7</v>
      </c>
      <c r="F70" s="526">
        <v>640</v>
      </c>
      <c r="G70" s="526" t="s">
        <v>115</v>
      </c>
      <c r="H70" s="526" t="s">
        <v>115</v>
      </c>
      <c r="I70" s="926">
        <v>21.35</v>
      </c>
      <c r="J70" s="704">
        <f t="shared" si="0"/>
        <v>3.185011709601874</v>
      </c>
      <c r="K70" s="929">
        <v>0.17</v>
      </c>
      <c r="L70" s="641">
        <v>4</v>
      </c>
      <c r="M70" s="695">
        <f t="shared" si="1"/>
        <v>0.68</v>
      </c>
      <c r="N70" s="923" t="s">
        <v>149</v>
      </c>
      <c r="O70" s="797">
        <v>0.15</v>
      </c>
      <c r="P70" s="917">
        <v>43434</v>
      </c>
      <c r="Q70" s="917">
        <v>43451</v>
      </c>
      <c r="R70" s="695">
        <f t="shared" si="2"/>
        <v>13.333333333333346</v>
      </c>
      <c r="S70" s="761">
        <f>IF(INDEX(Historical!$D$7:$D$1439,MATCH(B70,Historical!$B$7:$B$1446,0))=0,"n/a",(INDEX(Historical!$C$7:$C$1439,MATCH(B70,Historical!$B$7:$B$1446,0))/INDEX(Historical!$D$7:$D$1439,MATCH(B70,Historical!$B$7:$B$1446,0))-1)*100)</f>
        <v>24</v>
      </c>
      <c r="T70" s="761">
        <f>IF(INDEX(Historical!$F$7:$F$1432,MATCH(B70,Historical!$B$7:$B$1446,0))=0,"n/a",((INDEX(Historical!$C$7:$C$1439,MATCH(B70,Historical!$B$7:$B$1446,0))/INDEX(Historical!$F$7:$F$1432,MATCH(B70,Historical!$B$7:$B$1446,0)))^(1/3)-1)*100)</f>
        <v>14.780807987640143</v>
      </c>
      <c r="U70" s="761">
        <f>IF(INDEX(Historical!$H$7:$H$1432,MATCH(B70,Historical!$B$7:$B$1446,0))=0,"n/a",((INDEX(Historical!$C$7:$C$1439,MATCH(B70,Historical!$B$7:$B$1446,0))/INDEX(Historical!$H$7:$H$1432,MATCH(B70,Historical!$B$7:$B$1446,0)))^(1/5)-1)*100)</f>
        <v>13.442437615833924</v>
      </c>
      <c r="V70" s="761">
        <f>IF(INDEX(Historical!$O$7:$O$1432,MATCH(B70,Historical!$B$7:$B$1446,0))=0,"n/a",((INDEX(Historical!$C$7:$C$1439,MATCH(B70,Historical!$B$7:$B$1446,0))/INDEX(Historical!$O$7:$O$1432,MATCH(B70,Historical!$B$7:$B$1446,0)))^(1/10)-1)*100)</f>
        <v>-6.9194808529827512</v>
      </c>
      <c r="W70" s="762" t="str">
        <f t="shared" si="3"/>
        <v>n/a</v>
      </c>
      <c r="X70" s="763">
        <f t="shared" si="4"/>
        <v>1.2925420784455697</v>
      </c>
      <c r="Y70" s="719"/>
      <c r="Z70" s="704">
        <f t="shared" si="5"/>
        <v>37.777777777777779</v>
      </c>
      <c r="AA70" s="937">
        <f t="shared" si="6"/>
        <v>11.861111111111112</v>
      </c>
      <c r="AB70" s="641">
        <v>12</v>
      </c>
      <c r="AC70" s="918">
        <v>1.8</v>
      </c>
      <c r="AD70" s="918">
        <v>1.98</v>
      </c>
      <c r="AE70" s="918">
        <v>3.21</v>
      </c>
      <c r="AF70" s="918">
        <v>1</v>
      </c>
      <c r="AG70" s="918">
        <v>9</v>
      </c>
      <c r="AH70" s="918">
        <v>19.7</v>
      </c>
      <c r="AI70" s="918">
        <v>3.71</v>
      </c>
      <c r="AJ70" s="918">
        <v>10.4</v>
      </c>
      <c r="AK70" s="918">
        <v>6</v>
      </c>
      <c r="AL70" s="930">
        <v>3700</v>
      </c>
      <c r="AM70" s="924">
        <v>1.3</v>
      </c>
      <c r="AN70" s="918">
        <v>0.23</v>
      </c>
      <c r="AO70" s="804">
        <f t="shared" si="7"/>
        <v>4.7663382143246853</v>
      </c>
      <c r="AP70" s="805">
        <f t="shared" si="8"/>
        <v>16.627449325435798</v>
      </c>
      <c r="AQ70" s="938">
        <f t="shared" si="9"/>
        <v>-27.394181099090929</v>
      </c>
      <c r="AR70" s="704">
        <f>INDEX(Historical!$C$7:$C$1439,MATCH(B70,Historical!$B$7:$B$1446,0))*IF(AH70="n/a",1.03,IF(AH70&lt;0,1.01,IF(AH70&gt;10,1.1,(1+AH70/100))))</f>
        <v>0.68200000000000005</v>
      </c>
      <c r="AS70" s="937">
        <f t="shared" si="10"/>
        <v>0.70730219999999999</v>
      </c>
      <c r="AT70" s="937">
        <f t="shared" si="17"/>
        <v>0.74974033200000001</v>
      </c>
      <c r="AU70" s="937">
        <f t="shared" si="17"/>
        <v>0.79472475192000003</v>
      </c>
      <c r="AV70" s="937">
        <f t="shared" si="17"/>
        <v>0.84240823703520007</v>
      </c>
      <c r="AW70" s="704">
        <f t="shared" si="12"/>
        <v>3.7761755209552001</v>
      </c>
      <c r="AX70" s="812">
        <f t="shared" si="13"/>
        <v>17.687004781991568</v>
      </c>
      <c r="AY70" s="997">
        <v>1.0900000000000001</v>
      </c>
      <c r="AZ70" s="924">
        <v>15.22</v>
      </c>
      <c r="BA70" s="924">
        <v>-26.44</v>
      </c>
      <c r="BB70" s="924">
        <v>-4.68</v>
      </c>
      <c r="BC70" s="924">
        <v>-12.46</v>
      </c>
      <c r="BE70" s="666">
        <v>2012</v>
      </c>
      <c r="BF70" s="948" t="e">
        <f>#VALUE!</f>
        <v>#VALUE!</v>
      </c>
      <c r="BG70" s="933">
        <v>1</v>
      </c>
    </row>
    <row r="71" spans="1:59" ht="11.25" customHeight="1" x14ac:dyDescent="0.2">
      <c r="A71" s="611" t="s">
        <v>955</v>
      </c>
      <c r="B71" s="927" t="s">
        <v>956</v>
      </c>
      <c r="C71" s="994" t="s">
        <v>123</v>
      </c>
      <c r="D71" s="994" t="s">
        <v>4208</v>
      </c>
      <c r="E71" s="794">
        <v>9</v>
      </c>
      <c r="F71" s="526">
        <v>375</v>
      </c>
      <c r="G71" s="526" t="s">
        <v>37</v>
      </c>
      <c r="H71" s="526" t="s">
        <v>37</v>
      </c>
      <c r="I71" s="926">
        <v>78.13</v>
      </c>
      <c r="J71" s="704">
        <f t="shared" ref="J71:J134" si="18">(M71/I71)*100</f>
        <v>1.2799180852425445</v>
      </c>
      <c r="K71" s="929">
        <v>0.25</v>
      </c>
      <c r="L71" s="641">
        <v>4</v>
      </c>
      <c r="M71" s="695">
        <f t="shared" ref="M71:M134" si="19">K71*L71</f>
        <v>1</v>
      </c>
      <c r="N71" s="923" t="s">
        <v>149</v>
      </c>
      <c r="O71" s="797">
        <v>0.22500000000000001</v>
      </c>
      <c r="P71" s="660">
        <v>43251</v>
      </c>
      <c r="Q71" s="660">
        <v>43266</v>
      </c>
      <c r="R71" s="695">
        <f t="shared" ref="R71:R134" si="20">(K71-O71)/O71*100</f>
        <v>11.111111111111107</v>
      </c>
      <c r="S71" s="761">
        <f>IF(INDEX(Historical!$D$7:$D$1439,MATCH(B71,Historical!$B$7:$B$1446,0))=0,"n/a",(INDEX(Historical!$C$7:$C$1439,MATCH(B71,Historical!$B$7:$B$1446,0))/INDEX(Historical!$D$7:$D$1439,MATCH(B71,Historical!$B$7:$B$1446,0))-1)*100)</f>
        <v>12.612612612612617</v>
      </c>
      <c r="T71" s="761">
        <f>IF(INDEX(Historical!$F$7:$F$1432,MATCH(B71,Historical!$B$7:$B$1446,0))=0,"n/a",((INDEX(Historical!$C$7:$C$1439,MATCH(B71,Historical!$B$7:$B$1446,0))/INDEX(Historical!$F$7:$F$1432,MATCH(B71,Historical!$B$7:$B$1446,0)))^(1/3)-1)*100)</f>
        <v>9.6880316074783313</v>
      </c>
      <c r="U71" s="761">
        <f>IF(INDEX(Historical!$H$7:$H$1432,MATCH(B71,Historical!$B$7:$B$1446,0))=0,"n/a",((INDEX(Historical!$C$7:$C$1439,MATCH(B71,Historical!$B$7:$B$1446,0))/INDEX(Historical!$H$7:$H$1432,MATCH(B71,Historical!$B$7:$B$1446,0)))^(1/5)-1)*100)</f>
        <v>9.8659722293440222</v>
      </c>
      <c r="V71" s="761">
        <f>IF(INDEX(Historical!$O$7:$O$1432,MATCH(B71,Historical!$B$7:$B$1446,0))=0,"n/a",((INDEX(Historical!$C$7:$C$1439,MATCH(B71,Historical!$B$7:$B$1446,0))/INDEX(Historical!$O$7:$O$1432,MATCH(B71,Historical!$B$7:$B$1446,0)))^(1/10)-1)*100)</f>
        <v>8.2743519447745495</v>
      </c>
      <c r="W71" s="762">
        <f t="shared" ref="W71:W134" si="21">IF(OR(U71&lt;=0,U71="n/a",V71&lt;=0,V71="n/a"),"n/a",U71/V71)</f>
        <v>1.192355884206088</v>
      </c>
      <c r="X71" s="763" t="str">
        <f t="shared" ref="X71:X134" si="22">IF(OR(AJ71&lt;=0,AJ71="n/a",U71&lt;=0,U71="n/a"),"n/a",U71/AJ71)</f>
        <v>n/a</v>
      </c>
      <c r="Y71" s="721"/>
      <c r="Z71" s="704">
        <f t="shared" ref="Z71:Z134" si="23">IF(OR(AC71&lt;0.01,AC71="n/a"),"n/a",M71/AC71*100)</f>
        <v>125</v>
      </c>
      <c r="AA71" s="937">
        <f t="shared" ref="AA71:AA134" si="24">IF(OR(AC71&lt;0.01,AC71="n/a"),"n/a",I71/AC71)</f>
        <v>97.662499999999994</v>
      </c>
      <c r="AB71" s="641">
        <v>9</v>
      </c>
      <c r="AC71" s="918">
        <v>0.8</v>
      </c>
      <c r="AD71" s="918">
        <v>11.57</v>
      </c>
      <c r="AE71" s="918">
        <v>1.46</v>
      </c>
      <c r="AF71" s="918">
        <v>1.49</v>
      </c>
      <c r="AG71" s="918">
        <v>2.1</v>
      </c>
      <c r="AH71" s="918">
        <v>177.1</v>
      </c>
      <c r="AI71" s="918">
        <v>35.24</v>
      </c>
      <c r="AJ71" s="918">
        <v>-25</v>
      </c>
      <c r="AK71" s="918">
        <v>8.43</v>
      </c>
      <c r="AL71" s="930">
        <v>5070</v>
      </c>
      <c r="AM71" s="924">
        <v>0.3</v>
      </c>
      <c r="AN71" s="918">
        <v>0.76</v>
      </c>
      <c r="AO71" s="804">
        <f t="shared" ref="AO71:AO134" si="25">IF(U71="n/a","n/a",IF(AA71&lt;0,"n/a",IF(AA71="n/a","n/a",J71+U71-AA71)))</f>
        <v>-86.516609685413428</v>
      </c>
      <c r="AP71" s="805">
        <f t="shared" ref="AP71:AP134" si="26">IF(U71="n/a","n/a",J71+U71)</f>
        <v>11.145890314586566</v>
      </c>
      <c r="AQ71" s="938">
        <f t="shared" ref="AQ71:AQ134" si="27">IF(OR(AC71&lt;0.01,AF71="n/a"),"n/a",(I71/SQRT(22.5*AC71*(I71/AF71))-1)*100)</f>
        <v>154.31137956799691</v>
      </c>
      <c r="AR71" s="704">
        <f>INDEX(Historical!$C$7:$C$1439,MATCH(B71,Historical!$B$7:$B$1446,0))*IF(AH71="n/a",1.03,IF(AH71&lt;0,1.01,IF(AH71&gt;10,1.1,(1+AH71/100))))</f>
        <v>1.0725</v>
      </c>
      <c r="AS71" s="937">
        <f t="shared" ref="AS71:AS134" si="28">IF($AI71="n/a",1.03*AR71,IF($AI71&lt;0,1.01*AR71,IF($AI71&gt;10,1.1*AR71,(1+$AI71/100)*AR71)))</f>
        <v>1.1797500000000001</v>
      </c>
      <c r="AT71" s="937">
        <f t="shared" si="17"/>
        <v>1.2792029250000001</v>
      </c>
      <c r="AU71" s="937">
        <f t="shared" si="17"/>
        <v>1.3870397315775003</v>
      </c>
      <c r="AV71" s="937">
        <f t="shared" si="17"/>
        <v>1.5039671809494837</v>
      </c>
      <c r="AW71" s="704">
        <f t="shared" ref="AW71:AW134" si="29">SUM(AR71:AV71)</f>
        <v>6.4224598375269846</v>
      </c>
      <c r="AX71" s="812">
        <f t="shared" ref="AX71:AX134" si="30">AW71/I71*100</f>
        <v>8.2202224977946834</v>
      </c>
      <c r="AY71" s="997">
        <v>1.31</v>
      </c>
      <c r="AZ71" s="924">
        <v>20.549999999999997</v>
      </c>
      <c r="BA71" s="924">
        <v>-9.81</v>
      </c>
      <c r="BB71" s="924">
        <v>0.37</v>
      </c>
      <c r="BC71" s="924">
        <v>-1.3</v>
      </c>
      <c r="BE71" s="666">
        <v>2010</v>
      </c>
      <c r="BF71" s="948" t="e">
        <f t="shared" ref="BF71" si="31">#VALUE!</f>
        <v>#VALUE!</v>
      </c>
      <c r="BG71" s="933">
        <v>0.89999999999999991</v>
      </c>
    </row>
    <row r="72" spans="1:59" ht="11.25" customHeight="1" x14ac:dyDescent="0.2">
      <c r="A72" s="537" t="s">
        <v>920</v>
      </c>
      <c r="B72" s="927" t="s">
        <v>921</v>
      </c>
      <c r="C72" s="994" t="s">
        <v>108</v>
      </c>
      <c r="D72" s="994" t="s">
        <v>4376</v>
      </c>
      <c r="E72" s="794">
        <v>8</v>
      </c>
      <c r="F72" s="526">
        <v>494</v>
      </c>
      <c r="G72" s="526" t="s">
        <v>106</v>
      </c>
      <c r="H72" s="526" t="s">
        <v>106</v>
      </c>
      <c r="I72" s="926">
        <v>27.41</v>
      </c>
      <c r="J72" s="704">
        <f t="shared" si="18"/>
        <v>3.3564392557460785</v>
      </c>
      <c r="K72" s="929">
        <v>0.23</v>
      </c>
      <c r="L72" s="641">
        <v>4</v>
      </c>
      <c r="M72" s="695">
        <f t="shared" si="19"/>
        <v>0.92</v>
      </c>
      <c r="N72" s="923" t="s">
        <v>107</v>
      </c>
      <c r="O72" s="797">
        <v>0.22</v>
      </c>
      <c r="P72" s="660">
        <v>43220</v>
      </c>
      <c r="Q72" s="660">
        <v>43235</v>
      </c>
      <c r="R72" s="695">
        <f t="shared" si="20"/>
        <v>4.5454545454545494</v>
      </c>
      <c r="S72" s="761">
        <f>IF(INDEX(Historical!$D$7:$D$1439,MATCH(B72,Historical!$B$7:$B$1446,0))=0,"n/a",(INDEX(Historical!$C$7:$C$1439,MATCH(B72,Historical!$B$7:$B$1446,0))/INDEX(Historical!$D$7:$D$1439,MATCH(B72,Historical!$B$7:$B$1446,0))-1)*100)</f>
        <v>4.5977011494252817</v>
      </c>
      <c r="T72" s="761">
        <f>IF(INDEX(Historical!$F$7:$F$1432,MATCH(B72,Historical!$B$7:$B$1446,0))=0,"n/a",((INDEX(Historical!$C$7:$C$1439,MATCH(B72,Historical!$B$7:$B$1446,0))/INDEX(Historical!$F$7:$F$1432,MATCH(B72,Historical!$B$7:$B$1446,0)))^(1/3)-1)*100)</f>
        <v>5.2726599609396629</v>
      </c>
      <c r="U72" s="761">
        <f>IF(INDEX(Historical!$H$7:$H$1432,MATCH(B72,Historical!$B$7:$B$1446,0))=0,"n/a",((INDEX(Historical!$C$7:$C$1439,MATCH(B72,Historical!$B$7:$B$1446,0))/INDEX(Historical!$H$7:$H$1432,MATCH(B72,Historical!$B$7:$B$1446,0)))^(1/5)-1)*100)</f>
        <v>7.6316922514810814</v>
      </c>
      <c r="V72" s="761">
        <f>IF(INDEX(Historical!$O$7:$O$1432,MATCH(B72,Historical!$B$7:$B$1446,0))=0,"n/a",((INDEX(Historical!$C$7:$C$1439,MATCH(B72,Historical!$B$7:$B$1446,0))/INDEX(Historical!$O$7:$O$1432,MATCH(B72,Historical!$B$7:$B$1446,0)))^(1/10)-1)*100)</f>
        <v>-1.967101971276064</v>
      </c>
      <c r="W72" s="762" t="str">
        <f t="shared" si="21"/>
        <v>n/a</v>
      </c>
      <c r="X72" s="763">
        <f t="shared" si="22"/>
        <v>1.9079230628702704</v>
      </c>
      <c r="Y72" s="722" t="s">
        <v>4095</v>
      </c>
      <c r="Z72" s="704">
        <f t="shared" si="23"/>
        <v>50.27322404371585</v>
      </c>
      <c r="AA72" s="937">
        <f t="shared" si="24"/>
        <v>14.978142076502731</v>
      </c>
      <c r="AB72" s="641">
        <v>12</v>
      </c>
      <c r="AC72" s="918">
        <v>1.83</v>
      </c>
      <c r="AD72" s="918" t="s">
        <v>137</v>
      </c>
      <c r="AE72" s="918">
        <v>5.23</v>
      </c>
      <c r="AF72" s="918">
        <v>1.48</v>
      </c>
      <c r="AG72" s="918">
        <v>10.100000000000001</v>
      </c>
      <c r="AH72" s="918">
        <v>14.299999999999999</v>
      </c>
      <c r="AI72" s="918" t="s">
        <v>137</v>
      </c>
      <c r="AJ72" s="918">
        <v>4</v>
      </c>
      <c r="AK72" s="918" t="s">
        <v>137</v>
      </c>
      <c r="AL72" s="930">
        <v>260.12</v>
      </c>
      <c r="AM72" s="924">
        <v>0.1</v>
      </c>
      <c r="AN72" s="918">
        <v>0</v>
      </c>
      <c r="AO72" s="804">
        <f t="shared" si="25"/>
        <v>-3.9900105692755723</v>
      </c>
      <c r="AP72" s="805">
        <f t="shared" si="26"/>
        <v>10.988131507227159</v>
      </c>
      <c r="AQ72" s="938">
        <f t="shared" si="27"/>
        <v>-0.74130259608583549</v>
      </c>
      <c r="AR72" s="704">
        <f>INDEX(Historical!$C$7:$C$1439,MATCH(B72,Historical!$B$7:$B$1446,0))*IF(AH72="n/a",1.03,IF(AH72&lt;0,1.01,IF(AH72&gt;10,1.1,(1+AH72/100))))</f>
        <v>1.0010000000000001</v>
      </c>
      <c r="AS72" s="937">
        <f t="shared" si="28"/>
        <v>1.0310300000000001</v>
      </c>
      <c r="AT72" s="937">
        <f t="shared" si="17"/>
        <v>1.0619609000000001</v>
      </c>
      <c r="AU72" s="937">
        <f t="shared" si="17"/>
        <v>1.0938197270000001</v>
      </c>
      <c r="AV72" s="937">
        <f t="shared" si="17"/>
        <v>1.1266343188100001</v>
      </c>
      <c r="AW72" s="704">
        <f t="shared" si="29"/>
        <v>5.3144449458100009</v>
      </c>
      <c r="AX72" s="812">
        <f t="shared" si="30"/>
        <v>19.388708302845682</v>
      </c>
      <c r="AY72" s="997">
        <v>0.55000000000000004</v>
      </c>
      <c r="AZ72" s="924">
        <v>12.01</v>
      </c>
      <c r="BA72" s="924">
        <v>-14.74</v>
      </c>
      <c r="BB72" s="924">
        <v>3.3099999999999996</v>
      </c>
      <c r="BC72" s="924">
        <v>-2.4</v>
      </c>
      <c r="BE72" s="666">
        <v>2011</v>
      </c>
      <c r="BF72" s="948" t="e">
        <f>#VALUE!</f>
        <v>#VALUE!</v>
      </c>
      <c r="BG72" s="933">
        <v>1.2</v>
      </c>
    </row>
    <row r="73" spans="1:59" s="840" customFormat="1" ht="11.25" customHeight="1" x14ac:dyDescent="0.2">
      <c r="A73" s="819" t="s">
        <v>141</v>
      </c>
      <c r="B73" s="848" t="s">
        <v>142</v>
      </c>
      <c r="C73" s="994" t="s">
        <v>131</v>
      </c>
      <c r="D73" s="994" t="s">
        <v>4377</v>
      </c>
      <c r="E73" s="820">
        <v>35</v>
      </c>
      <c r="F73" s="526">
        <v>77</v>
      </c>
      <c r="G73" s="1151" t="s">
        <v>37</v>
      </c>
      <c r="H73" s="1151" t="s">
        <v>37</v>
      </c>
      <c r="I73" s="833">
        <v>102.93</v>
      </c>
      <c r="J73" s="822">
        <f t="shared" si="18"/>
        <v>2.0402215097639171</v>
      </c>
      <c r="K73" s="846">
        <v>0.52500000000000002</v>
      </c>
      <c r="L73" s="824">
        <v>4</v>
      </c>
      <c r="M73" s="825">
        <f t="shared" si="19"/>
        <v>2.1</v>
      </c>
      <c r="N73" s="826" t="s">
        <v>143</v>
      </c>
      <c r="O73" s="847">
        <v>0.48499999999999999</v>
      </c>
      <c r="P73" s="828">
        <v>43427</v>
      </c>
      <c r="Q73" s="828">
        <v>43444</v>
      </c>
      <c r="R73" s="825">
        <f t="shared" si="20"/>
        <v>8.2474226804123791</v>
      </c>
      <c r="S73" s="761">
        <f>IF(INDEX(Historical!$D$7:$D$1439,MATCH(B73,Historical!$B$7:$B$1446,0))=0,"n/a",(INDEX(Historical!$C$7:$C$1439,MATCH(B73,Historical!$B$7:$B$1446,0))/INDEX(Historical!$D$7:$D$1439,MATCH(B73,Historical!$B$7:$B$1446,0))-1)*100)</f>
        <v>7.9019073569482234</v>
      </c>
      <c r="T73" s="761">
        <f>IF(INDEX(Historical!$F$7:$F$1432,MATCH(B73,Historical!$B$7:$B$1446,0))=0,"n/a",((INDEX(Historical!$C$7:$C$1439,MATCH(B73,Historical!$B$7:$B$1446,0))/INDEX(Historical!$F$7:$F$1432,MATCH(B73,Historical!$B$7:$B$1446,0)))^(1/3)-1)*100)</f>
        <v>7.5860646672289311</v>
      </c>
      <c r="U73" s="761">
        <f>IF(INDEX(Historical!$H$7:$H$1432,MATCH(B73,Historical!$B$7:$B$1446,0))=0,"n/a",((INDEX(Historical!$C$7:$C$1439,MATCH(B73,Historical!$B$7:$B$1446,0))/INDEX(Historical!$H$7:$H$1432,MATCH(B73,Historical!$B$7:$B$1446,0)))^(1/5)-1)*100)</f>
        <v>6.8748133269252554</v>
      </c>
      <c r="V73" s="761">
        <f>IF(INDEX(Historical!$O$7:$O$1432,MATCH(B73,Historical!$B$7:$B$1446,0))=0,"n/a",((INDEX(Historical!$C$7:$C$1439,MATCH(B73,Historical!$B$7:$B$1446,0))/INDEX(Historical!$O$7:$O$1432,MATCH(B73,Historical!$B$7:$B$1446,0)))^(1/10)-1)*100)</f>
        <v>4.2570585584205789</v>
      </c>
      <c r="W73" s="829">
        <f t="shared" si="21"/>
        <v>1.6149210147289812</v>
      </c>
      <c r="X73" s="830">
        <f t="shared" si="22"/>
        <v>0.70151156397196479</v>
      </c>
      <c r="Y73" s="848"/>
      <c r="Z73" s="822">
        <f t="shared" si="23"/>
        <v>53.030303030303031</v>
      </c>
      <c r="AA73" s="832">
        <f t="shared" si="24"/>
        <v>25.992424242424246</v>
      </c>
      <c r="AB73" s="824">
        <v>9</v>
      </c>
      <c r="AC73" s="833">
        <v>3.96</v>
      </c>
      <c r="AD73" s="833">
        <v>4.0599999999999996</v>
      </c>
      <c r="AE73" s="833">
        <v>3.87</v>
      </c>
      <c r="AF73" s="833">
        <v>2.19</v>
      </c>
      <c r="AG73" s="833" t="s">
        <v>137</v>
      </c>
      <c r="AH73" s="833">
        <v>10.9</v>
      </c>
      <c r="AI73" s="833">
        <v>6.4799999999999995</v>
      </c>
      <c r="AJ73" s="833">
        <v>9.8000000000000007</v>
      </c>
      <c r="AK73" s="833">
        <v>6.4</v>
      </c>
      <c r="AL73" s="834">
        <v>12010</v>
      </c>
      <c r="AM73" s="835">
        <v>1</v>
      </c>
      <c r="AN73" s="833">
        <v>0.68</v>
      </c>
      <c r="AO73" s="836">
        <f t="shared" si="25"/>
        <v>-17.077389405735072</v>
      </c>
      <c r="AP73" s="837">
        <f t="shared" si="26"/>
        <v>8.9150348366891734</v>
      </c>
      <c r="AQ73" s="838">
        <f t="shared" si="27"/>
        <v>59.057514532614697</v>
      </c>
      <c r="AR73" s="704">
        <f>INDEX(Historical!$C$7:$C$1439,MATCH(B73,Historical!$B$7:$B$1446,0))*IF(AH73="n/a",1.03,IF(AH73&lt;0,1.01,IF(AH73&gt;10,1.1,(1+AH73/100))))</f>
        <v>2.1779999999999999</v>
      </c>
      <c r="AS73" s="832">
        <f t="shared" si="28"/>
        <v>2.3191343999999998</v>
      </c>
      <c r="AT73" s="832">
        <f t="shared" si="17"/>
        <v>2.4675590015999997</v>
      </c>
      <c r="AU73" s="832">
        <f t="shared" si="17"/>
        <v>2.6254827777023997</v>
      </c>
      <c r="AV73" s="832">
        <f t="shared" si="17"/>
        <v>2.7935136754753533</v>
      </c>
      <c r="AW73" s="822">
        <f t="shared" si="29"/>
        <v>12.383689854777753</v>
      </c>
      <c r="AX73" s="839">
        <f t="shared" si="30"/>
        <v>12.031176386648939</v>
      </c>
      <c r="AY73" s="998">
        <v>0.26</v>
      </c>
      <c r="AZ73" s="835">
        <v>25.130000000000003</v>
      </c>
      <c r="BA73" s="835">
        <v>-1.0999999999999999</v>
      </c>
      <c r="BB73" s="835">
        <v>4.4400000000000004</v>
      </c>
      <c r="BC73" s="835">
        <v>8.85</v>
      </c>
      <c r="BD73" s="964"/>
      <c r="BE73" s="666">
        <v>1985</v>
      </c>
      <c r="BF73" s="948" t="e">
        <f>#VALUE!</f>
        <v>#VALUE!</v>
      </c>
      <c r="BG73" s="895" t="s">
        <v>137</v>
      </c>
    </row>
    <row r="74" spans="1:59" ht="11.25" customHeight="1" x14ac:dyDescent="0.2">
      <c r="A74" s="537" t="s">
        <v>433</v>
      </c>
      <c r="B74" s="927" t="s">
        <v>434</v>
      </c>
      <c r="C74" s="994" t="s">
        <v>123</v>
      </c>
      <c r="D74" s="994" t="s">
        <v>4379</v>
      </c>
      <c r="E74" s="794">
        <v>25</v>
      </c>
      <c r="F74" s="526">
        <v>123</v>
      </c>
      <c r="G74" s="526" t="s">
        <v>106</v>
      </c>
      <c r="H74" s="526" t="s">
        <v>106</v>
      </c>
      <c r="I74" s="918">
        <v>106.39</v>
      </c>
      <c r="J74" s="704">
        <f t="shared" si="18"/>
        <v>1.278315631168343</v>
      </c>
      <c r="K74" s="935">
        <v>0.34</v>
      </c>
      <c r="L74" s="641">
        <v>4</v>
      </c>
      <c r="M74" s="695">
        <f t="shared" si="19"/>
        <v>1.36</v>
      </c>
      <c r="N74" s="923" t="s">
        <v>435</v>
      </c>
      <c r="O74" s="798">
        <v>0.32</v>
      </c>
      <c r="P74" s="917">
        <v>43312</v>
      </c>
      <c r="Q74" s="917">
        <v>43334</v>
      </c>
      <c r="R74" s="695">
        <f t="shared" si="20"/>
        <v>6.2500000000000053</v>
      </c>
      <c r="S74" s="761">
        <f>IF(INDEX(Historical!$D$7:$D$1439,MATCH(B74,Historical!$B$7:$B$1446,0))=0,"n/a",(INDEX(Historical!$C$7:$C$1439,MATCH(B74,Historical!$B$7:$B$1446,0))/INDEX(Historical!$D$7:$D$1439,MATCH(B74,Historical!$B$7:$B$1446,0))-1)*100)</f>
        <v>3.125</v>
      </c>
      <c r="T74" s="761">
        <f>IF(INDEX(Historical!$F$7:$F$1432,MATCH(B74,Historical!$B$7:$B$1446,0))=0,"n/a",((INDEX(Historical!$C$7:$C$1439,MATCH(B74,Historical!$B$7:$B$1446,0))/INDEX(Historical!$F$7:$F$1432,MATCH(B74,Historical!$B$7:$B$1446,0)))^(1/3)-1)*100)</f>
        <v>5.0081546755695205</v>
      </c>
      <c r="U74" s="761">
        <f>IF(INDEX(Historical!$H$7:$H$1432,MATCH(B74,Historical!$B$7:$B$1446,0))=0,"n/a",((INDEX(Historical!$C$7:$C$1439,MATCH(B74,Historical!$B$7:$B$1446,0))/INDEX(Historical!$H$7:$H$1432,MATCH(B74,Historical!$B$7:$B$1446,0)))^(1/5)-1)*100)</f>
        <v>5.7096868374616028</v>
      </c>
      <c r="V74" s="761">
        <f>IF(INDEX(Historical!$O$7:$O$1432,MATCH(B74,Historical!$B$7:$B$1446,0))=0,"n/a",((INDEX(Historical!$C$7:$C$1439,MATCH(B74,Historical!$B$7:$B$1446,0))/INDEX(Historical!$O$7:$O$1432,MATCH(B74,Historical!$B$7:$B$1446,0)))^(1/10)-1)*100)</f>
        <v>8.9528488381578342</v>
      </c>
      <c r="W74" s="762">
        <f t="shared" si="21"/>
        <v>0.63775083670869237</v>
      </c>
      <c r="X74" s="763">
        <f t="shared" si="22"/>
        <v>1.9688575301591731</v>
      </c>
      <c r="Y74" s="723"/>
      <c r="Z74" s="704">
        <f t="shared" si="23"/>
        <v>46.57534246575343</v>
      </c>
      <c r="AA74" s="937">
        <f t="shared" si="24"/>
        <v>36.434931506849317</v>
      </c>
      <c r="AB74" s="641">
        <v>12</v>
      </c>
      <c r="AC74" s="918">
        <v>2.92</v>
      </c>
      <c r="AD74" s="918">
        <v>4.66</v>
      </c>
      <c r="AE74" s="918">
        <v>2.46</v>
      </c>
      <c r="AF74" s="918">
        <v>4.7</v>
      </c>
      <c r="AG74" s="918">
        <v>14.000000000000002</v>
      </c>
      <c r="AH74" s="918">
        <v>-23.1</v>
      </c>
      <c r="AI74" s="918">
        <v>11.59</v>
      </c>
      <c r="AJ74" s="918">
        <v>2.9000000000000004</v>
      </c>
      <c r="AK74" s="918">
        <v>7.82</v>
      </c>
      <c r="AL74" s="930">
        <v>6810</v>
      </c>
      <c r="AM74" s="924">
        <v>0.4</v>
      </c>
      <c r="AN74" s="918">
        <v>0.91</v>
      </c>
      <c r="AO74" s="804">
        <f t="shared" si="25"/>
        <v>-29.446929038219373</v>
      </c>
      <c r="AP74" s="805">
        <f t="shared" si="26"/>
        <v>6.9880024686299453</v>
      </c>
      <c r="AQ74" s="938">
        <f t="shared" si="27"/>
        <v>175.87773304869177</v>
      </c>
      <c r="AR74" s="704">
        <f>INDEX(Historical!$C$7:$C$1439,MATCH(B74,Historical!$B$7:$B$1446,0))*IF(AH74="n/a",1.03,IF(AH74&lt;0,1.01,IF(AH74&gt;10,1.1,(1+AH74/100))))</f>
        <v>1.3332000000000002</v>
      </c>
      <c r="AS74" s="937">
        <f t="shared" si="28"/>
        <v>1.4665200000000003</v>
      </c>
      <c r="AT74" s="937">
        <f t="shared" si="17"/>
        <v>1.5812018640000003</v>
      </c>
      <c r="AU74" s="937">
        <f t="shared" si="17"/>
        <v>1.7048518497648004</v>
      </c>
      <c r="AV74" s="937">
        <f t="shared" si="17"/>
        <v>1.8381712644164079</v>
      </c>
      <c r="AW74" s="704">
        <f t="shared" si="29"/>
        <v>7.9239449781812095</v>
      </c>
      <c r="AX74" s="812">
        <f t="shared" si="30"/>
        <v>7.4480167103874511</v>
      </c>
      <c r="AY74" s="997">
        <v>0.8</v>
      </c>
      <c r="AZ74" s="924">
        <v>22.5</v>
      </c>
      <c r="BA74" s="924">
        <v>-5.27</v>
      </c>
      <c r="BB74" s="924">
        <v>5.13</v>
      </c>
      <c r="BC74" s="924">
        <v>5.4</v>
      </c>
      <c r="BE74" s="666">
        <v>1994</v>
      </c>
      <c r="BF74" s="948" t="e">
        <f>#VALUE!</f>
        <v>#VALUE!</v>
      </c>
      <c r="BG74" s="933">
        <v>5.8999999999999995</v>
      </c>
    </row>
    <row r="75" spans="1:59" ht="11.25" customHeight="1" x14ac:dyDescent="0.2">
      <c r="A75" s="611" t="s">
        <v>446</v>
      </c>
      <c r="B75" s="927" t="s">
        <v>447</v>
      </c>
      <c r="C75" s="994" t="s">
        <v>154</v>
      </c>
      <c r="D75" s="994" t="s">
        <v>4361</v>
      </c>
      <c r="E75" s="794">
        <v>16</v>
      </c>
      <c r="F75" s="526">
        <v>214</v>
      </c>
      <c r="G75" s="526" t="s">
        <v>106</v>
      </c>
      <c r="H75" s="526" t="s">
        <v>106</v>
      </c>
      <c r="I75" s="926">
        <v>878.68</v>
      </c>
      <c r="J75" s="704">
        <f t="shared" si="18"/>
        <v>0.61455820093777036</v>
      </c>
      <c r="K75" s="929">
        <v>1.35</v>
      </c>
      <c r="L75" s="641">
        <v>4</v>
      </c>
      <c r="M75" s="695">
        <f t="shared" si="19"/>
        <v>5.4</v>
      </c>
      <c r="N75" s="923" t="s">
        <v>152</v>
      </c>
      <c r="O75" s="797">
        <v>1.2</v>
      </c>
      <c r="P75" s="917">
        <v>43356</v>
      </c>
      <c r="Q75" s="917">
        <v>43371</v>
      </c>
      <c r="R75" s="695">
        <f t="shared" si="20"/>
        <v>12.500000000000011</v>
      </c>
      <c r="S75" s="761">
        <f>IF(INDEX(Historical!$D$7:$D$1439,MATCH(B75,Historical!$B$7:$B$1446,0))=0,"n/a",(INDEX(Historical!$C$7:$C$1439,MATCH(B75,Historical!$B$7:$B$1446,0))/INDEX(Historical!$D$7:$D$1439,MATCH(B75,Historical!$B$7:$B$1446,0))-1)*100)</f>
        <v>13.33333333333333</v>
      </c>
      <c r="T75" s="761">
        <f>IF(INDEX(Historical!$F$7:$F$1432,MATCH(B75,Historical!$B$7:$B$1446,0))=0,"n/a",((INDEX(Historical!$C$7:$C$1439,MATCH(B75,Historical!$B$7:$B$1446,0))/INDEX(Historical!$F$7:$F$1432,MATCH(B75,Historical!$B$7:$B$1446,0)))^(1/3)-1)*100)</f>
        <v>15.616214441920405</v>
      </c>
      <c r="U75" s="761">
        <f>IF(INDEX(Historical!$H$7:$H$1432,MATCH(B75,Historical!$B$7:$B$1446,0))=0,"n/a",((INDEX(Historical!$C$7:$C$1439,MATCH(B75,Historical!$B$7:$B$1446,0))/INDEX(Historical!$H$7:$H$1432,MATCH(B75,Historical!$B$7:$B$1446,0)))^(1/5)-1)*100)</f>
        <v>16.271101521949817</v>
      </c>
      <c r="V75" s="761">
        <f>IF(INDEX(Historical!$O$7:$O$1432,MATCH(B75,Historical!$B$7:$B$1446,0))=0,"n/a",((INDEX(Historical!$C$7:$C$1439,MATCH(B75,Historical!$B$7:$B$1446,0))/INDEX(Historical!$O$7:$O$1432,MATCH(B75,Historical!$B$7:$B$1446,0)))^(1/10)-1)*100)</f>
        <v>16.792415891192757</v>
      </c>
      <c r="W75" s="762">
        <f t="shared" si="21"/>
        <v>0.96895536814828664</v>
      </c>
      <c r="X75" s="763">
        <f t="shared" si="22"/>
        <v>2.3581306553550458</v>
      </c>
      <c r="Y75" s="718"/>
      <c r="Z75" s="704">
        <f t="shared" si="23"/>
        <v>29.284164859002171</v>
      </c>
      <c r="AA75" s="937">
        <f t="shared" si="24"/>
        <v>47.650759219088933</v>
      </c>
      <c r="AB75" s="641">
        <v>12</v>
      </c>
      <c r="AC75" s="918">
        <v>18.440000000000001</v>
      </c>
      <c r="AD75" s="918" t="s">
        <v>137</v>
      </c>
      <c r="AE75" s="918">
        <v>10.78</v>
      </c>
      <c r="AF75" s="918">
        <v>7.73</v>
      </c>
      <c r="AG75" s="918">
        <v>17</v>
      </c>
      <c r="AH75" s="918">
        <v>3.3000000000000003</v>
      </c>
      <c r="AI75" s="918" t="s">
        <v>137</v>
      </c>
      <c r="AJ75" s="918">
        <v>6.9</v>
      </c>
      <c r="AK75" s="918" t="s">
        <v>137</v>
      </c>
      <c r="AL75" s="930">
        <v>1640</v>
      </c>
      <c r="AM75" s="924">
        <v>0.89999999999999991</v>
      </c>
      <c r="AN75" s="918">
        <v>0</v>
      </c>
      <c r="AO75" s="804">
        <f t="shared" si="25"/>
        <v>-30.765099496201344</v>
      </c>
      <c r="AP75" s="805">
        <f t="shared" si="26"/>
        <v>16.885659722887588</v>
      </c>
      <c r="AQ75" s="938">
        <f t="shared" si="27"/>
        <v>304.60700755372631</v>
      </c>
      <c r="AR75" s="704">
        <f>INDEX(Historical!$C$7:$C$1439,MATCH(B75,Historical!$B$7:$B$1446,0))*IF(AH75="n/a",1.03,IF(AH75&lt;0,1.01,IF(AH75&gt;10,1.1,(1+AH75/100))))</f>
        <v>5.2682999999999991</v>
      </c>
      <c r="AS75" s="937">
        <f t="shared" si="28"/>
        <v>5.4263489999999992</v>
      </c>
      <c r="AT75" s="937">
        <f t="shared" si="17"/>
        <v>5.5891394699999992</v>
      </c>
      <c r="AU75" s="937">
        <f t="shared" si="17"/>
        <v>5.7568136540999992</v>
      </c>
      <c r="AV75" s="937">
        <f t="shared" si="17"/>
        <v>5.9295180637229992</v>
      </c>
      <c r="AW75" s="704">
        <f t="shared" si="29"/>
        <v>27.970120187822996</v>
      </c>
      <c r="AX75" s="812">
        <f t="shared" si="30"/>
        <v>3.1831975449336505</v>
      </c>
      <c r="AY75" s="997">
        <v>0.44</v>
      </c>
      <c r="AZ75" s="924">
        <v>56.730000000000004</v>
      </c>
      <c r="BA75" s="924">
        <v>-1.7500000000000002</v>
      </c>
      <c r="BB75" s="924">
        <v>10</v>
      </c>
      <c r="BC75" s="924">
        <v>24.610000000000003</v>
      </c>
      <c r="BE75" s="666">
        <v>2003</v>
      </c>
      <c r="BF75" s="948" t="e">
        <f>#VALUE!</f>
        <v>#VALUE!</v>
      </c>
      <c r="BG75" s="933">
        <v>15.4</v>
      </c>
    </row>
    <row r="76" spans="1:59" ht="11.25" customHeight="1" x14ac:dyDescent="0.2">
      <c r="A76" s="537" t="s">
        <v>881</v>
      </c>
      <c r="B76" s="927" t="s">
        <v>882</v>
      </c>
      <c r="C76" s="994" t="s">
        <v>4380</v>
      </c>
      <c r="D76" s="994" t="s">
        <v>1784</v>
      </c>
      <c r="E76" s="794">
        <v>10</v>
      </c>
      <c r="F76" s="526">
        <v>357</v>
      </c>
      <c r="G76" s="526" t="s">
        <v>106</v>
      </c>
      <c r="H76" s="526" t="s">
        <v>106</v>
      </c>
      <c r="I76" s="926">
        <v>45.53</v>
      </c>
      <c r="J76" s="704">
        <f t="shared" si="18"/>
        <v>0.81265099934109375</v>
      </c>
      <c r="K76" s="929">
        <v>0.37</v>
      </c>
      <c r="L76" s="641">
        <v>1</v>
      </c>
      <c r="M76" s="695">
        <f t="shared" si="19"/>
        <v>0.37</v>
      </c>
      <c r="N76" s="923" t="s">
        <v>883</v>
      </c>
      <c r="O76" s="797">
        <v>0.34</v>
      </c>
      <c r="P76" s="917">
        <v>43551</v>
      </c>
      <c r="Q76" s="917">
        <v>43594</v>
      </c>
      <c r="R76" s="695">
        <f t="shared" si="20"/>
        <v>8.8235294117646959</v>
      </c>
      <c r="S76" s="761">
        <f>IF(INDEX(Historical!$D$7:$D$1439,MATCH(B76,Historical!$B$7:$B$1446,0))=0,"n/a",(INDEX(Historical!$C$7:$C$1439,MATCH(B76,Historical!$B$7:$B$1446,0))/INDEX(Historical!$D$7:$D$1439,MATCH(B76,Historical!$B$7:$B$1446,0))-1)*100)</f>
        <v>13.333333333333353</v>
      </c>
      <c r="T76" s="761">
        <f>IF(INDEX(Historical!$F$7:$F$1432,MATCH(B76,Historical!$B$7:$B$1446,0))=0,"n/a",((INDEX(Historical!$C$7:$C$1439,MATCH(B76,Historical!$B$7:$B$1446,0))/INDEX(Historical!$F$7:$F$1432,MATCH(B76,Historical!$B$7:$B$1446,0)))^(1/3)-1)*100)</f>
        <v>13.915728978525355</v>
      </c>
      <c r="U76" s="761">
        <f>IF(INDEX(Historical!$H$7:$H$1432,MATCH(B76,Historical!$B$7:$B$1446,0))=0,"n/a",((INDEX(Historical!$C$7:$C$1439,MATCH(B76,Historical!$B$7:$B$1446,0))/INDEX(Historical!$H$7:$H$1432,MATCH(B76,Historical!$B$7:$B$1446,0)))^(1/5)-1)*100)</f>
        <v>12.34275325950922</v>
      </c>
      <c r="V76" s="761" t="str">
        <f>IF(INDEX(Historical!$O$7:$O$1432,MATCH(B76,Historical!$B$7:$B$1446,0))=0,"n/a",((INDEX(Historical!$C$7:$C$1439,MATCH(B76,Historical!$B$7:$B$1446,0))/INDEX(Historical!$O$7:$O$1432,MATCH(B76,Historical!$B$7:$B$1446,0)))^(1/10)-1)*100)</f>
        <v>n/a</v>
      </c>
      <c r="W76" s="762" t="str">
        <f t="shared" si="21"/>
        <v>n/a</v>
      </c>
      <c r="X76" s="763">
        <f t="shared" si="22"/>
        <v>0.7963066619038206</v>
      </c>
      <c r="Y76" s="928"/>
      <c r="Z76" s="704">
        <f t="shared" si="23"/>
        <v>18.686868686868689</v>
      </c>
      <c r="AA76" s="937">
        <f t="shared" si="24"/>
        <v>22.994949494949495</v>
      </c>
      <c r="AB76" s="641">
        <v>12</v>
      </c>
      <c r="AC76" s="918">
        <v>1.98</v>
      </c>
      <c r="AD76" s="918">
        <v>3.15</v>
      </c>
      <c r="AE76" s="918">
        <v>4.8099999999999996</v>
      </c>
      <c r="AF76" s="918">
        <v>3.07</v>
      </c>
      <c r="AG76" s="918">
        <v>17.2</v>
      </c>
      <c r="AH76" s="918">
        <v>67</v>
      </c>
      <c r="AI76" s="918">
        <v>17.169999999999998</v>
      </c>
      <c r="AJ76" s="918">
        <v>15.5</v>
      </c>
      <c r="AK76" s="918">
        <v>7.3</v>
      </c>
      <c r="AL76" s="930">
        <v>36060</v>
      </c>
      <c r="AM76" s="924">
        <v>0.70000000000000007</v>
      </c>
      <c r="AN76" s="918">
        <v>0.24</v>
      </c>
      <c r="AO76" s="804">
        <f t="shared" si="25"/>
        <v>-9.8395452360991822</v>
      </c>
      <c r="AP76" s="805">
        <f t="shared" si="26"/>
        <v>13.155404258850313</v>
      </c>
      <c r="AQ76" s="938">
        <f t="shared" si="27"/>
        <v>77.130830429556866</v>
      </c>
      <c r="AR76" s="704">
        <f>INDEX(Historical!$C$7:$C$1439,MATCH(B76,Historical!$B$7:$B$1446,0))*IF(AH76="n/a",1.03,IF(AH76&lt;0,1.01,IF(AH76&gt;10,1.1,(1+AH76/100))))</f>
        <v>0.37400000000000005</v>
      </c>
      <c r="AS76" s="937">
        <f t="shared" si="28"/>
        <v>0.4114000000000001</v>
      </c>
      <c r="AT76" s="937">
        <f t="shared" si="17"/>
        <v>0.44143220000000011</v>
      </c>
      <c r="AU76" s="937">
        <f t="shared" si="17"/>
        <v>0.47365675060000012</v>
      </c>
      <c r="AV76" s="937">
        <f t="shared" si="17"/>
        <v>0.50823369339380009</v>
      </c>
      <c r="AW76" s="704">
        <f t="shared" si="29"/>
        <v>2.2087226439938004</v>
      </c>
      <c r="AX76" s="812">
        <f t="shared" si="30"/>
        <v>4.8511369294834186</v>
      </c>
      <c r="AY76" s="997">
        <v>0.86</v>
      </c>
      <c r="AZ76" s="924">
        <v>14.249999999999998</v>
      </c>
      <c r="BA76" s="924">
        <v>-46.23</v>
      </c>
      <c r="BB76" s="924">
        <v>2.06</v>
      </c>
      <c r="BC76" s="924">
        <v>-26.150000000000002</v>
      </c>
      <c r="BE76" s="666">
        <v>2010</v>
      </c>
      <c r="BF76" s="948" t="e">
        <f>#VALUE!</f>
        <v>#VALUE!</v>
      </c>
      <c r="BG76" s="933">
        <v>10.199999999999999</v>
      </c>
    </row>
    <row r="77" spans="1:59" ht="11.25" customHeight="1" x14ac:dyDescent="0.2">
      <c r="A77" s="537" t="s">
        <v>448</v>
      </c>
      <c r="B77" s="927" t="s">
        <v>449</v>
      </c>
      <c r="C77" s="994" t="s">
        <v>108</v>
      </c>
      <c r="D77" s="994" t="s">
        <v>4376</v>
      </c>
      <c r="E77" s="794">
        <v>18</v>
      </c>
      <c r="F77" s="526">
        <v>181</v>
      </c>
      <c r="G77" s="526" t="s">
        <v>37</v>
      </c>
      <c r="H77" s="526" t="s">
        <v>37</v>
      </c>
      <c r="I77" s="926">
        <v>39.43</v>
      </c>
      <c r="J77" s="704">
        <f t="shared" si="18"/>
        <v>2.5361399949277201</v>
      </c>
      <c r="K77" s="929">
        <v>0.25</v>
      </c>
      <c r="L77" s="641">
        <v>4</v>
      </c>
      <c r="M77" s="695">
        <f t="shared" si="19"/>
        <v>1</v>
      </c>
      <c r="N77" s="923" t="s">
        <v>3969</v>
      </c>
      <c r="O77" s="797">
        <v>0.24</v>
      </c>
      <c r="P77" s="917">
        <v>43531</v>
      </c>
      <c r="Q77" s="917">
        <v>43549</v>
      </c>
      <c r="R77" s="695">
        <f t="shared" si="20"/>
        <v>4.1666666666666705</v>
      </c>
      <c r="S77" s="761">
        <f>IF(INDEX(Historical!$D$7:$D$1439,MATCH(B77,Historical!$B$7:$B$1446,0))=0,"n/a",(INDEX(Historical!$C$7:$C$1439,MATCH(B77,Historical!$B$7:$B$1446,0))/INDEX(Historical!$D$7:$D$1439,MATCH(B77,Historical!$B$7:$B$1446,0))-1)*100)</f>
        <v>4.3478260869565188</v>
      </c>
      <c r="T77" s="761">
        <f>IF(INDEX(Historical!$F$7:$F$1432,MATCH(B77,Historical!$B$7:$B$1446,0))=0,"n/a",((INDEX(Historical!$C$7:$C$1439,MATCH(B77,Historical!$B$7:$B$1446,0))/INDEX(Historical!$F$7:$F$1432,MATCH(B77,Historical!$B$7:$B$1446,0)))^(1/3)-1)*100)</f>
        <v>2.9428498400178693</v>
      </c>
      <c r="U77" s="761">
        <f>IF(INDEX(Historical!$H$7:$H$1432,MATCH(B77,Historical!$B$7:$B$1446,0))=0,"n/a",((INDEX(Historical!$C$7:$C$1439,MATCH(B77,Historical!$B$7:$B$1446,0))/INDEX(Historical!$H$7:$H$1432,MATCH(B77,Historical!$B$7:$B$1446,0)))^(1/5)-1)*100)</f>
        <v>2.7066087089351765</v>
      </c>
      <c r="V77" s="761">
        <f>IF(INDEX(Historical!$O$7:$O$1432,MATCH(B77,Historical!$B$7:$B$1446,0))=0,"n/a",((INDEX(Historical!$C$7:$C$1439,MATCH(B77,Historical!$B$7:$B$1446,0))/INDEX(Historical!$O$7:$O$1432,MATCH(B77,Historical!$B$7:$B$1446,0)))^(1/10)-1)*100)</f>
        <v>2.6370004418768911</v>
      </c>
      <c r="W77" s="762">
        <f t="shared" si="21"/>
        <v>1.0263967597247505</v>
      </c>
      <c r="X77" s="763">
        <f t="shared" si="22"/>
        <v>0.61513834293981295</v>
      </c>
      <c r="Y77" s="927"/>
      <c r="Z77" s="704">
        <f t="shared" si="23"/>
        <v>41.32231404958678</v>
      </c>
      <c r="AA77" s="937">
        <f t="shared" si="24"/>
        <v>16.293388429752067</v>
      </c>
      <c r="AB77" s="641">
        <v>12</v>
      </c>
      <c r="AC77" s="918">
        <v>2.42</v>
      </c>
      <c r="AD77" s="918" t="s">
        <v>137</v>
      </c>
      <c r="AE77" s="918">
        <v>4.8899999999999997</v>
      </c>
      <c r="AF77" s="918">
        <v>1.61</v>
      </c>
      <c r="AG77" s="918">
        <v>10.199999999999999</v>
      </c>
      <c r="AH77" s="918">
        <v>7.5</v>
      </c>
      <c r="AI77" s="918" t="s">
        <v>137</v>
      </c>
      <c r="AJ77" s="918">
        <v>4.3999999999999995</v>
      </c>
      <c r="AK77" s="918" t="s">
        <v>137</v>
      </c>
      <c r="AL77" s="930">
        <v>142.74</v>
      </c>
      <c r="AM77" s="924">
        <v>20.7</v>
      </c>
      <c r="AN77" s="918">
        <v>0</v>
      </c>
      <c r="AO77" s="804">
        <f t="shared" si="25"/>
        <v>-11.05063972588917</v>
      </c>
      <c r="AP77" s="805">
        <f t="shared" si="26"/>
        <v>5.2427487038628966</v>
      </c>
      <c r="AQ77" s="938">
        <f t="shared" si="27"/>
        <v>7.9760372014721748</v>
      </c>
      <c r="AR77" s="704">
        <f>INDEX(Historical!$C$7:$C$1439,MATCH(B77,Historical!$B$7:$B$1446,0))*IF(AH77="n/a",1.03,IF(AH77&lt;0,1.01,IF(AH77&gt;10,1.1,(1+AH77/100))))</f>
        <v>1.032</v>
      </c>
      <c r="AS77" s="937">
        <f t="shared" si="28"/>
        <v>1.0629600000000001</v>
      </c>
      <c r="AT77" s="937">
        <f t="shared" si="17"/>
        <v>1.0948488000000001</v>
      </c>
      <c r="AU77" s="937">
        <f t="shared" si="17"/>
        <v>1.1276942640000001</v>
      </c>
      <c r="AV77" s="937">
        <f t="shared" si="17"/>
        <v>1.1615250919200002</v>
      </c>
      <c r="AW77" s="704">
        <f t="shared" si="29"/>
        <v>5.47902815592</v>
      </c>
      <c r="AX77" s="812">
        <f t="shared" si="30"/>
        <v>13.895582439563784</v>
      </c>
      <c r="AY77" s="997">
        <v>0.43</v>
      </c>
      <c r="AZ77" s="924">
        <v>41.120000000000005</v>
      </c>
      <c r="BA77" s="924">
        <v>-26.93</v>
      </c>
      <c r="BB77" s="924">
        <v>14.719999999999999</v>
      </c>
      <c r="BC77" s="924">
        <v>-2.36</v>
      </c>
      <c r="BE77" s="666">
        <v>2002</v>
      </c>
      <c r="BF77" s="948" t="e">
        <f>#VALUE!</f>
        <v>#VALUE!</v>
      </c>
      <c r="BG77" s="933">
        <v>1.0999999999999999</v>
      </c>
    </row>
    <row r="78" spans="1:59" ht="11.25" customHeight="1" x14ac:dyDescent="0.2">
      <c r="A78" s="611" t="s">
        <v>450</v>
      </c>
      <c r="B78" s="927" t="s">
        <v>451</v>
      </c>
      <c r="C78" s="994" t="s">
        <v>131</v>
      </c>
      <c r="D78" s="994" t="s">
        <v>4365</v>
      </c>
      <c r="E78" s="794">
        <v>17</v>
      </c>
      <c r="F78" s="526">
        <v>201</v>
      </c>
      <c r="G78" s="526" t="s">
        <v>37</v>
      </c>
      <c r="H78" s="526" t="s">
        <v>37</v>
      </c>
      <c r="I78" s="926">
        <v>40.619999999999997</v>
      </c>
      <c r="J78" s="704">
        <f t="shared" si="18"/>
        <v>3.8158542589857216</v>
      </c>
      <c r="K78" s="929">
        <v>0.38750000000000001</v>
      </c>
      <c r="L78" s="641">
        <v>4</v>
      </c>
      <c r="M78" s="695">
        <f t="shared" si="19"/>
        <v>1.55</v>
      </c>
      <c r="N78" s="923" t="s">
        <v>149</v>
      </c>
      <c r="O78" s="797">
        <v>0.3725</v>
      </c>
      <c r="P78" s="917">
        <v>43517</v>
      </c>
      <c r="Q78" s="917">
        <v>43539</v>
      </c>
      <c r="R78" s="695">
        <f t="shared" si="20"/>
        <v>4.0268456375838966</v>
      </c>
      <c r="S78" s="761">
        <f>IF(INDEX(Historical!$D$7:$D$1439,MATCH(B78,Historical!$B$7:$B$1446,0))=0,"n/a",(INDEX(Historical!$C$7:$C$1439,MATCH(B78,Historical!$B$7:$B$1446,0))/INDEX(Historical!$D$7:$D$1439,MATCH(B78,Historical!$B$7:$B$1446,0))-1)*100)</f>
        <v>4.1958041958042092</v>
      </c>
      <c r="T78" s="761">
        <f>IF(INDEX(Historical!$F$7:$F$1432,MATCH(B78,Historical!$B$7:$B$1446,0))=0,"n/a",((INDEX(Historical!$C$7:$C$1439,MATCH(B78,Historical!$B$7:$B$1446,0))/INDEX(Historical!$F$7:$F$1432,MATCH(B78,Historical!$B$7:$B$1446,0)))^(1/3)-1)*100)</f>
        <v>4.1207878770866735</v>
      </c>
      <c r="U78" s="761">
        <f>IF(INDEX(Historical!$H$7:$H$1432,MATCH(B78,Historical!$B$7:$B$1446,0))=0,"n/a",((INDEX(Historical!$C$7:$C$1439,MATCH(B78,Historical!$B$7:$B$1446,0))/INDEX(Historical!$H$7:$H$1432,MATCH(B78,Historical!$B$7:$B$1446,0)))^(1/5)-1)*100)</f>
        <v>4.0795216521546829</v>
      </c>
      <c r="V78" s="761">
        <f>IF(INDEX(Historical!$O$7:$O$1432,MATCH(B78,Historical!$B$7:$B$1446,0))=0,"n/a",((INDEX(Historical!$C$7:$C$1439,MATCH(B78,Historical!$B$7:$B$1446,0))/INDEX(Historical!$O$7:$O$1432,MATCH(B78,Historical!$B$7:$B$1446,0)))^(1/10)-1)*100)</f>
        <v>8.0024774402735801</v>
      </c>
      <c r="W78" s="762">
        <f t="shared" si="21"/>
        <v>0.50978233710774656</v>
      </c>
      <c r="X78" s="763">
        <f t="shared" si="22"/>
        <v>1.0735583295143902</v>
      </c>
      <c r="Y78" s="723"/>
      <c r="Z78" s="704">
        <f t="shared" si="23"/>
        <v>74.879227053140113</v>
      </c>
      <c r="AA78" s="937">
        <f t="shared" si="24"/>
        <v>19.623188405797102</v>
      </c>
      <c r="AB78" s="641">
        <v>12</v>
      </c>
      <c r="AC78" s="918">
        <v>2.0699999999999998</v>
      </c>
      <c r="AD78" s="918">
        <v>3.47</v>
      </c>
      <c r="AE78" s="918">
        <v>1.92</v>
      </c>
      <c r="AF78" s="918">
        <v>1.51</v>
      </c>
      <c r="AG78" s="918">
        <v>7.7</v>
      </c>
      <c r="AH78" s="918">
        <v>6.3</v>
      </c>
      <c r="AI78" s="918">
        <v>8.27</v>
      </c>
      <c r="AJ78" s="918">
        <v>3.8</v>
      </c>
      <c r="AK78" s="918">
        <v>5.65</v>
      </c>
      <c r="AL78" s="930">
        <v>2680</v>
      </c>
      <c r="AM78" s="924">
        <v>0.89999999999999991</v>
      </c>
      <c r="AN78" s="918">
        <v>1.19</v>
      </c>
      <c r="AO78" s="804">
        <f t="shared" si="25"/>
        <v>-11.727812494656696</v>
      </c>
      <c r="AP78" s="805">
        <f t="shared" si="26"/>
        <v>7.8953759111404045</v>
      </c>
      <c r="AQ78" s="938">
        <f t="shared" si="27"/>
        <v>14.757743854422166</v>
      </c>
      <c r="AR78" s="704">
        <f>INDEX(Historical!$C$7:$C$1439,MATCH(B78,Historical!$B$7:$B$1446,0))*IF(AH78="n/a",1.03,IF(AH78&lt;0,1.01,IF(AH78&gt;10,1.1,(1+AH78/100))))</f>
        <v>1.5838699999999999</v>
      </c>
      <c r="AS78" s="937">
        <f t="shared" si="28"/>
        <v>1.7148560489999998</v>
      </c>
      <c r="AT78" s="937">
        <f t="shared" si="17"/>
        <v>1.8117454157684998</v>
      </c>
      <c r="AU78" s="937">
        <f t="shared" si="17"/>
        <v>1.91410903175942</v>
      </c>
      <c r="AV78" s="937">
        <f t="shared" si="17"/>
        <v>2.0222561920538271</v>
      </c>
      <c r="AW78" s="704">
        <f t="shared" si="29"/>
        <v>9.0468366885817471</v>
      </c>
      <c r="AX78" s="812">
        <f t="shared" si="30"/>
        <v>22.27187761836964</v>
      </c>
      <c r="AY78" s="997">
        <v>0.37</v>
      </c>
      <c r="AZ78" s="924">
        <v>2.19</v>
      </c>
      <c r="BA78" s="924">
        <v>-23.23</v>
      </c>
      <c r="BB78" s="924">
        <v>-0.94000000000000006</v>
      </c>
      <c r="BC78" s="924">
        <v>-14.91</v>
      </c>
      <c r="BE78" s="666">
        <v>2003</v>
      </c>
      <c r="BF78" s="948" t="e">
        <f>#VALUE!</f>
        <v>#VALUE!</v>
      </c>
      <c r="BG78" s="933">
        <v>2.4</v>
      </c>
    </row>
    <row r="79" spans="1:59" ht="11.25" customHeight="1" x14ac:dyDescent="0.2">
      <c r="A79" s="537" t="s">
        <v>967</v>
      </c>
      <c r="B79" s="927" t="s">
        <v>968</v>
      </c>
      <c r="C79" s="994" t="s">
        <v>4356</v>
      </c>
      <c r="D79" s="994" t="s">
        <v>4357</v>
      </c>
      <c r="E79" s="794">
        <v>8</v>
      </c>
      <c r="F79" s="526">
        <v>583</v>
      </c>
      <c r="G79" s="526" t="s">
        <v>37</v>
      </c>
      <c r="H79" s="526" t="s">
        <v>37</v>
      </c>
      <c r="I79" s="926">
        <v>200.73</v>
      </c>
      <c r="J79" s="704">
        <f t="shared" si="18"/>
        <v>3.0289443531111444</v>
      </c>
      <c r="K79" s="929">
        <v>1.52</v>
      </c>
      <c r="L79" s="641">
        <v>4</v>
      </c>
      <c r="M79" s="695">
        <f t="shared" si="19"/>
        <v>6.08</v>
      </c>
      <c r="N79" s="923" t="s">
        <v>220</v>
      </c>
      <c r="O79" s="797">
        <v>1.47</v>
      </c>
      <c r="P79" s="917">
        <v>43552</v>
      </c>
      <c r="Q79" s="917">
        <v>43570</v>
      </c>
      <c r="R79" s="695">
        <f t="shared" si="20"/>
        <v>3.40136054421769</v>
      </c>
      <c r="S79" s="761">
        <f>IF(INDEX(Historical!$D$7:$D$1439,MATCH(B79,Historical!$B$7:$B$1446,0))=0,"n/a",(INDEX(Historical!$C$7:$C$1439,MATCH(B79,Historical!$B$7:$B$1446,0))/INDEX(Historical!$D$7:$D$1439,MATCH(B79,Historical!$B$7:$B$1446,0))-1)*100)</f>
        <v>3.9215686274509887</v>
      </c>
      <c r="T79" s="761">
        <f>IF(INDEX(Historical!$F$7:$F$1432,MATCH(B79,Historical!$B$7:$B$1446,0))=0,"n/a",((INDEX(Historical!$C$7:$C$1439,MATCH(B79,Historical!$B$7:$B$1446,0))/INDEX(Historical!$F$7:$F$1432,MATCH(B79,Historical!$B$7:$B$1446,0)))^(1/3)-1)*100)</f>
        <v>5.8918057290873849</v>
      </c>
      <c r="U79" s="761">
        <f>IF(INDEX(Historical!$H$7:$H$1432,MATCH(B79,Historical!$B$7:$B$1446,0))=0,"n/a",((INDEX(Historical!$C$7:$C$1439,MATCH(B79,Historical!$B$7:$B$1446,0))/INDEX(Historical!$H$7:$H$1432,MATCH(B79,Historical!$B$7:$B$1446,0)))^(1/5)-1)*100)</f>
        <v>6.8804945311529142</v>
      </c>
      <c r="V79" s="761">
        <f>IF(INDEX(Historical!$O$7:$O$1432,MATCH(B79,Historical!$B$7:$B$1446,0))=0,"n/a",((INDEX(Historical!$C$7:$C$1439,MATCH(B79,Historical!$B$7:$B$1446,0))/INDEX(Historical!$O$7:$O$1432,MATCH(B79,Historical!$B$7:$B$1446,0)))^(1/10)-1)*100)</f>
        <v>5.1526333466036522</v>
      </c>
      <c r="W79" s="762">
        <f t="shared" si="21"/>
        <v>1.335335559183185</v>
      </c>
      <c r="X79" s="763">
        <f t="shared" si="22"/>
        <v>9.4253349741820744E-2</v>
      </c>
      <c r="Y79" s="713"/>
      <c r="Z79" s="704">
        <f t="shared" si="23"/>
        <v>86.609686609686619</v>
      </c>
      <c r="AA79" s="937">
        <f t="shared" si="24"/>
        <v>28.594017094017094</v>
      </c>
      <c r="AB79" s="641">
        <v>12</v>
      </c>
      <c r="AC79" s="918">
        <v>7.02</v>
      </c>
      <c r="AD79" s="918">
        <v>11.25</v>
      </c>
      <c r="AE79" s="918">
        <v>12.11</v>
      </c>
      <c r="AF79" s="918">
        <v>2.6</v>
      </c>
      <c r="AG79" s="918">
        <v>9.3000000000000007</v>
      </c>
      <c r="AH79" s="918">
        <v>10.9</v>
      </c>
      <c r="AI79" s="918">
        <v>7.31</v>
      </c>
      <c r="AJ79" s="918">
        <v>73</v>
      </c>
      <c r="AK79" s="918">
        <v>2.54</v>
      </c>
      <c r="AL79" s="930">
        <v>27680</v>
      </c>
      <c r="AM79" s="924">
        <v>0.3</v>
      </c>
      <c r="AN79" s="918">
        <v>0.66</v>
      </c>
      <c r="AO79" s="804">
        <f t="shared" si="25"/>
        <v>-18.684578209753035</v>
      </c>
      <c r="AP79" s="805">
        <f t="shared" si="26"/>
        <v>9.9094388842640591</v>
      </c>
      <c r="AQ79" s="938">
        <f t="shared" si="27"/>
        <v>81.774517764845058</v>
      </c>
      <c r="AR79" s="704">
        <f>INDEX(Historical!$C$7:$C$1439,MATCH(B79,Historical!$B$7:$B$1446,0))*IF(AH79="n/a",1.03,IF(AH79&lt;0,1.01,IF(AH79&gt;10,1.1,(1+AH79/100))))</f>
        <v>6.4130000000000003</v>
      </c>
      <c r="AS79" s="937">
        <f t="shared" si="28"/>
        <v>6.8817902999999996</v>
      </c>
      <c r="AT79" s="937">
        <f t="shared" si="17"/>
        <v>7.0565877736200004</v>
      </c>
      <c r="AU79" s="937">
        <f t="shared" si="17"/>
        <v>7.2358251030699492</v>
      </c>
      <c r="AV79" s="937">
        <f t="shared" si="17"/>
        <v>7.419615060687927</v>
      </c>
      <c r="AW79" s="704">
        <f t="shared" si="29"/>
        <v>35.006818237377871</v>
      </c>
      <c r="AX79" s="812">
        <f t="shared" si="30"/>
        <v>17.439754016528607</v>
      </c>
      <c r="AY79" s="997">
        <v>0.63</v>
      </c>
      <c r="AZ79" s="924">
        <v>27.91</v>
      </c>
      <c r="BA79" s="924">
        <v>-0.53</v>
      </c>
      <c r="BB79" s="924">
        <v>3.35</v>
      </c>
      <c r="BC79" s="924">
        <v>10.09</v>
      </c>
      <c r="BE79" s="666">
        <v>2012</v>
      </c>
      <c r="BF79" s="948" t="e">
        <f>#VALUE!</f>
        <v>#VALUE!</v>
      </c>
      <c r="BG79" s="933">
        <v>5.2</v>
      </c>
    </row>
    <row r="80" spans="1:59" ht="11.25" customHeight="1" x14ac:dyDescent="0.2">
      <c r="A80" s="537" t="s">
        <v>1017</v>
      </c>
      <c r="B80" s="927" t="s">
        <v>1018</v>
      </c>
      <c r="C80" s="994" t="s">
        <v>4227</v>
      </c>
      <c r="D80" s="994" t="s">
        <v>4363</v>
      </c>
      <c r="E80" s="794">
        <v>9</v>
      </c>
      <c r="F80" s="526">
        <v>402</v>
      </c>
      <c r="G80" s="526" t="s">
        <v>106</v>
      </c>
      <c r="H80" s="526" t="s">
        <v>106</v>
      </c>
      <c r="I80" s="926">
        <v>300.70999999999998</v>
      </c>
      <c r="J80" s="704">
        <f t="shared" si="18"/>
        <v>3.5249908549765556</v>
      </c>
      <c r="K80" s="929">
        <v>2.65</v>
      </c>
      <c r="L80" s="641">
        <v>4</v>
      </c>
      <c r="M80" s="695">
        <f t="shared" si="19"/>
        <v>10.6</v>
      </c>
      <c r="N80" s="923" t="s">
        <v>152</v>
      </c>
      <c r="O80" s="797">
        <v>1.75</v>
      </c>
      <c r="P80" s="917">
        <v>43452</v>
      </c>
      <c r="Q80" s="917">
        <v>43462</v>
      </c>
      <c r="R80" s="695">
        <f t="shared" si="20"/>
        <v>51.428571428571423</v>
      </c>
      <c r="S80" s="761">
        <f>IF(INDEX(Historical!$D$7:$D$1439,MATCH(B80,Historical!$B$7:$B$1446,0))=0,"n/a",(INDEX(Historical!$C$7:$C$1439,MATCH(B80,Historical!$B$7:$B$1446,0))/INDEX(Historical!$D$7:$D$1439,MATCH(B80,Historical!$B$7:$B$1446,0))-1)*100)</f>
        <v>64.241164241164256</v>
      </c>
      <c r="T80" s="761">
        <f>IF(INDEX(Historical!$F$7:$F$1432,MATCH(B80,Historical!$B$7:$B$1446,0))=0,"n/a",((INDEX(Historical!$C$7:$C$1439,MATCH(B80,Historical!$B$7:$B$1446,0))/INDEX(Historical!$F$7:$F$1432,MATCH(B80,Historical!$B$7:$B$1446,0)))^(1/3)-1)*100)</f>
        <v>68.886297370069258</v>
      </c>
      <c r="U80" s="761">
        <f>IF(INDEX(Historical!$H$7:$H$1432,MATCH(B80,Historical!$B$7:$B$1446,0))=0,"n/a",((INDEX(Historical!$C$7:$C$1439,MATCH(B80,Historical!$B$7:$B$1446,0))/INDEX(Historical!$H$7:$H$1432,MATCH(B80,Historical!$B$7:$B$1446,0)))^(1/5)-1)*100)</f>
        <v>55.106102064569562</v>
      </c>
      <c r="V80" s="761" t="str">
        <f>IF(INDEX(Historical!$O$7:$O$1432,MATCH(B80,Historical!$B$7:$B$1446,0))=0,"n/a",((INDEX(Historical!$C$7:$C$1439,MATCH(B80,Historical!$B$7:$B$1446,0))/INDEX(Historical!$O$7:$O$1432,MATCH(B80,Historical!$B$7:$B$1446,0)))^(1/10)-1)*100)</f>
        <v>n/a</v>
      </c>
      <c r="W80" s="762" t="str">
        <f t="shared" si="21"/>
        <v>n/a</v>
      </c>
      <c r="X80" s="763">
        <f t="shared" si="22"/>
        <v>1.3915682339537767</v>
      </c>
      <c r="Y80" s="928" t="s">
        <v>1019</v>
      </c>
      <c r="Z80" s="704">
        <f t="shared" si="23"/>
        <v>92.013888888888886</v>
      </c>
      <c r="AA80" s="937">
        <f t="shared" si="24"/>
        <v>26.103298611111111</v>
      </c>
      <c r="AB80" s="641">
        <v>10</v>
      </c>
      <c r="AC80" s="918">
        <v>11.52</v>
      </c>
      <c r="AD80" s="918">
        <v>1.56</v>
      </c>
      <c r="AE80" s="918">
        <v>5.67</v>
      </c>
      <c r="AF80" s="918">
        <v>5.19</v>
      </c>
      <c r="AG80" s="918">
        <v>23.799999999999997</v>
      </c>
      <c r="AH80" s="920">
        <v>187.6</v>
      </c>
      <c r="AI80" s="920">
        <v>14.149999999999999</v>
      </c>
      <c r="AJ80" s="918">
        <v>39.6</v>
      </c>
      <c r="AK80" s="918">
        <v>16.71</v>
      </c>
      <c r="AL80" s="930">
        <v>120720</v>
      </c>
      <c r="AM80" s="924">
        <v>0.2</v>
      </c>
      <c r="AN80" s="918">
        <v>1.62</v>
      </c>
      <c r="AO80" s="804">
        <f t="shared" si="25"/>
        <v>32.527794308435006</v>
      </c>
      <c r="AP80" s="805">
        <f t="shared" si="26"/>
        <v>58.63109291954612</v>
      </c>
      <c r="AQ80" s="938">
        <f t="shared" si="27"/>
        <v>145.38053874807656</v>
      </c>
      <c r="AR80" s="704">
        <f>INDEX(Historical!$C$7:$C$1439,MATCH(B80,Historical!$B$7:$B$1446,0))*IF(AH80="n/a",1.03,IF(AH80&lt;0,1.01,IF(AH80&gt;10,1.1,(1+AH80/100))))</f>
        <v>8.6900000000000013</v>
      </c>
      <c r="AS80" s="937">
        <f t="shared" si="28"/>
        <v>9.5590000000000028</v>
      </c>
      <c r="AT80" s="937">
        <f t="shared" si="17"/>
        <v>10.514900000000004</v>
      </c>
      <c r="AU80" s="937">
        <f t="shared" si="17"/>
        <v>11.566390000000006</v>
      </c>
      <c r="AV80" s="937">
        <f t="shared" si="17"/>
        <v>12.723029000000007</v>
      </c>
      <c r="AW80" s="704">
        <f t="shared" si="29"/>
        <v>53.053319000000016</v>
      </c>
      <c r="AX80" s="812">
        <f t="shared" si="30"/>
        <v>17.642685311429624</v>
      </c>
      <c r="AY80" s="997">
        <v>0.69</v>
      </c>
      <c r="AZ80" s="924">
        <v>52.290000000000006</v>
      </c>
      <c r="BA80" s="924">
        <v>-0.85000000000000009</v>
      </c>
      <c r="BB80" s="924">
        <v>9.02</v>
      </c>
      <c r="BC80" s="924">
        <v>23.14</v>
      </c>
      <c r="BE80" s="666">
        <v>2011</v>
      </c>
      <c r="BF80" s="948" t="e">
        <f>#VALUE!</f>
        <v>#VALUE!</v>
      </c>
      <c r="BG80" s="933">
        <v>11.4</v>
      </c>
    </row>
    <row r="81" spans="1:59" ht="11.25" customHeight="1" x14ac:dyDescent="0.2">
      <c r="A81" s="611" t="s">
        <v>971</v>
      </c>
      <c r="B81" s="927" t="s">
        <v>972</v>
      </c>
      <c r="C81" s="994" t="s">
        <v>4227</v>
      </c>
      <c r="D81" s="994" t="s">
        <v>4375</v>
      </c>
      <c r="E81" s="794">
        <v>6</v>
      </c>
      <c r="F81" s="526">
        <v>732</v>
      </c>
      <c r="G81" s="526" t="s">
        <v>106</v>
      </c>
      <c r="H81" s="526" t="s">
        <v>106</v>
      </c>
      <c r="I81" s="926">
        <v>43.37</v>
      </c>
      <c r="J81" s="704">
        <f t="shared" si="18"/>
        <v>1.8445930366612868</v>
      </c>
      <c r="K81" s="929">
        <v>0.2</v>
      </c>
      <c r="L81" s="641">
        <v>4</v>
      </c>
      <c r="M81" s="695">
        <f t="shared" si="19"/>
        <v>0.8</v>
      </c>
      <c r="N81" s="923" t="s">
        <v>196</v>
      </c>
      <c r="O81" s="797">
        <v>0.19</v>
      </c>
      <c r="P81" s="917">
        <v>43350</v>
      </c>
      <c r="Q81" s="917">
        <v>43363</v>
      </c>
      <c r="R81" s="695">
        <f t="shared" si="20"/>
        <v>5.2631578947368469</v>
      </c>
      <c r="S81" s="761">
        <f>IF(INDEX(Historical!$D$7:$D$1439,MATCH(B81,Historical!$B$7:$B$1446,0))=0,"n/a",(INDEX(Historical!$C$7:$C$1439,MATCH(B81,Historical!$B$7:$B$1446,0))/INDEX(Historical!$D$7:$D$1439,MATCH(B81,Historical!$B$7:$B$1446,0))-1)*100)</f>
        <v>8.3333333333333481</v>
      </c>
      <c r="T81" s="761">
        <f>IF(INDEX(Historical!$F$7:$F$1432,MATCH(B81,Historical!$B$7:$B$1446,0))=0,"n/a",((INDEX(Historical!$C$7:$C$1439,MATCH(B81,Historical!$B$7:$B$1446,0))/INDEX(Historical!$F$7:$F$1432,MATCH(B81,Historical!$B$7:$B$1446,0)))^(1/3)-1)*100)</f>
        <v>5.7264270346431223</v>
      </c>
      <c r="U81" s="761">
        <f>IF(INDEX(Historical!$H$7:$H$1432,MATCH(B81,Historical!$B$7:$B$1446,0))=0,"n/a",((INDEX(Historical!$C$7:$C$1439,MATCH(B81,Historical!$B$7:$B$1446,0))/INDEX(Historical!$H$7:$H$1432,MATCH(B81,Historical!$B$7:$B$1446,0)))^(1/5)-1)*100)</f>
        <v>21.058327510759469</v>
      </c>
      <c r="V81" s="761" t="str">
        <f>IF(INDEX(Historical!$O$7:$O$1432,MATCH(B81,Historical!$B$7:$B$1446,0))=0,"n/a",((INDEX(Historical!$C$7:$C$1439,MATCH(B81,Historical!$B$7:$B$1446,0))/INDEX(Historical!$O$7:$O$1432,MATCH(B81,Historical!$B$7:$B$1446,0)))^(1/10)-1)*100)</f>
        <v>n/a</v>
      </c>
      <c r="W81" s="762" t="str">
        <f t="shared" si="21"/>
        <v>n/a</v>
      </c>
      <c r="X81" s="763" t="str">
        <f t="shared" si="22"/>
        <v>n/a</v>
      </c>
      <c r="Y81" s="718"/>
      <c r="Z81" s="704" t="str">
        <f t="shared" si="23"/>
        <v>n/a</v>
      </c>
      <c r="AA81" s="937" t="str">
        <f t="shared" si="24"/>
        <v>n/a</v>
      </c>
      <c r="AB81" s="641">
        <v>6</v>
      </c>
      <c r="AC81" s="918">
        <v>-0.93</v>
      </c>
      <c r="AD81" s="918" t="s">
        <v>137</v>
      </c>
      <c r="AE81" s="918">
        <v>0.25</v>
      </c>
      <c r="AF81" s="918">
        <v>1.0900000000000001</v>
      </c>
      <c r="AG81" s="918">
        <v>-3</v>
      </c>
      <c r="AH81" s="920">
        <v>-155.80000000000001</v>
      </c>
      <c r="AI81" s="920">
        <v>8.15</v>
      </c>
      <c r="AJ81" s="918">
        <v>-18.7</v>
      </c>
      <c r="AK81" s="918">
        <v>12.8</v>
      </c>
      <c r="AL81" s="930">
        <v>4920</v>
      </c>
      <c r="AM81" s="924">
        <v>1</v>
      </c>
      <c r="AN81" s="918">
        <v>0.45</v>
      </c>
      <c r="AO81" s="804" t="str">
        <f t="shared" si="25"/>
        <v>n/a</v>
      </c>
      <c r="AP81" s="805">
        <f t="shared" si="26"/>
        <v>22.902920547420756</v>
      </c>
      <c r="AQ81" s="938" t="str">
        <f t="shared" si="27"/>
        <v>n/a</v>
      </c>
      <c r="AR81" s="704">
        <f>INDEX(Historical!$C$7:$C$1439,MATCH(B81,Historical!$B$7:$B$1446,0))*IF(AH81="n/a",1.03,IF(AH81&lt;0,1.01,IF(AH81&gt;10,1.1,(1+AH81/100))))</f>
        <v>0.78780000000000006</v>
      </c>
      <c r="AS81" s="937">
        <f t="shared" si="28"/>
        <v>0.85200569999999998</v>
      </c>
      <c r="AT81" s="937">
        <f t="shared" si="17"/>
        <v>0.93720627000000001</v>
      </c>
      <c r="AU81" s="937">
        <f t="shared" si="17"/>
        <v>1.0309268970000001</v>
      </c>
      <c r="AV81" s="937">
        <f t="shared" si="17"/>
        <v>1.1340195867000002</v>
      </c>
      <c r="AW81" s="704">
        <f t="shared" si="29"/>
        <v>4.7419584537000006</v>
      </c>
      <c r="AX81" s="812">
        <f t="shared" si="30"/>
        <v>10.93372942979018</v>
      </c>
      <c r="AY81" s="997">
        <v>1.23</v>
      </c>
      <c r="AZ81" s="924">
        <v>29.270000000000003</v>
      </c>
      <c r="BA81" s="924">
        <v>-12.22</v>
      </c>
      <c r="BB81" s="924">
        <v>1.3</v>
      </c>
      <c r="BC81" s="924">
        <v>1.02</v>
      </c>
      <c r="BE81" s="666">
        <v>2013</v>
      </c>
      <c r="BF81" s="948" t="e">
        <f>#VALUE!</f>
        <v>#VALUE!</v>
      </c>
      <c r="BG81" s="933">
        <v>-1.5</v>
      </c>
    </row>
    <row r="82" spans="1:59" ht="11.25" customHeight="1" x14ac:dyDescent="0.2">
      <c r="A82" s="537" t="s">
        <v>973</v>
      </c>
      <c r="B82" s="927" t="s">
        <v>974</v>
      </c>
      <c r="C82" s="994" t="s">
        <v>4227</v>
      </c>
      <c r="D82" s="994" t="s">
        <v>4375</v>
      </c>
      <c r="E82" s="795">
        <v>9</v>
      </c>
      <c r="F82" s="526">
        <v>360</v>
      </c>
      <c r="G82" s="526" t="s">
        <v>106</v>
      </c>
      <c r="H82" s="526" t="s">
        <v>106</v>
      </c>
      <c r="I82" s="926">
        <v>17.34</v>
      </c>
      <c r="J82" s="704">
        <f t="shared" si="18"/>
        <v>2.6528258362168398</v>
      </c>
      <c r="K82" s="929">
        <v>0.115</v>
      </c>
      <c r="L82" s="641">
        <v>4</v>
      </c>
      <c r="M82" s="695">
        <f t="shared" si="19"/>
        <v>0.46</v>
      </c>
      <c r="N82" s="923" t="s">
        <v>975</v>
      </c>
      <c r="O82" s="797">
        <v>0.11</v>
      </c>
      <c r="P82" s="919">
        <v>43040</v>
      </c>
      <c r="Q82" s="919">
        <v>43055</v>
      </c>
      <c r="R82" s="695">
        <f t="shared" si="20"/>
        <v>4.5454545454545494</v>
      </c>
      <c r="S82" s="761">
        <f>IF(INDEX(Historical!$D$7:$D$1439,MATCH(B82,Historical!$B$7:$B$1446,0))=0,"n/a",(INDEX(Historical!$C$7:$C$1439,MATCH(B82,Historical!$B$7:$B$1446,0))/INDEX(Historical!$D$7:$D$1439,MATCH(B82,Historical!$B$7:$B$1446,0))-1)*100)</f>
        <v>3.3707865168539408</v>
      </c>
      <c r="T82" s="761">
        <f>IF(INDEX(Historical!$F$7:$F$1432,MATCH(B82,Historical!$B$7:$B$1446,0))=0,"n/a",((INDEX(Historical!$C$7:$C$1439,MATCH(B82,Historical!$B$7:$B$1446,0))/INDEX(Historical!$F$7:$F$1432,MATCH(B82,Historical!$B$7:$B$1446,0)))^(1/3)-1)*100)</f>
        <v>3.0788379107201225</v>
      </c>
      <c r="U82" s="761">
        <f>IF(INDEX(Historical!$H$7:$H$1432,MATCH(B82,Historical!$B$7:$B$1446,0))=0,"n/a",((INDEX(Historical!$C$7:$C$1439,MATCH(B82,Historical!$B$7:$B$1446,0))/INDEX(Historical!$H$7:$H$1432,MATCH(B82,Historical!$B$7:$B$1446,0)))^(1/5)-1)*100)</f>
        <v>5.6180044038627308</v>
      </c>
      <c r="V82" s="761">
        <f>IF(INDEX(Historical!$O$7:$O$1432,MATCH(B82,Historical!$B$7:$B$1446,0))=0,"n/a",((INDEX(Historical!$C$7:$C$1439,MATCH(B82,Historical!$B$7:$B$1446,0))/INDEX(Historical!$O$7:$O$1432,MATCH(B82,Historical!$B$7:$B$1446,0)))^(1/10)-1)*100)</f>
        <v>11.138309080140285</v>
      </c>
      <c r="W82" s="762">
        <f t="shared" si="21"/>
        <v>0.50438575222155468</v>
      </c>
      <c r="X82" s="763">
        <f t="shared" si="22"/>
        <v>0.17339519765008429</v>
      </c>
      <c r="Y82" s="729" t="s">
        <v>4434</v>
      </c>
      <c r="Z82" s="704">
        <f t="shared" si="23"/>
        <v>33.333333333333336</v>
      </c>
      <c r="AA82" s="937">
        <f t="shared" si="24"/>
        <v>12.565217391304349</v>
      </c>
      <c r="AB82" s="641">
        <v>3</v>
      </c>
      <c r="AC82" s="918">
        <v>1.38</v>
      </c>
      <c r="AD82" s="918">
        <v>1.46</v>
      </c>
      <c r="AE82" s="918">
        <v>1.7</v>
      </c>
      <c r="AF82" s="918">
        <v>1.25</v>
      </c>
      <c r="AG82" s="918">
        <v>10.299999999999999</v>
      </c>
      <c r="AH82" s="920">
        <v>5.0999999999999996</v>
      </c>
      <c r="AI82" s="920">
        <v>-5.0599999999999996</v>
      </c>
      <c r="AJ82" s="918">
        <v>32.4</v>
      </c>
      <c r="AK82" s="918">
        <v>8.6</v>
      </c>
      <c r="AL82" s="930">
        <v>3070</v>
      </c>
      <c r="AM82" s="924">
        <v>72.25</v>
      </c>
      <c r="AN82" s="918">
        <v>0</v>
      </c>
      <c r="AO82" s="804">
        <f t="shared" si="25"/>
        <v>-4.2943871512247789</v>
      </c>
      <c r="AP82" s="805">
        <f t="shared" si="26"/>
        <v>8.2708302400795706</v>
      </c>
      <c r="AQ82" s="938">
        <f t="shared" si="27"/>
        <v>-16.449558178891621</v>
      </c>
      <c r="AR82" s="704">
        <f>INDEX(Historical!$C$7:$C$1439,MATCH(B82,Historical!$B$7:$B$1446,0))*IF(AH82="n/a",1.03,IF(AH82&lt;0,1.01,IF(AH82&gt;10,1.1,(1+AH82/100))))</f>
        <v>0.48346</v>
      </c>
      <c r="AS82" s="937">
        <f t="shared" si="28"/>
        <v>0.48829460000000002</v>
      </c>
      <c r="AT82" s="937">
        <f t="shared" si="17"/>
        <v>0.53028793560000009</v>
      </c>
      <c r="AU82" s="937">
        <f t="shared" si="17"/>
        <v>0.57589269806160015</v>
      </c>
      <c r="AV82" s="937">
        <f t="shared" si="17"/>
        <v>0.62541947009489784</v>
      </c>
      <c r="AW82" s="704">
        <f t="shared" si="29"/>
        <v>2.7033547037564984</v>
      </c>
      <c r="AX82" s="812">
        <f t="shared" si="30"/>
        <v>15.590280875181653</v>
      </c>
      <c r="AY82" s="997">
        <v>1.1299999999999999</v>
      </c>
      <c r="AZ82" s="924">
        <v>22.02</v>
      </c>
      <c r="BA82" s="924">
        <v>-19.27</v>
      </c>
      <c r="BB82" s="924">
        <v>-2.4899999999999998</v>
      </c>
      <c r="BC82" s="924">
        <v>-0.95</v>
      </c>
      <c r="BE82" s="666">
        <v>2011</v>
      </c>
      <c r="BF82" s="948" t="e">
        <f>#VALUE!</f>
        <v>#VALUE!</v>
      </c>
      <c r="BG82" s="933">
        <v>8.6</v>
      </c>
    </row>
    <row r="83" spans="1:59" ht="11.25" customHeight="1" x14ac:dyDescent="0.2">
      <c r="A83" s="537" t="s">
        <v>969</v>
      </c>
      <c r="B83" s="927" t="s">
        <v>970</v>
      </c>
      <c r="C83" s="994" t="s">
        <v>123</v>
      </c>
      <c r="D83" s="994" t="s">
        <v>4379</v>
      </c>
      <c r="E83" s="794">
        <v>8</v>
      </c>
      <c r="F83" s="526">
        <v>508</v>
      </c>
      <c r="G83" s="526" t="s">
        <v>115</v>
      </c>
      <c r="H83" s="526" t="s">
        <v>115</v>
      </c>
      <c r="I83" s="926">
        <v>113</v>
      </c>
      <c r="J83" s="704">
        <f t="shared" si="18"/>
        <v>1.8407079646017701</v>
      </c>
      <c r="K83" s="929">
        <v>0.52</v>
      </c>
      <c r="L83" s="641">
        <v>4</v>
      </c>
      <c r="M83" s="695">
        <f t="shared" si="19"/>
        <v>2.08</v>
      </c>
      <c r="N83" s="923" t="s">
        <v>327</v>
      </c>
      <c r="O83" s="797">
        <v>0.45</v>
      </c>
      <c r="P83" s="917">
        <v>43256</v>
      </c>
      <c r="Q83" s="917">
        <v>43271</v>
      </c>
      <c r="R83" s="695">
        <f t="shared" si="20"/>
        <v>15.555555555555555</v>
      </c>
      <c r="S83" s="761">
        <f>IF(INDEX(Historical!$D$7:$D$1439,MATCH(B83,Historical!$B$7:$B$1446,0))=0,"n/a",(INDEX(Historical!$C$7:$C$1439,MATCH(B83,Historical!$B$7:$B$1446,0))/INDEX(Historical!$D$7:$D$1439,MATCH(B83,Historical!$B$7:$B$1446,0))-1)*100)</f>
        <v>14.204545454545435</v>
      </c>
      <c r="T83" s="761">
        <f>IF(INDEX(Historical!$F$7:$F$1432,MATCH(B83,Historical!$B$7:$B$1446,0))=0,"n/a",((INDEX(Historical!$C$7:$C$1439,MATCH(B83,Historical!$B$7:$B$1446,0))/INDEX(Historical!$F$7:$F$1432,MATCH(B83,Historical!$B$7:$B$1446,0)))^(1/3)-1)*100)</f>
        <v>11.245145199540252</v>
      </c>
      <c r="U83" s="761">
        <f>IF(INDEX(Historical!$H$7:$H$1432,MATCH(B83,Historical!$B$7:$B$1446,0))=0,"n/a",((INDEX(Historical!$C$7:$C$1439,MATCH(B83,Historical!$B$7:$B$1446,0))/INDEX(Historical!$H$7:$H$1432,MATCH(B83,Historical!$B$7:$B$1446,0)))^(1/5)-1)*100)</f>
        <v>12.010372422372351</v>
      </c>
      <c r="V83" s="761">
        <f>IF(INDEX(Historical!$O$7:$O$1432,MATCH(B83,Historical!$B$7:$B$1446,0))=0,"n/a",((INDEX(Historical!$C$7:$C$1439,MATCH(B83,Historical!$B$7:$B$1446,0))/INDEX(Historical!$O$7:$O$1432,MATCH(B83,Historical!$B$7:$B$1446,0)))^(1/10)-1)*100)</f>
        <v>2.0552194557945214</v>
      </c>
      <c r="W83" s="762">
        <f t="shared" si="21"/>
        <v>5.8438393955984109</v>
      </c>
      <c r="X83" s="763">
        <f t="shared" si="22"/>
        <v>0.70236096037265205</v>
      </c>
      <c r="Y83" s="719"/>
      <c r="Z83" s="704">
        <f t="shared" si="23"/>
        <v>39.097744360902254</v>
      </c>
      <c r="AA83" s="937">
        <f t="shared" si="24"/>
        <v>21.240601503759397</v>
      </c>
      <c r="AB83" s="641">
        <v>12</v>
      </c>
      <c r="AC83" s="918">
        <v>5.32</v>
      </c>
      <c r="AD83" s="918">
        <v>1.77</v>
      </c>
      <c r="AE83" s="918">
        <v>1.35</v>
      </c>
      <c r="AF83" s="918">
        <v>10.19</v>
      </c>
      <c r="AG83" s="918">
        <v>45.4</v>
      </c>
      <c r="AH83" s="918">
        <v>5.6000000000000005</v>
      </c>
      <c r="AI83" s="918">
        <v>10.31</v>
      </c>
      <c r="AJ83" s="918">
        <v>17.100000000000001</v>
      </c>
      <c r="AK83" s="918">
        <v>11.97</v>
      </c>
      <c r="AL83" s="930">
        <v>9690</v>
      </c>
      <c r="AM83" s="924">
        <v>0.5</v>
      </c>
      <c r="AN83" s="918">
        <v>2.06</v>
      </c>
      <c r="AO83" s="804">
        <f t="shared" si="25"/>
        <v>-7.389521116785275</v>
      </c>
      <c r="AP83" s="805">
        <f t="shared" si="26"/>
        <v>13.851080386974122</v>
      </c>
      <c r="AQ83" s="938">
        <f t="shared" si="27"/>
        <v>210.15532261061162</v>
      </c>
      <c r="AR83" s="704">
        <f>INDEX(Historical!$C$7:$C$1439,MATCH(B83,Historical!$B$7:$B$1446,0))*IF(AH83="n/a",1.03,IF(AH83&lt;0,1.01,IF(AH83&gt;10,1.1,(1+AH83/100))))</f>
        <v>2.12256</v>
      </c>
      <c r="AS83" s="937">
        <f t="shared" si="28"/>
        <v>2.334816</v>
      </c>
      <c r="AT83" s="937">
        <f t="shared" si="17"/>
        <v>2.5682976000000002</v>
      </c>
      <c r="AU83" s="937">
        <f t="shared" si="17"/>
        <v>2.8251273600000006</v>
      </c>
      <c r="AV83" s="937">
        <f t="shared" si="17"/>
        <v>3.1076400960000008</v>
      </c>
      <c r="AW83" s="704">
        <f t="shared" si="29"/>
        <v>12.958441056000002</v>
      </c>
      <c r="AX83" s="812">
        <f t="shared" si="30"/>
        <v>11.467646952212391</v>
      </c>
      <c r="AY83" s="997">
        <v>1.41</v>
      </c>
      <c r="AZ83" s="924">
        <v>36.33</v>
      </c>
      <c r="BA83" s="924">
        <v>-2.88</v>
      </c>
      <c r="BB83" s="924">
        <v>7.1999999999999993</v>
      </c>
      <c r="BC83" s="924">
        <v>11.14</v>
      </c>
      <c r="BE83" s="666">
        <v>2011</v>
      </c>
      <c r="BF83" s="948" t="e">
        <f>#VALUE!</f>
        <v>#VALUE!</v>
      </c>
      <c r="BG83" s="933">
        <v>9</v>
      </c>
    </row>
    <row r="84" spans="1:59" ht="11.25" customHeight="1" x14ac:dyDescent="0.2">
      <c r="A84" s="611" t="s">
        <v>414</v>
      </c>
      <c r="B84" s="927" t="s">
        <v>415</v>
      </c>
      <c r="C84" s="994" t="s">
        <v>131</v>
      </c>
      <c r="D84" s="994" t="s">
        <v>4378</v>
      </c>
      <c r="E84" s="794">
        <v>11</v>
      </c>
      <c r="F84" s="526">
        <v>307</v>
      </c>
      <c r="G84" s="526" t="s">
        <v>115</v>
      </c>
      <c r="H84" s="526" t="s">
        <v>115</v>
      </c>
      <c r="I84" s="926">
        <v>104.26</v>
      </c>
      <c r="J84" s="704">
        <f t="shared" si="18"/>
        <v>1.7456359102244388</v>
      </c>
      <c r="K84" s="929">
        <v>0.45500000000000002</v>
      </c>
      <c r="L84" s="641">
        <v>4</v>
      </c>
      <c r="M84" s="695">
        <f t="shared" si="19"/>
        <v>1.82</v>
      </c>
      <c r="N84" s="923" t="s">
        <v>119</v>
      </c>
      <c r="O84" s="797">
        <v>0.41499999999999998</v>
      </c>
      <c r="P84" s="660">
        <v>43230</v>
      </c>
      <c r="Q84" s="660">
        <v>43252</v>
      </c>
      <c r="R84" s="695">
        <f t="shared" si="20"/>
        <v>9.6385542168674796</v>
      </c>
      <c r="S84" s="761">
        <f>IF(INDEX(Historical!$D$7:$D$1439,MATCH(B84,Historical!$B$7:$B$1446,0))=0,"n/a",(INDEX(Historical!$C$7:$C$1439,MATCH(B84,Historical!$B$7:$B$1446,0))/INDEX(Historical!$D$7:$D$1439,MATCH(B84,Historical!$B$7:$B$1446,0))-1)*100)</f>
        <v>9.8765432098765427</v>
      </c>
      <c r="T84" s="761">
        <f>IF(INDEX(Historical!$F$7:$F$1432,MATCH(B84,Historical!$B$7:$B$1446,0))=0,"n/a",((INDEX(Historical!$C$7:$C$1439,MATCH(B84,Historical!$B$7:$B$1446,0))/INDEX(Historical!$F$7:$F$1432,MATCH(B84,Historical!$B$7:$B$1446,0)))^(1/3)-1)*100)</f>
        <v>10.201994266235893</v>
      </c>
      <c r="U84" s="761">
        <f>IF(INDEX(Historical!$H$7:$H$1432,MATCH(B84,Historical!$B$7:$B$1446,0))=0,"n/a",((INDEX(Historical!$C$7:$C$1439,MATCH(B84,Historical!$B$7:$B$1446,0))/INDEX(Historical!$H$7:$H$1432,MATCH(B84,Historical!$B$7:$B$1446,0)))^(1/5)-1)*100)</f>
        <v>10.305889442764006</v>
      </c>
      <c r="V84" s="761">
        <f>IF(INDEX(Historical!$O$7:$O$1432,MATCH(B84,Historical!$B$7:$B$1446,0))=0,"n/a",((INDEX(Historical!$C$7:$C$1439,MATCH(B84,Historical!$B$7:$B$1446,0))/INDEX(Historical!$O$7:$O$1432,MATCH(B84,Historical!$B$7:$B$1446,0)))^(1/10)-1)*100)</f>
        <v>16.101010875730015</v>
      </c>
      <c r="W84" s="762">
        <f t="shared" si="21"/>
        <v>0.64007716796829628</v>
      </c>
      <c r="X84" s="763">
        <f t="shared" si="22"/>
        <v>1.120205374213479</v>
      </c>
      <c r="Y84" s="715"/>
      <c r="Z84" s="704">
        <f t="shared" si="23"/>
        <v>56.521739130434781</v>
      </c>
      <c r="AA84" s="937">
        <f t="shared" si="24"/>
        <v>32.378881987577643</v>
      </c>
      <c r="AB84" s="641">
        <v>12</v>
      </c>
      <c r="AC84" s="918">
        <v>3.22</v>
      </c>
      <c r="AD84" s="918">
        <v>3.95</v>
      </c>
      <c r="AE84" s="918">
        <v>5.46</v>
      </c>
      <c r="AF84" s="918">
        <v>3.2</v>
      </c>
      <c r="AG84" s="918">
        <v>9.9</v>
      </c>
      <c r="AH84" s="918">
        <v>4.5</v>
      </c>
      <c r="AI84" s="918">
        <v>8.32</v>
      </c>
      <c r="AJ84" s="918">
        <v>9.1999999999999993</v>
      </c>
      <c r="AK84" s="918">
        <v>8.2000000000000011</v>
      </c>
      <c r="AL84" s="930">
        <v>18770</v>
      </c>
      <c r="AM84" s="924">
        <v>0.2</v>
      </c>
      <c r="AN84" s="918">
        <v>1.47</v>
      </c>
      <c r="AO84" s="804">
        <f t="shared" si="25"/>
        <v>-20.327356634589201</v>
      </c>
      <c r="AP84" s="805">
        <f t="shared" si="26"/>
        <v>12.051525352988444</v>
      </c>
      <c r="AQ84" s="938">
        <f t="shared" si="27"/>
        <v>114.59255693859411</v>
      </c>
      <c r="AR84" s="704">
        <f>INDEX(Historical!$C$7:$C$1439,MATCH(B84,Historical!$B$7:$B$1446,0))*IF(AH84="n/a",1.03,IF(AH84&lt;0,1.01,IF(AH84&gt;10,1.1,(1+AH84/100))))</f>
        <v>1.8600999999999999</v>
      </c>
      <c r="AS84" s="937">
        <f t="shared" si="28"/>
        <v>2.0148603199999999</v>
      </c>
      <c r="AT84" s="937">
        <f t="shared" si="17"/>
        <v>2.1800788662400001</v>
      </c>
      <c r="AU84" s="937">
        <f t="shared" si="17"/>
        <v>2.3588453332716801</v>
      </c>
      <c r="AV84" s="937">
        <f t="shared" si="17"/>
        <v>2.5522706505999579</v>
      </c>
      <c r="AW84" s="704">
        <f t="shared" si="29"/>
        <v>10.966155170111637</v>
      </c>
      <c r="AX84" s="812">
        <f t="shared" si="30"/>
        <v>10.518084759362782</v>
      </c>
      <c r="AY84" s="997">
        <v>0.25</v>
      </c>
      <c r="AZ84" s="924">
        <v>34.130000000000003</v>
      </c>
      <c r="BA84" s="924">
        <v>-3.2</v>
      </c>
      <c r="BB84" s="924">
        <v>4.66</v>
      </c>
      <c r="BC84" s="924">
        <v>13.74</v>
      </c>
      <c r="BE84" s="666">
        <v>2008</v>
      </c>
      <c r="BF84" s="948" t="e">
        <f>#VALUE!</f>
        <v>#VALUE!</v>
      </c>
      <c r="BG84" s="933">
        <v>2.8000000000000003</v>
      </c>
    </row>
    <row r="85" spans="1:59" ht="11.25" customHeight="1" x14ac:dyDescent="0.2">
      <c r="A85" s="537" t="s">
        <v>129</v>
      </c>
      <c r="B85" s="927" t="s">
        <v>130</v>
      </c>
      <c r="C85" s="994" t="s">
        <v>131</v>
      </c>
      <c r="D85" s="994" t="s">
        <v>4378</v>
      </c>
      <c r="E85" s="794">
        <v>64</v>
      </c>
      <c r="F85" s="526">
        <v>1</v>
      </c>
      <c r="G85" s="526" t="s">
        <v>37</v>
      </c>
      <c r="H85" s="526" t="s">
        <v>37</v>
      </c>
      <c r="I85" s="918">
        <v>71.3</v>
      </c>
      <c r="J85" s="704">
        <f t="shared" si="18"/>
        <v>1.5427769985974755</v>
      </c>
      <c r="K85" s="929">
        <v>0.27500000000000002</v>
      </c>
      <c r="L85" s="641">
        <v>4</v>
      </c>
      <c r="M85" s="695">
        <f t="shared" si="19"/>
        <v>1.1000000000000001</v>
      </c>
      <c r="N85" s="923" t="s">
        <v>119</v>
      </c>
      <c r="O85" s="797">
        <v>0.255</v>
      </c>
      <c r="P85" s="917">
        <v>43326</v>
      </c>
      <c r="Q85" s="917">
        <v>43343</v>
      </c>
      <c r="R85" s="695">
        <f t="shared" si="20"/>
        <v>7.8431372549019676</v>
      </c>
      <c r="S85" s="761">
        <f>IF(INDEX(Historical!$D$7:$D$1439,MATCH(B85,Historical!$B$7:$B$1446,0))=0,"n/a",(INDEX(Historical!$C$7:$C$1439,MATCH(B85,Historical!$B$7:$B$1446,0))/INDEX(Historical!$D$7:$D$1439,MATCH(B85,Historical!$B$7:$B$1446,0))-1)*100)</f>
        <v>6.6398390342052416</v>
      </c>
      <c r="T85" s="761">
        <f>IF(INDEX(Historical!$F$7:$F$1432,MATCH(B85,Historical!$B$7:$B$1446,0))=0,"n/a",((INDEX(Historical!$C$7:$C$1439,MATCH(B85,Historical!$B$7:$B$1446,0))/INDEX(Historical!$F$7:$F$1432,MATCH(B85,Historical!$B$7:$B$1446,0)))^(1/3)-1)*100)</f>
        <v>6.6427848263360234</v>
      </c>
      <c r="U85" s="761">
        <f>IF(INDEX(Historical!$H$7:$H$1432,MATCH(B85,Historical!$B$7:$B$1446,0))=0,"n/a",((INDEX(Historical!$C$7:$C$1439,MATCH(B85,Historical!$B$7:$B$1446,0))/INDEX(Historical!$H$7:$H$1432,MATCH(B85,Historical!$B$7:$B$1446,0)))^(1/5)-1)*100)</f>
        <v>6.8804945311529142</v>
      </c>
      <c r="V85" s="761">
        <f>IF(INDEX(Historical!$O$7:$O$1432,MATCH(B85,Historical!$B$7:$B$1446,0))=0,"n/a",((INDEX(Historical!$C$7:$C$1439,MATCH(B85,Historical!$B$7:$B$1446,0))/INDEX(Historical!$O$7:$O$1432,MATCH(B85,Historical!$B$7:$B$1446,0)))^(1/10)-1)*100)</f>
        <v>7.803679964745025</v>
      </c>
      <c r="W85" s="762">
        <f t="shared" si="21"/>
        <v>0.88169870653809224</v>
      </c>
      <c r="X85" s="763">
        <f t="shared" si="22"/>
        <v>5.2926881008868571</v>
      </c>
      <c r="Y85" s="718"/>
      <c r="Z85" s="704">
        <f t="shared" si="23"/>
        <v>63.953488372093027</v>
      </c>
      <c r="AA85" s="937">
        <f t="shared" si="24"/>
        <v>41.45348837209302</v>
      </c>
      <c r="AB85" s="641">
        <v>12</v>
      </c>
      <c r="AC85" s="918">
        <v>1.72</v>
      </c>
      <c r="AD85" s="918">
        <v>6.91</v>
      </c>
      <c r="AE85" s="918">
        <v>6.09</v>
      </c>
      <c r="AF85" s="918">
        <v>4.6900000000000004</v>
      </c>
      <c r="AG85" s="918">
        <v>11.600000000000001</v>
      </c>
      <c r="AH85" s="918">
        <v>-8</v>
      </c>
      <c r="AI85" s="918">
        <v>6.3100000000000005</v>
      </c>
      <c r="AJ85" s="918">
        <v>1.3</v>
      </c>
      <c r="AK85" s="918">
        <v>6</v>
      </c>
      <c r="AL85" s="930">
        <v>2660</v>
      </c>
      <c r="AM85" s="924">
        <v>1.0999999999999999</v>
      </c>
      <c r="AN85" s="918">
        <v>0.75</v>
      </c>
      <c r="AO85" s="804">
        <f t="shared" si="25"/>
        <v>-33.030216842342632</v>
      </c>
      <c r="AP85" s="805">
        <f t="shared" si="26"/>
        <v>8.4232715297503891</v>
      </c>
      <c r="AQ85" s="938">
        <f t="shared" si="27"/>
        <v>193.95151562809073</v>
      </c>
      <c r="AR85" s="704">
        <f>INDEX(Historical!$C$7:$C$1439,MATCH(B85,Historical!$B$7:$B$1446,0))*IF(AH85="n/a",1.03,IF(AH85&lt;0,1.01,IF(AH85&gt;10,1.1,(1+AH85/100))))</f>
        <v>1.0706</v>
      </c>
      <c r="AS85" s="937">
        <f t="shared" si="28"/>
        <v>1.13815486</v>
      </c>
      <c r="AT85" s="937">
        <f t="shared" si="17"/>
        <v>1.2064441516</v>
      </c>
      <c r="AU85" s="937">
        <f t="shared" si="17"/>
        <v>1.2788308006960001</v>
      </c>
      <c r="AV85" s="937">
        <f t="shared" si="17"/>
        <v>1.3555606487377601</v>
      </c>
      <c r="AW85" s="704">
        <f t="shared" si="29"/>
        <v>6.0495904610337599</v>
      </c>
      <c r="AX85" s="812">
        <f t="shared" si="30"/>
        <v>8.4846991038341653</v>
      </c>
      <c r="AY85" s="997">
        <v>7.0000000000000007E-2</v>
      </c>
      <c r="AZ85" s="924">
        <v>38.99</v>
      </c>
      <c r="BA85" s="924">
        <v>-1.66</v>
      </c>
      <c r="BB85" s="924">
        <v>3.08</v>
      </c>
      <c r="BC85" s="924">
        <v>11.959999999999999</v>
      </c>
      <c r="BE85" s="666">
        <v>1955</v>
      </c>
      <c r="BF85" s="948" t="e">
        <f>#VALUE!</f>
        <v>#VALUE!</v>
      </c>
      <c r="BG85" s="933">
        <v>4.3999999999999995</v>
      </c>
    </row>
    <row r="86" spans="1:59" ht="11.25" customHeight="1" x14ac:dyDescent="0.2">
      <c r="A86" s="537" t="s">
        <v>914</v>
      </c>
      <c r="B86" s="927" t="s">
        <v>915</v>
      </c>
      <c r="C86" s="994" t="s">
        <v>108</v>
      </c>
      <c r="D86" s="994" t="s">
        <v>4381</v>
      </c>
      <c r="E86" s="794">
        <v>7</v>
      </c>
      <c r="F86" s="526">
        <v>630</v>
      </c>
      <c r="G86" s="526" t="s">
        <v>115</v>
      </c>
      <c r="H86" s="526" t="s">
        <v>115</v>
      </c>
      <c r="I86" s="926">
        <v>109.3</v>
      </c>
      <c r="J86" s="704">
        <f t="shared" si="18"/>
        <v>1.4272644098810614</v>
      </c>
      <c r="K86" s="929">
        <v>0.39</v>
      </c>
      <c r="L86" s="641">
        <v>4</v>
      </c>
      <c r="M86" s="695">
        <f t="shared" si="19"/>
        <v>1.56</v>
      </c>
      <c r="N86" s="923" t="s">
        <v>698</v>
      </c>
      <c r="O86" s="797">
        <v>0.35</v>
      </c>
      <c r="P86" s="917">
        <v>43377</v>
      </c>
      <c r="Q86" s="917">
        <v>43413</v>
      </c>
      <c r="R86" s="695">
        <f t="shared" si="20"/>
        <v>11.428571428571439</v>
      </c>
      <c r="S86" s="761">
        <f>IF(INDEX(Historical!$D$7:$D$1439,MATCH(B86,Historical!$B$7:$B$1446,0))=0,"n/a",(INDEX(Historical!$C$7:$C$1439,MATCH(B86,Historical!$B$7:$B$1446,0))/INDEX(Historical!$D$7:$D$1439,MATCH(B86,Historical!$B$7:$B$1446,0))-1)*100)</f>
        <v>9.9236641221373887</v>
      </c>
      <c r="T86" s="761">
        <f>IF(INDEX(Historical!$F$7:$F$1432,MATCH(B86,Historical!$B$7:$B$1446,0))=0,"n/a",((INDEX(Historical!$C$7:$C$1439,MATCH(B86,Historical!$B$7:$B$1446,0))/INDEX(Historical!$F$7:$F$1432,MATCH(B86,Historical!$B$7:$B$1446,0)))^(1/3)-1)*100)</f>
        <v>9.3931015185737543</v>
      </c>
      <c r="U86" s="761">
        <f>IF(INDEX(Historical!$H$7:$H$1432,MATCH(B86,Historical!$B$7:$B$1446,0))=0,"n/a",((INDEX(Historical!$C$7:$C$1439,MATCH(B86,Historical!$B$7:$B$1446,0))/INDEX(Historical!$H$7:$H$1432,MATCH(B86,Historical!$B$7:$B$1446,0)))^(1/5)-1)*100)</f>
        <v>10.859472602645347</v>
      </c>
      <c r="V86" s="761">
        <f>IF(INDEX(Historical!$O$7:$O$1432,MATCH(B86,Historical!$B$7:$B$1446,0))=0,"n/a",((INDEX(Historical!$C$7:$C$1439,MATCH(B86,Historical!$B$7:$B$1446,0))/INDEX(Historical!$O$7:$O$1432,MATCH(B86,Historical!$B$7:$B$1446,0)))^(1/10)-1)*100)</f>
        <v>7.1773462536293131</v>
      </c>
      <c r="W86" s="762">
        <f t="shared" si="21"/>
        <v>1.5130205815490818</v>
      </c>
      <c r="X86" s="763">
        <f t="shared" si="22"/>
        <v>1.2775850120759231</v>
      </c>
      <c r="Y86" s="718"/>
      <c r="Z86" s="704">
        <f t="shared" si="23"/>
        <v>21.311475409836063</v>
      </c>
      <c r="AA86" s="937">
        <f t="shared" si="24"/>
        <v>14.931693989071038</v>
      </c>
      <c r="AB86" s="641">
        <v>12</v>
      </c>
      <c r="AC86" s="918">
        <v>7.32</v>
      </c>
      <c r="AD86" s="918">
        <v>1.19</v>
      </c>
      <c r="AE86" s="918">
        <v>2.25</v>
      </c>
      <c r="AF86" s="918">
        <v>4.1500000000000004</v>
      </c>
      <c r="AG86" s="918">
        <v>32.200000000000003</v>
      </c>
      <c r="AH86" s="918">
        <v>23.7</v>
      </c>
      <c r="AI86" s="918">
        <v>10.27</v>
      </c>
      <c r="AJ86" s="918">
        <v>8.5</v>
      </c>
      <c r="AK86" s="918">
        <v>12.5</v>
      </c>
      <c r="AL86" s="930">
        <v>93650</v>
      </c>
      <c r="AM86" s="924">
        <v>0.1</v>
      </c>
      <c r="AN86" s="918">
        <v>5.9</v>
      </c>
      <c r="AO86" s="804">
        <f t="shared" si="25"/>
        <v>-2.6449569765446288</v>
      </c>
      <c r="AP86" s="805">
        <f t="shared" si="26"/>
        <v>12.286737012526409</v>
      </c>
      <c r="AQ86" s="938">
        <f t="shared" si="27"/>
        <v>65.953849079455182</v>
      </c>
      <c r="AR86" s="704">
        <f>INDEX(Historical!$C$7:$C$1439,MATCH(B86,Historical!$B$7:$B$1446,0))*IF(AH86="n/a",1.03,IF(AH86&lt;0,1.01,IF(AH86&gt;10,1.1,(1+AH86/100))))</f>
        <v>1.5840000000000001</v>
      </c>
      <c r="AS86" s="937">
        <f t="shared" si="28"/>
        <v>1.7424000000000002</v>
      </c>
      <c r="AT86" s="937">
        <f t="shared" si="17"/>
        <v>1.9166400000000003</v>
      </c>
      <c r="AU86" s="937">
        <f t="shared" si="17"/>
        <v>2.1083040000000004</v>
      </c>
      <c r="AV86" s="937">
        <f t="shared" si="17"/>
        <v>2.3191344000000007</v>
      </c>
      <c r="AW86" s="704">
        <f t="shared" si="29"/>
        <v>9.6704784000000021</v>
      </c>
      <c r="AX86" s="812">
        <f t="shared" si="30"/>
        <v>8.8476472095150989</v>
      </c>
      <c r="AY86" s="997">
        <v>1.1200000000000001</v>
      </c>
      <c r="AZ86" s="924">
        <v>22.74</v>
      </c>
      <c r="BA86" s="924">
        <v>-4.58</v>
      </c>
      <c r="BB86" s="924">
        <v>2.62</v>
      </c>
      <c r="BC86" s="924">
        <v>5</v>
      </c>
      <c r="BE86" s="666">
        <v>2012</v>
      </c>
      <c r="BF86" s="948" t="e">
        <f>#VALUE!</f>
        <v>#VALUE!</v>
      </c>
      <c r="BG86" s="933">
        <v>3.6999999999999997</v>
      </c>
    </row>
    <row r="87" spans="1:59" ht="11.25" customHeight="1" x14ac:dyDescent="0.2">
      <c r="A87" s="611" t="s">
        <v>453</v>
      </c>
      <c r="B87" s="927" t="s">
        <v>454</v>
      </c>
      <c r="C87" s="994" t="s">
        <v>108</v>
      </c>
      <c r="D87" s="994" t="s">
        <v>118</v>
      </c>
      <c r="E87" s="794">
        <v>17</v>
      </c>
      <c r="F87" s="526">
        <v>196</v>
      </c>
      <c r="G87" s="526" t="s">
        <v>106</v>
      </c>
      <c r="H87" s="526" t="s">
        <v>106</v>
      </c>
      <c r="I87" s="926">
        <v>54.78</v>
      </c>
      <c r="J87" s="704">
        <f t="shared" si="18"/>
        <v>2.9207740051113547</v>
      </c>
      <c r="K87" s="929">
        <v>0.4</v>
      </c>
      <c r="L87" s="641">
        <v>4</v>
      </c>
      <c r="M87" s="695">
        <f t="shared" si="19"/>
        <v>1.6</v>
      </c>
      <c r="N87" s="923" t="s">
        <v>220</v>
      </c>
      <c r="O87" s="797">
        <v>0.39</v>
      </c>
      <c r="P87" s="917">
        <v>43462</v>
      </c>
      <c r="Q87" s="917">
        <v>43480</v>
      </c>
      <c r="R87" s="695">
        <f t="shared" si="20"/>
        <v>2.5641025641025665</v>
      </c>
      <c r="S87" s="761">
        <f>IF(INDEX(Historical!$D$7:$D$1439,MATCH(B87,Historical!$B$7:$B$1446,0))=0,"n/a",(INDEX(Historical!$C$7:$C$1439,MATCH(B87,Historical!$B$7:$B$1446,0))/INDEX(Historical!$D$7:$D$1439,MATCH(B87,Historical!$B$7:$B$1446,0))-1)*100)</f>
        <v>2.6315789473684292</v>
      </c>
      <c r="T87" s="761">
        <f>IF(INDEX(Historical!$F$7:$F$1432,MATCH(B87,Historical!$B$7:$B$1446,0))=0,"n/a",((INDEX(Historical!$C$7:$C$1439,MATCH(B87,Historical!$B$7:$B$1446,0))/INDEX(Historical!$F$7:$F$1432,MATCH(B87,Historical!$B$7:$B$1446,0)))^(1/3)-1)*100)</f>
        <v>10.37961367337601</v>
      </c>
      <c r="U87" s="761">
        <f>IF(INDEX(Historical!$H$7:$H$1432,MATCH(B87,Historical!$B$7:$B$1446,0))=0,"n/a",((INDEX(Historical!$C$7:$C$1439,MATCH(B87,Historical!$B$7:$B$1446,0))/INDEX(Historical!$H$7:$H$1432,MATCH(B87,Historical!$B$7:$B$1446,0)))^(1/5)-1)*100)</f>
        <v>9.3011973943858628</v>
      </c>
      <c r="V87" s="761">
        <f>IF(INDEX(Historical!$O$7:$O$1432,MATCH(B87,Historical!$B$7:$B$1446,0))=0,"n/a",((INDEX(Historical!$C$7:$C$1439,MATCH(B87,Historical!$B$7:$B$1446,0))/INDEX(Historical!$O$7:$O$1432,MATCH(B87,Historical!$B$7:$B$1446,0)))^(1/10)-1)*100)</f>
        <v>7.7430555648374311</v>
      </c>
      <c r="W87" s="762">
        <f t="shared" si="21"/>
        <v>1.2012308728125658</v>
      </c>
      <c r="X87" s="763" t="str">
        <f t="shared" si="22"/>
        <v>n/a</v>
      </c>
      <c r="Y87" s="712"/>
      <c r="Z87" s="704" t="str">
        <f t="shared" si="23"/>
        <v>n/a</v>
      </c>
      <c r="AA87" s="937" t="str">
        <f t="shared" si="24"/>
        <v>n/a</v>
      </c>
      <c r="AB87" s="641">
        <v>12</v>
      </c>
      <c r="AC87" s="918">
        <v>-0.01</v>
      </c>
      <c r="AD87" s="918" t="s">
        <v>137</v>
      </c>
      <c r="AE87" s="918">
        <v>0.91</v>
      </c>
      <c r="AF87" s="920">
        <v>1.08</v>
      </c>
      <c r="AG87" s="918">
        <v>0</v>
      </c>
      <c r="AH87" s="920">
        <v>100.1</v>
      </c>
      <c r="AI87" s="920">
        <v>8.76</v>
      </c>
      <c r="AJ87" s="918">
        <v>-9.32</v>
      </c>
      <c r="AK87" s="918">
        <v>21.26</v>
      </c>
      <c r="AL87" s="930">
        <v>4620</v>
      </c>
      <c r="AM87" s="924">
        <v>2.5</v>
      </c>
      <c r="AN87" s="918">
        <v>0.32</v>
      </c>
      <c r="AO87" s="804" t="str">
        <f t="shared" si="25"/>
        <v>n/a</v>
      </c>
      <c r="AP87" s="805">
        <f t="shared" si="26"/>
        <v>12.221971399497217</v>
      </c>
      <c r="AQ87" s="938" t="str">
        <f t="shared" si="27"/>
        <v>n/a</v>
      </c>
      <c r="AR87" s="704">
        <f>INDEX(Historical!$C$7:$C$1439,MATCH(B87,Historical!$B$7:$B$1446,0))*IF(AH87="n/a",1.03,IF(AH87&lt;0,1.01,IF(AH87&gt;10,1.1,(1+AH87/100))))</f>
        <v>1.7160000000000002</v>
      </c>
      <c r="AS87" s="937">
        <f t="shared" si="28"/>
        <v>1.8663216</v>
      </c>
      <c r="AT87" s="937">
        <f t="shared" ref="AT87:AV106" si="32">IF($AK87="n/a",1.03*AS87,IF($AK87&lt;0,1.01*AS87,IF($AK87&gt;10,1.1*AS87,(1+$AK87/100)*AS87)))</f>
        <v>2.0529537600000003</v>
      </c>
      <c r="AU87" s="937">
        <f t="shared" si="32"/>
        <v>2.2582491360000003</v>
      </c>
      <c r="AV87" s="937">
        <f t="shared" si="32"/>
        <v>2.4840740496000007</v>
      </c>
      <c r="AW87" s="704">
        <f t="shared" si="29"/>
        <v>10.377598545600002</v>
      </c>
      <c r="AX87" s="812">
        <f t="shared" si="30"/>
        <v>18.944137542168676</v>
      </c>
      <c r="AY87" s="997">
        <v>0.46</v>
      </c>
      <c r="AZ87" s="924">
        <v>13.489999999999998</v>
      </c>
      <c r="BA87" s="924">
        <v>-9.74</v>
      </c>
      <c r="BB87" s="924">
        <v>-1.9800000000000002</v>
      </c>
      <c r="BC87" s="924">
        <v>-1.52</v>
      </c>
      <c r="BE87" s="666">
        <v>2003</v>
      </c>
      <c r="BF87" s="948" t="e">
        <f>#VALUE!</f>
        <v>#VALUE!</v>
      </c>
      <c r="BG87" s="933">
        <v>0</v>
      </c>
    </row>
    <row r="88" spans="1:59" ht="11.25" customHeight="1" x14ac:dyDescent="0.2">
      <c r="A88" s="537" t="s">
        <v>893</v>
      </c>
      <c r="B88" s="927" t="s">
        <v>894</v>
      </c>
      <c r="C88" s="994" t="s">
        <v>112</v>
      </c>
      <c r="D88" s="994" t="s">
        <v>4369</v>
      </c>
      <c r="E88" s="794">
        <v>8</v>
      </c>
      <c r="F88" s="526">
        <v>546</v>
      </c>
      <c r="G88" s="526" t="s">
        <v>106</v>
      </c>
      <c r="H88" s="526" t="s">
        <v>106</v>
      </c>
      <c r="I88" s="926">
        <v>20.239999999999998</v>
      </c>
      <c r="J88" s="704">
        <f t="shared" si="18"/>
        <v>5.9288537549407119</v>
      </c>
      <c r="K88" s="929">
        <v>0.3</v>
      </c>
      <c r="L88" s="641">
        <v>4</v>
      </c>
      <c r="M88" s="695">
        <f t="shared" si="19"/>
        <v>1.2</v>
      </c>
      <c r="N88" s="923" t="s">
        <v>149</v>
      </c>
      <c r="O88" s="797">
        <v>0.28000000000000003</v>
      </c>
      <c r="P88" s="917">
        <v>43433</v>
      </c>
      <c r="Q88" s="917">
        <v>43448</v>
      </c>
      <c r="R88" s="695">
        <f t="shared" si="20"/>
        <v>7.1428571428571281</v>
      </c>
      <c r="S88" s="761">
        <f>IF(INDEX(Historical!$D$7:$D$1439,MATCH(B88,Historical!$B$7:$B$1446,0))=0,"n/a",(INDEX(Historical!$C$7:$C$1439,MATCH(B88,Historical!$B$7:$B$1446,0))/INDEX(Historical!$D$7:$D$1439,MATCH(B88,Historical!$B$7:$B$1446,0))-1)*100)</f>
        <v>7.5471698113207308</v>
      </c>
      <c r="T88" s="761">
        <f>IF(INDEX(Historical!$F$7:$F$1432,MATCH(B88,Historical!$B$7:$B$1446,0))=0,"n/a",((INDEX(Historical!$C$7:$C$1439,MATCH(B88,Historical!$B$7:$B$1446,0))/INDEX(Historical!$F$7:$F$1432,MATCH(B88,Historical!$B$7:$B$1446,0)))^(1/3)-1)*100)</f>
        <v>8.1983855523197526</v>
      </c>
      <c r="U88" s="761">
        <f>IF(INDEX(Historical!$H$7:$H$1432,MATCH(B88,Historical!$B$7:$B$1446,0))=0,"n/a",((INDEX(Historical!$C$7:$C$1439,MATCH(B88,Historical!$B$7:$B$1446,0))/INDEX(Historical!$H$7:$H$1432,MATCH(B88,Historical!$B$7:$B$1446,0)))^(1/5)-1)*100)</f>
        <v>10.403796865896254</v>
      </c>
      <c r="V88" s="761">
        <f>IF(INDEX(Historical!$O$7:$O$1432,MATCH(B88,Historical!$B$7:$B$1446,0))=0,"n/a",((INDEX(Historical!$C$7:$C$1439,MATCH(B88,Historical!$B$7:$B$1446,0))/INDEX(Historical!$O$7:$O$1432,MATCH(B88,Historical!$B$7:$B$1446,0)))^(1/10)-1)*100)</f>
        <v>-2.3766548834210588</v>
      </c>
      <c r="W88" s="762" t="str">
        <f t="shared" si="21"/>
        <v>n/a</v>
      </c>
      <c r="X88" s="763">
        <f t="shared" si="22"/>
        <v>0.20319915753703621</v>
      </c>
      <c r="Y88" s="708"/>
      <c r="Z88" s="704">
        <f t="shared" si="23"/>
        <v>37.61755485893417</v>
      </c>
      <c r="AA88" s="937">
        <f t="shared" si="24"/>
        <v>6.3448275862068959</v>
      </c>
      <c r="AB88" s="641">
        <v>12</v>
      </c>
      <c r="AC88" s="918">
        <v>3.19</v>
      </c>
      <c r="AD88" s="918">
        <v>1.06</v>
      </c>
      <c r="AE88" s="918">
        <v>1.84</v>
      </c>
      <c r="AF88" s="918">
        <v>0.76</v>
      </c>
      <c r="AG88" s="918">
        <v>12.5</v>
      </c>
      <c r="AH88" s="918">
        <v>72.5</v>
      </c>
      <c r="AI88" s="918">
        <v>17.79</v>
      </c>
      <c r="AJ88" s="918">
        <v>51.2</v>
      </c>
      <c r="AK88" s="918">
        <v>5.99</v>
      </c>
      <c r="AL88" s="930">
        <v>1570</v>
      </c>
      <c r="AM88" s="924">
        <v>1.7999999999999998</v>
      </c>
      <c r="AN88" s="918">
        <v>2.37</v>
      </c>
      <c r="AO88" s="804">
        <f t="shared" si="25"/>
        <v>9.9878230346300683</v>
      </c>
      <c r="AP88" s="805">
        <f t="shared" si="26"/>
        <v>16.332650620836965</v>
      </c>
      <c r="AQ88" s="938">
        <f t="shared" si="27"/>
        <v>-53.705920870460048</v>
      </c>
      <c r="AR88" s="704">
        <f>INDEX(Historical!$C$7:$C$1439,MATCH(B88,Historical!$B$7:$B$1446,0))*IF(AH88="n/a",1.03,IF(AH88&lt;0,1.01,IF(AH88&gt;10,1.1,(1+AH88/100))))</f>
        <v>1.254</v>
      </c>
      <c r="AS88" s="937">
        <f t="shared" si="28"/>
        <v>1.3794000000000002</v>
      </c>
      <c r="AT88" s="937">
        <f t="shared" si="32"/>
        <v>1.4620260600000003</v>
      </c>
      <c r="AU88" s="937">
        <f t="shared" si="32"/>
        <v>1.5496014209940006</v>
      </c>
      <c r="AV88" s="937">
        <f t="shared" si="32"/>
        <v>1.6424225461115414</v>
      </c>
      <c r="AW88" s="704">
        <f t="shared" si="29"/>
        <v>7.2874500271055425</v>
      </c>
      <c r="AX88" s="812">
        <f t="shared" si="30"/>
        <v>36.005187880956242</v>
      </c>
      <c r="AY88" s="997">
        <v>1.72</v>
      </c>
      <c r="AZ88" s="924">
        <v>28.51</v>
      </c>
      <c r="BA88" s="924">
        <v>-12.53</v>
      </c>
      <c r="BB88" s="924">
        <v>0.32</v>
      </c>
      <c r="BC88" s="924">
        <v>1.28</v>
      </c>
      <c r="BE88" s="666">
        <v>2012</v>
      </c>
      <c r="BF88" s="948" t="e">
        <f>#VALUE!</f>
        <v>#VALUE!</v>
      </c>
      <c r="BG88" s="933">
        <v>3.3000000000000003</v>
      </c>
    </row>
    <row r="89" spans="1:59" ht="11.25" customHeight="1" x14ac:dyDescent="0.2">
      <c r="A89" s="537" t="s">
        <v>993</v>
      </c>
      <c r="B89" s="927" t="s">
        <v>994</v>
      </c>
      <c r="C89" s="994" t="s">
        <v>112</v>
      </c>
      <c r="D89" s="994" t="s">
        <v>213</v>
      </c>
      <c r="E89" s="794">
        <v>8</v>
      </c>
      <c r="F89" s="526">
        <v>503</v>
      </c>
      <c r="G89" s="526" t="s">
        <v>115</v>
      </c>
      <c r="H89" s="526" t="s">
        <v>115</v>
      </c>
      <c r="I89" s="926">
        <v>51.41</v>
      </c>
      <c r="J89" s="704">
        <f t="shared" si="18"/>
        <v>1.244893989496207</v>
      </c>
      <c r="K89" s="929">
        <v>0.16</v>
      </c>
      <c r="L89" s="641">
        <v>4</v>
      </c>
      <c r="M89" s="695">
        <f t="shared" si="19"/>
        <v>0.64</v>
      </c>
      <c r="N89" s="923" t="s">
        <v>228</v>
      </c>
      <c r="O89" s="797">
        <v>0.14000000000000001</v>
      </c>
      <c r="P89" s="660">
        <v>43244</v>
      </c>
      <c r="Q89" s="660">
        <v>43259</v>
      </c>
      <c r="R89" s="695">
        <f t="shared" si="20"/>
        <v>14.285714285714276</v>
      </c>
      <c r="S89" s="761">
        <f>IF(INDEX(Historical!$D$7:$D$1439,MATCH(B89,Historical!$B$7:$B$1446,0))=0,"n/a",(INDEX(Historical!$C$7:$C$1439,MATCH(B89,Historical!$B$7:$B$1446,0))/INDEX(Historical!$D$7:$D$1439,MATCH(B89,Historical!$B$7:$B$1446,0))-1)*100)</f>
        <v>12.72727272727272</v>
      </c>
      <c r="T89" s="761">
        <f>IF(INDEX(Historical!$F$7:$F$1432,MATCH(B89,Historical!$B$7:$B$1446,0))=0,"n/a",((INDEX(Historical!$C$7:$C$1439,MATCH(B89,Historical!$B$7:$B$1446,0))/INDEX(Historical!$F$7:$F$1432,MATCH(B89,Historical!$B$7:$B$1446,0)))^(1/3)-1)*100)</f>
        <v>8.9055846181262268</v>
      </c>
      <c r="U89" s="761">
        <f>IF(INDEX(Historical!$H$7:$H$1432,MATCH(B89,Historical!$B$7:$B$1446,0))=0,"n/a",((INDEX(Historical!$C$7:$C$1439,MATCH(B89,Historical!$B$7:$B$1446,0))/INDEX(Historical!$H$7:$H$1432,MATCH(B89,Historical!$B$7:$B$1446,0)))^(1/5)-1)*100)</f>
        <v>6.6193020302802719</v>
      </c>
      <c r="V89" s="761">
        <f>IF(INDEX(Historical!$O$7:$O$1432,MATCH(B89,Historical!$B$7:$B$1446,0))=0,"n/a",((INDEX(Historical!$C$7:$C$1439,MATCH(B89,Historical!$B$7:$B$1446,0))/INDEX(Historical!$O$7:$O$1432,MATCH(B89,Historical!$B$7:$B$1446,0)))^(1/10)-1)*100)</f>
        <v>0</v>
      </c>
      <c r="W89" s="762" t="str">
        <f t="shared" si="21"/>
        <v>n/a</v>
      </c>
      <c r="X89" s="763">
        <f t="shared" si="22"/>
        <v>0.34120113558145726</v>
      </c>
      <c r="Y89" s="718"/>
      <c r="Z89" s="704">
        <f t="shared" si="23"/>
        <v>20.062695924764892</v>
      </c>
      <c r="AA89" s="937">
        <f t="shared" si="24"/>
        <v>16.115987460815045</v>
      </c>
      <c r="AB89" s="641">
        <v>12</v>
      </c>
      <c r="AC89" s="918">
        <v>3.19</v>
      </c>
      <c r="AD89" s="918">
        <v>1.61</v>
      </c>
      <c r="AE89" s="918">
        <v>1.87</v>
      </c>
      <c r="AF89" s="918">
        <v>2.2000000000000002</v>
      </c>
      <c r="AG89" s="918">
        <v>13.600000000000001</v>
      </c>
      <c r="AH89" s="918">
        <v>10</v>
      </c>
      <c r="AI89" s="918">
        <v>10.76</v>
      </c>
      <c r="AJ89" s="918">
        <v>19.400000000000002</v>
      </c>
      <c r="AK89" s="918">
        <v>10</v>
      </c>
      <c r="AL89" s="930">
        <v>2800</v>
      </c>
      <c r="AM89" s="925">
        <v>2.1</v>
      </c>
      <c r="AN89" s="918">
        <v>0.78</v>
      </c>
      <c r="AO89" s="804">
        <f t="shared" si="25"/>
        <v>-8.2517914410385664</v>
      </c>
      <c r="AP89" s="805">
        <f t="shared" si="26"/>
        <v>7.8641960197764789</v>
      </c>
      <c r="AQ89" s="938">
        <f t="shared" si="27"/>
        <v>25.530292782779185</v>
      </c>
      <c r="AR89" s="704">
        <f>INDEX(Historical!$C$7:$C$1439,MATCH(B89,Historical!$B$7:$B$1446,0))*IF(AH89="n/a",1.03,IF(AH89&lt;0,1.01,IF(AH89&gt;10,1.1,(1+AH89/100))))</f>
        <v>0.68200000000000005</v>
      </c>
      <c r="AS89" s="937">
        <f t="shared" si="28"/>
        <v>0.75020000000000009</v>
      </c>
      <c r="AT89" s="937">
        <f t="shared" si="32"/>
        <v>0.82522000000000018</v>
      </c>
      <c r="AU89" s="937">
        <f t="shared" si="32"/>
        <v>0.90774200000000027</v>
      </c>
      <c r="AV89" s="937">
        <f t="shared" si="32"/>
        <v>0.99851620000000041</v>
      </c>
      <c r="AW89" s="704">
        <f t="shared" si="29"/>
        <v>4.1636782000000006</v>
      </c>
      <c r="AX89" s="812">
        <f t="shared" si="30"/>
        <v>8.0989655709006048</v>
      </c>
      <c r="AY89" s="997">
        <v>1.44</v>
      </c>
      <c r="AZ89" s="924">
        <v>4.79</v>
      </c>
      <c r="BA89" s="924">
        <v>-29.28</v>
      </c>
      <c r="BB89" s="924">
        <v>-10.42</v>
      </c>
      <c r="BC89" s="924">
        <v>-15.14</v>
      </c>
      <c r="BE89" s="666">
        <v>2011</v>
      </c>
      <c r="BF89" s="948" t="e">
        <f>#VALUE!</f>
        <v>#VALUE!</v>
      </c>
      <c r="BG89" s="933">
        <v>6.7</v>
      </c>
    </row>
    <row r="90" spans="1:59" ht="11.25" customHeight="1" x14ac:dyDescent="0.2">
      <c r="A90" s="537" t="s">
        <v>1002</v>
      </c>
      <c r="B90" s="927" t="s">
        <v>1003</v>
      </c>
      <c r="C90" s="994" t="s">
        <v>112</v>
      </c>
      <c r="D90" s="994" t="s">
        <v>4382</v>
      </c>
      <c r="E90" s="794">
        <v>8</v>
      </c>
      <c r="F90" s="526">
        <v>569</v>
      </c>
      <c r="G90" s="526" t="s">
        <v>115</v>
      </c>
      <c r="H90" s="526" t="s">
        <v>115</v>
      </c>
      <c r="I90" s="926">
        <v>381.42</v>
      </c>
      <c r="J90" s="704">
        <f t="shared" si="18"/>
        <v>2.1551046090923389</v>
      </c>
      <c r="K90" s="929">
        <v>2.0550000000000002</v>
      </c>
      <c r="L90" s="641">
        <v>4</v>
      </c>
      <c r="M90" s="695">
        <f t="shared" si="19"/>
        <v>8.2200000000000006</v>
      </c>
      <c r="N90" s="923" t="s">
        <v>1004</v>
      </c>
      <c r="O90" s="797">
        <v>1.71</v>
      </c>
      <c r="P90" s="917">
        <v>43503</v>
      </c>
      <c r="Q90" s="917">
        <v>43525</v>
      </c>
      <c r="R90" s="695">
        <f t="shared" si="20"/>
        <v>20.17543859649124</v>
      </c>
      <c r="S90" s="761">
        <f>IF(INDEX(Historical!$D$7:$D$1439,MATCH(B90,Historical!$B$7:$B$1446,0))=0,"n/a",(INDEX(Historical!$C$7:$C$1439,MATCH(B90,Historical!$B$7:$B$1446,0))/INDEX(Historical!$D$7:$D$1439,MATCH(B90,Historical!$B$7:$B$1446,0))-1)*100)</f>
        <v>20.422535211267601</v>
      </c>
      <c r="T90" s="761">
        <f>IF(INDEX(Historical!$F$7:$F$1432,MATCH(B90,Historical!$B$7:$B$1446,0))=0,"n/a",((INDEX(Historical!$C$7:$C$1439,MATCH(B90,Historical!$B$7:$B$1446,0))/INDEX(Historical!$F$7:$F$1432,MATCH(B90,Historical!$B$7:$B$1446,0)))^(1/3)-1)*100)</f>
        <v>23.400875054559165</v>
      </c>
      <c r="U90" s="761">
        <f>IF(INDEX(Historical!$H$7:$H$1432,MATCH(B90,Historical!$B$7:$B$1446,0))=0,"n/a",((INDEX(Historical!$C$7:$C$1439,MATCH(B90,Historical!$B$7:$B$1446,0))/INDEX(Historical!$H$7:$H$1432,MATCH(B90,Historical!$B$7:$B$1446,0)))^(1/5)-1)*100)</f>
        <v>28.662170733431669</v>
      </c>
      <c r="V90" s="761">
        <f>IF(INDEX(Historical!$O$7:$O$1432,MATCH(B90,Historical!$B$7:$B$1446,0))=0,"n/a",((INDEX(Historical!$C$7:$C$1439,MATCH(B90,Historical!$B$7:$B$1446,0))/INDEX(Historical!$O$7:$O$1432,MATCH(B90,Historical!$B$7:$B$1446,0)))^(1/10)-1)*100)</f>
        <v>15.636146832870445</v>
      </c>
      <c r="W90" s="762">
        <f t="shared" si="21"/>
        <v>1.8330712188745761</v>
      </c>
      <c r="X90" s="763">
        <f t="shared" si="22"/>
        <v>1.1698845197319048</v>
      </c>
      <c r="Y90" s="715"/>
      <c r="Z90" s="704">
        <f t="shared" si="23"/>
        <v>45.998880805819809</v>
      </c>
      <c r="AA90" s="937">
        <f t="shared" si="24"/>
        <v>21.344152210408506</v>
      </c>
      <c r="AB90" s="641">
        <v>12</v>
      </c>
      <c r="AC90" s="918">
        <v>17.87</v>
      </c>
      <c r="AD90" s="918">
        <v>0.96</v>
      </c>
      <c r="AE90" s="918">
        <v>2.19</v>
      </c>
      <c r="AF90" s="920">
        <v>646.47</v>
      </c>
      <c r="AG90" s="918" t="s">
        <v>137</v>
      </c>
      <c r="AH90" s="918">
        <v>51.7</v>
      </c>
      <c r="AI90" s="918">
        <v>16.14</v>
      </c>
      <c r="AJ90" s="918">
        <v>24.5</v>
      </c>
      <c r="AK90" s="918">
        <v>22.12</v>
      </c>
      <c r="AL90" s="930">
        <v>221560</v>
      </c>
      <c r="AM90" s="924">
        <v>0.1</v>
      </c>
      <c r="AN90" s="921">
        <v>40.85</v>
      </c>
      <c r="AO90" s="804">
        <f t="shared" si="25"/>
        <v>9.4731231321155001</v>
      </c>
      <c r="AP90" s="805">
        <f t="shared" si="26"/>
        <v>30.817275342524006</v>
      </c>
      <c r="AQ90" s="938">
        <f t="shared" si="27"/>
        <v>2376.4090560920204</v>
      </c>
      <c r="AR90" s="704">
        <f>INDEX(Historical!$C$7:$C$1439,MATCH(B90,Historical!$B$7:$B$1446,0))*IF(AH90="n/a",1.03,IF(AH90&lt;0,1.01,IF(AH90&gt;10,1.1,(1+AH90/100))))</f>
        <v>7.524</v>
      </c>
      <c r="AS90" s="937">
        <f t="shared" si="28"/>
        <v>8.2764000000000006</v>
      </c>
      <c r="AT90" s="937">
        <f t="shared" si="32"/>
        <v>9.1040400000000012</v>
      </c>
      <c r="AU90" s="937">
        <f t="shared" si="32"/>
        <v>10.014444000000003</v>
      </c>
      <c r="AV90" s="937">
        <f t="shared" si="32"/>
        <v>11.015888400000003</v>
      </c>
      <c r="AW90" s="704">
        <f t="shared" si="29"/>
        <v>45.934772400000007</v>
      </c>
      <c r="AX90" s="812">
        <f t="shared" si="30"/>
        <v>12.043094856064181</v>
      </c>
      <c r="AY90" s="997">
        <v>1.3</v>
      </c>
      <c r="AZ90" s="924">
        <v>30.409999999999997</v>
      </c>
      <c r="BA90" s="924">
        <v>-14.48</v>
      </c>
      <c r="BB90" s="924">
        <v>-3.2800000000000002</v>
      </c>
      <c r="BC90" s="924">
        <v>6.2</v>
      </c>
      <c r="BE90" s="666">
        <v>2012</v>
      </c>
      <c r="BF90" s="948" t="e">
        <f>#VALUE!</f>
        <v>#VALUE!</v>
      </c>
      <c r="BG90" s="933">
        <v>9.1</v>
      </c>
    </row>
    <row r="91" spans="1:59" ht="11.25" customHeight="1" x14ac:dyDescent="0.2">
      <c r="A91" s="630" t="s">
        <v>4224</v>
      </c>
      <c r="B91" s="927" t="s">
        <v>1969</v>
      </c>
      <c r="C91" s="994" t="s">
        <v>108</v>
      </c>
      <c r="D91" s="994" t="s">
        <v>4376</v>
      </c>
      <c r="E91" s="794">
        <v>5</v>
      </c>
      <c r="F91" s="526">
        <v>833</v>
      </c>
      <c r="G91" s="526" t="s">
        <v>106</v>
      </c>
      <c r="H91" s="526" t="s">
        <v>106</v>
      </c>
      <c r="I91" s="931">
        <v>27.59</v>
      </c>
      <c r="J91" s="704">
        <f t="shared" si="18"/>
        <v>2.1747009786154403</v>
      </c>
      <c r="K91" s="935">
        <v>0.15</v>
      </c>
      <c r="L91" s="526">
        <v>4</v>
      </c>
      <c r="M91" s="695">
        <f t="shared" si="19"/>
        <v>0.6</v>
      </c>
      <c r="N91" s="526" t="s">
        <v>320</v>
      </c>
      <c r="O91" s="798">
        <v>0.12</v>
      </c>
      <c r="P91" s="684">
        <v>43349</v>
      </c>
      <c r="Q91" s="684">
        <v>43371</v>
      </c>
      <c r="R91" s="695">
        <f t="shared" si="20"/>
        <v>25</v>
      </c>
      <c r="S91" s="761">
        <f>IF(INDEX(Historical!$D$7:$D$1439,MATCH(B91,Historical!$B$7:$B$1446,0))=0,"n/a",(INDEX(Historical!$C$7:$C$1439,MATCH(B91,Historical!$B$7:$B$1446,0))/INDEX(Historical!$D$7:$D$1439,MATCH(B91,Historical!$B$7:$B$1446,0))-1)*100)</f>
        <v>38.46153846153846</v>
      </c>
      <c r="T91" s="761">
        <f>IF(INDEX(Historical!$F$7:$F$1432,MATCH(B91,Historical!$B$7:$B$1446,0))=0,"n/a",((INDEX(Historical!$C$7:$C$1439,MATCH(B91,Historical!$B$7:$B$1446,0))/INDEX(Historical!$F$7:$F$1432,MATCH(B91,Historical!$B$7:$B$1446,0)))^(1/3)-1)*100)</f>
        <v>39.247665008383372</v>
      </c>
      <c r="U91" s="761">
        <f>IF(INDEX(Historical!$H$7:$H$1432,MATCH(B91,Historical!$B$7:$B$1446,0))=0,"n/a",((INDEX(Historical!$C$7:$C$1439,MATCH(B91,Historical!$B$7:$B$1446,0))/INDEX(Historical!$H$7:$H$1432,MATCH(B91,Historical!$B$7:$B$1446,0)))^(1/5)-1)*100)</f>
        <v>68.293271816929916</v>
      </c>
      <c r="V91" s="761">
        <f>IF(INDEX(Historical!$O$7:$O$1432,MATCH(B91,Historical!$B$7:$B$1446,0))=0,"n/a",((INDEX(Historical!$C$7:$C$1439,MATCH(B91,Historical!$B$7:$B$1446,0))/INDEX(Historical!$O$7:$O$1432,MATCH(B91,Historical!$B$7:$B$1446,0)))^(1/10)-1)*100)</f>
        <v>-15.413680742532144</v>
      </c>
      <c r="W91" s="762" t="str">
        <f t="shared" si="21"/>
        <v>n/a</v>
      </c>
      <c r="X91" s="763">
        <f t="shared" si="22"/>
        <v>2.8937827041072</v>
      </c>
      <c r="Y91" s="927"/>
      <c r="Z91" s="704">
        <f t="shared" si="23"/>
        <v>22.988505747126435</v>
      </c>
      <c r="AA91" s="937">
        <f t="shared" si="24"/>
        <v>10.57088122605364</v>
      </c>
      <c r="AB91" s="641">
        <v>12</v>
      </c>
      <c r="AC91" s="931">
        <v>2.61</v>
      </c>
      <c r="AD91" s="931">
        <v>0.51</v>
      </c>
      <c r="AE91" s="931">
        <v>4.16</v>
      </c>
      <c r="AF91" s="931">
        <v>1.1200000000000001</v>
      </c>
      <c r="AG91" s="931">
        <v>11.1</v>
      </c>
      <c r="AH91" s="931">
        <v>49.9</v>
      </c>
      <c r="AI91" s="931">
        <v>10.93</v>
      </c>
      <c r="AJ91" s="931">
        <v>23.599999999999998</v>
      </c>
      <c r="AK91" s="931">
        <v>20.69</v>
      </c>
      <c r="AL91" s="931">
        <v>277460</v>
      </c>
      <c r="AM91" s="931">
        <v>0.1</v>
      </c>
      <c r="AN91" s="931">
        <v>1.74</v>
      </c>
      <c r="AO91" s="804">
        <f t="shared" si="25"/>
        <v>59.897091569491707</v>
      </c>
      <c r="AP91" s="805">
        <f t="shared" si="26"/>
        <v>70.46797279554535</v>
      </c>
      <c r="AQ91" s="938">
        <f t="shared" si="27"/>
        <v>-27.460701920560247</v>
      </c>
      <c r="AR91" s="704">
        <f>INDEX(Historical!$C$7:$C$1439,MATCH(B91,Historical!$B$7:$B$1446,0))*IF(AH91="n/a",1.03,IF(AH91&lt;0,1.01,IF(AH91&gt;10,1.1,(1+AH91/100))))</f>
        <v>0.59400000000000008</v>
      </c>
      <c r="AS91" s="937">
        <f t="shared" si="28"/>
        <v>0.65340000000000009</v>
      </c>
      <c r="AT91" s="937">
        <f t="shared" si="32"/>
        <v>0.71874000000000016</v>
      </c>
      <c r="AU91" s="937">
        <f t="shared" si="32"/>
        <v>0.79061400000000026</v>
      </c>
      <c r="AV91" s="937">
        <f t="shared" si="32"/>
        <v>0.86967540000000032</v>
      </c>
      <c r="AW91" s="704">
        <f t="shared" si="29"/>
        <v>3.626429400000001</v>
      </c>
      <c r="AX91" s="812">
        <f t="shared" si="30"/>
        <v>13.143999275099677</v>
      </c>
      <c r="AY91" s="790">
        <v>1.48</v>
      </c>
      <c r="AZ91" s="933">
        <v>21.759999999999998</v>
      </c>
      <c r="BA91" s="933">
        <v>-13.54</v>
      </c>
      <c r="BB91" s="933">
        <v>-4.18</v>
      </c>
      <c r="BC91" s="933">
        <v>-3.7199999999999998</v>
      </c>
      <c r="BE91" s="666">
        <v>2014</v>
      </c>
      <c r="BF91" s="948" t="e">
        <f>#VALUE!</f>
        <v>#VALUE!</v>
      </c>
      <c r="BG91" s="933">
        <v>1.0999999999999999</v>
      </c>
    </row>
    <row r="92" spans="1:59" s="840" customFormat="1" ht="11.25" customHeight="1" x14ac:dyDescent="0.2">
      <c r="A92" s="819" t="s">
        <v>1005</v>
      </c>
      <c r="B92" s="848" t="s">
        <v>1006</v>
      </c>
      <c r="C92" s="994" t="s">
        <v>4227</v>
      </c>
      <c r="D92" s="994" t="s">
        <v>4362</v>
      </c>
      <c r="E92" s="820">
        <v>8</v>
      </c>
      <c r="F92" s="526">
        <v>568</v>
      </c>
      <c r="G92" s="1151" t="s">
        <v>106</v>
      </c>
      <c r="H92" s="1151" t="s">
        <v>106</v>
      </c>
      <c r="I92" s="821">
        <v>58.14</v>
      </c>
      <c r="J92" s="822">
        <f t="shared" si="18"/>
        <v>1.5823873409012728</v>
      </c>
      <c r="K92" s="823">
        <v>0.23</v>
      </c>
      <c r="L92" s="824">
        <v>4</v>
      </c>
      <c r="M92" s="825">
        <f t="shared" si="19"/>
        <v>0.92</v>
      </c>
      <c r="N92" s="826" t="s">
        <v>517</v>
      </c>
      <c r="O92" s="827">
        <v>0.19</v>
      </c>
      <c r="P92" s="828">
        <v>43509</v>
      </c>
      <c r="Q92" s="828">
        <v>43524</v>
      </c>
      <c r="R92" s="825">
        <f t="shared" si="20"/>
        <v>21.052631578947373</v>
      </c>
      <c r="S92" s="761">
        <f>IF(INDEX(Historical!$D$7:$D$1439,MATCH(B92,Historical!$B$7:$B$1446,0))=0,"n/a",(INDEX(Historical!$C$7:$C$1439,MATCH(B92,Historical!$B$7:$B$1446,0))/INDEX(Historical!$D$7:$D$1439,MATCH(B92,Historical!$B$7:$B$1446,0))-1)*100)</f>
        <v>11.764705882352944</v>
      </c>
      <c r="T92" s="761">
        <f>IF(INDEX(Historical!$F$7:$F$1432,MATCH(B92,Historical!$B$7:$B$1446,0))=0,"n/a",((INDEX(Historical!$C$7:$C$1439,MATCH(B92,Historical!$B$7:$B$1446,0))/INDEX(Historical!$F$7:$F$1432,MATCH(B92,Historical!$B$7:$B$1446,0)))^(1/3)-1)*100)</f>
        <v>13.484552524869731</v>
      </c>
      <c r="U92" s="761">
        <f>IF(INDEX(Historical!$H$7:$H$1432,MATCH(B92,Historical!$B$7:$B$1446,0))=0,"n/a",((INDEX(Historical!$C$7:$C$1439,MATCH(B92,Historical!$B$7:$B$1446,0))/INDEX(Historical!$H$7:$H$1432,MATCH(B92,Historical!$B$7:$B$1446,0)))^(1/5)-1)*100)</f>
        <v>14.27462296187214</v>
      </c>
      <c r="V92" s="761" t="str">
        <f>IF(INDEX(Historical!$O$7:$O$1432,MATCH(B92,Historical!$B$7:$B$1446,0))=0,"n/a",((INDEX(Historical!$C$7:$C$1439,MATCH(B92,Historical!$B$7:$B$1446,0))/INDEX(Historical!$O$7:$O$1432,MATCH(B92,Historical!$B$7:$B$1446,0)))^(1/10)-1)*100)</f>
        <v>n/a</v>
      </c>
      <c r="W92" s="829" t="str">
        <f t="shared" si="21"/>
        <v>n/a</v>
      </c>
      <c r="X92" s="830">
        <f t="shared" si="22"/>
        <v>2.1960958402880215</v>
      </c>
      <c r="Y92" s="841"/>
      <c r="Z92" s="822">
        <f t="shared" si="23"/>
        <v>30.666666666666671</v>
      </c>
      <c r="AA92" s="832">
        <f t="shared" si="24"/>
        <v>19.38</v>
      </c>
      <c r="AB92" s="824">
        <v>3</v>
      </c>
      <c r="AC92" s="833">
        <v>3</v>
      </c>
      <c r="AD92" s="833">
        <v>1.1499999999999999</v>
      </c>
      <c r="AE92" s="833">
        <v>1.25</v>
      </c>
      <c r="AF92" s="833">
        <v>12.21</v>
      </c>
      <c r="AG92" s="833">
        <v>69.099999999999994</v>
      </c>
      <c r="AH92" s="842">
        <v>19.5</v>
      </c>
      <c r="AI92" s="842">
        <v>9.9500000000000011</v>
      </c>
      <c r="AJ92" s="833">
        <v>6.5</v>
      </c>
      <c r="AK92" s="833">
        <v>16.900000000000002</v>
      </c>
      <c r="AL92" s="834">
        <v>8189.9999999999991</v>
      </c>
      <c r="AM92" s="835">
        <v>0.70000000000000007</v>
      </c>
      <c r="AN92" s="833">
        <v>2.63</v>
      </c>
      <c r="AO92" s="836">
        <f t="shared" si="25"/>
        <v>-3.5229896972265866</v>
      </c>
      <c r="AP92" s="837">
        <f t="shared" si="26"/>
        <v>15.857010302773412</v>
      </c>
      <c r="AQ92" s="838">
        <f t="shared" si="27"/>
        <v>224.2973943774449</v>
      </c>
      <c r="AR92" s="704">
        <f>INDEX(Historical!$C$7:$C$1439,MATCH(B92,Historical!$B$7:$B$1446,0))*IF(AH92="n/a",1.03,IF(AH92&lt;0,1.01,IF(AH92&gt;10,1.1,(1+AH92/100))))</f>
        <v>0.83600000000000008</v>
      </c>
      <c r="AS92" s="832">
        <f t="shared" si="28"/>
        <v>0.91918200000000005</v>
      </c>
      <c r="AT92" s="832">
        <f t="shared" si="32"/>
        <v>1.0111002000000002</v>
      </c>
      <c r="AU92" s="832">
        <f t="shared" si="32"/>
        <v>1.1122102200000004</v>
      </c>
      <c r="AV92" s="832">
        <f t="shared" si="32"/>
        <v>1.2234312420000004</v>
      </c>
      <c r="AW92" s="822">
        <f t="shared" si="29"/>
        <v>5.1019236620000008</v>
      </c>
      <c r="AX92" s="839">
        <f t="shared" si="30"/>
        <v>8.7752384967320261</v>
      </c>
      <c r="AY92" s="998">
        <v>1.08</v>
      </c>
      <c r="AZ92" s="835">
        <v>54.459999999999994</v>
      </c>
      <c r="BA92" s="835">
        <v>0.38</v>
      </c>
      <c r="BB92" s="835">
        <v>9.5500000000000007</v>
      </c>
      <c r="BC92" s="835">
        <v>17.43</v>
      </c>
      <c r="BD92" s="964"/>
      <c r="BE92" s="666">
        <v>2012</v>
      </c>
      <c r="BF92" s="948" t="e">
        <f>#VALUE!</f>
        <v>#VALUE!</v>
      </c>
      <c r="BG92" s="895">
        <v>11.700000000000001</v>
      </c>
    </row>
    <row r="93" spans="1:59" ht="11.25" customHeight="1" x14ac:dyDescent="0.2">
      <c r="A93" s="537" t="s">
        <v>1020</v>
      </c>
      <c r="B93" s="927" t="s">
        <v>1021</v>
      </c>
      <c r="C93" s="994" t="s">
        <v>108</v>
      </c>
      <c r="D93" s="994" t="s">
        <v>4372</v>
      </c>
      <c r="E93" s="794">
        <v>8</v>
      </c>
      <c r="F93" s="526">
        <v>574</v>
      </c>
      <c r="G93" s="526" t="s">
        <v>106</v>
      </c>
      <c r="H93" s="526" t="s">
        <v>106</v>
      </c>
      <c r="I93" s="926">
        <v>46.65</v>
      </c>
      <c r="J93" s="704">
        <f t="shared" si="18"/>
        <v>1.3719185423365488</v>
      </c>
      <c r="K93" s="929">
        <v>0.16</v>
      </c>
      <c r="L93" s="641">
        <v>4</v>
      </c>
      <c r="M93" s="695">
        <f t="shared" si="19"/>
        <v>0.64</v>
      </c>
      <c r="N93" s="923" t="s">
        <v>152</v>
      </c>
      <c r="O93" s="797">
        <v>0.15</v>
      </c>
      <c r="P93" s="917">
        <v>43523</v>
      </c>
      <c r="Q93" s="917">
        <v>43553</v>
      </c>
      <c r="R93" s="695">
        <f t="shared" si="20"/>
        <v>6.6666666666666732</v>
      </c>
      <c r="S93" s="761">
        <f>IF(INDEX(Historical!$D$7:$D$1439,MATCH(B93,Historical!$B$7:$B$1446,0))=0,"n/a",(INDEX(Historical!$C$7:$C$1439,MATCH(B93,Historical!$B$7:$B$1446,0))/INDEX(Historical!$D$7:$D$1439,MATCH(B93,Historical!$B$7:$B$1446,0))-1)*100)</f>
        <v>7.1428571428571397</v>
      </c>
      <c r="T93" s="761">
        <f>IF(INDEX(Historical!$F$7:$F$1432,MATCH(B93,Historical!$B$7:$B$1446,0))=0,"n/a",((INDEX(Historical!$C$7:$C$1439,MATCH(B93,Historical!$B$7:$B$1446,0))/INDEX(Historical!$F$7:$F$1432,MATCH(B93,Historical!$B$7:$B$1446,0)))^(1/3)-1)*100)</f>
        <v>8.2253684543499794</v>
      </c>
      <c r="U93" s="761">
        <f>IF(INDEX(Historical!$H$7:$H$1432,MATCH(B93,Historical!$B$7:$B$1446,0))=0,"n/a",((INDEX(Historical!$C$7:$C$1439,MATCH(B93,Historical!$B$7:$B$1446,0))/INDEX(Historical!$H$7:$H$1432,MATCH(B93,Historical!$B$7:$B$1446,0)))^(1/5)-1)*100)</f>
        <v>8.9781455426899193</v>
      </c>
      <c r="V93" s="761">
        <f>IF(INDEX(Historical!$O$7:$O$1432,MATCH(B93,Historical!$B$7:$B$1446,0))=0,"n/a",((INDEX(Historical!$C$7:$C$1439,MATCH(B93,Historical!$B$7:$B$1446,0))/INDEX(Historical!$O$7:$O$1432,MATCH(B93,Historical!$B$7:$B$1446,0)))^(1/10)-1)*100)</f>
        <v>7.4314228232023716</v>
      </c>
      <c r="W93" s="762">
        <f t="shared" si="21"/>
        <v>1.2081327837595748</v>
      </c>
      <c r="X93" s="763" t="str">
        <f t="shared" si="22"/>
        <v>n/a</v>
      </c>
      <c r="Y93" s="928" t="s">
        <v>826</v>
      </c>
      <c r="Z93" s="704">
        <f t="shared" si="23"/>
        <v>18.181818181818183</v>
      </c>
      <c r="AA93" s="937">
        <f t="shared" si="24"/>
        <v>13.252840909090908</v>
      </c>
      <c r="AB93" s="641">
        <v>12</v>
      </c>
      <c r="AC93" s="918">
        <v>3.52</v>
      </c>
      <c r="AD93" s="918" t="s">
        <v>137</v>
      </c>
      <c r="AE93" s="918">
        <v>0.83</v>
      </c>
      <c r="AF93" s="918">
        <v>1.97</v>
      </c>
      <c r="AG93" s="918">
        <v>11.1</v>
      </c>
      <c r="AH93" s="918">
        <v>-13.5</v>
      </c>
      <c r="AI93" s="918">
        <v>9.5299999999999994</v>
      </c>
      <c r="AJ93" s="918">
        <v>-7.3</v>
      </c>
      <c r="AK93" s="918" t="s">
        <v>137</v>
      </c>
      <c r="AL93" s="930">
        <v>47150</v>
      </c>
      <c r="AM93" s="924">
        <v>12.9</v>
      </c>
      <c r="AN93" s="918">
        <v>4.88</v>
      </c>
      <c r="AO93" s="804">
        <f t="shared" si="25"/>
        <v>-2.9027768240644409</v>
      </c>
      <c r="AP93" s="805">
        <f t="shared" si="26"/>
        <v>10.350064085026467</v>
      </c>
      <c r="AQ93" s="938">
        <f t="shared" si="27"/>
        <v>7.7200003938381112</v>
      </c>
      <c r="AR93" s="704">
        <f>INDEX(Historical!$C$7:$C$1439,MATCH(B93,Historical!$B$7:$B$1446,0))*IF(AH93="n/a",1.03,IF(AH93&lt;0,1.01,IF(AH93&gt;10,1.1,(1+AH93/100))))</f>
        <v>0.60599999999999998</v>
      </c>
      <c r="AS93" s="937">
        <f t="shared" si="28"/>
        <v>0.66375179999999989</v>
      </c>
      <c r="AT93" s="937">
        <f t="shared" si="32"/>
        <v>0.68366435399999992</v>
      </c>
      <c r="AU93" s="937">
        <f t="shared" si="32"/>
        <v>0.70417428461999998</v>
      </c>
      <c r="AV93" s="937">
        <f t="shared" si="32"/>
        <v>0.72529951315859997</v>
      </c>
      <c r="AW93" s="704">
        <f t="shared" si="29"/>
        <v>3.3828899517785995</v>
      </c>
      <c r="AX93" s="812">
        <f t="shared" si="30"/>
        <v>7.2516397680141464</v>
      </c>
      <c r="AY93" s="997">
        <v>1.17</v>
      </c>
      <c r="AZ93" s="924">
        <v>27.529999999999998</v>
      </c>
      <c r="BA93" s="924">
        <v>-0.69</v>
      </c>
      <c r="BB93" s="924">
        <v>5.24</v>
      </c>
      <c r="BC93" s="924">
        <v>9.67</v>
      </c>
      <c r="BE93" s="666">
        <v>2012</v>
      </c>
      <c r="BF93" s="948" t="e">
        <f>#VALUE!</f>
        <v>#VALUE!</v>
      </c>
      <c r="BG93" s="933">
        <v>1.3</v>
      </c>
    </row>
    <row r="94" spans="1:59" ht="11.25" customHeight="1" x14ac:dyDescent="0.2">
      <c r="A94" s="537" t="s">
        <v>455</v>
      </c>
      <c r="B94" s="927" t="s">
        <v>456</v>
      </c>
      <c r="C94" s="994" t="s">
        <v>108</v>
      </c>
      <c r="D94" s="994" t="s">
        <v>4376</v>
      </c>
      <c r="E94" s="794">
        <v>25</v>
      </c>
      <c r="F94" s="526">
        <v>125</v>
      </c>
      <c r="G94" s="526" t="s">
        <v>106</v>
      </c>
      <c r="H94" s="526" t="s">
        <v>106</v>
      </c>
      <c r="I94" s="918">
        <v>52.15</v>
      </c>
      <c r="J94" s="704">
        <f t="shared" si="18"/>
        <v>2.3010546500479387</v>
      </c>
      <c r="K94" s="935">
        <v>0.3</v>
      </c>
      <c r="L94" s="641">
        <v>4</v>
      </c>
      <c r="M94" s="695">
        <f t="shared" si="19"/>
        <v>1.2</v>
      </c>
      <c r="N94" s="923" t="s">
        <v>241</v>
      </c>
      <c r="O94" s="798">
        <v>0.21</v>
      </c>
      <c r="P94" s="917">
        <v>43370</v>
      </c>
      <c r="Q94" s="917">
        <v>43388</v>
      </c>
      <c r="R94" s="695">
        <f t="shared" si="20"/>
        <v>42.857142857142854</v>
      </c>
      <c r="S94" s="761">
        <f>IF(INDEX(Historical!$D$7:$D$1439,MATCH(B94,Historical!$B$7:$B$1446,0))=0,"n/a",(INDEX(Historical!$C$7:$C$1439,MATCH(B94,Historical!$B$7:$B$1446,0))/INDEX(Historical!$D$7:$D$1439,MATCH(B94,Historical!$B$7:$B$1446,0))-1)*100)</f>
        <v>19.23076923076923</v>
      </c>
      <c r="T94" s="761">
        <f>IF(INDEX(Historical!$F$7:$F$1432,MATCH(B94,Historical!$B$7:$B$1446,0))=0,"n/a",((INDEX(Historical!$C$7:$C$1439,MATCH(B94,Historical!$B$7:$B$1446,0))/INDEX(Historical!$F$7:$F$1432,MATCH(B94,Historical!$B$7:$B$1446,0)))^(1/3)-1)*100)</f>
        <v>10.461588908611908</v>
      </c>
      <c r="U94" s="761">
        <f>IF(INDEX(Historical!$H$7:$H$1432,MATCH(B94,Historical!$B$7:$B$1446,0))=0,"n/a",((INDEX(Historical!$C$7:$C$1439,MATCH(B94,Historical!$B$7:$B$1446,0))/INDEX(Historical!$H$7:$H$1432,MATCH(B94,Historical!$B$7:$B$1446,0)))^(1/5)-1)*100)</f>
        <v>9.5282597466329157</v>
      </c>
      <c r="V94" s="761">
        <f>IF(INDEX(Historical!$O$7:$O$1432,MATCH(B94,Historical!$B$7:$B$1446,0))=0,"n/a",((INDEX(Historical!$C$7:$C$1439,MATCH(B94,Historical!$B$7:$B$1446,0))/INDEX(Historical!$O$7:$O$1432,MATCH(B94,Historical!$B$7:$B$1446,0)))^(1/10)-1)*100)</f>
        <v>8.5350246401894694</v>
      </c>
      <c r="W94" s="762">
        <f t="shared" si="21"/>
        <v>1.1163716741679375</v>
      </c>
      <c r="X94" s="763">
        <f t="shared" si="22"/>
        <v>0.57399155100198285</v>
      </c>
      <c r="Y94" s="715"/>
      <c r="Z94" s="704">
        <f t="shared" si="23"/>
        <v>31.914893617021278</v>
      </c>
      <c r="AA94" s="937">
        <f t="shared" si="24"/>
        <v>13.86968085106383</v>
      </c>
      <c r="AB94" s="641">
        <v>12</v>
      </c>
      <c r="AC94" s="918">
        <v>3.76</v>
      </c>
      <c r="AD94" s="918">
        <v>1.98</v>
      </c>
      <c r="AE94" s="918">
        <v>5.89</v>
      </c>
      <c r="AF94" s="918">
        <v>1.89</v>
      </c>
      <c r="AG94" s="918">
        <v>14.399999999999999</v>
      </c>
      <c r="AH94" s="918">
        <v>35.099999999999994</v>
      </c>
      <c r="AI94" s="918">
        <v>1.1100000000000001</v>
      </c>
      <c r="AJ94" s="918">
        <v>16.600000000000001</v>
      </c>
      <c r="AK94" s="918">
        <v>7.0000000000000009</v>
      </c>
      <c r="AL94" s="930">
        <v>1790</v>
      </c>
      <c r="AM94" s="924">
        <v>44.3</v>
      </c>
      <c r="AN94" s="918">
        <v>0.03</v>
      </c>
      <c r="AO94" s="804">
        <f t="shared" si="25"/>
        <v>-2.0403664543829763</v>
      </c>
      <c r="AP94" s="805">
        <f t="shared" si="26"/>
        <v>11.829314396680854</v>
      </c>
      <c r="AQ94" s="938">
        <f t="shared" si="27"/>
        <v>7.9376297446521527</v>
      </c>
      <c r="AR94" s="704">
        <f>INDEX(Historical!$C$7:$C$1439,MATCH(B94,Historical!$B$7:$B$1446,0))*IF(AH94="n/a",1.03,IF(AH94&lt;0,1.01,IF(AH94&gt;10,1.1,(1+AH94/100))))</f>
        <v>1.0230000000000001</v>
      </c>
      <c r="AS94" s="937">
        <f t="shared" si="28"/>
        <v>1.0343553000000003</v>
      </c>
      <c r="AT94" s="937">
        <f t="shared" si="32"/>
        <v>1.1067601710000003</v>
      </c>
      <c r="AU94" s="937">
        <f t="shared" si="32"/>
        <v>1.1842333829700005</v>
      </c>
      <c r="AV94" s="937">
        <f t="shared" si="32"/>
        <v>1.2671297197779006</v>
      </c>
      <c r="AW94" s="704">
        <f t="shared" si="29"/>
        <v>5.615478573747902</v>
      </c>
      <c r="AX94" s="812">
        <f t="shared" si="30"/>
        <v>10.767935903639314</v>
      </c>
      <c r="AY94" s="997">
        <v>0.78</v>
      </c>
      <c r="AZ94" s="924">
        <v>8.49</v>
      </c>
      <c r="BA94" s="924">
        <v>-20.62</v>
      </c>
      <c r="BB94" s="924">
        <v>-4.6500000000000004</v>
      </c>
      <c r="BC94" s="924">
        <v>-9.69</v>
      </c>
      <c r="BE94" s="666">
        <v>1994</v>
      </c>
      <c r="BF94" s="948" t="e">
        <f>#VALUE!</f>
        <v>#VALUE!</v>
      </c>
      <c r="BG94" s="933">
        <v>1.7000000000000002</v>
      </c>
    </row>
    <row r="95" spans="1:59" ht="11.25" customHeight="1" x14ac:dyDescent="0.2">
      <c r="A95" s="630" t="s">
        <v>991</v>
      </c>
      <c r="B95" s="927" t="s">
        <v>992</v>
      </c>
      <c r="C95" s="994" t="s">
        <v>108</v>
      </c>
      <c r="D95" s="994" t="s">
        <v>4376</v>
      </c>
      <c r="E95" s="794">
        <v>7</v>
      </c>
      <c r="F95" s="526">
        <v>694</v>
      </c>
      <c r="G95" s="526" t="s">
        <v>106</v>
      </c>
      <c r="H95" s="526" t="s">
        <v>106</v>
      </c>
      <c r="I95" s="926">
        <v>54.17</v>
      </c>
      <c r="J95" s="704">
        <f t="shared" si="18"/>
        <v>3.027505999630792</v>
      </c>
      <c r="K95" s="929">
        <v>0.41</v>
      </c>
      <c r="L95" s="641">
        <v>4</v>
      </c>
      <c r="M95" s="695">
        <f t="shared" si="19"/>
        <v>1.64</v>
      </c>
      <c r="N95" s="923" t="s">
        <v>426</v>
      </c>
      <c r="O95" s="797">
        <v>0.38</v>
      </c>
      <c r="P95" s="917">
        <v>43563</v>
      </c>
      <c r="Q95" s="917">
        <v>43573</v>
      </c>
      <c r="R95" s="695">
        <f t="shared" si="20"/>
        <v>7.8947368421052557</v>
      </c>
      <c r="S95" s="761">
        <f>IF(INDEX(Historical!$D$7:$D$1439,MATCH(B95,Historical!$B$7:$B$1446,0))=0,"n/a",(INDEX(Historical!$C$7:$C$1439,MATCH(B95,Historical!$B$7:$B$1446,0))/INDEX(Historical!$D$7:$D$1439,MATCH(B95,Historical!$B$7:$B$1446,0))-1)*100)</f>
        <v>35.714285714285722</v>
      </c>
      <c r="T95" s="761">
        <f>IF(INDEX(Historical!$F$7:$F$1432,MATCH(B95,Historical!$B$7:$B$1446,0))=0,"n/a",((INDEX(Historical!$C$7:$C$1439,MATCH(B95,Historical!$B$7:$B$1446,0))/INDEX(Historical!$F$7:$F$1432,MATCH(B95,Historical!$B$7:$B$1446,0)))^(1/3)-1)*100)</f>
        <v>22.698630349236936</v>
      </c>
      <c r="U95" s="761">
        <f>IF(INDEX(Historical!$H$7:$H$1432,MATCH(B95,Historical!$B$7:$B$1446,0))=0,"n/a",((INDEX(Historical!$C$7:$C$1439,MATCH(B95,Historical!$B$7:$B$1446,0))/INDEX(Historical!$H$7:$H$1432,MATCH(B95,Historical!$B$7:$B$1446,0)))^(1/5)-1)*100)</f>
        <v>27.162286963543636</v>
      </c>
      <c r="V95" s="761">
        <f>IF(INDEX(Historical!$O$7:$O$1432,MATCH(B95,Historical!$B$7:$B$1446,0))=0,"n/a",((INDEX(Historical!$C$7:$C$1439,MATCH(B95,Historical!$B$7:$B$1446,0))/INDEX(Historical!$O$7:$O$1432,MATCH(B95,Historical!$B$7:$B$1446,0)))^(1/10)-1)*100)</f>
        <v>7.4221470618838881</v>
      </c>
      <c r="W95" s="762">
        <f t="shared" si="21"/>
        <v>3.6596266197734582</v>
      </c>
      <c r="X95" s="763">
        <f t="shared" si="22"/>
        <v>2.4919529324351957</v>
      </c>
      <c r="Y95" s="928"/>
      <c r="Z95" s="704">
        <f t="shared" si="23"/>
        <v>40.694789081885851</v>
      </c>
      <c r="AA95" s="937">
        <f t="shared" si="24"/>
        <v>13.44168734491315</v>
      </c>
      <c r="AB95" s="641">
        <v>12</v>
      </c>
      <c r="AC95" s="918">
        <v>4.03</v>
      </c>
      <c r="AD95" s="918">
        <v>1.92</v>
      </c>
      <c r="AE95" s="918">
        <v>4.24</v>
      </c>
      <c r="AF95" s="918">
        <v>1.25</v>
      </c>
      <c r="AG95" s="918">
        <v>10.4</v>
      </c>
      <c r="AH95" s="918">
        <v>28.4</v>
      </c>
      <c r="AI95" s="918">
        <v>3.34</v>
      </c>
      <c r="AJ95" s="918">
        <v>10.9</v>
      </c>
      <c r="AK95" s="918">
        <v>7.0000000000000009</v>
      </c>
      <c r="AL95" s="930">
        <v>1970</v>
      </c>
      <c r="AM95" s="924">
        <v>2.1</v>
      </c>
      <c r="AN95" s="918">
        <v>0.08</v>
      </c>
      <c r="AO95" s="804">
        <f t="shared" si="25"/>
        <v>16.748105618261278</v>
      </c>
      <c r="AP95" s="805">
        <f t="shared" si="26"/>
        <v>30.189792963174426</v>
      </c>
      <c r="AQ95" s="938">
        <f t="shared" si="27"/>
        <v>-13.584699962869385</v>
      </c>
      <c r="AR95" s="704">
        <f>INDEX(Historical!$C$7:$C$1439,MATCH(B95,Historical!$B$7:$B$1446,0))*IF(AH95="n/a",1.03,IF(AH95&lt;0,1.01,IF(AH95&gt;10,1.1,(1+AH95/100))))</f>
        <v>1.4630000000000003</v>
      </c>
      <c r="AS95" s="937">
        <f t="shared" si="28"/>
        <v>1.5118642000000004</v>
      </c>
      <c r="AT95" s="937">
        <f t="shared" si="32"/>
        <v>1.6176946940000005</v>
      </c>
      <c r="AU95" s="937">
        <f t="shared" si="32"/>
        <v>1.7309333225800008</v>
      </c>
      <c r="AV95" s="937">
        <f t="shared" si="32"/>
        <v>1.8520986551606009</v>
      </c>
      <c r="AW95" s="704">
        <f t="shared" si="29"/>
        <v>8.1755908717406029</v>
      </c>
      <c r="AX95" s="812">
        <f t="shared" si="30"/>
        <v>15.092469765074032</v>
      </c>
      <c r="AY95" s="997">
        <v>0.74</v>
      </c>
      <c r="AZ95" s="924">
        <v>11.690000000000001</v>
      </c>
      <c r="BA95" s="924">
        <v>-19.28</v>
      </c>
      <c r="BB95" s="924">
        <v>-5.8999999999999995</v>
      </c>
      <c r="BC95" s="924">
        <v>-9.26</v>
      </c>
      <c r="BE95" s="666">
        <v>2013</v>
      </c>
      <c r="BF95" s="948" t="e">
        <f>#VALUE!</f>
        <v>#VALUE!</v>
      </c>
      <c r="BG95" s="933">
        <v>1.3</v>
      </c>
    </row>
    <row r="96" spans="1:59" ht="11.25" customHeight="1" x14ac:dyDescent="0.2">
      <c r="A96" s="537" t="s">
        <v>998</v>
      </c>
      <c r="B96" s="927" t="s">
        <v>999</v>
      </c>
      <c r="C96" s="994" t="s">
        <v>108</v>
      </c>
      <c r="D96" s="994" t="s">
        <v>4376</v>
      </c>
      <c r="E96" s="794">
        <v>8</v>
      </c>
      <c r="F96" s="526">
        <v>523</v>
      </c>
      <c r="G96" s="526" t="s">
        <v>115</v>
      </c>
      <c r="H96" s="526" t="s">
        <v>115</v>
      </c>
      <c r="I96" s="926">
        <v>46.53</v>
      </c>
      <c r="J96" s="704">
        <f t="shared" si="18"/>
        <v>3.4816247582205029</v>
      </c>
      <c r="K96" s="929">
        <v>0.40500000000000003</v>
      </c>
      <c r="L96" s="641">
        <v>4</v>
      </c>
      <c r="M96" s="695">
        <f t="shared" si="19"/>
        <v>1.62</v>
      </c>
      <c r="N96" s="923" t="s">
        <v>119</v>
      </c>
      <c r="O96" s="797">
        <v>0.375</v>
      </c>
      <c r="P96" s="917">
        <v>43321</v>
      </c>
      <c r="Q96" s="917">
        <v>43347</v>
      </c>
      <c r="R96" s="695">
        <f t="shared" si="20"/>
        <v>8.0000000000000071</v>
      </c>
      <c r="S96" s="761">
        <f>IF(INDEX(Historical!$D$7:$D$1439,MATCH(B96,Historical!$B$7:$B$1446,0))=0,"n/a",(INDEX(Historical!$C$7:$C$1439,MATCH(B96,Historical!$B$7:$B$1446,0))/INDEX(Historical!$D$7:$D$1439,MATCH(B96,Historical!$B$7:$B$1446,0))-1)*100)</f>
        <v>20.238095238095234</v>
      </c>
      <c r="T96" s="761">
        <f>IF(INDEX(Historical!$F$7:$F$1432,MATCH(B96,Historical!$B$7:$B$1446,0))=0,"n/a",((INDEX(Historical!$C$7:$C$1439,MATCH(B96,Historical!$B$7:$B$1446,0))/INDEX(Historical!$F$7:$F$1432,MATCH(B96,Historical!$B$7:$B$1446,0)))^(1/3)-1)*100)</f>
        <v>12.998959524111676</v>
      </c>
      <c r="U96" s="761">
        <f>IF(INDEX(Historical!$H$7:$H$1432,MATCH(B96,Historical!$B$7:$B$1446,0))=0,"n/a",((INDEX(Historical!$C$7:$C$1439,MATCH(B96,Historical!$B$7:$B$1446,0))/INDEX(Historical!$H$7:$H$1432,MATCH(B96,Historical!$B$7:$B$1446,0)))^(1/5)-1)*100)</f>
        <v>10.490505652353432</v>
      </c>
      <c r="V96" s="761">
        <f>IF(INDEX(Historical!$O$7:$O$1432,MATCH(B96,Historical!$B$7:$B$1446,0))=0,"n/a",((INDEX(Historical!$C$7:$C$1439,MATCH(B96,Historical!$B$7:$B$1446,0))/INDEX(Historical!$O$7:$O$1432,MATCH(B96,Historical!$B$7:$B$1446,0)))^(1/10)-1)*100)</f>
        <v>-2.0307081485873679</v>
      </c>
      <c r="W96" s="762" t="str">
        <f t="shared" si="21"/>
        <v>n/a</v>
      </c>
      <c r="X96" s="763">
        <f t="shared" si="22"/>
        <v>0.86698393821102748</v>
      </c>
      <c r="Y96" s="928"/>
      <c r="Z96" s="704">
        <f t="shared" si="23"/>
        <v>41.75257731958763</v>
      </c>
      <c r="AA96" s="937">
        <f t="shared" si="24"/>
        <v>11.992268041237114</v>
      </c>
      <c r="AB96" s="641">
        <v>12</v>
      </c>
      <c r="AC96" s="918">
        <v>3.88</v>
      </c>
      <c r="AD96" s="918">
        <v>3.02</v>
      </c>
      <c r="AE96" s="918">
        <v>4.58</v>
      </c>
      <c r="AF96" s="918">
        <v>1.31</v>
      </c>
      <c r="AG96" s="918">
        <v>11.4</v>
      </c>
      <c r="AH96" s="918">
        <v>44.4</v>
      </c>
      <c r="AI96" s="918">
        <v>10.780000000000001</v>
      </c>
      <c r="AJ96" s="918">
        <v>12.1</v>
      </c>
      <c r="AK96" s="918">
        <v>3.9699999999999998</v>
      </c>
      <c r="AL96" s="930">
        <v>37160</v>
      </c>
      <c r="AM96" s="924">
        <v>0.3</v>
      </c>
      <c r="AN96" s="918">
        <v>0.81</v>
      </c>
      <c r="AO96" s="804">
        <f t="shared" si="25"/>
        <v>1.9798623693368214</v>
      </c>
      <c r="AP96" s="805">
        <f t="shared" si="26"/>
        <v>13.972130410573936</v>
      </c>
      <c r="AQ96" s="938">
        <f t="shared" si="27"/>
        <v>-16.440650143424349</v>
      </c>
      <c r="AR96" s="704">
        <f>INDEX(Historical!$C$7:$C$1439,MATCH(B96,Historical!$B$7:$B$1446,0))*IF(AH96="n/a",1.03,IF(AH96&lt;0,1.01,IF(AH96&gt;10,1.1,(1+AH96/100))))</f>
        <v>1.6665000000000001</v>
      </c>
      <c r="AS96" s="937">
        <f t="shared" si="28"/>
        <v>1.8331500000000003</v>
      </c>
      <c r="AT96" s="937">
        <f t="shared" si="32"/>
        <v>1.9059260550000003</v>
      </c>
      <c r="AU96" s="937">
        <f t="shared" si="32"/>
        <v>1.9815913193835004</v>
      </c>
      <c r="AV96" s="937">
        <f t="shared" si="32"/>
        <v>2.0602604947630256</v>
      </c>
      <c r="AW96" s="704">
        <f t="shared" si="29"/>
        <v>9.4474278691465265</v>
      </c>
      <c r="AX96" s="812">
        <f t="shared" si="30"/>
        <v>20.303949858470936</v>
      </c>
      <c r="AY96" s="997">
        <v>1.1000000000000001</v>
      </c>
      <c r="AZ96" s="924">
        <v>14.38</v>
      </c>
      <c r="BA96" s="924">
        <v>-16.96</v>
      </c>
      <c r="BB96" s="924">
        <v>-5.96</v>
      </c>
      <c r="BC96" s="924">
        <v>-6.13</v>
      </c>
      <c r="BE96" s="666">
        <v>2011</v>
      </c>
      <c r="BF96" s="948" t="e">
        <f>#VALUE!</f>
        <v>#VALUE!</v>
      </c>
      <c r="BG96" s="933">
        <v>1.4000000000000001</v>
      </c>
    </row>
    <row r="97" spans="1:59" ht="11.25" customHeight="1" x14ac:dyDescent="0.2">
      <c r="A97" s="611" t="s">
        <v>465</v>
      </c>
      <c r="B97" s="927" t="s">
        <v>466</v>
      </c>
      <c r="C97" s="994" t="s">
        <v>247</v>
      </c>
      <c r="D97" s="994" t="s">
        <v>4354</v>
      </c>
      <c r="E97" s="794">
        <v>16</v>
      </c>
      <c r="F97" s="526">
        <v>233</v>
      </c>
      <c r="G97" s="526" t="s">
        <v>115</v>
      </c>
      <c r="H97" s="526" t="s">
        <v>115</v>
      </c>
      <c r="I97" s="926">
        <v>71.06</v>
      </c>
      <c r="J97" s="704">
        <f t="shared" si="18"/>
        <v>2.8145229383619479</v>
      </c>
      <c r="K97" s="929">
        <v>0.5</v>
      </c>
      <c r="L97" s="641">
        <v>4</v>
      </c>
      <c r="M97" s="695">
        <f t="shared" si="19"/>
        <v>2</v>
      </c>
      <c r="N97" s="923" t="s">
        <v>467</v>
      </c>
      <c r="O97" s="797">
        <v>0.45</v>
      </c>
      <c r="P97" s="917">
        <v>43543</v>
      </c>
      <c r="Q97" s="917">
        <v>43565</v>
      </c>
      <c r="R97" s="695">
        <f t="shared" si="20"/>
        <v>11.111111111111107</v>
      </c>
      <c r="S97" s="761">
        <f>IF(INDEX(Historical!$D$7:$D$1439,MATCH(B97,Historical!$B$7:$B$1446,0))=0,"n/a",(INDEX(Historical!$C$7:$C$1439,MATCH(B97,Historical!$B$7:$B$1446,0))/INDEX(Historical!$D$7:$D$1439,MATCH(B97,Historical!$B$7:$B$1446,0))-1)*100)</f>
        <v>32.352941176470587</v>
      </c>
      <c r="T97" s="761">
        <f>IF(INDEX(Historical!$F$7:$F$1432,MATCH(B97,Historical!$B$7:$B$1446,0))=0,"n/a",((INDEX(Historical!$C$7:$C$1439,MATCH(B97,Historical!$B$7:$B$1446,0))/INDEX(Historical!$F$7:$F$1432,MATCH(B97,Historical!$B$7:$B$1446,0)))^(1/3)-1)*100)</f>
        <v>25.072421800674839</v>
      </c>
      <c r="U97" s="761">
        <f>IF(INDEX(Historical!$H$7:$H$1432,MATCH(B97,Historical!$B$7:$B$1446,0))=0,"n/a",((INDEX(Historical!$C$7:$C$1439,MATCH(B97,Historical!$B$7:$B$1446,0))/INDEX(Historical!$H$7:$H$1432,MATCH(B97,Historical!$B$7:$B$1446,0)))^(1/5)-1)*100)</f>
        <v>21.493409089334857</v>
      </c>
      <c r="V97" s="761">
        <f>IF(INDEX(Historical!$O$7:$O$1432,MATCH(B97,Historical!$B$7:$B$1446,0))=0,"n/a",((INDEX(Historical!$C$7:$C$1439,MATCH(B97,Historical!$B$7:$B$1446,0))/INDEX(Historical!$O$7:$O$1432,MATCH(B97,Historical!$B$7:$B$1446,0)))^(1/10)-1)*100)</f>
        <v>13.005521428970447</v>
      </c>
      <c r="W97" s="762">
        <f t="shared" si="21"/>
        <v>1.6526372438599208</v>
      </c>
      <c r="X97" s="763">
        <f t="shared" si="22"/>
        <v>0.43421028463302741</v>
      </c>
      <c r="Y97" s="715"/>
      <c r="Z97" s="704">
        <f t="shared" si="23"/>
        <v>38.022813688212928</v>
      </c>
      <c r="AA97" s="937">
        <f t="shared" si="24"/>
        <v>13.509505703422054</v>
      </c>
      <c r="AB97" s="641">
        <v>2</v>
      </c>
      <c r="AC97" s="918">
        <v>5.26</v>
      </c>
      <c r="AD97" s="918">
        <v>1.56</v>
      </c>
      <c r="AE97" s="918">
        <v>0.45</v>
      </c>
      <c r="AF97" s="918">
        <v>6.47</v>
      </c>
      <c r="AG97" s="918">
        <v>31.900000000000002</v>
      </c>
      <c r="AH97" s="920">
        <v>11.600000000000001</v>
      </c>
      <c r="AI97" s="920">
        <v>5.79</v>
      </c>
      <c r="AJ97" s="918">
        <v>49.5</v>
      </c>
      <c r="AK97" s="918">
        <v>8.67</v>
      </c>
      <c r="AL97" s="930">
        <v>19250</v>
      </c>
      <c r="AM97" s="924">
        <v>1</v>
      </c>
      <c r="AN97" s="918">
        <v>0.44</v>
      </c>
      <c r="AO97" s="804">
        <f t="shared" si="25"/>
        <v>10.79842632427475</v>
      </c>
      <c r="AP97" s="805">
        <f t="shared" si="26"/>
        <v>24.307932027696804</v>
      </c>
      <c r="AQ97" s="938">
        <f t="shared" si="27"/>
        <v>97.09727085448128</v>
      </c>
      <c r="AR97" s="704">
        <f>INDEX(Historical!$C$7:$C$1439,MATCH(B97,Historical!$B$7:$B$1446,0))*IF(AH97="n/a",1.03,IF(AH97&lt;0,1.01,IF(AH97&gt;10,1.1,(1+AH97/100))))</f>
        <v>1.9800000000000002</v>
      </c>
      <c r="AS97" s="937">
        <f t="shared" si="28"/>
        <v>2.0946420000000003</v>
      </c>
      <c r="AT97" s="937">
        <f t="shared" si="32"/>
        <v>2.2762474614000006</v>
      </c>
      <c r="AU97" s="937">
        <f t="shared" si="32"/>
        <v>2.4735981163033807</v>
      </c>
      <c r="AV97" s="937">
        <f t="shared" si="32"/>
        <v>2.6880590729868836</v>
      </c>
      <c r="AW97" s="704">
        <f t="shared" si="29"/>
        <v>11.512546650690265</v>
      </c>
      <c r="AX97" s="812">
        <f t="shared" si="30"/>
        <v>16.201163313664882</v>
      </c>
      <c r="AY97" s="997">
        <v>0.95</v>
      </c>
      <c r="AZ97" s="924">
        <v>48.91</v>
      </c>
      <c r="BA97" s="924">
        <v>-15.78</v>
      </c>
      <c r="BB97" s="924">
        <v>11.940000000000001</v>
      </c>
      <c r="BC97" s="924">
        <v>3.1399999999999997</v>
      </c>
      <c r="BE97" s="666">
        <v>2004</v>
      </c>
      <c r="BF97" s="948" t="e">
        <f>#VALUE!</f>
        <v>#VALUE!</v>
      </c>
      <c r="BG97" s="933">
        <v>8.1</v>
      </c>
    </row>
    <row r="98" spans="1:59" ht="11.25" customHeight="1" x14ac:dyDescent="0.2">
      <c r="A98" s="537" t="s">
        <v>1024</v>
      </c>
      <c r="B98" s="927" t="s">
        <v>1025</v>
      </c>
      <c r="C98" s="994" t="s">
        <v>247</v>
      </c>
      <c r="D98" s="994" t="s">
        <v>4383</v>
      </c>
      <c r="E98" s="794">
        <v>6</v>
      </c>
      <c r="F98" s="526">
        <v>746</v>
      </c>
      <c r="G98" s="526" t="s">
        <v>115</v>
      </c>
      <c r="H98" s="526" t="s">
        <v>115</v>
      </c>
      <c r="I98" s="926">
        <v>50.33</v>
      </c>
      <c r="J98" s="704">
        <f t="shared" si="18"/>
        <v>1.6689847009735743</v>
      </c>
      <c r="K98" s="929">
        <v>0.21</v>
      </c>
      <c r="L98" s="641">
        <v>4</v>
      </c>
      <c r="M98" s="695">
        <f t="shared" si="19"/>
        <v>0.84</v>
      </c>
      <c r="N98" s="923" t="s">
        <v>149</v>
      </c>
      <c r="O98" s="797">
        <v>0.19</v>
      </c>
      <c r="P98" s="917">
        <v>43423</v>
      </c>
      <c r="Q98" s="917">
        <v>43448</v>
      </c>
      <c r="R98" s="695">
        <f t="shared" si="20"/>
        <v>10.52631578947368</v>
      </c>
      <c r="S98" s="761">
        <f>IF(INDEX(Historical!$D$7:$D$1439,MATCH(B98,Historical!$B$7:$B$1446,0))=0,"n/a",(INDEX(Historical!$C$7:$C$1439,MATCH(B98,Historical!$B$7:$B$1446,0))/INDEX(Historical!$D$7:$D$1439,MATCH(B98,Historical!$B$7:$B$1446,0))-1)*100)</f>
        <v>13.868613138686126</v>
      </c>
      <c r="T98" s="761">
        <f>IF(INDEX(Historical!$F$7:$F$1432,MATCH(B98,Historical!$B$7:$B$1446,0))=0,"n/a",((INDEX(Historical!$C$7:$C$1439,MATCH(B98,Historical!$B$7:$B$1446,0))/INDEX(Historical!$F$7:$F$1432,MATCH(B98,Historical!$B$7:$B$1446,0)))^(1/3)-1)*100)</f>
        <v>14.106863110398216</v>
      </c>
      <c r="U98" s="761">
        <f>IF(INDEX(Historical!$H$7:$H$1432,MATCH(B98,Historical!$B$7:$B$1446,0))=0,"n/a",((INDEX(Historical!$C$7:$C$1439,MATCH(B98,Historical!$B$7:$B$1446,0))/INDEX(Historical!$H$7:$H$1432,MATCH(B98,Historical!$B$7:$B$1446,0)))^(1/5)-1)*100)</f>
        <v>50.806104078261448</v>
      </c>
      <c r="V98" s="761">
        <f>IF(INDEX(Historical!$O$7:$O$1432,MATCH(B98,Historical!$B$7:$B$1446,0))=0,"n/a",((INDEX(Historical!$C$7:$C$1439,MATCH(B98,Historical!$B$7:$B$1446,0))/INDEX(Historical!$O$7:$O$1432,MATCH(B98,Historical!$B$7:$B$1446,0)))^(1/10)-1)*100)</f>
        <v>31.617143138046622</v>
      </c>
      <c r="W98" s="762">
        <f t="shared" si="21"/>
        <v>1.6069163446055854</v>
      </c>
      <c r="X98" s="763" t="str">
        <f t="shared" si="22"/>
        <v>n/a</v>
      </c>
      <c r="Y98" s="707"/>
      <c r="Z98" s="704">
        <f t="shared" si="23"/>
        <v>28.668941979522184</v>
      </c>
      <c r="AA98" s="937">
        <f t="shared" si="24"/>
        <v>17.177474402730375</v>
      </c>
      <c r="AB98" s="641">
        <v>12</v>
      </c>
      <c r="AC98" s="918">
        <v>2.93</v>
      </c>
      <c r="AD98" s="918">
        <v>1.1499999999999999</v>
      </c>
      <c r="AE98" s="918">
        <v>0.89</v>
      </c>
      <c r="AF98" s="918">
        <v>2.78</v>
      </c>
      <c r="AG98" s="918">
        <v>16.8</v>
      </c>
      <c r="AH98" s="918">
        <v>20.8</v>
      </c>
      <c r="AI98" s="918">
        <v>13.73</v>
      </c>
      <c r="AJ98" s="918">
        <v>-18.399999999999999</v>
      </c>
      <c r="AK98" s="918">
        <v>15</v>
      </c>
      <c r="AL98" s="930">
        <v>4570</v>
      </c>
      <c r="AM98" s="924">
        <v>1.3</v>
      </c>
      <c r="AN98" s="918">
        <v>0.77</v>
      </c>
      <c r="AO98" s="804">
        <f t="shared" si="25"/>
        <v>35.297614376504647</v>
      </c>
      <c r="AP98" s="805">
        <f t="shared" si="26"/>
        <v>52.475088779235023</v>
      </c>
      <c r="AQ98" s="938">
        <f t="shared" si="27"/>
        <v>45.683643312167547</v>
      </c>
      <c r="AR98" s="704">
        <f>INDEX(Historical!$C$7:$C$1439,MATCH(B98,Historical!$B$7:$B$1446,0))*IF(AH98="n/a",1.03,IF(AH98&lt;0,1.01,IF(AH98&gt;10,1.1,(1+AH98/100))))</f>
        <v>0.8580000000000001</v>
      </c>
      <c r="AS98" s="937">
        <f t="shared" si="28"/>
        <v>0.94380000000000019</v>
      </c>
      <c r="AT98" s="937">
        <f t="shared" si="32"/>
        <v>1.0381800000000003</v>
      </c>
      <c r="AU98" s="937">
        <f t="shared" si="32"/>
        <v>1.1419980000000005</v>
      </c>
      <c r="AV98" s="937">
        <f t="shared" si="32"/>
        <v>1.2561978000000007</v>
      </c>
      <c r="AW98" s="704">
        <f t="shared" si="29"/>
        <v>5.2381758000000023</v>
      </c>
      <c r="AX98" s="812">
        <f t="shared" si="30"/>
        <v>10.407661037154783</v>
      </c>
      <c r="AY98" s="997">
        <v>1.64</v>
      </c>
      <c r="AZ98" s="924">
        <v>20.059999999999999</v>
      </c>
      <c r="BA98" s="924">
        <v>-27.91</v>
      </c>
      <c r="BB98" s="924">
        <v>-1.24</v>
      </c>
      <c r="BC98" s="924">
        <v>-12.379999999999999</v>
      </c>
      <c r="BE98" s="666">
        <v>2014</v>
      </c>
      <c r="BF98" s="948" t="e">
        <f>#VALUE!</f>
        <v>#VALUE!</v>
      </c>
      <c r="BG98" s="933">
        <v>6.7</v>
      </c>
    </row>
    <row r="99" spans="1:59" ht="11.25" customHeight="1" x14ac:dyDescent="0.2">
      <c r="A99" s="537" t="s">
        <v>980</v>
      </c>
      <c r="B99" s="927" t="s">
        <v>981</v>
      </c>
      <c r="C99" s="994" t="s">
        <v>123</v>
      </c>
      <c r="D99" s="994" t="s">
        <v>4208</v>
      </c>
      <c r="E99" s="794">
        <v>10</v>
      </c>
      <c r="F99" s="526">
        <v>328</v>
      </c>
      <c r="G99" s="526" t="s">
        <v>106</v>
      </c>
      <c r="H99" s="526" t="s">
        <v>106</v>
      </c>
      <c r="I99" s="926">
        <v>92.8</v>
      </c>
      <c r="J99" s="704">
        <f t="shared" si="18"/>
        <v>0.50646551724137923</v>
      </c>
      <c r="K99" s="929">
        <v>0.47</v>
      </c>
      <c r="L99" s="641">
        <v>1</v>
      </c>
      <c r="M99" s="695">
        <f t="shared" si="19"/>
        <v>0.47</v>
      </c>
      <c r="N99" s="923" t="s">
        <v>982</v>
      </c>
      <c r="O99" s="797">
        <v>0.42</v>
      </c>
      <c r="P99" s="917">
        <v>43458</v>
      </c>
      <c r="Q99" s="917">
        <v>43483</v>
      </c>
      <c r="R99" s="695">
        <f t="shared" si="20"/>
        <v>11.904761904761903</v>
      </c>
      <c r="S99" s="761">
        <f>IF(INDEX(Historical!$D$7:$D$1439,MATCH(B99,Historical!$B$7:$B$1446,0))=0,"n/a",(INDEX(Historical!$C$7:$C$1439,MATCH(B99,Historical!$B$7:$B$1446,0))/INDEX(Historical!$D$7:$D$1439,MATCH(B99,Historical!$B$7:$B$1446,0))-1)*100)</f>
        <v>10.526315789473673</v>
      </c>
      <c r="T99" s="761">
        <f>IF(INDEX(Historical!$F$7:$F$1432,MATCH(B99,Historical!$B$7:$B$1446,0))=0,"n/a",((INDEX(Historical!$C$7:$C$1439,MATCH(B99,Historical!$B$7:$B$1446,0))/INDEX(Historical!$F$7:$F$1432,MATCH(B99,Historical!$B$7:$B$1446,0)))^(1/3)-1)*100)</f>
        <v>11.868894208139679</v>
      </c>
      <c r="U99" s="761">
        <f>IF(INDEX(Historical!$H$7:$H$1432,MATCH(B99,Historical!$B$7:$B$1446,0))=0,"n/a",((INDEX(Historical!$C$7:$C$1439,MATCH(B99,Historical!$B$7:$B$1446,0))/INDEX(Historical!$H$7:$H$1432,MATCH(B99,Historical!$B$7:$B$1446,0)))^(1/5)-1)*100)</f>
        <v>13.80604263098537</v>
      </c>
      <c r="V99" s="761">
        <f>IF(INDEX(Historical!$O$7:$O$1432,MATCH(B99,Historical!$B$7:$B$1446,0))=0,"n/a",((INDEX(Historical!$C$7:$C$1439,MATCH(B99,Historical!$B$7:$B$1446,0))/INDEX(Historical!$O$7:$O$1432,MATCH(B99,Historical!$B$7:$B$1446,0)))^(1/10)-1)*100)</f>
        <v>19.068466559994434</v>
      </c>
      <c r="W99" s="762">
        <f t="shared" si="21"/>
        <v>0.72402479704112088</v>
      </c>
      <c r="X99" s="763">
        <f t="shared" si="22"/>
        <v>1.3148612029509876</v>
      </c>
      <c r="Y99" s="928"/>
      <c r="Z99" s="704">
        <f t="shared" si="23"/>
        <v>19.665271966527197</v>
      </c>
      <c r="AA99" s="937">
        <f t="shared" si="24"/>
        <v>38.828451882845187</v>
      </c>
      <c r="AB99" s="641">
        <v>12</v>
      </c>
      <c r="AC99" s="918">
        <v>2.39</v>
      </c>
      <c r="AD99" s="918">
        <v>1.62</v>
      </c>
      <c r="AE99" s="918">
        <v>4.8899999999999997</v>
      </c>
      <c r="AF99" s="918">
        <v>4.32</v>
      </c>
      <c r="AG99" s="918">
        <v>11.700000000000001</v>
      </c>
      <c r="AH99" s="918">
        <v>20.100000000000001</v>
      </c>
      <c r="AI99" s="918">
        <v>14.71</v>
      </c>
      <c r="AJ99" s="918">
        <v>10.5</v>
      </c>
      <c r="AK99" s="918">
        <v>24</v>
      </c>
      <c r="AL99" s="930">
        <v>3150</v>
      </c>
      <c r="AM99" s="924">
        <v>0.8</v>
      </c>
      <c r="AN99" s="918">
        <v>0.23</v>
      </c>
      <c r="AO99" s="804">
        <f t="shared" si="25"/>
        <v>-24.515943734618439</v>
      </c>
      <c r="AP99" s="805">
        <f t="shared" si="26"/>
        <v>14.312508148226749</v>
      </c>
      <c r="AQ99" s="938">
        <f t="shared" si="27"/>
        <v>173.03960814332919</v>
      </c>
      <c r="AR99" s="704">
        <f>INDEX(Historical!$C$7:$C$1439,MATCH(B99,Historical!$B$7:$B$1446,0))*IF(AH99="n/a",1.03,IF(AH99&lt;0,1.01,IF(AH99&gt;10,1.1,(1+AH99/100))))</f>
        <v>0.46200000000000002</v>
      </c>
      <c r="AS99" s="937">
        <f t="shared" si="28"/>
        <v>0.5082000000000001</v>
      </c>
      <c r="AT99" s="937">
        <f t="shared" si="32"/>
        <v>0.55902000000000018</v>
      </c>
      <c r="AU99" s="937">
        <f t="shared" si="32"/>
        <v>0.6149220000000003</v>
      </c>
      <c r="AV99" s="937">
        <f t="shared" si="32"/>
        <v>0.67641420000000041</v>
      </c>
      <c r="AW99" s="704">
        <f t="shared" si="29"/>
        <v>2.8205562000000013</v>
      </c>
      <c r="AX99" s="812">
        <f t="shared" si="30"/>
        <v>3.0393924568965534</v>
      </c>
      <c r="AY99" s="997">
        <v>1.01</v>
      </c>
      <c r="AZ99" s="924">
        <v>26.85</v>
      </c>
      <c r="BA99" s="924">
        <v>-21.22</v>
      </c>
      <c r="BB99" s="924">
        <v>6.11</v>
      </c>
      <c r="BC99" s="924">
        <v>-1.59</v>
      </c>
      <c r="BE99" s="666">
        <v>2010</v>
      </c>
      <c r="BF99" s="948" t="e">
        <f>#VALUE!</f>
        <v>#VALUE!</v>
      </c>
      <c r="BG99" s="933">
        <v>8</v>
      </c>
    </row>
    <row r="100" spans="1:59" ht="11.25" customHeight="1" x14ac:dyDescent="0.2">
      <c r="A100" s="932" t="s">
        <v>4111</v>
      </c>
      <c r="B100" s="927" t="s">
        <v>4112</v>
      </c>
      <c r="C100" s="994" t="s">
        <v>247</v>
      </c>
      <c r="D100" s="994" t="s">
        <v>4390</v>
      </c>
      <c r="E100" s="794">
        <v>5</v>
      </c>
      <c r="F100" s="526">
        <v>870</v>
      </c>
      <c r="G100" s="526" t="s">
        <v>106</v>
      </c>
      <c r="H100" s="526" t="s">
        <v>106</v>
      </c>
      <c r="I100" s="926">
        <v>23.18</v>
      </c>
      <c r="J100" s="704">
        <f t="shared" si="18"/>
        <v>1.2079378774805869</v>
      </c>
      <c r="K100" s="929">
        <v>0.28000000000000003</v>
      </c>
      <c r="L100" s="641">
        <v>1</v>
      </c>
      <c r="M100" s="695">
        <f t="shared" si="19"/>
        <v>0.28000000000000003</v>
      </c>
      <c r="N100" s="923" t="s">
        <v>4482</v>
      </c>
      <c r="O100" s="797">
        <v>0.25</v>
      </c>
      <c r="P100" s="917">
        <v>43538</v>
      </c>
      <c r="Q100" s="917">
        <v>43553</v>
      </c>
      <c r="R100" s="695">
        <f t="shared" si="20"/>
        <v>12.000000000000011</v>
      </c>
      <c r="S100" s="761">
        <f>IF(INDEX(Historical!$D$7:$D$1439,MATCH(B100,Historical!$B$7:$B$1446,0))=0,"n/a",(INDEX(Historical!$C$7:$C$1439,MATCH(B100,Historical!$B$7:$B$1446,0))/INDEX(Historical!$D$7:$D$1439,MATCH(B100,Historical!$B$7:$B$1446,0))-1)*100)</f>
        <v>25</v>
      </c>
      <c r="T100" s="761">
        <f>IF(INDEX(Historical!$F$7:$F$1432,MATCH(B100,Historical!$B$7:$B$1446,0))=0,"n/a",((INDEX(Historical!$C$7:$C$1439,MATCH(B100,Historical!$B$7:$B$1446,0))/INDEX(Historical!$F$7:$F$1432,MATCH(B100,Historical!$B$7:$B$1446,0)))^(1/3)-1)*100)</f>
        <v>18.563110149668759</v>
      </c>
      <c r="U100" s="761" t="str">
        <f>IF(INDEX(Historical!$H$7:$H$1432,MATCH(B100,Historical!$B$7:$B$1446,0))=0,"n/a",((INDEX(Historical!$C$7:$C$1439,MATCH(B100,Historical!$B$7:$B$1446,0))/INDEX(Historical!$H$7:$H$1432,MATCH(B100,Historical!$B$7:$B$1446,0)))^(1/5)-1)*100)</f>
        <v>n/a</v>
      </c>
      <c r="V100" s="761" t="str">
        <f>IF(INDEX(Historical!$O$7:$O$1432,MATCH(B100,Historical!$B$7:$B$1446,0))=0,"n/a",((INDEX(Historical!$C$7:$C$1439,MATCH(B100,Historical!$B$7:$B$1446,0))/INDEX(Historical!$O$7:$O$1432,MATCH(B100,Historical!$B$7:$B$1446,0)))^(1/10)-1)*100)</f>
        <v>n/a</v>
      </c>
      <c r="W100" s="762" t="str">
        <f t="shared" si="21"/>
        <v>n/a</v>
      </c>
      <c r="X100" s="763" t="str">
        <f t="shared" si="22"/>
        <v>n/a</v>
      </c>
      <c r="Y100" s="928"/>
      <c r="Z100" s="704">
        <f t="shared" si="23"/>
        <v>13.461538461538463</v>
      </c>
      <c r="AA100" s="937">
        <f t="shared" si="24"/>
        <v>11.144230769230768</v>
      </c>
      <c r="AB100" s="641">
        <v>12</v>
      </c>
      <c r="AC100" s="918">
        <v>2.08</v>
      </c>
      <c r="AD100" s="918" t="s">
        <v>137</v>
      </c>
      <c r="AE100" s="918">
        <v>0.38</v>
      </c>
      <c r="AF100" s="918">
        <v>1.2</v>
      </c>
      <c r="AG100" s="918">
        <v>10.9</v>
      </c>
      <c r="AH100" s="918">
        <v>32.9</v>
      </c>
      <c r="AI100" s="918" t="s">
        <v>137</v>
      </c>
      <c r="AJ100" s="918">
        <v>15.2</v>
      </c>
      <c r="AK100" s="918" t="s">
        <v>137</v>
      </c>
      <c r="AL100" s="930">
        <v>43.11</v>
      </c>
      <c r="AM100" s="924">
        <v>0.1</v>
      </c>
      <c r="AN100" s="918">
        <v>0.42</v>
      </c>
      <c r="AO100" s="804" t="str">
        <f t="shared" si="25"/>
        <v>n/a</v>
      </c>
      <c r="AP100" s="805" t="str">
        <f t="shared" si="26"/>
        <v>n/a</v>
      </c>
      <c r="AQ100" s="938">
        <f t="shared" si="27"/>
        <v>-22.90531961549005</v>
      </c>
      <c r="AR100" s="704">
        <f>INDEX(Historical!$C$7:$C$1439,MATCH(B100,Historical!$B$7:$B$1446,0))*IF(AH100="n/a",1.03,IF(AH100&lt;0,1.01,IF(AH100&gt;10,1.1,(1+AH100/100))))</f>
        <v>0.27500000000000002</v>
      </c>
      <c r="AS100" s="937">
        <f t="shared" si="28"/>
        <v>0.28325000000000006</v>
      </c>
      <c r="AT100" s="937">
        <f t="shared" si="32"/>
        <v>0.29174750000000005</v>
      </c>
      <c r="AU100" s="937">
        <f t="shared" si="32"/>
        <v>0.30049992500000006</v>
      </c>
      <c r="AV100" s="937">
        <f t="shared" si="32"/>
        <v>0.30951492275000009</v>
      </c>
      <c r="AW100" s="704">
        <f t="shared" si="29"/>
        <v>1.4600123477500002</v>
      </c>
      <c r="AX100" s="812">
        <f t="shared" si="30"/>
        <v>6.2985864872735124</v>
      </c>
      <c r="AY100" s="997">
        <v>0.19</v>
      </c>
      <c r="AZ100" s="924">
        <v>4.6500000000000004</v>
      </c>
      <c r="BA100" s="924">
        <v>-20.07</v>
      </c>
      <c r="BB100" s="924">
        <v>-6.21</v>
      </c>
      <c r="BC100" s="924">
        <v>-11.77</v>
      </c>
      <c r="BE100" s="666">
        <v>2015</v>
      </c>
      <c r="BF100" s="948" t="e">
        <f>#VALUE!</f>
        <v>#VALUE!</v>
      </c>
      <c r="BG100" s="933">
        <v>5.6000000000000005</v>
      </c>
    </row>
    <row r="101" spans="1:59" ht="11.25" customHeight="1" x14ac:dyDescent="0.2">
      <c r="A101" s="537" t="s">
        <v>150</v>
      </c>
      <c r="B101" s="927" t="s">
        <v>151</v>
      </c>
      <c r="C101" s="994" t="s">
        <v>154</v>
      </c>
      <c r="D101" s="994" t="s">
        <v>4361</v>
      </c>
      <c r="E101" s="794">
        <v>47</v>
      </c>
      <c r="F101" s="526">
        <v>40</v>
      </c>
      <c r="G101" s="526" t="s">
        <v>37</v>
      </c>
      <c r="H101" s="526" t="s">
        <v>37</v>
      </c>
      <c r="I101" s="918">
        <v>249.73</v>
      </c>
      <c r="J101" s="704">
        <f t="shared" si="18"/>
        <v>1.2333319985584432</v>
      </c>
      <c r="K101" s="929">
        <v>0.77</v>
      </c>
      <c r="L101" s="641">
        <v>4</v>
      </c>
      <c r="M101" s="695">
        <f t="shared" si="19"/>
        <v>3.08</v>
      </c>
      <c r="N101" s="923" t="s">
        <v>152</v>
      </c>
      <c r="O101" s="797">
        <v>0.75</v>
      </c>
      <c r="P101" s="917">
        <v>43441</v>
      </c>
      <c r="Q101" s="917">
        <v>43465</v>
      </c>
      <c r="R101" s="695">
        <f t="shared" si="20"/>
        <v>2.6666666666666687</v>
      </c>
      <c r="S101" s="761">
        <f>IF(INDEX(Historical!$D$7:$D$1439,MATCH(B101,Historical!$B$7:$B$1446,0))=0,"n/a",(INDEX(Historical!$C$7:$C$1439,MATCH(B101,Historical!$B$7:$B$1446,0))/INDEX(Historical!$D$7:$D$1439,MATCH(B101,Historical!$B$7:$B$1446,0))-1)*100)</f>
        <v>2.7210884353741527</v>
      </c>
      <c r="T101" s="761">
        <f>IF(INDEX(Historical!$F$7:$F$1432,MATCH(B101,Historical!$B$7:$B$1446,0))=0,"n/a",((INDEX(Historical!$C$7:$C$1439,MATCH(B101,Historical!$B$7:$B$1446,0))/INDEX(Historical!$F$7:$F$1432,MATCH(B101,Historical!$B$7:$B$1446,0)))^(1/3)-1)*100)</f>
        <v>7.0756234960595465</v>
      </c>
      <c r="U101" s="761">
        <f>IF(INDEX(Historical!$H$7:$H$1432,MATCH(B101,Historical!$B$7:$B$1446,0))=0,"n/a",((INDEX(Historical!$C$7:$C$1439,MATCH(B101,Historical!$B$7:$B$1446,0))/INDEX(Historical!$H$7:$H$1432,MATCH(B101,Historical!$B$7:$B$1446,0)))^(1/5)-1)*100)</f>
        <v>8.2685152313357602</v>
      </c>
      <c r="V101" s="761">
        <f>IF(INDEX(Historical!$O$7:$O$1432,MATCH(B101,Historical!$B$7:$B$1446,0))=0,"n/a",((INDEX(Historical!$C$7:$C$1439,MATCH(B101,Historical!$B$7:$B$1446,0))/INDEX(Historical!$O$7:$O$1432,MATCH(B101,Historical!$B$7:$B$1446,0)))^(1/10)-1)*100)</f>
        <v>10.232640140525785</v>
      </c>
      <c r="W101" s="762">
        <f t="shared" si="21"/>
        <v>0.80805296754146372</v>
      </c>
      <c r="X101" s="763" t="str">
        <f t="shared" si="22"/>
        <v>n/a</v>
      </c>
      <c r="Y101" s="928" t="s">
        <v>153</v>
      </c>
      <c r="Z101" s="704">
        <f t="shared" si="23"/>
        <v>64.033264033264032</v>
      </c>
      <c r="AA101" s="937">
        <f t="shared" si="24"/>
        <v>51.918918918918919</v>
      </c>
      <c r="AB101" s="641">
        <v>9</v>
      </c>
      <c r="AC101" s="918">
        <v>4.8099999999999996</v>
      </c>
      <c r="AD101" s="918">
        <v>4.45</v>
      </c>
      <c r="AE101" s="918">
        <v>4.03</v>
      </c>
      <c r="AF101" s="918">
        <v>3.14</v>
      </c>
      <c r="AG101" s="918">
        <v>4.2</v>
      </c>
      <c r="AH101" s="918">
        <v>-34.5</v>
      </c>
      <c r="AI101" s="918">
        <v>12.520000000000001</v>
      </c>
      <c r="AJ101" s="918">
        <v>-8.3000000000000007</v>
      </c>
      <c r="AK101" s="918">
        <v>11.67</v>
      </c>
      <c r="AL101" s="930">
        <v>68680</v>
      </c>
      <c r="AM101" s="924">
        <v>0.2</v>
      </c>
      <c r="AN101" s="918">
        <v>0.98</v>
      </c>
      <c r="AO101" s="804">
        <f t="shared" si="25"/>
        <v>-42.417071689024716</v>
      </c>
      <c r="AP101" s="805">
        <f t="shared" si="26"/>
        <v>9.5018472298942029</v>
      </c>
      <c r="AQ101" s="938">
        <f t="shared" si="27"/>
        <v>169.17603113155474</v>
      </c>
      <c r="AR101" s="704">
        <f>INDEX(Historical!$C$7:$C$1439,MATCH(B101,Historical!$B$7:$B$1446,0))*IF(AH101="n/a",1.03,IF(AH101&lt;0,1.01,IF(AH101&gt;10,1.1,(1+AH101/100))))</f>
        <v>3.0502000000000002</v>
      </c>
      <c r="AS101" s="937">
        <f t="shared" si="28"/>
        <v>3.3552200000000005</v>
      </c>
      <c r="AT101" s="937">
        <f t="shared" si="32"/>
        <v>3.6907420000000011</v>
      </c>
      <c r="AU101" s="937">
        <f t="shared" si="32"/>
        <v>4.0598162000000011</v>
      </c>
      <c r="AV101" s="937">
        <f t="shared" si="32"/>
        <v>4.4657978200000015</v>
      </c>
      <c r="AW101" s="704">
        <f t="shared" si="29"/>
        <v>18.621776020000006</v>
      </c>
      <c r="AX101" s="812">
        <f t="shared" si="30"/>
        <v>7.4567637128098374</v>
      </c>
      <c r="AY101" s="997">
        <v>1.21</v>
      </c>
      <c r="AZ101" s="924">
        <v>19.71</v>
      </c>
      <c r="BA101" s="924">
        <v>-6.0699999999999994</v>
      </c>
      <c r="BB101" s="924">
        <v>1.53</v>
      </c>
      <c r="BC101" s="924">
        <v>2.54</v>
      </c>
      <c r="BE101" s="666">
        <v>1973</v>
      </c>
      <c r="BF101" s="948" t="e">
        <f>#VALUE!</f>
        <v>#VALUE!</v>
      </c>
      <c r="BG101" s="933">
        <v>1.7000000000000002</v>
      </c>
    </row>
    <row r="102" spans="1:59" s="840" customFormat="1" ht="11.25" customHeight="1" x14ac:dyDescent="0.2">
      <c r="A102" s="699" t="s">
        <v>239</v>
      </c>
      <c r="B102" s="848" t="s">
        <v>240</v>
      </c>
      <c r="C102" s="994" t="s">
        <v>108</v>
      </c>
      <c r="D102" s="994" t="s">
        <v>4372</v>
      </c>
      <c r="E102" s="820">
        <v>39</v>
      </c>
      <c r="F102" s="526">
        <v>66</v>
      </c>
      <c r="G102" s="1151" t="s">
        <v>37</v>
      </c>
      <c r="H102" s="1151" t="s">
        <v>115</v>
      </c>
      <c r="I102" s="833">
        <v>33.14</v>
      </c>
      <c r="J102" s="822">
        <f t="shared" si="18"/>
        <v>3.1382015691007847</v>
      </c>
      <c r="K102" s="823">
        <v>0.26</v>
      </c>
      <c r="L102" s="824">
        <v>4</v>
      </c>
      <c r="M102" s="825">
        <f t="shared" si="19"/>
        <v>1.04</v>
      </c>
      <c r="N102" s="826" t="s">
        <v>127</v>
      </c>
      <c r="O102" s="827">
        <v>0.23</v>
      </c>
      <c r="P102" s="828">
        <v>43462</v>
      </c>
      <c r="Q102" s="828">
        <v>43476</v>
      </c>
      <c r="R102" s="825">
        <f t="shared" si="20"/>
        <v>13.043478260869565</v>
      </c>
      <c r="S102" s="761">
        <f>IF(INDEX(Historical!$D$7:$D$1439,MATCH(B102,Historical!$B$7:$B$1446,0))=0,"n/a",(INDEX(Historical!$C$7:$C$1439,MATCH(B102,Historical!$B$7:$B$1446,0))/INDEX(Historical!$D$7:$D$1439,MATCH(B102,Historical!$B$7:$B$1446,0))-1)*100)</f>
        <v>14.999999999999991</v>
      </c>
      <c r="T102" s="761">
        <f>IF(INDEX(Historical!$F$7:$F$1432,MATCH(B102,Historical!$B$7:$B$1446,0))=0,"n/a",((INDEX(Historical!$C$7:$C$1439,MATCH(B102,Historical!$B$7:$B$1446,0))/INDEX(Historical!$F$7:$F$1432,MATCH(B102,Historical!$B$7:$B$1446,0)))^(1/3)-1)*100)</f>
        <v>15.313156133323268</v>
      </c>
      <c r="U102" s="761">
        <f>IF(INDEX(Historical!$H$7:$H$1432,MATCH(B102,Historical!$B$7:$B$1446,0))=0,"n/a",((INDEX(Historical!$C$7:$C$1439,MATCH(B102,Historical!$B$7:$B$1446,0))/INDEX(Historical!$H$7:$H$1432,MATCH(B102,Historical!$B$7:$B$1446,0)))^(1/5)-1)*100)</f>
        <v>18.725674091213417</v>
      </c>
      <c r="V102" s="761">
        <f>IF(INDEX(Historical!$O$7:$O$1432,MATCH(B102,Historical!$B$7:$B$1446,0))=0,"n/a",((INDEX(Historical!$C$7:$C$1439,MATCH(B102,Historical!$B$7:$B$1446,0))/INDEX(Historical!$O$7:$O$1432,MATCH(B102,Historical!$B$7:$B$1446,0)))^(1/10)-1)*100)</f>
        <v>13.183184633250011</v>
      </c>
      <c r="W102" s="829">
        <f t="shared" si="21"/>
        <v>1.4204211358751966</v>
      </c>
      <c r="X102" s="830" t="str">
        <f t="shared" si="22"/>
        <v>n/a</v>
      </c>
      <c r="Y102" s="831"/>
      <c r="Z102" s="822">
        <f t="shared" si="23"/>
        <v>36.111111111111114</v>
      </c>
      <c r="AA102" s="832">
        <f t="shared" si="24"/>
        <v>11.506944444444445</v>
      </c>
      <c r="AB102" s="824">
        <v>9</v>
      </c>
      <c r="AC102" s="833">
        <v>2.88</v>
      </c>
      <c r="AD102" s="833" t="s">
        <v>137</v>
      </c>
      <c r="AE102" s="833">
        <v>2.85</v>
      </c>
      <c r="AF102" s="833">
        <v>1.74</v>
      </c>
      <c r="AG102" s="833" t="s">
        <v>137</v>
      </c>
      <c r="AH102" s="833">
        <v>5.8999999999999995</v>
      </c>
      <c r="AI102" s="833">
        <v>7.6499999999999995</v>
      </c>
      <c r="AJ102" s="833">
        <v>-1.0999999999999999</v>
      </c>
      <c r="AK102" s="833">
        <v>-3.4299999999999997</v>
      </c>
      <c r="AL102" s="834">
        <v>17450</v>
      </c>
      <c r="AM102" s="835">
        <v>40.1</v>
      </c>
      <c r="AN102" s="833">
        <v>7.0000000000000007E-2</v>
      </c>
      <c r="AO102" s="836">
        <f t="shared" si="25"/>
        <v>10.356931215869755</v>
      </c>
      <c r="AP102" s="837">
        <f t="shared" si="26"/>
        <v>21.8638756603142</v>
      </c>
      <c r="AQ102" s="838">
        <f t="shared" si="27"/>
        <v>-5.6670592862508968</v>
      </c>
      <c r="AR102" s="704">
        <f>INDEX(Historical!$C$7:$C$1439,MATCH(B102,Historical!$B$7:$B$1446,0))*IF(AH102="n/a",1.03,IF(AH102&lt;0,1.01,IF(AH102&gt;10,1.1,(1+AH102/100))))</f>
        <v>0.97428000000000003</v>
      </c>
      <c r="AS102" s="832">
        <f t="shared" si="28"/>
        <v>1.04881242</v>
      </c>
      <c r="AT102" s="832">
        <f t="shared" si="32"/>
        <v>1.0593005442000001</v>
      </c>
      <c r="AU102" s="832">
        <f t="shared" si="32"/>
        <v>1.0698935496420001</v>
      </c>
      <c r="AV102" s="832">
        <f t="shared" si="32"/>
        <v>1.0805924851384201</v>
      </c>
      <c r="AW102" s="822">
        <f t="shared" si="29"/>
        <v>5.2328789989804205</v>
      </c>
      <c r="AX102" s="839">
        <f t="shared" si="30"/>
        <v>15.790220274533556</v>
      </c>
      <c r="AY102" s="998">
        <v>1.19</v>
      </c>
      <c r="AZ102" s="835">
        <v>21.21</v>
      </c>
      <c r="BA102" s="835">
        <v>-5.04</v>
      </c>
      <c r="BB102" s="835">
        <v>4.18</v>
      </c>
      <c r="BC102" s="835">
        <v>4.8500000000000005</v>
      </c>
      <c r="BD102" s="964"/>
      <c r="BE102" s="666">
        <v>1981</v>
      </c>
      <c r="BF102" s="948" t="e">
        <f>#VALUE!</f>
        <v>#VALUE!</v>
      </c>
      <c r="BG102" s="895" t="s">
        <v>137</v>
      </c>
    </row>
    <row r="103" spans="1:59" ht="11.25" customHeight="1" x14ac:dyDescent="0.2">
      <c r="A103" s="630" t="s">
        <v>4079</v>
      </c>
      <c r="B103" s="927" t="s">
        <v>4080</v>
      </c>
      <c r="C103" s="994" t="s">
        <v>131</v>
      </c>
      <c r="D103" s="994" t="s">
        <v>4367</v>
      </c>
      <c r="E103" s="794">
        <v>10</v>
      </c>
      <c r="F103" s="526">
        <v>347</v>
      </c>
      <c r="G103" s="526" t="s">
        <v>106</v>
      </c>
      <c r="H103" s="526" t="s">
        <v>106</v>
      </c>
      <c r="I103" s="926">
        <v>31.95</v>
      </c>
      <c r="J103" s="704">
        <f t="shared" si="18"/>
        <v>6.4475743348982792</v>
      </c>
      <c r="K103" s="929">
        <v>0.51500000000000001</v>
      </c>
      <c r="L103" s="641">
        <v>4</v>
      </c>
      <c r="M103" s="695">
        <f t="shared" si="19"/>
        <v>2.06</v>
      </c>
      <c r="N103" s="923" t="s">
        <v>152</v>
      </c>
      <c r="O103" s="797">
        <v>0.49</v>
      </c>
      <c r="P103" s="917">
        <v>43523</v>
      </c>
      <c r="Q103" s="917">
        <v>43553</v>
      </c>
      <c r="R103" s="695">
        <f t="shared" si="20"/>
        <v>5.1020408163265358</v>
      </c>
      <c r="S103" s="761">
        <f>IF(INDEX(Historical!$D$7:$D$1439,MATCH(B103,Historical!$B$7:$B$1446,0))=0,"n/a",(INDEX(Historical!$C$7:$C$1439,MATCH(B103,Historical!$B$7:$B$1446,0))/INDEX(Historical!$D$7:$D$1439,MATCH(B103,Historical!$B$7:$B$1446,0))-1)*100)</f>
        <v>4.8128342245989275</v>
      </c>
      <c r="T103" s="761">
        <f>IF(INDEX(Historical!$F$7:$F$1432,MATCH(B103,Historical!$B$7:$B$1446,0))=0,"n/a",((INDEX(Historical!$C$7:$C$1439,MATCH(B103,Historical!$B$7:$B$1446,0))/INDEX(Historical!$F$7:$F$1432,MATCH(B103,Historical!$B$7:$B$1446,0)))^(1/3)-1)*100)</f>
        <v>5.6937550835409523</v>
      </c>
      <c r="U103" s="761">
        <f>IF(INDEX(Historical!$H$7:$H$1432,MATCH(B103,Historical!$B$7:$B$1446,0))=0,"n/a",((INDEX(Historical!$C$7:$C$1439,MATCH(B103,Historical!$B$7:$B$1446,0))/INDEX(Historical!$H$7:$H$1432,MATCH(B103,Historical!$B$7:$B$1446,0)))^(1/5)-1)*100)</f>
        <v>6.4712341423086794</v>
      </c>
      <c r="V103" s="761">
        <f>IF(INDEX(Historical!$O$7:$O$1432,MATCH(B103,Historical!$B$7:$B$1446,0))=0,"n/a",((INDEX(Historical!$C$7:$C$1439,MATCH(B103,Historical!$B$7:$B$1446,0))/INDEX(Historical!$O$7:$O$1432,MATCH(B103,Historical!$B$7:$B$1446,0)))^(1/10)-1)*100)</f>
        <v>4.6003688831453227</v>
      </c>
      <c r="W103" s="762">
        <f t="shared" si="21"/>
        <v>1.4066772266932268</v>
      </c>
      <c r="X103" s="763" t="str">
        <f t="shared" si="22"/>
        <v>n/a</v>
      </c>
      <c r="Y103" s="927" t="s">
        <v>477</v>
      </c>
      <c r="Z103" s="704">
        <f t="shared" si="23"/>
        <v>792.30769230769238</v>
      </c>
      <c r="AA103" s="937">
        <f t="shared" si="24"/>
        <v>122.88461538461537</v>
      </c>
      <c r="AB103" s="641">
        <v>12</v>
      </c>
      <c r="AC103" s="918">
        <v>0.26</v>
      </c>
      <c r="AD103" s="918" t="s">
        <v>137</v>
      </c>
      <c r="AE103" s="918">
        <v>3.35</v>
      </c>
      <c r="AF103" s="918">
        <v>1.27</v>
      </c>
      <c r="AG103" s="918" t="s">
        <v>137</v>
      </c>
      <c r="AH103" s="918" t="s">
        <v>137</v>
      </c>
      <c r="AI103" s="918" t="s">
        <v>137</v>
      </c>
      <c r="AJ103" s="918">
        <v>-86.13</v>
      </c>
      <c r="AK103" s="918" t="s">
        <v>137</v>
      </c>
      <c r="AL103" s="930">
        <v>9990</v>
      </c>
      <c r="AM103" s="924" t="s">
        <v>137</v>
      </c>
      <c r="AN103" s="918" t="s">
        <v>137</v>
      </c>
      <c r="AO103" s="804">
        <f t="shared" si="25"/>
        <v>-109.96580690740842</v>
      </c>
      <c r="AP103" s="805">
        <f t="shared" si="26"/>
        <v>12.918808477206959</v>
      </c>
      <c r="AQ103" s="938">
        <f t="shared" si="27"/>
        <v>163.36578832782828</v>
      </c>
      <c r="AR103" s="704">
        <f>INDEX(Historical!$C$7:$C$1439,MATCH(B103,Historical!$B$7:$B$1446,0))*IF(AH103="n/a",1.03,IF(AH103&lt;0,1.01,IF(AH103&gt;10,1.1,(1+AH103/100))))</f>
        <v>2.0188000000000001</v>
      </c>
      <c r="AS103" s="937">
        <f t="shared" si="28"/>
        <v>2.079364</v>
      </c>
      <c r="AT103" s="937">
        <f t="shared" si="32"/>
        <v>2.1417449199999998</v>
      </c>
      <c r="AU103" s="937">
        <f t="shared" si="32"/>
        <v>2.2059972675999999</v>
      </c>
      <c r="AV103" s="937">
        <f t="shared" si="32"/>
        <v>2.2721771856280002</v>
      </c>
      <c r="AW103" s="704">
        <f t="shared" si="29"/>
        <v>10.718083373228001</v>
      </c>
      <c r="AX103" s="812">
        <f t="shared" si="30"/>
        <v>33.546426833264483</v>
      </c>
      <c r="AY103" s="997" t="s">
        <v>137</v>
      </c>
      <c r="AZ103" s="924">
        <v>30.349999999999998</v>
      </c>
      <c r="BA103" s="924">
        <v>-0.44</v>
      </c>
      <c r="BB103" s="924">
        <v>6.84</v>
      </c>
      <c r="BC103" s="924">
        <v>8.23</v>
      </c>
      <c r="BE103" s="666">
        <v>2010</v>
      </c>
      <c r="BF103" s="948" t="e">
        <f>#VALUE!</f>
        <v>#VALUE!</v>
      </c>
      <c r="BG103" s="933" t="s">
        <v>137</v>
      </c>
    </row>
    <row r="104" spans="1:59" ht="11.25" customHeight="1" x14ac:dyDescent="0.2">
      <c r="A104" s="611" t="s">
        <v>162</v>
      </c>
      <c r="B104" s="927" t="s">
        <v>163</v>
      </c>
      <c r="C104" s="994" t="s">
        <v>128</v>
      </c>
      <c r="D104" s="994" t="s">
        <v>4384</v>
      </c>
      <c r="E104" s="794">
        <v>35</v>
      </c>
      <c r="F104" s="526">
        <v>78</v>
      </c>
      <c r="G104" s="526" t="s">
        <v>115</v>
      </c>
      <c r="H104" s="526" t="s">
        <v>115</v>
      </c>
      <c r="I104" s="918">
        <v>52.78</v>
      </c>
      <c r="J104" s="704">
        <f t="shared" si="18"/>
        <v>1.2580522925350512</v>
      </c>
      <c r="K104" s="929">
        <v>0.16600000000000001</v>
      </c>
      <c r="L104" s="641">
        <v>4</v>
      </c>
      <c r="M104" s="695">
        <f t="shared" si="19"/>
        <v>0.66400000000000003</v>
      </c>
      <c r="N104" s="923" t="s">
        <v>164</v>
      </c>
      <c r="O104" s="797">
        <v>0.158</v>
      </c>
      <c r="P104" s="917">
        <v>43439</v>
      </c>
      <c r="Q104" s="917">
        <v>43467</v>
      </c>
      <c r="R104" s="695">
        <f t="shared" si="20"/>
        <v>5.0632911392405111</v>
      </c>
      <c r="S104" s="761">
        <f>IF(INDEX(Historical!$D$7:$D$1439,MATCH(B104,Historical!$B$7:$B$1446,0))=0,"n/a",(INDEX(Historical!$C$7:$C$1439,MATCH(B104,Historical!$B$7:$B$1446,0))/INDEX(Historical!$D$7:$D$1439,MATCH(B104,Historical!$B$7:$B$1446,0))-1)*100)</f>
        <v>8.2191780821917924</v>
      </c>
      <c r="T104" s="761">
        <f>IF(INDEX(Historical!$F$7:$F$1432,MATCH(B104,Historical!$B$7:$B$1446,0))=0,"n/a",((INDEX(Historical!$C$7:$C$1439,MATCH(B104,Historical!$B$7:$B$1446,0))/INDEX(Historical!$F$7:$F$1432,MATCH(B104,Historical!$B$7:$B$1446,0)))^(1/3)-1)*100)</f>
        <v>7.1316975180297337</v>
      </c>
      <c r="U104" s="761">
        <f>IF(INDEX(Historical!$H$7:$H$1432,MATCH(B104,Historical!$B$7:$B$1446,0))=0,"n/a",((INDEX(Historical!$C$7:$C$1439,MATCH(B104,Historical!$B$7:$B$1446,0))/INDEX(Historical!$H$7:$H$1432,MATCH(B104,Historical!$B$7:$B$1446,0)))^(1/5)-1)*100)</f>
        <v>8.4128909361458568</v>
      </c>
      <c r="V104" s="761">
        <f>IF(INDEX(Historical!$O$7:$O$1432,MATCH(B104,Historical!$B$7:$B$1446,0))=0,"n/a",((INDEX(Historical!$C$7:$C$1439,MATCH(B104,Historical!$B$7:$B$1446,0))/INDEX(Historical!$O$7:$O$1432,MATCH(B104,Historical!$B$7:$B$1446,0)))^(1/10)-1)*100)</f>
        <v>8.0965778259111119</v>
      </c>
      <c r="W104" s="762">
        <f t="shared" si="21"/>
        <v>1.0390675069190916</v>
      </c>
      <c r="X104" s="763">
        <f t="shared" si="22"/>
        <v>1.2371898435508613</v>
      </c>
      <c r="Y104" s="955"/>
      <c r="Z104" s="704">
        <f t="shared" si="23"/>
        <v>46.111111111111114</v>
      </c>
      <c r="AA104" s="937">
        <f t="shared" si="24"/>
        <v>36.652777777777779</v>
      </c>
      <c r="AB104" s="641">
        <v>4</v>
      </c>
      <c r="AC104" s="918">
        <v>1.44</v>
      </c>
      <c r="AD104" s="918">
        <v>3.9</v>
      </c>
      <c r="AE104" s="918">
        <v>7.53</v>
      </c>
      <c r="AF104" s="918">
        <v>16.86</v>
      </c>
      <c r="AG104" s="918">
        <v>55.400000000000006</v>
      </c>
      <c r="AH104" s="918">
        <v>11.600000000000001</v>
      </c>
      <c r="AI104" s="918">
        <v>6.69</v>
      </c>
      <c r="AJ104" s="918">
        <v>6.8000000000000007</v>
      </c>
      <c r="AK104" s="918">
        <v>9.44</v>
      </c>
      <c r="AL104" s="930">
        <v>24960</v>
      </c>
      <c r="AM104" s="924" t="s">
        <v>137</v>
      </c>
      <c r="AN104" s="918">
        <v>1.68</v>
      </c>
      <c r="AO104" s="804">
        <f t="shared" si="25"/>
        <v>-26.98183454909687</v>
      </c>
      <c r="AP104" s="805">
        <f t="shared" si="26"/>
        <v>9.6709432286809083</v>
      </c>
      <c r="AQ104" s="938">
        <f t="shared" si="27"/>
        <v>424.07201936516464</v>
      </c>
      <c r="AR104" s="704">
        <f>INDEX(Historical!$C$7:$C$1439,MATCH(B104,Historical!$B$7:$B$1446,0))*IF(AH104="n/a",1.03,IF(AH104&lt;0,1.01,IF(AH104&gt;10,1.1,(1+AH104/100))))</f>
        <v>0.69520000000000004</v>
      </c>
      <c r="AS104" s="937">
        <f t="shared" si="28"/>
        <v>0.74170888000000001</v>
      </c>
      <c r="AT104" s="937">
        <f t="shared" si="32"/>
        <v>0.8117261982720001</v>
      </c>
      <c r="AU104" s="937">
        <f t="shared" si="32"/>
        <v>0.88835315138887694</v>
      </c>
      <c r="AV104" s="937">
        <f t="shared" si="32"/>
        <v>0.97221368887998694</v>
      </c>
      <c r="AW104" s="704">
        <f t="shared" si="29"/>
        <v>4.1092019185408644</v>
      </c>
      <c r="AX104" s="812">
        <f t="shared" si="30"/>
        <v>7.7855284549845862</v>
      </c>
      <c r="AY104" s="997">
        <v>0.67</v>
      </c>
      <c r="AZ104" s="924">
        <v>18.420000000000002</v>
      </c>
      <c r="BA104" s="924">
        <v>-11.41</v>
      </c>
      <c r="BB104" s="924">
        <v>8.0299999999999994</v>
      </c>
      <c r="BC104" s="924">
        <v>6.79</v>
      </c>
      <c r="BE104" s="666">
        <v>1985</v>
      </c>
      <c r="BF104" s="948" t="e">
        <f>#VALUE!</f>
        <v>#VALUE!</v>
      </c>
      <c r="BG104" s="933">
        <v>15.5</v>
      </c>
    </row>
    <row r="105" spans="1:59" ht="11.25" customHeight="1" x14ac:dyDescent="0.2">
      <c r="A105" s="537" t="s">
        <v>3812</v>
      </c>
      <c r="B105" s="927" t="s">
        <v>3813</v>
      </c>
      <c r="C105" s="994" t="s">
        <v>108</v>
      </c>
      <c r="D105" s="994" t="s">
        <v>4368</v>
      </c>
      <c r="E105" s="794">
        <v>5</v>
      </c>
      <c r="F105" s="526">
        <v>826</v>
      </c>
      <c r="G105" s="526" t="s">
        <v>106</v>
      </c>
      <c r="H105" s="526" t="s">
        <v>106</v>
      </c>
      <c r="I105" s="926">
        <v>14.87</v>
      </c>
      <c r="J105" s="704">
        <f t="shared" si="18"/>
        <v>2.6899798251513114</v>
      </c>
      <c r="K105" s="929">
        <v>0.1</v>
      </c>
      <c r="L105" s="641">
        <v>4</v>
      </c>
      <c r="M105" s="695">
        <f t="shared" si="19"/>
        <v>0.4</v>
      </c>
      <c r="N105" s="923" t="s">
        <v>997</v>
      </c>
      <c r="O105" s="797">
        <v>0.09</v>
      </c>
      <c r="P105" s="917">
        <v>43319</v>
      </c>
      <c r="Q105" s="917">
        <v>43336</v>
      </c>
      <c r="R105" s="695">
        <f t="shared" si="20"/>
        <v>11.111111111111121</v>
      </c>
      <c r="S105" s="761">
        <f>IF(INDEX(Historical!$D$7:$D$1439,MATCH(B105,Historical!$B$7:$B$1446,0))=0,"n/a",(INDEX(Historical!$C$7:$C$1439,MATCH(B105,Historical!$B$7:$B$1446,0))/INDEX(Historical!$D$7:$D$1439,MATCH(B105,Historical!$B$7:$B$1446,0))-1)*100)</f>
        <v>32.142857142857139</v>
      </c>
      <c r="T105" s="761">
        <f>IF(INDEX(Historical!$F$7:$F$1432,MATCH(B105,Historical!$B$7:$B$1446,0))=0,"n/a",((INDEX(Historical!$C$7:$C$1439,MATCH(B105,Historical!$B$7:$B$1446,0))/INDEX(Historical!$F$7:$F$1432,MATCH(B105,Historical!$B$7:$B$1446,0)))^(1/3)-1)*100)</f>
        <v>32.239311817355201</v>
      </c>
      <c r="U105" s="761">
        <f>IF(INDEX(Historical!$H$7:$H$1432,MATCH(B105,Historical!$B$7:$B$1446,0))=0,"n/a",((INDEX(Historical!$C$7:$C$1439,MATCH(B105,Historical!$B$7:$B$1446,0))/INDEX(Historical!$H$7:$H$1432,MATCH(B105,Historical!$B$7:$B$1446,0)))^(1/5)-1)*100)</f>
        <v>56.037271142430221</v>
      </c>
      <c r="V105" s="761">
        <f>IF(INDEX(Historical!$O$7:$O$1432,MATCH(B105,Historical!$B$7:$B$1446,0))=0,"n/a",((INDEX(Historical!$C$7:$C$1439,MATCH(B105,Historical!$B$7:$B$1446,0))/INDEX(Historical!$O$7:$O$1432,MATCH(B105,Historical!$B$7:$B$1446,0)))^(1/10)-1)*100)</f>
        <v>2.8263379797903054</v>
      </c>
      <c r="W105" s="762">
        <f t="shared" si="21"/>
        <v>19.826811776625455</v>
      </c>
      <c r="X105" s="763">
        <f t="shared" si="22"/>
        <v>1.2076998091040994</v>
      </c>
      <c r="Y105" s="928"/>
      <c r="Z105" s="704">
        <f t="shared" si="23"/>
        <v>35.714285714285715</v>
      </c>
      <c r="AA105" s="937">
        <f t="shared" si="24"/>
        <v>13.276785714285712</v>
      </c>
      <c r="AB105" s="641">
        <v>12</v>
      </c>
      <c r="AC105" s="918">
        <v>1.1200000000000001</v>
      </c>
      <c r="AD105" s="918">
        <v>1.66</v>
      </c>
      <c r="AE105" s="918">
        <v>4.1399999999999997</v>
      </c>
      <c r="AF105" s="918">
        <v>1.34</v>
      </c>
      <c r="AG105" s="918">
        <v>10</v>
      </c>
      <c r="AH105" s="918">
        <v>76.5</v>
      </c>
      <c r="AI105" s="918">
        <v>7.7299999999999995</v>
      </c>
      <c r="AJ105" s="918">
        <v>46.400000000000006</v>
      </c>
      <c r="AK105" s="918">
        <v>8</v>
      </c>
      <c r="AL105" s="930">
        <v>253.98</v>
      </c>
      <c r="AM105" s="924">
        <v>10.84</v>
      </c>
      <c r="AN105" s="918">
        <v>0</v>
      </c>
      <c r="AO105" s="804">
        <f t="shared" si="25"/>
        <v>45.450465253295818</v>
      </c>
      <c r="AP105" s="805">
        <f t="shared" si="26"/>
        <v>58.727250967581533</v>
      </c>
      <c r="AQ105" s="938">
        <f t="shared" si="27"/>
        <v>-11.07832945753049</v>
      </c>
      <c r="AR105" s="704">
        <f>INDEX(Historical!$C$7:$C$1439,MATCH(B105,Historical!$B$7:$B$1446,0))*IF(AH105="n/a",1.03,IF(AH105&lt;0,1.01,IF(AH105&gt;10,1.1,(1+AH105/100))))</f>
        <v>0.40700000000000003</v>
      </c>
      <c r="AS105" s="937">
        <f t="shared" si="28"/>
        <v>0.43846109999999999</v>
      </c>
      <c r="AT105" s="937">
        <f t="shared" si="32"/>
        <v>0.47353798800000002</v>
      </c>
      <c r="AU105" s="937">
        <f t="shared" si="32"/>
        <v>0.51142102704000003</v>
      </c>
      <c r="AV105" s="937">
        <f t="shared" si="32"/>
        <v>0.55233470920320005</v>
      </c>
      <c r="AW105" s="704">
        <f t="shared" si="29"/>
        <v>2.3827548242432002</v>
      </c>
      <c r="AX105" s="812">
        <f t="shared" si="30"/>
        <v>16.023906013740419</v>
      </c>
      <c r="AY105" s="997">
        <v>0.35</v>
      </c>
      <c r="AZ105" s="924">
        <v>10.48</v>
      </c>
      <c r="BA105" s="924">
        <v>-20.14</v>
      </c>
      <c r="BB105" s="924">
        <v>-1.9800000000000002</v>
      </c>
      <c r="BC105" s="924">
        <v>-4.99</v>
      </c>
      <c r="BE105" s="666">
        <v>2014</v>
      </c>
      <c r="BF105" s="948" t="e">
        <f>#VALUE!</f>
        <v>#VALUE!</v>
      </c>
      <c r="BG105" s="933">
        <v>1.2</v>
      </c>
    </row>
    <row r="106" spans="1:59" ht="11.25" customHeight="1" x14ac:dyDescent="0.2">
      <c r="A106" s="611" t="s">
        <v>1840</v>
      </c>
      <c r="B106" s="927" t="s">
        <v>1841</v>
      </c>
      <c r="C106" s="994" t="s">
        <v>4356</v>
      </c>
      <c r="D106" s="994" t="s">
        <v>4357</v>
      </c>
      <c r="E106" s="794">
        <v>6</v>
      </c>
      <c r="F106" s="526">
        <v>759</v>
      </c>
      <c r="G106" s="526" t="s">
        <v>106</v>
      </c>
      <c r="H106" s="526" t="s">
        <v>106</v>
      </c>
      <c r="I106" s="926">
        <v>51.37</v>
      </c>
      <c r="J106" s="704">
        <f t="shared" si="18"/>
        <v>4.126922328207125</v>
      </c>
      <c r="K106" s="929">
        <v>0.53</v>
      </c>
      <c r="L106" s="641">
        <v>4</v>
      </c>
      <c r="M106" s="695">
        <f t="shared" si="19"/>
        <v>2.12</v>
      </c>
      <c r="N106" s="923" t="s">
        <v>161</v>
      </c>
      <c r="O106" s="797">
        <v>0.52</v>
      </c>
      <c r="P106" s="917">
        <v>43481</v>
      </c>
      <c r="Q106" s="917">
        <v>43496</v>
      </c>
      <c r="R106" s="695">
        <f t="shared" si="20"/>
        <v>1.9230769230769247</v>
      </c>
      <c r="S106" s="761">
        <f>IF(INDEX(Historical!$D$7:$D$1439,MATCH(B106,Historical!$B$7:$B$1446,0))=0,"n/a",(INDEX(Historical!$C$7:$C$1439,MATCH(B106,Historical!$B$7:$B$1446,0))/INDEX(Historical!$D$7:$D$1439,MATCH(B106,Historical!$B$7:$B$1446,0))-1)*100)</f>
        <v>1.9607843137254832</v>
      </c>
      <c r="T106" s="761">
        <f>IF(INDEX(Historical!$F$7:$F$1432,MATCH(B106,Historical!$B$7:$B$1446,0))=0,"n/a",((INDEX(Historical!$C$7:$C$1439,MATCH(B106,Historical!$B$7:$B$1446,0))/INDEX(Historical!$F$7:$F$1432,MATCH(B106,Historical!$B$7:$B$1446,0)))^(1/3)-1)*100)</f>
        <v>7.1664579674248774</v>
      </c>
      <c r="U106" s="761">
        <f>IF(INDEX(Historical!$H$7:$H$1432,MATCH(B106,Historical!$B$7:$B$1446,0))=0,"n/a",((INDEX(Historical!$C$7:$C$1439,MATCH(B106,Historical!$B$7:$B$1446,0))/INDEX(Historical!$H$7:$H$1432,MATCH(B106,Historical!$B$7:$B$1446,0)))^(1/5)-1)*100)</f>
        <v>7.6316922514810814</v>
      </c>
      <c r="V106" s="761">
        <f>IF(INDEX(Historical!$O$7:$O$1432,MATCH(B106,Historical!$B$7:$B$1446,0))=0,"n/a",((INDEX(Historical!$C$7:$C$1439,MATCH(B106,Historical!$B$7:$B$1446,0))/INDEX(Historical!$O$7:$O$1432,MATCH(B106,Historical!$B$7:$B$1446,0)))^(1/10)-1)*100)</f>
        <v>1.0160886455032658</v>
      </c>
      <c r="W106" s="762">
        <f t="shared" si="21"/>
        <v>7.5108528033015522</v>
      </c>
      <c r="X106" s="763">
        <f t="shared" si="22"/>
        <v>0.33326167037035287</v>
      </c>
      <c r="Y106" s="715"/>
      <c r="Z106" s="704">
        <f t="shared" si="23"/>
        <v>132.5</v>
      </c>
      <c r="AA106" s="937">
        <f t="shared" si="24"/>
        <v>32.106249999999996</v>
      </c>
      <c r="AB106" s="641">
        <v>12</v>
      </c>
      <c r="AC106" s="918">
        <v>1.6</v>
      </c>
      <c r="AD106" s="918">
        <v>4.22</v>
      </c>
      <c r="AE106" s="918">
        <v>5.22</v>
      </c>
      <c r="AF106" s="918">
        <v>6.62</v>
      </c>
      <c r="AG106" s="918">
        <v>22</v>
      </c>
      <c r="AH106" s="918">
        <v>-1.6</v>
      </c>
      <c r="AI106" s="918" t="s">
        <v>137</v>
      </c>
      <c r="AJ106" s="918">
        <v>22.900000000000002</v>
      </c>
      <c r="AK106" s="918">
        <v>7.6</v>
      </c>
      <c r="AL106" s="930">
        <v>1190</v>
      </c>
      <c r="AM106" s="924">
        <v>0.2</v>
      </c>
      <c r="AN106" s="918">
        <v>5.81</v>
      </c>
      <c r="AO106" s="804">
        <f t="shared" si="25"/>
        <v>-20.347635420311789</v>
      </c>
      <c r="AP106" s="805">
        <f t="shared" si="26"/>
        <v>11.758614579688206</v>
      </c>
      <c r="AQ106" s="938">
        <f t="shared" si="27"/>
        <v>207.34951150477235</v>
      </c>
      <c r="AR106" s="704">
        <f>INDEX(Historical!$C$7:$C$1439,MATCH(B106,Historical!$B$7:$B$1446,0))*IF(AH106="n/a",1.03,IF(AH106&lt;0,1.01,IF(AH106&gt;10,1.1,(1+AH106/100))))</f>
        <v>2.1008</v>
      </c>
      <c r="AS106" s="937">
        <f t="shared" si="28"/>
        <v>2.163824</v>
      </c>
      <c r="AT106" s="937">
        <f t="shared" si="32"/>
        <v>2.3282746240000001</v>
      </c>
      <c r="AU106" s="937">
        <f t="shared" si="32"/>
        <v>2.505223495424</v>
      </c>
      <c r="AV106" s="937">
        <f t="shared" si="32"/>
        <v>2.6956204810762241</v>
      </c>
      <c r="AW106" s="704">
        <f t="shared" si="29"/>
        <v>11.793742600500224</v>
      </c>
      <c r="AX106" s="812">
        <f t="shared" si="30"/>
        <v>22.958424373175443</v>
      </c>
      <c r="AY106" s="997">
        <v>0.97</v>
      </c>
      <c r="AZ106" s="924">
        <v>12.93</v>
      </c>
      <c r="BA106" s="924">
        <v>-15.299999999999999</v>
      </c>
      <c r="BB106" s="924">
        <v>-4.42</v>
      </c>
      <c r="BC106" s="924">
        <v>-3.51</v>
      </c>
      <c r="BE106" s="666">
        <v>2014</v>
      </c>
      <c r="BF106" s="948" t="e">
        <f>#VALUE!</f>
        <v>#VALUE!</v>
      </c>
      <c r="BG106" s="933">
        <v>2.4</v>
      </c>
    </row>
    <row r="107" spans="1:59" ht="11.25" customHeight="1" x14ac:dyDescent="0.2">
      <c r="A107" s="611" t="s">
        <v>482</v>
      </c>
      <c r="B107" s="927" t="s">
        <v>483</v>
      </c>
      <c r="C107" s="994" t="s">
        <v>128</v>
      </c>
      <c r="D107" s="994" t="s">
        <v>4364</v>
      </c>
      <c r="E107" s="794">
        <v>18</v>
      </c>
      <c r="F107" s="526">
        <v>177</v>
      </c>
      <c r="G107" s="526" t="s">
        <v>106</v>
      </c>
      <c r="H107" s="526" t="s">
        <v>106</v>
      </c>
      <c r="I107" s="926">
        <v>53.07</v>
      </c>
      <c r="J107" s="704">
        <f t="shared" si="18"/>
        <v>3.7686074995289238</v>
      </c>
      <c r="K107" s="929">
        <v>0.5</v>
      </c>
      <c r="L107" s="641">
        <v>4</v>
      </c>
      <c r="M107" s="695">
        <f t="shared" si="19"/>
        <v>2</v>
      </c>
      <c r="N107" s="923" t="s">
        <v>305</v>
      </c>
      <c r="O107" s="797">
        <v>0.46</v>
      </c>
      <c r="P107" s="917">
        <v>43333</v>
      </c>
      <c r="Q107" s="917">
        <v>43348</v>
      </c>
      <c r="R107" s="695">
        <f t="shared" si="20"/>
        <v>8.6956521739130395</v>
      </c>
      <c r="S107" s="761">
        <f>IF(INDEX(Historical!$D$7:$D$1439,MATCH(B107,Historical!$B$7:$B$1446,0))=0,"n/a",(INDEX(Historical!$C$7:$C$1439,MATCH(B107,Historical!$B$7:$B$1446,0))/INDEX(Historical!$D$7:$D$1439,MATCH(B107,Historical!$B$7:$B$1446,0))-1)*100)</f>
        <v>9.0909090909090828</v>
      </c>
      <c r="T107" s="761">
        <f>IF(INDEX(Historical!$F$7:$F$1432,MATCH(B107,Historical!$B$7:$B$1446,0))=0,"n/a",((INDEX(Historical!$C$7:$C$1439,MATCH(B107,Historical!$B$7:$B$1446,0))/INDEX(Historical!$F$7:$F$1432,MATCH(B107,Historical!$B$7:$B$1446,0)))^(1/3)-1)*100)</f>
        <v>10.064241629820891</v>
      </c>
      <c r="U107" s="761">
        <f>IF(INDEX(Historical!$H$7:$H$1432,MATCH(B107,Historical!$B$7:$B$1446,0))=0,"n/a",((INDEX(Historical!$C$7:$C$1439,MATCH(B107,Historical!$B$7:$B$1446,0))/INDEX(Historical!$H$7:$H$1432,MATCH(B107,Historical!$B$7:$B$1446,0)))^(1/5)-1)*100)</f>
        <v>10.98883056567086</v>
      </c>
      <c r="V107" s="761">
        <f>IF(INDEX(Historical!$O$7:$O$1432,MATCH(B107,Historical!$B$7:$B$1446,0))=0,"n/a",((INDEX(Historical!$C$7:$C$1439,MATCH(B107,Historical!$B$7:$B$1446,0))/INDEX(Historical!$O$7:$O$1432,MATCH(B107,Historical!$B$7:$B$1446,0)))^(1/10)-1)*100)</f>
        <v>10.30542524220699</v>
      </c>
      <c r="W107" s="762">
        <f t="shared" si="21"/>
        <v>1.066315101745138</v>
      </c>
      <c r="X107" s="763">
        <f t="shared" si="22"/>
        <v>1.1944381049642239</v>
      </c>
      <c r="Y107" s="927"/>
      <c r="Z107" s="704">
        <f t="shared" si="23"/>
        <v>153.84615384615384</v>
      </c>
      <c r="AA107" s="937">
        <f t="shared" si="24"/>
        <v>40.823076923076918</v>
      </c>
      <c r="AB107" s="641">
        <v>12</v>
      </c>
      <c r="AC107" s="918">
        <v>1.3</v>
      </c>
      <c r="AD107" s="918">
        <v>4.03</v>
      </c>
      <c r="AE107" s="918">
        <v>0.17</v>
      </c>
      <c r="AF107" s="918">
        <v>1.37</v>
      </c>
      <c r="AG107" s="918">
        <v>4.1000000000000005</v>
      </c>
      <c r="AH107" s="918">
        <v>23.5</v>
      </c>
      <c r="AI107" s="918">
        <v>38.049999999999997</v>
      </c>
      <c r="AJ107" s="918">
        <v>9.1999999999999993</v>
      </c>
      <c r="AK107" s="918">
        <v>10.100000000000001</v>
      </c>
      <c r="AL107" s="930">
        <v>7570</v>
      </c>
      <c r="AM107" s="924">
        <v>3</v>
      </c>
      <c r="AN107" s="918">
        <v>0.98</v>
      </c>
      <c r="AO107" s="804">
        <f t="shared" si="25"/>
        <v>-26.065638857877133</v>
      </c>
      <c r="AP107" s="805">
        <f t="shared" si="26"/>
        <v>14.757438065199784</v>
      </c>
      <c r="AQ107" s="938">
        <f t="shared" si="27"/>
        <v>57.660134303881506</v>
      </c>
      <c r="AR107" s="704">
        <f>INDEX(Historical!$C$7:$C$1439,MATCH(B107,Historical!$B$7:$B$1446,0))*IF(AH107="n/a",1.03,IF(AH107&lt;0,1.01,IF(AH107&gt;10,1.1,(1+AH107/100))))</f>
        <v>2.1120000000000001</v>
      </c>
      <c r="AS107" s="937">
        <f t="shared" si="28"/>
        <v>2.3232000000000004</v>
      </c>
      <c r="AT107" s="937">
        <f t="shared" ref="AT107:AV126" si="33">IF($AK107="n/a",1.03*AS107,IF($AK107&lt;0,1.01*AS107,IF($AK107&gt;10,1.1*AS107,(1+$AK107/100)*AS107)))</f>
        <v>2.5555200000000005</v>
      </c>
      <c r="AU107" s="937">
        <f t="shared" si="33"/>
        <v>2.8110720000000007</v>
      </c>
      <c r="AV107" s="937">
        <f t="shared" si="33"/>
        <v>3.0921792000000008</v>
      </c>
      <c r="AW107" s="704">
        <f t="shared" si="29"/>
        <v>12.893971200000001</v>
      </c>
      <c r="AX107" s="812">
        <f t="shared" si="30"/>
        <v>24.29615828151498</v>
      </c>
      <c r="AY107" s="997">
        <v>0.92</v>
      </c>
      <c r="AZ107" s="924">
        <v>8.5400000000000009</v>
      </c>
      <c r="BA107" s="924">
        <v>-31.03</v>
      </c>
      <c r="BB107" s="924">
        <v>0.77</v>
      </c>
      <c r="BC107" s="924">
        <v>-13.139999999999999</v>
      </c>
      <c r="BE107" s="666">
        <v>2001</v>
      </c>
      <c r="BF107" s="948" t="e">
        <f>#VALUE!</f>
        <v>#VALUE!</v>
      </c>
      <c r="BG107" s="933">
        <v>1.0999999999999999</v>
      </c>
    </row>
    <row r="108" spans="1:59" ht="11.25" customHeight="1" x14ac:dyDescent="0.2">
      <c r="A108" s="537" t="s">
        <v>978</v>
      </c>
      <c r="B108" s="927" t="s">
        <v>979</v>
      </c>
      <c r="C108" s="994" t="s">
        <v>128</v>
      </c>
      <c r="D108" s="994" t="s">
        <v>4364</v>
      </c>
      <c r="E108" s="796">
        <v>8</v>
      </c>
      <c r="F108" s="526">
        <v>514</v>
      </c>
      <c r="G108" s="526" t="s">
        <v>106</v>
      </c>
      <c r="H108" s="526" t="s">
        <v>106</v>
      </c>
      <c r="I108" s="926">
        <v>24.42</v>
      </c>
      <c r="J108" s="704">
        <f t="shared" si="18"/>
        <v>7.7805077805077794</v>
      </c>
      <c r="K108" s="929">
        <v>0.47499999999999998</v>
      </c>
      <c r="L108" s="641">
        <v>4</v>
      </c>
      <c r="M108" s="695">
        <f t="shared" si="19"/>
        <v>1.9</v>
      </c>
      <c r="N108" s="923" t="s">
        <v>725</v>
      </c>
      <c r="O108" s="797">
        <v>0.46500000000000002</v>
      </c>
      <c r="P108" s="917">
        <v>43279</v>
      </c>
      <c r="Q108" s="917">
        <v>43311</v>
      </c>
      <c r="R108" s="695">
        <f t="shared" si="20"/>
        <v>2.1505376344085918</v>
      </c>
      <c r="S108" s="761">
        <f>IF(INDEX(Historical!$D$7:$D$1439,MATCH(B108,Historical!$B$7:$B$1446,0))=0,"n/a",(INDEX(Historical!$C$7:$C$1439,MATCH(B108,Historical!$B$7:$B$1446,0))/INDEX(Historical!$D$7:$D$1439,MATCH(B108,Historical!$B$7:$B$1446,0))-1)*100)</f>
        <v>1.0752688172043001</v>
      </c>
      <c r="T108" s="761">
        <f>IF(INDEX(Historical!$F$7:$F$1432,MATCH(B108,Historical!$B$7:$B$1446,0))=0,"n/a",((INDEX(Historical!$C$7:$C$1439,MATCH(B108,Historical!$B$7:$B$1446,0))/INDEX(Historical!$F$7:$F$1432,MATCH(B108,Historical!$B$7:$B$1446,0)))^(1/3)-1)*100)</f>
        <v>11.125167186350771</v>
      </c>
      <c r="U108" s="761">
        <f>IF(INDEX(Historical!$H$7:$H$1432,MATCH(B108,Historical!$B$7:$B$1446,0))=0,"n/a",((INDEX(Historical!$C$7:$C$1439,MATCH(B108,Historical!$B$7:$B$1446,0))/INDEX(Historical!$H$7:$H$1432,MATCH(B108,Historical!$B$7:$B$1446,0)))^(1/5)-1)*100)</f>
        <v>9.5776992629140079</v>
      </c>
      <c r="V108" s="761">
        <f>IF(INDEX(Historical!$O$7:$O$1432,MATCH(B108,Historical!$B$7:$B$1446,0))=0,"n/a",((INDEX(Historical!$C$7:$C$1439,MATCH(B108,Historical!$B$7:$B$1446,0))/INDEX(Historical!$O$7:$O$1432,MATCH(B108,Historical!$B$7:$B$1446,0)))^(1/10)-1)*100)</f>
        <v>8.2869694764769353</v>
      </c>
      <c r="W108" s="762">
        <f t="shared" si="21"/>
        <v>1.1557541378788576</v>
      </c>
      <c r="X108" s="763">
        <f t="shared" si="22"/>
        <v>0.45608091728161942</v>
      </c>
      <c r="Y108" s="723"/>
      <c r="Z108" s="704">
        <f t="shared" si="23"/>
        <v>74.21875</v>
      </c>
      <c r="AA108" s="937">
        <f t="shared" si="24"/>
        <v>9.5390625</v>
      </c>
      <c r="AB108" s="641">
        <v>12</v>
      </c>
      <c r="AC108" s="918">
        <v>2.56</v>
      </c>
      <c r="AD108" s="918">
        <v>2.17</v>
      </c>
      <c r="AE108" s="918">
        <v>0.94</v>
      </c>
      <c r="AF108" s="918">
        <v>1.79</v>
      </c>
      <c r="AG108" s="918">
        <v>20.100000000000001</v>
      </c>
      <c r="AH108" s="918">
        <v>100</v>
      </c>
      <c r="AI108" s="918">
        <v>4.58</v>
      </c>
      <c r="AJ108" s="918">
        <v>21</v>
      </c>
      <c r="AK108" s="918">
        <v>4.3999999999999995</v>
      </c>
      <c r="AL108" s="930">
        <v>1600</v>
      </c>
      <c r="AM108" s="924">
        <v>0.70000000000000007</v>
      </c>
      <c r="AN108" s="918">
        <v>0</v>
      </c>
      <c r="AO108" s="804">
        <f t="shared" si="25"/>
        <v>7.8191445434217854</v>
      </c>
      <c r="AP108" s="805">
        <f t="shared" si="26"/>
        <v>17.358207043421785</v>
      </c>
      <c r="AQ108" s="938">
        <f t="shared" si="27"/>
        <v>-12.885970322417828</v>
      </c>
      <c r="AR108" s="704">
        <f>INDEX(Historical!$C$7:$C$1439,MATCH(B108,Historical!$B$7:$B$1446,0))*IF(AH108="n/a",1.03,IF(AH108&lt;0,1.01,IF(AH108&gt;10,1.1,(1+AH108/100))))</f>
        <v>2.0680000000000001</v>
      </c>
      <c r="AS108" s="937">
        <f t="shared" si="28"/>
        <v>2.1627144</v>
      </c>
      <c r="AT108" s="937">
        <f t="shared" si="33"/>
        <v>2.2578738336000002</v>
      </c>
      <c r="AU108" s="937">
        <f t="shared" si="33"/>
        <v>2.3572202822784001</v>
      </c>
      <c r="AV108" s="937">
        <f t="shared" si="33"/>
        <v>2.4609379746986497</v>
      </c>
      <c r="AW108" s="704">
        <f t="shared" si="29"/>
        <v>11.30674649057705</v>
      </c>
      <c r="AX108" s="812">
        <f t="shared" si="30"/>
        <v>46.301173180086195</v>
      </c>
      <c r="AY108" s="997">
        <v>0.46</v>
      </c>
      <c r="AZ108" s="924">
        <v>11.41</v>
      </c>
      <c r="BA108" s="924">
        <v>-27.1</v>
      </c>
      <c r="BB108" s="924">
        <v>-4.67</v>
      </c>
      <c r="BC108" s="924">
        <v>-15.28</v>
      </c>
      <c r="BE108" s="666">
        <v>2011</v>
      </c>
      <c r="BF108" s="948" t="e">
        <f>#VALUE!</f>
        <v>#VALUE!</v>
      </c>
      <c r="BG108" s="933">
        <v>5.2</v>
      </c>
    </row>
    <row r="109" spans="1:59" ht="11.25" customHeight="1" x14ac:dyDescent="0.2">
      <c r="A109" s="611" t="s">
        <v>463</v>
      </c>
      <c r="B109" s="927" t="s">
        <v>464</v>
      </c>
      <c r="C109" s="994" t="s">
        <v>108</v>
      </c>
      <c r="D109" s="994" t="s">
        <v>4376</v>
      </c>
      <c r="E109" s="794">
        <v>15</v>
      </c>
      <c r="F109" s="526">
        <v>240</v>
      </c>
      <c r="G109" s="526" t="s">
        <v>115</v>
      </c>
      <c r="H109" s="526" t="s">
        <v>115</v>
      </c>
      <c r="I109" s="926">
        <v>25.87</v>
      </c>
      <c r="J109" s="704">
        <f t="shared" si="18"/>
        <v>3.0923850019327408</v>
      </c>
      <c r="K109" s="929">
        <v>0.2</v>
      </c>
      <c r="L109" s="641">
        <v>4</v>
      </c>
      <c r="M109" s="695">
        <f t="shared" si="19"/>
        <v>0.8</v>
      </c>
      <c r="N109" s="923" t="s">
        <v>136</v>
      </c>
      <c r="O109" s="797">
        <v>0.18666666666666668</v>
      </c>
      <c r="P109" s="660">
        <v>43231</v>
      </c>
      <c r="Q109" s="660">
        <v>43265</v>
      </c>
      <c r="R109" s="695">
        <f t="shared" si="20"/>
        <v>7.1428571428571441</v>
      </c>
      <c r="S109" s="761">
        <f>IF(INDEX(Historical!$D$7:$D$1439,MATCH(B109,Historical!$B$7:$B$1446,0))=0,"n/a",(INDEX(Historical!$C$7:$C$1439,MATCH(B109,Historical!$B$7:$B$1446,0))/INDEX(Historical!$D$7:$D$1439,MATCH(B109,Historical!$B$7:$B$1446,0))-1)*100)</f>
        <v>5.3616071428571388</v>
      </c>
      <c r="T109" s="761">
        <f>IF(INDEX(Historical!$F$7:$F$1432,MATCH(B109,Historical!$B$7:$B$1446,0))=0,"n/a",((INDEX(Historical!$C$7:$C$1439,MATCH(B109,Historical!$B$7:$B$1446,0))/INDEX(Historical!$F$7:$F$1432,MATCH(B109,Historical!$B$7:$B$1446,0)))^(1/3)-1)*100)</f>
        <v>5.3237576630392081</v>
      </c>
      <c r="U109" s="761">
        <f>IF(INDEX(Historical!$H$7:$H$1432,MATCH(B109,Historical!$B$7:$B$1446,0))=0,"n/a",((INDEX(Historical!$C$7:$C$1439,MATCH(B109,Historical!$B$7:$B$1446,0))/INDEX(Historical!$H$7:$H$1432,MATCH(B109,Historical!$B$7:$B$1446,0)))^(1/5)-1)*100)</f>
        <v>7.2053184099442058</v>
      </c>
      <c r="V109" s="761">
        <f>IF(INDEX(Historical!$O$7:$O$1432,MATCH(B109,Historical!$B$7:$B$1446,0))=0,"n/a",((INDEX(Historical!$C$7:$C$1439,MATCH(B109,Historical!$B$7:$B$1446,0))/INDEX(Historical!$O$7:$O$1432,MATCH(B109,Historical!$B$7:$B$1446,0)))^(1/10)-1)*100)</f>
        <v>5.6669445604582425</v>
      </c>
      <c r="W109" s="762">
        <f t="shared" si="21"/>
        <v>1.2714644255072025</v>
      </c>
      <c r="X109" s="763">
        <f t="shared" si="22"/>
        <v>0.97369167701948733</v>
      </c>
      <c r="Y109" s="718"/>
      <c r="Z109" s="704">
        <f t="shared" si="23"/>
        <v>37.735849056603776</v>
      </c>
      <c r="AA109" s="937">
        <f t="shared" si="24"/>
        <v>12.202830188679245</v>
      </c>
      <c r="AB109" s="641">
        <v>12</v>
      </c>
      <c r="AC109" s="918">
        <v>2.12</v>
      </c>
      <c r="AD109" s="918" t="s">
        <v>137</v>
      </c>
      <c r="AE109" s="918">
        <v>3.31</v>
      </c>
      <c r="AF109" s="918">
        <v>1.08</v>
      </c>
      <c r="AG109" s="918">
        <v>9.1999999999999993</v>
      </c>
      <c r="AH109" s="918">
        <v>7.9</v>
      </c>
      <c r="AI109" s="918" t="s">
        <v>137</v>
      </c>
      <c r="AJ109" s="918">
        <v>7.3999999999999995</v>
      </c>
      <c r="AK109" s="918" t="s">
        <v>137</v>
      </c>
      <c r="AL109" s="930">
        <v>421.94</v>
      </c>
      <c r="AM109" s="924">
        <v>0.6</v>
      </c>
      <c r="AN109" s="918">
        <v>0.12</v>
      </c>
      <c r="AO109" s="804">
        <f t="shared" si="25"/>
        <v>-1.9051267768022981</v>
      </c>
      <c r="AP109" s="805">
        <f t="shared" si="26"/>
        <v>10.297703411876947</v>
      </c>
      <c r="AQ109" s="938">
        <f t="shared" si="27"/>
        <v>-23.466618455957157</v>
      </c>
      <c r="AR109" s="704">
        <f>INDEX(Historical!$C$7:$C$1439,MATCH(B109,Historical!$B$7:$B$1446,0))*IF(AH109="n/a",1.03,IF(AH109&lt;0,1.01,IF(AH109&gt;10,1.1,(1+AH109/100))))</f>
        <v>0.84884929999999992</v>
      </c>
      <c r="AS109" s="937">
        <f t="shared" si="28"/>
        <v>0.87431477899999999</v>
      </c>
      <c r="AT109" s="937">
        <f t="shared" si="33"/>
        <v>0.90054422236999998</v>
      </c>
      <c r="AU109" s="937">
        <f t="shared" si="33"/>
        <v>0.92756054904109997</v>
      </c>
      <c r="AV109" s="937">
        <f t="shared" si="33"/>
        <v>0.95538736551233294</v>
      </c>
      <c r="AW109" s="704">
        <f t="shared" si="29"/>
        <v>4.5066562159234325</v>
      </c>
      <c r="AX109" s="812">
        <f t="shared" si="30"/>
        <v>17.420395113735726</v>
      </c>
      <c r="AY109" s="997">
        <v>0.85</v>
      </c>
      <c r="AZ109" s="924">
        <v>21.740000000000002</v>
      </c>
      <c r="BA109" s="924">
        <v>-16.41</v>
      </c>
      <c r="BB109" s="924">
        <v>4.83</v>
      </c>
      <c r="BC109" s="924">
        <v>-2.8400000000000003</v>
      </c>
      <c r="BE109" s="666">
        <v>2004</v>
      </c>
      <c r="BF109" s="948" t="e">
        <f>#VALUE!</f>
        <v>#VALUE!</v>
      </c>
      <c r="BG109" s="933">
        <v>0.89999999999999991</v>
      </c>
    </row>
    <row r="110" spans="1:59" ht="11.25" customHeight="1" x14ac:dyDescent="0.2">
      <c r="A110" s="13" t="s">
        <v>4048</v>
      </c>
      <c r="B110" s="1106" t="s">
        <v>4047</v>
      </c>
      <c r="C110" s="994" t="s">
        <v>108</v>
      </c>
      <c r="D110" s="994" t="s">
        <v>4376</v>
      </c>
      <c r="E110" s="794">
        <v>5</v>
      </c>
      <c r="F110" s="526">
        <v>857</v>
      </c>
      <c r="G110" s="526" t="s">
        <v>106</v>
      </c>
      <c r="H110" s="526" t="s">
        <v>106</v>
      </c>
      <c r="I110" s="926">
        <v>27.24</v>
      </c>
      <c r="J110" s="704">
        <f t="shared" si="18"/>
        <v>3.3773861967694572</v>
      </c>
      <c r="K110" s="929">
        <v>0.23</v>
      </c>
      <c r="L110" s="641">
        <v>4</v>
      </c>
      <c r="M110" s="695">
        <f t="shared" si="19"/>
        <v>0.92</v>
      </c>
      <c r="N110" s="923" t="s">
        <v>517</v>
      </c>
      <c r="O110" s="797">
        <v>0.22</v>
      </c>
      <c r="P110" s="917">
        <v>43509</v>
      </c>
      <c r="Q110" s="917">
        <v>43524</v>
      </c>
      <c r="R110" s="695">
        <f t="shared" si="20"/>
        <v>4.5454545454545494</v>
      </c>
      <c r="S110" s="761">
        <f>IF(INDEX(Historical!$D$7:$D$1439,MATCH(B110,Historical!$B$7:$B$1446,0))=0,"n/a",(INDEX(Historical!$C$7:$C$1439,MATCH(B110,Historical!$B$7:$B$1446,0))/INDEX(Historical!$D$7:$D$1439,MATCH(B110,Historical!$B$7:$B$1446,0))-1)*100)</f>
        <v>4.7619047619047672</v>
      </c>
      <c r="T110" s="761">
        <f>IF(INDEX(Historical!$F$7:$F$1432,MATCH(B110,Historical!$B$7:$B$1446,0))=0,"n/a",((INDEX(Historical!$C$7:$C$1439,MATCH(B110,Historical!$B$7:$B$1446,0))/INDEX(Historical!$F$7:$F$1432,MATCH(B110,Historical!$B$7:$B$1446,0)))^(1/3)-1)*100)</f>
        <v>5.0081546755695205</v>
      </c>
      <c r="U110" s="761">
        <f>IF(INDEX(Historical!$H$7:$H$1432,MATCH(B110,Historical!$B$7:$B$1446,0))=0,"n/a",((INDEX(Historical!$C$7:$C$1439,MATCH(B110,Historical!$B$7:$B$1446,0))/INDEX(Historical!$H$7:$H$1432,MATCH(B110,Historical!$B$7:$B$1446,0)))^(1/5)-1)*100)</f>
        <v>4.0950396969256841</v>
      </c>
      <c r="V110" s="761">
        <f>IF(INDEX(Historical!$O$7:$O$1432,MATCH(B110,Historical!$B$7:$B$1446,0))=0,"n/a",((INDEX(Historical!$C$7:$C$1439,MATCH(B110,Historical!$B$7:$B$1446,0))/INDEX(Historical!$O$7:$O$1432,MATCH(B110,Historical!$B$7:$B$1446,0)))^(1/10)-1)*100)</f>
        <v>3.3984937544702332</v>
      </c>
      <c r="W110" s="762">
        <f t="shared" si="21"/>
        <v>1.2049572524708172</v>
      </c>
      <c r="X110" s="763">
        <f t="shared" si="22"/>
        <v>0.62046056014025508</v>
      </c>
      <c r="Y110" s="928"/>
      <c r="Z110" s="704">
        <f t="shared" si="23"/>
        <v>40.528634361233486</v>
      </c>
      <c r="AA110" s="937">
        <f t="shared" si="24"/>
        <v>12</v>
      </c>
      <c r="AB110" s="641">
        <v>12</v>
      </c>
      <c r="AC110" s="918">
        <v>2.27</v>
      </c>
      <c r="AD110" s="918">
        <v>1.2</v>
      </c>
      <c r="AE110" s="918">
        <v>2.77</v>
      </c>
      <c r="AF110" s="918">
        <v>0.83</v>
      </c>
      <c r="AG110" s="918">
        <v>7.1</v>
      </c>
      <c r="AH110" s="918">
        <v>23.1</v>
      </c>
      <c r="AI110" s="918">
        <v>9.07</v>
      </c>
      <c r="AJ110" s="918">
        <v>6.6000000000000005</v>
      </c>
      <c r="AK110" s="918">
        <v>10</v>
      </c>
      <c r="AL110" s="930">
        <v>1310</v>
      </c>
      <c r="AM110" s="924">
        <v>1</v>
      </c>
      <c r="AN110" s="918">
        <v>0.06</v>
      </c>
      <c r="AO110" s="804">
        <f t="shared" si="25"/>
        <v>-4.5275741063048587</v>
      </c>
      <c r="AP110" s="805">
        <f t="shared" si="26"/>
        <v>7.4724258936951413</v>
      </c>
      <c r="AQ110" s="938">
        <f t="shared" si="27"/>
        <v>-33.466800267335209</v>
      </c>
      <c r="AR110" s="704">
        <f>INDEX(Historical!$C$7:$C$1439,MATCH(B110,Historical!$B$7:$B$1446,0))*IF(AH110="n/a",1.03,IF(AH110&lt;0,1.01,IF(AH110&gt;10,1.1,(1+AH110/100))))</f>
        <v>0.96800000000000008</v>
      </c>
      <c r="AS110" s="937">
        <f t="shared" si="28"/>
        <v>1.0557976</v>
      </c>
      <c r="AT110" s="937">
        <f t="shared" si="33"/>
        <v>1.1613773600000001</v>
      </c>
      <c r="AU110" s="937">
        <f t="shared" si="33"/>
        <v>1.2775150960000003</v>
      </c>
      <c r="AV110" s="937">
        <f t="shared" si="33"/>
        <v>1.4052666056000005</v>
      </c>
      <c r="AW110" s="704">
        <f t="shared" si="29"/>
        <v>5.867956661600001</v>
      </c>
      <c r="AX110" s="812">
        <f t="shared" si="30"/>
        <v>21.541691121879595</v>
      </c>
      <c r="AY110" s="997">
        <v>1.05</v>
      </c>
      <c r="AZ110" s="924">
        <v>5.7</v>
      </c>
      <c r="BA110" s="924">
        <v>-38.440000000000005</v>
      </c>
      <c r="BB110" s="924">
        <v>-6.69</v>
      </c>
      <c r="BC110" s="924">
        <v>-22.869999999999997</v>
      </c>
      <c r="BE110" s="666">
        <v>2015</v>
      </c>
      <c r="BF110" s="948" t="e">
        <f>#VALUE!</f>
        <v>#VALUE!</v>
      </c>
      <c r="BG110" s="933">
        <v>0.89999999999999991</v>
      </c>
    </row>
    <row r="111" spans="1:59" s="840" customFormat="1" ht="11.25" customHeight="1" x14ac:dyDescent="0.2">
      <c r="A111" s="699" t="s">
        <v>3814</v>
      </c>
      <c r="B111" s="848" t="s">
        <v>3815</v>
      </c>
      <c r="C111" s="994" t="s">
        <v>247</v>
      </c>
      <c r="D111" s="994" t="s">
        <v>4385</v>
      </c>
      <c r="E111" s="820">
        <v>5</v>
      </c>
      <c r="F111" s="526">
        <v>806</v>
      </c>
      <c r="G111" s="1151" t="s">
        <v>106</v>
      </c>
      <c r="H111" s="1151" t="s">
        <v>106</v>
      </c>
      <c r="I111" s="821">
        <v>38.020000000000003</v>
      </c>
      <c r="J111" s="822">
        <f t="shared" si="18"/>
        <v>3.156233561283535</v>
      </c>
      <c r="K111" s="823">
        <v>0.3</v>
      </c>
      <c r="L111" s="824">
        <v>4</v>
      </c>
      <c r="M111" s="825">
        <f t="shared" si="19"/>
        <v>1.2</v>
      </c>
      <c r="N111" s="826" t="s">
        <v>798</v>
      </c>
      <c r="O111" s="827">
        <v>0.25</v>
      </c>
      <c r="P111" s="849">
        <v>43181</v>
      </c>
      <c r="Q111" s="849">
        <v>43196</v>
      </c>
      <c r="R111" s="825">
        <f t="shared" si="20"/>
        <v>19.999999999999996</v>
      </c>
      <c r="S111" s="761">
        <f>IF(INDEX(Historical!$D$7:$D$1439,MATCH(B111,Historical!$B$7:$B$1446,0))=0,"n/a",(INDEX(Historical!$C$7:$C$1439,MATCH(B111,Historical!$B$7:$B$1446,0))/INDEX(Historical!$D$7:$D$1439,MATCH(B111,Historical!$B$7:$B$1446,0))-1)*100)</f>
        <v>19.999999999999996</v>
      </c>
      <c r="T111" s="761">
        <f>IF(INDEX(Historical!$F$7:$F$1432,MATCH(B111,Historical!$B$7:$B$1446,0))=0,"n/a",((INDEX(Historical!$C$7:$C$1439,MATCH(B111,Historical!$B$7:$B$1446,0))/INDEX(Historical!$F$7:$F$1432,MATCH(B111,Historical!$B$7:$B$1446,0)))^(1/3)-1)*100)</f>
        <v>16.445457431121579</v>
      </c>
      <c r="U111" s="761" t="str">
        <f>IF(INDEX(Historical!$H$7:$H$1432,MATCH(B111,Historical!$B$7:$B$1446,0))=0,"n/a",((INDEX(Historical!$C$7:$C$1439,MATCH(B111,Historical!$B$7:$B$1446,0))/INDEX(Historical!$H$7:$H$1432,MATCH(B111,Historical!$B$7:$B$1446,0)))^(1/5)-1)*100)</f>
        <v>n/a</v>
      </c>
      <c r="V111" s="761" t="str">
        <f>IF(INDEX(Historical!$O$7:$O$1432,MATCH(B111,Historical!$B$7:$B$1446,0))=0,"n/a",((INDEX(Historical!$C$7:$C$1439,MATCH(B111,Historical!$B$7:$B$1446,0))/INDEX(Historical!$O$7:$O$1432,MATCH(B111,Historical!$B$7:$B$1446,0)))^(1/10)-1)*100)</f>
        <v>n/a</v>
      </c>
      <c r="W111" s="829" t="str">
        <f t="shared" si="21"/>
        <v>n/a</v>
      </c>
      <c r="X111" s="830" t="str">
        <f t="shared" si="22"/>
        <v>n/a</v>
      </c>
      <c r="Y111" s="848"/>
      <c r="Z111" s="822">
        <f t="shared" si="23"/>
        <v>31.25</v>
      </c>
      <c r="AA111" s="832">
        <f t="shared" si="24"/>
        <v>9.9010416666666679</v>
      </c>
      <c r="AB111" s="824">
        <v>1</v>
      </c>
      <c r="AC111" s="833">
        <v>3.84</v>
      </c>
      <c r="AD111" s="833">
        <v>33.01</v>
      </c>
      <c r="AE111" s="833">
        <v>0.28999999999999998</v>
      </c>
      <c r="AF111" s="842">
        <v>2.57</v>
      </c>
      <c r="AG111" s="833">
        <v>25.7</v>
      </c>
      <c r="AH111" s="833">
        <v>32.6</v>
      </c>
      <c r="AI111" s="833">
        <v>5.54</v>
      </c>
      <c r="AJ111" s="833">
        <v>8.5</v>
      </c>
      <c r="AK111" s="833">
        <v>0.3</v>
      </c>
      <c r="AL111" s="834">
        <v>1530</v>
      </c>
      <c r="AM111" s="835">
        <v>0.70000000000000007</v>
      </c>
      <c r="AN111" s="833">
        <v>1.05</v>
      </c>
      <c r="AO111" s="836" t="str">
        <f t="shared" si="25"/>
        <v>n/a</v>
      </c>
      <c r="AP111" s="837" t="str">
        <f t="shared" si="26"/>
        <v>n/a</v>
      </c>
      <c r="AQ111" s="838">
        <f t="shared" si="27"/>
        <v>6.3446745954625294</v>
      </c>
      <c r="AR111" s="704">
        <f>INDEX(Historical!$C$7:$C$1439,MATCH(B111,Historical!$B$7:$B$1446,0))*IF(AH111="n/a",1.03,IF(AH111&lt;0,1.01,IF(AH111&gt;10,1.1,(1+AH111/100))))</f>
        <v>1.32</v>
      </c>
      <c r="AS111" s="832">
        <f t="shared" si="28"/>
        <v>1.3931279999999999</v>
      </c>
      <c r="AT111" s="832">
        <f t="shared" si="33"/>
        <v>1.3973073839999999</v>
      </c>
      <c r="AU111" s="832">
        <f t="shared" si="33"/>
        <v>1.4014993061519998</v>
      </c>
      <c r="AV111" s="832">
        <f t="shared" si="33"/>
        <v>1.4057038040704557</v>
      </c>
      <c r="AW111" s="822">
        <f t="shared" si="29"/>
        <v>6.917638494222456</v>
      </c>
      <c r="AX111" s="839">
        <f t="shared" si="30"/>
        <v>18.194735650243178</v>
      </c>
      <c r="AY111" s="998">
        <v>1.31</v>
      </c>
      <c r="AZ111" s="835">
        <v>45.06</v>
      </c>
      <c r="BA111" s="835">
        <v>-24.490000000000002</v>
      </c>
      <c r="BB111" s="835">
        <v>15.299999999999999</v>
      </c>
      <c r="BC111" s="835">
        <v>-2.08</v>
      </c>
      <c r="BD111" s="964"/>
      <c r="BE111" s="666">
        <v>2014</v>
      </c>
      <c r="BF111" s="948" t="e">
        <f>#VALUE!</f>
        <v>#VALUE!</v>
      </c>
      <c r="BG111" s="895">
        <v>9</v>
      </c>
    </row>
    <row r="112" spans="1:59" ht="11.25" customHeight="1" x14ac:dyDescent="0.2">
      <c r="A112" s="611" t="s">
        <v>475</v>
      </c>
      <c r="B112" s="927" t="s">
        <v>476</v>
      </c>
      <c r="C112" s="994" t="s">
        <v>131</v>
      </c>
      <c r="D112" s="994" t="s">
        <v>4365</v>
      </c>
      <c r="E112" s="794">
        <v>12</v>
      </c>
      <c r="F112" s="526">
        <v>301</v>
      </c>
      <c r="G112" s="526" t="s">
        <v>106</v>
      </c>
      <c r="H112" s="526" t="s">
        <v>106</v>
      </c>
      <c r="I112" s="926">
        <v>41.87</v>
      </c>
      <c r="J112" s="704">
        <f t="shared" si="18"/>
        <v>4.8005732027704795</v>
      </c>
      <c r="K112" s="929">
        <v>0.50249999999999995</v>
      </c>
      <c r="L112" s="641">
        <v>4</v>
      </c>
      <c r="M112" s="695">
        <f t="shared" si="19"/>
        <v>2.0099999999999998</v>
      </c>
      <c r="N112" s="923" t="s">
        <v>152</v>
      </c>
      <c r="O112" s="797">
        <v>0.47</v>
      </c>
      <c r="P112" s="917">
        <v>43523</v>
      </c>
      <c r="Q112" s="917">
        <v>43553</v>
      </c>
      <c r="R112" s="695">
        <f t="shared" si="20"/>
        <v>6.9148936170212716</v>
      </c>
      <c r="S112" s="761">
        <f>IF(INDEX(Historical!$D$7:$D$1439,MATCH(B112,Historical!$B$7:$B$1446,0))=0,"n/a",(INDEX(Historical!$C$7:$C$1439,MATCH(B112,Historical!$B$7:$B$1446,0))/INDEX(Historical!$D$7:$D$1439,MATCH(B112,Historical!$B$7:$B$1446,0))-1)*100)</f>
        <v>8.045977011494255</v>
      </c>
      <c r="T112" s="761">
        <f>IF(INDEX(Historical!$F$7:$F$1432,MATCH(B112,Historical!$B$7:$B$1446,0))=0,"n/a",((INDEX(Historical!$C$7:$C$1439,MATCH(B112,Historical!$B$7:$B$1446,0))/INDEX(Historical!$F$7:$F$1432,MATCH(B112,Historical!$B$7:$B$1446,0)))^(1/3)-1)*100)</f>
        <v>9.9776450231572547</v>
      </c>
      <c r="U112" s="761">
        <f>IF(INDEX(Historical!$H$7:$H$1432,MATCH(B112,Historical!$B$7:$B$1446,0))=0,"n/a",((INDEX(Historical!$C$7:$C$1439,MATCH(B112,Historical!$B$7:$B$1446,0))/INDEX(Historical!$H$7:$H$1432,MATCH(B112,Historical!$B$7:$B$1446,0)))^(1/5)-1)*100)</f>
        <v>10.393660017142414</v>
      </c>
      <c r="V112" s="761">
        <f>IF(INDEX(Historical!$O$7:$O$1432,MATCH(B112,Historical!$B$7:$B$1446,0))=0,"n/a",((INDEX(Historical!$C$7:$C$1439,MATCH(B112,Historical!$B$7:$B$1446,0))/INDEX(Historical!$O$7:$O$1432,MATCH(B112,Historical!$B$7:$B$1446,0)))^(1/10)-1)*100)</f>
        <v>12.312692928010005</v>
      </c>
      <c r="W112" s="762">
        <f t="shared" si="21"/>
        <v>0.84414190120002064</v>
      </c>
      <c r="X112" s="763" t="str">
        <f t="shared" si="22"/>
        <v>n/a</v>
      </c>
      <c r="Y112" s="927" t="s">
        <v>477</v>
      </c>
      <c r="Z112" s="704">
        <f t="shared" si="23"/>
        <v>340.67796610169489</v>
      </c>
      <c r="AA112" s="937">
        <f t="shared" si="24"/>
        <v>70.966101694915253</v>
      </c>
      <c r="AB112" s="641">
        <v>12</v>
      </c>
      <c r="AC112" s="918">
        <v>0.59</v>
      </c>
      <c r="AD112" s="918">
        <v>4.55</v>
      </c>
      <c r="AE112" s="918">
        <v>3.56</v>
      </c>
      <c r="AF112" s="918">
        <v>2.13</v>
      </c>
      <c r="AG112" s="918">
        <v>3</v>
      </c>
      <c r="AH112" s="918">
        <v>200</v>
      </c>
      <c r="AI112" s="918">
        <v>25.1</v>
      </c>
      <c r="AJ112" s="918">
        <v>-4.3</v>
      </c>
      <c r="AK112" s="918">
        <v>15.61</v>
      </c>
      <c r="AL112" s="930">
        <v>16560</v>
      </c>
      <c r="AM112" s="924">
        <v>42.3</v>
      </c>
      <c r="AN112" s="918">
        <v>2.78</v>
      </c>
      <c r="AO112" s="804">
        <f t="shared" si="25"/>
        <v>-55.771868475002357</v>
      </c>
      <c r="AP112" s="805">
        <f t="shared" si="26"/>
        <v>15.194233219912894</v>
      </c>
      <c r="AQ112" s="938">
        <f t="shared" si="27"/>
        <v>159.19344694234289</v>
      </c>
      <c r="AR112" s="704">
        <f>INDEX(Historical!$C$7:$C$1439,MATCH(B112,Historical!$B$7:$B$1446,0))*IF(AH112="n/a",1.03,IF(AH112&lt;0,1.01,IF(AH112&gt;10,1.1,(1+AH112/100))))</f>
        <v>2.0680000000000001</v>
      </c>
      <c r="AS112" s="937">
        <f t="shared" si="28"/>
        <v>2.2748000000000004</v>
      </c>
      <c r="AT112" s="937">
        <f t="shared" si="33"/>
        <v>2.5022800000000007</v>
      </c>
      <c r="AU112" s="937">
        <f t="shared" si="33"/>
        <v>2.7525080000000011</v>
      </c>
      <c r="AV112" s="937">
        <f t="shared" si="33"/>
        <v>3.0277588000000013</v>
      </c>
      <c r="AW112" s="704">
        <f t="shared" si="29"/>
        <v>12.625346800000003</v>
      </c>
      <c r="AX112" s="812">
        <f t="shared" si="30"/>
        <v>30.153682350131366</v>
      </c>
      <c r="AY112" s="997">
        <v>1.02</v>
      </c>
      <c r="AZ112" s="924">
        <v>29.79</v>
      </c>
      <c r="BA112" s="924">
        <v>-1.5699999999999998</v>
      </c>
      <c r="BB112" s="924">
        <v>4.74</v>
      </c>
      <c r="BC112" s="924">
        <v>6.84</v>
      </c>
      <c r="BE112" s="666">
        <v>2008</v>
      </c>
      <c r="BF112" s="948" t="e">
        <f>#VALUE!</f>
        <v>#VALUE!</v>
      </c>
      <c r="BG112" s="933">
        <v>0.5</v>
      </c>
    </row>
    <row r="113" spans="1:59" ht="11.25" customHeight="1" x14ac:dyDescent="0.2">
      <c r="A113" s="537" t="s">
        <v>987</v>
      </c>
      <c r="B113" s="927" t="s">
        <v>988</v>
      </c>
      <c r="C113" s="994" t="s">
        <v>108</v>
      </c>
      <c r="D113" s="994" t="s">
        <v>4372</v>
      </c>
      <c r="E113" s="794">
        <v>8</v>
      </c>
      <c r="F113" s="526">
        <v>518</v>
      </c>
      <c r="G113" s="526" t="s">
        <v>37</v>
      </c>
      <c r="H113" s="526" t="s">
        <v>37</v>
      </c>
      <c r="I113" s="926">
        <v>50.43</v>
      </c>
      <c r="J113" s="704">
        <f t="shared" si="18"/>
        <v>2.2209002577830659</v>
      </c>
      <c r="K113" s="929">
        <v>0.28000000000000003</v>
      </c>
      <c r="L113" s="641">
        <v>4</v>
      </c>
      <c r="M113" s="695">
        <f t="shared" si="19"/>
        <v>1.1200000000000001</v>
      </c>
      <c r="N113" s="923" t="s">
        <v>459</v>
      </c>
      <c r="O113" s="797">
        <v>0.24</v>
      </c>
      <c r="P113" s="917">
        <v>43311</v>
      </c>
      <c r="Q113" s="917">
        <v>43322</v>
      </c>
      <c r="R113" s="695">
        <f t="shared" si="20"/>
        <v>16.666666666666682</v>
      </c>
      <c r="S113" s="761">
        <f>IF(INDEX(Historical!$D$7:$D$1439,MATCH(B113,Historical!$B$7:$B$1446,0))=0,"n/a",(INDEX(Historical!$C$7:$C$1439,MATCH(B113,Historical!$B$7:$B$1446,0))/INDEX(Historical!$D$7:$D$1439,MATCH(B113,Historical!$B$7:$B$1446,0))-1)*100)</f>
        <v>20.930232558139551</v>
      </c>
      <c r="T113" s="761">
        <f>IF(INDEX(Historical!$F$7:$F$1432,MATCH(B113,Historical!$B$7:$B$1446,0))=0,"n/a",((INDEX(Historical!$C$7:$C$1439,MATCH(B113,Historical!$B$7:$B$1446,0))/INDEX(Historical!$F$7:$F$1432,MATCH(B113,Historical!$B$7:$B$1446,0)))^(1/3)-1)*100)</f>
        <v>15.21476602058922</v>
      </c>
      <c r="U113" s="761">
        <f>IF(INDEX(Historical!$H$7:$H$1432,MATCH(B113,Historical!$B$7:$B$1446,0))=0,"n/a",((INDEX(Historical!$C$7:$C$1439,MATCH(B113,Historical!$B$7:$B$1446,0))/INDEX(Historical!$H$7:$H$1432,MATCH(B113,Historical!$B$7:$B$1446,0)))^(1/5)-1)*100)</f>
        <v>12.388291480088842</v>
      </c>
      <c r="V113" s="761">
        <f>IF(INDEX(Historical!$O$7:$O$1432,MATCH(B113,Historical!$B$7:$B$1446,0))=0,"n/a",((INDEX(Historical!$C$7:$C$1439,MATCH(B113,Historical!$B$7:$B$1446,0))/INDEX(Historical!$O$7:$O$1432,MATCH(B113,Historical!$B$7:$B$1446,0)))^(1/10)-1)*100)</f>
        <v>0.80363905839886396</v>
      </c>
      <c r="W113" s="762">
        <f t="shared" si="21"/>
        <v>15.415243137598045</v>
      </c>
      <c r="X113" s="763">
        <f t="shared" si="22"/>
        <v>0.69597143146566531</v>
      </c>
      <c r="Y113" s="718"/>
      <c r="Z113" s="704">
        <f t="shared" si="23"/>
        <v>28.498727735368956</v>
      </c>
      <c r="AA113" s="937">
        <f t="shared" si="24"/>
        <v>12.83206106870229</v>
      </c>
      <c r="AB113" s="641">
        <v>12</v>
      </c>
      <c r="AC113" s="918">
        <v>3.93</v>
      </c>
      <c r="AD113" s="918">
        <v>1.36</v>
      </c>
      <c r="AE113" s="918">
        <v>7.69</v>
      </c>
      <c r="AF113" s="918">
        <v>1.34</v>
      </c>
      <c r="AG113" s="918">
        <v>10.8</v>
      </c>
      <c r="AH113" s="918">
        <v>29.5</v>
      </c>
      <c r="AI113" s="918">
        <v>8.8800000000000008</v>
      </c>
      <c r="AJ113" s="918">
        <v>17.8</v>
      </c>
      <c r="AK113" s="918">
        <v>9.43</v>
      </c>
      <c r="AL113" s="930">
        <v>49480</v>
      </c>
      <c r="AM113" s="924">
        <v>0.2</v>
      </c>
      <c r="AN113" s="918">
        <v>0.79</v>
      </c>
      <c r="AO113" s="804">
        <f t="shared" si="25"/>
        <v>1.7771306691696189</v>
      </c>
      <c r="AP113" s="805">
        <f t="shared" si="26"/>
        <v>14.609191737871909</v>
      </c>
      <c r="AQ113" s="938">
        <f t="shared" si="27"/>
        <v>-12.580292503956469</v>
      </c>
      <c r="AR113" s="704">
        <f>INDEX(Historical!$C$7:$C$1439,MATCH(B113,Historical!$B$7:$B$1446,0))*IF(AH113="n/a",1.03,IF(AH113&lt;0,1.01,IF(AH113&gt;10,1.1,(1+AH113/100))))</f>
        <v>1.1440000000000001</v>
      </c>
      <c r="AS113" s="937">
        <f t="shared" si="28"/>
        <v>1.2455872000000001</v>
      </c>
      <c r="AT113" s="937">
        <f t="shared" si="33"/>
        <v>1.3630460729600002</v>
      </c>
      <c r="AU113" s="937">
        <f t="shared" si="33"/>
        <v>1.4915813176401282</v>
      </c>
      <c r="AV113" s="937">
        <f t="shared" si="33"/>
        <v>1.6322374358935925</v>
      </c>
      <c r="AW113" s="704">
        <f t="shared" si="29"/>
        <v>6.8764520264937214</v>
      </c>
      <c r="AX113" s="812">
        <f t="shared" si="30"/>
        <v>13.63563756988642</v>
      </c>
      <c r="AY113" s="997">
        <v>1.02</v>
      </c>
      <c r="AZ113" s="924">
        <v>15.479999999999999</v>
      </c>
      <c r="BA113" s="924">
        <v>-13.38</v>
      </c>
      <c r="BB113" s="924">
        <v>-3.58</v>
      </c>
      <c r="BC113" s="924">
        <v>-1.66</v>
      </c>
      <c r="BE113" s="666">
        <v>2011</v>
      </c>
      <c r="BF113" s="948" t="e">
        <f>#VALUE!</f>
        <v>#VALUE!</v>
      </c>
      <c r="BG113" s="933">
        <v>1.0999999999999999</v>
      </c>
    </row>
    <row r="114" spans="1:59" ht="11.25" customHeight="1" x14ac:dyDescent="0.2">
      <c r="A114" s="537" t="s">
        <v>157</v>
      </c>
      <c r="B114" s="927" t="s">
        <v>158</v>
      </c>
      <c r="C114" s="994" t="s">
        <v>131</v>
      </c>
      <c r="D114" s="994" t="s">
        <v>4365</v>
      </c>
      <c r="E114" s="794">
        <v>48</v>
      </c>
      <c r="F114" s="526">
        <v>32</v>
      </c>
      <c r="G114" s="526" t="s">
        <v>37</v>
      </c>
      <c r="H114" s="526" t="s">
        <v>37</v>
      </c>
      <c r="I114" s="918">
        <v>74.069999999999993</v>
      </c>
      <c r="J114" s="704">
        <f t="shared" si="18"/>
        <v>2.727149993249629</v>
      </c>
      <c r="K114" s="929">
        <v>0.505</v>
      </c>
      <c r="L114" s="641">
        <v>4</v>
      </c>
      <c r="M114" s="695">
        <f t="shared" si="19"/>
        <v>2.02</v>
      </c>
      <c r="N114" s="923" t="s">
        <v>119</v>
      </c>
      <c r="O114" s="797">
        <v>0.47499999999999998</v>
      </c>
      <c r="P114" s="917">
        <v>43420</v>
      </c>
      <c r="Q114" s="917">
        <v>43435</v>
      </c>
      <c r="R114" s="695">
        <f t="shared" si="20"/>
        <v>6.3157894736842159</v>
      </c>
      <c r="S114" s="761">
        <f>IF(INDEX(Historical!$D$7:$D$1439,MATCH(B114,Historical!$B$7:$B$1446,0))=0,"n/a",(INDEX(Historical!$C$7:$C$1439,MATCH(B114,Historical!$B$7:$B$1446,0))/INDEX(Historical!$D$7:$D$1439,MATCH(B114,Historical!$B$7:$B$1446,0))-1)*100)</f>
        <v>6.6298342541436295</v>
      </c>
      <c r="T114" s="761">
        <f>IF(INDEX(Historical!$F$7:$F$1432,MATCH(B114,Historical!$B$7:$B$1446,0))=0,"n/a",((INDEX(Historical!$C$7:$C$1439,MATCH(B114,Historical!$B$7:$B$1446,0))/INDEX(Historical!$F$7:$F$1432,MATCH(B114,Historical!$B$7:$B$1446,0)))^(1/3)-1)*100)</f>
        <v>6.0101457208014963</v>
      </c>
      <c r="U114" s="761">
        <f>IF(INDEX(Historical!$H$7:$H$1432,MATCH(B114,Historical!$B$7:$B$1446,0))=0,"n/a",((INDEX(Historical!$C$7:$C$1439,MATCH(B114,Historical!$B$7:$B$1446,0))/INDEX(Historical!$H$7:$H$1432,MATCH(B114,Historical!$B$7:$B$1446,0)))^(1/5)-1)*100)</f>
        <v>4.8920912784701676</v>
      </c>
      <c r="V114" s="761">
        <f>IF(INDEX(Historical!$O$7:$O$1432,MATCH(B114,Historical!$B$7:$B$1446,0))=0,"n/a",((INDEX(Historical!$C$7:$C$1439,MATCH(B114,Historical!$B$7:$B$1446,0))/INDEX(Historical!$O$7:$O$1432,MATCH(B114,Historical!$B$7:$B$1446,0)))^(1/10)-1)*100)</f>
        <v>3.2625694677044015</v>
      </c>
      <c r="W114" s="762">
        <f t="shared" si="21"/>
        <v>1.4994596519387908</v>
      </c>
      <c r="X114" s="763">
        <f t="shared" si="22"/>
        <v>0.39452349019920707</v>
      </c>
      <c r="Y114" s="927"/>
      <c r="Z114" s="704">
        <f t="shared" si="23"/>
        <v>42.25941422594142</v>
      </c>
      <c r="AA114" s="937">
        <f t="shared" si="24"/>
        <v>15.495815899581588</v>
      </c>
      <c r="AB114" s="641">
        <v>12</v>
      </c>
      <c r="AC114" s="918">
        <v>4.78</v>
      </c>
      <c r="AD114" s="918">
        <v>4.2699999999999996</v>
      </c>
      <c r="AE114" s="918">
        <v>2.5299999999999998</v>
      </c>
      <c r="AF114" s="918">
        <v>1.96</v>
      </c>
      <c r="AG114" s="918">
        <v>13.5</v>
      </c>
      <c r="AH114" s="918">
        <v>-47.599999999999994</v>
      </c>
      <c r="AI114" s="918">
        <v>6.8599999999999994</v>
      </c>
      <c r="AJ114" s="918">
        <v>12.4</v>
      </c>
      <c r="AK114" s="918">
        <v>3.63</v>
      </c>
      <c r="AL114" s="930">
        <v>4440</v>
      </c>
      <c r="AM114" s="924">
        <v>0.8</v>
      </c>
      <c r="AN114" s="918">
        <v>1.44</v>
      </c>
      <c r="AO114" s="804">
        <f t="shared" si="25"/>
        <v>-7.8765746278617916</v>
      </c>
      <c r="AP114" s="805">
        <f t="shared" si="26"/>
        <v>7.6192412717197966</v>
      </c>
      <c r="AQ114" s="938">
        <f t="shared" si="27"/>
        <v>16.183378354469191</v>
      </c>
      <c r="AR114" s="704">
        <f>INDEX(Historical!$C$7:$C$1439,MATCH(B114,Historical!$B$7:$B$1446,0))*IF(AH114="n/a",1.03,IF(AH114&lt;0,1.01,IF(AH114&gt;10,1.1,(1+AH114/100))))</f>
        <v>1.9493</v>
      </c>
      <c r="AS114" s="937">
        <f t="shared" si="28"/>
        <v>2.0830219799999998</v>
      </c>
      <c r="AT114" s="937">
        <f t="shared" si="33"/>
        <v>2.1586356778739999</v>
      </c>
      <c r="AU114" s="937">
        <f t="shared" si="33"/>
        <v>2.2369941529808259</v>
      </c>
      <c r="AV114" s="937">
        <f t="shared" si="33"/>
        <v>2.31819704073403</v>
      </c>
      <c r="AW114" s="704">
        <f t="shared" si="29"/>
        <v>10.746148851588856</v>
      </c>
      <c r="AX114" s="812">
        <f t="shared" si="30"/>
        <v>14.508098895084187</v>
      </c>
      <c r="AY114" s="997">
        <v>0.45</v>
      </c>
      <c r="AZ114" s="924">
        <v>40.739999999999995</v>
      </c>
      <c r="BA114" s="924">
        <v>-0.94000000000000006</v>
      </c>
      <c r="BB114" s="924">
        <v>5.93</v>
      </c>
      <c r="BC114" s="924">
        <v>16.669999999999998</v>
      </c>
      <c r="BE114" s="666">
        <v>1972</v>
      </c>
      <c r="BF114" s="948" t="e">
        <f>#VALUE!</f>
        <v>#VALUE!</v>
      </c>
      <c r="BG114" s="933">
        <v>3.9</v>
      </c>
    </row>
    <row r="115" spans="1:59" ht="11.25" customHeight="1" x14ac:dyDescent="0.2">
      <c r="A115" s="537" t="s">
        <v>989</v>
      </c>
      <c r="B115" s="927" t="s">
        <v>990</v>
      </c>
      <c r="C115" s="994" t="s">
        <v>108</v>
      </c>
      <c r="D115" s="994" t="s">
        <v>4376</v>
      </c>
      <c r="E115" s="794">
        <v>9</v>
      </c>
      <c r="F115" s="526">
        <v>476</v>
      </c>
      <c r="G115" s="526" t="s">
        <v>115</v>
      </c>
      <c r="H115" s="526" t="s">
        <v>115</v>
      </c>
      <c r="I115" s="926">
        <v>18.23</v>
      </c>
      <c r="J115" s="704">
        <f t="shared" si="18"/>
        <v>3.5106966538672522</v>
      </c>
      <c r="K115" s="929">
        <v>0.16</v>
      </c>
      <c r="L115" s="641">
        <v>4</v>
      </c>
      <c r="M115" s="695">
        <f t="shared" si="19"/>
        <v>0.64</v>
      </c>
      <c r="N115" s="923" t="s">
        <v>161</v>
      </c>
      <c r="O115" s="801">
        <v>0.15</v>
      </c>
      <c r="P115" s="917">
        <v>43560</v>
      </c>
      <c r="Q115" s="917">
        <v>43585</v>
      </c>
      <c r="R115" s="695">
        <f t="shared" si="20"/>
        <v>6.6666666666666732</v>
      </c>
      <c r="S115" s="761">
        <f>IF(INDEX(Historical!$D$7:$D$1439,MATCH(B115,Historical!$B$7:$B$1446,0))=0,"n/a",(INDEX(Historical!$C$7:$C$1439,MATCH(B115,Historical!$B$7:$B$1446,0))/INDEX(Historical!$D$7:$D$1439,MATCH(B115,Historical!$B$7:$B$1446,0))-1)*100)</f>
        <v>15.789473684210487</v>
      </c>
      <c r="T115" s="761">
        <f>IF(INDEX(Historical!$F$7:$F$1432,MATCH(B115,Historical!$B$7:$B$1446,0))=0,"n/a",((INDEX(Historical!$C$7:$C$1439,MATCH(B115,Historical!$B$7:$B$1446,0))/INDEX(Historical!$F$7:$F$1432,MATCH(B115,Historical!$B$7:$B$1446,0)))^(1/3)-1)*100)</f>
        <v>10.850197329295597</v>
      </c>
      <c r="U115" s="761">
        <f>IF(INDEX(Historical!$H$7:$H$1432,MATCH(B115,Historical!$B$7:$B$1446,0))=0,"n/a",((INDEX(Historical!$C$7:$C$1439,MATCH(B115,Historical!$B$7:$B$1446,0))/INDEX(Historical!$H$7:$H$1432,MATCH(B115,Historical!$B$7:$B$1446,0)))^(1/5)-1)*100)</f>
        <v>8.1802817323330501</v>
      </c>
      <c r="V115" s="761">
        <f>IF(INDEX(Historical!$O$7:$O$1432,MATCH(B115,Historical!$B$7:$B$1446,0))=0,"n/a",((INDEX(Historical!$C$7:$C$1439,MATCH(B115,Historical!$B$7:$B$1446,0))/INDEX(Historical!$O$7:$O$1432,MATCH(B115,Historical!$B$7:$B$1446,0)))^(1/10)-1)*100)</f>
        <v>2.238928758942671</v>
      </c>
      <c r="W115" s="762">
        <f t="shared" si="21"/>
        <v>3.6536587864439998</v>
      </c>
      <c r="X115" s="763">
        <f t="shared" si="22"/>
        <v>0.78656555118587013</v>
      </c>
      <c r="Y115" s="730" t="s">
        <v>4443</v>
      </c>
      <c r="Z115" s="704">
        <f t="shared" si="23"/>
        <v>51.612903225806448</v>
      </c>
      <c r="AA115" s="937">
        <f t="shared" si="24"/>
        <v>14.701612903225806</v>
      </c>
      <c r="AB115" s="641">
        <v>12</v>
      </c>
      <c r="AC115" s="918">
        <v>1.24</v>
      </c>
      <c r="AD115" s="918" t="s">
        <v>137</v>
      </c>
      <c r="AE115" s="918">
        <v>5.6</v>
      </c>
      <c r="AF115" s="918">
        <v>2.21</v>
      </c>
      <c r="AG115" s="918">
        <v>15.9</v>
      </c>
      <c r="AH115" s="918">
        <v>23.799999999999997</v>
      </c>
      <c r="AI115" s="918" t="s">
        <v>137</v>
      </c>
      <c r="AJ115" s="918">
        <v>10.4</v>
      </c>
      <c r="AK115" s="918" t="s">
        <v>137</v>
      </c>
      <c r="AL115" s="930">
        <v>101.36</v>
      </c>
      <c r="AM115" s="924">
        <v>9.9</v>
      </c>
      <c r="AN115" s="918">
        <v>0</v>
      </c>
      <c r="AO115" s="804">
        <f t="shared" si="25"/>
        <v>-3.0106345170255029</v>
      </c>
      <c r="AP115" s="805">
        <f t="shared" si="26"/>
        <v>11.690978386200303</v>
      </c>
      <c r="AQ115" s="938">
        <f t="shared" si="27"/>
        <v>20.167595033175843</v>
      </c>
      <c r="AR115" s="704">
        <f>INDEX(Historical!$C$7:$C$1439,MATCH(B115,Historical!$B$7:$B$1446,0))*IF(AH115="n/a",1.03,IF(AH115&lt;0,1.01,IF(AH115&gt;10,1.1,(1+AH115/100))))</f>
        <v>0.66</v>
      </c>
      <c r="AS115" s="937">
        <f t="shared" si="28"/>
        <v>0.67980000000000007</v>
      </c>
      <c r="AT115" s="937">
        <f t="shared" si="33"/>
        <v>0.70019400000000009</v>
      </c>
      <c r="AU115" s="937">
        <f t="shared" si="33"/>
        <v>0.72119982000000016</v>
      </c>
      <c r="AV115" s="937">
        <f t="shared" si="33"/>
        <v>0.74283581460000014</v>
      </c>
      <c r="AW115" s="704">
        <f t="shared" si="29"/>
        <v>3.5040296346000006</v>
      </c>
      <c r="AX115" s="812">
        <f t="shared" si="30"/>
        <v>19.221226739440485</v>
      </c>
      <c r="AY115" s="997">
        <v>-0.03</v>
      </c>
      <c r="AZ115" s="924">
        <v>8.84</v>
      </c>
      <c r="BA115" s="924">
        <v>-18.579999999999998</v>
      </c>
      <c r="BB115" s="924">
        <v>-1.06</v>
      </c>
      <c r="BC115" s="924">
        <v>-6.59</v>
      </c>
      <c r="BE115" s="666">
        <v>2012</v>
      </c>
      <c r="BF115" s="948" t="e">
        <f>#VALUE!</f>
        <v>#VALUE!</v>
      </c>
      <c r="BG115" s="933">
        <v>1.6</v>
      </c>
    </row>
    <row r="116" spans="1:59" ht="11.25" customHeight="1" x14ac:dyDescent="0.2">
      <c r="A116" s="537" t="s">
        <v>461</v>
      </c>
      <c r="B116" s="928" t="s">
        <v>462</v>
      </c>
      <c r="C116" s="994" t="s">
        <v>108</v>
      </c>
      <c r="D116" s="994" t="s">
        <v>4376</v>
      </c>
      <c r="E116" s="794">
        <v>19</v>
      </c>
      <c r="F116" s="526">
        <v>173</v>
      </c>
      <c r="G116" s="526" t="s">
        <v>106</v>
      </c>
      <c r="H116" s="526" t="s">
        <v>106</v>
      </c>
      <c r="I116" s="926">
        <v>460</v>
      </c>
      <c r="J116" s="704">
        <f t="shared" si="18"/>
        <v>3.2608695652173911</v>
      </c>
      <c r="K116" s="935">
        <v>7.5</v>
      </c>
      <c r="L116" s="641">
        <v>2</v>
      </c>
      <c r="M116" s="695">
        <f t="shared" si="19"/>
        <v>15</v>
      </c>
      <c r="N116" s="923" t="s">
        <v>231</v>
      </c>
      <c r="O116" s="798">
        <v>7.2</v>
      </c>
      <c r="P116" s="917">
        <v>43462</v>
      </c>
      <c r="Q116" s="917">
        <v>43473</v>
      </c>
      <c r="R116" s="695">
        <f t="shared" si="20"/>
        <v>4.1666666666666643</v>
      </c>
      <c r="S116" s="761">
        <f>IF(INDEX(Historical!$D$7:$D$1439,MATCH(B116,Historical!$B$7:$B$1446,0))=0,"n/a",(INDEX(Historical!$C$7:$C$1439,MATCH(B116,Historical!$B$7:$B$1446,0))/INDEX(Historical!$D$7:$D$1439,MATCH(B116,Historical!$B$7:$B$1446,0))-1)*100)</f>
        <v>5.1094890510948954</v>
      </c>
      <c r="T116" s="761">
        <f>IF(INDEX(Historical!$F$7:$F$1432,MATCH(B116,Historical!$B$7:$B$1446,0))=0,"n/a",((INDEX(Historical!$C$7:$C$1439,MATCH(B116,Historical!$B$7:$B$1446,0))/INDEX(Historical!$F$7:$F$1432,MATCH(B116,Historical!$B$7:$B$1446,0)))^(1/3)-1)*100)</f>
        <v>5.6819667993607048</v>
      </c>
      <c r="U116" s="761">
        <f>IF(INDEX(Historical!$H$7:$H$1432,MATCH(B116,Historical!$B$7:$B$1446,0))=0,"n/a",((INDEX(Historical!$C$7:$C$1439,MATCH(B116,Historical!$B$7:$B$1446,0))/INDEX(Historical!$H$7:$H$1432,MATCH(B116,Historical!$B$7:$B$1446,0)))^(1/5)-1)*100)</f>
        <v>6.1196338591859689</v>
      </c>
      <c r="V116" s="761">
        <f>IF(INDEX(Historical!$O$7:$O$1432,MATCH(B116,Historical!$B$7:$B$1446,0))=0,"n/a",((INDEX(Historical!$C$7:$C$1439,MATCH(B116,Historical!$B$7:$B$1446,0))/INDEX(Historical!$O$7:$O$1432,MATCH(B116,Historical!$B$7:$B$1446,0)))^(1/10)-1)*100)</f>
        <v>7.0296149960762833</v>
      </c>
      <c r="W116" s="762">
        <f t="shared" si="21"/>
        <v>0.87055035910242051</v>
      </c>
      <c r="X116" s="763" t="str">
        <f t="shared" si="22"/>
        <v>n/a</v>
      </c>
      <c r="Y116" s="928"/>
      <c r="Z116" s="704" t="str">
        <f t="shared" si="23"/>
        <v>n/a</v>
      </c>
      <c r="AA116" s="937" t="str">
        <f t="shared" si="24"/>
        <v>n/a</v>
      </c>
      <c r="AB116" s="641">
        <v>12</v>
      </c>
      <c r="AC116" s="918" t="s">
        <v>137</v>
      </c>
      <c r="AD116" s="918" t="s">
        <v>137</v>
      </c>
      <c r="AE116" s="918" t="s">
        <v>137</v>
      </c>
      <c r="AF116" s="918" t="s">
        <v>137</v>
      </c>
      <c r="AG116" s="918" t="s">
        <v>137</v>
      </c>
      <c r="AH116" s="918" t="s">
        <v>137</v>
      </c>
      <c r="AI116" s="918" t="s">
        <v>137</v>
      </c>
      <c r="AJ116" s="918" t="s">
        <v>137</v>
      </c>
      <c r="AK116" s="918" t="s">
        <v>137</v>
      </c>
      <c r="AL116" s="930" t="s">
        <v>137</v>
      </c>
      <c r="AM116" s="924" t="s">
        <v>137</v>
      </c>
      <c r="AN116" s="918" t="s">
        <v>137</v>
      </c>
      <c r="AO116" s="804" t="str">
        <f t="shared" si="25"/>
        <v>n/a</v>
      </c>
      <c r="AP116" s="805">
        <f t="shared" si="26"/>
        <v>9.3805034244033596</v>
      </c>
      <c r="AQ116" s="938" t="str">
        <f t="shared" si="27"/>
        <v>n/a</v>
      </c>
      <c r="AR116" s="704">
        <f>INDEX(Historical!$C$7:$C$1439,MATCH(B116,Historical!$B$7:$B$1446,0))*IF(AH116="n/a",1.03,IF(AH116&lt;0,1.01,IF(AH116&gt;10,1.1,(1+AH116/100))))</f>
        <v>14.832000000000001</v>
      </c>
      <c r="AS116" s="937">
        <f t="shared" si="28"/>
        <v>15.276960000000001</v>
      </c>
      <c r="AT116" s="937">
        <f t="shared" si="33"/>
        <v>15.735268800000002</v>
      </c>
      <c r="AU116" s="937">
        <f t="shared" si="33"/>
        <v>16.207326864000002</v>
      </c>
      <c r="AV116" s="937">
        <f t="shared" si="33"/>
        <v>16.693546669920003</v>
      </c>
      <c r="AW116" s="704">
        <f t="shared" si="29"/>
        <v>78.745102333920016</v>
      </c>
      <c r="AX116" s="812">
        <f t="shared" si="30"/>
        <v>17.118500507373916</v>
      </c>
      <c r="AY116" s="997" t="s">
        <v>137</v>
      </c>
      <c r="AZ116" s="924" t="s">
        <v>137</v>
      </c>
      <c r="BA116" s="924" t="s">
        <v>137</v>
      </c>
      <c r="BB116" s="924" t="s">
        <v>137</v>
      </c>
      <c r="BC116" s="924" t="s">
        <v>137</v>
      </c>
      <c r="BD116" s="963" t="s">
        <v>4301</v>
      </c>
      <c r="BE116" s="666">
        <v>2001</v>
      </c>
      <c r="BF116" s="948" t="e">
        <f>#VALUE!</f>
        <v>#VALUE!</v>
      </c>
      <c r="BG116" s="933" t="s">
        <v>137</v>
      </c>
    </row>
    <row r="117" spans="1:59" ht="11.25" customHeight="1" x14ac:dyDescent="0.2">
      <c r="A117" s="537" t="s">
        <v>1000</v>
      </c>
      <c r="B117" s="927" t="s">
        <v>1001</v>
      </c>
      <c r="C117" s="994" t="s">
        <v>108</v>
      </c>
      <c r="D117" s="994" t="s">
        <v>4372</v>
      </c>
      <c r="E117" s="794">
        <v>10</v>
      </c>
      <c r="F117" s="526">
        <v>342</v>
      </c>
      <c r="G117" s="526" t="s">
        <v>106</v>
      </c>
      <c r="H117" s="526" t="s">
        <v>106</v>
      </c>
      <c r="I117" s="926">
        <v>427.37</v>
      </c>
      <c r="J117" s="704">
        <f t="shared" si="18"/>
        <v>3.0886585394388937</v>
      </c>
      <c r="K117" s="929">
        <v>3.3</v>
      </c>
      <c r="L117" s="641">
        <v>4</v>
      </c>
      <c r="M117" s="695">
        <f t="shared" si="19"/>
        <v>13.2</v>
      </c>
      <c r="N117" s="923" t="s">
        <v>610</v>
      </c>
      <c r="O117" s="797">
        <v>3.13</v>
      </c>
      <c r="P117" s="917">
        <v>43529</v>
      </c>
      <c r="Q117" s="917">
        <v>43545</v>
      </c>
      <c r="R117" s="695">
        <f t="shared" si="20"/>
        <v>5.4313099041533519</v>
      </c>
      <c r="S117" s="761">
        <f>IF(INDEX(Historical!$D$7:$D$1439,MATCH(B117,Historical!$B$7:$B$1446,0))=0,"n/a",(INDEX(Historical!$C$7:$C$1439,MATCH(B117,Historical!$B$7:$B$1446,0))/INDEX(Historical!$D$7:$D$1439,MATCH(B117,Historical!$B$7:$B$1446,0))-1)*100)</f>
        <v>20.199999999999996</v>
      </c>
      <c r="T117" s="761">
        <f>IF(INDEX(Historical!$F$7:$F$1432,MATCH(B117,Historical!$B$7:$B$1446,0))=0,"n/a",((INDEX(Historical!$C$7:$C$1439,MATCH(B117,Historical!$B$7:$B$1446,0))/INDEX(Historical!$F$7:$F$1432,MATCH(B117,Historical!$B$7:$B$1446,0)))^(1/3)-1)*100)</f>
        <v>11.291670408455845</v>
      </c>
      <c r="U117" s="761">
        <f>IF(INDEX(Historical!$H$7:$H$1432,MATCH(B117,Historical!$B$7:$B$1446,0))=0,"n/a",((INDEX(Historical!$C$7:$C$1439,MATCH(B117,Historical!$B$7:$B$1446,0))/INDEX(Historical!$H$7:$H$1432,MATCH(B117,Historical!$B$7:$B$1446,0)))^(1/5)-1)*100)</f>
        <v>12.332917612951544</v>
      </c>
      <c r="V117" s="761">
        <f>IF(INDEX(Historical!$O$7:$O$1432,MATCH(B117,Historical!$B$7:$B$1446,0))=0,"n/a",((INDEX(Historical!$C$7:$C$1439,MATCH(B117,Historical!$B$7:$B$1446,0))/INDEX(Historical!$O$7:$O$1432,MATCH(B117,Historical!$B$7:$B$1446,0)))^(1/10)-1)*100)</f>
        <v>14.439245904081211</v>
      </c>
      <c r="W117" s="762">
        <f t="shared" si="21"/>
        <v>0.85412477181136448</v>
      </c>
      <c r="X117" s="763">
        <f t="shared" si="22"/>
        <v>1.2982018539948994</v>
      </c>
      <c r="Y117" s="927"/>
      <c r="Z117" s="704">
        <f t="shared" si="23"/>
        <v>49.661399548532728</v>
      </c>
      <c r="AA117" s="937">
        <f t="shared" si="24"/>
        <v>16.07863054928518</v>
      </c>
      <c r="AB117" s="641">
        <v>12</v>
      </c>
      <c r="AC117" s="918">
        <v>26.58</v>
      </c>
      <c r="AD117" s="918">
        <v>1.93</v>
      </c>
      <c r="AE117" s="918">
        <v>4.9000000000000004</v>
      </c>
      <c r="AF117" s="918">
        <v>2.1</v>
      </c>
      <c r="AG117" s="918">
        <v>13.4</v>
      </c>
      <c r="AH117" s="918">
        <v>15.7</v>
      </c>
      <c r="AI117" s="918">
        <v>10.52</v>
      </c>
      <c r="AJ117" s="918">
        <v>9.5</v>
      </c>
      <c r="AK117" s="918">
        <v>8.32</v>
      </c>
      <c r="AL117" s="930">
        <v>69640</v>
      </c>
      <c r="AM117" s="924">
        <v>1.4000000000000001</v>
      </c>
      <c r="AN117" s="918">
        <v>0.16</v>
      </c>
      <c r="AO117" s="804">
        <f t="shared" si="25"/>
        <v>-0.65705439689474154</v>
      </c>
      <c r="AP117" s="805">
        <f t="shared" si="26"/>
        <v>15.421576152390438</v>
      </c>
      <c r="AQ117" s="938">
        <f t="shared" si="27"/>
        <v>22.501925886899834</v>
      </c>
      <c r="AR117" s="704">
        <f>INDEX(Historical!$C$7:$C$1439,MATCH(B117,Historical!$B$7:$B$1446,0))*IF(AH117="n/a",1.03,IF(AH117&lt;0,1.01,IF(AH117&gt;10,1.1,(1+AH117/100))))</f>
        <v>13.222000000000001</v>
      </c>
      <c r="AS117" s="937">
        <f t="shared" si="28"/>
        <v>14.544200000000002</v>
      </c>
      <c r="AT117" s="937">
        <f t="shared" si="33"/>
        <v>15.754277440000001</v>
      </c>
      <c r="AU117" s="937">
        <f t="shared" si="33"/>
        <v>17.065033323007999</v>
      </c>
      <c r="AV117" s="937">
        <f t="shared" si="33"/>
        <v>18.484844095482263</v>
      </c>
      <c r="AW117" s="704">
        <f t="shared" si="29"/>
        <v>79.070354858490262</v>
      </c>
      <c r="AX117" s="812">
        <f t="shared" si="30"/>
        <v>18.50161566288936</v>
      </c>
      <c r="AY117" s="997">
        <v>1.41</v>
      </c>
      <c r="AZ117" s="924">
        <v>18.45</v>
      </c>
      <c r="BA117" s="924">
        <v>-23.27</v>
      </c>
      <c r="BB117" s="924">
        <v>0.70000000000000007</v>
      </c>
      <c r="BC117" s="924">
        <v>-3.83</v>
      </c>
      <c r="BE117" s="666">
        <v>2010</v>
      </c>
      <c r="BF117" s="948" t="e">
        <f>#VALUE!</f>
        <v>#VALUE!</v>
      </c>
      <c r="BG117" s="933">
        <v>2.2999999999999998</v>
      </c>
    </row>
    <row r="118" spans="1:59" ht="11.25" customHeight="1" x14ac:dyDescent="0.2">
      <c r="A118" s="932" t="s">
        <v>4120</v>
      </c>
      <c r="B118" s="927" t="s">
        <v>4121</v>
      </c>
      <c r="C118" s="994" t="s">
        <v>247</v>
      </c>
      <c r="D118" s="994" t="s">
        <v>4390</v>
      </c>
      <c r="E118" s="794">
        <v>5</v>
      </c>
      <c r="F118" s="526">
        <v>864</v>
      </c>
      <c r="G118" s="526" t="s">
        <v>106</v>
      </c>
      <c r="H118" s="526" t="s">
        <v>106</v>
      </c>
      <c r="I118" s="926">
        <v>20.45</v>
      </c>
      <c r="J118" s="704">
        <f t="shared" si="18"/>
        <v>1.9559902200489001</v>
      </c>
      <c r="K118" s="929">
        <v>0.1</v>
      </c>
      <c r="L118" s="641">
        <v>4</v>
      </c>
      <c r="M118" s="695">
        <f t="shared" si="19"/>
        <v>0.4</v>
      </c>
      <c r="N118" s="923" t="s">
        <v>149</v>
      </c>
      <c r="O118" s="797">
        <v>0.9</v>
      </c>
      <c r="P118" s="917">
        <v>43518</v>
      </c>
      <c r="Q118" s="917">
        <v>43532</v>
      </c>
      <c r="R118" s="695">
        <f t="shared" si="20"/>
        <v>-88.8888888888889</v>
      </c>
      <c r="S118" s="761">
        <f>IF(INDEX(Historical!$D$7:$D$1439,MATCH(B118,Historical!$B$7:$B$1446,0))=0,"n/a",(INDEX(Historical!$C$7:$C$1439,MATCH(B118,Historical!$B$7:$B$1446,0))/INDEX(Historical!$D$7:$D$1439,MATCH(B118,Historical!$B$7:$B$1446,0))-1)*100)</f>
        <v>12.5</v>
      </c>
      <c r="T118" s="761">
        <f>IF(INDEX(Historical!$F$7:$F$1432,MATCH(B118,Historical!$B$7:$B$1446,0))=0,"n/a",((INDEX(Historical!$C$7:$C$1439,MATCH(B118,Historical!$B$7:$B$1446,0))/INDEX(Historical!$F$7:$F$1432,MATCH(B118,Historical!$B$7:$B$1446,0)))^(1/3)-1)*100)</f>
        <v>14.471424255333186</v>
      </c>
      <c r="U118" s="761" t="str">
        <f>IF(INDEX(Historical!$H$7:$H$1432,MATCH(B118,Historical!$B$7:$B$1446,0))=0,"n/a",((INDEX(Historical!$C$7:$C$1439,MATCH(B118,Historical!$B$7:$B$1446,0))/INDEX(Historical!$H$7:$H$1432,MATCH(B118,Historical!$B$7:$B$1446,0)))^(1/5)-1)*100)</f>
        <v>n/a</v>
      </c>
      <c r="V118" s="761" t="str">
        <f>IF(INDEX(Historical!$O$7:$O$1432,MATCH(B118,Historical!$B$7:$B$1446,0))=0,"n/a",((INDEX(Historical!$C$7:$C$1439,MATCH(B118,Historical!$B$7:$B$1446,0))/INDEX(Historical!$O$7:$O$1432,MATCH(B118,Historical!$B$7:$B$1446,0)))^(1/10)-1)*100)</f>
        <v>n/a</v>
      </c>
      <c r="W118" s="762" t="str">
        <f t="shared" si="21"/>
        <v>n/a</v>
      </c>
      <c r="X118" s="763" t="str">
        <f t="shared" si="22"/>
        <v>n/a</v>
      </c>
      <c r="Y118" s="928"/>
      <c r="Z118" s="704">
        <f t="shared" si="23"/>
        <v>35.398230088495581</v>
      </c>
      <c r="AA118" s="937">
        <f t="shared" si="24"/>
        <v>18.097345132743364</v>
      </c>
      <c r="AB118" s="641">
        <v>12</v>
      </c>
      <c r="AC118" s="918">
        <v>1.1299999999999999</v>
      </c>
      <c r="AD118" s="918">
        <v>2.65</v>
      </c>
      <c r="AE118" s="918">
        <v>0.46</v>
      </c>
      <c r="AF118" s="918">
        <v>40.9</v>
      </c>
      <c r="AG118" s="918">
        <v>155.80000000000001</v>
      </c>
      <c r="AH118" s="918">
        <v>10</v>
      </c>
      <c r="AI118" s="918">
        <v>9.86</v>
      </c>
      <c r="AJ118" s="918">
        <v>-6.9</v>
      </c>
      <c r="AK118" s="918">
        <v>6.8500000000000005</v>
      </c>
      <c r="AL118" s="930">
        <v>1900</v>
      </c>
      <c r="AM118" s="924">
        <v>0.8</v>
      </c>
      <c r="AN118" s="918">
        <v>23.96</v>
      </c>
      <c r="AO118" s="804" t="str">
        <f t="shared" si="25"/>
        <v>n/a</v>
      </c>
      <c r="AP118" s="805" t="str">
        <f t="shared" si="26"/>
        <v>n/a</v>
      </c>
      <c r="AQ118" s="938">
        <f t="shared" si="27"/>
        <v>473.55864407291176</v>
      </c>
      <c r="AR118" s="704">
        <f>INDEX(Historical!$C$7:$C$1439,MATCH(B118,Historical!$B$7:$B$1446,0))*IF(AH118="n/a",1.03,IF(AH118&lt;0,1.01,IF(AH118&gt;10,1.1,(1+AH118/100))))</f>
        <v>0.39600000000000002</v>
      </c>
      <c r="AS118" s="937">
        <f t="shared" si="28"/>
        <v>0.43504560000000003</v>
      </c>
      <c r="AT118" s="937">
        <f t="shared" si="33"/>
        <v>0.46484622360000005</v>
      </c>
      <c r="AU118" s="937">
        <f t="shared" si="33"/>
        <v>0.49668818991660008</v>
      </c>
      <c r="AV118" s="937">
        <f t="shared" si="33"/>
        <v>0.53071133092588718</v>
      </c>
      <c r="AW118" s="704">
        <f t="shared" si="29"/>
        <v>2.3232913444424872</v>
      </c>
      <c r="AX118" s="812">
        <f t="shared" si="30"/>
        <v>11.360837870134413</v>
      </c>
      <c r="AY118" s="997">
        <v>0.31</v>
      </c>
      <c r="AZ118" s="924">
        <v>19.73</v>
      </c>
      <c r="BA118" s="924">
        <v>-18.2</v>
      </c>
      <c r="BB118" s="924">
        <v>2.12</v>
      </c>
      <c r="BC118" s="924">
        <v>3.04</v>
      </c>
      <c r="BE118" s="666">
        <v>2015</v>
      </c>
      <c r="BF118" s="948" t="e">
        <f>#VALUE!</f>
        <v>#VALUE!</v>
      </c>
      <c r="BG118" s="933">
        <v>4.3999999999999995</v>
      </c>
    </row>
    <row r="119" spans="1:59" ht="11.25" customHeight="1" x14ac:dyDescent="0.2">
      <c r="A119" s="537" t="s">
        <v>147</v>
      </c>
      <c r="B119" s="927" t="s">
        <v>148</v>
      </c>
      <c r="C119" s="994" t="s">
        <v>4227</v>
      </c>
      <c r="D119" s="994" t="s">
        <v>4375</v>
      </c>
      <c r="E119" s="794">
        <v>26</v>
      </c>
      <c r="F119" s="526">
        <v>109</v>
      </c>
      <c r="G119" s="526" t="s">
        <v>37</v>
      </c>
      <c r="H119" s="526" t="s">
        <v>115</v>
      </c>
      <c r="I119" s="918">
        <v>55.64</v>
      </c>
      <c r="J119" s="704">
        <f t="shared" si="18"/>
        <v>1.0783608914450036</v>
      </c>
      <c r="K119" s="935">
        <v>0.15</v>
      </c>
      <c r="L119" s="641">
        <v>4</v>
      </c>
      <c r="M119" s="695">
        <f t="shared" si="19"/>
        <v>0.6</v>
      </c>
      <c r="N119" s="923" t="s">
        <v>149</v>
      </c>
      <c r="O119" s="798">
        <v>0.13</v>
      </c>
      <c r="P119" s="917">
        <v>43342</v>
      </c>
      <c r="Q119" s="917">
        <v>43357</v>
      </c>
      <c r="R119" s="695">
        <f t="shared" si="20"/>
        <v>15.384615384615378</v>
      </c>
      <c r="S119" s="761">
        <f>IF(INDEX(Historical!$D$7:$D$1439,MATCH(B119,Historical!$B$7:$B$1446,0))=0,"n/a",(INDEX(Historical!$C$7:$C$1439,MATCH(B119,Historical!$B$7:$B$1446,0))/INDEX(Historical!$D$7:$D$1439,MATCH(B119,Historical!$B$7:$B$1446,0))-1)*100)</f>
        <v>14.285714285714302</v>
      </c>
      <c r="T119" s="761">
        <f>IF(INDEX(Historical!$F$7:$F$1432,MATCH(B119,Historical!$B$7:$B$1446,0))=0,"n/a",((INDEX(Historical!$C$7:$C$1439,MATCH(B119,Historical!$B$7:$B$1446,0))/INDEX(Historical!$F$7:$F$1432,MATCH(B119,Historical!$B$7:$B$1446,0)))^(1/3)-1)*100)</f>
        <v>12.816980888230489</v>
      </c>
      <c r="U119" s="761">
        <f>IF(INDEX(Historical!$H$7:$H$1432,MATCH(B119,Historical!$B$7:$B$1446,0))=0,"n/a",((INDEX(Historical!$C$7:$C$1439,MATCH(B119,Historical!$B$7:$B$1446,0))/INDEX(Historical!$H$7:$H$1432,MATCH(B119,Historical!$B$7:$B$1446,0)))^(1/5)-1)*100)</f>
        <v>9.8560543306117854</v>
      </c>
      <c r="V119" s="761">
        <f>IF(INDEX(Historical!$O$7:$O$1432,MATCH(B119,Historical!$B$7:$B$1446,0))=0,"n/a",((INDEX(Historical!$C$7:$C$1439,MATCH(B119,Historical!$B$7:$B$1446,0))/INDEX(Historical!$O$7:$O$1432,MATCH(B119,Historical!$B$7:$B$1446,0)))^(1/10)-1)*100)</f>
        <v>10.8449222600272</v>
      </c>
      <c r="W119" s="762">
        <f t="shared" si="21"/>
        <v>0.90881742573109647</v>
      </c>
      <c r="X119" s="763">
        <f t="shared" si="22"/>
        <v>4.48002469573263</v>
      </c>
      <c r="Y119" s="715"/>
      <c r="Z119" s="704">
        <f t="shared" si="23"/>
        <v>63.157894736842103</v>
      </c>
      <c r="AA119" s="937">
        <f t="shared" si="24"/>
        <v>58.568421052631585</v>
      </c>
      <c r="AB119" s="641">
        <v>12</v>
      </c>
      <c r="AC119" s="918">
        <v>0.95</v>
      </c>
      <c r="AD119" s="918">
        <v>3.92</v>
      </c>
      <c r="AE119" s="918">
        <v>3.93</v>
      </c>
      <c r="AF119" s="918">
        <v>5.32</v>
      </c>
      <c r="AG119" s="918">
        <v>9.5</v>
      </c>
      <c r="AH119" s="918">
        <v>-21.6</v>
      </c>
      <c r="AI119" s="918">
        <v>7.24</v>
      </c>
      <c r="AJ119" s="918">
        <v>2.1999999999999997</v>
      </c>
      <c r="AK119" s="918">
        <v>14.899999999999999</v>
      </c>
      <c r="AL119" s="930">
        <v>1700</v>
      </c>
      <c r="AM119" s="924">
        <v>0.89999999999999991</v>
      </c>
      <c r="AN119" s="918">
        <v>0.06</v>
      </c>
      <c r="AO119" s="804">
        <f t="shared" si="25"/>
        <v>-47.634005830574793</v>
      </c>
      <c r="AP119" s="805">
        <f t="shared" si="26"/>
        <v>10.934415222056789</v>
      </c>
      <c r="AQ119" s="938">
        <f t="shared" si="27"/>
        <v>272.13139853790597</v>
      </c>
      <c r="AR119" s="704">
        <f>INDEX(Historical!$C$7:$C$1439,MATCH(B119,Historical!$B$7:$B$1446,0))*IF(AH119="n/a",1.03,IF(AH119&lt;0,1.01,IF(AH119&gt;10,1.1,(1+AH119/100))))</f>
        <v>0.5656000000000001</v>
      </c>
      <c r="AS119" s="937">
        <f t="shared" si="28"/>
        <v>0.60654944000000011</v>
      </c>
      <c r="AT119" s="937">
        <f t="shared" si="33"/>
        <v>0.66720438400000015</v>
      </c>
      <c r="AU119" s="937">
        <f t="shared" si="33"/>
        <v>0.73392482240000023</v>
      </c>
      <c r="AV119" s="937">
        <f t="shared" si="33"/>
        <v>0.80731730464000029</v>
      </c>
      <c r="AW119" s="704">
        <f t="shared" si="29"/>
        <v>3.3805959510400005</v>
      </c>
      <c r="AX119" s="812">
        <f t="shared" si="30"/>
        <v>6.0758374389647738</v>
      </c>
      <c r="AY119" s="997">
        <v>0.78</v>
      </c>
      <c r="AZ119" s="924">
        <v>35.709999999999994</v>
      </c>
      <c r="BA119" s="924">
        <v>-9.629999999999999</v>
      </c>
      <c r="BB119" s="924">
        <v>-1.7999999999999998</v>
      </c>
      <c r="BC119" s="924">
        <v>6.25</v>
      </c>
      <c r="BE119" s="666">
        <v>1993</v>
      </c>
      <c r="BF119" s="948" t="e">
        <f>#VALUE!</f>
        <v>#VALUE!</v>
      </c>
      <c r="BG119" s="933">
        <v>7.0000000000000009</v>
      </c>
    </row>
    <row r="120" spans="1:59" s="840" customFormat="1" ht="11.25" customHeight="1" x14ac:dyDescent="0.2">
      <c r="A120" s="819" t="s">
        <v>457</v>
      </c>
      <c r="B120" s="848" t="s">
        <v>458</v>
      </c>
      <c r="C120" s="994" t="s">
        <v>108</v>
      </c>
      <c r="D120" s="994" t="s">
        <v>4376</v>
      </c>
      <c r="E120" s="820">
        <v>15</v>
      </c>
      <c r="F120" s="526">
        <v>254</v>
      </c>
      <c r="G120" s="1151" t="s">
        <v>106</v>
      </c>
      <c r="H120" s="1151" t="s">
        <v>106</v>
      </c>
      <c r="I120" s="821">
        <v>40.69</v>
      </c>
      <c r="J120" s="822">
        <f t="shared" si="18"/>
        <v>1.8677807815188008</v>
      </c>
      <c r="K120" s="1128">
        <v>0.19</v>
      </c>
      <c r="L120" s="824">
        <v>4</v>
      </c>
      <c r="M120" s="825">
        <f t="shared" si="19"/>
        <v>0.76</v>
      </c>
      <c r="N120" s="826" t="s">
        <v>238</v>
      </c>
      <c r="O120" s="1107">
        <v>0.17499999999999999</v>
      </c>
      <c r="P120" s="828">
        <v>43503</v>
      </c>
      <c r="Q120" s="828">
        <v>43511</v>
      </c>
      <c r="R120" s="825">
        <f t="shared" si="20"/>
        <v>8.5714285714285801</v>
      </c>
      <c r="S120" s="761">
        <f>IF(INDEX(Historical!$D$7:$D$1439,MATCH(B120,Historical!$B$7:$B$1446,0))=0,"n/a",(INDEX(Historical!$C$7:$C$1439,MATCH(B120,Historical!$B$7:$B$1446,0))/INDEX(Historical!$D$7:$D$1439,MATCH(B120,Historical!$B$7:$B$1446,0))-1)*100)</f>
        <v>13.392857142857139</v>
      </c>
      <c r="T120" s="761">
        <f>IF(INDEX(Historical!$F$7:$F$1432,MATCH(B120,Historical!$B$7:$B$1446,0))=0,"n/a",((INDEX(Historical!$C$7:$C$1439,MATCH(B120,Historical!$B$7:$B$1446,0))/INDEX(Historical!$F$7:$F$1432,MATCH(B120,Historical!$B$7:$B$1446,0)))^(1/3)-1)*100)</f>
        <v>12.164064162584353</v>
      </c>
      <c r="U120" s="761">
        <f>IF(INDEX(Historical!$H$7:$H$1432,MATCH(B120,Historical!$B$7:$B$1446,0))=0,"n/a",((INDEX(Historical!$C$7:$C$1439,MATCH(B120,Historical!$B$7:$B$1446,0))/INDEX(Historical!$H$7:$H$1432,MATCH(B120,Historical!$B$7:$B$1446,0)))^(1/5)-1)*100)</f>
        <v>11.711059850008043</v>
      </c>
      <c r="V120" s="761">
        <f>IF(INDEX(Historical!$O$7:$O$1432,MATCH(B120,Historical!$B$7:$B$1446,0))=0,"n/a",((INDEX(Historical!$C$7:$C$1439,MATCH(B120,Historical!$B$7:$B$1446,0))/INDEX(Historical!$O$7:$O$1432,MATCH(B120,Historical!$B$7:$B$1446,0)))^(1/10)-1)*100)</f>
        <v>8.532940454248461</v>
      </c>
      <c r="W120" s="829">
        <f t="shared" si="21"/>
        <v>1.3724530146202099</v>
      </c>
      <c r="X120" s="830">
        <f t="shared" si="22"/>
        <v>0.92944919444508278</v>
      </c>
      <c r="Y120" s="995" t="s">
        <v>4214</v>
      </c>
      <c r="Z120" s="822">
        <f t="shared" si="23"/>
        <v>32.618025751072963</v>
      </c>
      <c r="AA120" s="832">
        <f t="shared" si="24"/>
        <v>17.463519313304719</v>
      </c>
      <c r="AB120" s="824">
        <v>12</v>
      </c>
      <c r="AC120" s="833">
        <v>2.33</v>
      </c>
      <c r="AD120" s="833">
        <v>1.75</v>
      </c>
      <c r="AE120" s="833">
        <v>6.17</v>
      </c>
      <c r="AF120" s="833">
        <v>1.78</v>
      </c>
      <c r="AG120" s="833">
        <v>10.6</v>
      </c>
      <c r="AH120" s="833">
        <v>53.7</v>
      </c>
      <c r="AI120" s="833">
        <v>5.3199999999999994</v>
      </c>
      <c r="AJ120" s="833">
        <v>12.6</v>
      </c>
      <c r="AK120" s="833">
        <v>10</v>
      </c>
      <c r="AL120" s="834">
        <v>586.34</v>
      </c>
      <c r="AM120" s="835">
        <v>1.7999999999999998</v>
      </c>
      <c r="AN120" s="833">
        <v>0.01</v>
      </c>
      <c r="AO120" s="836">
        <f t="shared" si="25"/>
        <v>-3.8846786817778742</v>
      </c>
      <c r="AP120" s="837">
        <f t="shared" si="26"/>
        <v>13.578840631526845</v>
      </c>
      <c r="AQ120" s="838">
        <f t="shared" si="27"/>
        <v>17.53971315201872</v>
      </c>
      <c r="AR120" s="704">
        <f>INDEX(Historical!$C$7:$C$1439,MATCH(B120,Historical!$B$7:$B$1446,0))*IF(AH120="n/a",1.03,IF(AH120&lt;0,1.01,IF(AH120&gt;10,1.1,(1+AH120/100))))</f>
        <v>0.69850000000000012</v>
      </c>
      <c r="AS120" s="832">
        <f t="shared" si="28"/>
        <v>0.7356602000000001</v>
      </c>
      <c r="AT120" s="832">
        <f t="shared" si="33"/>
        <v>0.80922622000000022</v>
      </c>
      <c r="AU120" s="832">
        <f t="shared" si="33"/>
        <v>0.89014884200000033</v>
      </c>
      <c r="AV120" s="832">
        <f t="shared" si="33"/>
        <v>0.97916372620000047</v>
      </c>
      <c r="AW120" s="822">
        <f t="shared" si="29"/>
        <v>4.1126989882000009</v>
      </c>
      <c r="AX120" s="839">
        <f t="shared" si="30"/>
        <v>10.107394908331289</v>
      </c>
      <c r="AY120" s="998">
        <v>0.56000000000000005</v>
      </c>
      <c r="AZ120" s="835">
        <v>20.96</v>
      </c>
      <c r="BA120" s="835">
        <v>-10.42</v>
      </c>
      <c r="BB120" s="835">
        <v>-4.5699999999999994</v>
      </c>
      <c r="BC120" s="835">
        <v>-3.3099999999999996</v>
      </c>
      <c r="BD120" s="964"/>
      <c r="BE120" s="666">
        <v>2005</v>
      </c>
      <c r="BF120" s="948" t="e">
        <f>#VALUE!</f>
        <v>#VALUE!</v>
      </c>
      <c r="BG120" s="895">
        <v>1.3</v>
      </c>
    </row>
    <row r="121" spans="1:59" ht="11.25" customHeight="1" x14ac:dyDescent="0.2">
      <c r="A121" s="537" t="s">
        <v>155</v>
      </c>
      <c r="B121" s="927" t="s">
        <v>156</v>
      </c>
      <c r="C121" s="994" t="s">
        <v>123</v>
      </c>
      <c r="D121" s="994" t="s">
        <v>4379</v>
      </c>
      <c r="E121" s="794">
        <v>36</v>
      </c>
      <c r="F121" s="526">
        <v>76</v>
      </c>
      <c r="G121" s="526" t="s">
        <v>37</v>
      </c>
      <c r="H121" s="526" t="s">
        <v>37</v>
      </c>
      <c r="I121" s="918">
        <v>55.48</v>
      </c>
      <c r="J121" s="704">
        <f t="shared" si="18"/>
        <v>2.3071377072819037</v>
      </c>
      <c r="K121" s="929">
        <v>0.32</v>
      </c>
      <c r="L121" s="641">
        <v>4</v>
      </c>
      <c r="M121" s="695">
        <f t="shared" si="19"/>
        <v>1.28</v>
      </c>
      <c r="N121" s="923" t="s">
        <v>119</v>
      </c>
      <c r="O121" s="797">
        <v>0.31</v>
      </c>
      <c r="P121" s="917">
        <v>43515</v>
      </c>
      <c r="Q121" s="917">
        <v>43525</v>
      </c>
      <c r="R121" s="695">
        <f t="shared" si="20"/>
        <v>3.2258064516129057</v>
      </c>
      <c r="S121" s="761">
        <f>IF(INDEX(Historical!$D$7:$D$1439,MATCH(B121,Historical!$B$7:$B$1446,0))=0,"n/a",(INDEX(Historical!$C$7:$C$1439,MATCH(B121,Historical!$B$7:$B$1446,0))/INDEX(Historical!$D$7:$D$1439,MATCH(B121,Historical!$B$7:$B$1446,0))-1)*100)</f>
        <v>3.3333333333333437</v>
      </c>
      <c r="T121" s="761">
        <f>IF(INDEX(Historical!$F$7:$F$1432,MATCH(B121,Historical!$B$7:$B$1446,0))=0,"n/a",((INDEX(Historical!$C$7:$C$1439,MATCH(B121,Historical!$B$7:$B$1446,0))/INDEX(Historical!$F$7:$F$1432,MATCH(B121,Historical!$B$7:$B$1446,0)))^(1/3)-1)*100)</f>
        <v>3.4509669068251148</v>
      </c>
      <c r="U121" s="761">
        <f>IF(INDEX(Historical!$H$7:$H$1432,MATCH(B121,Historical!$B$7:$B$1446,0))=0,"n/a",((INDEX(Historical!$C$7:$C$1439,MATCH(B121,Historical!$B$7:$B$1446,0))/INDEX(Historical!$H$7:$H$1432,MATCH(B121,Historical!$B$7:$B$1446,0)))^(1/5)-1)*100)</f>
        <v>3.5804203580214189</v>
      </c>
      <c r="V121" s="761">
        <f>IF(INDEX(Historical!$O$7:$O$1432,MATCH(B121,Historical!$B$7:$B$1446,0))=0,"n/a",((INDEX(Historical!$C$7:$C$1439,MATCH(B121,Historical!$B$7:$B$1446,0))/INDEX(Historical!$O$7:$O$1432,MATCH(B121,Historical!$B$7:$B$1446,0)))^(1/10)-1)*100)</f>
        <v>3.4889311008476032</v>
      </c>
      <c r="W121" s="762">
        <f t="shared" si="21"/>
        <v>1.0262227182278232</v>
      </c>
      <c r="X121" s="763">
        <f t="shared" si="22"/>
        <v>0.70204320745518023</v>
      </c>
      <c r="Y121" s="927"/>
      <c r="Z121" s="704">
        <f t="shared" si="23"/>
        <v>53.781512605042025</v>
      </c>
      <c r="AA121" s="937">
        <f t="shared" si="24"/>
        <v>23.310924369747898</v>
      </c>
      <c r="AB121" s="641">
        <v>12</v>
      </c>
      <c r="AC121" s="918">
        <v>2.38</v>
      </c>
      <c r="AD121" s="918">
        <v>2.78</v>
      </c>
      <c r="AE121" s="918">
        <v>1.24</v>
      </c>
      <c r="AF121" s="918">
        <v>4.1500000000000004</v>
      </c>
      <c r="AG121" s="918">
        <v>18.8</v>
      </c>
      <c r="AH121" s="918">
        <v>715.1</v>
      </c>
      <c r="AI121" s="918">
        <v>5.25</v>
      </c>
      <c r="AJ121" s="918">
        <v>5.0999999999999996</v>
      </c>
      <c r="AK121" s="918">
        <v>8.4</v>
      </c>
      <c r="AL121" s="930">
        <v>5050</v>
      </c>
      <c r="AM121" s="924">
        <v>0.6</v>
      </c>
      <c r="AN121" s="918">
        <v>1.1200000000000001</v>
      </c>
      <c r="AO121" s="804">
        <f t="shared" si="25"/>
        <v>-17.423366304444578</v>
      </c>
      <c r="AP121" s="805">
        <f t="shared" si="26"/>
        <v>5.8875580653033222</v>
      </c>
      <c r="AQ121" s="938">
        <f t="shared" si="27"/>
        <v>107.35405698622378</v>
      </c>
      <c r="AR121" s="704">
        <f>INDEX(Historical!$C$7:$C$1439,MATCH(B121,Historical!$B$7:$B$1446,0))*IF(AH121="n/a",1.03,IF(AH121&lt;0,1.01,IF(AH121&gt;10,1.1,(1+AH121/100))))</f>
        <v>1.3640000000000001</v>
      </c>
      <c r="AS121" s="937">
        <f t="shared" si="28"/>
        <v>1.4356100000000001</v>
      </c>
      <c r="AT121" s="937">
        <f t="shared" si="33"/>
        <v>1.5562012400000003</v>
      </c>
      <c r="AU121" s="937">
        <f t="shared" si="33"/>
        <v>1.6869221441600004</v>
      </c>
      <c r="AV121" s="937">
        <f t="shared" si="33"/>
        <v>1.8286236042694406</v>
      </c>
      <c r="AW121" s="704">
        <f t="shared" si="29"/>
        <v>7.8713569884294419</v>
      </c>
      <c r="AX121" s="812">
        <f t="shared" si="30"/>
        <v>14.187737902720695</v>
      </c>
      <c r="AY121" s="997">
        <v>0.88</v>
      </c>
      <c r="AZ121" s="924">
        <v>35.78</v>
      </c>
      <c r="BA121" s="924">
        <v>0.51</v>
      </c>
      <c r="BB121" s="924">
        <v>7.41</v>
      </c>
      <c r="BC121" s="924">
        <v>16.189999999999998</v>
      </c>
      <c r="BE121" s="666">
        <v>1984</v>
      </c>
      <c r="BF121" s="948" t="e">
        <f>#VALUE!</f>
        <v>#VALUE!</v>
      </c>
      <c r="BG121" s="933">
        <v>6.2</v>
      </c>
    </row>
    <row r="122" spans="1:59" ht="11.25" customHeight="1" x14ac:dyDescent="0.2">
      <c r="A122" s="537" t="s">
        <v>1026</v>
      </c>
      <c r="B122" s="927" t="s">
        <v>1027</v>
      </c>
      <c r="C122" s="994" t="s">
        <v>108</v>
      </c>
      <c r="D122" s="994" t="s">
        <v>4376</v>
      </c>
      <c r="E122" s="794">
        <v>8</v>
      </c>
      <c r="F122" s="526">
        <v>522</v>
      </c>
      <c r="G122" s="526" t="s">
        <v>115</v>
      </c>
      <c r="H122" s="526" t="s">
        <v>115</v>
      </c>
      <c r="I122" s="926">
        <v>36.130000000000003</v>
      </c>
      <c r="J122" s="704">
        <f t="shared" si="18"/>
        <v>2.767783005812344</v>
      </c>
      <c r="K122" s="929">
        <v>0.25</v>
      </c>
      <c r="L122" s="641">
        <v>4</v>
      </c>
      <c r="M122" s="695">
        <f t="shared" si="19"/>
        <v>1</v>
      </c>
      <c r="N122" s="923" t="s">
        <v>119</v>
      </c>
      <c r="O122" s="797">
        <v>0.22</v>
      </c>
      <c r="P122" s="917">
        <v>43312</v>
      </c>
      <c r="Q122" s="917">
        <v>43344</v>
      </c>
      <c r="R122" s="695">
        <f t="shared" si="20"/>
        <v>13.636363636363635</v>
      </c>
      <c r="S122" s="761">
        <f>IF(INDEX(Historical!$D$7:$D$1439,MATCH(B122,Historical!$B$7:$B$1446,0))=0,"n/a",(INDEX(Historical!$C$7:$C$1439,MATCH(B122,Historical!$B$7:$B$1446,0))/INDEX(Historical!$D$7:$D$1439,MATCH(B122,Historical!$B$7:$B$1446,0))-1)*100)</f>
        <v>9.302325581395344</v>
      </c>
      <c r="T122" s="761">
        <f>IF(INDEX(Historical!$F$7:$F$1432,MATCH(B122,Historical!$B$7:$B$1446,0))=0,"n/a",((INDEX(Historical!$C$7:$C$1439,MATCH(B122,Historical!$B$7:$B$1446,0))/INDEX(Historical!$F$7:$F$1432,MATCH(B122,Historical!$B$7:$B$1446,0)))^(1/3)-1)*100)</f>
        <v>6.4170176581825888</v>
      </c>
      <c r="U122" s="761">
        <f>IF(INDEX(Historical!$H$7:$H$1432,MATCH(B122,Historical!$B$7:$B$1446,0))=0,"n/a",((INDEX(Historical!$C$7:$C$1439,MATCH(B122,Historical!$B$7:$B$1446,0))/INDEX(Historical!$H$7:$H$1432,MATCH(B122,Historical!$B$7:$B$1446,0)))^(1/5)-1)*100)</f>
        <v>6.3789630349909698</v>
      </c>
      <c r="V122" s="761">
        <f>IF(INDEX(Historical!$O$7:$O$1432,MATCH(B122,Historical!$B$7:$B$1446,0))=0,"n/a",((INDEX(Historical!$C$7:$C$1439,MATCH(B122,Historical!$B$7:$B$1446,0))/INDEX(Historical!$O$7:$O$1432,MATCH(B122,Historical!$B$7:$B$1446,0)))^(1/10)-1)*100)</f>
        <v>5.6996159590350093</v>
      </c>
      <c r="W122" s="762">
        <f t="shared" si="21"/>
        <v>1.1191917281512735</v>
      </c>
      <c r="X122" s="763">
        <f t="shared" si="22"/>
        <v>0.57990573045372451</v>
      </c>
      <c r="Y122" s="719"/>
      <c r="Z122" s="704">
        <f t="shared" si="23"/>
        <v>32.894736842105267</v>
      </c>
      <c r="AA122" s="937">
        <f t="shared" si="24"/>
        <v>11.884868421052632</v>
      </c>
      <c r="AB122" s="641">
        <v>12</v>
      </c>
      <c r="AC122" s="918">
        <v>3.04</v>
      </c>
      <c r="AD122" s="918">
        <v>1.7</v>
      </c>
      <c r="AE122" s="918">
        <v>4.2699999999999996</v>
      </c>
      <c r="AF122" s="918">
        <v>1.29</v>
      </c>
      <c r="AG122" s="918">
        <v>11.600000000000001</v>
      </c>
      <c r="AH122" s="918">
        <v>38.200000000000003</v>
      </c>
      <c r="AI122" s="918">
        <v>7.4300000000000006</v>
      </c>
      <c r="AJ122" s="918">
        <v>11</v>
      </c>
      <c r="AK122" s="918">
        <v>7.0000000000000009</v>
      </c>
      <c r="AL122" s="930">
        <v>772.46</v>
      </c>
      <c r="AM122" s="924">
        <v>0.70000000000000007</v>
      </c>
      <c r="AN122" s="918">
        <v>0.21</v>
      </c>
      <c r="AO122" s="804">
        <f t="shared" si="25"/>
        <v>-2.7381223802493171</v>
      </c>
      <c r="AP122" s="805">
        <f t="shared" si="26"/>
        <v>9.1467460408033148</v>
      </c>
      <c r="AQ122" s="938">
        <f t="shared" si="27"/>
        <v>-17.453096799030821</v>
      </c>
      <c r="AR122" s="704">
        <f>INDEX(Historical!$C$7:$C$1439,MATCH(B122,Historical!$B$7:$B$1446,0))*IF(AH122="n/a",1.03,IF(AH122&lt;0,1.01,IF(AH122&gt;10,1.1,(1+AH122/100))))</f>
        <v>1.034</v>
      </c>
      <c r="AS122" s="937">
        <f t="shared" si="28"/>
        <v>1.1108262</v>
      </c>
      <c r="AT122" s="937">
        <f t="shared" si="33"/>
        <v>1.188584034</v>
      </c>
      <c r="AU122" s="937">
        <f t="shared" si="33"/>
        <v>1.2717849163800001</v>
      </c>
      <c r="AV122" s="937">
        <f t="shared" si="33"/>
        <v>1.3608098605266001</v>
      </c>
      <c r="AW122" s="704">
        <f t="shared" si="29"/>
        <v>5.9660050109066001</v>
      </c>
      <c r="AX122" s="812">
        <f t="shared" si="30"/>
        <v>16.512607281778578</v>
      </c>
      <c r="AY122" s="997">
        <v>0.7</v>
      </c>
      <c r="AZ122" s="924">
        <v>10.02</v>
      </c>
      <c r="BA122" s="924">
        <v>-28.24</v>
      </c>
      <c r="BB122" s="924">
        <v>-5.67</v>
      </c>
      <c r="BC122" s="924">
        <v>-14.649999999999999</v>
      </c>
      <c r="BE122" s="666">
        <v>2011</v>
      </c>
      <c r="BF122" s="948" t="e">
        <f>#VALUE!</f>
        <v>#VALUE!</v>
      </c>
      <c r="BG122" s="933">
        <v>1.4000000000000001</v>
      </c>
    </row>
    <row r="123" spans="1:59" ht="11.25" customHeight="1" x14ac:dyDescent="0.2">
      <c r="A123" s="537" t="s">
        <v>1013</v>
      </c>
      <c r="B123" s="927" t="s">
        <v>1014</v>
      </c>
      <c r="C123" s="994" t="s">
        <v>154</v>
      </c>
      <c r="D123" s="994" t="s">
        <v>4386</v>
      </c>
      <c r="E123" s="794">
        <v>10</v>
      </c>
      <c r="F123" s="526">
        <v>331</v>
      </c>
      <c r="G123" s="526" t="s">
        <v>115</v>
      </c>
      <c r="H123" s="526" t="s">
        <v>115</v>
      </c>
      <c r="I123" s="926">
        <v>47.71</v>
      </c>
      <c r="J123" s="704">
        <f t="shared" si="18"/>
        <v>3.4374345001047995</v>
      </c>
      <c r="K123" s="929">
        <v>0.41</v>
      </c>
      <c r="L123" s="641">
        <v>4</v>
      </c>
      <c r="M123" s="695">
        <f t="shared" si="19"/>
        <v>1.64</v>
      </c>
      <c r="N123" s="923" t="s">
        <v>140</v>
      </c>
      <c r="O123" s="797">
        <v>0.4</v>
      </c>
      <c r="P123" s="917">
        <v>43468</v>
      </c>
      <c r="Q123" s="917">
        <v>43497</v>
      </c>
      <c r="R123" s="695">
        <f t="shared" si="20"/>
        <v>2.4999999999999885</v>
      </c>
      <c r="S123" s="761">
        <f>IF(INDEX(Historical!$D$7:$D$1439,MATCH(B123,Historical!$B$7:$B$1446,0))=0,"n/a",(INDEX(Historical!$C$7:$C$1439,MATCH(B123,Historical!$B$7:$B$1446,0))/INDEX(Historical!$D$7:$D$1439,MATCH(B123,Historical!$B$7:$B$1446,0))-1)*100)</f>
        <v>2.5641025641025772</v>
      </c>
      <c r="T123" s="761">
        <f>IF(INDEX(Historical!$F$7:$F$1432,MATCH(B123,Historical!$B$7:$B$1446,0))=0,"n/a",((INDEX(Historical!$C$7:$C$1439,MATCH(B123,Historical!$B$7:$B$1446,0))/INDEX(Historical!$F$7:$F$1432,MATCH(B123,Historical!$B$7:$B$1446,0)))^(1/3)-1)*100)</f>
        <v>2.6327791369625153</v>
      </c>
      <c r="U123" s="761">
        <f>IF(INDEX(Historical!$H$7:$H$1432,MATCH(B123,Historical!$B$7:$B$1446,0))=0,"n/a",((INDEX(Historical!$C$7:$C$1439,MATCH(B123,Historical!$B$7:$B$1446,0))/INDEX(Historical!$H$7:$H$1432,MATCH(B123,Historical!$B$7:$B$1446,0)))^(1/5)-1)*100)</f>
        <v>2.7066087089351765</v>
      </c>
      <c r="V123" s="761">
        <f>IF(INDEX(Historical!$O$7:$O$1432,MATCH(B123,Historical!$B$7:$B$1446,0))=0,"n/a",((INDEX(Historical!$C$7:$C$1439,MATCH(B123,Historical!$B$7:$B$1446,0))/INDEX(Historical!$O$7:$O$1432,MATCH(B123,Historical!$B$7:$B$1446,0)))^(1/10)-1)*100)</f>
        <v>2.5816852996224604</v>
      </c>
      <c r="W123" s="762">
        <f t="shared" si="21"/>
        <v>1.0483883180227214</v>
      </c>
      <c r="X123" s="763">
        <f t="shared" si="22"/>
        <v>0.18666266958173633</v>
      </c>
      <c r="Y123" s="715"/>
      <c r="Z123" s="704">
        <f t="shared" si="23"/>
        <v>53.94736842105263</v>
      </c>
      <c r="AA123" s="937">
        <f t="shared" si="24"/>
        <v>15.694078947368421</v>
      </c>
      <c r="AB123" s="641">
        <v>8</v>
      </c>
      <c r="AC123" s="918">
        <v>3.04</v>
      </c>
      <c r="AD123" s="918">
        <v>1.96</v>
      </c>
      <c r="AE123" s="918">
        <v>3.51</v>
      </c>
      <c r="AF123" s="918">
        <v>5.55</v>
      </c>
      <c r="AG123" s="918">
        <v>37.299999999999997</v>
      </c>
      <c r="AH123" s="918">
        <v>28.7</v>
      </c>
      <c r="AI123" s="918">
        <v>5.7799999999999994</v>
      </c>
      <c r="AJ123" s="918">
        <v>14.499999999999998</v>
      </c>
      <c r="AK123" s="918">
        <v>7.99</v>
      </c>
      <c r="AL123" s="930">
        <v>79120</v>
      </c>
      <c r="AM123" s="924">
        <v>0.1</v>
      </c>
      <c r="AN123" s="918">
        <v>0.52</v>
      </c>
      <c r="AO123" s="804">
        <f t="shared" si="25"/>
        <v>-9.5500357383284449</v>
      </c>
      <c r="AP123" s="805">
        <f t="shared" si="26"/>
        <v>6.1440432090399764</v>
      </c>
      <c r="AQ123" s="938">
        <f t="shared" si="27"/>
        <v>96.753809120709946</v>
      </c>
      <c r="AR123" s="704">
        <f>INDEX(Historical!$C$7:$C$1439,MATCH(B123,Historical!$B$7:$B$1446,0))*IF(AH123="n/a",1.03,IF(AH123&lt;0,1.01,IF(AH123&gt;10,1.1,(1+AH123/100))))</f>
        <v>1.7600000000000002</v>
      </c>
      <c r="AS123" s="937">
        <f t="shared" si="28"/>
        <v>1.8617280000000003</v>
      </c>
      <c r="AT123" s="937">
        <f t="shared" si="33"/>
        <v>2.0104800672000005</v>
      </c>
      <c r="AU123" s="937">
        <f t="shared" si="33"/>
        <v>2.1711174245692808</v>
      </c>
      <c r="AV123" s="937">
        <f t="shared" si="33"/>
        <v>2.3445897067923664</v>
      </c>
      <c r="AW123" s="704">
        <f t="shared" si="29"/>
        <v>10.147915198561648</v>
      </c>
      <c r="AX123" s="812">
        <f t="shared" si="30"/>
        <v>21.269996224191257</v>
      </c>
      <c r="AY123" s="997">
        <v>0.78</v>
      </c>
      <c r="AZ123" s="924">
        <v>7.7</v>
      </c>
      <c r="BA123" s="924">
        <v>-25.16</v>
      </c>
      <c r="BB123" s="924">
        <v>-4.9399999999999995</v>
      </c>
      <c r="BC123" s="924">
        <v>-12.26</v>
      </c>
      <c r="BE123" s="666">
        <v>2010</v>
      </c>
      <c r="BF123" s="948" t="e">
        <f>#VALUE!</f>
        <v>#VALUE!</v>
      </c>
      <c r="BG123" s="933">
        <v>14.6</v>
      </c>
    </row>
    <row r="124" spans="1:59" ht="11.25" customHeight="1" x14ac:dyDescent="0.2">
      <c r="A124" s="611" t="s">
        <v>468</v>
      </c>
      <c r="B124" s="927" t="s">
        <v>469</v>
      </c>
      <c r="C124" s="994" t="s">
        <v>108</v>
      </c>
      <c r="D124" s="994" t="s">
        <v>4376</v>
      </c>
      <c r="E124" s="794">
        <v>14</v>
      </c>
      <c r="F124" s="526">
        <v>267</v>
      </c>
      <c r="G124" s="526" t="s">
        <v>37</v>
      </c>
      <c r="H124" s="526" t="s">
        <v>37</v>
      </c>
      <c r="I124" s="926">
        <v>81.55</v>
      </c>
      <c r="J124" s="704">
        <f t="shared" si="18"/>
        <v>2.4524831391784181</v>
      </c>
      <c r="K124" s="929">
        <v>0.5</v>
      </c>
      <c r="L124" s="641">
        <v>4</v>
      </c>
      <c r="M124" s="695">
        <f t="shared" si="19"/>
        <v>2</v>
      </c>
      <c r="N124" s="923" t="s">
        <v>470</v>
      </c>
      <c r="O124" s="797">
        <v>0.45</v>
      </c>
      <c r="P124" s="917">
        <v>43322</v>
      </c>
      <c r="Q124" s="917">
        <v>43339</v>
      </c>
      <c r="R124" s="695">
        <f t="shared" si="20"/>
        <v>11.111111111111107</v>
      </c>
      <c r="S124" s="761">
        <f>IF(INDEX(Historical!$D$7:$D$1439,MATCH(B124,Historical!$B$7:$B$1446,0))=0,"n/a",(INDEX(Historical!$C$7:$C$1439,MATCH(B124,Historical!$B$7:$B$1446,0))/INDEX(Historical!$D$7:$D$1439,MATCH(B124,Historical!$B$7:$B$1446,0))-1)*100)</f>
        <v>7.3446327683615698</v>
      </c>
      <c r="T124" s="761">
        <f>IF(INDEX(Historical!$F$7:$F$1432,MATCH(B124,Historical!$B$7:$B$1446,0))=0,"n/a",((INDEX(Historical!$C$7:$C$1439,MATCH(B124,Historical!$B$7:$B$1446,0))/INDEX(Historical!$F$7:$F$1432,MATCH(B124,Historical!$B$7:$B$1446,0)))^(1/3)-1)*100)</f>
        <v>3.9813932143039965</v>
      </c>
      <c r="U124" s="761">
        <f>IF(INDEX(Historical!$H$7:$H$1432,MATCH(B124,Historical!$B$7:$B$1446,0))=0,"n/a",((INDEX(Historical!$C$7:$C$1439,MATCH(B124,Historical!$B$7:$B$1446,0))/INDEX(Historical!$H$7:$H$1432,MATCH(B124,Historical!$B$7:$B$1446,0)))^(1/5)-1)*100)</f>
        <v>4.2909385938183275</v>
      </c>
      <c r="V124" s="761">
        <f>IF(INDEX(Historical!$O$7:$O$1432,MATCH(B124,Historical!$B$7:$B$1446,0))=0,"n/a",((INDEX(Historical!$C$7:$C$1439,MATCH(B124,Historical!$B$7:$B$1446,0))/INDEX(Historical!$O$7:$O$1432,MATCH(B124,Historical!$B$7:$B$1446,0)))^(1/10)-1)*100)</f>
        <v>8.0623865802826202</v>
      </c>
      <c r="W124" s="762">
        <f t="shared" si="21"/>
        <v>0.53221692498747841</v>
      </c>
      <c r="X124" s="763">
        <f t="shared" si="22"/>
        <v>0.57212514584244367</v>
      </c>
      <c r="Y124" s="928"/>
      <c r="Z124" s="704">
        <f t="shared" si="23"/>
        <v>30.211480362537763</v>
      </c>
      <c r="AA124" s="937">
        <f t="shared" si="24"/>
        <v>12.318731117824774</v>
      </c>
      <c r="AB124" s="641">
        <v>12</v>
      </c>
      <c r="AC124" s="918">
        <v>6.62</v>
      </c>
      <c r="AD124" s="918">
        <v>1.76</v>
      </c>
      <c r="AE124" s="918">
        <v>4.96</v>
      </c>
      <c r="AF124" s="918">
        <v>1.32</v>
      </c>
      <c r="AG124" s="918">
        <v>11.700000000000001</v>
      </c>
      <c r="AH124" s="918">
        <v>24.8</v>
      </c>
      <c r="AI124" s="918">
        <v>9.06</v>
      </c>
      <c r="AJ124" s="918">
        <v>7.5</v>
      </c>
      <c r="AK124" s="918">
        <v>7.0000000000000009</v>
      </c>
      <c r="AL124" s="930">
        <v>6090</v>
      </c>
      <c r="AM124" s="924">
        <v>0.8</v>
      </c>
      <c r="AN124" s="918">
        <v>7.0000000000000007E-2</v>
      </c>
      <c r="AO124" s="804">
        <f t="shared" si="25"/>
        <v>-5.575309384828028</v>
      </c>
      <c r="AP124" s="805">
        <f t="shared" si="26"/>
        <v>6.7434217329967456</v>
      </c>
      <c r="AQ124" s="938">
        <f t="shared" si="27"/>
        <v>-14.988301261195813</v>
      </c>
      <c r="AR124" s="704">
        <f>INDEX(Historical!$C$7:$C$1439,MATCH(B124,Historical!$B$7:$B$1446,0))*IF(AH124="n/a",1.03,IF(AH124&lt;0,1.01,IF(AH124&gt;10,1.1,(1+AH124/100))))</f>
        <v>2.09</v>
      </c>
      <c r="AS124" s="937">
        <f t="shared" si="28"/>
        <v>2.2793539999999997</v>
      </c>
      <c r="AT124" s="937">
        <f t="shared" si="33"/>
        <v>2.4389087799999998</v>
      </c>
      <c r="AU124" s="937">
        <f t="shared" si="33"/>
        <v>2.6096323945999997</v>
      </c>
      <c r="AV124" s="937">
        <f t="shared" si="33"/>
        <v>2.7923066622219999</v>
      </c>
      <c r="AW124" s="704">
        <f t="shared" si="29"/>
        <v>12.210201836822</v>
      </c>
      <c r="AX124" s="812">
        <f t="shared" si="30"/>
        <v>14.972657065385652</v>
      </c>
      <c r="AY124" s="997">
        <v>1.19</v>
      </c>
      <c r="AZ124" s="924">
        <v>16.57</v>
      </c>
      <c r="BA124" s="924">
        <v>-23.53</v>
      </c>
      <c r="BB124" s="924">
        <v>-4.62</v>
      </c>
      <c r="BC124" s="924">
        <v>-9.6</v>
      </c>
      <c r="BE124" s="666">
        <v>2005</v>
      </c>
      <c r="BF124" s="948" t="e">
        <f>#VALUE!</f>
        <v>#VALUE!</v>
      </c>
      <c r="BG124" s="933">
        <v>1.3</v>
      </c>
    </row>
    <row r="125" spans="1:59" ht="11.25" customHeight="1" x14ac:dyDescent="0.2">
      <c r="A125" s="630" t="s">
        <v>985</v>
      </c>
      <c r="B125" s="927" t="s">
        <v>986</v>
      </c>
      <c r="C125" s="994" t="s">
        <v>108</v>
      </c>
      <c r="D125" s="994" t="s">
        <v>4376</v>
      </c>
      <c r="E125" s="794">
        <v>7</v>
      </c>
      <c r="F125" s="526">
        <v>657</v>
      </c>
      <c r="G125" s="526" t="s">
        <v>106</v>
      </c>
      <c r="H125" s="526" t="s">
        <v>106</v>
      </c>
      <c r="I125" s="926">
        <v>28.5</v>
      </c>
      <c r="J125" s="704">
        <f t="shared" si="18"/>
        <v>2.2456140350877196</v>
      </c>
      <c r="K125" s="929">
        <v>0.16</v>
      </c>
      <c r="L125" s="641">
        <v>4</v>
      </c>
      <c r="M125" s="695">
        <f t="shared" si="19"/>
        <v>0.64</v>
      </c>
      <c r="N125" s="923" t="s">
        <v>975</v>
      </c>
      <c r="O125" s="797">
        <v>0.15</v>
      </c>
      <c r="P125" s="917">
        <v>43504</v>
      </c>
      <c r="Q125" s="917">
        <v>43515</v>
      </c>
      <c r="R125" s="695">
        <f t="shared" si="20"/>
        <v>6.6666666666666732</v>
      </c>
      <c r="S125" s="761">
        <f>IF(INDEX(Historical!$D$7:$D$1439,MATCH(B125,Historical!$B$7:$B$1446,0))=0,"n/a",(INDEX(Historical!$C$7:$C$1439,MATCH(B125,Historical!$B$7:$B$1446,0))/INDEX(Historical!$D$7:$D$1439,MATCH(B125,Historical!$B$7:$B$1446,0))-1)*100)</f>
        <v>7.1428571428571397</v>
      </c>
      <c r="T125" s="761">
        <f>IF(INDEX(Historical!$F$7:$F$1432,MATCH(B125,Historical!$B$7:$B$1446,0))=0,"n/a",((INDEX(Historical!$C$7:$C$1439,MATCH(B125,Historical!$B$7:$B$1446,0))/INDEX(Historical!$F$7:$F$1432,MATCH(B125,Historical!$B$7:$B$1446,0)))^(1/3)-1)*100)</f>
        <v>14.471424255333186</v>
      </c>
      <c r="U125" s="761">
        <f>IF(INDEX(Historical!$H$7:$H$1432,MATCH(B125,Historical!$B$7:$B$1446,0))=0,"n/a",((INDEX(Historical!$C$7:$C$1439,MATCH(B125,Historical!$B$7:$B$1446,0))/INDEX(Historical!$H$7:$H$1432,MATCH(B125,Historical!$B$7:$B$1446,0)))^(1/5)-1)*100)</f>
        <v>71.877192758747881</v>
      </c>
      <c r="V125" s="761" t="str">
        <f>IF(INDEX(Historical!$O$7:$O$1432,MATCH(B125,Historical!$B$7:$B$1446,0))=0,"n/a",((INDEX(Historical!$C$7:$C$1439,MATCH(B125,Historical!$B$7:$B$1446,0))/INDEX(Historical!$O$7:$O$1432,MATCH(B125,Historical!$B$7:$B$1446,0)))^(1/10)-1)*100)</f>
        <v>n/a</v>
      </c>
      <c r="W125" s="762" t="str">
        <f t="shared" si="21"/>
        <v>n/a</v>
      </c>
      <c r="X125" s="763" t="str">
        <f t="shared" si="22"/>
        <v>n/a</v>
      </c>
      <c r="Y125" s="928"/>
      <c r="Z125" s="704" t="str">
        <f t="shared" si="23"/>
        <v>n/a</v>
      </c>
      <c r="AA125" s="937" t="str">
        <f t="shared" si="24"/>
        <v>n/a</v>
      </c>
      <c r="AB125" s="641">
        <v>12</v>
      </c>
      <c r="AC125" s="918" t="s">
        <v>137</v>
      </c>
      <c r="AD125" s="918" t="s">
        <v>137</v>
      </c>
      <c r="AE125" s="918" t="s">
        <v>137</v>
      </c>
      <c r="AF125" s="918" t="s">
        <v>137</v>
      </c>
      <c r="AG125" s="918" t="s">
        <v>137</v>
      </c>
      <c r="AH125" s="918" t="s">
        <v>137</v>
      </c>
      <c r="AI125" s="918" t="s">
        <v>137</v>
      </c>
      <c r="AJ125" s="918" t="s">
        <v>137</v>
      </c>
      <c r="AK125" s="918" t="s">
        <v>137</v>
      </c>
      <c r="AL125" s="930" t="s">
        <v>137</v>
      </c>
      <c r="AM125" s="924" t="s">
        <v>137</v>
      </c>
      <c r="AN125" s="918" t="s">
        <v>137</v>
      </c>
      <c r="AO125" s="804" t="str">
        <f t="shared" si="25"/>
        <v>n/a</v>
      </c>
      <c r="AP125" s="805">
        <f t="shared" si="26"/>
        <v>74.122806793835608</v>
      </c>
      <c r="AQ125" s="938" t="str">
        <f t="shared" si="27"/>
        <v>n/a</v>
      </c>
      <c r="AR125" s="704">
        <f>INDEX(Historical!$C$7:$C$1439,MATCH(B125,Historical!$B$7:$B$1446,0))*IF(AH125="n/a",1.03,IF(AH125&lt;0,1.01,IF(AH125&gt;10,1.1,(1+AH125/100))))</f>
        <v>0.61799999999999999</v>
      </c>
      <c r="AS125" s="937">
        <f t="shared" si="28"/>
        <v>0.63653999999999999</v>
      </c>
      <c r="AT125" s="937">
        <f t="shared" si="33"/>
        <v>0.6556362</v>
      </c>
      <c r="AU125" s="937">
        <f t="shared" si="33"/>
        <v>0.67530528600000006</v>
      </c>
      <c r="AV125" s="937">
        <f t="shared" si="33"/>
        <v>0.69556444458000011</v>
      </c>
      <c r="AW125" s="704">
        <f t="shared" si="29"/>
        <v>3.2810459305799999</v>
      </c>
      <c r="AX125" s="812">
        <f t="shared" si="30"/>
        <v>11.512441861684209</v>
      </c>
      <c r="AY125" s="997" t="s">
        <v>137</v>
      </c>
      <c r="AZ125" s="924" t="s">
        <v>137</v>
      </c>
      <c r="BA125" s="924" t="s">
        <v>137</v>
      </c>
      <c r="BB125" s="924" t="s">
        <v>137</v>
      </c>
      <c r="BC125" s="924" t="s">
        <v>137</v>
      </c>
      <c r="BD125" s="963" t="s">
        <v>4301</v>
      </c>
      <c r="BE125" s="666">
        <v>2013</v>
      </c>
      <c r="BF125" s="948" t="e">
        <f>#VALUE!</f>
        <v>#VALUE!</v>
      </c>
      <c r="BG125" s="933" t="s">
        <v>137</v>
      </c>
    </row>
    <row r="126" spans="1:59" ht="11.25" customHeight="1" x14ac:dyDescent="0.2">
      <c r="A126" s="537" t="s">
        <v>1009</v>
      </c>
      <c r="B126" s="927" t="s">
        <v>1010</v>
      </c>
      <c r="C126" s="994" t="s">
        <v>108</v>
      </c>
      <c r="D126" s="994" t="s">
        <v>4376</v>
      </c>
      <c r="E126" s="794">
        <v>6</v>
      </c>
      <c r="F126" s="526">
        <v>708</v>
      </c>
      <c r="G126" s="526" t="s">
        <v>37</v>
      </c>
      <c r="H126" s="526" t="s">
        <v>37</v>
      </c>
      <c r="I126" s="926">
        <v>10.96</v>
      </c>
      <c r="J126" s="704">
        <f t="shared" si="18"/>
        <v>4.3795620437956195</v>
      </c>
      <c r="K126" s="929">
        <v>0.12</v>
      </c>
      <c r="L126" s="641">
        <v>4</v>
      </c>
      <c r="M126" s="695">
        <f t="shared" si="19"/>
        <v>0.48</v>
      </c>
      <c r="N126" s="923" t="s">
        <v>975</v>
      </c>
      <c r="O126" s="797">
        <v>0.11</v>
      </c>
      <c r="P126" s="919">
        <v>43132</v>
      </c>
      <c r="Q126" s="919">
        <v>43147</v>
      </c>
      <c r="R126" s="695">
        <f t="shared" si="20"/>
        <v>9.0909090909090864</v>
      </c>
      <c r="S126" s="761">
        <f>IF(INDEX(Historical!$D$7:$D$1439,MATCH(B126,Historical!$B$7:$B$1446,0))=0,"n/a",(INDEX(Historical!$C$7:$C$1439,MATCH(B126,Historical!$B$7:$B$1446,0))/INDEX(Historical!$D$7:$D$1439,MATCH(B126,Historical!$B$7:$B$1446,0))-1)*100)</f>
        <v>9.0909090909090828</v>
      </c>
      <c r="T126" s="761">
        <f>IF(INDEX(Historical!$F$7:$F$1432,MATCH(B126,Historical!$B$7:$B$1446,0))=0,"n/a",((INDEX(Historical!$C$7:$C$1439,MATCH(B126,Historical!$B$7:$B$1446,0))/INDEX(Historical!$F$7:$F$1432,MATCH(B126,Historical!$B$7:$B$1446,0)))^(1/3)-1)*100)</f>
        <v>10.064241629820891</v>
      </c>
      <c r="U126" s="761">
        <f>IF(INDEX(Historical!$H$7:$H$1432,MATCH(B126,Historical!$B$7:$B$1446,0))=0,"n/a",((INDEX(Historical!$C$7:$C$1439,MATCH(B126,Historical!$B$7:$B$1446,0))/INDEX(Historical!$H$7:$H$1432,MATCH(B126,Historical!$B$7:$B$1446,0)))^(1/5)-1)*100)</f>
        <v>14.869835499703509</v>
      </c>
      <c r="V126" s="761">
        <f>IF(INDEX(Historical!$O$7:$O$1432,MATCH(B126,Historical!$B$7:$B$1446,0))=0,"n/a",((INDEX(Historical!$C$7:$C$1439,MATCH(B126,Historical!$B$7:$B$1446,0))/INDEX(Historical!$O$7:$O$1432,MATCH(B126,Historical!$B$7:$B$1446,0)))^(1/10)-1)*100)</f>
        <v>8.1139800821938621</v>
      </c>
      <c r="W126" s="762">
        <f t="shared" si="21"/>
        <v>1.8326191769111411</v>
      </c>
      <c r="X126" s="763">
        <f t="shared" si="22"/>
        <v>1.689754034057217</v>
      </c>
      <c r="Y126" s="928"/>
      <c r="Z126" s="704">
        <f t="shared" si="23"/>
        <v>53.333333333333336</v>
      </c>
      <c r="AA126" s="937">
        <f t="shared" si="24"/>
        <v>12.177777777777779</v>
      </c>
      <c r="AB126" s="641">
        <v>12</v>
      </c>
      <c r="AC126" s="918">
        <v>0.9</v>
      </c>
      <c r="AD126" s="918">
        <v>1.2</v>
      </c>
      <c r="AE126" s="918">
        <v>3.28</v>
      </c>
      <c r="AF126" s="918">
        <v>1.1399999999999999</v>
      </c>
      <c r="AG126" s="918">
        <v>10.6</v>
      </c>
      <c r="AH126" s="918">
        <v>74.3</v>
      </c>
      <c r="AI126" s="918">
        <v>6.6000000000000005</v>
      </c>
      <c r="AJ126" s="918">
        <v>8.7999999999999989</v>
      </c>
      <c r="AK126" s="918">
        <v>10.18</v>
      </c>
      <c r="AL126" s="930">
        <v>959.55</v>
      </c>
      <c r="AM126" s="924">
        <v>2</v>
      </c>
      <c r="AN126" s="918">
        <v>0.14000000000000001</v>
      </c>
      <c r="AO126" s="804">
        <f t="shared" si="25"/>
        <v>7.0716197657213495</v>
      </c>
      <c r="AP126" s="805">
        <f t="shared" si="26"/>
        <v>19.249397543499128</v>
      </c>
      <c r="AQ126" s="938">
        <f t="shared" si="27"/>
        <v>-21.450180941812004</v>
      </c>
      <c r="AR126" s="704">
        <f>INDEX(Historical!$C$7:$C$1439,MATCH(B126,Historical!$B$7:$B$1446,0))*IF(AH126="n/a",1.03,IF(AH126&lt;0,1.01,IF(AH126&gt;10,1.1,(1+AH126/100))))</f>
        <v>0.52800000000000002</v>
      </c>
      <c r="AS126" s="937">
        <f t="shared" si="28"/>
        <v>0.56284800000000001</v>
      </c>
      <c r="AT126" s="937">
        <f t="shared" si="33"/>
        <v>0.61913280000000004</v>
      </c>
      <c r="AU126" s="937">
        <f t="shared" si="33"/>
        <v>0.68104608000000011</v>
      </c>
      <c r="AV126" s="937">
        <f t="shared" si="33"/>
        <v>0.74915068800000018</v>
      </c>
      <c r="AW126" s="704">
        <f t="shared" si="29"/>
        <v>3.1401775680000004</v>
      </c>
      <c r="AX126" s="812">
        <f t="shared" si="30"/>
        <v>28.651255182481755</v>
      </c>
      <c r="AY126" s="997">
        <v>0.92</v>
      </c>
      <c r="AZ126" s="924">
        <v>9.6</v>
      </c>
      <c r="BA126" s="924">
        <v>-38.6</v>
      </c>
      <c r="BB126" s="924">
        <v>-4.91</v>
      </c>
      <c r="BC126" s="924">
        <v>-16.760000000000002</v>
      </c>
      <c r="BE126" s="666">
        <v>2013</v>
      </c>
      <c r="BF126" s="948" t="e">
        <f>#VALUE!</f>
        <v>#VALUE!</v>
      </c>
      <c r="BG126" s="933">
        <v>0.89999999999999991</v>
      </c>
    </row>
    <row r="127" spans="1:59" ht="11.25" customHeight="1" x14ac:dyDescent="0.2">
      <c r="A127" s="630" t="s">
        <v>1022</v>
      </c>
      <c r="B127" s="927" t="s">
        <v>1023</v>
      </c>
      <c r="C127" s="994" t="s">
        <v>4356</v>
      </c>
      <c r="D127" s="994" t="s">
        <v>4387</v>
      </c>
      <c r="E127" s="794">
        <v>7</v>
      </c>
      <c r="F127" s="526">
        <v>680</v>
      </c>
      <c r="G127" s="526" t="s">
        <v>106</v>
      </c>
      <c r="H127" s="526" t="s">
        <v>106</v>
      </c>
      <c r="I127" s="926">
        <v>20.57</v>
      </c>
      <c r="J127" s="704">
        <f t="shared" si="18"/>
        <v>6.4171122994652414</v>
      </c>
      <c r="K127" s="929">
        <v>0.33</v>
      </c>
      <c r="L127" s="641">
        <v>4</v>
      </c>
      <c r="M127" s="695">
        <f t="shared" si="19"/>
        <v>1.32</v>
      </c>
      <c r="N127" s="923" t="s">
        <v>152</v>
      </c>
      <c r="O127" s="797">
        <v>0.315</v>
      </c>
      <c r="P127" s="917">
        <v>43523</v>
      </c>
      <c r="Q127" s="917">
        <v>43553</v>
      </c>
      <c r="R127" s="695">
        <f t="shared" si="20"/>
        <v>4.7619047619047654</v>
      </c>
      <c r="S127" s="761">
        <f>IF(INDEX(Historical!$D$7:$D$1439,MATCH(B127,Historical!$B$7:$B$1446,0))=0,"n/a",(INDEX(Historical!$C$7:$C$1439,MATCH(B127,Historical!$B$7:$B$1446,0))/INDEX(Historical!$D$7:$D$1439,MATCH(B127,Historical!$B$7:$B$1446,0))-1)*100)</f>
        <v>6.7796610169491567</v>
      </c>
      <c r="T127" s="761">
        <f>IF(INDEX(Historical!$F$7:$F$1432,MATCH(B127,Historical!$B$7:$B$1446,0))=0,"n/a",((INDEX(Historical!$C$7:$C$1439,MATCH(B127,Historical!$B$7:$B$1446,0))/INDEX(Historical!$F$7:$F$1432,MATCH(B127,Historical!$B$7:$B$1446,0)))^(1/3)-1)*100)</f>
        <v>5.9306311673701595</v>
      </c>
      <c r="U127" s="761">
        <f>IF(INDEX(Historical!$H$7:$H$1432,MATCH(B127,Historical!$B$7:$B$1446,0))=0,"n/a",((INDEX(Historical!$C$7:$C$1439,MATCH(B127,Historical!$B$7:$B$1446,0))/INDEX(Historical!$H$7:$H$1432,MATCH(B127,Historical!$B$7:$B$1446,0)))^(1/5)-1)*100)</f>
        <v>14.961219732672927</v>
      </c>
      <c r="V127" s="761" t="str">
        <f>IF(INDEX(Historical!$O$7:$O$1432,MATCH(B127,Historical!$B$7:$B$1446,0))=0,"n/a",((INDEX(Historical!$C$7:$C$1439,MATCH(B127,Historical!$B$7:$B$1446,0))/INDEX(Historical!$O$7:$O$1432,MATCH(B127,Historical!$B$7:$B$1446,0)))^(1/10)-1)*100)</f>
        <v>n/a</v>
      </c>
      <c r="W127" s="762" t="str">
        <f t="shared" si="21"/>
        <v>n/a</v>
      </c>
      <c r="X127" s="763">
        <f t="shared" si="22"/>
        <v>2.0779471850934623</v>
      </c>
      <c r="Y127" s="927" t="s">
        <v>477</v>
      </c>
      <c r="Z127" s="704">
        <f t="shared" si="23"/>
        <v>57.391304347826086</v>
      </c>
      <c r="AA127" s="937">
        <f t="shared" si="24"/>
        <v>8.9434782608695667</v>
      </c>
      <c r="AB127" s="641">
        <v>12</v>
      </c>
      <c r="AC127" s="918">
        <v>2.2999999999999998</v>
      </c>
      <c r="AD127" s="918" t="s">
        <v>137</v>
      </c>
      <c r="AE127" s="918">
        <v>1.22</v>
      </c>
      <c r="AF127" s="918">
        <v>0.81</v>
      </c>
      <c r="AG127" s="918">
        <v>8.9</v>
      </c>
      <c r="AH127" s="918">
        <v>368.8</v>
      </c>
      <c r="AI127" s="918">
        <v>8.57</v>
      </c>
      <c r="AJ127" s="918">
        <v>7.1999999999999993</v>
      </c>
      <c r="AK127" s="918" t="s">
        <v>137</v>
      </c>
      <c r="AL127" s="930">
        <v>8850</v>
      </c>
      <c r="AM127" s="924">
        <v>0.85000000000000009</v>
      </c>
      <c r="AN127" s="918">
        <v>5.23</v>
      </c>
      <c r="AO127" s="804">
        <f t="shared" si="25"/>
        <v>12.434853771268601</v>
      </c>
      <c r="AP127" s="805">
        <f t="shared" si="26"/>
        <v>21.378332032138168</v>
      </c>
      <c r="AQ127" s="938">
        <f t="shared" si="27"/>
        <v>-43.25802106100771</v>
      </c>
      <c r="AR127" s="704">
        <f>INDEX(Historical!$C$7:$C$1439,MATCH(B127,Historical!$B$7:$B$1446,0))*IF(AH127="n/a",1.03,IF(AH127&lt;0,1.01,IF(AH127&gt;10,1.1,(1+AH127/100))))</f>
        <v>1.3860000000000001</v>
      </c>
      <c r="AS127" s="937">
        <f t="shared" si="28"/>
        <v>1.5047802000000003</v>
      </c>
      <c r="AT127" s="937">
        <f t="shared" ref="AT127:AV146" si="34">IF($AK127="n/a",1.03*AS127,IF($AK127&lt;0,1.01*AS127,IF($AK127&gt;10,1.1*AS127,(1+$AK127/100)*AS127)))</f>
        <v>1.5499236060000003</v>
      </c>
      <c r="AU127" s="937">
        <f t="shared" si="34"/>
        <v>1.5964213141800003</v>
      </c>
      <c r="AV127" s="937">
        <f t="shared" si="34"/>
        <v>1.6443139536054003</v>
      </c>
      <c r="AW127" s="704">
        <f t="shared" si="29"/>
        <v>7.6814390737854019</v>
      </c>
      <c r="AX127" s="812">
        <f t="shared" si="30"/>
        <v>37.342922089379691</v>
      </c>
      <c r="AY127" s="997">
        <v>0.95</v>
      </c>
      <c r="AZ127" s="924">
        <v>37.5</v>
      </c>
      <c r="BA127" s="924">
        <v>-2.74</v>
      </c>
      <c r="BB127" s="924">
        <v>6.78</v>
      </c>
      <c r="BC127" s="924">
        <v>7.7299999999999995</v>
      </c>
      <c r="BE127" s="666">
        <v>2013</v>
      </c>
      <c r="BF127" s="948" t="e">
        <f>#VALUE!</f>
        <v>#VALUE!</v>
      </c>
      <c r="BG127" s="933">
        <v>0.8</v>
      </c>
    </row>
    <row r="128" spans="1:59" ht="11.25" customHeight="1" x14ac:dyDescent="0.2">
      <c r="A128" s="611" t="s">
        <v>473</v>
      </c>
      <c r="B128" s="927" t="s">
        <v>474</v>
      </c>
      <c r="C128" s="994" t="s">
        <v>4227</v>
      </c>
      <c r="D128" s="994" t="s">
        <v>4362</v>
      </c>
      <c r="E128" s="794">
        <v>12</v>
      </c>
      <c r="F128" s="526">
        <v>296</v>
      </c>
      <c r="G128" s="526" t="s">
        <v>106</v>
      </c>
      <c r="H128" s="526" t="s">
        <v>106</v>
      </c>
      <c r="I128" s="926">
        <v>103.69</v>
      </c>
      <c r="J128" s="704">
        <f t="shared" si="18"/>
        <v>1.8709615199151315</v>
      </c>
      <c r="K128" s="929">
        <v>0.48499999999999999</v>
      </c>
      <c r="L128" s="641">
        <v>4</v>
      </c>
      <c r="M128" s="695">
        <f t="shared" si="19"/>
        <v>1.94</v>
      </c>
      <c r="N128" s="923" t="s">
        <v>190</v>
      </c>
      <c r="O128" s="797">
        <v>0.36499999999999999</v>
      </c>
      <c r="P128" s="917">
        <v>43360</v>
      </c>
      <c r="Q128" s="917">
        <v>43376</v>
      </c>
      <c r="R128" s="695">
        <f t="shared" si="20"/>
        <v>32.87671232876712</v>
      </c>
      <c r="S128" s="761">
        <f>IF(INDEX(Historical!$D$7:$D$1439,MATCH(B128,Historical!$B$7:$B$1446,0))=0,"n/a",(INDEX(Historical!$C$7:$C$1439,MATCH(B128,Historical!$B$7:$B$1446,0))/INDEX(Historical!$D$7:$D$1439,MATCH(B128,Historical!$B$7:$B$1446,0))-1)*100)</f>
        <v>16.605166051660515</v>
      </c>
      <c r="T128" s="761">
        <f>IF(INDEX(Historical!$F$7:$F$1432,MATCH(B128,Historical!$B$7:$B$1446,0))=0,"n/a",((INDEX(Historical!$C$7:$C$1439,MATCH(B128,Historical!$B$7:$B$1446,0))/INDEX(Historical!$F$7:$F$1432,MATCH(B128,Historical!$B$7:$B$1446,0)))^(1/3)-1)*100)</f>
        <v>12.489340183017262</v>
      </c>
      <c r="U128" s="761">
        <f>IF(INDEX(Historical!$H$7:$H$1432,MATCH(B128,Historical!$B$7:$B$1446,0))=0,"n/a",((INDEX(Historical!$C$7:$C$1439,MATCH(B128,Historical!$B$7:$B$1446,0))/INDEX(Historical!$H$7:$H$1432,MATCH(B128,Historical!$B$7:$B$1446,0)))^(1/5)-1)*100)</f>
        <v>16.06978091874236</v>
      </c>
      <c r="V128" s="761">
        <f>IF(INDEX(Historical!$O$7:$O$1432,MATCH(B128,Historical!$B$7:$B$1446,0))=0,"n/a",((INDEX(Historical!$C$7:$C$1439,MATCH(B128,Historical!$B$7:$B$1446,0))/INDEX(Historical!$O$7:$O$1432,MATCH(B128,Historical!$B$7:$B$1446,0)))^(1/10)-1)*100)</f>
        <v>20.246296094670679</v>
      </c>
      <c r="W128" s="762">
        <f t="shared" si="21"/>
        <v>0.79371460555554751</v>
      </c>
      <c r="X128" s="763">
        <f t="shared" si="22"/>
        <v>0.95653457849656898</v>
      </c>
      <c r="Y128" s="927"/>
      <c r="Z128" s="704">
        <f t="shared" si="23"/>
        <v>52.861035422343328</v>
      </c>
      <c r="AA128" s="937">
        <f t="shared" si="24"/>
        <v>28.253405994550409</v>
      </c>
      <c r="AB128" s="641">
        <v>12</v>
      </c>
      <c r="AC128" s="918">
        <v>3.67</v>
      </c>
      <c r="AD128" s="918">
        <v>2.82</v>
      </c>
      <c r="AE128" s="918">
        <v>2.84</v>
      </c>
      <c r="AF128" s="918">
        <v>10.75</v>
      </c>
      <c r="AG128" s="918">
        <v>38.4</v>
      </c>
      <c r="AH128" s="918">
        <v>36.1</v>
      </c>
      <c r="AI128" s="918">
        <v>10.9</v>
      </c>
      <c r="AJ128" s="918">
        <v>16.8</v>
      </c>
      <c r="AK128" s="918">
        <v>10</v>
      </c>
      <c r="AL128" s="930">
        <v>12280</v>
      </c>
      <c r="AM128" s="924">
        <v>0.4</v>
      </c>
      <c r="AN128" s="918">
        <v>0</v>
      </c>
      <c r="AO128" s="804">
        <f t="shared" si="25"/>
        <v>-10.312663555892918</v>
      </c>
      <c r="AP128" s="805">
        <f t="shared" si="26"/>
        <v>17.940742438657491</v>
      </c>
      <c r="AQ128" s="938">
        <f t="shared" si="27"/>
        <v>267.40780518015185</v>
      </c>
      <c r="AR128" s="704">
        <f>INDEX(Historical!$C$7:$C$1439,MATCH(B128,Historical!$B$7:$B$1446,0))*IF(AH128="n/a",1.03,IF(AH128&lt;0,1.01,IF(AH128&gt;10,1.1,(1+AH128/100))))</f>
        <v>1.7380000000000002</v>
      </c>
      <c r="AS128" s="937">
        <f t="shared" si="28"/>
        <v>1.9118000000000004</v>
      </c>
      <c r="AT128" s="937">
        <f t="shared" si="34"/>
        <v>2.1029800000000005</v>
      </c>
      <c r="AU128" s="937">
        <f t="shared" si="34"/>
        <v>2.3132780000000008</v>
      </c>
      <c r="AV128" s="937">
        <f t="shared" si="34"/>
        <v>2.5446058000000011</v>
      </c>
      <c r="AW128" s="704">
        <f t="shared" si="29"/>
        <v>10.610663800000003</v>
      </c>
      <c r="AX128" s="812">
        <f t="shared" si="30"/>
        <v>10.233063747709521</v>
      </c>
      <c r="AY128" s="997">
        <v>0.85</v>
      </c>
      <c r="AZ128" s="924">
        <v>13.52</v>
      </c>
      <c r="BA128" s="924">
        <v>-24.990000000000002</v>
      </c>
      <c r="BB128" s="924">
        <v>2.8899999999999997</v>
      </c>
      <c r="BC128" s="924">
        <v>-7.62</v>
      </c>
      <c r="BE128" s="666">
        <v>2007</v>
      </c>
      <c r="BF128" s="948" t="e">
        <f>#VALUE!</f>
        <v>#VALUE!</v>
      </c>
      <c r="BG128" s="933">
        <v>13.100000000000001</v>
      </c>
    </row>
    <row r="129" spans="1:59" ht="11.25" customHeight="1" x14ac:dyDescent="0.2">
      <c r="A129" s="611" t="s">
        <v>159</v>
      </c>
      <c r="B129" s="927" t="s">
        <v>160</v>
      </c>
      <c r="C129" s="994" t="s">
        <v>112</v>
      </c>
      <c r="D129" s="994" t="s">
        <v>4359</v>
      </c>
      <c r="E129" s="794">
        <v>33</v>
      </c>
      <c r="F129" s="526">
        <v>81</v>
      </c>
      <c r="G129" s="526" t="s">
        <v>37</v>
      </c>
      <c r="H129" s="526" t="s">
        <v>37</v>
      </c>
      <c r="I129" s="918">
        <v>46.41</v>
      </c>
      <c r="J129" s="704">
        <f t="shared" si="18"/>
        <v>1.8315018315018317</v>
      </c>
      <c r="K129" s="935">
        <v>0.21249999999999999</v>
      </c>
      <c r="L129" s="641">
        <v>4</v>
      </c>
      <c r="M129" s="695">
        <f t="shared" si="19"/>
        <v>0.85</v>
      </c>
      <c r="N129" s="923" t="s">
        <v>161</v>
      </c>
      <c r="O129" s="798">
        <v>0.20749999999999999</v>
      </c>
      <c r="P129" s="917">
        <v>43382</v>
      </c>
      <c r="Q129" s="917">
        <v>43404</v>
      </c>
      <c r="R129" s="695">
        <f t="shared" si="20"/>
        <v>2.4096385542168699</v>
      </c>
      <c r="S129" s="761">
        <f>IF(INDEX(Historical!$D$7:$D$1439,MATCH(B129,Historical!$B$7:$B$1446,0))=0,"n/a",(INDEX(Historical!$C$7:$C$1439,MATCH(B129,Historical!$B$7:$B$1446,0))/INDEX(Historical!$D$7:$D$1439,MATCH(B129,Historical!$B$7:$B$1446,0))-1)*100)</f>
        <v>1.3981762917933072</v>
      </c>
      <c r="T129" s="761">
        <f>IF(INDEX(Historical!$F$7:$F$1432,MATCH(B129,Historical!$B$7:$B$1446,0))=0,"n/a",((INDEX(Historical!$C$7:$C$1439,MATCH(B129,Historical!$B$7:$B$1446,0))/INDEX(Historical!$F$7:$F$1432,MATCH(B129,Historical!$B$7:$B$1446,0)))^(1/3)-1)*100)</f>
        <v>1.2916556398645529</v>
      </c>
      <c r="U129" s="761">
        <f>IF(INDEX(Historical!$H$7:$H$1432,MATCH(B129,Historical!$B$7:$B$1446,0))=0,"n/a",((INDEX(Historical!$C$7:$C$1439,MATCH(B129,Historical!$B$7:$B$1446,0))/INDEX(Historical!$H$7:$H$1432,MATCH(B129,Historical!$B$7:$B$1446,0)))^(1/5)-1)*100)</f>
        <v>1.7421528716909274</v>
      </c>
      <c r="V129" s="761">
        <f>IF(INDEX(Historical!$O$7:$O$1432,MATCH(B129,Historical!$B$7:$B$1446,0))=0,"n/a",((INDEX(Historical!$C$7:$C$1439,MATCH(B129,Historical!$B$7:$B$1446,0))/INDEX(Historical!$O$7:$O$1432,MATCH(B129,Historical!$B$7:$B$1446,0)))^(1/10)-1)*100)</f>
        <v>3.0095372311331081</v>
      </c>
      <c r="W129" s="762">
        <f t="shared" si="21"/>
        <v>0.57887732827116301</v>
      </c>
      <c r="X129" s="763">
        <f t="shared" si="22"/>
        <v>7.6746822541450543E-2</v>
      </c>
      <c r="Y129" s="927"/>
      <c r="Z129" s="704">
        <f t="shared" si="23"/>
        <v>37.444933920704841</v>
      </c>
      <c r="AA129" s="937">
        <f t="shared" si="24"/>
        <v>20.444933920704845</v>
      </c>
      <c r="AB129" s="641">
        <v>7</v>
      </c>
      <c r="AC129" s="918">
        <v>2.27</v>
      </c>
      <c r="AD129" s="918">
        <v>1.78</v>
      </c>
      <c r="AE129" s="918">
        <v>2.17</v>
      </c>
      <c r="AF129" s="918">
        <v>3.04</v>
      </c>
      <c r="AG129" s="918">
        <v>15.7</v>
      </c>
      <c r="AH129" s="918">
        <v>16</v>
      </c>
      <c r="AI129" s="918">
        <v>7.2900000000000009</v>
      </c>
      <c r="AJ129" s="918">
        <v>22.7</v>
      </c>
      <c r="AK129" s="918">
        <v>11.5</v>
      </c>
      <c r="AL129" s="930">
        <v>2540</v>
      </c>
      <c r="AM129" s="924">
        <v>1.7999999999999998</v>
      </c>
      <c r="AN129" s="918">
        <v>0</v>
      </c>
      <c r="AO129" s="804">
        <f t="shared" si="25"/>
        <v>-16.871279217512086</v>
      </c>
      <c r="AP129" s="805">
        <f t="shared" si="26"/>
        <v>3.573654703192759</v>
      </c>
      <c r="AQ129" s="938">
        <f t="shared" si="27"/>
        <v>66.20282003081887</v>
      </c>
      <c r="AR129" s="704">
        <f>INDEX(Historical!$C$7:$C$1439,MATCH(B129,Historical!$B$7:$B$1446,0))*IF(AH129="n/a",1.03,IF(AH129&lt;0,1.01,IF(AH129&gt;10,1.1,(1+AH129/100))))</f>
        <v>0.91739999999999999</v>
      </c>
      <c r="AS129" s="937">
        <f t="shared" si="28"/>
        <v>0.98427845999999997</v>
      </c>
      <c r="AT129" s="937">
        <f t="shared" si="34"/>
        <v>1.082706306</v>
      </c>
      <c r="AU129" s="937">
        <f t="shared" si="34"/>
        <v>1.1909769366</v>
      </c>
      <c r="AV129" s="937">
        <f t="shared" si="34"/>
        <v>1.3100746302600002</v>
      </c>
      <c r="AW129" s="704">
        <f t="shared" si="29"/>
        <v>5.48543633286</v>
      </c>
      <c r="AX129" s="812">
        <f t="shared" si="30"/>
        <v>11.819513753199743</v>
      </c>
      <c r="AY129" s="997">
        <v>0.96</v>
      </c>
      <c r="AZ129" s="924">
        <v>29.099999999999998</v>
      </c>
      <c r="BA129" s="924">
        <v>-4.55</v>
      </c>
      <c r="BB129" s="924">
        <v>0.53</v>
      </c>
      <c r="BC129" s="924">
        <v>9.94</v>
      </c>
      <c r="BE129" s="666">
        <v>1986</v>
      </c>
      <c r="BF129" s="948" t="e">
        <f>#VALUE!</f>
        <v>#VALUE!</v>
      </c>
      <c r="BG129" s="933">
        <v>11.3</v>
      </c>
    </row>
    <row r="130" spans="1:59" ht="11.25" customHeight="1" x14ac:dyDescent="0.2">
      <c r="A130" s="537" t="s">
        <v>478</v>
      </c>
      <c r="B130" s="927" t="s">
        <v>479</v>
      </c>
      <c r="C130" s="994" t="s">
        <v>108</v>
      </c>
      <c r="D130" s="994" t="s">
        <v>118</v>
      </c>
      <c r="E130" s="794">
        <v>25</v>
      </c>
      <c r="F130" s="526">
        <v>127</v>
      </c>
      <c r="G130" s="526" t="s">
        <v>106</v>
      </c>
      <c r="H130" s="526" t="s">
        <v>106</v>
      </c>
      <c r="I130" s="918">
        <v>29.51</v>
      </c>
      <c r="J130" s="704">
        <f t="shared" si="18"/>
        <v>1.08437817688919</v>
      </c>
      <c r="K130" s="935">
        <v>0.08</v>
      </c>
      <c r="L130" s="641">
        <v>4</v>
      </c>
      <c r="M130" s="695">
        <f t="shared" si="19"/>
        <v>0.32</v>
      </c>
      <c r="N130" s="923" t="s">
        <v>122</v>
      </c>
      <c r="O130" s="798">
        <v>7.4999999999999997E-2</v>
      </c>
      <c r="P130" s="917">
        <v>43398</v>
      </c>
      <c r="Q130" s="917">
        <v>43411</v>
      </c>
      <c r="R130" s="695">
        <f t="shared" si="20"/>
        <v>6.6666666666666732</v>
      </c>
      <c r="S130" s="761">
        <f>IF(INDEX(Historical!$D$7:$D$1439,MATCH(B130,Historical!$B$7:$B$1446,0))=0,"n/a",(INDEX(Historical!$C$7:$C$1439,MATCH(B130,Historical!$B$7:$B$1446,0))/INDEX(Historical!$D$7:$D$1439,MATCH(B130,Historical!$B$7:$B$1446,0))-1)*100)</f>
        <v>9.9099099099098975</v>
      </c>
      <c r="T130" s="761">
        <f>IF(INDEX(Historical!$F$7:$F$1432,MATCH(B130,Historical!$B$7:$B$1446,0))=0,"n/a",((INDEX(Historical!$C$7:$C$1439,MATCH(B130,Historical!$B$7:$B$1446,0))/INDEX(Historical!$F$7:$F$1432,MATCH(B130,Historical!$B$7:$B$1446,0)))^(1/3)-1)*100)</f>
        <v>10.468150723342106</v>
      </c>
      <c r="U130" s="761">
        <f>IF(INDEX(Historical!$H$7:$H$1432,MATCH(B130,Historical!$B$7:$B$1446,0))=0,"n/a",((INDEX(Historical!$C$7:$C$1439,MATCH(B130,Historical!$B$7:$B$1446,0))/INDEX(Historical!$H$7:$H$1432,MATCH(B130,Historical!$B$7:$B$1446,0)))^(1/5)-1)*100)</f>
        <v>10.516118190072632</v>
      </c>
      <c r="V130" s="761">
        <f>IF(INDEX(Historical!$O$7:$O$1432,MATCH(B130,Historical!$B$7:$B$1446,0))=0,"n/a",((INDEX(Historical!$C$7:$C$1439,MATCH(B130,Historical!$B$7:$B$1446,0))/INDEX(Historical!$O$7:$O$1432,MATCH(B130,Historical!$B$7:$B$1446,0)))^(1/10)-1)*100)</f>
        <v>7.9067214528991236</v>
      </c>
      <c r="W130" s="762">
        <f t="shared" si="21"/>
        <v>1.3300225956760792</v>
      </c>
      <c r="X130" s="763">
        <f t="shared" si="22"/>
        <v>1.0111652105839068</v>
      </c>
      <c r="Y130" s="716"/>
      <c r="Z130" s="704">
        <f t="shared" si="23"/>
        <v>26.229508196721312</v>
      </c>
      <c r="AA130" s="937">
        <f t="shared" si="24"/>
        <v>24.188524590163937</v>
      </c>
      <c r="AB130" s="641">
        <v>12</v>
      </c>
      <c r="AC130" s="918">
        <v>1.22</v>
      </c>
      <c r="AD130" s="918">
        <v>2.0099999999999998</v>
      </c>
      <c r="AE130" s="918">
        <v>4.13</v>
      </c>
      <c r="AF130" s="918">
        <v>2.68</v>
      </c>
      <c r="AG130" s="918">
        <v>11.600000000000001</v>
      </c>
      <c r="AH130" s="918">
        <v>-36.700000000000003</v>
      </c>
      <c r="AI130" s="918">
        <v>8.98</v>
      </c>
      <c r="AJ130" s="918">
        <v>10.4</v>
      </c>
      <c r="AK130" s="918">
        <v>12.06</v>
      </c>
      <c r="AL130" s="930">
        <v>8320</v>
      </c>
      <c r="AM130" s="924">
        <v>1.6</v>
      </c>
      <c r="AN130" s="918">
        <v>0.5</v>
      </c>
      <c r="AO130" s="804">
        <f t="shared" si="25"/>
        <v>-12.588028223202114</v>
      </c>
      <c r="AP130" s="805">
        <f t="shared" si="26"/>
        <v>11.600496366961822</v>
      </c>
      <c r="AQ130" s="938">
        <f t="shared" si="27"/>
        <v>69.738682688209309</v>
      </c>
      <c r="AR130" s="704">
        <f>INDEX(Historical!$C$7:$C$1439,MATCH(B130,Historical!$B$7:$B$1446,0))*IF(AH130="n/a",1.03,IF(AH130&lt;0,1.01,IF(AH130&gt;10,1.1,(1+AH130/100))))</f>
        <v>0.30804999999999999</v>
      </c>
      <c r="AS130" s="937">
        <f t="shared" si="28"/>
        <v>0.33571289000000004</v>
      </c>
      <c r="AT130" s="937">
        <f t="shared" si="34"/>
        <v>0.3692841790000001</v>
      </c>
      <c r="AU130" s="937">
        <f t="shared" si="34"/>
        <v>0.40621259690000017</v>
      </c>
      <c r="AV130" s="937">
        <f t="shared" si="34"/>
        <v>0.44683385659000024</v>
      </c>
      <c r="AW130" s="704">
        <f t="shared" si="29"/>
        <v>1.8660935224900006</v>
      </c>
      <c r="AX130" s="812">
        <f t="shared" si="30"/>
        <v>6.3235971619451048</v>
      </c>
      <c r="AY130" s="997">
        <v>0.72</v>
      </c>
      <c r="AZ130" s="924">
        <v>21.240000000000002</v>
      </c>
      <c r="BA130" s="924">
        <v>-6.47</v>
      </c>
      <c r="BB130" s="924">
        <v>2.69</v>
      </c>
      <c r="BC130" s="924">
        <v>2.4699999999999998</v>
      </c>
      <c r="BE130" s="666">
        <v>1995</v>
      </c>
      <c r="BF130" s="948" t="e">
        <f>#VALUE!</f>
        <v>#VALUE!</v>
      </c>
      <c r="BG130" s="933">
        <v>5.6000000000000005</v>
      </c>
    </row>
    <row r="131" spans="1:59" ht="11.25" customHeight="1" x14ac:dyDescent="0.2">
      <c r="A131" s="537" t="s">
        <v>1015</v>
      </c>
      <c r="B131" s="927" t="s">
        <v>1016</v>
      </c>
      <c r="C131" s="994" t="s">
        <v>4356</v>
      </c>
      <c r="D131" s="994" t="s">
        <v>4357</v>
      </c>
      <c r="E131" s="794">
        <v>6</v>
      </c>
      <c r="F131" s="526">
        <v>755</v>
      </c>
      <c r="G131" s="526" t="s">
        <v>106</v>
      </c>
      <c r="H131" s="526" t="s">
        <v>106</v>
      </c>
      <c r="I131" s="926">
        <v>18.37</v>
      </c>
      <c r="J131" s="704">
        <f t="shared" si="18"/>
        <v>6.0968971148611866</v>
      </c>
      <c r="K131" s="929">
        <v>0.28000000000000003</v>
      </c>
      <c r="L131" s="641">
        <v>4</v>
      </c>
      <c r="M131" s="695">
        <f t="shared" si="19"/>
        <v>1.1200000000000001</v>
      </c>
      <c r="N131" s="923" t="s">
        <v>220</v>
      </c>
      <c r="O131" s="797">
        <v>0.27500000000000002</v>
      </c>
      <c r="P131" s="917">
        <v>43468</v>
      </c>
      <c r="Q131" s="917">
        <v>43480</v>
      </c>
      <c r="R131" s="695">
        <f t="shared" si="20"/>
        <v>1.8181818181818195</v>
      </c>
      <c r="S131" s="761">
        <f>IF(INDEX(Historical!$D$7:$D$1439,MATCH(B131,Historical!$B$7:$B$1446,0))=0,"n/a",(INDEX(Historical!$C$7:$C$1439,MATCH(B131,Historical!$B$7:$B$1446,0))/INDEX(Historical!$D$7:$D$1439,MATCH(B131,Historical!$B$7:$B$1446,0))-1)*100)</f>
        <v>5.7692307692307709</v>
      </c>
      <c r="T131" s="761">
        <f>IF(INDEX(Historical!$F$7:$F$1432,MATCH(B131,Historical!$B$7:$B$1446,0))=0,"n/a",((INDEX(Historical!$C$7:$C$1439,MATCH(B131,Historical!$B$7:$B$1446,0))/INDEX(Historical!$F$7:$F$1432,MATCH(B131,Historical!$B$7:$B$1446,0)))^(1/3)-1)*100)</f>
        <v>6.917810999860885</v>
      </c>
      <c r="U131" s="761" t="str">
        <f>IF(INDEX(Historical!$H$7:$H$1432,MATCH(B131,Historical!$B$7:$B$1446,0))=0,"n/a",((INDEX(Historical!$C$7:$C$1439,MATCH(B131,Historical!$B$7:$B$1446,0))/INDEX(Historical!$H$7:$H$1432,MATCH(B131,Historical!$B$7:$B$1446,0)))^(1/5)-1)*100)</f>
        <v>n/a</v>
      </c>
      <c r="V131" s="761" t="str">
        <f>IF(INDEX(Historical!$O$7:$O$1432,MATCH(B131,Historical!$B$7:$B$1446,0))=0,"n/a",((INDEX(Historical!$C$7:$C$1439,MATCH(B131,Historical!$B$7:$B$1446,0))/INDEX(Historical!$O$7:$O$1432,MATCH(B131,Historical!$B$7:$B$1446,0)))^(1/10)-1)*100)</f>
        <v>n/a</v>
      </c>
      <c r="W131" s="762" t="str">
        <f t="shared" si="21"/>
        <v>n/a</v>
      </c>
      <c r="X131" s="763" t="str">
        <f t="shared" si="22"/>
        <v>n/a</v>
      </c>
      <c r="Y131" s="715"/>
      <c r="Z131" s="704">
        <f t="shared" si="23"/>
        <v>92.561983471074399</v>
      </c>
      <c r="AA131" s="937">
        <f t="shared" si="24"/>
        <v>15.181818181818183</v>
      </c>
      <c r="AB131" s="641">
        <v>12</v>
      </c>
      <c r="AC131" s="918">
        <v>1.21</v>
      </c>
      <c r="AD131" s="918" t="s">
        <v>137</v>
      </c>
      <c r="AE131" s="918">
        <v>4.47</v>
      </c>
      <c r="AF131" s="918">
        <v>1.94</v>
      </c>
      <c r="AG131" s="918">
        <v>12.8</v>
      </c>
      <c r="AH131" s="918">
        <v>23.1</v>
      </c>
      <c r="AI131" s="918">
        <v>4.54</v>
      </c>
      <c r="AJ131" s="918">
        <v>41.5</v>
      </c>
      <c r="AK131" s="918">
        <v>-5.09</v>
      </c>
      <c r="AL131" s="930">
        <v>5520</v>
      </c>
      <c r="AM131" s="924">
        <v>0.4</v>
      </c>
      <c r="AN131" s="918">
        <v>1.72</v>
      </c>
      <c r="AO131" s="804" t="str">
        <f t="shared" si="25"/>
        <v>n/a</v>
      </c>
      <c r="AP131" s="805" t="str">
        <f t="shared" si="26"/>
        <v>n/a</v>
      </c>
      <c r="AQ131" s="938">
        <f t="shared" si="27"/>
        <v>14.411979312050249</v>
      </c>
      <c r="AR131" s="704">
        <f>INDEX(Historical!$C$7:$C$1439,MATCH(B131,Historical!$B$7:$B$1446,0))*IF(AH131="n/a",1.03,IF(AH131&lt;0,1.01,IF(AH131&gt;10,1.1,(1+AH131/100))))</f>
        <v>1.2100000000000002</v>
      </c>
      <c r="AS131" s="937">
        <f t="shared" si="28"/>
        <v>1.2649340000000002</v>
      </c>
      <c r="AT131" s="937">
        <f t="shared" si="34"/>
        <v>1.2775833400000003</v>
      </c>
      <c r="AU131" s="937">
        <f t="shared" si="34"/>
        <v>1.2903591734000004</v>
      </c>
      <c r="AV131" s="937">
        <f t="shared" si="34"/>
        <v>1.3032627651340003</v>
      </c>
      <c r="AW131" s="704">
        <f t="shared" si="29"/>
        <v>6.3461392785340021</v>
      </c>
      <c r="AX131" s="812">
        <f t="shared" si="30"/>
        <v>34.546212730179647</v>
      </c>
      <c r="AY131" s="997">
        <v>0.75</v>
      </c>
      <c r="AZ131" s="924">
        <v>32.729999999999997</v>
      </c>
      <c r="BA131" s="924">
        <v>-1.82</v>
      </c>
      <c r="BB131" s="924">
        <v>5.66</v>
      </c>
      <c r="BC131" s="924">
        <v>8.89</v>
      </c>
      <c r="BE131" s="666">
        <v>2014</v>
      </c>
      <c r="BF131" s="948" t="e">
        <f>#VALUE!</f>
        <v>#VALUE!</v>
      </c>
      <c r="BG131" s="933">
        <v>4.2</v>
      </c>
    </row>
    <row r="132" spans="1:59" ht="11.25" customHeight="1" x14ac:dyDescent="0.2">
      <c r="A132" s="537" t="s">
        <v>995</v>
      </c>
      <c r="B132" s="927" t="s">
        <v>996</v>
      </c>
      <c r="C132" s="994" t="s">
        <v>247</v>
      </c>
      <c r="D132" s="994" t="s">
        <v>4388</v>
      </c>
      <c r="E132" s="794">
        <v>8</v>
      </c>
      <c r="F132" s="526">
        <v>521</v>
      </c>
      <c r="G132" s="526" t="s">
        <v>106</v>
      </c>
      <c r="H132" s="526" t="s">
        <v>106</v>
      </c>
      <c r="I132" s="926">
        <v>16.41</v>
      </c>
      <c r="J132" s="704">
        <f t="shared" si="18"/>
        <v>3.0469226081657528</v>
      </c>
      <c r="K132" s="929">
        <v>0.125</v>
      </c>
      <c r="L132" s="641">
        <v>4</v>
      </c>
      <c r="M132" s="695">
        <f t="shared" si="19"/>
        <v>0.5</v>
      </c>
      <c r="N132" s="923" t="s">
        <v>997</v>
      </c>
      <c r="O132" s="797">
        <v>0.11</v>
      </c>
      <c r="P132" s="917">
        <v>43321</v>
      </c>
      <c r="Q132" s="917">
        <v>43336</v>
      </c>
      <c r="R132" s="695">
        <f t="shared" si="20"/>
        <v>13.636363636363635</v>
      </c>
      <c r="S132" s="761">
        <f>IF(INDEX(Historical!$D$7:$D$1439,MATCH(B132,Historical!$B$7:$B$1446,0))=0,"n/a",(INDEX(Historical!$C$7:$C$1439,MATCH(B132,Historical!$B$7:$B$1446,0))/INDEX(Historical!$D$7:$D$1439,MATCH(B132,Historical!$B$7:$B$1446,0))-1)*100)</f>
        <v>11.904761904761884</v>
      </c>
      <c r="T132" s="761">
        <f>IF(INDEX(Historical!$F$7:$F$1432,MATCH(B132,Historical!$B$7:$B$1446,0))=0,"n/a",((INDEX(Historical!$C$7:$C$1439,MATCH(B132,Historical!$B$7:$B$1446,0))/INDEX(Historical!$F$7:$F$1432,MATCH(B132,Historical!$B$7:$B$1446,0)))^(1/3)-1)*100)</f>
        <v>11.396867943116451</v>
      </c>
      <c r="U132" s="761">
        <f>IF(INDEX(Historical!$H$7:$H$1432,MATCH(B132,Historical!$B$7:$B$1446,0))=0,"n/a",((INDEX(Historical!$C$7:$C$1439,MATCH(B132,Historical!$B$7:$B$1446,0))/INDEX(Historical!$H$7:$H$1432,MATCH(B132,Historical!$B$7:$B$1446,0)))^(1/5)-1)*100)</f>
        <v>16.395190493396548</v>
      </c>
      <c r="V132" s="761">
        <f>IF(INDEX(Historical!$O$7:$O$1432,MATCH(B132,Historical!$B$7:$B$1446,0))=0,"n/a",((INDEX(Historical!$C$7:$C$1439,MATCH(B132,Historical!$B$7:$B$1446,0))/INDEX(Historical!$O$7:$O$1432,MATCH(B132,Historical!$B$7:$B$1446,0)))^(1/10)-1)*100)</f>
        <v>-6.0257257311171593</v>
      </c>
      <c r="W132" s="762" t="str">
        <f t="shared" si="21"/>
        <v>n/a</v>
      </c>
      <c r="X132" s="763">
        <f t="shared" si="22"/>
        <v>1.1880572821301845</v>
      </c>
      <c r="Y132" s="719"/>
      <c r="Z132" s="704">
        <f t="shared" si="23"/>
        <v>56.17977528089888</v>
      </c>
      <c r="AA132" s="937">
        <f t="shared" si="24"/>
        <v>18.438202247191011</v>
      </c>
      <c r="AB132" s="641">
        <v>11</v>
      </c>
      <c r="AC132" s="918">
        <v>0.89</v>
      </c>
      <c r="AD132" s="918">
        <v>1.1499999999999999</v>
      </c>
      <c r="AE132" s="918">
        <v>0.39</v>
      </c>
      <c r="AF132" s="918">
        <v>0.91</v>
      </c>
      <c r="AG132" s="918">
        <v>4.3</v>
      </c>
      <c r="AH132" s="918">
        <v>-47.5</v>
      </c>
      <c r="AI132" s="918">
        <v>45.59</v>
      </c>
      <c r="AJ132" s="918">
        <v>13.8</v>
      </c>
      <c r="AK132" s="918">
        <v>16</v>
      </c>
      <c r="AL132" s="930">
        <v>178.21</v>
      </c>
      <c r="AM132" s="924">
        <v>4.1000000000000005</v>
      </c>
      <c r="AN132" s="918">
        <v>0</v>
      </c>
      <c r="AO132" s="804">
        <f t="shared" si="25"/>
        <v>1.0039108543712878</v>
      </c>
      <c r="AP132" s="805">
        <f t="shared" si="26"/>
        <v>19.442113101562299</v>
      </c>
      <c r="AQ132" s="938">
        <f t="shared" si="27"/>
        <v>-13.644754273874737</v>
      </c>
      <c r="AR132" s="704">
        <f>INDEX(Historical!$C$7:$C$1439,MATCH(B132,Historical!$B$7:$B$1446,0))*IF(AH132="n/a",1.03,IF(AH132&lt;0,1.01,IF(AH132&gt;10,1.1,(1+AH132/100))))</f>
        <v>0.47469999999999996</v>
      </c>
      <c r="AS132" s="937">
        <f t="shared" si="28"/>
        <v>0.52217000000000002</v>
      </c>
      <c r="AT132" s="937">
        <f t="shared" si="34"/>
        <v>0.57438700000000009</v>
      </c>
      <c r="AU132" s="937">
        <f t="shared" si="34"/>
        <v>0.63182570000000016</v>
      </c>
      <c r="AV132" s="937">
        <f t="shared" si="34"/>
        <v>0.69500827000000021</v>
      </c>
      <c r="AW132" s="704">
        <f t="shared" si="29"/>
        <v>2.8980909700000006</v>
      </c>
      <c r="AX132" s="812">
        <f t="shared" si="30"/>
        <v>17.660517794028035</v>
      </c>
      <c r="AY132" s="997">
        <v>0.59</v>
      </c>
      <c r="AZ132" s="924">
        <v>1.05</v>
      </c>
      <c r="BA132" s="924">
        <v>-49.120000000000005</v>
      </c>
      <c r="BB132" s="924">
        <v>-11.83</v>
      </c>
      <c r="BC132" s="924">
        <v>-23.79</v>
      </c>
      <c r="BE132" s="666">
        <v>2011</v>
      </c>
      <c r="BF132" s="948" t="e">
        <f>#VALUE!</f>
        <v>#VALUE!</v>
      </c>
      <c r="BG132" s="933">
        <v>2.9000000000000004</v>
      </c>
    </row>
    <row r="133" spans="1:59" ht="11.25" customHeight="1" x14ac:dyDescent="0.2">
      <c r="A133" s="611" t="s">
        <v>1652</v>
      </c>
      <c r="B133" s="927" t="s">
        <v>1653</v>
      </c>
      <c r="C133" s="994" t="s">
        <v>108</v>
      </c>
      <c r="D133" s="994" t="s">
        <v>4376</v>
      </c>
      <c r="E133" s="794">
        <v>7</v>
      </c>
      <c r="F133" s="526">
        <v>652</v>
      </c>
      <c r="G133" s="526" t="s">
        <v>106</v>
      </c>
      <c r="H133" s="526" t="s">
        <v>106</v>
      </c>
      <c r="I133" s="926">
        <v>24.3</v>
      </c>
      <c r="J133" s="704">
        <f t="shared" si="18"/>
        <v>2.9629629629629628</v>
      </c>
      <c r="K133" s="929">
        <v>0.18</v>
      </c>
      <c r="L133" s="641">
        <v>4</v>
      </c>
      <c r="M133" s="695">
        <f t="shared" si="19"/>
        <v>0.72</v>
      </c>
      <c r="N133" s="923" t="s">
        <v>107</v>
      </c>
      <c r="O133" s="797">
        <v>0.16</v>
      </c>
      <c r="P133" s="917">
        <v>43495</v>
      </c>
      <c r="Q133" s="917">
        <v>43510</v>
      </c>
      <c r="R133" s="695">
        <f t="shared" si="20"/>
        <v>12.499999999999993</v>
      </c>
      <c r="S133" s="761">
        <f>IF(INDEX(Historical!$D$7:$D$1439,MATCH(B133,Historical!$B$7:$B$1446,0))=0,"n/a",(INDEX(Historical!$C$7:$C$1439,MATCH(B133,Historical!$B$7:$B$1446,0))/INDEX(Historical!$D$7:$D$1439,MATCH(B133,Historical!$B$7:$B$1446,0))-1)*100)</f>
        <v>14.285714285714279</v>
      </c>
      <c r="T133" s="761">
        <f>IF(INDEX(Historical!$F$7:$F$1432,MATCH(B133,Historical!$B$7:$B$1446,0))=0,"n/a",((INDEX(Historical!$C$7:$C$1439,MATCH(B133,Historical!$B$7:$B$1446,0))/INDEX(Historical!$F$7:$F$1432,MATCH(B133,Historical!$B$7:$B$1446,0)))^(1/3)-1)*100)</f>
        <v>15.073916532957622</v>
      </c>
      <c r="U133" s="761">
        <f>IF(INDEX(Historical!$H$7:$H$1432,MATCH(B133,Historical!$B$7:$B$1446,0))=0,"n/a",((INDEX(Historical!$C$7:$C$1439,MATCH(B133,Historical!$B$7:$B$1446,0))/INDEX(Historical!$H$7:$H$1432,MATCH(B133,Historical!$B$7:$B$1446,0)))^(1/5)-1)*100)</f>
        <v>19.740571108299566</v>
      </c>
      <c r="V133" s="761">
        <f>IF(INDEX(Historical!$O$7:$O$1432,MATCH(B133,Historical!$B$7:$B$1446,0))=0,"n/a",((INDEX(Historical!$C$7:$C$1439,MATCH(B133,Historical!$B$7:$B$1446,0))/INDEX(Historical!$O$7:$O$1432,MATCH(B133,Historical!$B$7:$B$1446,0)))^(1/10)-1)*100)</f>
        <v>-0.60441225376401952</v>
      </c>
      <c r="W133" s="762" t="str">
        <f t="shared" si="21"/>
        <v>n/a</v>
      </c>
      <c r="X133" s="763">
        <f t="shared" si="22"/>
        <v>1.2735852327935204</v>
      </c>
      <c r="Y133" s="718"/>
      <c r="Z133" s="704">
        <f t="shared" si="23"/>
        <v>37.5</v>
      </c>
      <c r="AA133" s="937">
        <f t="shared" si="24"/>
        <v>12.65625</v>
      </c>
      <c r="AB133" s="641">
        <v>12</v>
      </c>
      <c r="AC133" s="918">
        <v>1.92</v>
      </c>
      <c r="AD133" s="918">
        <v>1.58</v>
      </c>
      <c r="AE133" s="918">
        <v>3.8</v>
      </c>
      <c r="AF133" s="918">
        <v>1.36</v>
      </c>
      <c r="AG133" s="918">
        <v>11.3</v>
      </c>
      <c r="AH133" s="918">
        <v>24.099999999999998</v>
      </c>
      <c r="AI133" s="918">
        <v>5.59</v>
      </c>
      <c r="AJ133" s="918">
        <v>15.5</v>
      </c>
      <c r="AK133" s="918">
        <v>8</v>
      </c>
      <c r="AL133" s="930">
        <v>386.13</v>
      </c>
      <c r="AM133" s="924">
        <v>7.1999999999999993</v>
      </c>
      <c r="AN133" s="918">
        <v>0.13</v>
      </c>
      <c r="AO133" s="804">
        <f t="shared" si="25"/>
        <v>10.047284071262528</v>
      </c>
      <c r="AP133" s="805">
        <f t="shared" si="26"/>
        <v>22.703534071262528</v>
      </c>
      <c r="AQ133" s="938">
        <f t="shared" si="27"/>
        <v>-12.53572157732048</v>
      </c>
      <c r="AR133" s="704">
        <f>INDEX(Historical!$C$7:$C$1439,MATCH(B133,Historical!$B$7:$B$1446,0))*IF(AH133="n/a",1.03,IF(AH133&lt;0,1.01,IF(AH133&gt;10,1.1,(1+AH133/100))))</f>
        <v>0.70400000000000007</v>
      </c>
      <c r="AS133" s="937">
        <f t="shared" si="28"/>
        <v>0.74335360000000017</v>
      </c>
      <c r="AT133" s="937">
        <f t="shared" si="34"/>
        <v>0.80282188800000021</v>
      </c>
      <c r="AU133" s="937">
        <f t="shared" si="34"/>
        <v>0.86704763904000026</v>
      </c>
      <c r="AV133" s="937">
        <f t="shared" si="34"/>
        <v>0.93641145016320038</v>
      </c>
      <c r="AW133" s="704">
        <f t="shared" si="29"/>
        <v>4.0536345772032014</v>
      </c>
      <c r="AX133" s="812">
        <f t="shared" si="30"/>
        <v>16.681623774498771</v>
      </c>
      <c r="AY133" s="997">
        <v>0.82</v>
      </c>
      <c r="AZ133" s="924">
        <v>7.17</v>
      </c>
      <c r="BA133" s="924">
        <v>-22.08</v>
      </c>
      <c r="BB133" s="924">
        <v>-7.23</v>
      </c>
      <c r="BC133" s="924">
        <v>-11.81</v>
      </c>
      <c r="BE133" s="666">
        <v>2013</v>
      </c>
      <c r="BF133" s="948" t="e">
        <f>#VALUE!</f>
        <v>#VALUE!</v>
      </c>
      <c r="BG133" s="933">
        <v>1.2</v>
      </c>
    </row>
    <row r="134" spans="1:59" ht="11.25" customHeight="1" x14ac:dyDescent="0.2">
      <c r="A134" s="611" t="s">
        <v>3835</v>
      </c>
      <c r="B134" s="927" t="s">
        <v>3836</v>
      </c>
      <c r="C134" s="994" t="s">
        <v>108</v>
      </c>
      <c r="D134" s="994" t="s">
        <v>4376</v>
      </c>
      <c r="E134" s="794">
        <v>6</v>
      </c>
      <c r="F134" s="526">
        <v>761</v>
      </c>
      <c r="G134" s="526" t="s">
        <v>106</v>
      </c>
      <c r="H134" s="526" t="s">
        <v>106</v>
      </c>
      <c r="I134" s="926">
        <v>24.4</v>
      </c>
      <c r="J134" s="704">
        <f t="shared" si="18"/>
        <v>3.4426229508196724</v>
      </c>
      <c r="K134" s="929">
        <v>0.21</v>
      </c>
      <c r="L134" s="641">
        <v>4</v>
      </c>
      <c r="M134" s="695">
        <f t="shared" si="19"/>
        <v>0.84</v>
      </c>
      <c r="N134" s="923" t="s">
        <v>539</v>
      </c>
      <c r="O134" s="797">
        <v>0.2</v>
      </c>
      <c r="P134" s="917">
        <v>43489</v>
      </c>
      <c r="Q134" s="917">
        <v>43497</v>
      </c>
      <c r="R134" s="695">
        <f t="shared" si="20"/>
        <v>4.9999999999999902</v>
      </c>
      <c r="S134" s="761">
        <f>IF(INDEX(Historical!$D$7:$D$1439,MATCH(B134,Historical!$B$7:$B$1446,0))=0,"n/a",(INDEX(Historical!$C$7:$C$1439,MATCH(B134,Historical!$B$7:$B$1446,0))/INDEX(Historical!$D$7:$D$1439,MATCH(B134,Historical!$B$7:$B$1446,0))-1)*100)</f>
        <v>11.111111111111116</v>
      </c>
      <c r="T134" s="761">
        <f>IF(INDEX(Historical!$F$7:$F$1432,MATCH(B134,Historical!$B$7:$B$1446,0))=0,"n/a",((INDEX(Historical!$C$7:$C$1439,MATCH(B134,Historical!$B$7:$B$1446,0))/INDEX(Historical!$F$7:$F$1432,MATCH(B134,Historical!$B$7:$B$1446,0)))^(1/3)-1)*100)</f>
        <v>8.8677964177928281</v>
      </c>
      <c r="U134" s="761">
        <f>IF(INDEX(Historical!$H$7:$H$1432,MATCH(B134,Historical!$B$7:$B$1446,0))=0,"n/a",((INDEX(Historical!$C$7:$C$1439,MATCH(B134,Historical!$B$7:$B$1446,0))/INDEX(Historical!$H$7:$H$1432,MATCH(B134,Historical!$B$7:$B$1446,0)))^(1/5)-1)*100)</f>
        <v>10.756634324829006</v>
      </c>
      <c r="V134" s="761">
        <f>IF(INDEX(Historical!$O$7:$O$1432,MATCH(B134,Historical!$B$7:$B$1446,0))=0,"n/a",((INDEX(Historical!$C$7:$C$1439,MATCH(B134,Historical!$B$7:$B$1446,0))/INDEX(Historical!$O$7:$O$1432,MATCH(B134,Historical!$B$7:$B$1446,0)))^(1/10)-1)*100)</f>
        <v>-10.404154015923783</v>
      </c>
      <c r="W134" s="762" t="str">
        <f t="shared" si="21"/>
        <v>n/a</v>
      </c>
      <c r="X134" s="763">
        <f t="shared" si="22"/>
        <v>0.58459969156679392</v>
      </c>
      <c r="Y134" s="718"/>
      <c r="Z134" s="704">
        <f t="shared" si="23"/>
        <v>41.791044776119406</v>
      </c>
      <c r="AA134" s="937">
        <f t="shared" si="24"/>
        <v>12.139303482587065</v>
      </c>
      <c r="AB134" s="641">
        <v>12</v>
      </c>
      <c r="AC134" s="918">
        <v>2.0099999999999998</v>
      </c>
      <c r="AD134" s="918">
        <v>2.02</v>
      </c>
      <c r="AE134" s="918">
        <v>5.03</v>
      </c>
      <c r="AF134" s="918">
        <v>1.2</v>
      </c>
      <c r="AG134" s="918">
        <v>10.199999999999999</v>
      </c>
      <c r="AH134" s="918">
        <v>22.400000000000002</v>
      </c>
      <c r="AI134" s="918">
        <v>8.07</v>
      </c>
      <c r="AJ134" s="918">
        <v>18.399999999999999</v>
      </c>
      <c r="AK134" s="918">
        <v>6</v>
      </c>
      <c r="AL134" s="930">
        <v>1440</v>
      </c>
      <c r="AM134" s="924">
        <v>5.4</v>
      </c>
      <c r="AN134" s="918">
        <v>0.22</v>
      </c>
      <c r="AO134" s="804">
        <f t="shared" si="25"/>
        <v>2.059953793061613</v>
      </c>
      <c r="AP134" s="805">
        <f t="shared" si="26"/>
        <v>14.199257275648678</v>
      </c>
      <c r="AQ134" s="938">
        <f t="shared" si="27"/>
        <v>-19.536994893845151</v>
      </c>
      <c r="AR134" s="704">
        <f>INDEX(Historical!$C$7:$C$1439,MATCH(B134,Historical!$B$7:$B$1446,0))*IF(AH134="n/a",1.03,IF(AH134&lt;0,1.01,IF(AH134&gt;10,1.1,(1+AH134/100))))</f>
        <v>0.88000000000000012</v>
      </c>
      <c r="AS134" s="937">
        <f t="shared" si="28"/>
        <v>0.95101600000000008</v>
      </c>
      <c r="AT134" s="937">
        <f t="shared" si="34"/>
        <v>1.0080769600000001</v>
      </c>
      <c r="AU134" s="937">
        <f t="shared" si="34"/>
        <v>1.0685615776000001</v>
      </c>
      <c r="AV134" s="937">
        <f t="shared" si="34"/>
        <v>1.1326752722560003</v>
      </c>
      <c r="AW134" s="704">
        <f t="shared" si="29"/>
        <v>5.0403298098560008</v>
      </c>
      <c r="AX134" s="812">
        <f t="shared" si="30"/>
        <v>20.657089384655741</v>
      </c>
      <c r="AY134" s="997">
        <v>0.98</v>
      </c>
      <c r="AZ134" s="924">
        <v>5.4899999999999993</v>
      </c>
      <c r="BA134" s="924">
        <v>-26.619999999999997</v>
      </c>
      <c r="BB134" s="924">
        <v>-6.45</v>
      </c>
      <c r="BC134" s="924">
        <v>-15.229999999999999</v>
      </c>
      <c r="BE134" s="666">
        <v>2014</v>
      </c>
      <c r="BF134" s="948" t="e">
        <f>#VALUE!</f>
        <v>#VALUE!</v>
      </c>
      <c r="BG134" s="933">
        <v>1.3</v>
      </c>
    </row>
    <row r="135" spans="1:59" ht="11.25" customHeight="1" x14ac:dyDescent="0.2">
      <c r="A135" s="630" t="s">
        <v>1007</v>
      </c>
      <c r="B135" s="927" t="s">
        <v>1008</v>
      </c>
      <c r="C135" s="994" t="s">
        <v>247</v>
      </c>
      <c r="D135" s="994" t="s">
        <v>4371</v>
      </c>
      <c r="E135" s="795">
        <v>6</v>
      </c>
      <c r="F135" s="526">
        <v>706</v>
      </c>
      <c r="G135" s="526" t="s">
        <v>115</v>
      </c>
      <c r="H135" s="526" t="s">
        <v>115</v>
      </c>
      <c r="I135" s="926">
        <v>38.409999999999997</v>
      </c>
      <c r="J135" s="704">
        <f t="shared" ref="J135:J198" si="35">(M135/I135)*100</f>
        <v>1.7703722988805002</v>
      </c>
      <c r="K135" s="929">
        <v>0.17</v>
      </c>
      <c r="L135" s="641">
        <v>4</v>
      </c>
      <c r="M135" s="695">
        <f t="shared" ref="M135:M198" si="36">K135*L135</f>
        <v>0.68</v>
      </c>
      <c r="N135" s="923" t="s">
        <v>149</v>
      </c>
      <c r="O135" s="797">
        <v>0.14000000000000001</v>
      </c>
      <c r="P135" s="919">
        <v>43069</v>
      </c>
      <c r="Q135" s="919">
        <v>43084</v>
      </c>
      <c r="R135" s="695">
        <f t="shared" ref="R135:R198" si="37">(K135-O135)/O135*100</f>
        <v>21.428571428571423</v>
      </c>
      <c r="S135" s="761">
        <f>IF(INDEX(Historical!$D$7:$D$1439,MATCH(B135,Historical!$B$7:$B$1446,0))=0,"n/a",(INDEX(Historical!$C$7:$C$1439,MATCH(B135,Historical!$B$7:$B$1446,0))/INDEX(Historical!$D$7:$D$1439,MATCH(B135,Historical!$B$7:$B$1446,0))-1)*100)</f>
        <v>15.254237288135597</v>
      </c>
      <c r="T135" s="761">
        <f>IF(INDEX(Historical!$F$7:$F$1432,MATCH(B135,Historical!$B$7:$B$1446,0))=0,"n/a",((INDEX(Historical!$C$7:$C$1439,MATCH(B135,Historical!$B$7:$B$1446,0))/INDEX(Historical!$F$7:$F$1432,MATCH(B135,Historical!$B$7:$B$1446,0)))^(1/3)-1)*100)</f>
        <v>9.3541299792876842</v>
      </c>
      <c r="U135" s="761">
        <f>IF(INDEX(Historical!$H$7:$H$1432,MATCH(B135,Historical!$B$7:$B$1446,0))=0,"n/a",((INDEX(Historical!$C$7:$C$1439,MATCH(B135,Historical!$B$7:$B$1446,0))/INDEX(Historical!$H$7:$H$1432,MATCH(B135,Historical!$B$7:$B$1446,0)))^(1/5)-1)*100)</f>
        <v>22.155712398421755</v>
      </c>
      <c r="V135" s="761">
        <f>IF(INDEX(Historical!$O$7:$O$1432,MATCH(B135,Historical!$B$7:$B$1446,0))=0,"n/a",((INDEX(Historical!$C$7:$C$1439,MATCH(B135,Historical!$B$7:$B$1446,0))/INDEX(Historical!$O$7:$O$1432,MATCH(B135,Historical!$B$7:$B$1446,0)))^(1/10)-1)*100)</f>
        <v>13.304570831141005</v>
      </c>
      <c r="W135" s="762">
        <f t="shared" ref="W135:W198" si="38">IF(OR(U135&lt;=0,U135="n/a",V135&lt;=0,V135="n/a"),"n/a",U135/V135)</f>
        <v>1.6652707313612516</v>
      </c>
      <c r="X135" s="763">
        <f t="shared" ref="X135:X198" si="39">IF(OR(AJ135&lt;=0,AJ135="n/a",U135&lt;=0,U135="n/a"),"n/a",U135/AJ135)</f>
        <v>2.172128666511937</v>
      </c>
      <c r="Y135" s="729" t="s">
        <v>4432</v>
      </c>
      <c r="Z135" s="704">
        <f t="shared" ref="Z135:Z198" si="40">IF(OR(AC135&lt;0.01,AC135="n/a"),"n/a",M135/AC135*100)</f>
        <v>15.525114155251144</v>
      </c>
      <c r="AA135" s="937">
        <f t="shared" ref="AA135:AA198" si="41">IF(OR(AC135&lt;0.01,AC135="n/a"),"n/a",I135/AC135)</f>
        <v>8.769406392694064</v>
      </c>
      <c r="AB135" s="641">
        <v>12</v>
      </c>
      <c r="AC135" s="918">
        <v>4.38</v>
      </c>
      <c r="AD135" s="918">
        <v>1.31</v>
      </c>
      <c r="AE135" s="918">
        <v>0.79</v>
      </c>
      <c r="AF135" s="918">
        <v>1.88</v>
      </c>
      <c r="AG135" s="918">
        <v>23</v>
      </c>
      <c r="AH135" s="918">
        <v>30</v>
      </c>
      <c r="AI135" s="918">
        <v>9.82</v>
      </c>
      <c r="AJ135" s="918">
        <v>10.199999999999999</v>
      </c>
      <c r="AK135" s="918">
        <v>6.67</v>
      </c>
      <c r="AL135" s="930">
        <v>8310</v>
      </c>
      <c r="AM135" s="924">
        <v>0.4</v>
      </c>
      <c r="AN135" s="918">
        <v>0.5</v>
      </c>
      <c r="AO135" s="804">
        <f t="shared" ref="AO135:AO198" si="42">IF(U135="n/a","n/a",IF(AA135&lt;0,"n/a",IF(AA135="n/a","n/a",J135+U135-AA135)))</f>
        <v>15.156678304608191</v>
      </c>
      <c r="AP135" s="805">
        <f t="shared" ref="AP135:AP198" si="43">IF(U135="n/a","n/a",J135+U135)</f>
        <v>23.926084697302255</v>
      </c>
      <c r="AQ135" s="938">
        <f t="shared" ref="AQ135:AQ198" si="44">IF(OR(AC135&lt;0.01,AF135="n/a"),"n/a",(I135/SQRT(22.5*AC135*(I135/AF135))-1)*100)</f>
        <v>-14.400197252914616</v>
      </c>
      <c r="AR135" s="704">
        <f>INDEX(Historical!$C$7:$C$1439,MATCH(B135,Historical!$B$7:$B$1446,0))*IF(AH135="n/a",1.03,IF(AH135&lt;0,1.01,IF(AH135&gt;10,1.1,(1+AH135/100))))</f>
        <v>0.74800000000000011</v>
      </c>
      <c r="AS135" s="937">
        <f t="shared" ref="AS135:AS198" si="45">IF($AI135="n/a",1.03*AR135,IF($AI135&lt;0,1.01*AR135,IF($AI135&gt;10,1.1*AR135,(1+$AI135/100)*AR135)))</f>
        <v>0.82145360000000012</v>
      </c>
      <c r="AT135" s="937">
        <f t="shared" si="34"/>
        <v>0.8762445551200001</v>
      </c>
      <c r="AU135" s="937">
        <f t="shared" si="34"/>
        <v>0.93469006694650414</v>
      </c>
      <c r="AV135" s="937">
        <f t="shared" si="34"/>
        <v>0.99703389441183599</v>
      </c>
      <c r="AW135" s="704">
        <f t="shared" ref="AW135:AW198" si="46">SUM(AR135:AV135)</f>
        <v>4.37742211647834</v>
      </c>
      <c r="AX135" s="812">
        <f t="shared" ref="AX135:AX198" si="47">AW135/I135*100</f>
        <v>11.396568905176622</v>
      </c>
      <c r="AY135" s="997">
        <v>1.7</v>
      </c>
      <c r="AZ135" s="924">
        <v>18.329999999999998</v>
      </c>
      <c r="BA135" s="924">
        <v>-29.330000000000002</v>
      </c>
      <c r="BB135" s="924">
        <v>-3.2300000000000004</v>
      </c>
      <c r="BC135" s="924">
        <v>-6.54</v>
      </c>
      <c r="BE135" s="666">
        <v>2014</v>
      </c>
      <c r="BF135" s="948" t="e">
        <f t="shared" ref="BF135" si="48">#VALUE!</f>
        <v>#VALUE!</v>
      </c>
      <c r="BG135" s="933">
        <v>9.4</v>
      </c>
    </row>
    <row r="136" spans="1:59" ht="11.25" customHeight="1" x14ac:dyDescent="0.2">
      <c r="A136" s="13" t="s">
        <v>4067</v>
      </c>
      <c r="B136" s="1106" t="s">
        <v>4068</v>
      </c>
      <c r="C136" s="994" t="s">
        <v>108</v>
      </c>
      <c r="D136" s="994" t="s">
        <v>4376</v>
      </c>
      <c r="E136" s="794">
        <v>5</v>
      </c>
      <c r="F136" s="526">
        <v>856</v>
      </c>
      <c r="G136" s="526" t="s">
        <v>106</v>
      </c>
      <c r="H136" s="526" t="s">
        <v>106</v>
      </c>
      <c r="I136" s="926">
        <v>29.18</v>
      </c>
      <c r="J136" s="704">
        <f t="shared" si="35"/>
        <v>1.7820424948594931</v>
      </c>
      <c r="K136" s="929">
        <v>0.13</v>
      </c>
      <c r="L136" s="641">
        <v>4</v>
      </c>
      <c r="M136" s="695">
        <f t="shared" si="36"/>
        <v>0.52</v>
      </c>
      <c r="N136" s="923" t="s">
        <v>997</v>
      </c>
      <c r="O136" s="797">
        <v>0.12</v>
      </c>
      <c r="P136" s="917">
        <v>43510</v>
      </c>
      <c r="Q136" s="917">
        <v>43521</v>
      </c>
      <c r="R136" s="695">
        <f t="shared" si="37"/>
        <v>8.333333333333341</v>
      </c>
      <c r="S136" s="761">
        <f>IF(INDEX(Historical!$D$7:$D$1439,MATCH(B136,Historical!$B$7:$B$1446,0))=0,"n/a",(INDEX(Historical!$C$7:$C$1439,MATCH(B136,Historical!$B$7:$B$1446,0))/INDEX(Historical!$D$7:$D$1439,MATCH(B136,Historical!$B$7:$B$1446,0))-1)*100)</f>
        <v>71.428571428571402</v>
      </c>
      <c r="T136" s="761">
        <f>IF(INDEX(Historical!$F$7:$F$1432,MATCH(B136,Historical!$B$7:$B$1446,0))=0,"n/a",((INDEX(Historical!$C$7:$C$1439,MATCH(B136,Historical!$B$7:$B$1446,0))/INDEX(Historical!$F$7:$F$1432,MATCH(B136,Historical!$B$7:$B$1446,0)))^(1/3)-1)*100)</f>
        <v>112.53171383652223</v>
      </c>
      <c r="U136" s="761" t="str">
        <f>IF(INDEX(Historical!$H$7:$H$1432,MATCH(B136,Historical!$B$7:$B$1446,0))=0,"n/a",((INDEX(Historical!$C$7:$C$1439,MATCH(B136,Historical!$B$7:$B$1446,0))/INDEX(Historical!$H$7:$H$1432,MATCH(B136,Historical!$B$7:$B$1446,0)))^(1/5)-1)*100)</f>
        <v>n/a</v>
      </c>
      <c r="V136" s="761" t="str">
        <f>IF(INDEX(Historical!$O$7:$O$1432,MATCH(B136,Historical!$B$7:$B$1446,0))=0,"n/a",((INDEX(Historical!$C$7:$C$1439,MATCH(B136,Historical!$B$7:$B$1446,0))/INDEX(Historical!$O$7:$O$1432,MATCH(B136,Historical!$B$7:$B$1446,0)))^(1/10)-1)*100)</f>
        <v>n/a</v>
      </c>
      <c r="W136" s="762" t="str">
        <f t="shared" si="38"/>
        <v>n/a</v>
      </c>
      <c r="X136" s="763" t="str">
        <f t="shared" si="39"/>
        <v>n/a</v>
      </c>
      <c r="Y136" s="928"/>
      <c r="Z136" s="704">
        <f t="shared" si="40"/>
        <v>23.423423423423422</v>
      </c>
      <c r="AA136" s="937">
        <f t="shared" si="41"/>
        <v>13.144144144144143</v>
      </c>
      <c r="AB136" s="641">
        <v>12</v>
      </c>
      <c r="AC136" s="918">
        <v>2.2200000000000002</v>
      </c>
      <c r="AD136" s="918" t="s">
        <v>137</v>
      </c>
      <c r="AE136" s="918">
        <v>2.99</v>
      </c>
      <c r="AF136" s="918">
        <v>1.3</v>
      </c>
      <c r="AG136" s="918">
        <v>10.100000000000001</v>
      </c>
      <c r="AH136" s="918">
        <v>63.5</v>
      </c>
      <c r="AI136" s="918">
        <v>3.09</v>
      </c>
      <c r="AJ136" s="918">
        <v>9</v>
      </c>
      <c r="AK136" s="918" t="s">
        <v>137</v>
      </c>
      <c r="AL136" s="930">
        <v>239.86</v>
      </c>
      <c r="AM136" s="924">
        <v>12.9</v>
      </c>
      <c r="AN136" s="918">
        <v>0.14000000000000001</v>
      </c>
      <c r="AO136" s="804" t="str">
        <f t="shared" si="42"/>
        <v>n/a</v>
      </c>
      <c r="AP136" s="805" t="str">
        <f t="shared" si="43"/>
        <v>n/a</v>
      </c>
      <c r="AQ136" s="938">
        <f t="shared" si="44"/>
        <v>-12.854177412830648</v>
      </c>
      <c r="AR136" s="704">
        <f>INDEX(Historical!$C$7:$C$1439,MATCH(B136,Historical!$B$7:$B$1446,0))*IF(AH136="n/a",1.03,IF(AH136&lt;0,1.01,IF(AH136&gt;10,1.1,(1+AH136/100))))</f>
        <v>0.52800000000000002</v>
      </c>
      <c r="AS136" s="937">
        <f t="shared" si="45"/>
        <v>0.5443152</v>
      </c>
      <c r="AT136" s="937">
        <f t="shared" si="34"/>
        <v>0.56064465600000002</v>
      </c>
      <c r="AU136" s="937">
        <f t="shared" si="34"/>
        <v>0.57746399568000006</v>
      </c>
      <c r="AV136" s="937">
        <f t="shared" si="34"/>
        <v>0.59478791555040011</v>
      </c>
      <c r="AW136" s="704">
        <f t="shared" si="46"/>
        <v>2.8052117672304</v>
      </c>
      <c r="AX136" s="812">
        <f t="shared" si="47"/>
        <v>9.6134741851624401</v>
      </c>
      <c r="AY136" s="997">
        <v>0.33</v>
      </c>
      <c r="AZ136" s="924">
        <v>10.57</v>
      </c>
      <c r="BA136" s="924">
        <v>-11.98</v>
      </c>
      <c r="BB136" s="924">
        <v>-0.67999999999999994</v>
      </c>
      <c r="BC136" s="924">
        <v>-3.7199999999999998</v>
      </c>
      <c r="BE136" s="666">
        <v>2015</v>
      </c>
      <c r="BF136" s="948" t="e">
        <f>#VALUE!</f>
        <v>#VALUE!</v>
      </c>
      <c r="BG136" s="933">
        <v>0.89999999999999991</v>
      </c>
    </row>
    <row r="137" spans="1:59" ht="11.25" customHeight="1" x14ac:dyDescent="0.2">
      <c r="A137" s="537" t="s">
        <v>983</v>
      </c>
      <c r="B137" s="927" t="s">
        <v>984</v>
      </c>
      <c r="C137" s="994" t="s">
        <v>108</v>
      </c>
      <c r="D137" s="994" t="s">
        <v>4376</v>
      </c>
      <c r="E137" s="794">
        <v>6</v>
      </c>
      <c r="F137" s="526">
        <v>735</v>
      </c>
      <c r="G137" s="526" t="s">
        <v>115</v>
      </c>
      <c r="H137" s="526" t="s">
        <v>115</v>
      </c>
      <c r="I137" s="926">
        <v>28.22</v>
      </c>
      <c r="J137" s="704">
        <f t="shared" si="35"/>
        <v>2.4096385542168677</v>
      </c>
      <c r="K137" s="929">
        <v>0.17</v>
      </c>
      <c r="L137" s="641">
        <v>4</v>
      </c>
      <c r="M137" s="695">
        <f t="shared" si="36"/>
        <v>0.68</v>
      </c>
      <c r="N137" s="923" t="s">
        <v>164</v>
      </c>
      <c r="O137" s="797">
        <v>0.14000000000000001</v>
      </c>
      <c r="P137" s="917">
        <v>43356</v>
      </c>
      <c r="Q137" s="917">
        <v>43374</v>
      </c>
      <c r="R137" s="695">
        <f t="shared" si="37"/>
        <v>21.428571428571423</v>
      </c>
      <c r="S137" s="761">
        <f>IF(INDEX(Historical!$D$7:$D$1439,MATCH(B137,Historical!$B$7:$B$1446,0))=0,"n/a",(INDEX(Historical!$C$7:$C$1439,MATCH(B137,Historical!$B$7:$B$1446,0))/INDEX(Historical!$D$7:$D$1439,MATCH(B137,Historical!$B$7:$B$1446,0))-1)*100)</f>
        <v>14.563106796116498</v>
      </c>
      <c r="T137" s="761">
        <f>IF(INDEX(Historical!$F$7:$F$1432,MATCH(B137,Historical!$B$7:$B$1446,0))=0,"n/a",((INDEX(Historical!$C$7:$C$1439,MATCH(B137,Historical!$B$7:$B$1446,0))/INDEX(Historical!$F$7:$F$1432,MATCH(B137,Historical!$B$7:$B$1446,0)))^(1/3)-1)*100)</f>
        <v>21.989621427083339</v>
      </c>
      <c r="U137" s="761">
        <f>IF(INDEX(Historical!$H$7:$H$1432,MATCH(B137,Historical!$B$7:$B$1446,0))=0,"n/a",((INDEX(Historical!$C$7:$C$1439,MATCH(B137,Historical!$B$7:$B$1446,0))/INDEX(Historical!$H$7:$H$1432,MATCH(B137,Historical!$B$7:$B$1446,0)))^(1/5)-1)*100)</f>
        <v>49.125668978515421</v>
      </c>
      <c r="V137" s="761">
        <f>IF(INDEX(Historical!$O$7:$O$1432,MATCH(B137,Historical!$B$7:$B$1446,0))=0,"n/a",((INDEX(Historical!$C$7:$C$1439,MATCH(B137,Historical!$B$7:$B$1446,0))/INDEX(Historical!$O$7:$O$1432,MATCH(B137,Historical!$B$7:$B$1446,0)))^(1/10)-1)*100)</f>
        <v>-3.6979890472926602</v>
      </c>
      <c r="W137" s="762" t="str">
        <f t="shared" si="38"/>
        <v>n/a</v>
      </c>
      <c r="X137" s="763">
        <f t="shared" si="39"/>
        <v>3.6936593216928886</v>
      </c>
      <c r="Y137" s="718"/>
      <c r="Z137" s="704">
        <f t="shared" si="40"/>
        <v>30.493273542600903</v>
      </c>
      <c r="AA137" s="937">
        <f t="shared" si="41"/>
        <v>12.654708520179371</v>
      </c>
      <c r="AB137" s="641">
        <v>12</v>
      </c>
      <c r="AC137" s="918">
        <v>2.23</v>
      </c>
      <c r="AD137" s="918">
        <v>2.5299999999999998</v>
      </c>
      <c r="AE137" s="918">
        <v>4.57</v>
      </c>
      <c r="AF137" s="918">
        <v>1.32</v>
      </c>
      <c r="AG137" s="918">
        <v>9.3000000000000007</v>
      </c>
      <c r="AH137" s="918">
        <v>19.100000000000001</v>
      </c>
      <c r="AI137" s="918">
        <v>6.9</v>
      </c>
      <c r="AJ137" s="918">
        <v>13.3</v>
      </c>
      <c r="AK137" s="918">
        <v>5</v>
      </c>
      <c r="AL137" s="930">
        <v>2980</v>
      </c>
      <c r="AM137" s="924">
        <v>2.5</v>
      </c>
      <c r="AN137" s="918">
        <v>0.02</v>
      </c>
      <c r="AO137" s="804">
        <f t="shared" si="42"/>
        <v>38.880599012552921</v>
      </c>
      <c r="AP137" s="805">
        <f t="shared" si="43"/>
        <v>51.53530753273229</v>
      </c>
      <c r="AQ137" s="938">
        <f t="shared" si="44"/>
        <v>-13.83680794462231</v>
      </c>
      <c r="AR137" s="704">
        <f>INDEX(Historical!$C$7:$C$1439,MATCH(B137,Historical!$B$7:$B$1446,0))*IF(AH137="n/a",1.03,IF(AH137&lt;0,1.01,IF(AH137&gt;10,1.1,(1+AH137/100))))</f>
        <v>0.64900000000000002</v>
      </c>
      <c r="AS137" s="937">
        <f t="shared" si="45"/>
        <v>0.69378099999999998</v>
      </c>
      <c r="AT137" s="937">
        <f t="shared" si="34"/>
        <v>0.72847004999999998</v>
      </c>
      <c r="AU137" s="937">
        <f t="shared" si="34"/>
        <v>0.76489355250000002</v>
      </c>
      <c r="AV137" s="937">
        <f t="shared" si="34"/>
        <v>0.80313823012500007</v>
      </c>
      <c r="AW137" s="704">
        <f t="shared" si="46"/>
        <v>3.6392828326250002</v>
      </c>
      <c r="AX137" s="812">
        <f t="shared" si="47"/>
        <v>12.896112092930547</v>
      </c>
      <c r="AY137" s="997">
        <v>1.47</v>
      </c>
      <c r="AZ137" s="924">
        <v>16.11</v>
      </c>
      <c r="BA137" s="924">
        <v>-20.39</v>
      </c>
      <c r="BB137" s="924">
        <v>-6.4799999999999995</v>
      </c>
      <c r="BC137" s="924">
        <v>-9.43</v>
      </c>
      <c r="BE137" s="666">
        <v>2013</v>
      </c>
      <c r="BF137" s="948" t="e">
        <f>#VALUE!</f>
        <v>#VALUE!</v>
      </c>
      <c r="BG137" s="933">
        <v>1.0999999999999999</v>
      </c>
    </row>
    <row r="138" spans="1:59" ht="11.25" customHeight="1" x14ac:dyDescent="0.2">
      <c r="A138" s="537" t="s">
        <v>491</v>
      </c>
      <c r="B138" s="927" t="s">
        <v>492</v>
      </c>
      <c r="C138" s="994" t="s">
        <v>154</v>
      </c>
      <c r="D138" s="994" t="s">
        <v>4358</v>
      </c>
      <c r="E138" s="794">
        <v>23</v>
      </c>
      <c r="F138" s="526">
        <v>145</v>
      </c>
      <c r="G138" s="526" t="s">
        <v>106</v>
      </c>
      <c r="H138" s="526" t="s">
        <v>106</v>
      </c>
      <c r="I138" s="918">
        <v>48.15</v>
      </c>
      <c r="J138" s="704">
        <f t="shared" si="35"/>
        <v>3.9568016614745587</v>
      </c>
      <c r="K138" s="935">
        <v>0.4763</v>
      </c>
      <c r="L138" s="641">
        <v>4</v>
      </c>
      <c r="M138" s="695">
        <f t="shared" si="36"/>
        <v>1.9052</v>
      </c>
      <c r="N138" s="923" t="s">
        <v>493</v>
      </c>
      <c r="O138" s="798">
        <v>0.46239999999999998</v>
      </c>
      <c r="P138" s="917">
        <v>43281</v>
      </c>
      <c r="Q138" s="917">
        <v>43296</v>
      </c>
      <c r="R138" s="695">
        <f t="shared" si="37"/>
        <v>3.0060553633218046</v>
      </c>
      <c r="S138" s="761">
        <f>IF(INDEX(Historical!$D$7:$D$1439,MATCH(B138,Historical!$B$7:$B$1446,0))=0,"n/a",(INDEX(Historical!$C$7:$C$1439,MATCH(B138,Historical!$B$7:$B$1446,0))/INDEX(Historical!$D$7:$D$1439,MATCH(B138,Historical!$B$7:$B$1446,0))-1)*100)</f>
        <v>2.9298803906507187</v>
      </c>
      <c r="T138" s="761">
        <f>IF(INDEX(Historical!$F$7:$F$1432,MATCH(B138,Historical!$B$7:$B$1446,0))=0,"n/a",((INDEX(Historical!$C$7:$C$1439,MATCH(B138,Historical!$B$7:$B$1446,0))/INDEX(Historical!$F$7:$F$1432,MATCH(B138,Historical!$B$7:$B$1446,0)))^(1/3)-1)*100)</f>
        <v>8.7407975692983761</v>
      </c>
      <c r="U138" s="761">
        <f>IF(INDEX(Historical!$H$7:$H$1432,MATCH(B138,Historical!$B$7:$B$1446,0))=0,"n/a",((INDEX(Historical!$C$7:$C$1439,MATCH(B138,Historical!$B$7:$B$1446,0))/INDEX(Historical!$H$7:$H$1432,MATCH(B138,Historical!$B$7:$B$1446,0)))^(1/5)-1)*100)</f>
        <v>10.186952055679765</v>
      </c>
      <c r="V138" s="761">
        <f>IF(INDEX(Historical!$O$7:$O$1432,MATCH(B138,Historical!$B$7:$B$1446,0))=0,"n/a",((INDEX(Historical!$C$7:$C$1439,MATCH(B138,Historical!$B$7:$B$1446,0))/INDEX(Historical!$O$7:$O$1432,MATCH(B138,Historical!$B$7:$B$1446,0)))^(1/10)-1)*100)</f>
        <v>17.518395154115417</v>
      </c>
      <c r="W138" s="762">
        <f t="shared" si="38"/>
        <v>0.58150030102995187</v>
      </c>
      <c r="X138" s="763" t="str">
        <f t="shared" si="39"/>
        <v>n/a</v>
      </c>
      <c r="Y138" s="928"/>
      <c r="Z138" s="704" t="str">
        <f t="shared" si="40"/>
        <v>n/a</v>
      </c>
      <c r="AA138" s="937" t="str">
        <f t="shared" si="41"/>
        <v>n/a</v>
      </c>
      <c r="AB138" s="641">
        <v>6</v>
      </c>
      <c r="AC138" s="918">
        <v>-0.09</v>
      </c>
      <c r="AD138" s="918" t="s">
        <v>137</v>
      </c>
      <c r="AE138" s="918">
        <v>0.1</v>
      </c>
      <c r="AF138" s="918">
        <v>2.38</v>
      </c>
      <c r="AG138" s="918">
        <v>-0.6</v>
      </c>
      <c r="AH138" s="918">
        <v>-150.4</v>
      </c>
      <c r="AI138" s="918">
        <v>6.23</v>
      </c>
      <c r="AJ138" s="918">
        <v>-32.5</v>
      </c>
      <c r="AK138" s="918">
        <v>5.45</v>
      </c>
      <c r="AL138" s="930">
        <v>14800</v>
      </c>
      <c r="AM138" s="924">
        <v>0.3</v>
      </c>
      <c r="AN138" s="918">
        <v>1.5</v>
      </c>
      <c r="AO138" s="804" t="str">
        <f t="shared" si="42"/>
        <v>n/a</v>
      </c>
      <c r="AP138" s="805">
        <f t="shared" si="43"/>
        <v>14.143753717154324</v>
      </c>
      <c r="AQ138" s="938" t="str">
        <f t="shared" si="44"/>
        <v>n/a</v>
      </c>
      <c r="AR138" s="704">
        <f>INDEX(Historical!$C$7:$C$1439,MATCH(B138,Historical!$B$7:$B$1446,0))*IF(AH138="n/a",1.03,IF(AH138&lt;0,1.01,IF(AH138&gt;10,1.1,(1+AH138/100))))</f>
        <v>1.89476</v>
      </c>
      <c r="AS138" s="937">
        <f t="shared" si="45"/>
        <v>2.0128035479999999</v>
      </c>
      <c r="AT138" s="937">
        <f t="shared" si="34"/>
        <v>2.1225013413660001</v>
      </c>
      <c r="AU138" s="937">
        <f t="shared" si="34"/>
        <v>2.238177664470447</v>
      </c>
      <c r="AV138" s="937">
        <f t="shared" si="34"/>
        <v>2.3601583471840861</v>
      </c>
      <c r="AW138" s="704">
        <f t="shared" si="46"/>
        <v>10.628400901020534</v>
      </c>
      <c r="AX138" s="812">
        <f t="shared" si="47"/>
        <v>22.073522120499554</v>
      </c>
      <c r="AY138" s="997">
        <v>1.17</v>
      </c>
      <c r="AZ138" s="924">
        <v>14.180000000000001</v>
      </c>
      <c r="BA138" s="924">
        <v>-27.54</v>
      </c>
      <c r="BB138" s="924">
        <v>-5.4</v>
      </c>
      <c r="BC138" s="924">
        <v>-6.15</v>
      </c>
      <c r="BE138" s="666">
        <v>1996</v>
      </c>
      <c r="BF138" s="948" t="e">
        <f>#VALUE!</f>
        <v>#VALUE!</v>
      </c>
      <c r="BG138" s="933">
        <v>-0.1</v>
      </c>
    </row>
    <row r="139" spans="1:59" s="840" customFormat="1" ht="11.25" customHeight="1" x14ac:dyDescent="0.2">
      <c r="A139" s="819" t="s">
        <v>1061</v>
      </c>
      <c r="B139" s="848" t="s">
        <v>1062</v>
      </c>
      <c r="C139" s="994" t="s">
        <v>247</v>
      </c>
      <c r="D139" s="994" t="s">
        <v>4390</v>
      </c>
      <c r="E139" s="820">
        <v>7</v>
      </c>
      <c r="F139" s="526">
        <v>617</v>
      </c>
      <c r="G139" s="1151" t="s">
        <v>106</v>
      </c>
      <c r="H139" s="1151" t="s">
        <v>106</v>
      </c>
      <c r="I139" s="821">
        <v>48.92</v>
      </c>
      <c r="J139" s="822">
        <f t="shared" si="35"/>
        <v>2.698282910874898</v>
      </c>
      <c r="K139" s="823">
        <v>0.33</v>
      </c>
      <c r="L139" s="824">
        <v>4</v>
      </c>
      <c r="M139" s="825">
        <f t="shared" si="36"/>
        <v>1.32</v>
      </c>
      <c r="N139" s="826" t="s">
        <v>805</v>
      </c>
      <c r="O139" s="827">
        <v>0.28999999999999998</v>
      </c>
      <c r="P139" s="828">
        <v>43326</v>
      </c>
      <c r="Q139" s="828">
        <v>43340</v>
      </c>
      <c r="R139" s="825">
        <f t="shared" si="37"/>
        <v>13.793103448275875</v>
      </c>
      <c r="S139" s="761">
        <f>IF(INDEX(Historical!$D$7:$D$1439,MATCH(B139,Historical!$B$7:$B$1446,0))=0,"n/a",(INDEX(Historical!$C$7:$C$1439,MATCH(B139,Historical!$B$7:$B$1446,0))/INDEX(Historical!$D$7:$D$1439,MATCH(B139,Historical!$B$7:$B$1446,0))-1)*100)</f>
        <v>16.981132075471695</v>
      </c>
      <c r="T139" s="761">
        <f>IF(INDEX(Historical!$F$7:$F$1432,MATCH(B139,Historical!$B$7:$B$1446,0))=0,"n/a",((INDEX(Historical!$C$7:$C$1439,MATCH(B139,Historical!$B$7:$B$1446,0))/INDEX(Historical!$F$7:$F$1432,MATCH(B139,Historical!$B$7:$B$1446,0)))^(1/3)-1)*100)</f>
        <v>19.316253549279395</v>
      </c>
      <c r="U139" s="761">
        <f>IF(INDEX(Historical!$H$7:$H$1432,MATCH(B139,Historical!$B$7:$B$1446,0))=0,"n/a",((INDEX(Historical!$C$7:$C$1439,MATCH(B139,Historical!$B$7:$B$1446,0))/INDEX(Historical!$H$7:$H$1432,MATCH(B139,Historical!$B$7:$B$1446,0)))^(1/5)-1)*100)</f>
        <v>18.982658475160608</v>
      </c>
      <c r="V139" s="761" t="str">
        <f>IF(INDEX(Historical!$O$7:$O$1432,MATCH(B139,Historical!$B$7:$B$1446,0))=0,"n/a",((INDEX(Historical!$C$7:$C$1439,MATCH(B139,Historical!$B$7:$B$1446,0))/INDEX(Historical!$O$7:$O$1432,MATCH(B139,Historical!$B$7:$B$1446,0)))^(1/10)-1)*100)</f>
        <v>n/a</v>
      </c>
      <c r="W139" s="829" t="str">
        <f t="shared" si="38"/>
        <v>n/a</v>
      </c>
      <c r="X139" s="830">
        <f t="shared" si="39"/>
        <v>47.456646187901519</v>
      </c>
      <c r="Y139" s="845"/>
      <c r="Z139" s="822">
        <f t="shared" si="40"/>
        <v>61.682242990654203</v>
      </c>
      <c r="AA139" s="832">
        <f t="shared" si="41"/>
        <v>22.859813084112147</v>
      </c>
      <c r="AB139" s="824">
        <v>12</v>
      </c>
      <c r="AC139" s="833">
        <v>2.14</v>
      </c>
      <c r="AD139" s="833">
        <v>2.6</v>
      </c>
      <c r="AE139" s="833">
        <v>0.94</v>
      </c>
      <c r="AF139" s="833">
        <v>3.84</v>
      </c>
      <c r="AG139" s="833">
        <v>16.600000000000001</v>
      </c>
      <c r="AH139" s="833">
        <v>-13.200000000000001</v>
      </c>
      <c r="AI139" s="833">
        <v>8.01</v>
      </c>
      <c r="AJ139" s="833">
        <v>0.4</v>
      </c>
      <c r="AK139" s="833">
        <v>8.7999999999999989</v>
      </c>
      <c r="AL139" s="930">
        <v>2200</v>
      </c>
      <c r="AM139" s="835">
        <v>0.3</v>
      </c>
      <c r="AN139" s="833">
        <v>0.02</v>
      </c>
      <c r="AO139" s="836">
        <f t="shared" si="42"/>
        <v>-1.1788716980766409</v>
      </c>
      <c r="AP139" s="837">
        <f t="shared" si="43"/>
        <v>21.680941386035506</v>
      </c>
      <c r="AQ139" s="838">
        <f t="shared" si="44"/>
        <v>97.519824313623602</v>
      </c>
      <c r="AR139" s="704">
        <f>INDEX(Historical!$C$7:$C$1439,MATCH(B139,Historical!$B$7:$B$1446,0))*IF(AH139="n/a",1.03,IF(AH139&lt;0,1.01,IF(AH139&gt;10,1.1,(1+AH139/100))))</f>
        <v>1.2524</v>
      </c>
      <c r="AS139" s="832">
        <f t="shared" si="45"/>
        <v>1.35271724</v>
      </c>
      <c r="AT139" s="832">
        <f t="shared" si="34"/>
        <v>1.4717563571200001</v>
      </c>
      <c r="AU139" s="832">
        <f t="shared" si="34"/>
        <v>1.6012709165465602</v>
      </c>
      <c r="AV139" s="832">
        <f t="shared" si="34"/>
        <v>1.7421827572026576</v>
      </c>
      <c r="AW139" s="822">
        <f t="shared" si="46"/>
        <v>7.4203272708692181</v>
      </c>
      <c r="AX139" s="839">
        <f t="shared" si="47"/>
        <v>15.168289597034379</v>
      </c>
      <c r="AY139" s="998">
        <v>0.33</v>
      </c>
      <c r="AZ139" s="835">
        <v>17.510000000000002</v>
      </c>
      <c r="BA139" s="835">
        <v>-18.72</v>
      </c>
      <c r="BB139" s="835">
        <v>5.96</v>
      </c>
      <c r="BC139" s="835">
        <v>-2.1999999999999997</v>
      </c>
      <c r="BD139" s="964"/>
      <c r="BE139" s="666">
        <v>2012</v>
      </c>
      <c r="BF139" s="948" t="e">
        <f>#VALUE!</f>
        <v>#VALUE!</v>
      </c>
      <c r="BG139" s="895">
        <v>7.6</v>
      </c>
    </row>
    <row r="140" spans="1:59" ht="11.25" customHeight="1" x14ac:dyDescent="0.2">
      <c r="A140" s="630" t="s">
        <v>4248</v>
      </c>
      <c r="B140" s="927" t="s">
        <v>3967</v>
      </c>
      <c r="C140" s="994" t="s">
        <v>108</v>
      </c>
      <c r="D140" s="994" t="s">
        <v>4376</v>
      </c>
      <c r="E140" s="794">
        <v>7</v>
      </c>
      <c r="F140" s="526">
        <v>688</v>
      </c>
      <c r="G140" s="526" t="s">
        <v>106</v>
      </c>
      <c r="H140" s="526" t="s">
        <v>106</v>
      </c>
      <c r="I140" s="926">
        <v>34.590000000000003</v>
      </c>
      <c r="J140" s="704">
        <f t="shared" si="35"/>
        <v>0.92512286788089038</v>
      </c>
      <c r="K140" s="929">
        <v>0.08</v>
      </c>
      <c r="L140" s="641">
        <v>4</v>
      </c>
      <c r="M140" s="695">
        <f t="shared" si="36"/>
        <v>0.32</v>
      </c>
      <c r="N140" s="923" t="s">
        <v>4245</v>
      </c>
      <c r="O140" s="797">
        <v>7.0000000000000007E-2</v>
      </c>
      <c r="P140" s="917">
        <v>43538</v>
      </c>
      <c r="Q140" s="917">
        <v>43560</v>
      </c>
      <c r="R140" s="695">
        <f t="shared" si="37"/>
        <v>14.285714285714276</v>
      </c>
      <c r="S140" s="761">
        <f>IF(INDEX(Historical!$D$7:$D$1439,MATCH(B140,Historical!$B$7:$B$1446,0))=0,"n/a",(INDEX(Historical!$C$7:$C$1439,MATCH(B140,Historical!$B$7:$B$1446,0))/INDEX(Historical!$D$7:$D$1439,MATCH(B140,Historical!$B$7:$B$1446,0))-1)*100)</f>
        <v>35.294117647058812</v>
      </c>
      <c r="T140" s="761">
        <f>IF(INDEX(Historical!$F$7:$F$1432,MATCH(B140,Historical!$B$7:$B$1446,0))=0,"n/a",((INDEX(Historical!$C$7:$C$1439,MATCH(B140,Historical!$B$7:$B$1446,0))/INDEX(Historical!$F$7:$F$1432,MATCH(B140,Historical!$B$7:$B$1446,0)))^(1/3)-1)*100)</f>
        <v>24.217331895347272</v>
      </c>
      <c r="U140" s="761">
        <f>IF(INDEX(Historical!$H$7:$H$1432,MATCH(B140,Historical!$B$7:$B$1446,0))=0,"n/a",((INDEX(Historical!$C$7:$C$1439,MATCH(B140,Historical!$B$7:$B$1446,0))/INDEX(Historical!$H$7:$H$1432,MATCH(B140,Historical!$B$7:$B$1446,0)))^(1/5)-1)*100)</f>
        <v>55.868216280395821</v>
      </c>
      <c r="V140" s="761" t="str">
        <f>IF(INDEX(Historical!$O$7:$O$1432,MATCH(B140,Historical!$B$7:$B$1446,0))=0,"n/a",((INDEX(Historical!$C$7:$C$1439,MATCH(B140,Historical!$B$7:$B$1446,0))/INDEX(Historical!$O$7:$O$1432,MATCH(B140,Historical!$B$7:$B$1446,0)))^(1/10)-1)*100)</f>
        <v>n/a</v>
      </c>
      <c r="W140" s="762" t="str">
        <f t="shared" si="38"/>
        <v>n/a</v>
      </c>
      <c r="X140" s="763">
        <f t="shared" si="39"/>
        <v>11.173643256079163</v>
      </c>
      <c r="Y140" s="715"/>
      <c r="Z140" s="704">
        <f t="shared" si="40"/>
        <v>14.285714285714285</v>
      </c>
      <c r="AA140" s="937">
        <f t="shared" si="41"/>
        <v>15.441964285714286</v>
      </c>
      <c r="AB140" s="641">
        <v>12</v>
      </c>
      <c r="AC140" s="918">
        <v>2.2400000000000002</v>
      </c>
      <c r="AD140" s="918" t="s">
        <v>137</v>
      </c>
      <c r="AE140" s="918">
        <v>5.05</v>
      </c>
      <c r="AF140" s="918">
        <v>1.33</v>
      </c>
      <c r="AG140" s="918">
        <v>9.1999999999999993</v>
      </c>
      <c r="AH140" s="918">
        <v>29.9</v>
      </c>
      <c r="AI140" s="918">
        <v>3.52</v>
      </c>
      <c r="AJ140" s="918">
        <v>5</v>
      </c>
      <c r="AK140" s="918" t="s">
        <v>137</v>
      </c>
      <c r="AL140" s="930">
        <v>812.87</v>
      </c>
      <c r="AM140" s="924">
        <v>3</v>
      </c>
      <c r="AN140" s="918">
        <v>0.1</v>
      </c>
      <c r="AO140" s="804">
        <f t="shared" si="42"/>
        <v>41.351374862562423</v>
      </c>
      <c r="AP140" s="805">
        <f t="shared" si="43"/>
        <v>56.793339148276708</v>
      </c>
      <c r="AQ140" s="938">
        <f t="shared" si="44"/>
        <v>-4.4598688159438016</v>
      </c>
      <c r="AR140" s="704">
        <f>INDEX(Historical!$C$7:$C$1439,MATCH(B140,Historical!$B$7:$B$1446,0))*IF(AH140="n/a",1.03,IF(AH140&lt;0,1.01,IF(AH140&gt;10,1.1,(1+AH140/100))))</f>
        <v>0.25300000000000006</v>
      </c>
      <c r="AS140" s="937">
        <f t="shared" si="45"/>
        <v>0.26190560000000002</v>
      </c>
      <c r="AT140" s="937">
        <f t="shared" si="34"/>
        <v>0.26976276800000004</v>
      </c>
      <c r="AU140" s="937">
        <f t="shared" si="34"/>
        <v>0.27785565104000004</v>
      </c>
      <c r="AV140" s="937">
        <f t="shared" si="34"/>
        <v>0.28619132057120006</v>
      </c>
      <c r="AW140" s="704">
        <f t="shared" si="46"/>
        <v>1.3487153396112004</v>
      </c>
      <c r="AX140" s="812">
        <f t="shared" si="47"/>
        <v>3.8991481341751961</v>
      </c>
      <c r="AY140" s="997">
        <v>0.93</v>
      </c>
      <c r="AZ140" s="924">
        <v>25.230000000000004</v>
      </c>
      <c r="BA140" s="924">
        <v>-24.11</v>
      </c>
      <c r="BB140" s="924">
        <v>-2.2399999999999998</v>
      </c>
      <c r="BC140" s="924">
        <v>-6.45</v>
      </c>
      <c r="BE140" s="666">
        <v>2013</v>
      </c>
      <c r="BF140" s="948" t="e">
        <f>#VALUE!</f>
        <v>#VALUE!</v>
      </c>
      <c r="BG140" s="933">
        <v>1.3</v>
      </c>
    </row>
    <row r="141" spans="1:59" ht="11.25" customHeight="1" x14ac:dyDescent="0.2">
      <c r="A141" s="611" t="s">
        <v>496</v>
      </c>
      <c r="B141" s="927" t="s">
        <v>497</v>
      </c>
      <c r="C141" s="994" t="s">
        <v>4227</v>
      </c>
      <c r="D141" s="994" t="s">
        <v>4362</v>
      </c>
      <c r="E141" s="794">
        <v>17</v>
      </c>
      <c r="F141" s="526">
        <v>184</v>
      </c>
      <c r="G141" s="526" t="s">
        <v>115</v>
      </c>
      <c r="H141" s="526" t="s">
        <v>115</v>
      </c>
      <c r="I141" s="926">
        <v>47.3</v>
      </c>
      <c r="J141" s="704">
        <f t="shared" si="35"/>
        <v>2.1987315010570825</v>
      </c>
      <c r="K141" s="929">
        <v>0.26</v>
      </c>
      <c r="L141" s="641">
        <v>4</v>
      </c>
      <c r="M141" s="695">
        <f t="shared" si="36"/>
        <v>1.04</v>
      </c>
      <c r="N141" s="923" t="s">
        <v>149</v>
      </c>
      <c r="O141" s="799">
        <v>0.21818181818181814</v>
      </c>
      <c r="P141" s="917">
        <v>43255</v>
      </c>
      <c r="Q141" s="917">
        <v>43266</v>
      </c>
      <c r="R141" s="695">
        <f t="shared" si="37"/>
        <v>19.166666666666693</v>
      </c>
      <c r="S141" s="761">
        <f>IF(INDEX(Historical!$D$7:$D$1439,MATCH(B141,Historical!$B$7:$B$1446,0))=0,"n/a",(INDEX(Historical!$C$7:$C$1439,MATCH(B141,Historical!$B$7:$B$1446,0))/INDEX(Historical!$D$7:$D$1439,MATCH(B141,Historical!$B$7:$B$1446,0))-1)*100)</f>
        <v>20.645161290322591</v>
      </c>
      <c r="T141" s="761">
        <f>IF(INDEX(Historical!$F$7:$F$1432,MATCH(B141,Historical!$B$7:$B$1446,0))=0,"n/a",((INDEX(Historical!$C$7:$C$1439,MATCH(B141,Historical!$B$7:$B$1446,0))/INDEX(Historical!$F$7:$F$1432,MATCH(B141,Historical!$B$7:$B$1446,0)))^(1/3)-1)*100)</f>
        <v>9.6961310486523686</v>
      </c>
      <c r="U141" s="761">
        <f>IF(INDEX(Historical!$H$7:$H$1432,MATCH(B141,Historical!$B$7:$B$1446,0))=0,"n/a",((INDEX(Historical!$C$7:$C$1439,MATCH(B141,Historical!$B$7:$B$1446,0))/INDEX(Historical!$H$7:$H$1432,MATCH(B141,Historical!$B$7:$B$1446,0)))^(1/5)-1)*100)</f>
        <v>8.6806500612383921</v>
      </c>
      <c r="V141" s="761">
        <f>IF(INDEX(Historical!$O$7:$O$1432,MATCH(B141,Historical!$B$7:$B$1446,0))=0,"n/a",((INDEX(Historical!$C$7:$C$1439,MATCH(B141,Historical!$B$7:$B$1446,0))/INDEX(Historical!$O$7:$O$1432,MATCH(B141,Historical!$B$7:$B$1446,0)))^(1/10)-1)*100)</f>
        <v>10.728193536364428</v>
      </c>
      <c r="W141" s="762">
        <f t="shared" si="38"/>
        <v>0.80914368591639829</v>
      </c>
      <c r="X141" s="763">
        <f t="shared" si="39"/>
        <v>0.24452535383770119</v>
      </c>
      <c r="Y141" s="724" t="s">
        <v>440</v>
      </c>
      <c r="Z141" s="704">
        <f t="shared" si="40"/>
        <v>14.835948644793154</v>
      </c>
      <c r="AA141" s="937">
        <f t="shared" si="41"/>
        <v>6.7475035663338083</v>
      </c>
      <c r="AB141" s="641">
        <v>12</v>
      </c>
      <c r="AC141" s="918">
        <v>7.01</v>
      </c>
      <c r="AD141" s="918" t="s">
        <v>137</v>
      </c>
      <c r="AE141" s="918">
        <v>4.74</v>
      </c>
      <c r="AF141" s="918">
        <v>3.01</v>
      </c>
      <c r="AG141" s="918">
        <v>13.3</v>
      </c>
      <c r="AH141" s="918">
        <v>289</v>
      </c>
      <c r="AI141" s="918" t="s">
        <v>137</v>
      </c>
      <c r="AJ141" s="918">
        <v>35.5</v>
      </c>
      <c r="AK141" s="918" t="s">
        <v>137</v>
      </c>
      <c r="AL141" s="930">
        <v>720.85</v>
      </c>
      <c r="AM141" s="924">
        <v>2.8000000000000003</v>
      </c>
      <c r="AN141" s="918">
        <v>1.78</v>
      </c>
      <c r="AO141" s="804">
        <f t="shared" si="42"/>
        <v>4.1318779959616663</v>
      </c>
      <c r="AP141" s="805">
        <f t="shared" si="43"/>
        <v>10.879381562295475</v>
      </c>
      <c r="AQ141" s="938">
        <f t="shared" si="44"/>
        <v>-4.9912618412513048</v>
      </c>
      <c r="AR141" s="704">
        <f>INDEX(Historical!$C$7:$C$1439,MATCH(B141,Historical!$B$7:$B$1446,0))*IF(AH141="n/a",1.03,IF(AH141&lt;0,1.01,IF(AH141&gt;10,1.1,(1+AH141/100))))</f>
        <v>0.93500000000000005</v>
      </c>
      <c r="AS141" s="937">
        <f t="shared" si="45"/>
        <v>0.96305000000000007</v>
      </c>
      <c r="AT141" s="937">
        <f t="shared" si="34"/>
        <v>0.99194150000000014</v>
      </c>
      <c r="AU141" s="937">
        <f t="shared" si="34"/>
        <v>1.0216997450000003</v>
      </c>
      <c r="AV141" s="937">
        <f t="shared" si="34"/>
        <v>1.0523507373500003</v>
      </c>
      <c r="AW141" s="704">
        <f t="shared" si="46"/>
        <v>4.9640419823500004</v>
      </c>
      <c r="AX141" s="812">
        <f t="shared" si="47"/>
        <v>10.494803345348839</v>
      </c>
      <c r="AY141" s="997">
        <v>0.52</v>
      </c>
      <c r="AZ141" s="924">
        <v>5.1499999999999995</v>
      </c>
      <c r="BA141" s="924">
        <v>-23.799999999999997</v>
      </c>
      <c r="BB141" s="924">
        <v>-6.97</v>
      </c>
      <c r="BC141" s="924">
        <v>-13.48</v>
      </c>
      <c r="BE141" s="666">
        <v>2002</v>
      </c>
      <c r="BF141" s="948" t="e">
        <f>#VALUE!</f>
        <v>#VALUE!</v>
      </c>
      <c r="BG141" s="933">
        <v>1.7999999999999998</v>
      </c>
    </row>
    <row r="142" spans="1:59" ht="11.25" customHeight="1" x14ac:dyDescent="0.2">
      <c r="A142" s="537" t="s">
        <v>494</v>
      </c>
      <c r="B142" s="927" t="s">
        <v>495</v>
      </c>
      <c r="C142" s="994" t="s">
        <v>128</v>
      </c>
      <c r="D142" s="994" t="s">
        <v>4373</v>
      </c>
      <c r="E142" s="794">
        <v>19</v>
      </c>
      <c r="F142" s="526">
        <v>169</v>
      </c>
      <c r="G142" s="526" t="s">
        <v>37</v>
      </c>
      <c r="H142" s="526" t="s">
        <v>37</v>
      </c>
      <c r="I142" s="926">
        <v>128.77000000000001</v>
      </c>
      <c r="J142" s="704">
        <f t="shared" si="35"/>
        <v>0.90083093888328014</v>
      </c>
      <c r="K142" s="935">
        <v>0.28999999999999998</v>
      </c>
      <c r="L142" s="641">
        <v>4</v>
      </c>
      <c r="M142" s="695">
        <f t="shared" si="36"/>
        <v>1.1599999999999999</v>
      </c>
      <c r="N142" s="923" t="s">
        <v>107</v>
      </c>
      <c r="O142" s="798">
        <v>0.26</v>
      </c>
      <c r="P142" s="917">
        <v>43312</v>
      </c>
      <c r="Q142" s="917">
        <v>43327</v>
      </c>
      <c r="R142" s="695">
        <f t="shared" si="37"/>
        <v>11.538461538461526</v>
      </c>
      <c r="S142" s="761">
        <f>IF(INDEX(Historical!$D$7:$D$1439,MATCH(B142,Historical!$B$7:$B$1446,0))=0,"n/a",(INDEX(Historical!$C$7:$C$1439,MATCH(B142,Historical!$B$7:$B$1446,0))/INDEX(Historical!$D$7:$D$1439,MATCH(B142,Historical!$B$7:$B$1446,0))-1)*100)</f>
        <v>10.000000000000009</v>
      </c>
      <c r="T142" s="761">
        <f>IF(INDEX(Historical!$F$7:$F$1432,MATCH(B142,Historical!$B$7:$B$1446,0))=0,"n/a",((INDEX(Historical!$C$7:$C$1439,MATCH(B142,Historical!$B$7:$B$1446,0))/INDEX(Historical!$F$7:$F$1432,MATCH(B142,Historical!$B$7:$B$1446,0)))^(1/3)-1)*100)</f>
        <v>9.4051585121155412</v>
      </c>
      <c r="U142" s="761">
        <f>IF(INDEX(Historical!$H$7:$H$1432,MATCH(B142,Historical!$B$7:$B$1446,0))=0,"n/a",((INDEX(Historical!$C$7:$C$1439,MATCH(B142,Historical!$B$7:$B$1446,0))/INDEX(Historical!$H$7:$H$1432,MATCH(B142,Historical!$B$7:$B$1446,0)))^(1/5)-1)*100)</f>
        <v>9.7763328719189246</v>
      </c>
      <c r="V142" s="761">
        <f>IF(INDEX(Historical!$O$7:$O$1432,MATCH(B142,Historical!$B$7:$B$1446,0))=0,"n/a",((INDEX(Historical!$C$7:$C$1439,MATCH(B142,Historical!$B$7:$B$1446,0))/INDEX(Historical!$O$7:$O$1432,MATCH(B142,Historical!$B$7:$B$1446,0)))^(1/10)-1)*100)</f>
        <v>14.66304358341195</v>
      </c>
      <c r="W142" s="762">
        <f t="shared" si="38"/>
        <v>0.66673285231032953</v>
      </c>
      <c r="X142" s="763">
        <f t="shared" si="39"/>
        <v>1.3578240099887398</v>
      </c>
      <c r="Y142" s="927"/>
      <c r="Z142" s="704">
        <f t="shared" si="40"/>
        <v>22.393822393822393</v>
      </c>
      <c r="AA142" s="937">
        <f t="shared" si="41"/>
        <v>24.859073359073363</v>
      </c>
      <c r="AB142" s="641">
        <v>12</v>
      </c>
      <c r="AC142" s="918">
        <v>5.18</v>
      </c>
      <c r="AD142" s="918">
        <v>1.55</v>
      </c>
      <c r="AE142" s="918">
        <v>0.52</v>
      </c>
      <c r="AF142" s="918">
        <v>3.4</v>
      </c>
      <c r="AG142" s="918">
        <v>14.899999999999999</v>
      </c>
      <c r="AH142" s="918">
        <v>-15.299999999999999</v>
      </c>
      <c r="AI142" s="918">
        <v>2.75</v>
      </c>
      <c r="AJ142" s="918">
        <v>7.1999999999999993</v>
      </c>
      <c r="AK142" s="918">
        <v>16.03</v>
      </c>
      <c r="AL142" s="930">
        <v>4810</v>
      </c>
      <c r="AM142" s="924">
        <v>0.2</v>
      </c>
      <c r="AN142" s="918">
        <v>0.97</v>
      </c>
      <c r="AO142" s="804">
        <f t="shared" si="42"/>
        <v>-14.181909548271159</v>
      </c>
      <c r="AP142" s="805">
        <f t="shared" si="43"/>
        <v>10.677163810802204</v>
      </c>
      <c r="AQ142" s="938">
        <f t="shared" si="44"/>
        <v>93.816464638126078</v>
      </c>
      <c r="AR142" s="704">
        <f>INDEX(Historical!$C$7:$C$1439,MATCH(B142,Historical!$B$7:$B$1446,0))*IF(AH142="n/a",1.03,IF(AH142&lt;0,1.01,IF(AH142&gt;10,1.1,(1+AH142/100))))</f>
        <v>1.1110000000000002</v>
      </c>
      <c r="AS142" s="937">
        <f t="shared" si="45"/>
        <v>1.1415525000000004</v>
      </c>
      <c r="AT142" s="937">
        <f t="shared" si="34"/>
        <v>1.2557077500000005</v>
      </c>
      <c r="AU142" s="937">
        <f t="shared" si="34"/>
        <v>1.3812785250000006</v>
      </c>
      <c r="AV142" s="937">
        <f t="shared" si="34"/>
        <v>1.5194063775000008</v>
      </c>
      <c r="AW142" s="704">
        <f t="shared" si="46"/>
        <v>6.408945152500003</v>
      </c>
      <c r="AX142" s="812">
        <f t="shared" si="47"/>
        <v>4.9770483439465734</v>
      </c>
      <c r="AY142" s="997">
        <v>0.43</v>
      </c>
      <c r="AZ142" s="924">
        <v>42.42</v>
      </c>
      <c r="BA142" s="924">
        <v>-6.99</v>
      </c>
      <c r="BB142" s="924">
        <v>-1.82</v>
      </c>
      <c r="BC142" s="924">
        <v>4.91</v>
      </c>
      <c r="BE142" s="666">
        <v>2000</v>
      </c>
      <c r="BF142" s="948" t="e">
        <f>#VALUE!</f>
        <v>#VALUE!</v>
      </c>
      <c r="BG142" s="933">
        <v>5.6000000000000005</v>
      </c>
    </row>
    <row r="143" spans="1:59" ht="11.25" customHeight="1" x14ac:dyDescent="0.2">
      <c r="A143" s="537" t="s">
        <v>498</v>
      </c>
      <c r="B143" s="927" t="s">
        <v>499</v>
      </c>
      <c r="C143" s="994" t="s">
        <v>112</v>
      </c>
      <c r="D143" s="994" t="s">
        <v>213</v>
      </c>
      <c r="E143" s="794">
        <v>25</v>
      </c>
      <c r="F143" s="526">
        <v>122</v>
      </c>
      <c r="G143" s="526" t="s">
        <v>37</v>
      </c>
      <c r="H143" s="526" t="s">
        <v>115</v>
      </c>
      <c r="I143" s="918">
        <v>135.49</v>
      </c>
      <c r="J143" s="704">
        <f t="shared" si="35"/>
        <v>2.5389327625655027</v>
      </c>
      <c r="K143" s="935">
        <v>0.86</v>
      </c>
      <c r="L143" s="641">
        <v>4</v>
      </c>
      <c r="M143" s="695">
        <f t="shared" si="36"/>
        <v>3.44</v>
      </c>
      <c r="N143" s="923" t="s">
        <v>420</v>
      </c>
      <c r="O143" s="798">
        <v>0.78</v>
      </c>
      <c r="P143" s="917">
        <v>43300</v>
      </c>
      <c r="Q143" s="917">
        <v>43332</v>
      </c>
      <c r="R143" s="695">
        <f t="shared" si="37"/>
        <v>10.25641025641025</v>
      </c>
      <c r="S143" s="761">
        <f>IF(INDEX(Historical!$D$7:$D$1439,MATCH(B143,Historical!$B$7:$B$1446,0))=0,"n/a",(INDEX(Historical!$C$7:$C$1439,MATCH(B143,Historical!$B$7:$B$1446,0))/INDEX(Historical!$D$7:$D$1439,MATCH(B143,Historical!$B$7:$B$1446,0))-1)*100)</f>
        <v>5.8064516129032073</v>
      </c>
      <c r="T143" s="761">
        <f>IF(INDEX(Historical!$F$7:$F$1432,MATCH(B143,Historical!$B$7:$B$1446,0))=0,"n/a",((INDEX(Historical!$C$7:$C$1439,MATCH(B143,Historical!$B$7:$B$1446,0))/INDEX(Historical!$F$7:$F$1432,MATCH(B143,Historical!$B$7:$B$1446,0)))^(1/3)-1)*100)</f>
        <v>3.7151431480745289</v>
      </c>
      <c r="U143" s="761">
        <f>IF(INDEX(Historical!$H$7:$H$1432,MATCH(B143,Historical!$B$7:$B$1446,0))=0,"n/a",((INDEX(Historical!$C$7:$C$1439,MATCH(B143,Historical!$B$7:$B$1446,0))/INDEX(Historical!$H$7:$H$1432,MATCH(B143,Historical!$B$7:$B$1446,0)))^(1/5)-1)*100)</f>
        <v>6.9871447363622607</v>
      </c>
      <c r="V143" s="761">
        <f>IF(INDEX(Historical!$O$7:$O$1432,MATCH(B143,Historical!$B$7:$B$1446,0))=0,"n/a",((INDEX(Historical!$C$7:$C$1439,MATCH(B143,Historical!$B$7:$B$1446,0))/INDEX(Historical!$O$7:$O$1432,MATCH(B143,Historical!$B$7:$B$1446,0)))^(1/10)-1)*100)</f>
        <v>7.7146871822163954</v>
      </c>
      <c r="W143" s="762">
        <f t="shared" si="38"/>
        <v>0.90569385009787073</v>
      </c>
      <c r="X143" s="763">
        <f t="shared" si="39"/>
        <v>0.58715501986237495</v>
      </c>
      <c r="Y143" s="718"/>
      <c r="Z143" s="704">
        <f t="shared" si="40"/>
        <v>34.194831013916499</v>
      </c>
      <c r="AA143" s="937">
        <f t="shared" si="41"/>
        <v>13.468190854870775</v>
      </c>
      <c r="AB143" s="641">
        <v>12</v>
      </c>
      <c r="AC143" s="918">
        <v>10.06</v>
      </c>
      <c r="AD143" s="918">
        <v>0.53</v>
      </c>
      <c r="AE143" s="918">
        <v>1.47</v>
      </c>
      <c r="AF143" s="918">
        <v>5.59</v>
      </c>
      <c r="AG143" s="918">
        <v>41</v>
      </c>
      <c r="AH143" s="920">
        <v>93.300000000000011</v>
      </c>
      <c r="AI143" s="920">
        <v>7.23</v>
      </c>
      <c r="AJ143" s="918">
        <v>11.899999999999999</v>
      </c>
      <c r="AK143" s="918">
        <v>25.22</v>
      </c>
      <c r="AL143" s="930">
        <v>80560</v>
      </c>
      <c r="AM143" s="924">
        <v>0.1</v>
      </c>
      <c r="AN143" s="918">
        <v>2.6</v>
      </c>
      <c r="AO143" s="804">
        <f t="shared" si="42"/>
        <v>-3.942113355943011</v>
      </c>
      <c r="AP143" s="805">
        <f t="shared" si="43"/>
        <v>9.5260774989277639</v>
      </c>
      <c r="AQ143" s="938">
        <f t="shared" si="44"/>
        <v>82.923404588098506</v>
      </c>
      <c r="AR143" s="704">
        <f>INDEX(Historical!$C$7:$C$1439,MATCH(B143,Historical!$B$7:$B$1446,0))*IF(AH143="n/a",1.03,IF(AH143&lt;0,1.01,IF(AH143&gt;10,1.1,(1+AH143/100))))</f>
        <v>3.6080000000000001</v>
      </c>
      <c r="AS143" s="937">
        <f t="shared" si="45"/>
        <v>3.8688584000000001</v>
      </c>
      <c r="AT143" s="937">
        <f t="shared" si="34"/>
        <v>4.2557442400000003</v>
      </c>
      <c r="AU143" s="937">
        <f t="shared" si="34"/>
        <v>4.6813186640000009</v>
      </c>
      <c r="AV143" s="937">
        <f t="shared" si="34"/>
        <v>5.1494505304000011</v>
      </c>
      <c r="AW143" s="704">
        <f t="shared" si="46"/>
        <v>21.563371834400002</v>
      </c>
      <c r="AX143" s="812">
        <f t="shared" si="47"/>
        <v>15.915102099343127</v>
      </c>
      <c r="AY143" s="997">
        <v>1.44</v>
      </c>
      <c r="AZ143" s="924">
        <v>20.91</v>
      </c>
      <c r="BA143" s="924">
        <v>-16.16</v>
      </c>
      <c r="BB143" s="924">
        <v>1.49</v>
      </c>
      <c r="BC143" s="924">
        <v>0.05</v>
      </c>
      <c r="BE143" s="666">
        <v>1994</v>
      </c>
      <c r="BF143" s="948" t="e">
        <f>#VALUE!</f>
        <v>#VALUE!</v>
      </c>
      <c r="BG143" s="933">
        <v>7.8</v>
      </c>
    </row>
    <row r="144" spans="1:59" ht="11.25" customHeight="1" x14ac:dyDescent="0.2">
      <c r="A144" s="537" t="s">
        <v>486</v>
      </c>
      <c r="B144" s="927" t="s">
        <v>487</v>
      </c>
      <c r="C144" s="994" t="s">
        <v>108</v>
      </c>
      <c r="D144" s="994" t="s">
        <v>4376</v>
      </c>
      <c r="E144" s="794">
        <v>21</v>
      </c>
      <c r="F144" s="526">
        <v>160</v>
      </c>
      <c r="G144" s="526" t="s">
        <v>106</v>
      </c>
      <c r="H144" s="526" t="s">
        <v>106</v>
      </c>
      <c r="I144" s="926">
        <v>82.85</v>
      </c>
      <c r="J144" s="704">
        <f t="shared" si="35"/>
        <v>2.4622812311406159</v>
      </c>
      <c r="K144" s="929">
        <v>0.51</v>
      </c>
      <c r="L144" s="641">
        <v>4</v>
      </c>
      <c r="M144" s="695">
        <f t="shared" si="36"/>
        <v>2.04</v>
      </c>
      <c r="N144" s="923" t="s">
        <v>443</v>
      </c>
      <c r="O144" s="797">
        <v>0.5</v>
      </c>
      <c r="P144" s="917">
        <v>43502</v>
      </c>
      <c r="Q144" s="917">
        <v>43517</v>
      </c>
      <c r="R144" s="695">
        <f t="shared" si="37"/>
        <v>2.0000000000000018</v>
      </c>
      <c r="S144" s="761">
        <f>IF(INDEX(Historical!$D$7:$D$1439,MATCH(B144,Historical!$B$7:$B$1446,0))=0,"n/a",(INDEX(Historical!$C$7:$C$1439,MATCH(B144,Historical!$B$7:$B$1446,0))/INDEX(Historical!$D$7:$D$1439,MATCH(B144,Historical!$B$7:$B$1446,0))-1)*100)</f>
        <v>5.3763440860215006</v>
      </c>
      <c r="T144" s="761">
        <f>IF(INDEX(Historical!$F$7:$F$1432,MATCH(B144,Historical!$B$7:$B$1446,0))=0,"n/a",((INDEX(Historical!$C$7:$C$1439,MATCH(B144,Historical!$B$7:$B$1446,0))/INDEX(Historical!$F$7:$F$1432,MATCH(B144,Historical!$B$7:$B$1446,0)))^(1/3)-1)*100)</f>
        <v>2.8792656052861521</v>
      </c>
      <c r="U144" s="761">
        <f>IF(INDEX(Historical!$H$7:$H$1432,MATCH(B144,Historical!$B$7:$B$1446,0))=0,"n/a",((INDEX(Historical!$C$7:$C$1439,MATCH(B144,Historical!$B$7:$B$1446,0))/INDEX(Historical!$H$7:$H$1432,MATCH(B144,Historical!$B$7:$B$1446,0)))^(1/5)-1)*100)</f>
        <v>4.27298097474893</v>
      </c>
      <c r="V144" s="761">
        <f>IF(INDEX(Historical!$O$7:$O$1432,MATCH(B144,Historical!$B$7:$B$1446,0))=0,"n/a",((INDEX(Historical!$C$7:$C$1439,MATCH(B144,Historical!$B$7:$B$1446,0))/INDEX(Historical!$O$7:$O$1432,MATCH(B144,Historical!$B$7:$B$1446,0)))^(1/10)-1)*100)</f>
        <v>4.3529210056618473</v>
      </c>
      <c r="W144" s="762">
        <f t="shared" si="38"/>
        <v>0.98163531320487107</v>
      </c>
      <c r="X144" s="763" t="str">
        <f t="shared" si="39"/>
        <v>n/a</v>
      </c>
      <c r="Y144" s="928"/>
      <c r="Z144" s="704">
        <f t="shared" si="40"/>
        <v>35.051546391752574</v>
      </c>
      <c r="AA144" s="937">
        <f t="shared" si="41"/>
        <v>14.235395189003436</v>
      </c>
      <c r="AB144" s="641">
        <v>12</v>
      </c>
      <c r="AC144" s="918">
        <v>5.82</v>
      </c>
      <c r="AD144" s="918" t="s">
        <v>137</v>
      </c>
      <c r="AE144" s="918">
        <v>3.59</v>
      </c>
      <c r="AF144" s="918">
        <v>2.0699999999999998</v>
      </c>
      <c r="AG144" s="918">
        <v>15.160000000000002</v>
      </c>
      <c r="AH144" s="918" t="s">
        <v>137</v>
      </c>
      <c r="AI144" s="918" t="s">
        <v>137</v>
      </c>
      <c r="AJ144" s="918" t="s">
        <v>137</v>
      </c>
      <c r="AK144" s="918" t="s">
        <v>137</v>
      </c>
      <c r="AL144" s="930">
        <v>346.34</v>
      </c>
      <c r="AM144" s="924">
        <v>3.81</v>
      </c>
      <c r="AN144" s="918" t="s">
        <v>137</v>
      </c>
      <c r="AO144" s="804">
        <f t="shared" si="42"/>
        <v>-7.5001329831138897</v>
      </c>
      <c r="AP144" s="805">
        <f t="shared" si="43"/>
        <v>6.7352622058895459</v>
      </c>
      <c r="AQ144" s="938">
        <f t="shared" si="44"/>
        <v>14.440218340770205</v>
      </c>
      <c r="AR144" s="704">
        <f>INDEX(Historical!$C$7:$C$1439,MATCH(B144,Historical!$B$7:$B$1446,0))*IF(AH144="n/a",1.03,IF(AH144&lt;0,1.01,IF(AH144&gt;10,1.1,(1+AH144/100))))</f>
        <v>2.0188000000000001</v>
      </c>
      <c r="AS144" s="937">
        <f t="shared" si="45"/>
        <v>2.079364</v>
      </c>
      <c r="AT144" s="937">
        <f t="shared" si="34"/>
        <v>2.1417449199999998</v>
      </c>
      <c r="AU144" s="937">
        <f t="shared" si="34"/>
        <v>2.2059972675999999</v>
      </c>
      <c r="AV144" s="937">
        <f t="shared" si="34"/>
        <v>2.2721771856280002</v>
      </c>
      <c r="AW144" s="704">
        <f t="shared" si="46"/>
        <v>10.718083373228001</v>
      </c>
      <c r="AX144" s="812">
        <f t="shared" si="47"/>
        <v>12.936733099852749</v>
      </c>
      <c r="AY144" s="997">
        <v>0.24</v>
      </c>
      <c r="AZ144" s="924">
        <v>16.134006167647861</v>
      </c>
      <c r="BA144" s="924">
        <v>-12.844519250999376</v>
      </c>
      <c r="BB144" s="924">
        <v>4.4371612252615655</v>
      </c>
      <c r="BC144" s="924">
        <v>-2.6210625293841106</v>
      </c>
      <c r="BE144" s="666">
        <v>1999</v>
      </c>
      <c r="BF144" s="948" t="e">
        <f>#VALUE!</f>
        <v>#VALUE!</v>
      </c>
      <c r="BG144" s="933">
        <v>1.18</v>
      </c>
    </row>
    <row r="145" spans="1:59" ht="11.25" customHeight="1" x14ac:dyDescent="0.2">
      <c r="A145" s="611" t="s">
        <v>1042</v>
      </c>
      <c r="B145" s="927" t="s">
        <v>1043</v>
      </c>
      <c r="C145" s="994" t="s">
        <v>108</v>
      </c>
      <c r="D145" s="994" t="s">
        <v>4376</v>
      </c>
      <c r="E145" s="794">
        <v>6</v>
      </c>
      <c r="F145" s="526">
        <v>745</v>
      </c>
      <c r="G145" s="526" t="s">
        <v>115</v>
      </c>
      <c r="H145" s="526" t="s">
        <v>115</v>
      </c>
      <c r="I145" s="926">
        <v>33.909999999999997</v>
      </c>
      <c r="J145" s="704">
        <f t="shared" si="35"/>
        <v>3.6567384252432915</v>
      </c>
      <c r="K145" s="929">
        <v>0.31</v>
      </c>
      <c r="L145" s="641">
        <v>4</v>
      </c>
      <c r="M145" s="695">
        <f t="shared" si="36"/>
        <v>1.24</v>
      </c>
      <c r="N145" s="923" t="s">
        <v>143</v>
      </c>
      <c r="O145" s="797">
        <v>0.24</v>
      </c>
      <c r="P145" s="917">
        <v>43434</v>
      </c>
      <c r="Q145" s="917">
        <v>43447</v>
      </c>
      <c r="R145" s="695">
        <f t="shared" si="37"/>
        <v>29.166666666666668</v>
      </c>
      <c r="S145" s="761">
        <f>IF(INDEX(Historical!$D$7:$D$1439,MATCH(B145,Historical!$B$7:$B$1446,0))=0,"n/a",(INDEX(Historical!$C$7:$C$1439,MATCH(B145,Historical!$B$7:$B$1446,0))/INDEX(Historical!$D$7:$D$1439,MATCH(B145,Historical!$B$7:$B$1446,0))-1)*100)</f>
        <v>18.390804597701148</v>
      </c>
      <c r="T145" s="761">
        <f>IF(INDEX(Historical!$F$7:$F$1432,MATCH(B145,Historical!$B$7:$B$1446,0))=0,"n/a",((INDEX(Historical!$C$7:$C$1439,MATCH(B145,Historical!$B$7:$B$1446,0))/INDEX(Historical!$F$7:$F$1432,MATCH(B145,Historical!$B$7:$B$1446,0)))^(1/3)-1)*100)</f>
        <v>22.522655019402961</v>
      </c>
      <c r="U145" s="761">
        <f>IF(INDEX(Historical!$H$7:$H$1432,MATCH(B145,Historical!$B$7:$B$1446,0))=0,"n/a",((INDEX(Historical!$C$7:$C$1439,MATCH(B145,Historical!$B$7:$B$1446,0))/INDEX(Historical!$H$7:$H$1432,MATCH(B145,Historical!$B$7:$B$1446,0)))^(1/5)-1)*100)</f>
        <v>66.705315404477034</v>
      </c>
      <c r="V145" s="761">
        <f>IF(INDEX(Historical!$O$7:$O$1432,MATCH(B145,Historical!$B$7:$B$1446,0))=0,"n/a",((INDEX(Historical!$C$7:$C$1439,MATCH(B145,Historical!$B$7:$B$1446,0))/INDEX(Historical!$O$7:$O$1432,MATCH(B145,Historical!$B$7:$B$1446,0)))^(1/10)-1)*100)</f>
        <v>9.385257483059938</v>
      </c>
      <c r="W145" s="762">
        <f t="shared" si="38"/>
        <v>7.1074571502036887</v>
      </c>
      <c r="X145" s="763">
        <f t="shared" si="39"/>
        <v>3.6252888806781001</v>
      </c>
      <c r="Y145" s="928"/>
      <c r="Z145" s="704">
        <f t="shared" si="40"/>
        <v>37.237237237237238</v>
      </c>
      <c r="AA145" s="937">
        <f t="shared" si="41"/>
        <v>10.183183183183182</v>
      </c>
      <c r="AB145" s="641">
        <v>12</v>
      </c>
      <c r="AC145" s="918">
        <v>3.33</v>
      </c>
      <c r="AD145" s="918">
        <v>1.27</v>
      </c>
      <c r="AE145" s="918">
        <v>4.12</v>
      </c>
      <c r="AF145" s="918">
        <v>1.29</v>
      </c>
      <c r="AG145" s="918">
        <v>13.100000000000001</v>
      </c>
      <c r="AH145" s="918">
        <v>35.299999999999997</v>
      </c>
      <c r="AI145" s="918">
        <v>4.29</v>
      </c>
      <c r="AJ145" s="918">
        <v>18.399999999999999</v>
      </c>
      <c r="AK145" s="918">
        <v>8</v>
      </c>
      <c r="AL145" s="930">
        <v>2830</v>
      </c>
      <c r="AM145" s="924">
        <v>0.8</v>
      </c>
      <c r="AN145" s="918">
        <v>0.1</v>
      </c>
      <c r="AO145" s="804">
        <f t="shared" si="42"/>
        <v>60.178870646537142</v>
      </c>
      <c r="AP145" s="805">
        <f t="shared" si="43"/>
        <v>70.362053829720324</v>
      </c>
      <c r="AQ145" s="938">
        <f t="shared" si="44"/>
        <v>-23.590848988106416</v>
      </c>
      <c r="AR145" s="704">
        <f>INDEX(Historical!$C$7:$C$1439,MATCH(B145,Historical!$B$7:$B$1446,0))*IF(AH145="n/a",1.03,IF(AH145&lt;0,1.01,IF(AH145&gt;10,1.1,(1+AH145/100))))</f>
        <v>1.1330000000000002</v>
      </c>
      <c r="AS145" s="937">
        <f t="shared" si="45"/>
        <v>1.1816057000000002</v>
      </c>
      <c r="AT145" s="937">
        <f t="shared" si="34"/>
        <v>1.2761341560000004</v>
      </c>
      <c r="AU145" s="937">
        <f t="shared" si="34"/>
        <v>1.3782248884800006</v>
      </c>
      <c r="AV145" s="937">
        <f t="shared" si="34"/>
        <v>1.4884828795584006</v>
      </c>
      <c r="AW145" s="704">
        <f t="shared" si="46"/>
        <v>6.4574476240384016</v>
      </c>
      <c r="AX145" s="812">
        <f t="shared" si="47"/>
        <v>19.042900690175177</v>
      </c>
      <c r="AY145" s="997">
        <v>1.21</v>
      </c>
      <c r="AZ145" s="924">
        <v>6.17</v>
      </c>
      <c r="BA145" s="924">
        <v>-23.02</v>
      </c>
      <c r="BB145" s="924">
        <v>-8.74</v>
      </c>
      <c r="BC145" s="924">
        <v>-13.389999999999999</v>
      </c>
      <c r="BE145" s="666">
        <v>2014</v>
      </c>
      <c r="BF145" s="948" t="e">
        <f>#VALUE!</f>
        <v>#VALUE!</v>
      </c>
      <c r="BG145" s="933">
        <v>1.7000000000000002</v>
      </c>
    </row>
    <row r="146" spans="1:59" ht="11.25" customHeight="1" x14ac:dyDescent="0.2">
      <c r="A146" s="611" t="s">
        <v>507</v>
      </c>
      <c r="B146" s="927" t="s">
        <v>508</v>
      </c>
      <c r="C146" s="994" t="s">
        <v>108</v>
      </c>
      <c r="D146" s="994" t="s">
        <v>118</v>
      </c>
      <c r="E146" s="794">
        <v>25</v>
      </c>
      <c r="F146" s="526">
        <v>120</v>
      </c>
      <c r="G146" s="526" t="s">
        <v>37</v>
      </c>
      <c r="H146" s="526" t="s">
        <v>37</v>
      </c>
      <c r="I146" s="918">
        <v>140.08000000000001</v>
      </c>
      <c r="J146" s="704">
        <f t="shared" si="35"/>
        <v>2.0845231296402056</v>
      </c>
      <c r="K146" s="935">
        <v>0.73</v>
      </c>
      <c r="L146" s="641">
        <v>4</v>
      </c>
      <c r="M146" s="695">
        <f t="shared" si="36"/>
        <v>2.92</v>
      </c>
      <c r="N146" s="923" t="s">
        <v>509</v>
      </c>
      <c r="O146" s="798">
        <v>0.71</v>
      </c>
      <c r="P146" s="917">
        <v>43272</v>
      </c>
      <c r="Q146" s="917">
        <v>43294</v>
      </c>
      <c r="R146" s="695">
        <f t="shared" si="37"/>
        <v>2.8169014084507067</v>
      </c>
      <c r="S146" s="761">
        <f>IF(INDEX(Historical!$D$7:$D$1439,MATCH(B146,Historical!$B$7:$B$1446,0))=0,"n/a",(INDEX(Historical!$C$7:$C$1439,MATCH(B146,Historical!$B$7:$B$1446,0))/INDEX(Historical!$D$7:$D$1439,MATCH(B146,Historical!$B$7:$B$1446,0))-1)*100)</f>
        <v>2.8571428571428692</v>
      </c>
      <c r="T146" s="761">
        <f>IF(INDEX(Historical!$F$7:$F$1432,MATCH(B146,Historical!$B$7:$B$1446,0))=0,"n/a",((INDEX(Historical!$C$7:$C$1439,MATCH(B146,Historical!$B$7:$B$1446,0))/INDEX(Historical!$F$7:$F$1432,MATCH(B146,Historical!$B$7:$B$1446,0)))^(1/3)-1)*100)</f>
        <v>2.9428498400178693</v>
      </c>
      <c r="U146" s="761">
        <f>IF(INDEX(Historical!$H$7:$H$1432,MATCH(B146,Historical!$B$7:$B$1446,0))=0,"n/a",((INDEX(Historical!$C$7:$C$1439,MATCH(B146,Historical!$B$7:$B$1446,0))/INDEX(Historical!$H$7:$H$1432,MATCH(B146,Historical!$B$7:$B$1446,0)))^(1/5)-1)*100)</f>
        <v>7.5653756932570149</v>
      </c>
      <c r="V146" s="761">
        <f>IF(INDEX(Historical!$O$7:$O$1432,MATCH(B146,Historical!$B$7:$B$1446,0))=0,"n/a",((INDEX(Historical!$C$7:$C$1439,MATCH(B146,Historical!$B$7:$B$1446,0))/INDEX(Historical!$O$7:$O$1432,MATCH(B146,Historical!$B$7:$B$1446,0)))^(1/10)-1)*100)</f>
        <v>10.203807372177497</v>
      </c>
      <c r="W146" s="762">
        <f t="shared" si="38"/>
        <v>0.74142674565626965</v>
      </c>
      <c r="X146" s="763" t="str">
        <f t="shared" si="39"/>
        <v>n/a</v>
      </c>
      <c r="Y146" s="928" t="s">
        <v>510</v>
      </c>
      <c r="Z146" s="704">
        <f t="shared" si="40"/>
        <v>34.679334916864605</v>
      </c>
      <c r="AA146" s="937">
        <f t="shared" si="41"/>
        <v>16.636579572446557</v>
      </c>
      <c r="AB146" s="641">
        <v>12</v>
      </c>
      <c r="AC146" s="918">
        <v>8.42</v>
      </c>
      <c r="AD146" s="918">
        <v>1.54</v>
      </c>
      <c r="AE146" s="918">
        <v>1.95</v>
      </c>
      <c r="AF146" s="918">
        <v>1.28</v>
      </c>
      <c r="AG146" s="918">
        <v>7.8</v>
      </c>
      <c r="AH146" s="918">
        <v>16.5</v>
      </c>
      <c r="AI146" s="918">
        <v>6.5</v>
      </c>
      <c r="AJ146" s="918">
        <v>-5</v>
      </c>
      <c r="AK146" s="918">
        <v>10.780000000000001</v>
      </c>
      <c r="AL146" s="930">
        <v>64000</v>
      </c>
      <c r="AM146" s="924">
        <v>0.70000000000000007</v>
      </c>
      <c r="AN146" s="918">
        <v>0.26</v>
      </c>
      <c r="AO146" s="804">
        <f t="shared" si="42"/>
        <v>-6.9866807495493362</v>
      </c>
      <c r="AP146" s="805">
        <f t="shared" si="43"/>
        <v>9.6498988228972209</v>
      </c>
      <c r="AQ146" s="938">
        <f t="shared" si="44"/>
        <v>-2.7150306168485794</v>
      </c>
      <c r="AR146" s="704">
        <f>INDEX(Historical!$C$7:$C$1439,MATCH(B146,Historical!$B$7:$B$1446,0))*IF(AH146="n/a",1.03,IF(AH146&lt;0,1.01,IF(AH146&gt;10,1.1,(1+AH146/100))))</f>
        <v>3.1680000000000001</v>
      </c>
      <c r="AS146" s="937">
        <f t="shared" si="45"/>
        <v>3.37392</v>
      </c>
      <c r="AT146" s="937">
        <f t="shared" si="34"/>
        <v>3.7113120000000004</v>
      </c>
      <c r="AU146" s="937">
        <f t="shared" si="34"/>
        <v>4.082443200000001</v>
      </c>
      <c r="AV146" s="937">
        <f t="shared" si="34"/>
        <v>4.4906875200000016</v>
      </c>
      <c r="AW146" s="704">
        <f t="shared" si="46"/>
        <v>18.826362720000002</v>
      </c>
      <c r="AX146" s="812">
        <f t="shared" si="47"/>
        <v>13.439722101656196</v>
      </c>
      <c r="AY146" s="997">
        <v>0.83</v>
      </c>
      <c r="AZ146" s="924">
        <v>17.18</v>
      </c>
      <c r="BA146" s="924">
        <v>-0.80999999999999994</v>
      </c>
      <c r="BB146" s="924">
        <v>4.7</v>
      </c>
      <c r="BC146" s="924">
        <v>6.01</v>
      </c>
      <c r="BE146" s="666">
        <v>1994</v>
      </c>
      <c r="BF146" s="948" t="e">
        <f>#VALUE!</f>
        <v>#VALUE!</v>
      </c>
      <c r="BG146" s="933">
        <v>2.4</v>
      </c>
    </row>
    <row r="147" spans="1:59" ht="11.25" customHeight="1" x14ac:dyDescent="0.2">
      <c r="A147" s="537" t="s">
        <v>1044</v>
      </c>
      <c r="B147" s="927" t="s">
        <v>1045</v>
      </c>
      <c r="C147" s="994" t="s">
        <v>108</v>
      </c>
      <c r="D147" s="994" t="s">
        <v>4372</v>
      </c>
      <c r="E147" s="794">
        <v>9</v>
      </c>
      <c r="F147" s="526">
        <v>387</v>
      </c>
      <c r="G147" s="526" t="s">
        <v>106</v>
      </c>
      <c r="H147" s="526" t="s">
        <v>106</v>
      </c>
      <c r="I147" s="926">
        <v>95.44</v>
      </c>
      <c r="J147" s="704">
        <f t="shared" si="35"/>
        <v>1.2992455993294216</v>
      </c>
      <c r="K147" s="929">
        <v>0.31</v>
      </c>
      <c r="L147" s="641">
        <v>4</v>
      </c>
      <c r="M147" s="695">
        <f t="shared" si="36"/>
        <v>1.24</v>
      </c>
      <c r="N147" s="923" t="s">
        <v>149</v>
      </c>
      <c r="O147" s="797">
        <v>0.27</v>
      </c>
      <c r="P147" s="917">
        <v>43342</v>
      </c>
      <c r="Q147" s="917">
        <v>43357</v>
      </c>
      <c r="R147" s="695">
        <f t="shared" si="37"/>
        <v>14.814814814814806</v>
      </c>
      <c r="S147" s="761">
        <f>IF(INDEX(Historical!$D$7:$D$1439,MATCH(B147,Historical!$B$7:$B$1446,0))=0,"n/a",(INDEX(Historical!$C$7:$C$1439,MATCH(B147,Historical!$B$7:$B$1446,0))/INDEX(Historical!$D$7:$D$1439,MATCH(B147,Historical!$B$7:$B$1446,0))-1)*100)</f>
        <v>11.538461538461519</v>
      </c>
      <c r="T147" s="761">
        <f>IF(INDEX(Historical!$F$7:$F$1432,MATCH(B147,Historical!$B$7:$B$1446,0))=0,"n/a",((INDEX(Historical!$C$7:$C$1439,MATCH(B147,Historical!$B$7:$B$1446,0))/INDEX(Historical!$F$7:$F$1432,MATCH(B147,Historical!$B$7:$B$1446,0)))^(1/3)-1)*100)</f>
        <v>9.6457423731894245</v>
      </c>
      <c r="U147" s="761">
        <f>IF(INDEX(Historical!$H$7:$H$1432,MATCH(B147,Historical!$B$7:$B$1446,0))=0,"n/a",((INDEX(Historical!$C$7:$C$1439,MATCH(B147,Historical!$B$7:$B$1446,0))/INDEX(Historical!$H$7:$H$1432,MATCH(B147,Historical!$B$7:$B$1446,0)))^(1/5)-1)*100)</f>
        <v>11.939357728279077</v>
      </c>
      <c r="V147" s="761" t="str">
        <f>IF(INDEX(Historical!$O$7:$O$1432,MATCH(B147,Historical!$B$7:$B$1446,0))=0,"n/a",((INDEX(Historical!$C$7:$C$1439,MATCH(B147,Historical!$B$7:$B$1446,0))/INDEX(Historical!$O$7:$O$1432,MATCH(B147,Historical!$B$7:$B$1446,0)))^(1/10)-1)*100)</f>
        <v>n/a</v>
      </c>
      <c r="W147" s="762" t="str">
        <f t="shared" si="38"/>
        <v>n/a</v>
      </c>
      <c r="X147" s="763">
        <f t="shared" si="39"/>
        <v>0.58930689675612424</v>
      </c>
      <c r="Y147" s="927"/>
      <c r="Z147" s="704" t="str">
        <f t="shared" si="40"/>
        <v>n/a</v>
      </c>
      <c r="AA147" s="937" t="str">
        <f t="shared" si="41"/>
        <v>n/a</v>
      </c>
      <c r="AB147" s="641">
        <v>12</v>
      </c>
      <c r="AC147" s="918" t="s">
        <v>137</v>
      </c>
      <c r="AD147" s="918" t="s">
        <v>137</v>
      </c>
      <c r="AE147" s="918" t="s">
        <v>137</v>
      </c>
      <c r="AF147" s="918" t="s">
        <v>137</v>
      </c>
      <c r="AG147" s="920" t="s">
        <v>137</v>
      </c>
      <c r="AH147" s="918">
        <v>-3.8</v>
      </c>
      <c r="AI147" s="918">
        <v>11</v>
      </c>
      <c r="AJ147" s="918">
        <v>20.260000000000002</v>
      </c>
      <c r="AK147" s="918">
        <v>1.49</v>
      </c>
      <c r="AL147" s="930" t="s">
        <v>137</v>
      </c>
      <c r="AM147" s="924" t="s">
        <v>137</v>
      </c>
      <c r="AN147" s="918" t="s">
        <v>137</v>
      </c>
      <c r="AO147" s="804" t="str">
        <f t="shared" si="42"/>
        <v>n/a</v>
      </c>
      <c r="AP147" s="805">
        <f t="shared" si="43"/>
        <v>13.238603327608498</v>
      </c>
      <c r="AQ147" s="938" t="str">
        <f t="shared" si="44"/>
        <v>n/a</v>
      </c>
      <c r="AR147" s="704">
        <f>INDEX(Historical!$C$7:$C$1439,MATCH(B147,Historical!$B$7:$B$1446,0))*IF(AH147="n/a",1.03,IF(AH147&lt;0,1.01,IF(AH147&gt;10,1.1,(1+AH147/100))))</f>
        <v>1.1716</v>
      </c>
      <c r="AS147" s="937">
        <f t="shared" si="45"/>
        <v>1.2887600000000001</v>
      </c>
      <c r="AT147" s="937">
        <f t="shared" ref="AT147:AV166" si="49">IF($AK147="n/a",1.03*AS147,IF($AK147&lt;0,1.01*AS147,IF($AK147&gt;10,1.1*AS147,(1+$AK147/100)*AS147)))</f>
        <v>1.3079625240000001</v>
      </c>
      <c r="AU147" s="937">
        <f t="shared" si="49"/>
        <v>1.3274511656076</v>
      </c>
      <c r="AV147" s="937">
        <f t="shared" si="49"/>
        <v>1.3472301879751531</v>
      </c>
      <c r="AW147" s="704">
        <f t="shared" si="46"/>
        <v>6.4430038775827541</v>
      </c>
      <c r="AX147" s="812">
        <f t="shared" si="47"/>
        <v>6.7508422858159625</v>
      </c>
      <c r="AY147" s="997" t="s">
        <v>137</v>
      </c>
      <c r="AZ147" s="924">
        <v>8.6199999999999992</v>
      </c>
      <c r="BA147" s="924">
        <v>-17.27</v>
      </c>
      <c r="BB147" s="924">
        <v>0.47000000000000003</v>
      </c>
      <c r="BC147" s="924">
        <v>-4.8500000000000005</v>
      </c>
      <c r="BE147" s="666">
        <v>2010</v>
      </c>
      <c r="BF147" s="948" t="e">
        <f>#VALUE!</f>
        <v>#VALUE!</v>
      </c>
      <c r="BG147" s="933" t="s">
        <v>137</v>
      </c>
    </row>
    <row r="148" spans="1:59" s="840" customFormat="1" ht="11.25" customHeight="1" x14ac:dyDescent="0.2">
      <c r="A148" s="819" t="s">
        <v>529</v>
      </c>
      <c r="B148" s="848" t="s">
        <v>530</v>
      </c>
      <c r="C148" s="994" t="s">
        <v>247</v>
      </c>
      <c r="D148" s="994" t="s">
        <v>4390</v>
      </c>
      <c r="E148" s="820">
        <v>16</v>
      </c>
      <c r="F148" s="526">
        <v>211</v>
      </c>
      <c r="G148" s="1151" t="s">
        <v>37</v>
      </c>
      <c r="H148" s="1151" t="s">
        <v>37</v>
      </c>
      <c r="I148" s="821">
        <v>161.61000000000001</v>
      </c>
      <c r="J148" s="822">
        <f t="shared" si="35"/>
        <v>3.0938679537157352</v>
      </c>
      <c r="K148" s="823">
        <v>1.25</v>
      </c>
      <c r="L148" s="824">
        <v>4</v>
      </c>
      <c r="M148" s="825">
        <f t="shared" si="36"/>
        <v>5</v>
      </c>
      <c r="N148" s="826" t="s">
        <v>187</v>
      </c>
      <c r="O148" s="827">
        <v>1.2</v>
      </c>
      <c r="P148" s="828">
        <v>43293</v>
      </c>
      <c r="Q148" s="828">
        <v>43318</v>
      </c>
      <c r="R148" s="825">
        <f t="shared" si="37"/>
        <v>4.1666666666666705</v>
      </c>
      <c r="S148" s="761">
        <f>IF(INDEX(Historical!$D$7:$D$1439,MATCH(B148,Historical!$B$7:$B$1446,0))=0,"n/a",(INDEX(Historical!$C$7:$C$1439,MATCH(B148,Historical!$B$7:$B$1446,0))/INDEX(Historical!$D$7:$D$1439,MATCH(B148,Historical!$B$7:$B$1446,0))-1)*100)</f>
        <v>4.2553191489361986</v>
      </c>
      <c r="T148" s="761">
        <f>IF(INDEX(Historical!$F$7:$F$1432,MATCH(B148,Historical!$B$7:$B$1446,0))=0,"n/a",((INDEX(Historical!$C$7:$C$1439,MATCH(B148,Historical!$B$7:$B$1446,0))/INDEX(Historical!$F$7:$F$1432,MATCH(B148,Historical!$B$7:$B$1446,0)))^(1/3)-1)*100)</f>
        <v>5.2726599609396629</v>
      </c>
      <c r="U148" s="761">
        <f>IF(INDEX(Historical!$H$7:$H$1432,MATCH(B148,Historical!$B$7:$B$1446,0))=0,"n/a",((INDEX(Historical!$C$7:$C$1439,MATCH(B148,Historical!$B$7:$B$1446,0))/INDEX(Historical!$H$7:$H$1432,MATCH(B148,Historical!$B$7:$B$1446,0)))^(1/5)-1)*100)</f>
        <v>14.406635585872296</v>
      </c>
      <c r="V148" s="761">
        <f>IF(INDEX(Historical!$O$7:$O$1432,MATCH(B148,Historical!$B$7:$B$1446,0))=0,"n/a",((INDEX(Historical!$C$7:$C$1439,MATCH(B148,Historical!$B$7:$B$1446,0))/INDEX(Historical!$O$7:$O$1432,MATCH(B148,Historical!$B$7:$B$1446,0)))^(1/10)-1)*100)</f>
        <v>20.808206256236673</v>
      </c>
      <c r="W148" s="829">
        <f t="shared" si="38"/>
        <v>0.69235355553794131</v>
      </c>
      <c r="X148" s="830">
        <f t="shared" si="39"/>
        <v>1.108202737374792</v>
      </c>
      <c r="Y148" s="854"/>
      <c r="Z148" s="822">
        <f t="shared" si="40"/>
        <v>55.432372505543235</v>
      </c>
      <c r="AA148" s="832">
        <f t="shared" si="41"/>
        <v>17.916851441241686</v>
      </c>
      <c r="AB148" s="824">
        <v>7</v>
      </c>
      <c r="AC148" s="833">
        <v>9.02</v>
      </c>
      <c r="AD148" s="833">
        <v>7.46</v>
      </c>
      <c r="AE148" s="833">
        <v>1.26</v>
      </c>
      <c r="AF148" s="833">
        <v>6.18</v>
      </c>
      <c r="AG148" s="833">
        <v>35.6</v>
      </c>
      <c r="AH148" s="833">
        <v>7.7</v>
      </c>
      <c r="AI148" s="833">
        <v>5.91</v>
      </c>
      <c r="AJ148" s="833">
        <v>13</v>
      </c>
      <c r="AK148" s="833">
        <v>2.4</v>
      </c>
      <c r="AL148" s="834">
        <v>3890</v>
      </c>
      <c r="AM148" s="835">
        <v>1.0999999999999999</v>
      </c>
      <c r="AN148" s="833">
        <v>0.64</v>
      </c>
      <c r="AO148" s="836">
        <f t="shared" si="42"/>
        <v>-0.41634790165365487</v>
      </c>
      <c r="AP148" s="837">
        <f t="shared" si="43"/>
        <v>17.500503539588031</v>
      </c>
      <c r="AQ148" s="838">
        <f t="shared" si="44"/>
        <v>121.8369189861714</v>
      </c>
      <c r="AR148" s="704">
        <f>INDEX(Historical!$C$7:$C$1439,MATCH(B148,Historical!$B$7:$B$1446,0))*IF(AH148="n/a",1.03,IF(AH148&lt;0,1.01,IF(AH148&gt;10,1.1,(1+AH148/100))))</f>
        <v>5.2773000000000003</v>
      </c>
      <c r="AS148" s="832">
        <f t="shared" si="45"/>
        <v>5.5891884300000001</v>
      </c>
      <c r="AT148" s="832">
        <f t="shared" si="49"/>
        <v>5.7233289523200002</v>
      </c>
      <c r="AU148" s="832">
        <f t="shared" si="49"/>
        <v>5.8606888471756804</v>
      </c>
      <c r="AV148" s="832">
        <f t="shared" si="49"/>
        <v>6.0013453795078968</v>
      </c>
      <c r="AW148" s="822">
        <f t="shared" si="46"/>
        <v>28.451851609003576</v>
      </c>
      <c r="AX148" s="839">
        <f t="shared" si="47"/>
        <v>17.605254383394328</v>
      </c>
      <c r="AY148" s="998">
        <v>0.46</v>
      </c>
      <c r="AZ148" s="835">
        <v>14.11</v>
      </c>
      <c r="BA148" s="835">
        <v>-12.64</v>
      </c>
      <c r="BB148" s="835">
        <v>-1.6</v>
      </c>
      <c r="BC148" s="835">
        <v>1.44</v>
      </c>
      <c r="BD148" s="964"/>
      <c r="BE148" s="666">
        <v>2003</v>
      </c>
      <c r="BF148" s="948" t="e">
        <f>#VALUE!</f>
        <v>#VALUE!</v>
      </c>
      <c r="BG148" s="895">
        <v>14.000000000000002</v>
      </c>
    </row>
    <row r="149" spans="1:59" ht="11.25" customHeight="1" x14ac:dyDescent="0.2">
      <c r="A149" s="537" t="s">
        <v>194</v>
      </c>
      <c r="B149" s="927" t="s">
        <v>195</v>
      </c>
      <c r="C149" s="994" t="s">
        <v>108</v>
      </c>
      <c r="D149" s="994" t="s">
        <v>4376</v>
      </c>
      <c r="E149" s="794">
        <v>51</v>
      </c>
      <c r="F149" s="526">
        <v>26</v>
      </c>
      <c r="G149" s="526" t="s">
        <v>106</v>
      </c>
      <c r="H149" s="526" t="s">
        <v>106</v>
      </c>
      <c r="I149" s="918">
        <v>58.06</v>
      </c>
      <c r="J149" s="704">
        <f t="shared" si="35"/>
        <v>1.7912504305890458</v>
      </c>
      <c r="K149" s="929">
        <v>0.26</v>
      </c>
      <c r="L149" s="641">
        <v>4</v>
      </c>
      <c r="M149" s="695">
        <f t="shared" si="36"/>
        <v>1.04</v>
      </c>
      <c r="N149" s="923" t="s">
        <v>3969</v>
      </c>
      <c r="O149" s="799">
        <v>0.22380952380952379</v>
      </c>
      <c r="P149" s="917">
        <v>43531</v>
      </c>
      <c r="Q149" s="917">
        <v>43549</v>
      </c>
      <c r="R149" s="695">
        <f t="shared" si="37"/>
        <v>16.170212765957459</v>
      </c>
      <c r="S149" s="761">
        <f>IF(INDEX(Historical!$D$7:$D$1439,MATCH(B149,Historical!$B$7:$B$1446,0))=0,"n/a",(INDEX(Historical!$C$7:$C$1439,MATCH(B149,Historical!$B$7:$B$1446,0))/INDEX(Historical!$D$7:$D$1439,MATCH(B149,Historical!$B$7:$B$1446,0))-1)*100)</f>
        <v>9.6666666666666679</v>
      </c>
      <c r="T149" s="761">
        <f>IF(INDEX(Historical!$F$7:$F$1432,MATCH(B149,Historical!$B$7:$B$1446,0))=0,"n/a",((INDEX(Historical!$C$7:$C$1439,MATCH(B149,Historical!$B$7:$B$1446,0))/INDEX(Historical!$F$7:$F$1432,MATCH(B149,Historical!$B$7:$B$1446,0)))^(1/3)-1)*100)</f>
        <v>6.5330629783645122</v>
      </c>
      <c r="U149" s="761">
        <f>IF(INDEX(Historical!$H$7:$H$1432,MATCH(B149,Historical!$B$7:$B$1446,0))=0,"n/a",((INDEX(Historical!$C$7:$C$1439,MATCH(B149,Historical!$B$7:$B$1446,0))/INDEX(Historical!$H$7:$H$1432,MATCH(B149,Historical!$B$7:$B$1446,0)))^(1/5)-1)*100)</f>
        <v>5.9167462296036755</v>
      </c>
      <c r="V149" s="761">
        <f>IF(INDEX(Historical!$O$7:$O$1432,MATCH(B149,Historical!$B$7:$B$1446,0))=0,"n/a",((INDEX(Historical!$C$7:$C$1439,MATCH(B149,Historical!$B$7:$B$1446,0))/INDEX(Historical!$O$7:$O$1432,MATCH(B149,Historical!$B$7:$B$1446,0)))^(1/10)-1)*100)</f>
        <v>4.8614518503166115</v>
      </c>
      <c r="W149" s="762">
        <f t="shared" si="38"/>
        <v>1.2170739136742321</v>
      </c>
      <c r="X149" s="763">
        <f t="shared" si="39"/>
        <v>0.48497919914784227</v>
      </c>
      <c r="Y149" s="724" t="s">
        <v>440</v>
      </c>
      <c r="Z149" s="704">
        <f t="shared" si="40"/>
        <v>27.513227513227516</v>
      </c>
      <c r="AA149" s="937">
        <f t="shared" si="41"/>
        <v>15.359788359788361</v>
      </c>
      <c r="AB149" s="641">
        <v>12</v>
      </c>
      <c r="AC149" s="918">
        <v>3.78</v>
      </c>
      <c r="AD149" s="918">
        <v>1.92</v>
      </c>
      <c r="AE149" s="918">
        <v>7.57</v>
      </c>
      <c r="AF149" s="918">
        <v>2.2999999999999998</v>
      </c>
      <c r="AG149" s="918">
        <v>15.8</v>
      </c>
      <c r="AH149" s="918">
        <v>40.200000000000003</v>
      </c>
      <c r="AI149" s="918">
        <v>4.01</v>
      </c>
      <c r="AJ149" s="918">
        <v>12.2</v>
      </c>
      <c r="AK149" s="918">
        <v>8</v>
      </c>
      <c r="AL149" s="930">
        <v>6730</v>
      </c>
      <c r="AM149" s="924">
        <v>2.6</v>
      </c>
      <c r="AN149" s="918">
        <v>0</v>
      </c>
      <c r="AO149" s="804">
        <f t="shared" si="42"/>
        <v>-7.6517916995956394</v>
      </c>
      <c r="AP149" s="805">
        <f t="shared" si="43"/>
        <v>7.7079966601927214</v>
      </c>
      <c r="AQ149" s="938">
        <f t="shared" si="44"/>
        <v>25.304098057509194</v>
      </c>
      <c r="AR149" s="704">
        <f>INDEX(Historical!$C$7:$C$1439,MATCH(B149,Historical!$B$7:$B$1446,0))*IF(AH149="n/a",1.03,IF(AH149&lt;0,1.01,IF(AH149&gt;10,1.1,(1+AH149/100))))</f>
        <v>0.98476190476190473</v>
      </c>
      <c r="AS149" s="937">
        <f t="shared" si="45"/>
        <v>1.0242508571428572</v>
      </c>
      <c r="AT149" s="937">
        <f t="shared" si="49"/>
        <v>1.1061909257142859</v>
      </c>
      <c r="AU149" s="937">
        <f t="shared" si="49"/>
        <v>1.1946861997714289</v>
      </c>
      <c r="AV149" s="937">
        <f t="shared" si="49"/>
        <v>1.2902610957531433</v>
      </c>
      <c r="AW149" s="704">
        <f t="shared" si="46"/>
        <v>5.60015098314362</v>
      </c>
      <c r="AX149" s="812">
        <f t="shared" si="47"/>
        <v>9.6454546729996906</v>
      </c>
      <c r="AY149" s="997">
        <v>0.72</v>
      </c>
      <c r="AZ149" s="924">
        <v>8.73</v>
      </c>
      <c r="BA149" s="924">
        <v>-15.97</v>
      </c>
      <c r="BB149" s="924">
        <v>-4.4799999999999995</v>
      </c>
      <c r="BC149" s="924">
        <v>-6.5600000000000005</v>
      </c>
      <c r="BE149" s="666">
        <v>1969</v>
      </c>
      <c r="BF149" s="948" t="e">
        <f>#VALUE!</f>
        <v>#VALUE!</v>
      </c>
      <c r="BG149" s="933">
        <v>1.7000000000000002</v>
      </c>
    </row>
    <row r="150" spans="1:59" ht="11.25" customHeight="1" x14ac:dyDescent="0.2">
      <c r="A150" s="611" t="s">
        <v>1032</v>
      </c>
      <c r="B150" s="927" t="s">
        <v>1033</v>
      </c>
      <c r="C150" s="994" t="s">
        <v>123</v>
      </c>
      <c r="D150" s="994" t="s">
        <v>4208</v>
      </c>
      <c r="E150" s="794">
        <v>7</v>
      </c>
      <c r="F150" s="526">
        <v>602</v>
      </c>
      <c r="G150" s="526" t="s">
        <v>106</v>
      </c>
      <c r="H150" s="526" t="s">
        <v>106</v>
      </c>
      <c r="I150" s="926">
        <v>41.63</v>
      </c>
      <c r="J150" s="704">
        <f t="shared" si="35"/>
        <v>3.1707902954600047</v>
      </c>
      <c r="K150" s="929">
        <v>0.33</v>
      </c>
      <c r="L150" s="641">
        <v>4</v>
      </c>
      <c r="M150" s="695">
        <f t="shared" si="36"/>
        <v>1.32</v>
      </c>
      <c r="N150" s="923" t="s">
        <v>228</v>
      </c>
      <c r="O150" s="797">
        <v>0.315</v>
      </c>
      <c r="P150" s="660">
        <v>43244</v>
      </c>
      <c r="Q150" s="660">
        <v>43259</v>
      </c>
      <c r="R150" s="695">
        <f t="shared" si="37"/>
        <v>4.7619047619047654</v>
      </c>
      <c r="S150" s="761">
        <f>IF(INDEX(Historical!$D$7:$D$1439,MATCH(B150,Historical!$B$7:$B$1446,0))=0,"n/a",(INDEX(Historical!$C$7:$C$1439,MATCH(B150,Historical!$B$7:$B$1446,0))/INDEX(Historical!$D$7:$D$1439,MATCH(B150,Historical!$B$7:$B$1446,0))-1)*100)</f>
        <v>4.8192771084337283</v>
      </c>
      <c r="T150" s="761">
        <f>IF(INDEX(Historical!$F$7:$F$1432,MATCH(B150,Historical!$B$7:$B$1446,0))=0,"n/a",((INDEX(Historical!$C$7:$C$1439,MATCH(B150,Historical!$B$7:$B$1446,0))/INDEX(Historical!$F$7:$F$1432,MATCH(B150,Historical!$B$7:$B$1446,0)))^(1/3)-1)*100)</f>
        <v>14.036167488494012</v>
      </c>
      <c r="U150" s="761">
        <f>IF(INDEX(Historical!$H$7:$H$1432,MATCH(B150,Historical!$B$7:$B$1446,0))=0,"n/a",((INDEX(Historical!$C$7:$C$1439,MATCH(B150,Historical!$B$7:$B$1446,0))/INDEX(Historical!$H$7:$H$1432,MATCH(B150,Historical!$B$7:$B$1446,0)))^(1/5)-1)*100)</f>
        <v>10.281865760422292</v>
      </c>
      <c r="V150" s="761">
        <f>IF(INDEX(Historical!$O$7:$O$1432,MATCH(B150,Historical!$B$7:$B$1446,0))=0,"n/a",((INDEX(Historical!$C$7:$C$1439,MATCH(B150,Historical!$B$7:$B$1446,0))/INDEX(Historical!$O$7:$O$1432,MATCH(B150,Historical!$B$7:$B$1446,0)))^(1/10)-1)*100)</f>
        <v>6.1274676611179135</v>
      </c>
      <c r="W150" s="762">
        <f t="shared" si="38"/>
        <v>1.6779959241019378</v>
      </c>
      <c r="X150" s="763" t="str">
        <f t="shared" si="39"/>
        <v>n/a</v>
      </c>
      <c r="Y150" s="715"/>
      <c r="Z150" s="704">
        <f t="shared" si="40"/>
        <v>231.57894736842107</v>
      </c>
      <c r="AA150" s="937">
        <f t="shared" si="41"/>
        <v>73.035087719298261</v>
      </c>
      <c r="AB150" s="641">
        <v>9</v>
      </c>
      <c r="AC150" s="918">
        <v>0.56999999999999995</v>
      </c>
      <c r="AD150" s="918">
        <v>5.21</v>
      </c>
      <c r="AE150" s="918">
        <v>0.79</v>
      </c>
      <c r="AF150" s="918">
        <v>2.1800000000000002</v>
      </c>
      <c r="AG150" s="918">
        <v>6.6000000000000005</v>
      </c>
      <c r="AH150" s="918">
        <v>-81.399999999999991</v>
      </c>
      <c r="AI150" s="918">
        <v>13.96</v>
      </c>
      <c r="AJ150" s="918">
        <v>-21</v>
      </c>
      <c r="AK150" s="918">
        <v>14.02</v>
      </c>
      <c r="AL150" s="930">
        <v>2620</v>
      </c>
      <c r="AM150" s="924">
        <v>1.3</v>
      </c>
      <c r="AN150" s="918">
        <v>1.04</v>
      </c>
      <c r="AO150" s="804">
        <f t="shared" si="42"/>
        <v>-59.58243166341596</v>
      </c>
      <c r="AP150" s="805">
        <f t="shared" si="43"/>
        <v>13.452656055882297</v>
      </c>
      <c r="AQ150" s="938">
        <f t="shared" si="44"/>
        <v>166.01294139619114</v>
      </c>
      <c r="AR150" s="704">
        <f>INDEX(Historical!$C$7:$C$1439,MATCH(B150,Historical!$B$7:$B$1446,0))*IF(AH150="n/a",1.03,IF(AH150&lt;0,1.01,IF(AH150&gt;10,1.1,(1+AH150/100))))</f>
        <v>1.3180499999999999</v>
      </c>
      <c r="AS150" s="937">
        <f t="shared" si="45"/>
        <v>1.4498550000000001</v>
      </c>
      <c r="AT150" s="937">
        <f t="shared" si="49"/>
        <v>1.5948405000000003</v>
      </c>
      <c r="AU150" s="937">
        <f t="shared" si="49"/>
        <v>1.7543245500000004</v>
      </c>
      <c r="AV150" s="937">
        <f t="shared" si="49"/>
        <v>1.9297570050000006</v>
      </c>
      <c r="AW150" s="704">
        <f t="shared" si="46"/>
        <v>8.0468270550000014</v>
      </c>
      <c r="AX150" s="812">
        <f t="shared" si="47"/>
        <v>19.329394799423493</v>
      </c>
      <c r="AY150" s="997">
        <v>1.36</v>
      </c>
      <c r="AZ150" s="924">
        <v>5.21</v>
      </c>
      <c r="BA150" s="924">
        <v>-38.6</v>
      </c>
      <c r="BB150" s="924">
        <v>-7.7299999999999995</v>
      </c>
      <c r="BC150" s="924">
        <v>-22.67</v>
      </c>
      <c r="BE150" s="666">
        <v>2012</v>
      </c>
      <c r="BF150" s="948" t="e">
        <f>#VALUE!</f>
        <v>#VALUE!</v>
      </c>
      <c r="BG150" s="933">
        <v>2.4</v>
      </c>
    </row>
    <row r="151" spans="1:59" ht="11.25" customHeight="1" x14ac:dyDescent="0.2">
      <c r="A151" s="537" t="s">
        <v>197</v>
      </c>
      <c r="B151" s="927" t="s">
        <v>198</v>
      </c>
      <c r="C151" s="994" t="s">
        <v>108</v>
      </c>
      <c r="D151" s="994" t="s">
        <v>4376</v>
      </c>
      <c r="E151" s="794">
        <v>26</v>
      </c>
      <c r="F151" s="526">
        <v>110</v>
      </c>
      <c r="G151" s="526" t="s">
        <v>37</v>
      </c>
      <c r="H151" s="526" t="s">
        <v>37</v>
      </c>
      <c r="I151" s="918">
        <v>59.77</v>
      </c>
      <c r="J151" s="704">
        <f t="shared" si="35"/>
        <v>2.5430818136188722</v>
      </c>
      <c r="K151" s="935">
        <v>0.38</v>
      </c>
      <c r="L151" s="641">
        <v>4</v>
      </c>
      <c r="M151" s="695">
        <f t="shared" si="36"/>
        <v>1.52</v>
      </c>
      <c r="N151" s="923" t="s">
        <v>119</v>
      </c>
      <c r="O151" s="798">
        <v>0.34</v>
      </c>
      <c r="P151" s="917">
        <v>43356</v>
      </c>
      <c r="Q151" s="917">
        <v>43383</v>
      </c>
      <c r="R151" s="695">
        <f t="shared" si="37"/>
        <v>11.764705882352935</v>
      </c>
      <c r="S151" s="761">
        <f>IF(INDEX(Historical!$D$7:$D$1439,MATCH(B151,Historical!$B$7:$B$1446,0))=0,"n/a",(INDEX(Historical!$C$7:$C$1439,MATCH(B151,Historical!$B$7:$B$1446,0))/INDEX(Historical!$D$7:$D$1439,MATCH(B151,Historical!$B$7:$B$1446,0))-1)*100)</f>
        <v>7.6923076923076872</v>
      </c>
      <c r="T151" s="761">
        <f>IF(INDEX(Historical!$F$7:$F$1432,MATCH(B151,Historical!$B$7:$B$1446,0))=0,"n/a",((INDEX(Historical!$C$7:$C$1439,MATCH(B151,Historical!$B$7:$B$1446,0))/INDEX(Historical!$F$7:$F$1432,MATCH(B151,Historical!$B$7:$B$1446,0)))^(1/3)-1)*100)</f>
        <v>4.6942270783173923</v>
      </c>
      <c r="U151" s="761">
        <f>IF(INDEX(Historical!$H$7:$H$1432,MATCH(B151,Historical!$B$7:$B$1446,0))=0,"n/a",((INDEX(Historical!$C$7:$C$1439,MATCH(B151,Historical!$B$7:$B$1446,0))/INDEX(Historical!$H$7:$H$1432,MATCH(B151,Historical!$B$7:$B$1446,0)))^(1/5)-1)*100)</f>
        <v>4.9414522844583919</v>
      </c>
      <c r="V151" s="761">
        <f>IF(INDEX(Historical!$O$7:$O$1432,MATCH(B151,Historical!$B$7:$B$1446,0))=0,"n/a",((INDEX(Historical!$C$7:$C$1439,MATCH(B151,Historical!$B$7:$B$1446,0))/INDEX(Historical!$O$7:$O$1432,MATCH(B151,Historical!$B$7:$B$1446,0)))^(1/10)-1)*100)</f>
        <v>5.1165045935462672</v>
      </c>
      <c r="W151" s="762">
        <f t="shared" si="38"/>
        <v>0.965786738604969</v>
      </c>
      <c r="X151" s="763">
        <f t="shared" si="39"/>
        <v>0.45334424628058639</v>
      </c>
      <c r="Y151" s="927"/>
      <c r="Z151" s="704">
        <f t="shared" si="40"/>
        <v>46.913580246913575</v>
      </c>
      <c r="AA151" s="937">
        <f t="shared" si="41"/>
        <v>18.447530864197532</v>
      </c>
      <c r="AB151" s="641">
        <v>12</v>
      </c>
      <c r="AC151" s="918">
        <v>3.24</v>
      </c>
      <c r="AD151" s="918">
        <v>2.31</v>
      </c>
      <c r="AE151" s="918">
        <v>8.85</v>
      </c>
      <c r="AF151" s="918">
        <v>1.79</v>
      </c>
      <c r="AG151" s="918">
        <v>10.100000000000001</v>
      </c>
      <c r="AH151" s="918">
        <v>43.2</v>
      </c>
      <c r="AI151" s="918">
        <v>4.92</v>
      </c>
      <c r="AJ151" s="918">
        <v>10.9</v>
      </c>
      <c r="AK151" s="918">
        <v>8</v>
      </c>
      <c r="AL151" s="930">
        <v>3210</v>
      </c>
      <c r="AM151" s="924">
        <v>0.8</v>
      </c>
      <c r="AN151" s="918">
        <v>0.06</v>
      </c>
      <c r="AO151" s="804">
        <f t="shared" si="42"/>
        <v>-10.962996766120268</v>
      </c>
      <c r="AP151" s="805">
        <f t="shared" si="43"/>
        <v>7.4845340980772637</v>
      </c>
      <c r="AQ151" s="938">
        <f t="shared" si="44"/>
        <v>21.144688968583878</v>
      </c>
      <c r="AR151" s="704">
        <f>INDEX(Historical!$C$7:$C$1439,MATCH(B151,Historical!$B$7:$B$1446,0))*IF(AH151="n/a",1.03,IF(AH151&lt;0,1.01,IF(AH151&gt;10,1.1,(1+AH151/100))))</f>
        <v>1.54</v>
      </c>
      <c r="AS151" s="937">
        <f t="shared" si="45"/>
        <v>1.6157679999999999</v>
      </c>
      <c r="AT151" s="937">
        <f t="shared" si="49"/>
        <v>1.7450294399999999</v>
      </c>
      <c r="AU151" s="937">
        <f t="shared" si="49"/>
        <v>1.8846317952</v>
      </c>
      <c r="AV151" s="937">
        <f t="shared" si="49"/>
        <v>2.0354023388160001</v>
      </c>
      <c r="AW151" s="704">
        <f t="shared" si="46"/>
        <v>8.8208315740159993</v>
      </c>
      <c r="AX151" s="812">
        <f t="shared" si="47"/>
        <v>14.757958129523171</v>
      </c>
      <c r="AY151" s="997">
        <v>0.95</v>
      </c>
      <c r="AZ151" s="924">
        <v>14.37</v>
      </c>
      <c r="BA151" s="924">
        <v>-10.879999999999999</v>
      </c>
      <c r="BB151" s="924">
        <v>-3.42</v>
      </c>
      <c r="BC151" s="924">
        <v>-3.38</v>
      </c>
      <c r="BE151" s="666">
        <v>1993</v>
      </c>
      <c r="BF151" s="948" t="e">
        <f>#VALUE!</f>
        <v>#VALUE!</v>
      </c>
      <c r="BG151" s="933">
        <v>1.6</v>
      </c>
    </row>
    <row r="152" spans="1:59" ht="11.25" customHeight="1" x14ac:dyDescent="0.2">
      <c r="A152" s="630" t="s">
        <v>3818</v>
      </c>
      <c r="B152" s="927" t="s">
        <v>3819</v>
      </c>
      <c r="C152" s="994" t="s">
        <v>108</v>
      </c>
      <c r="D152" s="994" t="s">
        <v>4376</v>
      </c>
      <c r="E152" s="794">
        <v>6</v>
      </c>
      <c r="F152" s="526">
        <v>783</v>
      </c>
      <c r="G152" s="526" t="s">
        <v>106</v>
      </c>
      <c r="H152" s="526" t="s">
        <v>106</v>
      </c>
      <c r="I152" s="926">
        <v>21.78</v>
      </c>
      <c r="J152" s="704">
        <f t="shared" si="35"/>
        <v>2.0202020202020199</v>
      </c>
      <c r="K152" s="929">
        <v>0.11</v>
      </c>
      <c r="L152" s="641">
        <v>4</v>
      </c>
      <c r="M152" s="695">
        <f t="shared" si="36"/>
        <v>0.44</v>
      </c>
      <c r="N152" s="923" t="s">
        <v>520</v>
      </c>
      <c r="O152" s="797">
        <v>0.09</v>
      </c>
      <c r="P152" s="917">
        <v>43532</v>
      </c>
      <c r="Q152" s="917">
        <v>43549</v>
      </c>
      <c r="R152" s="695">
        <f t="shared" si="37"/>
        <v>22.222222222222225</v>
      </c>
      <c r="S152" s="761">
        <f>IF(INDEX(Historical!$D$7:$D$1439,MATCH(B152,Historical!$B$7:$B$1446,0))=0,"n/a",(INDEX(Historical!$C$7:$C$1439,MATCH(B152,Historical!$B$7:$B$1446,0))/INDEX(Historical!$D$7:$D$1439,MATCH(B152,Historical!$B$7:$B$1446,0))-1)*100)</f>
        <v>33.33333333333335</v>
      </c>
      <c r="T152" s="761">
        <f>IF(INDEX(Historical!$F$7:$F$1432,MATCH(B152,Historical!$B$7:$B$1446,0))=0,"n/a",((INDEX(Historical!$C$7:$C$1439,MATCH(B152,Historical!$B$7:$B$1446,0))/INDEX(Historical!$F$7:$F$1432,MATCH(B152,Historical!$B$7:$B$1446,0)))^(1/3)-1)*100)</f>
        <v>35.02127623583273</v>
      </c>
      <c r="U152" s="761" t="str">
        <f>IF(INDEX(Historical!$H$7:$H$1432,MATCH(B152,Historical!$B$7:$B$1446,0))=0,"n/a",((INDEX(Historical!$C$7:$C$1439,MATCH(B152,Historical!$B$7:$B$1446,0))/INDEX(Historical!$H$7:$H$1432,MATCH(B152,Historical!$B$7:$B$1446,0)))^(1/5)-1)*100)</f>
        <v>n/a</v>
      </c>
      <c r="V152" s="761">
        <f>IF(INDEX(Historical!$O$7:$O$1432,MATCH(B152,Historical!$B$7:$B$1446,0))=0,"n/a",((INDEX(Historical!$C$7:$C$1439,MATCH(B152,Historical!$B$7:$B$1446,0))/INDEX(Historical!$O$7:$O$1432,MATCH(B152,Historical!$B$7:$B$1446,0)))^(1/10)-1)*100)</f>
        <v>-8.1034154581234077</v>
      </c>
      <c r="W152" s="762" t="str">
        <f t="shared" si="38"/>
        <v>n/a</v>
      </c>
      <c r="X152" s="763" t="str">
        <f t="shared" si="39"/>
        <v>n/a</v>
      </c>
      <c r="Y152" s="715"/>
      <c r="Z152" s="704">
        <f t="shared" si="40"/>
        <v>33.082706766917291</v>
      </c>
      <c r="AA152" s="937">
        <f t="shared" si="41"/>
        <v>16.375939849624061</v>
      </c>
      <c r="AB152" s="641">
        <v>12</v>
      </c>
      <c r="AC152" s="918">
        <v>1.33</v>
      </c>
      <c r="AD152" s="918">
        <v>2.74</v>
      </c>
      <c r="AE152" s="918">
        <v>3.84</v>
      </c>
      <c r="AF152" s="918">
        <v>1.22</v>
      </c>
      <c r="AG152" s="918">
        <v>8.9</v>
      </c>
      <c r="AH152" s="918">
        <v>51</v>
      </c>
      <c r="AI152" s="918">
        <v>11.97</v>
      </c>
      <c r="AJ152" s="918">
        <v>30.7</v>
      </c>
      <c r="AK152" s="918">
        <v>6</v>
      </c>
      <c r="AL152" s="930">
        <v>381.37</v>
      </c>
      <c r="AM152" s="924">
        <v>16.5</v>
      </c>
      <c r="AN152" s="918">
        <v>0.17</v>
      </c>
      <c r="AO152" s="804" t="str">
        <f t="shared" si="42"/>
        <v>n/a</v>
      </c>
      <c r="AP152" s="805" t="str">
        <f t="shared" si="43"/>
        <v>n/a</v>
      </c>
      <c r="AQ152" s="938">
        <f t="shared" si="44"/>
        <v>-5.7694396905090928</v>
      </c>
      <c r="AR152" s="704">
        <f>INDEX(Historical!$C$7:$C$1439,MATCH(B152,Historical!$B$7:$B$1446,0))*IF(AH152="n/a",1.03,IF(AH152&lt;0,1.01,IF(AH152&gt;10,1.1,(1+AH152/100))))</f>
        <v>0.35200000000000004</v>
      </c>
      <c r="AS152" s="937">
        <f t="shared" si="45"/>
        <v>0.38720000000000004</v>
      </c>
      <c r="AT152" s="937">
        <f t="shared" si="49"/>
        <v>0.41043200000000007</v>
      </c>
      <c r="AU152" s="937">
        <f t="shared" si="49"/>
        <v>0.4350579200000001</v>
      </c>
      <c r="AV152" s="937">
        <f t="shared" si="49"/>
        <v>0.4611613952000001</v>
      </c>
      <c r="AW152" s="704">
        <f t="shared" si="46"/>
        <v>2.0458513152000002</v>
      </c>
      <c r="AX152" s="812">
        <f t="shared" si="47"/>
        <v>9.3932567272727283</v>
      </c>
      <c r="AY152" s="997">
        <v>0.77</v>
      </c>
      <c r="AZ152" s="924">
        <v>9.31</v>
      </c>
      <c r="BA152" s="924">
        <v>-19.18</v>
      </c>
      <c r="BB152" s="924">
        <v>-9.1800000000000015</v>
      </c>
      <c r="BC152" s="924">
        <v>-9.9699999999999989</v>
      </c>
      <c r="BE152" s="666">
        <v>2014</v>
      </c>
      <c r="BF152" s="948" t="e">
        <f>#VALUE!</f>
        <v>#VALUE!</v>
      </c>
      <c r="BG152" s="933">
        <v>0.89999999999999991</v>
      </c>
    </row>
    <row r="153" spans="1:59" ht="11.25" customHeight="1" x14ac:dyDescent="0.2">
      <c r="A153" s="537" t="s">
        <v>500</v>
      </c>
      <c r="B153" s="927" t="s">
        <v>501</v>
      </c>
      <c r="C153" s="994" t="s">
        <v>108</v>
      </c>
      <c r="D153" s="994" t="s">
        <v>4376</v>
      </c>
      <c r="E153" s="794">
        <v>21</v>
      </c>
      <c r="F153" s="526">
        <v>156</v>
      </c>
      <c r="G153" s="526" t="s">
        <v>115</v>
      </c>
      <c r="H153" s="526" t="s">
        <v>115</v>
      </c>
      <c r="I153" s="918">
        <v>50.49</v>
      </c>
      <c r="J153" s="704">
        <f t="shared" si="35"/>
        <v>3.0104971281441868</v>
      </c>
      <c r="K153" s="935">
        <v>0.38</v>
      </c>
      <c r="L153" s="641">
        <v>4</v>
      </c>
      <c r="M153" s="695">
        <f t="shared" si="36"/>
        <v>1.52</v>
      </c>
      <c r="N153" s="923" t="s">
        <v>149</v>
      </c>
      <c r="O153" s="798">
        <v>0.37</v>
      </c>
      <c r="P153" s="660">
        <v>43245</v>
      </c>
      <c r="Q153" s="660">
        <v>43265</v>
      </c>
      <c r="R153" s="695">
        <f t="shared" si="37"/>
        <v>2.7027027027027053</v>
      </c>
      <c r="S153" s="761">
        <f>IF(INDEX(Historical!$D$7:$D$1439,MATCH(B153,Historical!$B$7:$B$1446,0))=0,"n/a",(INDEX(Historical!$C$7:$C$1439,MATCH(B153,Historical!$B$7:$B$1446,0))/INDEX(Historical!$D$7:$D$1439,MATCH(B153,Historical!$B$7:$B$1446,0))-1)*100)</f>
        <v>2.7210884353741749</v>
      </c>
      <c r="T153" s="761">
        <f>IF(INDEX(Historical!$F$7:$F$1432,MATCH(B153,Historical!$B$7:$B$1446,0))=0,"n/a",((INDEX(Historical!$C$7:$C$1439,MATCH(B153,Historical!$B$7:$B$1446,0))/INDEX(Historical!$F$7:$F$1432,MATCH(B153,Historical!$B$7:$B$1446,0)))^(1/3)-1)*100)</f>
        <v>2.310281173110118</v>
      </c>
      <c r="U153" s="761">
        <f>IF(INDEX(Historical!$H$7:$H$1432,MATCH(B153,Historical!$B$7:$B$1446,0))=0,"n/a",((INDEX(Historical!$C$7:$C$1439,MATCH(B153,Historical!$B$7:$B$1446,0))/INDEX(Historical!$H$7:$H$1432,MATCH(B153,Historical!$B$7:$B$1446,0)))^(1/5)-1)*100)</f>
        <v>2.2653798367697986</v>
      </c>
      <c r="V153" s="761">
        <f>IF(INDEX(Historical!$O$7:$O$1432,MATCH(B153,Historical!$B$7:$B$1446,0))=0,"n/a",((INDEX(Historical!$C$7:$C$1439,MATCH(B153,Historical!$B$7:$B$1446,0))/INDEX(Historical!$O$7:$O$1432,MATCH(B153,Historical!$B$7:$B$1446,0)))^(1/10)-1)*100)</f>
        <v>5.3109289693083817</v>
      </c>
      <c r="W153" s="762">
        <f t="shared" si="38"/>
        <v>0.42655058086096165</v>
      </c>
      <c r="X153" s="763" t="str">
        <f t="shared" si="39"/>
        <v>n/a</v>
      </c>
      <c r="Y153" s="927"/>
      <c r="Z153" s="704" t="str">
        <f t="shared" si="40"/>
        <v>n/a</v>
      </c>
      <c r="AA153" s="937" t="str">
        <f t="shared" si="41"/>
        <v>n/a</v>
      </c>
      <c r="AB153" s="641">
        <v>12</v>
      </c>
      <c r="AC153" s="918" t="s">
        <v>137</v>
      </c>
      <c r="AD153" s="918" t="s">
        <v>137</v>
      </c>
      <c r="AE153" s="918" t="s">
        <v>137</v>
      </c>
      <c r="AF153" s="918" t="s">
        <v>137</v>
      </c>
      <c r="AG153" s="918" t="s">
        <v>137</v>
      </c>
      <c r="AH153" s="918" t="s">
        <v>137</v>
      </c>
      <c r="AI153" s="918" t="s">
        <v>137</v>
      </c>
      <c r="AJ153" s="918" t="s">
        <v>137</v>
      </c>
      <c r="AK153" s="918" t="s">
        <v>137</v>
      </c>
      <c r="AL153" s="930" t="s">
        <v>137</v>
      </c>
      <c r="AM153" s="924" t="s">
        <v>137</v>
      </c>
      <c r="AN153" s="918" t="s">
        <v>137</v>
      </c>
      <c r="AO153" s="804" t="str">
        <f t="shared" si="42"/>
        <v>n/a</v>
      </c>
      <c r="AP153" s="805">
        <f t="shared" si="43"/>
        <v>5.2758769649139854</v>
      </c>
      <c r="AQ153" s="938" t="str">
        <f t="shared" si="44"/>
        <v>n/a</v>
      </c>
      <c r="AR153" s="704">
        <f>INDEX(Historical!$C$7:$C$1439,MATCH(B153,Historical!$B$7:$B$1446,0))*IF(AH153="n/a",1.03,IF(AH153&lt;0,1.01,IF(AH153&gt;10,1.1,(1+AH153/100))))</f>
        <v>1.5553000000000001</v>
      </c>
      <c r="AS153" s="937">
        <f t="shared" si="45"/>
        <v>1.6019590000000001</v>
      </c>
      <c r="AT153" s="937">
        <f t="shared" si="49"/>
        <v>1.6500177700000003</v>
      </c>
      <c r="AU153" s="937">
        <f t="shared" si="49"/>
        <v>1.6995183031000003</v>
      </c>
      <c r="AV153" s="937">
        <f t="shared" si="49"/>
        <v>1.7505038521930003</v>
      </c>
      <c r="AW153" s="704">
        <f t="shared" si="46"/>
        <v>8.2572989252930018</v>
      </c>
      <c r="AX153" s="812">
        <f t="shared" si="47"/>
        <v>16.354325461067539</v>
      </c>
      <c r="AY153" s="997" t="s">
        <v>137</v>
      </c>
      <c r="AZ153" s="924" t="s">
        <v>137</v>
      </c>
      <c r="BA153" s="924" t="s">
        <v>137</v>
      </c>
      <c r="BB153" s="924" t="s">
        <v>137</v>
      </c>
      <c r="BC153" s="924" t="s">
        <v>137</v>
      </c>
      <c r="BD153" s="963" t="s">
        <v>4301</v>
      </c>
      <c r="BE153" s="666">
        <v>1998</v>
      </c>
      <c r="BF153" s="948" t="e">
        <f>#VALUE!</f>
        <v>#VALUE!</v>
      </c>
      <c r="BG153" s="933" t="s">
        <v>137</v>
      </c>
    </row>
    <row r="154" spans="1:59" ht="11.25" customHeight="1" x14ac:dyDescent="0.2">
      <c r="A154" s="630" t="s">
        <v>4338</v>
      </c>
      <c r="B154" s="633" t="s">
        <v>3825</v>
      </c>
      <c r="C154" s="994" t="s">
        <v>4356</v>
      </c>
      <c r="D154" s="994" t="s">
        <v>4357</v>
      </c>
      <c r="E154" s="794">
        <v>5</v>
      </c>
      <c r="F154" s="526">
        <v>853</v>
      </c>
      <c r="G154" s="526" t="s">
        <v>106</v>
      </c>
      <c r="H154" s="526" t="s">
        <v>106</v>
      </c>
      <c r="I154" s="926">
        <v>128</v>
      </c>
      <c r="J154" s="704">
        <f t="shared" si="35"/>
        <v>3.515625</v>
      </c>
      <c r="K154" s="929">
        <v>1.125</v>
      </c>
      <c r="L154" s="641">
        <v>4</v>
      </c>
      <c r="M154" s="695">
        <f t="shared" si="36"/>
        <v>4.5</v>
      </c>
      <c r="N154" s="923" t="s">
        <v>320</v>
      </c>
      <c r="O154" s="797">
        <v>1.05</v>
      </c>
      <c r="P154" s="917">
        <v>43447</v>
      </c>
      <c r="Q154" s="917">
        <v>43465</v>
      </c>
      <c r="R154" s="695">
        <f t="shared" si="37"/>
        <v>7.1428571428571379</v>
      </c>
      <c r="S154" s="761">
        <f>IF(INDEX(Historical!$D$7:$D$1439,MATCH(B154,Historical!$B$7:$B$1446,0))=0,"n/a",(INDEX(Historical!$C$7:$C$1439,MATCH(B154,Historical!$B$7:$B$1446,0))/INDEX(Historical!$D$7:$D$1439,MATCH(B154,Historical!$B$7:$B$1446,0))-1)*100)</f>
        <v>9.6153846153846256</v>
      </c>
      <c r="T154" s="761">
        <f>IF(INDEX(Historical!$F$7:$F$1432,MATCH(B154,Historical!$B$7:$B$1446,0))=0,"n/a",((INDEX(Historical!$C$7:$C$1439,MATCH(B154,Historical!$B$7:$B$1446,0))/INDEX(Historical!$F$7:$F$1432,MATCH(B154,Historical!$B$7:$B$1446,0)))^(1/3)-1)*100)</f>
        <v>8.5208863732980191</v>
      </c>
      <c r="U154" s="761" t="str">
        <f>IF(INDEX(Historical!$H$7:$H$1432,MATCH(B154,Historical!$B$7:$B$1446,0))=0,"n/a",((INDEX(Historical!$C$7:$C$1439,MATCH(B154,Historical!$B$7:$B$1446,0))/INDEX(Historical!$H$7:$H$1432,MATCH(B154,Historical!$B$7:$B$1446,0)))^(1/5)-1)*100)</f>
        <v>n/a</v>
      </c>
      <c r="V154" s="761" t="str">
        <f>IF(INDEX(Historical!$O$7:$O$1432,MATCH(B154,Historical!$B$7:$B$1446,0))=0,"n/a",((INDEX(Historical!$C$7:$C$1439,MATCH(B154,Historical!$B$7:$B$1446,0))/INDEX(Historical!$O$7:$O$1432,MATCH(B154,Historical!$B$7:$B$1446,0)))^(1/10)-1)*100)</f>
        <v>n/a</v>
      </c>
      <c r="W154" s="762" t="str">
        <f t="shared" si="38"/>
        <v>n/a</v>
      </c>
      <c r="X154" s="763" t="str">
        <f t="shared" si="39"/>
        <v>n/a</v>
      </c>
      <c r="Y154" s="715"/>
      <c r="Z154" s="704">
        <f t="shared" si="40"/>
        <v>333.33333333333331</v>
      </c>
      <c r="AA154" s="937">
        <f t="shared" si="41"/>
        <v>94.81481481481481</v>
      </c>
      <c r="AB154" s="641">
        <v>12</v>
      </c>
      <c r="AC154" s="918">
        <v>1.35</v>
      </c>
      <c r="AD154" s="918">
        <v>4.84</v>
      </c>
      <c r="AE154" s="918">
        <v>9.8800000000000008</v>
      </c>
      <c r="AF154" s="918">
        <v>4.3899999999999997</v>
      </c>
      <c r="AG154" s="918">
        <v>4.5</v>
      </c>
      <c r="AH154" s="918">
        <v>27.800000000000004</v>
      </c>
      <c r="AI154" s="918">
        <v>16.13</v>
      </c>
      <c r="AJ154" s="918">
        <v>55.1</v>
      </c>
      <c r="AK154" s="918">
        <v>19.670000000000002</v>
      </c>
      <c r="AL154" s="918">
        <v>53570</v>
      </c>
      <c r="AM154" s="924">
        <v>0.4</v>
      </c>
      <c r="AN154" s="918">
        <v>1.39</v>
      </c>
      <c r="AO154" s="804" t="str">
        <f t="shared" si="42"/>
        <v>n/a</v>
      </c>
      <c r="AP154" s="805" t="str">
        <f t="shared" si="43"/>
        <v>n/a</v>
      </c>
      <c r="AQ154" s="938">
        <f t="shared" si="44"/>
        <v>330.10956590516275</v>
      </c>
      <c r="AR154" s="704">
        <f>INDEX(Historical!$C$7:$C$1439,MATCH(B154,Historical!$B$7:$B$1446,0))*IF(AH154="n/a",1.03,IF(AH154&lt;0,1.01,IF(AH154&gt;10,1.1,(1+AH154/100))))</f>
        <v>4.7025000000000006</v>
      </c>
      <c r="AS154" s="937">
        <f t="shared" si="45"/>
        <v>5.1727500000000006</v>
      </c>
      <c r="AT154" s="937">
        <f t="shared" si="49"/>
        <v>5.6900250000000012</v>
      </c>
      <c r="AU154" s="937">
        <f t="shared" si="49"/>
        <v>6.259027500000002</v>
      </c>
      <c r="AV154" s="937">
        <f t="shared" si="49"/>
        <v>6.8849302500000027</v>
      </c>
      <c r="AW154" s="704">
        <f t="shared" si="46"/>
        <v>28.709232750000009</v>
      </c>
      <c r="AX154" s="812">
        <f t="shared" si="47"/>
        <v>22.429088085937508</v>
      </c>
      <c r="AY154" s="997">
        <v>0.46</v>
      </c>
      <c r="AZ154" s="924">
        <v>29.49</v>
      </c>
      <c r="BA154" s="924">
        <v>0.25</v>
      </c>
      <c r="BB154" s="924">
        <v>7.4499999999999993</v>
      </c>
      <c r="BC154" s="924">
        <v>14.2</v>
      </c>
      <c r="BE154" s="666">
        <v>2014</v>
      </c>
      <c r="BF154" s="948" t="e">
        <f>#VALUE!</f>
        <v>#VALUE!</v>
      </c>
      <c r="BG154" s="933">
        <v>1.7000000000000002</v>
      </c>
    </row>
    <row r="155" spans="1:59" ht="11.25" customHeight="1" x14ac:dyDescent="0.2">
      <c r="A155" s="630" t="s">
        <v>1087</v>
      </c>
      <c r="B155" s="927" t="s">
        <v>1088</v>
      </c>
      <c r="C155" s="994" t="s">
        <v>4380</v>
      </c>
      <c r="D155" s="994" t="s">
        <v>4389</v>
      </c>
      <c r="E155" s="794">
        <v>8</v>
      </c>
      <c r="F155" s="526">
        <v>575</v>
      </c>
      <c r="G155" s="526" t="s">
        <v>106</v>
      </c>
      <c r="H155" s="526" t="s">
        <v>106</v>
      </c>
      <c r="I155" s="926">
        <v>54.25</v>
      </c>
      <c r="J155" s="704">
        <f t="shared" si="35"/>
        <v>4.2764976958525347</v>
      </c>
      <c r="K155" s="929">
        <v>0.57999999999999996</v>
      </c>
      <c r="L155" s="641">
        <v>4</v>
      </c>
      <c r="M155" s="695">
        <f t="shared" si="36"/>
        <v>2.3199999999999998</v>
      </c>
      <c r="N155" s="923" t="s">
        <v>3969</v>
      </c>
      <c r="O155" s="797">
        <v>0.56000000000000005</v>
      </c>
      <c r="P155" s="917">
        <v>43531</v>
      </c>
      <c r="Q155" s="917">
        <v>43553</v>
      </c>
      <c r="R155" s="695">
        <f t="shared" si="37"/>
        <v>3.5714285714285547</v>
      </c>
      <c r="S155" s="761">
        <f>IF(INDEX(Historical!$D$7:$D$1439,MATCH(B155,Historical!$B$7:$B$1446,0))=0,"n/a",(INDEX(Historical!$C$7:$C$1439,MATCH(B155,Historical!$B$7:$B$1446,0))/INDEX(Historical!$D$7:$D$1439,MATCH(B155,Historical!$B$7:$B$1446,0))-1)*100)</f>
        <v>17.777777777777803</v>
      </c>
      <c r="T155" s="761">
        <f>IF(INDEX(Historical!$F$7:$F$1432,MATCH(B155,Historical!$B$7:$B$1446,0))=0,"n/a",((INDEX(Historical!$C$7:$C$1439,MATCH(B155,Historical!$B$7:$B$1446,0))/INDEX(Historical!$F$7:$F$1432,MATCH(B155,Historical!$B$7:$B$1446,0)))^(1/3)-1)*100)</f>
        <v>13.238559226329594</v>
      </c>
      <c r="U155" s="761">
        <f>IF(INDEX(Historical!$H$7:$H$1432,MATCH(B155,Historical!$B$7:$B$1446,0))=0,"n/a",((INDEX(Historical!$C$7:$C$1439,MATCH(B155,Historical!$B$7:$B$1446,0))/INDEX(Historical!$H$7:$H$1432,MATCH(B155,Historical!$B$7:$B$1446,0)))^(1/5)-1)*100)</f>
        <v>22.773448249204954</v>
      </c>
      <c r="V155" s="761" t="str">
        <f>IF(INDEX(Historical!$O$7:$O$1432,MATCH(B155,Historical!$B$7:$B$1446,0))=0,"n/a",((INDEX(Historical!$C$7:$C$1439,MATCH(B155,Historical!$B$7:$B$1446,0))/INDEX(Historical!$O$7:$O$1432,MATCH(B155,Historical!$B$7:$B$1446,0)))^(1/10)-1)*100)</f>
        <v>n/a</v>
      </c>
      <c r="W155" s="762" t="str">
        <f t="shared" si="38"/>
        <v>n/a</v>
      </c>
      <c r="X155" s="763" t="str">
        <f t="shared" si="39"/>
        <v>n/a</v>
      </c>
      <c r="Y155" s="928"/>
      <c r="Z155" s="704">
        <f t="shared" si="40"/>
        <v>368.25396825396825</v>
      </c>
      <c r="AA155" s="937">
        <f t="shared" si="41"/>
        <v>86.111111111111114</v>
      </c>
      <c r="AB155" s="641">
        <v>12</v>
      </c>
      <c r="AC155" s="918">
        <v>0.63</v>
      </c>
      <c r="AD155" s="918" t="s">
        <v>137</v>
      </c>
      <c r="AE155" s="918">
        <v>4.92</v>
      </c>
      <c r="AF155" s="920" t="s">
        <v>137</v>
      </c>
      <c r="AG155" s="918">
        <v>-23.599999999999998</v>
      </c>
      <c r="AH155" s="918">
        <v>65.100000000000009</v>
      </c>
      <c r="AI155" s="918">
        <v>35.130000000000003</v>
      </c>
      <c r="AJ155" s="918">
        <v>-12.2</v>
      </c>
      <c r="AK155" s="918" t="s">
        <v>137</v>
      </c>
      <c r="AL155" s="930">
        <v>2560</v>
      </c>
      <c r="AM155" s="924">
        <v>0.8</v>
      </c>
      <c r="AN155" s="918" t="s">
        <v>137</v>
      </c>
      <c r="AO155" s="804">
        <f t="shared" si="42"/>
        <v>-59.061165166053627</v>
      </c>
      <c r="AP155" s="805">
        <f t="shared" si="43"/>
        <v>27.049945945057488</v>
      </c>
      <c r="AQ155" s="938" t="str">
        <f t="shared" si="44"/>
        <v>n/a</v>
      </c>
      <c r="AR155" s="704">
        <f>INDEX(Historical!$C$7:$C$1439,MATCH(B155,Historical!$B$7:$B$1446,0))*IF(AH155="n/a",1.03,IF(AH155&lt;0,1.01,IF(AH155&gt;10,1.1,(1+AH155/100))))</f>
        <v>2.3320000000000003</v>
      </c>
      <c r="AS155" s="937">
        <f t="shared" si="45"/>
        <v>2.5652000000000004</v>
      </c>
      <c r="AT155" s="937">
        <f t="shared" si="49"/>
        <v>2.6421560000000004</v>
      </c>
      <c r="AU155" s="937">
        <f t="shared" si="49"/>
        <v>2.7214206800000005</v>
      </c>
      <c r="AV155" s="937">
        <f t="shared" si="49"/>
        <v>2.8030633004000007</v>
      </c>
      <c r="AW155" s="704">
        <f t="shared" si="46"/>
        <v>13.063839980400004</v>
      </c>
      <c r="AX155" s="812">
        <f t="shared" si="47"/>
        <v>24.080811023778811</v>
      </c>
      <c r="AY155" s="997">
        <v>0.71</v>
      </c>
      <c r="AZ155" s="924">
        <v>28.4</v>
      </c>
      <c r="BA155" s="924">
        <v>-5.8999999999999995</v>
      </c>
      <c r="BB155" s="924">
        <v>9.379999999999999</v>
      </c>
      <c r="BC155" s="924">
        <v>6.39</v>
      </c>
      <c r="BD155" s="989"/>
      <c r="BE155" s="666">
        <v>2012</v>
      </c>
      <c r="BF155" s="948" t="e">
        <f>#VALUE!</f>
        <v>#VALUE!</v>
      </c>
      <c r="BG155" s="933">
        <v>3.9</v>
      </c>
    </row>
    <row r="156" spans="1:59" ht="11.25" customHeight="1" x14ac:dyDescent="0.2">
      <c r="A156" s="932" t="s">
        <v>4460</v>
      </c>
      <c r="B156" s="927" t="s">
        <v>3820</v>
      </c>
      <c r="C156" s="994" t="s">
        <v>4227</v>
      </c>
      <c r="D156" s="994" t="s">
        <v>4406</v>
      </c>
      <c r="E156" s="794">
        <v>5</v>
      </c>
      <c r="F156" s="526">
        <v>799</v>
      </c>
      <c r="G156" s="526" t="s">
        <v>106</v>
      </c>
      <c r="H156" s="526" t="s">
        <v>106</v>
      </c>
      <c r="I156" s="926">
        <v>58.82</v>
      </c>
      <c r="J156" s="704">
        <f t="shared" si="35"/>
        <v>1.0200612036722203</v>
      </c>
      <c r="K156" s="929">
        <v>0.15</v>
      </c>
      <c r="L156" s="641">
        <v>4</v>
      </c>
      <c r="M156" s="695">
        <f t="shared" si="36"/>
        <v>0.6</v>
      </c>
      <c r="N156" s="923" t="s">
        <v>320</v>
      </c>
      <c r="O156" s="797">
        <v>0.14000000000000001</v>
      </c>
      <c r="P156" s="919">
        <v>43069</v>
      </c>
      <c r="Q156" s="919">
        <v>43097</v>
      </c>
      <c r="R156" s="695">
        <f t="shared" si="37"/>
        <v>7.1428571428571281</v>
      </c>
      <c r="S156" s="761">
        <f>IF(INDEX(Historical!$D$7:$D$1439,MATCH(B156,Historical!$B$7:$B$1446,0))=0,"n/a",(INDEX(Historical!$C$7:$C$1439,MATCH(B156,Historical!$B$7:$B$1446,0))/INDEX(Historical!$D$7:$D$1439,MATCH(B156,Historical!$B$7:$B$1446,0))-1)*100)</f>
        <v>5.2631578947368363</v>
      </c>
      <c r="T156" s="761">
        <f>IF(INDEX(Historical!$F$7:$F$1432,MATCH(B156,Historical!$B$7:$B$1446,0))=0,"n/a",((INDEX(Historical!$C$7:$C$1439,MATCH(B156,Historical!$B$7:$B$1446,0))/INDEX(Historical!$F$7:$F$1432,MATCH(B156,Historical!$B$7:$B$1446,0)))^(1/3)-1)*100)</f>
        <v>6.6224564261434971</v>
      </c>
      <c r="U156" s="761" t="str">
        <f>IF(INDEX(Historical!$H$7:$H$1432,MATCH(B156,Historical!$B$7:$B$1446,0))=0,"n/a",((INDEX(Historical!$C$7:$C$1439,MATCH(B156,Historical!$B$7:$B$1446,0))/INDEX(Historical!$H$7:$H$1432,MATCH(B156,Historical!$B$7:$B$1446,0)))^(1/5)-1)*100)</f>
        <v>n/a</v>
      </c>
      <c r="V156" s="761" t="str">
        <f>IF(INDEX(Historical!$O$7:$O$1432,MATCH(B156,Historical!$B$7:$B$1446,0))=0,"n/a",((INDEX(Historical!$C$7:$C$1439,MATCH(B156,Historical!$B$7:$B$1446,0))/INDEX(Historical!$O$7:$O$1432,MATCH(B156,Historical!$B$7:$B$1446,0)))^(1/10)-1)*100)</f>
        <v>n/a</v>
      </c>
      <c r="W156" s="762" t="str">
        <f t="shared" si="38"/>
        <v>n/a</v>
      </c>
      <c r="X156" s="763" t="str">
        <f t="shared" si="39"/>
        <v>n/a</v>
      </c>
      <c r="Y156" s="928"/>
      <c r="Z156" s="704">
        <f t="shared" si="40"/>
        <v>21.052631578947366</v>
      </c>
      <c r="AA156" s="937">
        <f t="shared" si="41"/>
        <v>20.638596491228071</v>
      </c>
      <c r="AB156" s="641">
        <v>6</v>
      </c>
      <c r="AC156" s="918">
        <v>2.85</v>
      </c>
      <c r="AD156" s="918">
        <v>2.0699999999999998</v>
      </c>
      <c r="AE156" s="918">
        <v>3.29</v>
      </c>
      <c r="AF156" s="918" t="s">
        <v>137</v>
      </c>
      <c r="AG156" s="918">
        <v>-105.2</v>
      </c>
      <c r="AH156" s="918">
        <v>32.800000000000004</v>
      </c>
      <c r="AI156" s="918">
        <v>13.700000000000001</v>
      </c>
      <c r="AJ156" s="918">
        <v>16.400000000000002</v>
      </c>
      <c r="AK156" s="918">
        <v>10</v>
      </c>
      <c r="AL156" s="930">
        <v>7540</v>
      </c>
      <c r="AM156" s="924">
        <v>0.2</v>
      </c>
      <c r="AN156" s="918" t="s">
        <v>137</v>
      </c>
      <c r="AO156" s="804" t="str">
        <f t="shared" si="42"/>
        <v>n/a</v>
      </c>
      <c r="AP156" s="805" t="str">
        <f t="shared" si="43"/>
        <v>n/a</v>
      </c>
      <c r="AQ156" s="938" t="str">
        <f t="shared" si="44"/>
        <v>n/a</v>
      </c>
      <c r="AR156" s="704">
        <f>INDEX(Historical!$C$7:$C$1439,MATCH(B156,Historical!$B$7:$B$1446,0))*IF(AH156="n/a",1.03,IF(AH156&lt;0,1.01,IF(AH156&gt;10,1.1,(1+AH156/100))))</f>
        <v>0.66</v>
      </c>
      <c r="AS156" s="937">
        <f t="shared" si="45"/>
        <v>0.72600000000000009</v>
      </c>
      <c r="AT156" s="937">
        <f t="shared" si="49"/>
        <v>0.7986000000000002</v>
      </c>
      <c r="AU156" s="937">
        <f t="shared" si="49"/>
        <v>0.87846000000000024</v>
      </c>
      <c r="AV156" s="937">
        <f t="shared" si="49"/>
        <v>0.96630600000000033</v>
      </c>
      <c r="AW156" s="704">
        <f t="shared" si="46"/>
        <v>4.0293660000000013</v>
      </c>
      <c r="AX156" s="812">
        <f t="shared" si="47"/>
        <v>6.8503332199932014</v>
      </c>
      <c r="AY156" s="997">
        <v>0.73</v>
      </c>
      <c r="AZ156" s="924">
        <v>33.660000000000004</v>
      </c>
      <c r="BA156" s="924">
        <v>-13.459999999999999</v>
      </c>
      <c r="BB156" s="924">
        <v>5.99</v>
      </c>
      <c r="BC156" s="924">
        <v>2.2999999999999998</v>
      </c>
      <c r="BE156" s="666">
        <v>2014</v>
      </c>
      <c r="BF156" s="948" t="e">
        <f>#VALUE!</f>
        <v>#VALUE!</v>
      </c>
      <c r="BG156" s="933">
        <v>12.7</v>
      </c>
    </row>
    <row r="157" spans="1:59" ht="11.25" customHeight="1" x14ac:dyDescent="0.2">
      <c r="A157" s="537" t="s">
        <v>1048</v>
      </c>
      <c r="B157" s="927" t="s">
        <v>1049</v>
      </c>
      <c r="C157" s="994" t="s">
        <v>4227</v>
      </c>
      <c r="D157" s="994" t="s">
        <v>4375</v>
      </c>
      <c r="E157" s="794">
        <v>6</v>
      </c>
      <c r="F157" s="526">
        <v>743</v>
      </c>
      <c r="G157" s="526" t="s">
        <v>106</v>
      </c>
      <c r="H157" s="526" t="s">
        <v>106</v>
      </c>
      <c r="I157" s="926">
        <v>96.37</v>
      </c>
      <c r="J157" s="704">
        <f t="shared" si="35"/>
        <v>1.2244474421500466</v>
      </c>
      <c r="K157" s="929">
        <v>0.29499999999999998</v>
      </c>
      <c r="L157" s="641">
        <v>4</v>
      </c>
      <c r="M157" s="695">
        <f t="shared" si="36"/>
        <v>1.18</v>
      </c>
      <c r="N157" s="923" t="s">
        <v>143</v>
      </c>
      <c r="O157" s="797">
        <v>0.21</v>
      </c>
      <c r="P157" s="917">
        <v>43427</v>
      </c>
      <c r="Q157" s="917">
        <v>43444</v>
      </c>
      <c r="R157" s="695">
        <f t="shared" si="37"/>
        <v>40.476190476190474</v>
      </c>
      <c r="S157" s="761">
        <f>IF(INDEX(Historical!$D$7:$D$1439,MATCH(B157,Historical!$B$7:$B$1446,0))=0,"n/a",(INDEX(Historical!$C$7:$C$1439,MATCH(B157,Historical!$B$7:$B$1446,0))/INDEX(Historical!$D$7:$D$1439,MATCH(B157,Historical!$B$7:$B$1446,0))-1)*100)</f>
        <v>34.057971014492772</v>
      </c>
      <c r="T157" s="761">
        <f>IF(INDEX(Historical!$F$7:$F$1432,MATCH(B157,Historical!$B$7:$B$1446,0))=0,"n/a",((INDEX(Historical!$C$7:$C$1439,MATCH(B157,Historical!$B$7:$B$1446,0))/INDEX(Historical!$F$7:$F$1432,MATCH(B157,Historical!$B$7:$B$1446,0)))^(1/3)-1)*100)</f>
        <v>43.966024773608495</v>
      </c>
      <c r="U157" s="761">
        <f>IF(INDEX(Historical!$H$7:$H$1432,MATCH(B157,Historical!$B$7:$B$1446,0))=0,"n/a",((INDEX(Historical!$C$7:$C$1439,MATCH(B157,Historical!$B$7:$B$1446,0))/INDEX(Historical!$H$7:$H$1432,MATCH(B157,Historical!$B$7:$B$1446,0)))^(1/5)-1)*100)</f>
        <v>85.161444650143309</v>
      </c>
      <c r="V157" s="761" t="str">
        <f>IF(INDEX(Historical!$O$7:$O$1432,MATCH(B157,Historical!$B$7:$B$1446,0))=0,"n/a",((INDEX(Historical!$C$7:$C$1439,MATCH(B157,Historical!$B$7:$B$1446,0))/INDEX(Historical!$O$7:$O$1432,MATCH(B157,Historical!$B$7:$B$1446,0)))^(1/10)-1)*100)</f>
        <v>n/a</v>
      </c>
      <c r="W157" s="762" t="str">
        <f t="shared" si="38"/>
        <v>n/a</v>
      </c>
      <c r="X157" s="763">
        <f t="shared" si="39"/>
        <v>2.2470038166264725</v>
      </c>
      <c r="Y157" s="708"/>
      <c r="Z157" s="704">
        <f t="shared" si="40"/>
        <v>28.229665071770338</v>
      </c>
      <c r="AA157" s="937">
        <f t="shared" si="41"/>
        <v>23.055023923444978</v>
      </c>
      <c r="AB157" s="641">
        <v>12</v>
      </c>
      <c r="AC157" s="918">
        <v>4.18</v>
      </c>
      <c r="AD157" s="918">
        <v>1.44</v>
      </c>
      <c r="AE157" s="918">
        <v>0.9</v>
      </c>
      <c r="AF157" s="918">
        <v>14.71</v>
      </c>
      <c r="AG157" s="918">
        <v>61.199999999999996</v>
      </c>
      <c r="AH157" s="918">
        <v>47.5</v>
      </c>
      <c r="AI157" s="918">
        <v>8.5400000000000009</v>
      </c>
      <c r="AJ157" s="918">
        <v>37.9</v>
      </c>
      <c r="AK157" s="918">
        <v>16</v>
      </c>
      <c r="AL157" s="930">
        <v>14570</v>
      </c>
      <c r="AM157" s="924">
        <v>1</v>
      </c>
      <c r="AN157" s="918">
        <v>3.29</v>
      </c>
      <c r="AO157" s="804">
        <f t="shared" si="42"/>
        <v>63.330868168848383</v>
      </c>
      <c r="AP157" s="805">
        <f t="shared" si="43"/>
        <v>86.385892092293361</v>
      </c>
      <c r="AQ157" s="938">
        <f t="shared" si="44"/>
        <v>288.23784343213322</v>
      </c>
      <c r="AR157" s="704">
        <f>INDEX(Historical!$C$7:$C$1439,MATCH(B157,Historical!$B$7:$B$1446,0))*IF(AH157="n/a",1.03,IF(AH157&lt;0,1.01,IF(AH157&gt;10,1.1,(1+AH157/100))))</f>
        <v>1.0175000000000001</v>
      </c>
      <c r="AS157" s="937">
        <f t="shared" si="45"/>
        <v>1.1043944999999999</v>
      </c>
      <c r="AT157" s="937">
        <f t="shared" si="49"/>
        <v>1.2148339500000001</v>
      </c>
      <c r="AU157" s="937">
        <f t="shared" si="49"/>
        <v>1.3363173450000001</v>
      </c>
      <c r="AV157" s="937">
        <f t="shared" si="49"/>
        <v>1.4699490795000003</v>
      </c>
      <c r="AW157" s="704">
        <f t="shared" si="46"/>
        <v>6.1429948745000003</v>
      </c>
      <c r="AX157" s="812">
        <f t="shared" si="47"/>
        <v>6.3743850518833662</v>
      </c>
      <c r="AY157" s="997">
        <v>1.04</v>
      </c>
      <c r="AZ157" s="924">
        <v>42.9</v>
      </c>
      <c r="BA157" s="924">
        <v>-2.94</v>
      </c>
      <c r="BB157" s="924">
        <v>5.86</v>
      </c>
      <c r="BC157" s="924">
        <v>10.84</v>
      </c>
      <c r="BE157" s="666">
        <v>2014</v>
      </c>
      <c r="BF157" s="948" t="e">
        <f>#VALUE!</f>
        <v>#VALUE!</v>
      </c>
      <c r="BG157" s="933">
        <v>8.9</v>
      </c>
    </row>
    <row r="158" spans="1:59" s="840" customFormat="1" ht="11.25" customHeight="1" x14ac:dyDescent="0.2">
      <c r="A158" s="699" t="s">
        <v>1052</v>
      </c>
      <c r="B158" s="848" t="s">
        <v>1053</v>
      </c>
      <c r="C158" s="994" t="s">
        <v>123</v>
      </c>
      <c r="D158" s="994" t="s">
        <v>4208</v>
      </c>
      <c r="E158" s="820">
        <v>9</v>
      </c>
      <c r="F158" s="526">
        <v>367</v>
      </c>
      <c r="G158" s="1151" t="s">
        <v>106</v>
      </c>
      <c r="H158" s="1151" t="s">
        <v>106</v>
      </c>
      <c r="I158" s="821">
        <v>98.61</v>
      </c>
      <c r="J158" s="822">
        <f t="shared" si="35"/>
        <v>2.1904472163066626</v>
      </c>
      <c r="K158" s="823">
        <v>0.54</v>
      </c>
      <c r="L158" s="824">
        <v>4</v>
      </c>
      <c r="M158" s="825">
        <f t="shared" si="36"/>
        <v>2.16</v>
      </c>
      <c r="N158" s="826" t="s">
        <v>698</v>
      </c>
      <c r="O158" s="827">
        <v>0.46</v>
      </c>
      <c r="P158" s="844">
        <v>43217</v>
      </c>
      <c r="Q158" s="844">
        <v>43230</v>
      </c>
      <c r="R158" s="825">
        <f t="shared" si="37"/>
        <v>17.39130434782609</v>
      </c>
      <c r="S158" s="761">
        <f>IF(INDEX(Historical!$D$7:$D$1439,MATCH(B158,Historical!$B$7:$B$1446,0))=0,"n/a",(INDEX(Historical!$C$7:$C$1439,MATCH(B158,Historical!$B$7:$B$1446,0))/INDEX(Historical!$D$7:$D$1439,MATCH(B158,Historical!$B$7:$B$1446,0))-1)*100)</f>
        <v>19.540229885057457</v>
      </c>
      <c r="T158" s="761">
        <f>IF(INDEX(Historical!$F$7:$F$1432,MATCH(B158,Historical!$B$7:$B$1446,0))=0,"n/a",((INDEX(Historical!$C$7:$C$1439,MATCH(B158,Historical!$B$7:$B$1446,0))/INDEX(Historical!$F$7:$F$1432,MATCH(B158,Historical!$B$7:$B$1446,0)))^(1/3)-1)*100)</f>
        <v>21.839609444196405</v>
      </c>
      <c r="U158" s="761">
        <f>IF(INDEX(Historical!$H$7:$H$1432,MATCH(B158,Historical!$B$7:$B$1446,0))=0,"n/a",((INDEX(Historical!$C$7:$C$1439,MATCH(B158,Historical!$B$7:$B$1446,0))/INDEX(Historical!$H$7:$H$1432,MATCH(B158,Historical!$B$7:$B$1446,0)))^(1/5)-1)*100)</f>
        <v>31.698493263108961</v>
      </c>
      <c r="V158" s="761">
        <f>IF(INDEX(Historical!$O$7:$O$1432,MATCH(B158,Historical!$B$7:$B$1446,0))=0,"n/a",((INDEX(Historical!$C$7:$C$1439,MATCH(B158,Historical!$B$7:$B$1446,0))/INDEX(Historical!$O$7:$O$1432,MATCH(B158,Historical!$B$7:$B$1446,0)))^(1/10)-1)*100)</f>
        <v>29.239222078083181</v>
      </c>
      <c r="W158" s="829">
        <f t="shared" si="38"/>
        <v>1.084108639363192</v>
      </c>
      <c r="X158" s="830">
        <f t="shared" si="39"/>
        <v>6.0958640890594156</v>
      </c>
      <c r="Y158" s="831"/>
      <c r="Z158" s="822">
        <f t="shared" si="40"/>
        <v>24.324324324324323</v>
      </c>
      <c r="AA158" s="832">
        <f t="shared" si="41"/>
        <v>11.104729729729728</v>
      </c>
      <c r="AB158" s="824">
        <v>12</v>
      </c>
      <c r="AC158" s="833">
        <v>8.8800000000000008</v>
      </c>
      <c r="AD158" s="833">
        <v>1</v>
      </c>
      <c r="AE158" s="833">
        <v>1.84</v>
      </c>
      <c r="AF158" s="833">
        <v>4.34</v>
      </c>
      <c r="AG158" s="833">
        <v>36.700000000000003</v>
      </c>
      <c r="AH158" s="833">
        <v>30.099999999999998</v>
      </c>
      <c r="AI158" s="833">
        <v>12.09</v>
      </c>
      <c r="AJ158" s="833">
        <v>5.2</v>
      </c>
      <c r="AK158" s="833">
        <v>11.12</v>
      </c>
      <c r="AL158" s="834">
        <v>13190</v>
      </c>
      <c r="AM158" s="835">
        <v>0.6</v>
      </c>
      <c r="AN158" s="833">
        <v>1.18</v>
      </c>
      <c r="AO158" s="836">
        <f t="shared" si="42"/>
        <v>22.784210749685897</v>
      </c>
      <c r="AP158" s="837">
        <f t="shared" si="43"/>
        <v>33.888940479415623</v>
      </c>
      <c r="AQ158" s="838">
        <f t="shared" si="44"/>
        <v>46.355012861841494</v>
      </c>
      <c r="AR158" s="704">
        <f>INDEX(Historical!$C$7:$C$1439,MATCH(B158,Historical!$B$7:$B$1446,0))*IF(AH158="n/a",1.03,IF(AH158&lt;0,1.01,IF(AH158&gt;10,1.1,(1+AH158/100))))</f>
        <v>2.2880000000000003</v>
      </c>
      <c r="AS158" s="832">
        <f t="shared" si="45"/>
        <v>2.5168000000000004</v>
      </c>
      <c r="AT158" s="832">
        <f t="shared" si="49"/>
        <v>2.7684800000000007</v>
      </c>
      <c r="AU158" s="832">
        <f t="shared" si="49"/>
        <v>3.0453280000000009</v>
      </c>
      <c r="AV158" s="832">
        <f t="shared" si="49"/>
        <v>3.3498608000000014</v>
      </c>
      <c r="AW158" s="822">
        <f t="shared" si="46"/>
        <v>13.968468800000004</v>
      </c>
      <c r="AX158" s="839">
        <f t="shared" si="47"/>
        <v>14.165367406956703</v>
      </c>
      <c r="AY158" s="998">
        <v>1.31</v>
      </c>
      <c r="AZ158" s="835">
        <v>18.940000000000001</v>
      </c>
      <c r="BA158" s="835">
        <v>-17.34</v>
      </c>
      <c r="BB158" s="835">
        <v>-0.86999999999999988</v>
      </c>
      <c r="BC158" s="835">
        <v>-5.56</v>
      </c>
      <c r="BD158" s="964"/>
      <c r="BE158" s="666">
        <v>2010</v>
      </c>
      <c r="BF158" s="948" t="e">
        <f>#VALUE!</f>
        <v>#VALUE!</v>
      </c>
      <c r="BG158" s="895">
        <v>12.5</v>
      </c>
    </row>
    <row r="159" spans="1:59" ht="11.25" customHeight="1" x14ac:dyDescent="0.2">
      <c r="A159" s="537" t="s">
        <v>1030</v>
      </c>
      <c r="B159" s="927" t="s">
        <v>1031</v>
      </c>
      <c r="C159" s="994" t="s">
        <v>108</v>
      </c>
      <c r="D159" s="994" t="s">
        <v>4376</v>
      </c>
      <c r="E159" s="794">
        <v>8</v>
      </c>
      <c r="F159" s="526">
        <v>552</v>
      </c>
      <c r="G159" s="526" t="s">
        <v>37</v>
      </c>
      <c r="H159" s="526" t="s">
        <v>37</v>
      </c>
      <c r="I159" s="926">
        <v>50.6</v>
      </c>
      <c r="J159" s="704">
        <f t="shared" si="35"/>
        <v>2.924901185770751</v>
      </c>
      <c r="K159" s="929">
        <v>0.37</v>
      </c>
      <c r="L159" s="641">
        <v>4</v>
      </c>
      <c r="M159" s="695">
        <f t="shared" si="36"/>
        <v>1.48</v>
      </c>
      <c r="N159" s="923" t="s">
        <v>146</v>
      </c>
      <c r="O159" s="797">
        <v>0.36</v>
      </c>
      <c r="P159" s="917">
        <v>43447</v>
      </c>
      <c r="Q159" s="917">
        <v>43466</v>
      </c>
      <c r="R159" s="695">
        <f t="shared" si="37"/>
        <v>2.7777777777777803</v>
      </c>
      <c r="S159" s="761">
        <f>IF(INDEX(Historical!$D$7:$D$1439,MATCH(B159,Historical!$B$7:$B$1446,0))=0,"n/a",(INDEX(Historical!$C$7:$C$1439,MATCH(B159,Historical!$B$7:$B$1446,0))/INDEX(Historical!$D$7:$D$1439,MATCH(B159,Historical!$B$7:$B$1446,0))-1)*100)</f>
        <v>4.5454545454545414</v>
      </c>
      <c r="T159" s="761">
        <f>IF(INDEX(Historical!$F$7:$F$1432,MATCH(B159,Historical!$B$7:$B$1446,0))=0,"n/a",((INDEX(Historical!$C$7:$C$1439,MATCH(B159,Historical!$B$7:$B$1446,0))/INDEX(Historical!$F$7:$F$1432,MATCH(B159,Historical!$B$7:$B$1446,0)))^(1/3)-1)*100)</f>
        <v>4.7689553171647248</v>
      </c>
      <c r="U159" s="761">
        <f>IF(INDEX(Historical!$H$7:$H$1432,MATCH(B159,Historical!$B$7:$B$1446,0))=0,"n/a",((INDEX(Historical!$C$7:$C$1439,MATCH(B159,Historical!$B$7:$B$1446,0))/INDEX(Historical!$H$7:$H$1432,MATCH(B159,Historical!$B$7:$B$1446,0)))^(1/5)-1)*100)</f>
        <v>3.5342923413427263</v>
      </c>
      <c r="V159" s="761">
        <f>IF(INDEX(Historical!$O$7:$O$1432,MATCH(B159,Historical!$B$7:$B$1446,0))=0,"n/a",((INDEX(Historical!$C$7:$C$1439,MATCH(B159,Historical!$B$7:$B$1446,0))/INDEX(Historical!$O$7:$O$1432,MATCH(B159,Historical!$B$7:$B$1446,0)))^(1/10)-1)*100)</f>
        <v>1.0754631688062899</v>
      </c>
      <c r="W159" s="762">
        <f t="shared" si="38"/>
        <v>3.28629788899755</v>
      </c>
      <c r="X159" s="763">
        <f t="shared" si="39"/>
        <v>0.84149817651017289</v>
      </c>
      <c r="Y159" s="715"/>
      <c r="Z159" s="704">
        <f t="shared" si="40"/>
        <v>28.737864077669901</v>
      </c>
      <c r="AA159" s="937">
        <f t="shared" si="41"/>
        <v>9.8252427184466011</v>
      </c>
      <c r="AB159" s="641">
        <v>12</v>
      </c>
      <c r="AC159" s="918">
        <v>5.15</v>
      </c>
      <c r="AD159" s="918" t="s">
        <v>137</v>
      </c>
      <c r="AE159" s="918">
        <v>1.95</v>
      </c>
      <c r="AF159" s="918">
        <v>1.1599999999999999</v>
      </c>
      <c r="AG159" s="918">
        <v>12.2</v>
      </c>
      <c r="AH159" s="918">
        <v>35.799999999999997</v>
      </c>
      <c r="AI159" s="918" t="s">
        <v>137</v>
      </c>
      <c r="AJ159" s="918">
        <v>4.2</v>
      </c>
      <c r="AK159" s="918" t="s">
        <v>137</v>
      </c>
      <c r="AL159" s="930">
        <v>180.14</v>
      </c>
      <c r="AM159" s="924">
        <v>5.8000000000000007</v>
      </c>
      <c r="AN159" s="918">
        <v>0.95</v>
      </c>
      <c r="AO159" s="804">
        <f t="shared" si="42"/>
        <v>-3.3660491913331239</v>
      </c>
      <c r="AP159" s="805">
        <f t="shared" si="43"/>
        <v>6.4591935271134773</v>
      </c>
      <c r="AQ159" s="938">
        <f t="shared" si="44"/>
        <v>-28.827965687519409</v>
      </c>
      <c r="AR159" s="704">
        <f>INDEX(Historical!$C$7:$C$1439,MATCH(B159,Historical!$B$7:$B$1446,0))*IF(AH159="n/a",1.03,IF(AH159&lt;0,1.01,IF(AH159&gt;10,1.1,(1+AH159/100))))</f>
        <v>1.518</v>
      </c>
      <c r="AS159" s="937">
        <f t="shared" si="45"/>
        <v>1.5635400000000002</v>
      </c>
      <c r="AT159" s="937">
        <f t="shared" si="49"/>
        <v>1.6104462000000002</v>
      </c>
      <c r="AU159" s="937">
        <f t="shared" si="49"/>
        <v>1.6587595860000002</v>
      </c>
      <c r="AV159" s="937">
        <f t="shared" si="49"/>
        <v>1.7085223735800001</v>
      </c>
      <c r="AW159" s="704">
        <f t="shared" si="46"/>
        <v>8.0592681595800002</v>
      </c>
      <c r="AX159" s="812">
        <f t="shared" si="47"/>
        <v>15.927407430000001</v>
      </c>
      <c r="AY159" s="997">
        <v>0.62</v>
      </c>
      <c r="AZ159" s="924">
        <v>10.549999999999999</v>
      </c>
      <c r="BA159" s="924">
        <v>-24.93</v>
      </c>
      <c r="BB159" s="924">
        <v>-0.66</v>
      </c>
      <c r="BC159" s="924">
        <v>-9.4499999999999993</v>
      </c>
      <c r="BE159" s="666">
        <v>2012</v>
      </c>
      <c r="BF159" s="948" t="e">
        <f>#VALUE!</f>
        <v>#VALUE!</v>
      </c>
      <c r="BG159" s="933">
        <v>1.2</v>
      </c>
    </row>
    <row r="160" spans="1:59" ht="11.25" customHeight="1" x14ac:dyDescent="0.2">
      <c r="A160" s="611" t="s">
        <v>3823</v>
      </c>
      <c r="B160" s="927" t="s">
        <v>3824</v>
      </c>
      <c r="C160" s="994" t="s">
        <v>108</v>
      </c>
      <c r="D160" s="994" t="s">
        <v>4376</v>
      </c>
      <c r="E160" s="794">
        <v>6</v>
      </c>
      <c r="F160" s="526">
        <v>764</v>
      </c>
      <c r="G160" s="526" t="s">
        <v>106</v>
      </c>
      <c r="H160" s="526" t="s">
        <v>106</v>
      </c>
      <c r="I160" s="926">
        <v>32.5</v>
      </c>
      <c r="J160" s="704">
        <f t="shared" si="35"/>
        <v>3.9384615384615387</v>
      </c>
      <c r="K160" s="929">
        <v>0.32</v>
      </c>
      <c r="L160" s="641">
        <v>4</v>
      </c>
      <c r="M160" s="695">
        <f t="shared" si="36"/>
        <v>1.28</v>
      </c>
      <c r="N160" s="923" t="s">
        <v>107</v>
      </c>
      <c r="O160" s="797">
        <v>0.27</v>
      </c>
      <c r="P160" s="917">
        <v>43495</v>
      </c>
      <c r="Q160" s="917">
        <v>43510</v>
      </c>
      <c r="R160" s="695">
        <f t="shared" si="37"/>
        <v>18.518518518518512</v>
      </c>
      <c r="S160" s="761">
        <f>IF(INDEX(Historical!$D$7:$D$1439,MATCH(B160,Historical!$B$7:$B$1446,0))=0,"n/a",(INDEX(Historical!$C$7:$C$1439,MATCH(B160,Historical!$B$7:$B$1446,0))/INDEX(Historical!$D$7:$D$1439,MATCH(B160,Historical!$B$7:$B$1446,0))-1)*100)</f>
        <v>53.125</v>
      </c>
      <c r="T160" s="761">
        <f>IF(INDEX(Historical!$F$7:$F$1432,MATCH(B160,Historical!$B$7:$B$1446,0))=0,"n/a",((INDEX(Historical!$C$7:$C$1439,MATCH(B160,Historical!$B$7:$B$1446,0))/INDEX(Historical!$F$7:$F$1432,MATCH(B160,Historical!$B$7:$B$1446,0)))^(1/3)-1)*100)</f>
        <v>34.809974988792504</v>
      </c>
      <c r="U160" s="761" t="str">
        <f>IF(INDEX(Historical!$H$7:$H$1432,MATCH(B160,Historical!$B$7:$B$1446,0))=0,"n/a",((INDEX(Historical!$C$7:$C$1439,MATCH(B160,Historical!$B$7:$B$1446,0))/INDEX(Historical!$H$7:$H$1432,MATCH(B160,Historical!$B$7:$B$1446,0)))^(1/5)-1)*100)</f>
        <v>n/a</v>
      </c>
      <c r="V160" s="761" t="str">
        <f>IF(INDEX(Historical!$O$7:$O$1432,MATCH(B160,Historical!$B$7:$B$1446,0))=0,"n/a",((INDEX(Historical!$C$7:$C$1439,MATCH(B160,Historical!$B$7:$B$1446,0))/INDEX(Historical!$O$7:$O$1432,MATCH(B160,Historical!$B$7:$B$1446,0)))^(1/10)-1)*100)</f>
        <v>n/a</v>
      </c>
      <c r="W160" s="762" t="str">
        <f t="shared" si="38"/>
        <v>n/a</v>
      </c>
      <c r="X160" s="763" t="str">
        <f t="shared" si="39"/>
        <v>n/a</v>
      </c>
      <c r="Y160" s="928"/>
      <c r="Z160" s="704">
        <f t="shared" si="40"/>
        <v>36.994219653179194</v>
      </c>
      <c r="AA160" s="937">
        <f t="shared" si="41"/>
        <v>9.3930635838150298</v>
      </c>
      <c r="AB160" s="641">
        <v>12</v>
      </c>
      <c r="AC160" s="918">
        <v>3.46</v>
      </c>
      <c r="AD160" s="918">
        <v>0.55000000000000004</v>
      </c>
      <c r="AE160" s="918">
        <v>2.72</v>
      </c>
      <c r="AF160" s="918">
        <v>0.76</v>
      </c>
      <c r="AG160" s="918">
        <v>8.5</v>
      </c>
      <c r="AH160" s="918">
        <v>33.4</v>
      </c>
      <c r="AI160" s="918">
        <v>7.82</v>
      </c>
      <c r="AJ160" s="918">
        <v>20.7</v>
      </c>
      <c r="AK160" s="918">
        <v>16.96</v>
      </c>
      <c r="AL160" s="930">
        <v>15670</v>
      </c>
      <c r="AM160" s="924">
        <v>0.4</v>
      </c>
      <c r="AN160" s="918">
        <v>0.72</v>
      </c>
      <c r="AO160" s="804" t="str">
        <f t="shared" si="42"/>
        <v>n/a</v>
      </c>
      <c r="AP160" s="805" t="str">
        <f t="shared" si="43"/>
        <v>n/a</v>
      </c>
      <c r="AQ160" s="938">
        <f t="shared" si="44"/>
        <v>-43.672669654363958</v>
      </c>
      <c r="AR160" s="704">
        <f>INDEX(Historical!$C$7:$C$1439,MATCH(B160,Historical!$B$7:$B$1446,0))*IF(AH160="n/a",1.03,IF(AH160&lt;0,1.01,IF(AH160&gt;10,1.1,(1+AH160/100))))</f>
        <v>1.0780000000000001</v>
      </c>
      <c r="AS160" s="937">
        <f t="shared" si="45"/>
        <v>1.1622996000000001</v>
      </c>
      <c r="AT160" s="937">
        <f t="shared" si="49"/>
        <v>1.2785295600000002</v>
      </c>
      <c r="AU160" s="937">
        <f t="shared" si="49"/>
        <v>1.4063825160000003</v>
      </c>
      <c r="AV160" s="937">
        <f t="shared" si="49"/>
        <v>1.5470207676000005</v>
      </c>
      <c r="AW160" s="704">
        <f t="shared" si="46"/>
        <v>6.4722324436000003</v>
      </c>
      <c r="AX160" s="812">
        <f t="shared" si="47"/>
        <v>19.914561364923077</v>
      </c>
      <c r="AY160" s="997">
        <v>1.38</v>
      </c>
      <c r="AZ160" s="924">
        <v>17.669999999999998</v>
      </c>
      <c r="BA160" s="924">
        <v>-25.490000000000002</v>
      </c>
      <c r="BB160" s="924">
        <v>-7.7399999999999993</v>
      </c>
      <c r="BC160" s="924">
        <v>-12.23</v>
      </c>
      <c r="BE160" s="666">
        <v>2014</v>
      </c>
      <c r="BF160" s="948" t="e">
        <f>#VALUE!</f>
        <v>#VALUE!</v>
      </c>
      <c r="BG160" s="933">
        <v>1.0999999999999999</v>
      </c>
    </row>
    <row r="161" spans="1:59" ht="11.25" customHeight="1" x14ac:dyDescent="0.2">
      <c r="A161" s="537" t="s">
        <v>533</v>
      </c>
      <c r="B161" s="927" t="s">
        <v>534</v>
      </c>
      <c r="C161" s="994" t="s">
        <v>108</v>
      </c>
      <c r="D161" s="994" t="s">
        <v>4376</v>
      </c>
      <c r="E161" s="794">
        <v>25</v>
      </c>
      <c r="F161" s="526">
        <v>119</v>
      </c>
      <c r="G161" s="526" t="s">
        <v>106</v>
      </c>
      <c r="H161" s="526" t="s">
        <v>106</v>
      </c>
      <c r="I161" s="918">
        <v>97.07</v>
      </c>
      <c r="J161" s="704">
        <f t="shared" si="35"/>
        <v>2.7608942000618115</v>
      </c>
      <c r="K161" s="935">
        <v>0.67</v>
      </c>
      <c r="L161" s="641">
        <v>4</v>
      </c>
      <c r="M161" s="695">
        <f t="shared" si="36"/>
        <v>2.68</v>
      </c>
      <c r="N161" s="923" t="s">
        <v>149</v>
      </c>
      <c r="O161" s="798">
        <v>0.56999999999999995</v>
      </c>
      <c r="P161" s="660">
        <v>43250</v>
      </c>
      <c r="Q161" s="660">
        <v>43266</v>
      </c>
      <c r="R161" s="695">
        <f t="shared" si="37"/>
        <v>17.543859649122826</v>
      </c>
      <c r="S161" s="761">
        <f>IF(INDEX(Historical!$D$7:$D$1439,MATCH(B161,Historical!$B$7:$B$1446,0))=0,"n/a",(INDEX(Historical!$C$7:$C$1439,MATCH(B161,Historical!$B$7:$B$1446,0))/INDEX(Historical!$D$7:$D$1439,MATCH(B161,Historical!$B$7:$B$1446,0))-1)*100)</f>
        <v>14.666666666666671</v>
      </c>
      <c r="T161" s="761">
        <f>IF(INDEX(Historical!$F$7:$F$1432,MATCH(B161,Historical!$B$7:$B$1446,0))=0,"n/a",((INDEX(Historical!$C$7:$C$1439,MATCH(B161,Historical!$B$7:$B$1446,0))/INDEX(Historical!$F$7:$F$1432,MATCH(B161,Historical!$B$7:$B$1446,0)))^(1/3)-1)*100)</f>
        <v>7.1026304014222053</v>
      </c>
      <c r="U161" s="761">
        <f>IF(INDEX(Historical!$H$7:$H$1432,MATCH(B161,Historical!$B$7:$B$1446,0))=0,"n/a",((INDEX(Historical!$C$7:$C$1439,MATCH(B161,Historical!$B$7:$B$1446,0))/INDEX(Historical!$H$7:$H$1432,MATCH(B161,Historical!$B$7:$B$1446,0)))^(1/5)-1)*100)</f>
        <v>5.4364811125223733</v>
      </c>
      <c r="V161" s="761">
        <f>IF(INDEX(Historical!$O$7:$O$1432,MATCH(B161,Historical!$B$7:$B$1446,0))=0,"n/a",((INDEX(Historical!$C$7:$C$1439,MATCH(B161,Historical!$B$7:$B$1446,0))/INDEX(Historical!$O$7:$O$1432,MATCH(B161,Historical!$B$7:$B$1446,0)))^(1/10)-1)*100)</f>
        <v>4.5083910849254893</v>
      </c>
      <c r="W161" s="762">
        <f t="shared" si="38"/>
        <v>1.2058583672343994</v>
      </c>
      <c r="X161" s="763">
        <f t="shared" si="39"/>
        <v>0.42806937893876956</v>
      </c>
      <c r="Y161" s="927"/>
      <c r="Z161" s="704">
        <f t="shared" si="40"/>
        <v>39.06705539358601</v>
      </c>
      <c r="AA161" s="937">
        <f t="shared" si="41"/>
        <v>14.150145772594751</v>
      </c>
      <c r="AB161" s="641">
        <v>12</v>
      </c>
      <c r="AC161" s="918">
        <v>6.86</v>
      </c>
      <c r="AD161" s="918">
        <v>1.41</v>
      </c>
      <c r="AE161" s="918">
        <v>6.02</v>
      </c>
      <c r="AF161" s="918">
        <v>1.91</v>
      </c>
      <c r="AG161" s="918">
        <v>14.000000000000002</v>
      </c>
      <c r="AH161" s="918">
        <v>23.799999999999997</v>
      </c>
      <c r="AI161" s="918">
        <v>3.04</v>
      </c>
      <c r="AJ161" s="918">
        <v>12.7</v>
      </c>
      <c r="AK161" s="918">
        <v>10.02</v>
      </c>
      <c r="AL161" s="930">
        <v>6330</v>
      </c>
      <c r="AM161" s="924">
        <v>1.3</v>
      </c>
      <c r="AN161" s="918">
        <v>7.0000000000000007E-2</v>
      </c>
      <c r="AO161" s="804">
        <f t="shared" si="42"/>
        <v>-5.9527704600105658</v>
      </c>
      <c r="AP161" s="805">
        <f t="shared" si="43"/>
        <v>8.1973753125841853</v>
      </c>
      <c r="AQ161" s="938">
        <f t="shared" si="44"/>
        <v>9.5988208080441275</v>
      </c>
      <c r="AR161" s="704">
        <f>INDEX(Historical!$C$7:$C$1439,MATCH(B161,Historical!$B$7:$B$1446,0))*IF(AH161="n/a",1.03,IF(AH161&lt;0,1.01,IF(AH161&gt;10,1.1,(1+AH161/100))))</f>
        <v>2.8380000000000005</v>
      </c>
      <c r="AS161" s="937">
        <f t="shared" si="45"/>
        <v>2.9242752000000003</v>
      </c>
      <c r="AT161" s="937">
        <f t="shared" si="49"/>
        <v>3.2167027200000007</v>
      </c>
      <c r="AU161" s="937">
        <f t="shared" si="49"/>
        <v>3.5383729920000011</v>
      </c>
      <c r="AV161" s="937">
        <f t="shared" si="49"/>
        <v>3.8922102912000014</v>
      </c>
      <c r="AW161" s="704">
        <f t="shared" si="46"/>
        <v>16.409561203200006</v>
      </c>
      <c r="AX161" s="812">
        <f t="shared" si="47"/>
        <v>16.904874011744109</v>
      </c>
      <c r="AY161" s="997">
        <v>1.36</v>
      </c>
      <c r="AZ161" s="924">
        <v>18.57</v>
      </c>
      <c r="BA161" s="924">
        <v>-20.21</v>
      </c>
      <c r="BB161" s="924">
        <v>-3.51</v>
      </c>
      <c r="BC161" s="924">
        <v>-6.02</v>
      </c>
      <c r="BE161" s="666">
        <v>1994</v>
      </c>
      <c r="BF161" s="948" t="e">
        <f>#VALUE!</f>
        <v>#VALUE!</v>
      </c>
      <c r="BG161" s="933">
        <v>1.4000000000000001</v>
      </c>
    </row>
    <row r="162" spans="1:59" ht="11.25" customHeight="1" x14ac:dyDescent="0.2">
      <c r="A162" s="611" t="s">
        <v>1075</v>
      </c>
      <c r="B162" s="927" t="s">
        <v>1076</v>
      </c>
      <c r="C162" s="994" t="s">
        <v>108</v>
      </c>
      <c r="D162" s="994" t="s">
        <v>4376</v>
      </c>
      <c r="E162" s="794">
        <v>7</v>
      </c>
      <c r="F162" s="526">
        <v>628</v>
      </c>
      <c r="G162" s="526" t="s">
        <v>37</v>
      </c>
      <c r="H162" s="526" t="s">
        <v>37</v>
      </c>
      <c r="I162" s="926">
        <v>76.19</v>
      </c>
      <c r="J162" s="704">
        <f t="shared" si="35"/>
        <v>2.7825173907336924</v>
      </c>
      <c r="K162" s="929">
        <v>0.53</v>
      </c>
      <c r="L162" s="641">
        <v>4</v>
      </c>
      <c r="M162" s="695">
        <f t="shared" si="36"/>
        <v>2.12</v>
      </c>
      <c r="N162" s="923" t="s">
        <v>161</v>
      </c>
      <c r="O162" s="797">
        <v>0.46</v>
      </c>
      <c r="P162" s="917">
        <v>43385</v>
      </c>
      <c r="Q162" s="917">
        <v>43404</v>
      </c>
      <c r="R162" s="695">
        <f t="shared" si="37"/>
        <v>15.217391304347828</v>
      </c>
      <c r="S162" s="761">
        <f>IF(INDEX(Historical!$D$7:$D$1439,MATCH(B162,Historical!$B$7:$B$1446,0))=0,"n/a",(INDEX(Historical!$C$7:$C$1439,MATCH(B162,Historical!$B$7:$B$1446,0))/INDEX(Historical!$D$7:$D$1439,MATCH(B162,Historical!$B$7:$B$1446,0))-1)*100)</f>
        <v>9.1428571428571423</v>
      </c>
      <c r="T162" s="761">
        <f>IF(INDEX(Historical!$F$7:$F$1432,MATCH(B162,Historical!$B$7:$B$1446,0))=0,"n/a",((INDEX(Historical!$C$7:$C$1439,MATCH(B162,Historical!$B$7:$B$1446,0))/INDEX(Historical!$F$7:$F$1432,MATCH(B162,Historical!$B$7:$B$1446,0)))^(1/3)-1)*100)</f>
        <v>4.7872459871098672</v>
      </c>
      <c r="U162" s="761">
        <f>IF(INDEX(Historical!$H$7:$H$1432,MATCH(B162,Historical!$B$7:$B$1446,0))=0,"n/a",((INDEX(Historical!$C$7:$C$1439,MATCH(B162,Historical!$B$7:$B$1446,0))/INDEX(Historical!$H$7:$H$1432,MATCH(B162,Historical!$B$7:$B$1446,0)))^(1/5)-1)*100)</f>
        <v>5.52032065959005</v>
      </c>
      <c r="V162" s="761">
        <f>IF(INDEX(Historical!$O$7:$O$1432,MATCH(B162,Historical!$B$7:$B$1446,0))=0,"n/a",((INDEX(Historical!$C$7:$C$1439,MATCH(B162,Historical!$B$7:$B$1446,0))/INDEX(Historical!$O$7:$O$1432,MATCH(B162,Historical!$B$7:$B$1446,0)))^(1/10)-1)*100)</f>
        <v>3.6855349351859967</v>
      </c>
      <c r="W162" s="762">
        <f t="shared" si="38"/>
        <v>1.4978343053778318</v>
      </c>
      <c r="X162" s="763">
        <f t="shared" si="39"/>
        <v>0.68152106908519139</v>
      </c>
      <c r="Y162" s="715"/>
      <c r="Z162" s="704">
        <f t="shared" si="40"/>
        <v>47.111111111111114</v>
      </c>
      <c r="AA162" s="937">
        <f t="shared" si="41"/>
        <v>16.931111111111111</v>
      </c>
      <c r="AB162" s="641">
        <v>12</v>
      </c>
      <c r="AC162" s="918">
        <v>4.5</v>
      </c>
      <c r="AD162" s="918">
        <v>2.12</v>
      </c>
      <c r="AE162" s="918">
        <v>8.0299999999999994</v>
      </c>
      <c r="AF162" s="918">
        <v>1.98</v>
      </c>
      <c r="AG162" s="918">
        <v>13.200000000000001</v>
      </c>
      <c r="AH162" s="918">
        <v>14.000000000000002</v>
      </c>
      <c r="AI162" s="918">
        <v>3.66</v>
      </c>
      <c r="AJ162" s="918">
        <v>8.1</v>
      </c>
      <c r="AK162" s="918">
        <v>8</v>
      </c>
      <c r="AL162" s="930">
        <v>1320</v>
      </c>
      <c r="AM162" s="924">
        <v>2.2999999999999998</v>
      </c>
      <c r="AN162" s="918">
        <v>0.01</v>
      </c>
      <c r="AO162" s="804">
        <f t="shared" si="42"/>
        <v>-8.6282730607873681</v>
      </c>
      <c r="AP162" s="805">
        <f t="shared" si="43"/>
        <v>8.3028380503237429</v>
      </c>
      <c r="AQ162" s="938">
        <f t="shared" si="44"/>
        <v>22.0630074091974</v>
      </c>
      <c r="AR162" s="704">
        <f>INDEX(Historical!$C$7:$C$1439,MATCH(B162,Historical!$B$7:$B$1446,0))*IF(AH162="n/a",1.03,IF(AH162&lt;0,1.01,IF(AH162&gt;10,1.1,(1+AH162/100))))</f>
        <v>2.101</v>
      </c>
      <c r="AS162" s="937">
        <f t="shared" si="45"/>
        <v>2.1778966</v>
      </c>
      <c r="AT162" s="937">
        <f t="shared" si="49"/>
        <v>2.352128328</v>
      </c>
      <c r="AU162" s="937">
        <f t="shared" si="49"/>
        <v>2.5402985942400003</v>
      </c>
      <c r="AV162" s="937">
        <f t="shared" si="49"/>
        <v>2.7435224817792006</v>
      </c>
      <c r="AW162" s="704">
        <f t="shared" si="46"/>
        <v>11.9148460040192</v>
      </c>
      <c r="AX162" s="812">
        <f t="shared" si="47"/>
        <v>15.638333119857201</v>
      </c>
      <c r="AY162" s="997">
        <v>0.73</v>
      </c>
      <c r="AZ162" s="924">
        <v>16.64</v>
      </c>
      <c r="BA162" s="924">
        <v>-8.5</v>
      </c>
      <c r="BB162" s="924">
        <v>1.1199999999999999</v>
      </c>
      <c r="BC162" s="924">
        <v>0.48</v>
      </c>
      <c r="BE162" s="666">
        <v>2012</v>
      </c>
      <c r="BF162" s="948" t="e">
        <f>#VALUE!</f>
        <v>#VALUE!</v>
      </c>
      <c r="BG162" s="933">
        <v>1.6</v>
      </c>
    </row>
    <row r="163" spans="1:59" ht="11.25" customHeight="1" x14ac:dyDescent="0.2">
      <c r="A163" s="106" t="s">
        <v>4071</v>
      </c>
      <c r="B163" s="633" t="s">
        <v>4072</v>
      </c>
      <c r="C163" s="994" t="s">
        <v>4356</v>
      </c>
      <c r="D163" s="994" t="s">
        <v>4357</v>
      </c>
      <c r="E163" s="794">
        <v>5</v>
      </c>
      <c r="F163" s="526">
        <v>861</v>
      </c>
      <c r="G163" s="526" t="s">
        <v>106</v>
      </c>
      <c r="H163" s="526" t="s">
        <v>106</v>
      </c>
      <c r="I163" s="926">
        <v>35.89</v>
      </c>
      <c r="J163" s="704">
        <f t="shared" si="35"/>
        <v>4.541655057118974</v>
      </c>
      <c r="K163" s="929">
        <v>0.40749999999999997</v>
      </c>
      <c r="L163" s="641">
        <v>4</v>
      </c>
      <c r="M163" s="695">
        <f t="shared" si="36"/>
        <v>1.63</v>
      </c>
      <c r="N163" s="923" t="s">
        <v>4341</v>
      </c>
      <c r="O163" s="797">
        <v>0.40500000000000003</v>
      </c>
      <c r="P163" s="917">
        <v>43517</v>
      </c>
      <c r="Q163" s="917">
        <v>43525</v>
      </c>
      <c r="R163" s="695">
        <f t="shared" si="37"/>
        <v>0.6172839506172707</v>
      </c>
      <c r="S163" s="761">
        <f>IF(INDEX(Historical!$D$7:$D$1439,MATCH(B163,Historical!$B$7:$B$1446,0))=0,"n/a",(INDEX(Historical!$C$7:$C$1439,MATCH(B163,Historical!$B$7:$B$1446,0))/INDEX(Historical!$D$7:$D$1439,MATCH(B163,Historical!$B$7:$B$1446,0))-1)*100)</f>
        <v>2.5559105431310014</v>
      </c>
      <c r="T163" s="761">
        <f>IF(INDEX(Historical!$F$7:$F$1432,MATCH(B163,Historical!$B$7:$B$1446,0))=0,"n/a",((INDEX(Historical!$C$7:$C$1439,MATCH(B163,Historical!$B$7:$B$1446,0))/INDEX(Historical!$F$7:$F$1432,MATCH(B163,Historical!$B$7:$B$1446,0)))^(1/3)-1)*100)</f>
        <v>45.879689820476585</v>
      </c>
      <c r="U163" s="761" t="str">
        <f>IF(INDEX(Historical!$H$7:$H$1432,MATCH(B163,Historical!$B$7:$B$1446,0))=0,"n/a",((INDEX(Historical!$C$7:$C$1439,MATCH(B163,Historical!$B$7:$B$1446,0))/INDEX(Historical!$H$7:$H$1432,MATCH(B163,Historical!$B$7:$B$1446,0)))^(1/5)-1)*100)</f>
        <v>n/a</v>
      </c>
      <c r="V163" s="761" t="str">
        <f>IF(INDEX(Historical!$O$7:$O$1432,MATCH(B163,Historical!$B$7:$B$1446,0))=0,"n/a",((INDEX(Historical!$C$7:$C$1439,MATCH(B163,Historical!$B$7:$B$1446,0))/INDEX(Historical!$O$7:$O$1432,MATCH(B163,Historical!$B$7:$B$1446,0)))^(1/10)-1)*100)</f>
        <v>n/a</v>
      </c>
      <c r="W163" s="762" t="str">
        <f t="shared" si="38"/>
        <v>n/a</v>
      </c>
      <c r="X163" s="763" t="str">
        <f t="shared" si="39"/>
        <v>n/a</v>
      </c>
      <c r="Y163" s="928"/>
      <c r="Z163" s="704">
        <f t="shared" si="40"/>
        <v>652</v>
      </c>
      <c r="AA163" s="937">
        <f t="shared" si="41"/>
        <v>143.56</v>
      </c>
      <c r="AB163" s="641">
        <v>12</v>
      </c>
      <c r="AC163" s="918">
        <v>0.25</v>
      </c>
      <c r="AD163" s="918" t="s">
        <v>137</v>
      </c>
      <c r="AE163" s="918">
        <v>14.27</v>
      </c>
      <c r="AF163" s="918">
        <v>2.3199999999999998</v>
      </c>
      <c r="AG163" s="918">
        <v>1.6</v>
      </c>
      <c r="AH163" s="918">
        <v>5.2</v>
      </c>
      <c r="AI163" s="918" t="s">
        <v>137</v>
      </c>
      <c r="AJ163" s="918" t="s">
        <v>137</v>
      </c>
      <c r="AK163" s="918" t="s">
        <v>137</v>
      </c>
      <c r="AL163" s="930">
        <v>693.39</v>
      </c>
      <c r="AM163" s="924">
        <v>5.3</v>
      </c>
      <c r="AN163" s="918">
        <v>0.54</v>
      </c>
      <c r="AO163" s="804" t="str">
        <f t="shared" si="42"/>
        <v>n/a</v>
      </c>
      <c r="AP163" s="805" t="str">
        <f t="shared" si="43"/>
        <v>n/a</v>
      </c>
      <c r="AQ163" s="938">
        <f t="shared" si="44"/>
        <v>284.74187595206104</v>
      </c>
      <c r="AR163" s="704">
        <f>INDEX(Historical!$C$7:$C$1439,MATCH(B163,Historical!$B$7:$B$1446,0))*IF(AH163="n/a",1.03,IF(AH163&lt;0,1.01,IF(AH163&gt;10,1.1,(1+AH163/100))))</f>
        <v>1.6884600000000001</v>
      </c>
      <c r="AS163" s="937">
        <f t="shared" si="45"/>
        <v>1.7391138000000002</v>
      </c>
      <c r="AT163" s="937">
        <f t="shared" si="49"/>
        <v>1.7912872140000002</v>
      </c>
      <c r="AU163" s="937">
        <f t="shared" si="49"/>
        <v>1.8450258304200002</v>
      </c>
      <c r="AV163" s="937">
        <f t="shared" si="49"/>
        <v>1.9003766053326003</v>
      </c>
      <c r="AW163" s="704">
        <f t="shared" si="46"/>
        <v>8.9642634497526004</v>
      </c>
      <c r="AX163" s="812">
        <f t="shared" si="47"/>
        <v>24.97705057050042</v>
      </c>
      <c r="AY163" s="997">
        <v>0.95</v>
      </c>
      <c r="AZ163" s="924">
        <v>46.25</v>
      </c>
      <c r="BA163" s="924">
        <v>-3.37</v>
      </c>
      <c r="BB163" s="924">
        <v>6.08</v>
      </c>
      <c r="BC163" s="924">
        <v>15.989999999999998</v>
      </c>
      <c r="BE163" s="666">
        <v>2015</v>
      </c>
      <c r="BF163" s="948" t="e">
        <f>#VALUE!</f>
        <v>#VALUE!</v>
      </c>
      <c r="BG163" s="933">
        <v>1.0999999999999999</v>
      </c>
    </row>
    <row r="164" spans="1:59" ht="11.25" customHeight="1" x14ac:dyDescent="0.2">
      <c r="A164" s="537" t="s">
        <v>511</v>
      </c>
      <c r="B164" s="927" t="s">
        <v>512</v>
      </c>
      <c r="C164" s="994" t="s">
        <v>128</v>
      </c>
      <c r="D164" s="994" t="s">
        <v>4391</v>
      </c>
      <c r="E164" s="794">
        <v>23</v>
      </c>
      <c r="F164" s="526">
        <v>149</v>
      </c>
      <c r="G164" s="526" t="s">
        <v>115</v>
      </c>
      <c r="H164" s="526" t="s">
        <v>115</v>
      </c>
      <c r="I164" s="926">
        <v>71.23</v>
      </c>
      <c r="J164" s="704">
        <f t="shared" si="35"/>
        <v>1.2775515934297346</v>
      </c>
      <c r="K164" s="935">
        <v>0.22750000000000001</v>
      </c>
      <c r="L164" s="641">
        <v>4</v>
      </c>
      <c r="M164" s="695">
        <f t="shared" si="36"/>
        <v>0.91</v>
      </c>
      <c r="N164" s="923" t="s">
        <v>119</v>
      </c>
      <c r="O164" s="798">
        <v>0.2175</v>
      </c>
      <c r="P164" s="917">
        <v>43510</v>
      </c>
      <c r="Q164" s="917">
        <v>43525</v>
      </c>
      <c r="R164" s="695">
        <f t="shared" si="37"/>
        <v>4.5977011494252915</v>
      </c>
      <c r="S164" s="761">
        <f>IF(INDEX(Historical!$D$7:$D$1439,MATCH(B164,Historical!$B$7:$B$1446,0))=0,"n/a",(INDEX(Historical!$C$7:$C$1439,MATCH(B164,Historical!$B$7:$B$1446,0))/INDEX(Historical!$D$7:$D$1439,MATCH(B164,Historical!$B$7:$B$1446,0))-1)*100)</f>
        <v>14.736842105263159</v>
      </c>
      <c r="T164" s="761">
        <f>IF(INDEX(Historical!$F$7:$F$1432,MATCH(B164,Historical!$B$7:$B$1446,0))=0,"n/a",((INDEX(Historical!$C$7:$C$1439,MATCH(B164,Historical!$B$7:$B$1446,0))/INDEX(Historical!$F$7:$F$1432,MATCH(B164,Historical!$B$7:$B$1446,0)))^(1/3)-1)*100)</f>
        <v>9.1810401419760481</v>
      </c>
      <c r="U164" s="761">
        <f>IF(INDEX(Historical!$H$7:$H$1432,MATCH(B164,Historical!$B$7:$B$1446,0))=0,"n/a",((INDEX(Historical!$C$7:$C$1439,MATCH(B164,Historical!$B$7:$B$1446,0))/INDEX(Historical!$H$7:$H$1432,MATCH(B164,Historical!$B$7:$B$1446,0)))^(1/5)-1)*100)</f>
        <v>9.2611309622839588</v>
      </c>
      <c r="V164" s="761">
        <f>IF(INDEX(Historical!$O$7:$O$1432,MATCH(B164,Historical!$B$7:$B$1446,0))=0,"n/a",((INDEX(Historical!$C$7:$C$1439,MATCH(B164,Historical!$B$7:$B$1446,0))/INDEX(Historical!$O$7:$O$1432,MATCH(B164,Historical!$B$7:$B$1446,0)))^(1/10)-1)*100)</f>
        <v>26.214646690880027</v>
      </c>
      <c r="W164" s="762">
        <f t="shared" si="38"/>
        <v>0.35328078503174604</v>
      </c>
      <c r="X164" s="763">
        <f t="shared" si="39"/>
        <v>0.90795401591019209</v>
      </c>
      <c r="Y164" s="715"/>
      <c r="Z164" s="704">
        <f t="shared" si="40"/>
        <v>40.08810572687225</v>
      </c>
      <c r="AA164" s="937">
        <f t="shared" si="41"/>
        <v>31.378854625550662</v>
      </c>
      <c r="AB164" s="641">
        <v>12</v>
      </c>
      <c r="AC164" s="918">
        <v>2.27</v>
      </c>
      <c r="AD164" s="918">
        <v>3.82</v>
      </c>
      <c r="AE164" s="918">
        <v>4.2300000000000004</v>
      </c>
      <c r="AF164" s="918">
        <v>7.15</v>
      </c>
      <c r="AG164" s="918">
        <v>24.8</v>
      </c>
      <c r="AH164" s="918">
        <v>23.5</v>
      </c>
      <c r="AI164" s="918">
        <v>7.4700000000000006</v>
      </c>
      <c r="AJ164" s="918">
        <v>10.199999999999999</v>
      </c>
      <c r="AK164" s="918">
        <v>8.23</v>
      </c>
      <c r="AL164" s="930">
        <v>17550</v>
      </c>
      <c r="AM164" s="924">
        <v>0.1</v>
      </c>
      <c r="AN164" s="918">
        <v>0.86</v>
      </c>
      <c r="AO164" s="804">
        <f t="shared" si="42"/>
        <v>-20.840172069836967</v>
      </c>
      <c r="AP164" s="805">
        <f t="shared" si="43"/>
        <v>10.538682555713693</v>
      </c>
      <c r="AQ164" s="938">
        <f t="shared" si="44"/>
        <v>215.77686254884841</v>
      </c>
      <c r="AR164" s="704">
        <f>INDEX(Historical!$C$7:$C$1439,MATCH(B164,Historical!$B$7:$B$1446,0))*IF(AH164="n/a",1.03,IF(AH164&lt;0,1.01,IF(AH164&gt;10,1.1,(1+AH164/100))))</f>
        <v>0.95920000000000005</v>
      </c>
      <c r="AS164" s="937">
        <f t="shared" si="45"/>
        <v>1.03085224</v>
      </c>
      <c r="AT164" s="937">
        <f t="shared" si="49"/>
        <v>1.115691379352</v>
      </c>
      <c r="AU164" s="937">
        <f t="shared" si="49"/>
        <v>1.2075127798726697</v>
      </c>
      <c r="AV164" s="937">
        <f t="shared" si="49"/>
        <v>1.3068910816561905</v>
      </c>
      <c r="AW164" s="704">
        <f t="shared" si="46"/>
        <v>5.6201474808808607</v>
      </c>
      <c r="AX164" s="812">
        <f t="shared" si="47"/>
        <v>7.8901410653950022</v>
      </c>
      <c r="AY164" s="997">
        <v>0.2</v>
      </c>
      <c r="AZ164" s="924">
        <v>58.75</v>
      </c>
      <c r="BA164" s="924">
        <v>-1.1900000000000002</v>
      </c>
      <c r="BB164" s="924">
        <v>8.49</v>
      </c>
      <c r="BC164" s="924">
        <v>16.650000000000002</v>
      </c>
      <c r="BE164" s="666">
        <v>1997</v>
      </c>
      <c r="BF164" s="948" t="e">
        <f>#VALUE!</f>
        <v>#VALUE!</v>
      </c>
      <c r="BG164" s="933">
        <v>9.5</v>
      </c>
    </row>
    <row r="165" spans="1:59" ht="11.25" customHeight="1" x14ac:dyDescent="0.2">
      <c r="A165" s="611" t="s">
        <v>1069</v>
      </c>
      <c r="B165" s="927" t="s">
        <v>1070</v>
      </c>
      <c r="C165" s="994" t="s">
        <v>247</v>
      </c>
      <c r="D165" s="994" t="s">
        <v>4390</v>
      </c>
      <c r="E165" s="794">
        <v>8</v>
      </c>
      <c r="F165" s="526">
        <v>553</v>
      </c>
      <c r="G165" s="526" t="s">
        <v>106</v>
      </c>
      <c r="H165" s="526" t="s">
        <v>106</v>
      </c>
      <c r="I165" s="926">
        <v>90.26</v>
      </c>
      <c r="J165" s="704">
        <f t="shared" si="35"/>
        <v>0.60196469458601076</v>
      </c>
      <c r="K165" s="936">
        <v>0.54333333333333333</v>
      </c>
      <c r="L165" s="641">
        <v>1</v>
      </c>
      <c r="M165" s="695">
        <f t="shared" si="36"/>
        <v>0.54333333333333333</v>
      </c>
      <c r="N165" s="923" t="s">
        <v>982</v>
      </c>
      <c r="O165" s="801">
        <v>0.50666666666666671</v>
      </c>
      <c r="P165" s="917">
        <v>43440</v>
      </c>
      <c r="Q165" s="917">
        <v>43469</v>
      </c>
      <c r="R165" s="695">
        <f t="shared" si="37"/>
        <v>7.2368421052631486</v>
      </c>
      <c r="S165" s="761">
        <f>IF(INDEX(Historical!$D$7:$D$1439,MATCH(B165,Historical!$B$7:$B$1446,0))=0,"n/a",(INDEX(Historical!$C$7:$C$1439,MATCH(B165,Historical!$B$7:$B$1446,0))/INDEX(Historical!$D$7:$D$1439,MATCH(B165,Historical!$B$7:$B$1446,0))-1)*100)</f>
        <v>7.2368421052631415</v>
      </c>
      <c r="T165" s="761">
        <f>IF(INDEX(Historical!$F$7:$F$1432,MATCH(B165,Historical!$B$7:$B$1446,0))=0,"n/a",((INDEX(Historical!$C$7:$C$1439,MATCH(B165,Historical!$B$7:$B$1446,0))/INDEX(Historical!$F$7:$F$1432,MATCH(B165,Historical!$B$7:$B$1446,0)))^(1/3)-1)*100)</f>
        <v>12.330214454925081</v>
      </c>
      <c r="U165" s="761">
        <f>IF(INDEX(Historical!$H$7:$H$1432,MATCH(B165,Historical!$B$7:$B$1446,0))=0,"n/a",((INDEX(Historical!$C$7:$C$1439,MATCH(B165,Historical!$B$7:$B$1446,0))/INDEX(Historical!$H$7:$H$1432,MATCH(B165,Historical!$B$7:$B$1446,0)))^(1/5)-1)*100)</f>
        <v>13.379273635892975</v>
      </c>
      <c r="V165" s="761">
        <f>IF(INDEX(Historical!$O$7:$O$1432,MATCH(B165,Historical!$B$7:$B$1446,0))=0,"n/a",((INDEX(Historical!$C$7:$C$1439,MATCH(B165,Historical!$B$7:$B$1446,0))/INDEX(Historical!$O$7:$O$1432,MATCH(B165,Historical!$B$7:$B$1446,0)))^(1/10)-1)*100)</f>
        <v>12.543847979536849</v>
      </c>
      <c r="W165" s="762">
        <f t="shared" si="38"/>
        <v>1.0666004289687647</v>
      </c>
      <c r="X165" s="763">
        <f t="shared" si="39"/>
        <v>0.39583649810334243</v>
      </c>
      <c r="Y165" s="730" t="s">
        <v>4429</v>
      </c>
      <c r="Z165" s="704">
        <f t="shared" si="40"/>
        <v>12.237237237237236</v>
      </c>
      <c r="AA165" s="937">
        <f t="shared" si="41"/>
        <v>20.328828828828829</v>
      </c>
      <c r="AB165" s="641">
        <v>12</v>
      </c>
      <c r="AC165" s="918">
        <v>4.4400000000000004</v>
      </c>
      <c r="AD165" s="918">
        <v>1.69</v>
      </c>
      <c r="AE165" s="918">
        <v>3.68</v>
      </c>
      <c r="AF165" s="918">
        <v>7.82</v>
      </c>
      <c r="AG165" s="918">
        <v>79.100000000000009</v>
      </c>
      <c r="AH165" s="918">
        <v>225.59999999999997</v>
      </c>
      <c r="AI165" s="918">
        <v>10.75</v>
      </c>
      <c r="AJ165" s="918">
        <v>33.800000000000004</v>
      </c>
      <c r="AK165" s="918">
        <v>12</v>
      </c>
      <c r="AL165" s="930">
        <v>3710</v>
      </c>
      <c r="AM165" s="924">
        <v>2.7</v>
      </c>
      <c r="AN165" s="918">
        <v>1.87</v>
      </c>
      <c r="AO165" s="804">
        <f t="shared" si="42"/>
        <v>-6.3475904983498435</v>
      </c>
      <c r="AP165" s="805">
        <f t="shared" si="43"/>
        <v>13.981238330478986</v>
      </c>
      <c r="AQ165" s="938">
        <f t="shared" si="44"/>
        <v>165.8081525724408</v>
      </c>
      <c r="AR165" s="704">
        <f>INDEX(Historical!$C$7:$C$1439,MATCH(B165,Historical!$B$7:$B$1446,0))*IF(AH165="n/a",1.03,IF(AH165&lt;0,1.01,IF(AH165&gt;10,1.1,(1+AH165/100))))</f>
        <v>0.59766666666666668</v>
      </c>
      <c r="AS165" s="937">
        <f t="shared" si="45"/>
        <v>0.65743333333333343</v>
      </c>
      <c r="AT165" s="937">
        <f t="shared" si="49"/>
        <v>0.7231766666666668</v>
      </c>
      <c r="AU165" s="937">
        <f t="shared" si="49"/>
        <v>0.79549433333333353</v>
      </c>
      <c r="AV165" s="937">
        <f t="shared" si="49"/>
        <v>0.87504376666666694</v>
      </c>
      <c r="AW165" s="704">
        <f t="shared" si="46"/>
        <v>3.6488147666666673</v>
      </c>
      <c r="AX165" s="812">
        <f t="shared" si="47"/>
        <v>4.0425601226087604</v>
      </c>
      <c r="AY165" s="997">
        <v>1.17</v>
      </c>
      <c r="AZ165" s="924">
        <v>21.029999999999998</v>
      </c>
      <c r="BA165" s="924">
        <v>-13.930000000000001</v>
      </c>
      <c r="BB165" s="924">
        <v>-0.13999999999999999</v>
      </c>
      <c r="BC165" s="924">
        <v>-1.24</v>
      </c>
      <c r="BE165" s="666">
        <v>2012</v>
      </c>
      <c r="BF165" s="948" t="e">
        <f>#VALUE!</f>
        <v>#VALUE!</v>
      </c>
      <c r="BG165" s="933">
        <v>21</v>
      </c>
    </row>
    <row r="166" spans="1:59" ht="11.25" customHeight="1" x14ac:dyDescent="0.2">
      <c r="A166" s="537" t="s">
        <v>1063</v>
      </c>
      <c r="B166" s="927" t="s">
        <v>1064</v>
      </c>
      <c r="C166" s="994" t="s">
        <v>154</v>
      </c>
      <c r="D166" s="994" t="s">
        <v>4358</v>
      </c>
      <c r="E166" s="794">
        <v>10</v>
      </c>
      <c r="F166" s="526">
        <v>321</v>
      </c>
      <c r="G166" s="526" t="s">
        <v>37</v>
      </c>
      <c r="H166" s="526" t="s">
        <v>37</v>
      </c>
      <c r="I166" s="926">
        <v>320.07</v>
      </c>
      <c r="J166" s="704">
        <f t="shared" si="35"/>
        <v>0.37491798669041143</v>
      </c>
      <c r="K166" s="929">
        <v>0.3</v>
      </c>
      <c r="L166" s="641">
        <v>4</v>
      </c>
      <c r="M166" s="695">
        <f t="shared" si="36"/>
        <v>1.2</v>
      </c>
      <c r="N166" s="923" t="s">
        <v>119</v>
      </c>
      <c r="O166" s="797">
        <v>0.28000000000000003</v>
      </c>
      <c r="P166" s="917">
        <v>43322</v>
      </c>
      <c r="Q166" s="917">
        <v>43343</v>
      </c>
      <c r="R166" s="695">
        <f t="shared" si="37"/>
        <v>7.1428571428571281</v>
      </c>
      <c r="S166" s="761">
        <f>IF(INDEX(Historical!$D$7:$D$1439,MATCH(B166,Historical!$B$7:$B$1446,0))=0,"n/a",(INDEX(Historical!$C$7:$C$1439,MATCH(B166,Historical!$B$7:$B$1446,0))/INDEX(Historical!$D$7:$D$1439,MATCH(B166,Historical!$B$7:$B$1446,0))-1)*100)</f>
        <v>7.4074074074073959</v>
      </c>
      <c r="T166" s="761">
        <f>IF(INDEX(Historical!$F$7:$F$1432,MATCH(B166,Historical!$B$7:$B$1446,0))=0,"n/a",((INDEX(Historical!$C$7:$C$1439,MATCH(B166,Historical!$B$7:$B$1446,0))/INDEX(Historical!$F$7:$F$1432,MATCH(B166,Historical!$B$7:$B$1446,0)))^(1/3)-1)*100)</f>
        <v>8.0330707256288658</v>
      </c>
      <c r="U166" s="761">
        <f>IF(INDEX(Historical!$H$7:$H$1432,MATCH(B166,Historical!$B$7:$B$1446,0))=0,"n/a",((INDEX(Historical!$C$7:$C$1439,MATCH(B166,Historical!$B$7:$B$1446,0))/INDEX(Historical!$H$7:$H$1432,MATCH(B166,Historical!$B$7:$B$1446,0)))^(1/5)-1)*100)</f>
        <v>8.8250510077843671</v>
      </c>
      <c r="V166" s="761">
        <f>IF(INDEX(Historical!$O$7:$O$1432,MATCH(B166,Historical!$B$7:$B$1446,0))=0,"n/a",((INDEX(Historical!$C$7:$C$1439,MATCH(B166,Historical!$B$7:$B$1446,0))/INDEX(Historical!$O$7:$O$1432,MATCH(B166,Historical!$B$7:$B$1446,0)))^(1/10)-1)*100)</f>
        <v>17.064354502381818</v>
      </c>
      <c r="W166" s="762">
        <f t="shared" si="38"/>
        <v>0.5171628968767954</v>
      </c>
      <c r="X166" s="763">
        <f t="shared" si="39"/>
        <v>0.36618468911968333</v>
      </c>
      <c r="Y166" s="723"/>
      <c r="Z166" s="704">
        <f t="shared" si="40"/>
        <v>9.8039215686274517</v>
      </c>
      <c r="AA166" s="937">
        <f t="shared" si="41"/>
        <v>26.149509803921568</v>
      </c>
      <c r="AB166" s="641">
        <v>12</v>
      </c>
      <c r="AC166" s="918">
        <v>12.24</v>
      </c>
      <c r="AD166" s="918">
        <v>2.95</v>
      </c>
      <c r="AE166" s="918">
        <v>2.93</v>
      </c>
      <c r="AF166" s="918">
        <v>8.67</v>
      </c>
      <c r="AG166" s="918">
        <v>37</v>
      </c>
      <c r="AH166" s="918">
        <v>127.89999999999999</v>
      </c>
      <c r="AI166" s="918">
        <v>6.59</v>
      </c>
      <c r="AJ166" s="918">
        <v>24.099999999999998</v>
      </c>
      <c r="AK166" s="918">
        <v>8.85</v>
      </c>
      <c r="AL166" s="930">
        <v>5220</v>
      </c>
      <c r="AM166" s="924">
        <v>1.7000000000000002</v>
      </c>
      <c r="AN166" s="918">
        <v>0.17</v>
      </c>
      <c r="AO166" s="804">
        <f t="shared" si="42"/>
        <v>-16.949540809446788</v>
      </c>
      <c r="AP166" s="805">
        <f t="shared" si="43"/>
        <v>9.1999689944747782</v>
      </c>
      <c r="AQ166" s="938">
        <f t="shared" si="44"/>
        <v>217.43153242514799</v>
      </c>
      <c r="AR166" s="704">
        <f>INDEX(Historical!$C$7:$C$1439,MATCH(B166,Historical!$B$7:$B$1446,0))*IF(AH166="n/a",1.03,IF(AH166&lt;0,1.01,IF(AH166&gt;10,1.1,(1+AH166/100))))</f>
        <v>1.276</v>
      </c>
      <c r="AS166" s="937">
        <f t="shared" si="45"/>
        <v>1.3600884000000002</v>
      </c>
      <c r="AT166" s="937">
        <f t="shared" si="49"/>
        <v>1.4804562234000003</v>
      </c>
      <c r="AU166" s="937">
        <f t="shared" si="49"/>
        <v>1.6114765991709004</v>
      </c>
      <c r="AV166" s="937">
        <f t="shared" si="49"/>
        <v>1.754092278197525</v>
      </c>
      <c r="AW166" s="704">
        <f t="shared" si="46"/>
        <v>7.4821135007684259</v>
      </c>
      <c r="AX166" s="812">
        <f t="shared" si="47"/>
        <v>2.337649108247704</v>
      </c>
      <c r="AY166" s="997">
        <v>1.2</v>
      </c>
      <c r="AZ166" s="924">
        <v>23.09</v>
      </c>
      <c r="BA166" s="924">
        <v>-4.74</v>
      </c>
      <c r="BB166" s="924">
        <v>2.31</v>
      </c>
      <c r="BC166" s="924">
        <v>3.2199999999999998</v>
      </c>
      <c r="BE166" s="666">
        <v>2009</v>
      </c>
      <c r="BF166" s="948" t="e">
        <f>#VALUE!</f>
        <v>#VALUE!</v>
      </c>
      <c r="BG166" s="933">
        <v>21.7</v>
      </c>
    </row>
    <row r="167" spans="1:59" ht="11.25" customHeight="1" x14ac:dyDescent="0.2">
      <c r="A167" s="611" t="s">
        <v>1065</v>
      </c>
      <c r="B167" s="927" t="s">
        <v>1066</v>
      </c>
      <c r="C167" s="994" t="s">
        <v>108</v>
      </c>
      <c r="D167" s="994" t="s">
        <v>4376</v>
      </c>
      <c r="E167" s="794">
        <v>7</v>
      </c>
      <c r="F167" s="526">
        <v>622</v>
      </c>
      <c r="G167" s="526" t="s">
        <v>37</v>
      </c>
      <c r="H167" s="526" t="s">
        <v>37</v>
      </c>
      <c r="I167" s="926">
        <v>41.16</v>
      </c>
      <c r="J167" s="704">
        <f t="shared" si="35"/>
        <v>3.3041788143828965</v>
      </c>
      <c r="K167" s="929">
        <v>0.34</v>
      </c>
      <c r="L167" s="641">
        <v>4</v>
      </c>
      <c r="M167" s="695">
        <f t="shared" si="36"/>
        <v>1.36</v>
      </c>
      <c r="N167" s="923" t="s">
        <v>149</v>
      </c>
      <c r="O167" s="797">
        <v>0.28000000000000003</v>
      </c>
      <c r="P167" s="917">
        <v>43349</v>
      </c>
      <c r="Q167" s="917">
        <v>43364</v>
      </c>
      <c r="R167" s="695">
        <f t="shared" si="37"/>
        <v>21.428571428571423</v>
      </c>
      <c r="S167" s="761">
        <f>IF(INDEX(Historical!$D$7:$D$1439,MATCH(B167,Historical!$B$7:$B$1446,0))=0,"n/a",(INDEX(Historical!$C$7:$C$1439,MATCH(B167,Historical!$B$7:$B$1446,0))/INDEX(Historical!$D$7:$D$1439,MATCH(B167,Historical!$B$7:$B$1446,0))-1)*100)</f>
        <v>12.72727272727272</v>
      </c>
      <c r="T167" s="761">
        <f>IF(INDEX(Historical!$F$7:$F$1432,MATCH(B167,Historical!$B$7:$B$1446,0))=0,"n/a",((INDEX(Historical!$C$7:$C$1439,MATCH(B167,Historical!$B$7:$B$1446,0))/INDEX(Historical!$F$7:$F$1432,MATCH(B167,Historical!$B$7:$B$1446,0)))^(1/3)-1)*100)</f>
        <v>7.4337070988966358</v>
      </c>
      <c r="U167" s="761">
        <f>IF(INDEX(Historical!$H$7:$H$1432,MATCH(B167,Historical!$B$7:$B$1446,0))=0,"n/a",((INDEX(Historical!$C$7:$C$1439,MATCH(B167,Historical!$B$7:$B$1446,0))/INDEX(Historical!$H$7:$H$1432,MATCH(B167,Historical!$B$7:$B$1446,0)))^(1/5)-1)*100)</f>
        <v>7.3446703178892792</v>
      </c>
      <c r="V167" s="761">
        <f>IF(INDEX(Historical!$O$7:$O$1432,MATCH(B167,Historical!$B$7:$B$1446,0))=0,"n/a",((INDEX(Historical!$C$7:$C$1439,MATCH(B167,Historical!$B$7:$B$1446,0))/INDEX(Historical!$O$7:$O$1432,MATCH(B167,Historical!$B$7:$B$1446,0)))^(1/10)-1)*100)</f>
        <v>0.49720137555864241</v>
      </c>
      <c r="W167" s="762">
        <f t="shared" si="38"/>
        <v>14.772023326840158</v>
      </c>
      <c r="X167" s="763">
        <f t="shared" si="39"/>
        <v>0.51723030407670978</v>
      </c>
      <c r="Y167" s="719"/>
      <c r="Z167" s="704">
        <f t="shared" si="40"/>
        <v>34.871794871794876</v>
      </c>
      <c r="AA167" s="937">
        <f t="shared" si="41"/>
        <v>10.553846153846154</v>
      </c>
      <c r="AB167" s="641">
        <v>12</v>
      </c>
      <c r="AC167" s="918">
        <v>3.9</v>
      </c>
      <c r="AD167" s="918">
        <v>1.17</v>
      </c>
      <c r="AE167" s="918">
        <v>3.96</v>
      </c>
      <c r="AF167" s="918">
        <v>1.04</v>
      </c>
      <c r="AG167" s="918">
        <v>10.199999999999999</v>
      </c>
      <c r="AH167" s="918">
        <v>42.5</v>
      </c>
      <c r="AI167" s="918">
        <v>14.23</v>
      </c>
      <c r="AJ167" s="918">
        <v>14.2</v>
      </c>
      <c r="AK167" s="918">
        <v>9</v>
      </c>
      <c r="AL167" s="930">
        <v>3070</v>
      </c>
      <c r="AM167" s="924">
        <v>0.5</v>
      </c>
      <c r="AN167" s="918">
        <v>0.01</v>
      </c>
      <c r="AO167" s="804">
        <f t="shared" si="42"/>
        <v>9.5002978426022011E-2</v>
      </c>
      <c r="AP167" s="805">
        <f t="shared" si="43"/>
        <v>10.648849132272176</v>
      </c>
      <c r="AQ167" s="938">
        <f t="shared" si="44"/>
        <v>-30.155728780219761</v>
      </c>
      <c r="AR167" s="704">
        <f>INDEX(Historical!$C$7:$C$1439,MATCH(B167,Historical!$B$7:$B$1446,0))*IF(AH167="n/a",1.03,IF(AH167&lt;0,1.01,IF(AH167&gt;10,1.1,(1+AH167/100))))</f>
        <v>1.3640000000000001</v>
      </c>
      <c r="AS167" s="937">
        <f t="shared" si="45"/>
        <v>1.5004000000000002</v>
      </c>
      <c r="AT167" s="937">
        <f t="shared" ref="AT167:AV186" si="50">IF($AK167="n/a",1.03*AS167,IF($AK167&lt;0,1.01*AS167,IF($AK167&gt;10,1.1*AS167,(1+$AK167/100)*AS167)))</f>
        <v>1.6354360000000003</v>
      </c>
      <c r="AU167" s="937">
        <f t="shared" si="50"/>
        <v>1.7826252400000004</v>
      </c>
      <c r="AV167" s="937">
        <f t="shared" si="50"/>
        <v>1.9430615116000007</v>
      </c>
      <c r="AW167" s="704">
        <f t="shared" si="46"/>
        <v>8.2255227516000016</v>
      </c>
      <c r="AX167" s="812">
        <f t="shared" si="47"/>
        <v>19.984263244897964</v>
      </c>
      <c r="AY167" s="997">
        <v>1.42</v>
      </c>
      <c r="AZ167" s="924">
        <v>18.89</v>
      </c>
      <c r="BA167" s="924">
        <v>-30.78</v>
      </c>
      <c r="BB167" s="924">
        <v>-6.5500000000000007</v>
      </c>
      <c r="BC167" s="924">
        <v>-16.439999999999998</v>
      </c>
      <c r="BE167" s="666">
        <v>2012</v>
      </c>
      <c r="BF167" s="948" t="e">
        <f>#VALUE!</f>
        <v>#VALUE!</v>
      </c>
      <c r="BG167" s="933">
        <v>1.4000000000000001</v>
      </c>
    </row>
    <row r="168" spans="1:59" ht="11.25" customHeight="1" x14ac:dyDescent="0.2">
      <c r="A168" s="537" t="s">
        <v>484</v>
      </c>
      <c r="B168" s="927" t="s">
        <v>485</v>
      </c>
      <c r="C168" s="994" t="s">
        <v>112</v>
      </c>
      <c r="D168" s="994" t="s">
        <v>4392</v>
      </c>
      <c r="E168" s="794">
        <v>21</v>
      </c>
      <c r="F168" s="526">
        <v>158</v>
      </c>
      <c r="G168" s="526" t="s">
        <v>106</v>
      </c>
      <c r="H168" s="526" t="s">
        <v>106</v>
      </c>
      <c r="I168" s="926">
        <v>86.99</v>
      </c>
      <c r="J168" s="704">
        <f t="shared" si="35"/>
        <v>2.2991148407862974</v>
      </c>
      <c r="K168" s="935">
        <v>0.5</v>
      </c>
      <c r="L168" s="641">
        <v>4</v>
      </c>
      <c r="M168" s="695">
        <f t="shared" si="36"/>
        <v>2</v>
      </c>
      <c r="N168" s="923" t="s">
        <v>152</v>
      </c>
      <c r="O168" s="798">
        <v>0.46</v>
      </c>
      <c r="P168" s="917">
        <v>43448</v>
      </c>
      <c r="Q168" s="917">
        <v>43465</v>
      </c>
      <c r="R168" s="695">
        <f t="shared" si="37"/>
        <v>8.6956521739130395</v>
      </c>
      <c r="S168" s="761">
        <f>IF(INDEX(Historical!$D$7:$D$1439,MATCH(B168,Historical!$B$7:$B$1446,0))=0,"n/a",(INDEX(Historical!$C$7:$C$1439,MATCH(B168,Historical!$B$7:$B$1446,0))/INDEX(Historical!$D$7:$D$1439,MATCH(B168,Historical!$B$7:$B$1446,0))-1)*100)</f>
        <v>3.8674033149171283</v>
      </c>
      <c r="T168" s="761">
        <f>IF(INDEX(Historical!$F$7:$F$1432,MATCH(B168,Historical!$B$7:$B$1446,0))=0,"n/a",((INDEX(Historical!$C$7:$C$1439,MATCH(B168,Historical!$B$7:$B$1446,0))/INDEX(Historical!$F$7:$F$1432,MATCH(B168,Historical!$B$7:$B$1446,0)))^(1/3)-1)*100)</f>
        <v>6.1905977876208995</v>
      </c>
      <c r="U168" s="761">
        <f>IF(INDEX(Historical!$H$7:$H$1432,MATCH(B168,Historical!$B$7:$B$1446,0))=0,"n/a",((INDEX(Historical!$C$7:$C$1439,MATCH(B168,Historical!$B$7:$B$1446,0))/INDEX(Historical!$H$7:$H$1432,MATCH(B168,Historical!$B$7:$B$1446,0)))^(1/5)-1)*100)</f>
        <v>6.0732713038533337</v>
      </c>
      <c r="V168" s="761">
        <f>IF(INDEX(Historical!$O$7:$O$1432,MATCH(B168,Historical!$B$7:$B$1446,0))=0,"n/a",((INDEX(Historical!$C$7:$C$1439,MATCH(B168,Historical!$B$7:$B$1446,0))/INDEX(Historical!$O$7:$O$1432,MATCH(B168,Historical!$B$7:$B$1446,0)))^(1/10)-1)*100)</f>
        <v>7.8866027333313271</v>
      </c>
      <c r="W168" s="762">
        <f t="shared" si="38"/>
        <v>0.77007445527663387</v>
      </c>
      <c r="X168" s="763">
        <f t="shared" si="39"/>
        <v>0.48977994385913981</v>
      </c>
      <c r="Y168" s="718"/>
      <c r="Z168" s="704">
        <f t="shared" si="40"/>
        <v>42.016806722689076</v>
      </c>
      <c r="AA168" s="937">
        <f t="shared" si="41"/>
        <v>18.275210084033613</v>
      </c>
      <c r="AB168" s="641">
        <v>12</v>
      </c>
      <c r="AC168" s="918">
        <v>4.76</v>
      </c>
      <c r="AD168" s="918">
        <v>2.23</v>
      </c>
      <c r="AE168" s="918">
        <v>0.74</v>
      </c>
      <c r="AF168" s="918">
        <v>7.51</v>
      </c>
      <c r="AG168" s="918">
        <v>43.1</v>
      </c>
      <c r="AH168" s="918">
        <v>36.5</v>
      </c>
      <c r="AI168" s="918">
        <v>6.16</v>
      </c>
      <c r="AJ168" s="918">
        <v>12.4</v>
      </c>
      <c r="AK168" s="918">
        <v>8.19</v>
      </c>
      <c r="AL168" s="930">
        <v>12270</v>
      </c>
      <c r="AM168" s="924">
        <v>1</v>
      </c>
      <c r="AN168" s="918">
        <v>0.9</v>
      </c>
      <c r="AO168" s="804">
        <f t="shared" si="42"/>
        <v>-9.9028239393939828</v>
      </c>
      <c r="AP168" s="805">
        <f t="shared" si="43"/>
        <v>8.3723861446396306</v>
      </c>
      <c r="AQ168" s="938">
        <f t="shared" si="44"/>
        <v>146.97892643443842</v>
      </c>
      <c r="AR168" s="704">
        <f>INDEX(Historical!$C$7:$C$1439,MATCH(B168,Historical!$B$7:$B$1446,0))*IF(AH168="n/a",1.03,IF(AH168&lt;0,1.01,IF(AH168&gt;10,1.1,(1+AH168/100))))</f>
        <v>2.0680000000000001</v>
      </c>
      <c r="AS168" s="937">
        <f t="shared" si="45"/>
        <v>2.1953888000000004</v>
      </c>
      <c r="AT168" s="937">
        <f t="shared" si="50"/>
        <v>2.3751911427200008</v>
      </c>
      <c r="AU168" s="937">
        <f t="shared" si="50"/>
        <v>2.5697192973087688</v>
      </c>
      <c r="AV168" s="937">
        <f t="shared" si="50"/>
        <v>2.780179307758357</v>
      </c>
      <c r="AW168" s="704">
        <f t="shared" si="46"/>
        <v>11.988478547787128</v>
      </c>
      <c r="AX168" s="812">
        <f t="shared" si="47"/>
        <v>13.781444473832774</v>
      </c>
      <c r="AY168" s="997">
        <v>0.7</v>
      </c>
      <c r="AZ168" s="924">
        <v>10.35</v>
      </c>
      <c r="BA168" s="924">
        <v>-14.04</v>
      </c>
      <c r="BB168" s="924">
        <v>-1.82</v>
      </c>
      <c r="BC168" s="924">
        <v>-3.62</v>
      </c>
      <c r="BE168" s="666">
        <v>1999</v>
      </c>
      <c r="BF168" s="948" t="e">
        <f>#VALUE!</f>
        <v>#VALUE!</v>
      </c>
      <c r="BG168" s="933">
        <v>15</v>
      </c>
    </row>
    <row r="169" spans="1:59" ht="11.25" customHeight="1" x14ac:dyDescent="0.2">
      <c r="A169" s="537" t="s">
        <v>1067</v>
      </c>
      <c r="B169" s="927" t="s">
        <v>1068</v>
      </c>
      <c r="C169" s="994" t="s">
        <v>247</v>
      </c>
      <c r="D169" s="994" t="s">
        <v>4354</v>
      </c>
      <c r="E169" s="794">
        <v>10</v>
      </c>
      <c r="F169" s="526">
        <v>354</v>
      </c>
      <c r="G169" s="526" t="s">
        <v>106</v>
      </c>
      <c r="H169" s="526" t="s">
        <v>106</v>
      </c>
      <c r="I169" s="926">
        <v>4.2699999999999996</v>
      </c>
      <c r="J169" s="704">
        <f t="shared" si="35"/>
        <v>8.1967213114754109</v>
      </c>
      <c r="K169" s="929">
        <v>8.7499999999999994E-2</v>
      </c>
      <c r="L169" s="641">
        <v>4</v>
      </c>
      <c r="M169" s="695">
        <f t="shared" si="36"/>
        <v>0.35</v>
      </c>
      <c r="N169" s="923" t="s">
        <v>164</v>
      </c>
      <c r="O169" s="797">
        <v>8.5000000000000006E-2</v>
      </c>
      <c r="P169" s="917">
        <v>43539</v>
      </c>
      <c r="Q169" s="917">
        <v>43556</v>
      </c>
      <c r="R169" s="695">
        <f t="shared" si="37"/>
        <v>2.9411764705882213</v>
      </c>
      <c r="S169" s="761">
        <f>IF(INDEX(Historical!$D$7:$D$1439,MATCH(B169,Historical!$B$7:$B$1446,0))=0,"n/a",(INDEX(Historical!$C$7:$C$1439,MATCH(B169,Historical!$B$7:$B$1446,0))/INDEX(Historical!$D$7:$D$1439,MATCH(B169,Historical!$B$7:$B$1446,0))-1)*100)</f>
        <v>3.0303030303030276</v>
      </c>
      <c r="T169" s="761">
        <f>IF(INDEX(Historical!$F$7:$F$1432,MATCH(B169,Historical!$B$7:$B$1446,0))=0,"n/a",((INDEX(Historical!$C$7:$C$1439,MATCH(B169,Historical!$B$7:$B$1446,0))/INDEX(Historical!$F$7:$F$1432,MATCH(B169,Historical!$B$7:$B$1446,0)))^(1/3)-1)*100)</f>
        <v>3.4057285912321822</v>
      </c>
      <c r="U169" s="761">
        <f>IF(INDEX(Historical!$H$7:$H$1432,MATCH(B169,Historical!$B$7:$B$1446,0))=0,"n/a",((INDEX(Historical!$C$7:$C$1439,MATCH(B169,Historical!$B$7:$B$1446,0))/INDEX(Historical!$H$7:$H$1432,MATCH(B169,Historical!$B$7:$B$1446,0)))^(1/5)-1)*100)</f>
        <v>7.2145025900850923</v>
      </c>
      <c r="V169" s="761" t="str">
        <f>IF(INDEX(Historical!$O$7:$O$1432,MATCH(B169,Historical!$B$7:$B$1446,0))=0,"n/a",((INDEX(Historical!$C$7:$C$1439,MATCH(B169,Historical!$B$7:$B$1446,0))/INDEX(Historical!$O$7:$O$1432,MATCH(B169,Historical!$B$7:$B$1446,0)))^(1/10)-1)*100)</f>
        <v>n/a</v>
      </c>
      <c r="W169" s="762" t="str">
        <f t="shared" si="38"/>
        <v>n/a</v>
      </c>
      <c r="X169" s="763" t="str">
        <f t="shared" si="39"/>
        <v>n/a</v>
      </c>
      <c r="Y169" s="718"/>
      <c r="Z169" s="704">
        <f t="shared" si="40"/>
        <v>145.83333333333331</v>
      </c>
      <c r="AA169" s="937">
        <f t="shared" si="41"/>
        <v>17.791666666666664</v>
      </c>
      <c r="AB169" s="641">
        <v>1</v>
      </c>
      <c r="AC169" s="918">
        <v>0.24</v>
      </c>
      <c r="AD169" s="918">
        <v>1.8</v>
      </c>
      <c r="AE169" s="918">
        <v>0.25</v>
      </c>
      <c r="AF169" s="918">
        <v>0.87</v>
      </c>
      <c r="AG169" s="918">
        <v>5.5</v>
      </c>
      <c r="AH169" s="918">
        <v>-65.600000000000009</v>
      </c>
      <c r="AI169" s="918">
        <v>51.9</v>
      </c>
      <c r="AJ169" s="918">
        <v>-10</v>
      </c>
      <c r="AK169" s="918">
        <v>10</v>
      </c>
      <c r="AL169" s="930">
        <v>525.64</v>
      </c>
      <c r="AM169" s="924">
        <v>1.3</v>
      </c>
      <c r="AN169" s="918">
        <v>0.1</v>
      </c>
      <c r="AO169" s="804">
        <f t="shared" si="42"/>
        <v>-2.3804427651061602</v>
      </c>
      <c r="AP169" s="805">
        <f t="shared" si="43"/>
        <v>15.411223901560504</v>
      </c>
      <c r="AQ169" s="938">
        <f t="shared" si="44"/>
        <v>-17.057583562784686</v>
      </c>
      <c r="AR169" s="704">
        <f>INDEX(Historical!$C$7:$C$1439,MATCH(B169,Historical!$B$7:$B$1446,0))*IF(AH169="n/a",1.03,IF(AH169&lt;0,1.01,IF(AH169&gt;10,1.1,(1+AH169/100))))</f>
        <v>0.34340000000000004</v>
      </c>
      <c r="AS169" s="937">
        <f t="shared" si="45"/>
        <v>0.37774000000000008</v>
      </c>
      <c r="AT169" s="937">
        <f t="shared" si="50"/>
        <v>0.41551400000000011</v>
      </c>
      <c r="AU169" s="937">
        <f t="shared" si="50"/>
        <v>0.45706540000000018</v>
      </c>
      <c r="AV169" s="937">
        <f t="shared" si="50"/>
        <v>0.50277194000000025</v>
      </c>
      <c r="AW169" s="704">
        <f t="shared" si="46"/>
        <v>2.0964913400000005</v>
      </c>
      <c r="AX169" s="812">
        <f t="shared" si="47"/>
        <v>49.098157845433271</v>
      </c>
      <c r="AY169" s="997">
        <v>0.37</v>
      </c>
      <c r="AZ169" s="924">
        <v>2.4</v>
      </c>
      <c r="BA169" s="924">
        <v>-60.83</v>
      </c>
      <c r="BB169" s="924">
        <v>-21.78</v>
      </c>
      <c r="BC169" s="924">
        <v>-41.17</v>
      </c>
      <c r="BE169" s="666">
        <v>2010</v>
      </c>
      <c r="BF169" s="948" t="e">
        <f>#VALUE!</f>
        <v>#VALUE!</v>
      </c>
      <c r="BG169" s="933">
        <v>3.2</v>
      </c>
    </row>
    <row r="170" spans="1:59" ht="11.25" customHeight="1" x14ac:dyDescent="0.2">
      <c r="A170" s="537" t="s">
        <v>180</v>
      </c>
      <c r="B170" s="927" t="s">
        <v>181</v>
      </c>
      <c r="C170" s="994" t="s">
        <v>108</v>
      </c>
      <c r="D170" s="994" t="s">
        <v>118</v>
      </c>
      <c r="E170" s="794">
        <v>59</v>
      </c>
      <c r="F170" s="526">
        <v>9</v>
      </c>
      <c r="G170" s="526" t="s">
        <v>37</v>
      </c>
      <c r="H170" s="526" t="s">
        <v>37</v>
      </c>
      <c r="I170" s="918">
        <v>85.9</v>
      </c>
      <c r="J170" s="704">
        <f t="shared" si="35"/>
        <v>2.6076833527357395</v>
      </c>
      <c r="K170" s="929">
        <v>0.56000000000000005</v>
      </c>
      <c r="L170" s="641">
        <v>4</v>
      </c>
      <c r="M170" s="695">
        <f t="shared" si="36"/>
        <v>2.2400000000000002</v>
      </c>
      <c r="N170" s="923" t="s">
        <v>220</v>
      </c>
      <c r="O170" s="797">
        <v>0.53</v>
      </c>
      <c r="P170" s="917">
        <v>43543</v>
      </c>
      <c r="Q170" s="917">
        <v>43570</v>
      </c>
      <c r="R170" s="695">
        <f t="shared" si="37"/>
        <v>5.660377358490571</v>
      </c>
      <c r="S170" s="761">
        <f>IF(INDEX(Historical!$D$7:$D$1439,MATCH(B170,Historical!$B$7:$B$1446,0))=0,"n/a",(INDEX(Historical!$C$7:$C$1439,MATCH(B170,Historical!$B$7:$B$1446,0))/INDEX(Historical!$D$7:$D$1439,MATCH(B170,Historical!$B$7:$B$1446,0))-1)*100)</f>
        <v>5.555555555555558</v>
      </c>
      <c r="T170" s="761">
        <f>IF(INDEX(Historical!$F$7:$F$1432,MATCH(B170,Historical!$B$7:$B$1446,0))=0,"n/a",((INDEX(Historical!$C$7:$C$1439,MATCH(B170,Historical!$B$7:$B$1446,0))/INDEX(Historical!$F$7:$F$1432,MATCH(B170,Historical!$B$7:$B$1446,0)))^(1/3)-1)*100)</f>
        <v>4.7188745469541882</v>
      </c>
      <c r="U170" s="761">
        <f>IF(INDEX(Historical!$H$7:$H$1432,MATCH(B170,Historical!$B$7:$B$1446,0))=0,"n/a",((INDEX(Historical!$C$7:$C$1439,MATCH(B170,Historical!$B$7:$B$1446,0))/INDEX(Historical!$H$7:$H$1432,MATCH(B170,Historical!$B$7:$B$1446,0)))^(1/5)-1)*100)</f>
        <v>4.9368882235406586</v>
      </c>
      <c r="V170" s="761">
        <f>IF(INDEX(Historical!$O$7:$O$1432,MATCH(B170,Historical!$B$7:$B$1446,0))=0,"n/a",((INDEX(Historical!$C$7:$C$1439,MATCH(B170,Historical!$B$7:$B$1446,0))/INDEX(Historical!$O$7:$O$1432,MATCH(B170,Historical!$B$7:$B$1446,0)))^(1/10)-1)*100)</f>
        <v>3.2018884258175673</v>
      </c>
      <c r="W170" s="762">
        <f t="shared" si="38"/>
        <v>1.5418676627621957</v>
      </c>
      <c r="X170" s="763" t="str">
        <f t="shared" si="39"/>
        <v>n/a</v>
      </c>
      <c r="Y170" s="719"/>
      <c r="Z170" s="704">
        <f t="shared" si="40"/>
        <v>129.47976878612718</v>
      </c>
      <c r="AA170" s="937">
        <f t="shared" si="41"/>
        <v>49.653179190751452</v>
      </c>
      <c r="AB170" s="641">
        <v>12</v>
      </c>
      <c r="AC170" s="918">
        <v>1.73</v>
      </c>
      <c r="AD170" s="918">
        <v>10.130000000000001</v>
      </c>
      <c r="AE170" s="918">
        <v>2.6</v>
      </c>
      <c r="AF170" s="918">
        <v>1.79</v>
      </c>
      <c r="AG170" s="918">
        <v>3.5999999999999996</v>
      </c>
      <c r="AH170" s="918">
        <v>-47.3</v>
      </c>
      <c r="AI170" s="918">
        <v>3.2300000000000004</v>
      </c>
      <c r="AJ170" s="918">
        <v>-10.9</v>
      </c>
      <c r="AK170" s="918">
        <v>4.91</v>
      </c>
      <c r="AL170" s="930">
        <v>14060</v>
      </c>
      <c r="AM170" s="924">
        <v>1.7999999999999998</v>
      </c>
      <c r="AN170" s="918">
        <v>0.11</v>
      </c>
      <c r="AO170" s="804">
        <f t="shared" si="42"/>
        <v>-42.108607614475055</v>
      </c>
      <c r="AP170" s="805">
        <f t="shared" si="43"/>
        <v>7.5445715762763985</v>
      </c>
      <c r="AQ170" s="938">
        <f t="shared" si="44"/>
        <v>98.750754856925838</v>
      </c>
      <c r="AR170" s="704">
        <f>INDEX(Historical!$C$7:$C$1439,MATCH(B170,Historical!$B$7:$B$1446,0))*IF(AH170="n/a",1.03,IF(AH170&lt;0,1.01,IF(AH170&gt;10,1.1,(1+AH170/100))))</f>
        <v>2.1109</v>
      </c>
      <c r="AS170" s="937">
        <f t="shared" si="45"/>
        <v>2.1790820700000002</v>
      </c>
      <c r="AT170" s="937">
        <f t="shared" si="50"/>
        <v>2.286074999637</v>
      </c>
      <c r="AU170" s="937">
        <f t="shared" si="50"/>
        <v>2.3983212821191766</v>
      </c>
      <c r="AV170" s="937">
        <f t="shared" si="50"/>
        <v>2.516078857071228</v>
      </c>
      <c r="AW170" s="704">
        <f t="shared" si="46"/>
        <v>11.490457208827406</v>
      </c>
      <c r="AX170" s="812">
        <f t="shared" si="47"/>
        <v>13.376550883384638</v>
      </c>
      <c r="AY170" s="997">
        <v>0.69</v>
      </c>
      <c r="AZ170" s="924">
        <v>29.5</v>
      </c>
      <c r="BA170" s="924">
        <v>-1.78</v>
      </c>
      <c r="BB170" s="924">
        <v>2.64</v>
      </c>
      <c r="BC170" s="924">
        <v>10.870000000000001</v>
      </c>
      <c r="BE170" s="666">
        <v>1961</v>
      </c>
      <c r="BF170" s="948" t="e">
        <f>#VALUE!</f>
        <v>#VALUE!</v>
      </c>
      <c r="BG170" s="933">
        <v>1.3</v>
      </c>
    </row>
    <row r="171" spans="1:59" ht="11.25" customHeight="1" x14ac:dyDescent="0.2">
      <c r="A171" s="932" t="s">
        <v>1077</v>
      </c>
      <c r="B171" s="927" t="s">
        <v>1078</v>
      </c>
      <c r="C171" s="994" t="s">
        <v>108</v>
      </c>
      <c r="D171" s="994" t="s">
        <v>4376</v>
      </c>
      <c r="E171" s="794">
        <v>8</v>
      </c>
      <c r="F171" s="526">
        <v>515</v>
      </c>
      <c r="G171" s="526" t="s">
        <v>106</v>
      </c>
      <c r="H171" s="526" t="s">
        <v>106</v>
      </c>
      <c r="I171" s="926">
        <v>21.83</v>
      </c>
      <c r="J171" s="704">
        <f t="shared" si="35"/>
        <v>1.6491067338524967</v>
      </c>
      <c r="K171" s="929">
        <v>0.09</v>
      </c>
      <c r="L171" s="641">
        <v>4</v>
      </c>
      <c r="M171" s="695">
        <f t="shared" si="36"/>
        <v>0.36</v>
      </c>
      <c r="N171" s="923" t="s">
        <v>140</v>
      </c>
      <c r="O171" s="797">
        <v>7.0000000000000007E-2</v>
      </c>
      <c r="P171" s="917">
        <v>43304</v>
      </c>
      <c r="Q171" s="917">
        <v>43313</v>
      </c>
      <c r="R171" s="695">
        <f t="shared" si="37"/>
        <v>28.571428571428552</v>
      </c>
      <c r="S171" s="761">
        <f>IF(INDEX(Historical!$D$7:$D$1439,MATCH(B171,Historical!$B$7:$B$1446,0))=0,"n/a",(INDEX(Historical!$C$7:$C$1439,MATCH(B171,Historical!$B$7:$B$1446,0))/INDEX(Historical!$D$7:$D$1439,MATCH(B171,Historical!$B$7:$B$1446,0))-1)*100)</f>
        <v>28.000000000000004</v>
      </c>
      <c r="T171" s="761">
        <f>IF(INDEX(Historical!$F$7:$F$1432,MATCH(B171,Historical!$B$7:$B$1446,0))=0,"n/a",((INDEX(Historical!$C$7:$C$1439,MATCH(B171,Historical!$B$7:$B$1446,0))/INDEX(Historical!$F$7:$F$1432,MATCH(B171,Historical!$B$7:$B$1446,0)))^(1/3)-1)*100)</f>
        <v>16.960709528514649</v>
      </c>
      <c r="U171" s="761">
        <f>IF(INDEX(Historical!$H$7:$H$1432,MATCH(B171,Historical!$B$7:$B$1446,0))=0,"n/a",((INDEX(Historical!$C$7:$C$1439,MATCH(B171,Historical!$B$7:$B$1446,0))/INDEX(Historical!$H$7:$H$1432,MATCH(B171,Historical!$B$7:$B$1446,0)))^(1/5)-1)*100)</f>
        <v>16.36215183053762</v>
      </c>
      <c r="V171" s="761">
        <f>IF(INDEX(Historical!$O$7:$O$1432,MATCH(B171,Historical!$B$7:$B$1446,0))=0,"n/a",((INDEX(Historical!$C$7:$C$1439,MATCH(B171,Historical!$B$7:$B$1446,0))/INDEX(Historical!$O$7:$O$1432,MATCH(B171,Historical!$B$7:$B$1446,0)))^(1/10)-1)*100)</f>
        <v>-9.9236336435632566</v>
      </c>
      <c r="W171" s="762" t="str">
        <f t="shared" si="38"/>
        <v>n/a</v>
      </c>
      <c r="X171" s="763">
        <f t="shared" si="39"/>
        <v>1.6868197763440844</v>
      </c>
      <c r="Y171" s="718"/>
      <c r="Z171" s="704">
        <f t="shared" si="40"/>
        <v>38.70967741935484</v>
      </c>
      <c r="AA171" s="937">
        <f t="shared" si="41"/>
        <v>23.473118279569889</v>
      </c>
      <c r="AB171" s="641">
        <v>12</v>
      </c>
      <c r="AC171" s="918">
        <v>0.93</v>
      </c>
      <c r="AD171" s="918">
        <v>2.94</v>
      </c>
      <c r="AE171" s="918">
        <v>4.75</v>
      </c>
      <c r="AF171" s="918">
        <v>1.17</v>
      </c>
      <c r="AG171" s="918">
        <v>5.8000000000000007</v>
      </c>
      <c r="AH171" s="918">
        <v>-23.1</v>
      </c>
      <c r="AI171" s="918">
        <v>5.66</v>
      </c>
      <c r="AJ171" s="918">
        <v>9.7000000000000011</v>
      </c>
      <c r="AK171" s="918">
        <v>8</v>
      </c>
      <c r="AL171" s="930">
        <v>350.15</v>
      </c>
      <c r="AM171" s="924">
        <v>0.6</v>
      </c>
      <c r="AN171" s="918">
        <v>0.1</v>
      </c>
      <c r="AO171" s="804">
        <f t="shared" si="42"/>
        <v>-5.4618597151797701</v>
      </c>
      <c r="AP171" s="805">
        <f t="shared" si="43"/>
        <v>18.011258564390118</v>
      </c>
      <c r="AQ171" s="938">
        <f t="shared" si="44"/>
        <v>10.480864883364948</v>
      </c>
      <c r="AR171" s="704">
        <f>INDEX(Historical!$C$7:$C$1439,MATCH(B171,Historical!$B$7:$B$1446,0))*IF(AH171="n/a",1.03,IF(AH171&lt;0,1.01,IF(AH171&gt;10,1.1,(1+AH171/100))))</f>
        <v>0.32319999999999999</v>
      </c>
      <c r="AS171" s="937">
        <f t="shared" si="45"/>
        <v>0.34149311999999998</v>
      </c>
      <c r="AT171" s="937">
        <f t="shared" si="50"/>
        <v>0.36881256960000003</v>
      </c>
      <c r="AU171" s="937">
        <f t="shared" si="50"/>
        <v>0.39831757516800004</v>
      </c>
      <c r="AV171" s="937">
        <f t="shared" si="50"/>
        <v>0.43018298118144005</v>
      </c>
      <c r="AW171" s="704">
        <f t="shared" si="46"/>
        <v>1.86200624594944</v>
      </c>
      <c r="AX171" s="812">
        <f t="shared" si="47"/>
        <v>8.5295751074184167</v>
      </c>
      <c r="AY171" s="997">
        <v>0.81</v>
      </c>
      <c r="AZ171" s="924">
        <v>40.39</v>
      </c>
      <c r="BA171" s="924">
        <v>-15.659999999999998</v>
      </c>
      <c r="BB171" s="924">
        <v>7.93</v>
      </c>
      <c r="BC171" s="924">
        <v>-0.91</v>
      </c>
      <c r="BE171" s="666">
        <v>2011</v>
      </c>
      <c r="BF171" s="948" t="e">
        <f>#VALUE!</f>
        <v>#VALUE!</v>
      </c>
      <c r="BG171" s="933">
        <v>0.70000000000000007</v>
      </c>
    </row>
    <row r="172" spans="1:59" ht="11.25" customHeight="1" x14ac:dyDescent="0.2">
      <c r="A172" s="537" t="s">
        <v>191</v>
      </c>
      <c r="B172" s="927" t="s">
        <v>192</v>
      </c>
      <c r="C172" s="994" t="s">
        <v>128</v>
      </c>
      <c r="D172" s="994" t="s">
        <v>4391</v>
      </c>
      <c r="E172" s="794">
        <v>56</v>
      </c>
      <c r="F172" s="526">
        <v>15</v>
      </c>
      <c r="G172" s="526" t="s">
        <v>115</v>
      </c>
      <c r="H172" s="526" t="s">
        <v>115</v>
      </c>
      <c r="I172" s="918">
        <v>68.540000000000006</v>
      </c>
      <c r="J172" s="704">
        <f t="shared" si="35"/>
        <v>2.5094835132769182</v>
      </c>
      <c r="K172" s="929">
        <v>0.43</v>
      </c>
      <c r="L172" s="641">
        <v>4</v>
      </c>
      <c r="M172" s="695">
        <f t="shared" si="36"/>
        <v>1.72</v>
      </c>
      <c r="N172" s="923" t="s">
        <v>107</v>
      </c>
      <c r="O172" s="797">
        <v>0.42</v>
      </c>
      <c r="P172" s="917">
        <v>43572</v>
      </c>
      <c r="Q172" s="917">
        <v>43600</v>
      </c>
      <c r="R172" s="695">
        <f t="shared" si="37"/>
        <v>2.3809523809523832</v>
      </c>
      <c r="S172" s="761">
        <f>IF(INDEX(Historical!$D$7:$D$1439,MATCH(B172,Historical!$B$7:$B$1446,0))=0,"n/a",(INDEX(Historical!$C$7:$C$1439,MATCH(B172,Historical!$B$7:$B$1446,0))/INDEX(Historical!$D$7:$D$1439,MATCH(B172,Historical!$B$7:$B$1446,0))-1)*100)</f>
        <v>4.4025157232704171</v>
      </c>
      <c r="T172" s="761">
        <f>IF(INDEX(Historical!$F$7:$F$1432,MATCH(B172,Historical!$B$7:$B$1446,0))=0,"n/a",((INDEX(Historical!$C$7:$C$1439,MATCH(B172,Historical!$B$7:$B$1446,0))/INDEX(Historical!$F$7:$F$1432,MATCH(B172,Historical!$B$7:$B$1446,0)))^(1/3)-1)*100)</f>
        <v>3.4361331000678952</v>
      </c>
      <c r="U172" s="761">
        <f>IF(INDEX(Historical!$H$7:$H$1432,MATCH(B172,Historical!$B$7:$B$1446,0))=0,"n/a",((INDEX(Historical!$C$7:$C$1439,MATCH(B172,Historical!$B$7:$B$1446,0))/INDEX(Historical!$H$7:$H$1432,MATCH(B172,Historical!$B$7:$B$1446,0)))^(1/5)-1)*100)</f>
        <v>4.5324885199757414</v>
      </c>
      <c r="V172" s="761">
        <f>IF(INDEX(Historical!$O$7:$O$1432,MATCH(B172,Historical!$B$7:$B$1446,0))=0,"n/a",((INDEX(Historical!$C$7:$C$1439,MATCH(B172,Historical!$B$7:$B$1446,0))/INDEX(Historical!$O$7:$O$1432,MATCH(B172,Historical!$B$7:$B$1446,0)))^(1/10)-1)*100)</f>
        <v>7.8453312011796061</v>
      </c>
      <c r="W172" s="762">
        <f t="shared" si="38"/>
        <v>0.57773067876270756</v>
      </c>
      <c r="X172" s="763">
        <f t="shared" si="39"/>
        <v>1.2590245888821505</v>
      </c>
      <c r="Y172" s="718"/>
      <c r="Z172" s="704">
        <f t="shared" si="40"/>
        <v>60.563380281690137</v>
      </c>
      <c r="AA172" s="937">
        <f t="shared" si="41"/>
        <v>24.133802816901412</v>
      </c>
      <c r="AB172" s="641">
        <v>12</v>
      </c>
      <c r="AC172" s="918">
        <v>2.84</v>
      </c>
      <c r="AD172" s="918">
        <v>6.8</v>
      </c>
      <c r="AE172" s="918">
        <v>3.79</v>
      </c>
      <c r="AF172" s="920" t="s">
        <v>137</v>
      </c>
      <c r="AG172" s="921">
        <v>-736.2</v>
      </c>
      <c r="AH172" s="918">
        <v>9.7000000000000011</v>
      </c>
      <c r="AI172" s="918">
        <v>6.8900000000000006</v>
      </c>
      <c r="AJ172" s="918">
        <v>3.5999999999999996</v>
      </c>
      <c r="AK172" s="918">
        <v>3.55</v>
      </c>
      <c r="AL172" s="930">
        <v>58910</v>
      </c>
      <c r="AM172" s="924">
        <v>0.3</v>
      </c>
      <c r="AN172" s="920" t="s">
        <v>137</v>
      </c>
      <c r="AO172" s="804">
        <f t="shared" si="42"/>
        <v>-17.091830783648753</v>
      </c>
      <c r="AP172" s="805">
        <f t="shared" si="43"/>
        <v>7.0419720332526596</v>
      </c>
      <c r="AQ172" s="938" t="str">
        <f t="shared" si="44"/>
        <v>n/a</v>
      </c>
      <c r="AR172" s="704">
        <f>INDEX(Historical!$C$7:$C$1439,MATCH(B172,Historical!$B$7:$B$1446,0))*IF(AH172="n/a",1.03,IF(AH172&lt;0,1.01,IF(AH172&gt;10,1.1,(1+AH172/100))))</f>
        <v>1.8210199999999999</v>
      </c>
      <c r="AS172" s="937">
        <f t="shared" si="45"/>
        <v>1.9464882779999997</v>
      </c>
      <c r="AT172" s="937">
        <f t="shared" si="50"/>
        <v>2.0155886118689996</v>
      </c>
      <c r="AU172" s="937">
        <f t="shared" si="50"/>
        <v>2.0871420075903493</v>
      </c>
      <c r="AV172" s="937">
        <f t="shared" si="50"/>
        <v>2.161235548859807</v>
      </c>
      <c r="AW172" s="704">
        <f t="shared" si="46"/>
        <v>10.031474446319155</v>
      </c>
      <c r="AX172" s="812">
        <f t="shared" si="47"/>
        <v>14.635941707498038</v>
      </c>
      <c r="AY172" s="997">
        <v>0.77</v>
      </c>
      <c r="AZ172" s="924">
        <v>19.39</v>
      </c>
      <c r="BA172" s="924">
        <v>-5.6099999999999994</v>
      </c>
      <c r="BB172" s="924">
        <v>4.9799999999999995</v>
      </c>
      <c r="BC172" s="924">
        <v>6.2</v>
      </c>
      <c r="BE172" s="666">
        <v>1964</v>
      </c>
      <c r="BF172" s="948" t="e">
        <f>#VALUE!</f>
        <v>#VALUE!</v>
      </c>
      <c r="BG172" s="933">
        <v>19</v>
      </c>
    </row>
    <row r="173" spans="1:59" ht="11.25" customHeight="1" x14ac:dyDescent="0.2">
      <c r="A173" s="537" t="s">
        <v>1105</v>
      </c>
      <c r="B173" s="927" t="s">
        <v>1106</v>
      </c>
      <c r="C173" s="994" t="s">
        <v>108</v>
      </c>
      <c r="D173" s="994" t="s">
        <v>4376</v>
      </c>
      <c r="E173" s="794">
        <v>7</v>
      </c>
      <c r="F173" s="526">
        <v>592</v>
      </c>
      <c r="G173" s="526" t="s">
        <v>106</v>
      </c>
      <c r="H173" s="526" t="s">
        <v>106</v>
      </c>
      <c r="I173" s="926">
        <v>23.61</v>
      </c>
      <c r="J173" s="704">
        <f t="shared" si="35"/>
        <v>1.8636171113934774</v>
      </c>
      <c r="K173" s="929">
        <v>0.11</v>
      </c>
      <c r="L173" s="641">
        <v>4</v>
      </c>
      <c r="M173" s="695">
        <f t="shared" si="36"/>
        <v>0.44</v>
      </c>
      <c r="N173" s="923" t="s">
        <v>119</v>
      </c>
      <c r="O173" s="797">
        <v>0.08</v>
      </c>
      <c r="P173" s="919">
        <v>43138</v>
      </c>
      <c r="Q173" s="919">
        <v>43160</v>
      </c>
      <c r="R173" s="695">
        <f t="shared" si="37"/>
        <v>37.5</v>
      </c>
      <c r="S173" s="761">
        <f>IF(INDEX(Historical!$D$7:$D$1439,MATCH(B173,Historical!$B$7:$B$1446,0))=0,"n/a",(INDEX(Historical!$C$7:$C$1439,MATCH(B173,Historical!$B$7:$B$1446,0))/INDEX(Historical!$D$7:$D$1439,MATCH(B173,Historical!$B$7:$B$1446,0))-1)*100)</f>
        <v>37.5</v>
      </c>
      <c r="T173" s="761">
        <f>IF(INDEX(Historical!$F$7:$F$1432,MATCH(B173,Historical!$B$7:$B$1446,0))=0,"n/a",((INDEX(Historical!$C$7:$C$1439,MATCH(B173,Historical!$B$7:$B$1446,0))/INDEX(Historical!$F$7:$F$1432,MATCH(B173,Historical!$B$7:$B$1446,0)))^(1/3)-1)*100)</f>
        <v>22.390341034166038</v>
      </c>
      <c r="U173" s="761">
        <f>IF(INDEX(Historical!$H$7:$H$1432,MATCH(B173,Historical!$B$7:$B$1446,0))=0,"n/a",((INDEX(Historical!$C$7:$C$1439,MATCH(B173,Historical!$B$7:$B$1446,0))/INDEX(Historical!$H$7:$H$1432,MATCH(B173,Historical!$B$7:$B$1446,0)))^(1/5)-1)*100)</f>
        <v>29.674411610965823</v>
      </c>
      <c r="V173" s="761">
        <f>IF(INDEX(Historical!$O$7:$O$1432,MATCH(B173,Historical!$B$7:$B$1446,0))=0,"n/a",((INDEX(Historical!$C$7:$C$1439,MATCH(B173,Historical!$B$7:$B$1446,0))/INDEX(Historical!$O$7:$O$1432,MATCH(B173,Historical!$B$7:$B$1446,0)))^(1/10)-1)*100)</f>
        <v>-6.5128893940553763</v>
      </c>
      <c r="W173" s="762" t="str">
        <f t="shared" si="38"/>
        <v>n/a</v>
      </c>
      <c r="X173" s="763" t="str">
        <f t="shared" si="39"/>
        <v>n/a</v>
      </c>
      <c r="Y173" s="928"/>
      <c r="Z173" s="704" t="str">
        <f t="shared" si="40"/>
        <v>n/a</v>
      </c>
      <c r="AA173" s="937" t="str">
        <f t="shared" si="41"/>
        <v>n/a</v>
      </c>
      <c r="AB173" s="641">
        <v>12</v>
      </c>
      <c r="AC173" s="918" t="s">
        <v>137</v>
      </c>
      <c r="AD173" s="918" t="s">
        <v>137</v>
      </c>
      <c r="AE173" s="918" t="s">
        <v>137</v>
      </c>
      <c r="AF173" s="918" t="s">
        <v>137</v>
      </c>
      <c r="AG173" s="918" t="s">
        <v>137</v>
      </c>
      <c r="AH173" s="918" t="s">
        <v>137</v>
      </c>
      <c r="AI173" s="918" t="s">
        <v>137</v>
      </c>
      <c r="AJ173" s="918" t="s">
        <v>137</v>
      </c>
      <c r="AK173" s="918" t="s">
        <v>137</v>
      </c>
      <c r="AL173" s="930" t="s">
        <v>137</v>
      </c>
      <c r="AM173" s="924" t="s">
        <v>137</v>
      </c>
      <c r="AN173" s="918" t="s">
        <v>137</v>
      </c>
      <c r="AO173" s="804" t="str">
        <f t="shared" si="42"/>
        <v>n/a</v>
      </c>
      <c r="AP173" s="805">
        <f t="shared" si="43"/>
        <v>31.5380287223593</v>
      </c>
      <c r="AQ173" s="938" t="str">
        <f t="shared" si="44"/>
        <v>n/a</v>
      </c>
      <c r="AR173" s="704">
        <f>INDEX(Historical!$C$7:$C$1439,MATCH(B173,Historical!$B$7:$B$1446,0))*IF(AH173="n/a",1.03,IF(AH173&lt;0,1.01,IF(AH173&gt;10,1.1,(1+AH173/100))))</f>
        <v>0.45319999999999999</v>
      </c>
      <c r="AS173" s="937">
        <f t="shared" si="45"/>
        <v>0.46679599999999999</v>
      </c>
      <c r="AT173" s="937">
        <f t="shared" si="50"/>
        <v>0.48079988000000001</v>
      </c>
      <c r="AU173" s="937">
        <f t="shared" si="50"/>
        <v>0.49522387640000004</v>
      </c>
      <c r="AV173" s="937">
        <f t="shared" si="50"/>
        <v>0.51008059269200001</v>
      </c>
      <c r="AW173" s="704">
        <f t="shared" si="46"/>
        <v>2.4061003490920001</v>
      </c>
      <c r="AX173" s="812">
        <f t="shared" si="47"/>
        <v>10.191022232494706</v>
      </c>
      <c r="AY173" s="997" t="s">
        <v>137</v>
      </c>
      <c r="AZ173" s="924" t="s">
        <v>137</v>
      </c>
      <c r="BA173" s="924" t="s">
        <v>137</v>
      </c>
      <c r="BB173" s="924" t="s">
        <v>137</v>
      </c>
      <c r="BC173" s="924" t="s">
        <v>137</v>
      </c>
      <c r="BD173" s="963" t="s">
        <v>4301</v>
      </c>
      <c r="BE173" s="666">
        <v>2012</v>
      </c>
      <c r="BF173" s="948" t="e">
        <f>#VALUE!</f>
        <v>#VALUE!</v>
      </c>
      <c r="BG173" s="933" t="s">
        <v>137</v>
      </c>
    </row>
    <row r="174" spans="1:59" ht="11.25" customHeight="1" x14ac:dyDescent="0.2">
      <c r="A174" s="537" t="s">
        <v>185</v>
      </c>
      <c r="B174" s="927" t="s">
        <v>186</v>
      </c>
      <c r="C174" s="994" t="s">
        <v>128</v>
      </c>
      <c r="D174" s="994" t="s">
        <v>4391</v>
      </c>
      <c r="E174" s="794">
        <v>41</v>
      </c>
      <c r="F174" s="526">
        <v>63</v>
      </c>
      <c r="G174" s="526" t="s">
        <v>37</v>
      </c>
      <c r="H174" s="526" t="s">
        <v>115</v>
      </c>
      <c r="I174" s="918">
        <v>160.46</v>
      </c>
      <c r="J174" s="704">
        <f t="shared" si="35"/>
        <v>2.3931197806306868</v>
      </c>
      <c r="K174" s="929">
        <v>0.96</v>
      </c>
      <c r="L174" s="641">
        <v>4</v>
      </c>
      <c r="M174" s="695">
        <f t="shared" si="36"/>
        <v>3.84</v>
      </c>
      <c r="N174" s="923" t="s">
        <v>459</v>
      </c>
      <c r="O174" s="797">
        <v>0.84</v>
      </c>
      <c r="P174" s="660">
        <v>43214</v>
      </c>
      <c r="Q174" s="660">
        <v>43231</v>
      </c>
      <c r="R174" s="695">
        <f t="shared" si="37"/>
        <v>14.285714285714285</v>
      </c>
      <c r="S174" s="761">
        <f>IF(INDEX(Historical!$D$7:$D$1439,MATCH(B174,Historical!$B$7:$B$1446,0))=0,"n/a",(INDEX(Historical!$C$7:$C$1439,MATCH(B174,Historical!$B$7:$B$1446,0))/INDEX(Historical!$D$7:$D$1439,MATCH(B174,Historical!$B$7:$B$1446,0))-1)*100)</f>
        <v>13.414634146341452</v>
      </c>
      <c r="T174" s="761">
        <f>IF(INDEX(Historical!$F$7:$F$1432,MATCH(B174,Historical!$B$7:$B$1446,0))=0,"n/a",((INDEX(Historical!$C$7:$C$1439,MATCH(B174,Historical!$B$7:$B$1446,0))/INDEX(Historical!$F$7:$F$1432,MATCH(B174,Historical!$B$7:$B$1446,0)))^(1/3)-1)*100)</f>
        <v>7.1960211297430909</v>
      </c>
      <c r="U174" s="761">
        <f>IF(INDEX(Historical!$H$7:$H$1432,MATCH(B174,Historical!$B$7:$B$1446,0))=0,"n/a",((INDEX(Historical!$C$7:$C$1439,MATCH(B174,Historical!$B$7:$B$1446,0))/INDEX(Historical!$H$7:$H$1432,MATCH(B174,Historical!$B$7:$B$1446,0)))^(1/5)-1)*100)</f>
        <v>6.6193020302802719</v>
      </c>
      <c r="V174" s="761">
        <f>IF(INDEX(Historical!$O$7:$O$1432,MATCH(B174,Historical!$B$7:$B$1446,0))=0,"n/a",((INDEX(Historical!$C$7:$C$1439,MATCH(B174,Historical!$B$7:$B$1446,0))/INDEX(Historical!$O$7:$O$1432,MATCH(B174,Historical!$B$7:$B$1446,0)))^(1/10)-1)*100)</f>
        <v>8.0193225621817419</v>
      </c>
      <c r="W174" s="762">
        <f t="shared" si="38"/>
        <v>0.82541910229377535</v>
      </c>
      <c r="X174" s="763">
        <f t="shared" si="39"/>
        <v>1.2035094600509586</v>
      </c>
      <c r="Y174" s="718"/>
      <c r="Z174" s="704">
        <f t="shared" si="40"/>
        <v>63.576158940397356</v>
      </c>
      <c r="AA174" s="937">
        <f t="shared" si="41"/>
        <v>26.566225165562916</v>
      </c>
      <c r="AB174" s="641">
        <v>6</v>
      </c>
      <c r="AC174" s="918">
        <v>6.04</v>
      </c>
      <c r="AD174" s="918">
        <v>5.84</v>
      </c>
      <c r="AE174" s="918">
        <v>3.29</v>
      </c>
      <c r="AF174" s="920">
        <v>27.71</v>
      </c>
      <c r="AG174" s="920">
        <v>106</v>
      </c>
      <c r="AH174" s="918">
        <v>5.5</v>
      </c>
      <c r="AI174" s="918">
        <v>6.49</v>
      </c>
      <c r="AJ174" s="918">
        <v>5.5</v>
      </c>
      <c r="AK174" s="918">
        <v>4.55</v>
      </c>
      <c r="AL174" s="930">
        <v>20560</v>
      </c>
      <c r="AM174" s="924">
        <v>0.2</v>
      </c>
      <c r="AN174" s="920">
        <v>3.4</v>
      </c>
      <c r="AO174" s="804">
        <f t="shared" si="42"/>
        <v>-17.553803354651958</v>
      </c>
      <c r="AP174" s="805">
        <f t="shared" si="43"/>
        <v>9.0124218109109577</v>
      </c>
      <c r="AQ174" s="938">
        <f t="shared" si="44"/>
        <v>471.99459956182119</v>
      </c>
      <c r="AR174" s="704">
        <f>INDEX(Historical!$C$7:$C$1439,MATCH(B174,Historical!$B$7:$B$1446,0))*IF(AH174="n/a",1.03,IF(AH174&lt;0,1.01,IF(AH174&gt;10,1.1,(1+AH174/100))))</f>
        <v>3.9245999999999999</v>
      </c>
      <c r="AS174" s="937">
        <f t="shared" si="45"/>
        <v>4.1793065399999998</v>
      </c>
      <c r="AT174" s="937">
        <f t="shared" si="50"/>
        <v>4.3694649875699998</v>
      </c>
      <c r="AU174" s="937">
        <f t="shared" si="50"/>
        <v>4.5682756445044355</v>
      </c>
      <c r="AV174" s="937">
        <f t="shared" si="50"/>
        <v>4.776132186329388</v>
      </c>
      <c r="AW174" s="704">
        <f t="shared" si="46"/>
        <v>21.817779358403822</v>
      </c>
      <c r="AX174" s="812">
        <f t="shared" si="47"/>
        <v>13.597020664591685</v>
      </c>
      <c r="AY174" s="997">
        <v>0.31</v>
      </c>
      <c r="AZ174" s="924">
        <v>41.29</v>
      </c>
      <c r="BA174" s="924">
        <v>-4.32</v>
      </c>
      <c r="BB174" s="924">
        <v>3.1300000000000003</v>
      </c>
      <c r="BC174" s="924">
        <v>7.41</v>
      </c>
      <c r="BE174" s="666">
        <v>1978</v>
      </c>
      <c r="BF174" s="948" t="e">
        <f>#VALUE!</f>
        <v>#VALUE!</v>
      </c>
      <c r="BG174" s="933">
        <v>15.299999999999999</v>
      </c>
    </row>
    <row r="175" spans="1:59" ht="11.25" customHeight="1" x14ac:dyDescent="0.2">
      <c r="A175" s="537" t="s">
        <v>1093</v>
      </c>
      <c r="B175" s="927" t="s">
        <v>1094</v>
      </c>
      <c r="C175" s="994" t="s">
        <v>108</v>
      </c>
      <c r="D175" s="994" t="s">
        <v>4376</v>
      </c>
      <c r="E175" s="794">
        <v>10</v>
      </c>
      <c r="F175" s="526">
        <v>353</v>
      </c>
      <c r="G175" s="526" t="s">
        <v>37</v>
      </c>
      <c r="H175" s="526" t="s">
        <v>37</v>
      </c>
      <c r="I175" s="926">
        <v>73.319999999999993</v>
      </c>
      <c r="J175" s="704">
        <f t="shared" si="35"/>
        <v>3.6552100381887622</v>
      </c>
      <c r="K175" s="929">
        <v>0.67</v>
      </c>
      <c r="L175" s="641">
        <v>4</v>
      </c>
      <c r="M175" s="695">
        <f t="shared" si="36"/>
        <v>2.68</v>
      </c>
      <c r="N175" s="923" t="s">
        <v>146</v>
      </c>
      <c r="O175" s="797">
        <v>0.6</v>
      </c>
      <c r="P175" s="917">
        <v>43538</v>
      </c>
      <c r="Q175" s="917">
        <v>43556</v>
      </c>
      <c r="R175" s="695">
        <f t="shared" si="37"/>
        <v>11.666666666666679</v>
      </c>
      <c r="S175" s="761">
        <f>IF(INDEX(Historical!$D$7:$D$1439,MATCH(B175,Historical!$B$7:$B$1446,0))=0,"n/a",(INDEX(Historical!$C$7:$C$1439,MATCH(B175,Historical!$B$7:$B$1446,0))/INDEX(Historical!$D$7:$D$1439,MATCH(B175,Historical!$B$7:$B$1446,0))-1)*100)</f>
        <v>70.370370370370367</v>
      </c>
      <c r="T175" s="761">
        <f>IF(INDEX(Historical!$F$7:$F$1432,MATCH(B175,Historical!$B$7:$B$1446,0))=0,"n/a",((INDEX(Historical!$C$7:$C$1439,MATCH(B175,Historical!$B$7:$B$1446,0))/INDEX(Historical!$F$7:$F$1432,MATCH(B175,Historical!$B$7:$B$1446,0)))^(1/3)-1)*100)</f>
        <v>30.918591282634388</v>
      </c>
      <c r="U175" s="761">
        <f>IF(INDEX(Historical!$H$7:$H$1432,MATCH(B175,Historical!$B$7:$B$1446,0))=0,"n/a",((INDEX(Historical!$C$7:$C$1439,MATCH(B175,Historical!$B$7:$B$1446,0))/INDEX(Historical!$H$7:$H$1432,MATCH(B175,Historical!$B$7:$B$1446,0)))^(1/5)-1)*100)</f>
        <v>22.759405763620876</v>
      </c>
      <c r="V175" s="761">
        <f>IF(INDEX(Historical!$O$7:$O$1432,MATCH(B175,Historical!$B$7:$B$1446,0))=0,"n/a",((INDEX(Historical!$C$7:$C$1439,MATCH(B175,Historical!$B$7:$B$1446,0))/INDEX(Historical!$O$7:$O$1432,MATCH(B175,Historical!$B$7:$B$1446,0)))^(1/10)-1)*100)</f>
        <v>-3.4723678024016214</v>
      </c>
      <c r="W175" s="762" t="str">
        <f t="shared" si="38"/>
        <v>n/a</v>
      </c>
      <c r="X175" s="763">
        <f t="shared" si="39"/>
        <v>1.1323087444587501</v>
      </c>
      <c r="Y175" s="928"/>
      <c r="Z175" s="704">
        <f t="shared" si="40"/>
        <v>37.53501400560225</v>
      </c>
      <c r="AA175" s="937">
        <f t="shared" si="41"/>
        <v>10.268907563025209</v>
      </c>
      <c r="AB175" s="641">
        <v>12</v>
      </c>
      <c r="AC175" s="918">
        <v>7.14</v>
      </c>
      <c r="AD175" s="918">
        <v>1.47</v>
      </c>
      <c r="AE175" s="918">
        <v>4.62</v>
      </c>
      <c r="AF175" s="918">
        <v>1.58</v>
      </c>
      <c r="AG175" s="918">
        <v>15.6</v>
      </c>
      <c r="AH175" s="918">
        <v>50.2</v>
      </c>
      <c r="AI175" s="918">
        <v>6.5299999999999994</v>
      </c>
      <c r="AJ175" s="918">
        <v>20.100000000000001</v>
      </c>
      <c r="AK175" s="918">
        <v>7.0000000000000009</v>
      </c>
      <c r="AL175" s="930">
        <v>12110</v>
      </c>
      <c r="AM175" s="924">
        <v>0.70000000000000007</v>
      </c>
      <c r="AN175" s="918">
        <v>0.35</v>
      </c>
      <c r="AO175" s="804">
        <f t="shared" si="42"/>
        <v>16.14570823878443</v>
      </c>
      <c r="AP175" s="805">
        <f t="shared" si="43"/>
        <v>26.414615801809639</v>
      </c>
      <c r="AQ175" s="938">
        <f t="shared" si="44"/>
        <v>-15.082068509047231</v>
      </c>
      <c r="AR175" s="704">
        <f>INDEX(Historical!$C$7:$C$1439,MATCH(B175,Historical!$B$7:$B$1446,0))*IF(AH175="n/a",1.03,IF(AH175&lt;0,1.01,IF(AH175&gt;10,1.1,(1+AH175/100))))</f>
        <v>2.0240000000000005</v>
      </c>
      <c r="AS175" s="937">
        <f t="shared" si="45"/>
        <v>2.1561672000000005</v>
      </c>
      <c r="AT175" s="937">
        <f t="shared" si="50"/>
        <v>2.3070989040000005</v>
      </c>
      <c r="AU175" s="937">
        <f t="shared" si="50"/>
        <v>2.4685958272800006</v>
      </c>
      <c r="AV175" s="937">
        <f t="shared" si="50"/>
        <v>2.6413975351896006</v>
      </c>
      <c r="AW175" s="704">
        <f t="shared" si="46"/>
        <v>11.597259466469602</v>
      </c>
      <c r="AX175" s="812">
        <f t="shared" si="47"/>
        <v>15.817320603477365</v>
      </c>
      <c r="AY175" s="997">
        <v>1.42</v>
      </c>
      <c r="AZ175" s="924">
        <v>15.120000000000001</v>
      </c>
      <c r="BA175" s="924">
        <v>-27.439999999999998</v>
      </c>
      <c r="BB175" s="924">
        <v>-10.45</v>
      </c>
      <c r="BC175" s="924">
        <v>-14.510000000000002</v>
      </c>
      <c r="BE175" s="666">
        <v>2010</v>
      </c>
      <c r="BF175" s="948" t="e">
        <f>#VALUE!</f>
        <v>#VALUE!</v>
      </c>
      <c r="BG175" s="933">
        <v>1.7000000000000002</v>
      </c>
    </row>
    <row r="176" spans="1:59" ht="11.25" customHeight="1" x14ac:dyDescent="0.2">
      <c r="A176" s="611" t="s">
        <v>521</v>
      </c>
      <c r="B176" s="927" t="s">
        <v>522</v>
      </c>
      <c r="C176" s="994" t="s">
        <v>4380</v>
      </c>
      <c r="D176" s="994" t="s">
        <v>523</v>
      </c>
      <c r="E176" s="794">
        <v>12</v>
      </c>
      <c r="F176" s="526">
        <v>304</v>
      </c>
      <c r="G176" s="526" t="s">
        <v>106</v>
      </c>
      <c r="H176" s="526" t="s">
        <v>106</v>
      </c>
      <c r="I176" s="926">
        <v>39.979999999999997</v>
      </c>
      <c r="J176" s="704">
        <f t="shared" si="35"/>
        <v>2.1010505252626315</v>
      </c>
      <c r="K176" s="929">
        <v>0.21</v>
      </c>
      <c r="L176" s="641">
        <v>4</v>
      </c>
      <c r="M176" s="695">
        <f t="shared" si="36"/>
        <v>0.84</v>
      </c>
      <c r="N176" s="923" t="s">
        <v>413</v>
      </c>
      <c r="O176" s="797">
        <v>0.19</v>
      </c>
      <c r="P176" s="917">
        <v>43557</v>
      </c>
      <c r="Q176" s="917">
        <v>43579</v>
      </c>
      <c r="R176" s="695">
        <f t="shared" si="37"/>
        <v>10.52631578947368</v>
      </c>
      <c r="S176" s="761">
        <f>IF(INDEX(Historical!$D$7:$D$1439,MATCH(B176,Historical!$B$7:$B$1446,0))=0,"n/a",(INDEX(Historical!$C$7:$C$1439,MATCH(B176,Historical!$B$7:$B$1446,0))/INDEX(Historical!$D$7:$D$1439,MATCH(B176,Historical!$B$7:$B$1446,0))-1)*100)</f>
        <v>19.262295081967196</v>
      </c>
      <c r="T176" s="761">
        <f>IF(INDEX(Historical!$F$7:$F$1432,MATCH(B176,Historical!$B$7:$B$1446,0))=0,"n/a",((INDEX(Historical!$C$7:$C$1439,MATCH(B176,Historical!$B$7:$B$1446,0))/INDEX(Historical!$F$7:$F$1432,MATCH(B176,Historical!$B$7:$B$1446,0)))^(1/3)-1)*100)</f>
        <v>14.275411159088836</v>
      </c>
      <c r="U176" s="761">
        <f>IF(INDEX(Historical!$H$7:$H$1432,MATCH(B176,Historical!$B$7:$B$1446,0))=0,"n/a",((INDEX(Historical!$C$7:$C$1439,MATCH(B176,Historical!$B$7:$B$1446,0))/INDEX(Historical!$H$7:$H$1432,MATCH(B176,Historical!$B$7:$B$1446,0)))^(1/5)-1)*100)</f>
        <v>14.248461186473316</v>
      </c>
      <c r="V176" s="761">
        <f>IF(INDEX(Historical!$O$7:$O$1432,MATCH(B176,Historical!$B$7:$B$1446,0))=0,"n/a",((INDEX(Historical!$C$7:$C$1439,MATCH(B176,Historical!$B$7:$B$1446,0))/INDEX(Historical!$O$7:$O$1432,MATCH(B176,Historical!$B$7:$B$1446,0)))^(1/10)-1)*100)</f>
        <v>22.740015029103144</v>
      </c>
      <c r="W176" s="762">
        <f t="shared" si="38"/>
        <v>0.62658099250320809</v>
      </c>
      <c r="X176" s="763">
        <f t="shared" si="39"/>
        <v>0.97592199907351485</v>
      </c>
      <c r="Y176" s="715"/>
      <c r="Z176" s="704">
        <f t="shared" si="40"/>
        <v>33.201581027667984</v>
      </c>
      <c r="AA176" s="937">
        <f t="shared" si="41"/>
        <v>15.802371541501977</v>
      </c>
      <c r="AB176" s="641">
        <v>12</v>
      </c>
      <c r="AC176" s="918">
        <v>2.5299999999999998</v>
      </c>
      <c r="AD176" s="918">
        <v>1.18</v>
      </c>
      <c r="AE176" s="918">
        <v>1.94</v>
      </c>
      <c r="AF176" s="918">
        <v>2.5299999999999998</v>
      </c>
      <c r="AG176" s="918">
        <v>16.600000000000001</v>
      </c>
      <c r="AH176" s="918">
        <v>20.599999999999998</v>
      </c>
      <c r="AI176" s="918">
        <v>12.870000000000001</v>
      </c>
      <c r="AJ176" s="918">
        <v>14.6</v>
      </c>
      <c r="AK176" s="918">
        <v>13.43</v>
      </c>
      <c r="AL176" s="930">
        <v>183650</v>
      </c>
      <c r="AM176" s="924">
        <v>0.1</v>
      </c>
      <c r="AN176" s="918">
        <v>1.56</v>
      </c>
      <c r="AO176" s="804">
        <f t="shared" si="42"/>
        <v>0.54714017023396977</v>
      </c>
      <c r="AP176" s="805">
        <f t="shared" si="43"/>
        <v>16.349511711735946</v>
      </c>
      <c r="AQ176" s="938">
        <f t="shared" si="44"/>
        <v>33.29999583229133</v>
      </c>
      <c r="AR176" s="704">
        <f>INDEX(Historical!$C$7:$C$1439,MATCH(B176,Historical!$B$7:$B$1446,0))*IF(AH176="n/a",1.03,IF(AH176&lt;0,1.01,IF(AH176&gt;10,1.1,(1+AH176/100))))</f>
        <v>0.80025000000000013</v>
      </c>
      <c r="AS176" s="937">
        <f t="shared" si="45"/>
        <v>0.88027500000000025</v>
      </c>
      <c r="AT176" s="937">
        <f t="shared" si="50"/>
        <v>0.9683025000000004</v>
      </c>
      <c r="AU176" s="937">
        <f t="shared" si="50"/>
        <v>1.0651327500000005</v>
      </c>
      <c r="AV176" s="937">
        <f t="shared" si="50"/>
        <v>1.1716460250000007</v>
      </c>
      <c r="AW176" s="704">
        <f t="shared" si="46"/>
        <v>4.8856062750000024</v>
      </c>
      <c r="AX176" s="812">
        <f t="shared" si="47"/>
        <v>12.220125750375194</v>
      </c>
      <c r="AY176" s="997">
        <v>1.1200000000000001</v>
      </c>
      <c r="AZ176" s="924">
        <v>31.380000000000003</v>
      </c>
      <c r="BA176" s="924">
        <v>-1.3299999999999998</v>
      </c>
      <c r="BB176" s="924">
        <v>5.2</v>
      </c>
      <c r="BC176" s="924">
        <v>10.34</v>
      </c>
      <c r="BE176" s="666">
        <v>2008</v>
      </c>
      <c r="BF176" s="948" t="e">
        <f>#VALUE!</f>
        <v>#VALUE!</v>
      </c>
      <c r="BG176" s="933">
        <v>5.6000000000000005</v>
      </c>
    </row>
    <row r="177" spans="1:59" s="840" customFormat="1" ht="11.25" customHeight="1" x14ac:dyDescent="0.2">
      <c r="A177" s="699" t="s">
        <v>1038</v>
      </c>
      <c r="B177" s="841" t="s">
        <v>1039</v>
      </c>
      <c r="C177" s="994" t="s">
        <v>154</v>
      </c>
      <c r="D177" s="994" t="s">
        <v>4361</v>
      </c>
      <c r="E177" s="820">
        <v>10</v>
      </c>
      <c r="F177" s="526">
        <v>329</v>
      </c>
      <c r="G177" s="1151" t="s">
        <v>106</v>
      </c>
      <c r="H177" s="1151" t="s">
        <v>106</v>
      </c>
      <c r="I177" s="821">
        <v>66.89</v>
      </c>
      <c r="J177" s="822">
        <f t="shared" si="35"/>
        <v>0.29899835550904469</v>
      </c>
      <c r="K177" s="823">
        <v>0.1</v>
      </c>
      <c r="L177" s="824">
        <v>2</v>
      </c>
      <c r="M177" s="825">
        <f t="shared" si="36"/>
        <v>0.2</v>
      </c>
      <c r="N177" s="826" t="s">
        <v>231</v>
      </c>
      <c r="O177" s="827">
        <v>8.5000000000000006E-2</v>
      </c>
      <c r="P177" s="828">
        <v>43481</v>
      </c>
      <c r="Q177" s="828">
        <v>43496</v>
      </c>
      <c r="R177" s="825">
        <f t="shared" si="37"/>
        <v>17.647058823529409</v>
      </c>
      <c r="S177" s="761">
        <f>IF(INDEX(Historical!$D$7:$D$1439,MATCH(B177,Historical!$B$7:$B$1446,0))=0,"n/a",(INDEX(Historical!$C$7:$C$1439,MATCH(B177,Historical!$B$7:$B$1446,0))/INDEX(Historical!$D$7:$D$1439,MATCH(B177,Historical!$B$7:$B$1446,0))-1)*100)</f>
        <v>21.42857142857142</v>
      </c>
      <c r="T177" s="761">
        <f>IF(INDEX(Historical!$F$7:$F$1432,MATCH(B177,Historical!$B$7:$B$1446,0))=0,"n/a",((INDEX(Historical!$C$7:$C$1439,MATCH(B177,Historical!$B$7:$B$1446,0))/INDEX(Historical!$F$7:$F$1432,MATCH(B177,Historical!$B$7:$B$1446,0)))^(1/3)-1)*100)</f>
        <v>19.348319192733697</v>
      </c>
      <c r="U177" s="761">
        <f>IF(INDEX(Historical!$H$7:$H$1432,MATCH(B177,Historical!$B$7:$B$1446,0))=0,"n/a",((INDEX(Historical!$C$7:$C$1439,MATCH(B177,Historical!$B$7:$B$1446,0))/INDEX(Historical!$H$7:$H$1432,MATCH(B177,Historical!$B$7:$B$1446,0)))^(1/5)-1)*100)</f>
        <v>18.322950135022719</v>
      </c>
      <c r="V177" s="761" t="str">
        <f>IF(INDEX(Historical!$O$7:$O$1432,MATCH(B177,Historical!$B$7:$B$1446,0))=0,"n/a",((INDEX(Historical!$C$7:$C$1439,MATCH(B177,Historical!$B$7:$B$1446,0))/INDEX(Historical!$O$7:$O$1432,MATCH(B177,Historical!$B$7:$B$1446,0)))^(1/10)-1)*100)</f>
        <v>n/a</v>
      </c>
      <c r="W177" s="829" t="str">
        <f t="shared" si="38"/>
        <v>n/a</v>
      </c>
      <c r="X177" s="830">
        <f t="shared" si="39"/>
        <v>1.167066887581065</v>
      </c>
      <c r="Y177" s="841"/>
      <c r="Z177" s="822">
        <f t="shared" si="40"/>
        <v>11.235955056179776</v>
      </c>
      <c r="AA177" s="832">
        <f t="shared" si="41"/>
        <v>37.578651685393261</v>
      </c>
      <c r="AB177" s="824">
        <v>7</v>
      </c>
      <c r="AC177" s="833">
        <v>1.78</v>
      </c>
      <c r="AD177" s="833">
        <v>13.67</v>
      </c>
      <c r="AE177" s="833">
        <v>3.21</v>
      </c>
      <c r="AF177" s="833">
        <v>4.34</v>
      </c>
      <c r="AG177" s="833">
        <v>11.899999999999999</v>
      </c>
      <c r="AH177" s="833">
        <v>15.4</v>
      </c>
      <c r="AI177" s="833">
        <v>14.81</v>
      </c>
      <c r="AJ177" s="833">
        <v>15.7</v>
      </c>
      <c r="AK177" s="833">
        <v>2.75</v>
      </c>
      <c r="AL177" s="834">
        <v>2870</v>
      </c>
      <c r="AM177" s="835">
        <v>8.9</v>
      </c>
      <c r="AN177" s="833">
        <v>0.37</v>
      </c>
      <c r="AO177" s="836">
        <f t="shared" si="42"/>
        <v>-18.956703194861497</v>
      </c>
      <c r="AP177" s="837">
        <f t="shared" si="43"/>
        <v>18.621948490531764</v>
      </c>
      <c r="AQ177" s="838">
        <f t="shared" si="44"/>
        <v>169.23046576377789</v>
      </c>
      <c r="AR177" s="704">
        <f>INDEX(Historical!$C$7:$C$1439,MATCH(B177,Historical!$B$7:$B$1446,0))*IF(AH177="n/a",1.03,IF(AH177&lt;0,1.01,IF(AH177&gt;10,1.1,(1+AH177/100))))</f>
        <v>0.18700000000000003</v>
      </c>
      <c r="AS177" s="832">
        <f t="shared" si="45"/>
        <v>0.20570000000000005</v>
      </c>
      <c r="AT177" s="832">
        <f t="shared" si="50"/>
        <v>0.21135675000000007</v>
      </c>
      <c r="AU177" s="832">
        <f t="shared" si="50"/>
        <v>0.21716906062500008</v>
      </c>
      <c r="AV177" s="832">
        <f t="shared" si="50"/>
        <v>0.2231412097921876</v>
      </c>
      <c r="AW177" s="822">
        <f t="shared" si="46"/>
        <v>1.0443670204171878</v>
      </c>
      <c r="AX177" s="839">
        <f t="shared" si="47"/>
        <v>1.5613201082631003</v>
      </c>
      <c r="AY177" s="998">
        <v>1.1299999999999999</v>
      </c>
      <c r="AZ177" s="835">
        <v>5.04</v>
      </c>
      <c r="BA177" s="835">
        <v>-48.91</v>
      </c>
      <c r="BB177" s="835">
        <v>-11.78</v>
      </c>
      <c r="BC177" s="835">
        <v>-21.93</v>
      </c>
      <c r="BD177" s="964"/>
      <c r="BE177" s="666">
        <v>2010</v>
      </c>
      <c r="BF177" s="948" t="e">
        <f>#VALUE!</f>
        <v>#VALUE!</v>
      </c>
      <c r="BG177" s="895">
        <v>7.6</v>
      </c>
    </row>
    <row r="178" spans="1:59" ht="11.25" customHeight="1" x14ac:dyDescent="0.2">
      <c r="A178" s="537" t="s">
        <v>1079</v>
      </c>
      <c r="B178" s="927" t="s">
        <v>1080</v>
      </c>
      <c r="C178" s="994" t="s">
        <v>108</v>
      </c>
      <c r="D178" s="994" t="s">
        <v>4372</v>
      </c>
      <c r="E178" s="794">
        <v>9</v>
      </c>
      <c r="F178" s="526">
        <v>447</v>
      </c>
      <c r="G178" s="526" t="s">
        <v>106</v>
      </c>
      <c r="H178" s="526" t="s">
        <v>106</v>
      </c>
      <c r="I178" s="926">
        <v>164.58</v>
      </c>
      <c r="J178" s="704">
        <f t="shared" si="35"/>
        <v>1.8228217280349981</v>
      </c>
      <c r="K178" s="929">
        <v>0.75</v>
      </c>
      <c r="L178" s="641">
        <v>4</v>
      </c>
      <c r="M178" s="695">
        <f t="shared" si="36"/>
        <v>3</v>
      </c>
      <c r="N178" s="923" t="s">
        <v>3969</v>
      </c>
      <c r="O178" s="797">
        <v>0.7</v>
      </c>
      <c r="P178" s="917">
        <v>43531</v>
      </c>
      <c r="Q178" s="917">
        <v>43549</v>
      </c>
      <c r="R178" s="695">
        <f t="shared" si="37"/>
        <v>7.1428571428571495</v>
      </c>
      <c r="S178" s="761">
        <f>IF(INDEX(Historical!$D$7:$D$1439,MATCH(B178,Historical!$B$7:$B$1446,0))=0,"n/a",(INDEX(Historical!$C$7:$C$1439,MATCH(B178,Historical!$B$7:$B$1446,0))/INDEX(Historical!$D$7:$D$1439,MATCH(B178,Historical!$B$7:$B$1446,0))-1)*100)</f>
        <v>6.0606060606060552</v>
      </c>
      <c r="T178" s="761">
        <f>IF(INDEX(Historical!$F$7:$F$1432,MATCH(B178,Historical!$B$7:$B$1446,0))=0,"n/a",((INDEX(Historical!$C$7:$C$1439,MATCH(B178,Historical!$B$7:$B$1446,0))/INDEX(Historical!$F$7:$F$1432,MATCH(B178,Historical!$B$7:$B$1446,0)))^(1/3)-1)*100)</f>
        <v>11.868894208139679</v>
      </c>
      <c r="U178" s="761">
        <f>IF(INDEX(Historical!$H$7:$H$1432,MATCH(B178,Historical!$B$7:$B$1446,0))=0,"n/a",((INDEX(Historical!$C$7:$C$1439,MATCH(B178,Historical!$B$7:$B$1446,0))/INDEX(Historical!$H$7:$H$1432,MATCH(B178,Historical!$B$7:$B$1446,0)))^(1/5)-1)*100)</f>
        <v>9.2388464140372939</v>
      </c>
      <c r="V178" s="761">
        <f>IF(INDEX(Historical!$O$7:$O$1432,MATCH(B178,Historical!$B$7:$B$1446,0))=0,"n/a",((INDEX(Historical!$C$7:$C$1439,MATCH(B178,Historical!$B$7:$B$1446,0))/INDEX(Historical!$O$7:$O$1432,MATCH(B178,Historical!$B$7:$B$1446,0)))^(1/10)-1)*100)</f>
        <v>11.773029030687221</v>
      </c>
      <c r="W178" s="762">
        <f t="shared" si="38"/>
        <v>0.78474676227805062</v>
      </c>
      <c r="X178" s="763">
        <f t="shared" si="39"/>
        <v>0.64607317580680379</v>
      </c>
      <c r="Y178" s="719"/>
      <c r="Z178" s="704">
        <f t="shared" si="40"/>
        <v>52.447552447552447</v>
      </c>
      <c r="AA178" s="937">
        <f t="shared" si="41"/>
        <v>28.772727272727277</v>
      </c>
      <c r="AB178" s="641">
        <v>12</v>
      </c>
      <c r="AC178" s="918">
        <v>5.72</v>
      </c>
      <c r="AD178" s="918">
        <v>3.2</v>
      </c>
      <c r="AE178" s="918">
        <v>13.75</v>
      </c>
      <c r="AF178" s="918">
        <v>2.23</v>
      </c>
      <c r="AG178" s="918">
        <v>8.3000000000000007</v>
      </c>
      <c r="AH178" s="918">
        <v>-51</v>
      </c>
      <c r="AI178" s="918">
        <v>10.14</v>
      </c>
      <c r="AJ178" s="918">
        <v>14.299999999999999</v>
      </c>
      <c r="AK178" s="918">
        <v>8.99</v>
      </c>
      <c r="AL178" s="930">
        <v>59250</v>
      </c>
      <c r="AM178" s="924">
        <v>0.3</v>
      </c>
      <c r="AN178" s="918">
        <v>0.17</v>
      </c>
      <c r="AO178" s="804">
        <f t="shared" si="42"/>
        <v>-17.711059130654984</v>
      </c>
      <c r="AP178" s="805">
        <f t="shared" si="43"/>
        <v>11.061668142072293</v>
      </c>
      <c r="AQ178" s="938">
        <f t="shared" si="44"/>
        <v>68.869682586809233</v>
      </c>
      <c r="AR178" s="704">
        <f>INDEX(Historical!$C$7:$C$1439,MATCH(B178,Historical!$B$7:$B$1446,0))*IF(AH178="n/a",1.03,IF(AH178&lt;0,1.01,IF(AH178&gt;10,1.1,(1+AH178/100))))</f>
        <v>2.8279999999999998</v>
      </c>
      <c r="AS178" s="937">
        <f t="shared" si="45"/>
        <v>3.1108000000000002</v>
      </c>
      <c r="AT178" s="937">
        <f t="shared" si="50"/>
        <v>3.3904609200000007</v>
      </c>
      <c r="AU178" s="937">
        <f t="shared" si="50"/>
        <v>3.6952633567080011</v>
      </c>
      <c r="AV178" s="937">
        <f t="shared" si="50"/>
        <v>4.0274675324760505</v>
      </c>
      <c r="AW178" s="704">
        <f t="shared" si="46"/>
        <v>17.051991809184052</v>
      </c>
      <c r="AX178" s="812">
        <f t="shared" si="47"/>
        <v>10.360913725351836</v>
      </c>
      <c r="AY178" s="997">
        <v>0.28000000000000003</v>
      </c>
      <c r="AZ178" s="924">
        <v>7.9799999999999995</v>
      </c>
      <c r="BA178" s="924">
        <v>-15.68</v>
      </c>
      <c r="BB178" s="924">
        <v>-6.5100000000000007</v>
      </c>
      <c r="BC178" s="924">
        <v>-5.88</v>
      </c>
      <c r="BE178" s="666">
        <v>2011</v>
      </c>
      <c r="BF178" s="948" t="e">
        <f>#VALUE!</f>
        <v>#VALUE!</v>
      </c>
      <c r="BG178" s="933">
        <v>2.7</v>
      </c>
    </row>
    <row r="179" spans="1:59" ht="11.25" customHeight="1" x14ac:dyDescent="0.2">
      <c r="A179" s="611" t="s">
        <v>535</v>
      </c>
      <c r="B179" s="927" t="s">
        <v>536</v>
      </c>
      <c r="C179" s="994" t="s">
        <v>112</v>
      </c>
      <c r="D179" s="994" t="s">
        <v>213</v>
      </c>
      <c r="E179" s="794">
        <v>13</v>
      </c>
      <c r="F179" s="526">
        <v>288</v>
      </c>
      <c r="G179" s="526" t="s">
        <v>37</v>
      </c>
      <c r="H179" s="526" t="s">
        <v>37</v>
      </c>
      <c r="I179" s="926">
        <v>157.87</v>
      </c>
      <c r="J179" s="704">
        <f t="shared" si="35"/>
        <v>2.8884525242287955</v>
      </c>
      <c r="K179" s="929">
        <v>1.1399999999999999</v>
      </c>
      <c r="L179" s="641">
        <v>4</v>
      </c>
      <c r="M179" s="695">
        <f t="shared" si="36"/>
        <v>4.5599999999999996</v>
      </c>
      <c r="N179" s="923" t="s">
        <v>119</v>
      </c>
      <c r="O179" s="797">
        <v>1.08</v>
      </c>
      <c r="P179" s="917">
        <v>43333</v>
      </c>
      <c r="Q179" s="917">
        <v>43347</v>
      </c>
      <c r="R179" s="695">
        <f t="shared" si="37"/>
        <v>5.5555555555555394</v>
      </c>
      <c r="S179" s="761">
        <f>IF(INDEX(Historical!$D$7:$D$1439,MATCH(B179,Historical!$B$7:$B$1446,0))=0,"n/a",(INDEX(Historical!$C$7:$C$1439,MATCH(B179,Historical!$B$7:$B$1446,0))/INDEX(Historical!$D$7:$D$1439,MATCH(B179,Historical!$B$7:$B$1446,0))-1)*100)</f>
        <v>5.463182897862251</v>
      </c>
      <c r="T179" s="761">
        <f>IF(INDEX(Historical!$F$7:$F$1432,MATCH(B179,Historical!$B$7:$B$1446,0))=0,"n/a",((INDEX(Historical!$C$7:$C$1439,MATCH(B179,Historical!$B$7:$B$1446,0))/INDEX(Historical!$F$7:$F$1432,MATCH(B179,Historical!$B$7:$B$1446,0)))^(1/3)-1)*100)</f>
        <v>8.1496914028304168</v>
      </c>
      <c r="U179" s="761">
        <f>IF(INDEX(Historical!$H$7:$H$1432,MATCH(B179,Historical!$B$7:$B$1446,0))=0,"n/a",((INDEX(Historical!$C$7:$C$1439,MATCH(B179,Historical!$B$7:$B$1446,0))/INDEX(Historical!$H$7:$H$1432,MATCH(B179,Historical!$B$7:$B$1446,0)))^(1/5)-1)*100)</f>
        <v>14.561869041176557</v>
      </c>
      <c r="V179" s="761">
        <f>IF(INDEX(Historical!$O$7:$O$1432,MATCH(B179,Historical!$B$7:$B$1446,0))=0,"n/a",((INDEX(Historical!$C$7:$C$1439,MATCH(B179,Historical!$B$7:$B$1446,0))/INDEX(Historical!$O$7:$O$1432,MATCH(B179,Historical!$B$7:$B$1446,0)))^(1/10)-1)*100)</f>
        <v>22.158353917150887</v>
      </c>
      <c r="W179" s="762">
        <f t="shared" si="38"/>
        <v>0.65717287013388925</v>
      </c>
      <c r="X179" s="763">
        <f t="shared" si="39"/>
        <v>1.3483212075163478</v>
      </c>
      <c r="Y179" s="927"/>
      <c r="Z179" s="704">
        <f t="shared" si="40"/>
        <v>35.023041474654377</v>
      </c>
      <c r="AA179" s="937">
        <f t="shared" si="41"/>
        <v>12.125192012288787</v>
      </c>
      <c r="AB179" s="641">
        <v>12</v>
      </c>
      <c r="AC179" s="918">
        <v>13.02</v>
      </c>
      <c r="AD179" s="918">
        <v>1.44</v>
      </c>
      <c r="AE179" s="918">
        <v>1.06</v>
      </c>
      <c r="AF179" s="918">
        <v>3.41</v>
      </c>
      <c r="AG179" s="918">
        <v>29.299999999999997</v>
      </c>
      <c r="AH179" s="918">
        <v>24.3</v>
      </c>
      <c r="AI179" s="918">
        <v>-5.3900000000000006</v>
      </c>
      <c r="AJ179" s="918">
        <v>10.8</v>
      </c>
      <c r="AK179" s="918">
        <v>8.43</v>
      </c>
      <c r="AL179" s="930">
        <v>25320</v>
      </c>
      <c r="AM179" s="924">
        <v>0.2</v>
      </c>
      <c r="AN179" s="918">
        <v>0.34</v>
      </c>
      <c r="AO179" s="804">
        <f t="shared" si="42"/>
        <v>5.3251295531165663</v>
      </c>
      <c r="AP179" s="805">
        <f t="shared" si="43"/>
        <v>17.450321565405353</v>
      </c>
      <c r="AQ179" s="938">
        <f t="shared" si="44"/>
        <v>35.559588802866024</v>
      </c>
      <c r="AR179" s="704">
        <f>INDEX(Historical!$C$7:$C$1439,MATCH(B179,Historical!$B$7:$B$1446,0))*IF(AH179="n/a",1.03,IF(AH179&lt;0,1.01,IF(AH179&gt;10,1.1,(1+AH179/100))))</f>
        <v>4.8840000000000012</v>
      </c>
      <c r="AS179" s="937">
        <f t="shared" si="45"/>
        <v>4.9328400000000014</v>
      </c>
      <c r="AT179" s="937">
        <f t="shared" si="50"/>
        <v>5.3486784120000017</v>
      </c>
      <c r="AU179" s="937">
        <f t="shared" si="50"/>
        <v>5.799572002131602</v>
      </c>
      <c r="AV179" s="937">
        <f t="shared" si="50"/>
        <v>6.2884759219112967</v>
      </c>
      <c r="AW179" s="704">
        <f t="shared" si="46"/>
        <v>27.253566336042901</v>
      </c>
      <c r="AX179" s="812">
        <f t="shared" si="47"/>
        <v>17.263296595960536</v>
      </c>
      <c r="AY179" s="997">
        <v>1.0900000000000001</v>
      </c>
      <c r="AZ179" s="924">
        <v>26.91</v>
      </c>
      <c r="BA179" s="924">
        <v>-8.2600000000000016</v>
      </c>
      <c r="BB179" s="924">
        <v>3.54</v>
      </c>
      <c r="BC179" s="924">
        <v>10.059999999999999</v>
      </c>
      <c r="BE179" s="666">
        <v>2006</v>
      </c>
      <c r="BF179" s="948" t="e">
        <f>#VALUE!</f>
        <v>#VALUE!</v>
      </c>
      <c r="BG179" s="933">
        <v>11.4</v>
      </c>
    </row>
    <row r="180" spans="1:59" ht="11.25" customHeight="1" x14ac:dyDescent="0.2">
      <c r="A180" s="611" t="s">
        <v>515</v>
      </c>
      <c r="B180" s="927" t="s">
        <v>516</v>
      </c>
      <c r="C180" s="994" t="s">
        <v>131</v>
      </c>
      <c r="D180" s="994" t="s">
        <v>4365</v>
      </c>
      <c r="E180" s="794">
        <v>13</v>
      </c>
      <c r="F180" s="526">
        <v>292</v>
      </c>
      <c r="G180" s="526" t="s">
        <v>37</v>
      </c>
      <c r="H180" s="526" t="s">
        <v>37</v>
      </c>
      <c r="I180" s="926">
        <v>55.54</v>
      </c>
      <c r="J180" s="704">
        <f t="shared" si="35"/>
        <v>2.7547713359740729</v>
      </c>
      <c r="K180" s="929">
        <v>0.38250000000000001</v>
      </c>
      <c r="L180" s="641">
        <v>4</v>
      </c>
      <c r="M180" s="695">
        <f t="shared" si="36"/>
        <v>1.53</v>
      </c>
      <c r="N180" s="923" t="s">
        <v>517</v>
      </c>
      <c r="O180" s="797">
        <v>0.35749999999999998</v>
      </c>
      <c r="P180" s="917">
        <v>43496</v>
      </c>
      <c r="Q180" s="917">
        <v>43524</v>
      </c>
      <c r="R180" s="695">
        <f t="shared" si="37"/>
        <v>6.9930069930069987</v>
      </c>
      <c r="S180" s="761">
        <f>IF(INDEX(Historical!$D$7:$D$1439,MATCH(B180,Historical!$B$7:$B$1446,0))=0,"n/a",(INDEX(Historical!$C$7:$C$1439,MATCH(B180,Historical!$B$7:$B$1446,0))/INDEX(Historical!$D$7:$D$1439,MATCH(B180,Historical!$B$7:$B$1446,0))-1)*100)</f>
        <v>7.3684210526315574</v>
      </c>
      <c r="T180" s="761">
        <f>IF(INDEX(Historical!$F$7:$F$1432,MATCH(B180,Historical!$B$7:$B$1446,0))=0,"n/a",((INDEX(Historical!$C$7:$C$1439,MATCH(B180,Historical!$B$7:$B$1446,0))/INDEX(Historical!$F$7:$F$1432,MATCH(B180,Historical!$B$7:$B$1446,0)))^(1/3)-1)*100)</f>
        <v>7.174156154217215</v>
      </c>
      <c r="U180" s="761">
        <f>IF(INDEX(Historical!$H$7:$H$1432,MATCH(B180,Historical!$B$7:$B$1446,0))=0,"n/a",((INDEX(Historical!$C$7:$C$1439,MATCH(B180,Historical!$B$7:$B$1446,0))/INDEX(Historical!$H$7:$H$1432,MATCH(B180,Historical!$B$7:$B$1446,0)))^(1/5)-1)*100)</f>
        <v>6.9610375725068785</v>
      </c>
      <c r="V180" s="761">
        <f>IF(INDEX(Historical!$O$7:$O$1432,MATCH(B180,Historical!$B$7:$B$1446,0))=0,"n/a",((INDEX(Historical!$C$7:$C$1439,MATCH(B180,Historical!$B$7:$B$1446,0))/INDEX(Historical!$O$7:$O$1432,MATCH(B180,Historical!$B$7:$B$1446,0)))^(1/10)-1)*100)</f>
        <v>14.773749762475386</v>
      </c>
      <c r="W180" s="762">
        <f t="shared" si="38"/>
        <v>0.47117608490889556</v>
      </c>
      <c r="X180" s="763">
        <f t="shared" si="39"/>
        <v>1.1798368766960812</v>
      </c>
      <c r="Y180" s="927"/>
      <c r="Z180" s="704">
        <f t="shared" si="40"/>
        <v>68.918918918918919</v>
      </c>
      <c r="AA180" s="937">
        <f t="shared" si="41"/>
        <v>25.018018018018015</v>
      </c>
      <c r="AB180" s="641">
        <v>12</v>
      </c>
      <c r="AC180" s="918">
        <v>2.2200000000000002</v>
      </c>
      <c r="AD180" s="918">
        <v>3.63</v>
      </c>
      <c r="AE180" s="918">
        <v>2.2799999999999998</v>
      </c>
      <c r="AF180" s="918">
        <v>3.3</v>
      </c>
      <c r="AG180" s="918">
        <v>14.000000000000002</v>
      </c>
      <c r="AH180" s="918">
        <v>2.4</v>
      </c>
      <c r="AI180" s="918">
        <v>7.5200000000000005</v>
      </c>
      <c r="AJ180" s="918">
        <v>5.8999999999999995</v>
      </c>
      <c r="AK180" s="918">
        <v>6.8900000000000006</v>
      </c>
      <c r="AL180" s="930">
        <v>15690</v>
      </c>
      <c r="AM180" s="924">
        <v>0.5</v>
      </c>
      <c r="AN180" s="918">
        <v>2.48</v>
      </c>
      <c r="AO180" s="804">
        <f t="shared" si="42"/>
        <v>-15.302209109537063</v>
      </c>
      <c r="AP180" s="805">
        <f t="shared" si="43"/>
        <v>9.7158089084809518</v>
      </c>
      <c r="AQ180" s="938">
        <f t="shared" si="44"/>
        <v>91.554412878150842</v>
      </c>
      <c r="AR180" s="704">
        <f>INDEX(Historical!$C$7:$C$1439,MATCH(B180,Historical!$B$7:$B$1446,0))*IF(AH180="n/a",1.03,IF(AH180&lt;0,1.01,IF(AH180&gt;10,1.1,(1+AH180/100))))</f>
        <v>1.462272</v>
      </c>
      <c r="AS180" s="937">
        <f t="shared" si="45"/>
        <v>1.5722348544</v>
      </c>
      <c r="AT180" s="937">
        <f t="shared" si="50"/>
        <v>1.68056183586816</v>
      </c>
      <c r="AU180" s="937">
        <f t="shared" si="50"/>
        <v>1.7963525463594761</v>
      </c>
      <c r="AV180" s="937">
        <f t="shared" si="50"/>
        <v>1.920121236803644</v>
      </c>
      <c r="AW180" s="704">
        <f t="shared" si="46"/>
        <v>8.4315424734312785</v>
      </c>
      <c r="AX180" s="812">
        <f t="shared" si="47"/>
        <v>15.181027139775438</v>
      </c>
      <c r="AY180" s="997">
        <v>0.18</v>
      </c>
      <c r="AZ180" s="924">
        <v>30.620000000000005</v>
      </c>
      <c r="BA180" s="924">
        <v>-1.34</v>
      </c>
      <c r="BB180" s="924">
        <v>4.0599999999999996</v>
      </c>
      <c r="BC180" s="924">
        <v>10.56</v>
      </c>
      <c r="BE180" s="666">
        <v>2007</v>
      </c>
      <c r="BF180" s="948" t="e">
        <f>#VALUE!</f>
        <v>#VALUE!</v>
      </c>
      <c r="BG180" s="933">
        <v>2.8000000000000003</v>
      </c>
    </row>
    <row r="181" spans="1:59" ht="11.25" customHeight="1" x14ac:dyDescent="0.2">
      <c r="A181" s="537" t="s">
        <v>488</v>
      </c>
      <c r="B181" s="927" t="s">
        <v>489</v>
      </c>
      <c r="C181" s="994" t="s">
        <v>112</v>
      </c>
      <c r="D181" s="994" t="s">
        <v>4394</v>
      </c>
      <c r="E181" s="794">
        <v>24</v>
      </c>
      <c r="F181" s="526">
        <v>142</v>
      </c>
      <c r="G181" s="526" t="s">
        <v>106</v>
      </c>
      <c r="H181" s="526" t="s">
        <v>106</v>
      </c>
      <c r="I181" s="926">
        <v>89.48</v>
      </c>
      <c r="J181" s="704">
        <f t="shared" si="35"/>
        <v>1.8328118015198926</v>
      </c>
      <c r="K181" s="935">
        <v>0.41</v>
      </c>
      <c r="L181" s="641">
        <v>4</v>
      </c>
      <c r="M181" s="695">
        <f t="shared" si="36"/>
        <v>1.64</v>
      </c>
      <c r="N181" s="923" t="s">
        <v>152</v>
      </c>
      <c r="O181" s="798">
        <v>0.35199999999999998</v>
      </c>
      <c r="P181" s="917">
        <v>43531</v>
      </c>
      <c r="Q181" s="917">
        <v>43553</v>
      </c>
      <c r="R181" s="695">
        <f t="shared" si="37"/>
        <v>16.477272727272727</v>
      </c>
      <c r="S181" s="761">
        <f>IF(INDEX(Historical!$D$7:$D$1439,MATCH(B181,Historical!$B$7:$B$1446,0))=0,"n/a",(INDEX(Historical!$C$7:$C$1439,MATCH(B181,Historical!$B$7:$B$1446,0))/INDEX(Historical!$D$7:$D$1439,MATCH(B181,Historical!$B$7:$B$1446,0))-1)*100)</f>
        <v>8.9775228962480913</v>
      </c>
      <c r="T181" s="761">
        <f>IF(INDEX(Historical!$F$7:$F$1432,MATCH(B181,Historical!$B$7:$B$1446,0))=0,"n/a",((INDEX(Historical!$C$7:$C$1439,MATCH(B181,Historical!$B$7:$B$1446,0))/INDEX(Historical!$F$7:$F$1432,MATCH(B181,Historical!$B$7:$B$1446,0)))^(1/3)-1)*100)</f>
        <v>12.167403270874534</v>
      </c>
      <c r="U181" s="761">
        <f>IF(INDEX(Historical!$H$7:$H$1432,MATCH(B181,Historical!$B$7:$B$1446,0))=0,"n/a",((INDEX(Historical!$C$7:$C$1439,MATCH(B181,Historical!$B$7:$B$1446,0))/INDEX(Historical!$H$7:$H$1432,MATCH(B181,Historical!$B$7:$B$1446,0)))^(1/5)-1)*100)</f>
        <v>10.868445403533045</v>
      </c>
      <c r="V181" s="761">
        <f>IF(INDEX(Historical!$O$7:$O$1432,MATCH(B181,Historical!$B$7:$B$1446,0))=0,"n/a",((INDEX(Historical!$C$7:$C$1439,MATCH(B181,Historical!$B$7:$B$1446,0))/INDEX(Historical!$O$7:$O$1432,MATCH(B181,Historical!$B$7:$B$1446,0)))^(1/10)-1)*100)</f>
        <v>12.365710653613316</v>
      </c>
      <c r="W181" s="762">
        <f t="shared" si="38"/>
        <v>0.87891797794550819</v>
      </c>
      <c r="X181" s="763">
        <f t="shared" si="39"/>
        <v>0.79331718273963825</v>
      </c>
      <c r="Y181" s="928" t="s">
        <v>490</v>
      </c>
      <c r="Z181" s="704">
        <f t="shared" si="40"/>
        <v>37.272727272727266</v>
      </c>
      <c r="AA181" s="937">
        <f t="shared" si="41"/>
        <v>20.336363636363636</v>
      </c>
      <c r="AB181" s="641">
        <v>12</v>
      </c>
      <c r="AC181" s="918">
        <v>4.4000000000000004</v>
      </c>
      <c r="AD181" s="918">
        <v>2.57</v>
      </c>
      <c r="AE181" s="918">
        <v>6.14</v>
      </c>
      <c r="AF181" s="918">
        <v>4.93</v>
      </c>
      <c r="AG181" s="918">
        <v>25</v>
      </c>
      <c r="AH181" s="918">
        <v>-38.700000000000003</v>
      </c>
      <c r="AI181" s="918">
        <v>11.03</v>
      </c>
      <c r="AJ181" s="918">
        <v>13.700000000000001</v>
      </c>
      <c r="AK181" s="918">
        <v>7.93</v>
      </c>
      <c r="AL181" s="930">
        <v>65850</v>
      </c>
      <c r="AM181" s="924">
        <v>0.2</v>
      </c>
      <c r="AN181" s="918">
        <v>0.71</v>
      </c>
      <c r="AO181" s="804">
        <f t="shared" si="42"/>
        <v>-7.6351064313106995</v>
      </c>
      <c r="AP181" s="805">
        <f t="shared" si="43"/>
        <v>12.701257205052936</v>
      </c>
      <c r="AQ181" s="938">
        <f t="shared" si="44"/>
        <v>111.09057848050044</v>
      </c>
      <c r="AR181" s="704">
        <f>INDEX(Historical!$C$7:$C$1439,MATCH(B181,Historical!$B$7:$B$1446,0))*IF(AH181="n/a",1.03,IF(AH181&lt;0,1.01,IF(AH181&gt;10,1.1,(1+AH181/100))))</f>
        <v>1.4049100000000001</v>
      </c>
      <c r="AS181" s="937">
        <f t="shared" si="45"/>
        <v>1.5454010000000002</v>
      </c>
      <c r="AT181" s="937">
        <f t="shared" si="50"/>
        <v>1.6679512993000001</v>
      </c>
      <c r="AU181" s="937">
        <f t="shared" si="50"/>
        <v>1.80021983733449</v>
      </c>
      <c r="AV181" s="937">
        <f t="shared" si="50"/>
        <v>1.9429772704351149</v>
      </c>
      <c r="AW181" s="704">
        <f t="shared" si="46"/>
        <v>8.3614594070696047</v>
      </c>
      <c r="AX181" s="812">
        <f t="shared" si="47"/>
        <v>9.3445009019553016</v>
      </c>
      <c r="AY181" s="997">
        <v>1.08</v>
      </c>
      <c r="AZ181" s="924">
        <v>27.169999999999998</v>
      </c>
      <c r="BA181" s="924">
        <v>-2.63</v>
      </c>
      <c r="BB181" s="924">
        <v>5.27</v>
      </c>
      <c r="BC181" s="924">
        <v>5.9499999999999993</v>
      </c>
      <c r="BE181" s="666">
        <v>1998</v>
      </c>
      <c r="BF181" s="948" t="e">
        <f>#VALUE!</f>
        <v>#VALUE!</v>
      </c>
      <c r="BG181" s="933">
        <v>10.8</v>
      </c>
    </row>
    <row r="182" spans="1:59" ht="11.25" customHeight="1" x14ac:dyDescent="0.2">
      <c r="A182" s="611" t="s">
        <v>1081</v>
      </c>
      <c r="B182" s="927" t="s">
        <v>1082</v>
      </c>
      <c r="C182" s="994" t="s">
        <v>108</v>
      </c>
      <c r="D182" s="994" t="s">
        <v>118</v>
      </c>
      <c r="E182" s="794">
        <v>7</v>
      </c>
      <c r="F182" s="526">
        <v>606</v>
      </c>
      <c r="G182" s="526" t="s">
        <v>106</v>
      </c>
      <c r="H182" s="526" t="s">
        <v>106</v>
      </c>
      <c r="I182" s="926">
        <v>16.18</v>
      </c>
      <c r="J182" s="704">
        <f t="shared" si="35"/>
        <v>2.4721878862793574</v>
      </c>
      <c r="K182" s="929">
        <v>0.1</v>
      </c>
      <c r="L182" s="641">
        <v>4</v>
      </c>
      <c r="M182" s="695">
        <f t="shared" si="36"/>
        <v>0.4</v>
      </c>
      <c r="N182" s="923" t="s">
        <v>598</v>
      </c>
      <c r="O182" s="797">
        <v>0.09</v>
      </c>
      <c r="P182" s="917">
        <v>43259</v>
      </c>
      <c r="Q182" s="917">
        <v>43276</v>
      </c>
      <c r="R182" s="695">
        <f t="shared" si="37"/>
        <v>11.111111111111121</v>
      </c>
      <c r="S182" s="761">
        <f>IF(INDEX(Historical!$D$7:$D$1439,MATCH(B182,Historical!$B$7:$B$1446,0))=0,"n/a",(INDEX(Historical!$C$7:$C$1439,MATCH(B182,Historical!$B$7:$B$1446,0))/INDEX(Historical!$D$7:$D$1439,MATCH(B182,Historical!$B$7:$B$1446,0))-1)*100)</f>
        <v>11.428571428571432</v>
      </c>
      <c r="T182" s="761">
        <f>IF(INDEX(Historical!$F$7:$F$1432,MATCH(B182,Historical!$B$7:$B$1446,0))=0,"n/a",((INDEX(Historical!$C$7:$C$1439,MATCH(B182,Historical!$B$7:$B$1446,0))/INDEX(Historical!$F$7:$F$1432,MATCH(B182,Historical!$B$7:$B$1446,0)))^(1/3)-1)*100)</f>
        <v>13.040381433805548</v>
      </c>
      <c r="U182" s="761">
        <f>IF(INDEX(Historical!$H$7:$H$1432,MATCH(B182,Historical!$B$7:$B$1446,0))=0,"n/a",((INDEX(Historical!$C$7:$C$1439,MATCH(B182,Historical!$B$7:$B$1446,0))/INDEX(Historical!$H$7:$H$1432,MATCH(B182,Historical!$B$7:$B$1446,0)))^(1/5)-1)*100)</f>
        <v>28.805493048681363</v>
      </c>
      <c r="V182" s="761" t="str">
        <f>IF(INDEX(Historical!$O$7:$O$1432,MATCH(B182,Historical!$B$7:$B$1446,0))=0,"n/a",((INDEX(Historical!$C$7:$C$1439,MATCH(B182,Historical!$B$7:$B$1446,0))/INDEX(Historical!$O$7:$O$1432,MATCH(B182,Historical!$B$7:$B$1446,0)))^(1/10)-1)*100)</f>
        <v>n/a</v>
      </c>
      <c r="W182" s="762" t="str">
        <f t="shared" si="38"/>
        <v>n/a</v>
      </c>
      <c r="X182" s="763" t="str">
        <f t="shared" si="39"/>
        <v>n/a</v>
      </c>
      <c r="Y182" s="718"/>
      <c r="Z182" s="704" t="str">
        <f t="shared" si="40"/>
        <v>n/a</v>
      </c>
      <c r="AA182" s="937" t="str">
        <f t="shared" si="41"/>
        <v>n/a</v>
      </c>
      <c r="AB182" s="641">
        <v>12</v>
      </c>
      <c r="AC182" s="918">
        <v>-1.94</v>
      </c>
      <c r="AD182" s="918" t="s">
        <v>137</v>
      </c>
      <c r="AE182" s="918">
        <v>0.63</v>
      </c>
      <c r="AF182" s="918">
        <v>0.79</v>
      </c>
      <c r="AG182" s="918">
        <v>-7.8</v>
      </c>
      <c r="AH182" s="918">
        <v>-194.1</v>
      </c>
      <c r="AI182" s="918">
        <v>15.409999999999998</v>
      </c>
      <c r="AJ182" s="918">
        <v>-23.9</v>
      </c>
      <c r="AK182" s="918">
        <v>10</v>
      </c>
      <c r="AL182" s="930">
        <v>2710</v>
      </c>
      <c r="AM182" s="924">
        <v>0.6</v>
      </c>
      <c r="AN182" s="918">
        <v>1.18</v>
      </c>
      <c r="AO182" s="804" t="str">
        <f t="shared" si="42"/>
        <v>n/a</v>
      </c>
      <c r="AP182" s="805">
        <f t="shared" si="43"/>
        <v>31.277680934960721</v>
      </c>
      <c r="AQ182" s="938" t="str">
        <f t="shared" si="44"/>
        <v>n/a</v>
      </c>
      <c r="AR182" s="704">
        <f>INDEX(Historical!$C$7:$C$1439,MATCH(B182,Historical!$B$7:$B$1446,0))*IF(AH182="n/a",1.03,IF(AH182&lt;0,1.01,IF(AH182&gt;10,1.1,(1+AH182/100))))</f>
        <v>0.39390000000000003</v>
      </c>
      <c r="AS182" s="937">
        <f t="shared" si="45"/>
        <v>0.43329000000000006</v>
      </c>
      <c r="AT182" s="937">
        <f t="shared" si="50"/>
        <v>0.47661900000000013</v>
      </c>
      <c r="AU182" s="937">
        <f t="shared" si="50"/>
        <v>0.52428090000000016</v>
      </c>
      <c r="AV182" s="937">
        <f t="shared" si="50"/>
        <v>0.5767089900000002</v>
      </c>
      <c r="AW182" s="704">
        <f t="shared" si="46"/>
        <v>2.4047988900000004</v>
      </c>
      <c r="AX182" s="812">
        <f t="shared" si="47"/>
        <v>14.862786711990115</v>
      </c>
      <c r="AY182" s="997">
        <v>1.31</v>
      </c>
      <c r="AZ182" s="924">
        <v>18.62</v>
      </c>
      <c r="BA182" s="924">
        <v>-29.439999999999998</v>
      </c>
      <c r="BB182" s="924">
        <v>-5.66</v>
      </c>
      <c r="BC182" s="924">
        <v>-13.99</v>
      </c>
      <c r="BE182" s="666">
        <v>2012</v>
      </c>
      <c r="BF182" s="948" t="e">
        <f>#VALUE!</f>
        <v>#VALUE!</v>
      </c>
      <c r="BG182" s="933">
        <v>-1</v>
      </c>
    </row>
    <row r="183" spans="1:59" ht="11.25" customHeight="1" x14ac:dyDescent="0.2">
      <c r="A183" s="611" t="s">
        <v>502</v>
      </c>
      <c r="B183" s="927" t="s">
        <v>503</v>
      </c>
      <c r="C183" s="994" t="s">
        <v>131</v>
      </c>
      <c r="D183" s="994" t="s">
        <v>4365</v>
      </c>
      <c r="E183" s="794">
        <v>14</v>
      </c>
      <c r="F183" s="526">
        <v>262</v>
      </c>
      <c r="G183" s="526" t="s">
        <v>115</v>
      </c>
      <c r="H183" s="526" t="s">
        <v>115</v>
      </c>
      <c r="I183" s="926">
        <v>30.7</v>
      </c>
      <c r="J183" s="704">
        <f t="shared" si="35"/>
        <v>3.7459283387622144</v>
      </c>
      <c r="K183" s="929">
        <v>0.28749999999999998</v>
      </c>
      <c r="L183" s="641">
        <v>4</v>
      </c>
      <c r="M183" s="695">
        <f t="shared" si="36"/>
        <v>1.1499999999999999</v>
      </c>
      <c r="N183" s="923" t="s">
        <v>250</v>
      </c>
      <c r="O183" s="797">
        <v>0.27750000000000002</v>
      </c>
      <c r="P183" s="919">
        <v>43151</v>
      </c>
      <c r="Q183" s="919">
        <v>43173</v>
      </c>
      <c r="R183" s="695">
        <f t="shared" si="37"/>
        <v>3.6036036036035863</v>
      </c>
      <c r="S183" s="761">
        <f>IF(INDEX(Historical!$D$7:$D$1439,MATCH(B183,Historical!$B$7:$B$1446,0))=0,"n/a",(INDEX(Historical!$C$7:$C$1439,MATCH(B183,Historical!$B$7:$B$1446,0))/INDEX(Historical!$D$7:$D$1439,MATCH(B183,Historical!$B$7:$B$1446,0))-1)*100)</f>
        <v>3.9252336448598157</v>
      </c>
      <c r="T183" s="761">
        <f>IF(INDEX(Historical!$F$7:$F$1432,MATCH(B183,Historical!$B$7:$B$1446,0))=0,"n/a",((INDEX(Historical!$C$7:$C$1439,MATCH(B183,Historical!$B$7:$B$1446,0))/INDEX(Historical!$F$7:$F$1432,MATCH(B183,Historical!$B$7:$B$1446,0)))^(1/3)-1)*100)</f>
        <v>3.9496897697995026</v>
      </c>
      <c r="U183" s="761">
        <f>IF(INDEX(Historical!$H$7:$H$1432,MATCH(B183,Historical!$B$7:$B$1446,0))=0,"n/a",((INDEX(Historical!$C$7:$C$1439,MATCH(B183,Historical!$B$7:$B$1446,0))/INDEX(Historical!$H$7:$H$1432,MATCH(B183,Historical!$B$7:$B$1446,0)))^(1/5)-1)*100)</f>
        <v>6.0242817287986528</v>
      </c>
      <c r="V183" s="761">
        <f>IF(INDEX(Historical!$O$7:$O$1432,MATCH(B183,Historical!$B$7:$B$1446,0))=0,"n/a",((INDEX(Historical!$C$7:$C$1439,MATCH(B183,Historical!$B$7:$B$1446,0))/INDEX(Historical!$O$7:$O$1432,MATCH(B183,Historical!$B$7:$B$1446,0)))^(1/10)-1)*100)</f>
        <v>4.2985312627658923</v>
      </c>
      <c r="W183" s="762">
        <f t="shared" si="38"/>
        <v>1.4014744480239805</v>
      </c>
      <c r="X183" s="763">
        <f t="shared" si="39"/>
        <v>15.060704321996631</v>
      </c>
      <c r="Y183" s="712"/>
      <c r="Z183" s="704">
        <f t="shared" si="40"/>
        <v>155.40540540540539</v>
      </c>
      <c r="AA183" s="937">
        <f t="shared" si="41"/>
        <v>41.486486486486484</v>
      </c>
      <c r="AB183" s="641">
        <v>12</v>
      </c>
      <c r="AC183" s="918">
        <v>0.74</v>
      </c>
      <c r="AD183" s="918">
        <v>7.58</v>
      </c>
      <c r="AE183" s="918">
        <v>1.45</v>
      </c>
      <c r="AF183" s="918">
        <v>2.4300000000000002</v>
      </c>
      <c r="AG183" s="918">
        <v>6.5</v>
      </c>
      <c r="AH183" s="920">
        <v>-52.900000000000006</v>
      </c>
      <c r="AI183" s="920">
        <v>9.4499999999999993</v>
      </c>
      <c r="AJ183" s="918">
        <v>0.4</v>
      </c>
      <c r="AK183" s="918">
        <v>5.5</v>
      </c>
      <c r="AL183" s="930">
        <v>15380</v>
      </c>
      <c r="AM183" s="924">
        <v>0.2</v>
      </c>
      <c r="AN183" s="918">
        <v>1.55</v>
      </c>
      <c r="AO183" s="804">
        <f t="shared" si="42"/>
        <v>-31.716276418925617</v>
      </c>
      <c r="AP183" s="805">
        <f t="shared" si="43"/>
        <v>9.7702100675608676</v>
      </c>
      <c r="AQ183" s="938">
        <f t="shared" si="44"/>
        <v>111.67287357005718</v>
      </c>
      <c r="AR183" s="704">
        <f>INDEX(Historical!$C$7:$C$1439,MATCH(B183,Historical!$B$7:$B$1446,0))*IF(AH183="n/a",1.03,IF(AH183&lt;0,1.01,IF(AH183&gt;10,1.1,(1+AH183/100))))</f>
        <v>1.1231200000000001</v>
      </c>
      <c r="AS183" s="937">
        <f t="shared" si="45"/>
        <v>1.2292548400000001</v>
      </c>
      <c r="AT183" s="937">
        <f t="shared" si="50"/>
        <v>1.2968638562000001</v>
      </c>
      <c r="AU183" s="937">
        <f t="shared" si="50"/>
        <v>1.3681913682910001</v>
      </c>
      <c r="AV183" s="937">
        <f t="shared" si="50"/>
        <v>1.443441893547005</v>
      </c>
      <c r="AW183" s="704">
        <f t="shared" si="46"/>
        <v>6.4608719580380054</v>
      </c>
      <c r="AX183" s="812">
        <f t="shared" si="47"/>
        <v>21.045185531068423</v>
      </c>
      <c r="AY183" s="997">
        <v>0.44</v>
      </c>
      <c r="AZ183" s="924">
        <v>23.74</v>
      </c>
      <c r="BA183" s="924">
        <v>-2.29</v>
      </c>
      <c r="BB183" s="924">
        <v>0.69</v>
      </c>
      <c r="BC183" s="924">
        <v>7.5399999999999991</v>
      </c>
      <c r="BE183" s="666">
        <v>2006</v>
      </c>
      <c r="BF183" s="948" t="e">
        <f>#VALUE!</f>
        <v>#VALUE!</v>
      </c>
      <c r="BG183" s="933">
        <v>1.4000000000000001</v>
      </c>
    </row>
    <row r="184" spans="1:59" ht="11.25" customHeight="1" x14ac:dyDescent="0.2">
      <c r="A184" s="537" t="s">
        <v>1089</v>
      </c>
      <c r="B184" s="927" t="s">
        <v>1090</v>
      </c>
      <c r="C184" s="994" t="s">
        <v>108</v>
      </c>
      <c r="D184" s="994" t="s">
        <v>4372</v>
      </c>
      <c r="E184" s="794">
        <v>10</v>
      </c>
      <c r="F184" s="526">
        <v>338</v>
      </c>
      <c r="G184" s="526" t="s">
        <v>106</v>
      </c>
      <c r="H184" s="526" t="s">
        <v>106</v>
      </c>
      <c r="I184" s="926">
        <v>42.27</v>
      </c>
      <c r="J184" s="704">
        <f t="shared" si="35"/>
        <v>3.4066713981547196</v>
      </c>
      <c r="K184" s="929">
        <v>0.36</v>
      </c>
      <c r="L184" s="641">
        <v>4</v>
      </c>
      <c r="M184" s="695">
        <f t="shared" si="36"/>
        <v>1.44</v>
      </c>
      <c r="N184" s="923" t="s">
        <v>610</v>
      </c>
      <c r="O184" s="797">
        <v>0.33</v>
      </c>
      <c r="P184" s="917">
        <v>43525</v>
      </c>
      <c r="Q184" s="917">
        <v>43538</v>
      </c>
      <c r="R184" s="695">
        <f t="shared" si="37"/>
        <v>9.0909090909090811</v>
      </c>
      <c r="S184" s="761">
        <f>IF(INDEX(Historical!$D$7:$D$1439,MATCH(B184,Historical!$B$7:$B$1446,0))=0,"n/a",(INDEX(Historical!$C$7:$C$1439,MATCH(B184,Historical!$B$7:$B$1446,0))/INDEX(Historical!$D$7:$D$1439,MATCH(B184,Historical!$B$7:$B$1446,0))-1)*100)</f>
        <v>12.5</v>
      </c>
      <c r="T184" s="761">
        <f>IF(INDEX(Historical!$F$7:$F$1432,MATCH(B184,Historical!$B$7:$B$1446,0))=0,"n/a",((INDEX(Historical!$C$7:$C$1439,MATCH(B184,Historical!$B$7:$B$1446,0))/INDEX(Historical!$F$7:$F$1432,MATCH(B184,Historical!$B$7:$B$1446,0)))^(1/3)-1)*100)</f>
        <v>8.0082298255290674</v>
      </c>
      <c r="U184" s="761">
        <f>IF(INDEX(Historical!$H$7:$H$1432,MATCH(B184,Historical!$B$7:$B$1446,0))=0,"n/a",((INDEX(Historical!$C$7:$C$1439,MATCH(B184,Historical!$B$7:$B$1446,0))/INDEX(Historical!$H$7:$H$1432,MATCH(B184,Historical!$B$7:$B$1446,0)))^(1/5)-1)*100)</f>
        <v>9.5105881968669426</v>
      </c>
      <c r="V184" s="761">
        <f>IF(INDEX(Historical!$O$7:$O$1432,MATCH(B184,Historical!$B$7:$B$1446,0))=0,"n/a",((INDEX(Historical!$C$7:$C$1439,MATCH(B184,Historical!$B$7:$B$1446,0))/INDEX(Historical!$O$7:$O$1432,MATCH(B184,Historical!$B$7:$B$1446,0)))^(1/10)-1)*100)</f>
        <v>5.1854563007368348</v>
      </c>
      <c r="W184" s="762">
        <f t="shared" si="38"/>
        <v>1.8340889683161581</v>
      </c>
      <c r="X184" s="763">
        <f t="shared" si="39"/>
        <v>0.98047300998628262</v>
      </c>
      <c r="Y184" s="718"/>
      <c r="Z184" s="704">
        <f t="shared" si="40"/>
        <v>60</v>
      </c>
      <c r="AA184" s="937">
        <f t="shared" si="41"/>
        <v>17.612500000000001</v>
      </c>
      <c r="AB184" s="641">
        <v>12</v>
      </c>
      <c r="AC184" s="918">
        <v>2.4</v>
      </c>
      <c r="AD184" s="918">
        <v>3.82</v>
      </c>
      <c r="AE184" s="918">
        <v>5.28</v>
      </c>
      <c r="AF184" s="918">
        <v>8.9</v>
      </c>
      <c r="AG184" s="918">
        <v>40.200000000000003</v>
      </c>
      <c r="AH184" s="918">
        <v>36.9</v>
      </c>
      <c r="AI184" s="918">
        <v>8.4599999999999991</v>
      </c>
      <c r="AJ184" s="918">
        <v>9.7000000000000011</v>
      </c>
      <c r="AK184" s="918">
        <v>4.6100000000000003</v>
      </c>
      <c r="AL184" s="930">
        <v>2009.9999999999998</v>
      </c>
      <c r="AM184" s="924">
        <v>26.700000000000003</v>
      </c>
      <c r="AN184" s="918">
        <v>0</v>
      </c>
      <c r="AO184" s="804">
        <f t="shared" si="42"/>
        <v>-4.6952404049783389</v>
      </c>
      <c r="AP184" s="805">
        <f t="shared" si="43"/>
        <v>12.917259595021662</v>
      </c>
      <c r="AQ184" s="938">
        <f t="shared" si="44"/>
        <v>163.94549100566618</v>
      </c>
      <c r="AR184" s="704">
        <f>INDEX(Historical!$C$7:$C$1439,MATCH(B184,Historical!$B$7:$B$1446,0))*IF(AH184="n/a",1.03,IF(AH184&lt;0,1.01,IF(AH184&gt;10,1.1,(1+AH184/100))))</f>
        <v>1.3860000000000001</v>
      </c>
      <c r="AS184" s="937">
        <f t="shared" si="45"/>
        <v>1.5032556000000001</v>
      </c>
      <c r="AT184" s="937">
        <f t="shared" si="50"/>
        <v>1.5725556831600003</v>
      </c>
      <c r="AU184" s="937">
        <f t="shared" si="50"/>
        <v>1.6450505001536764</v>
      </c>
      <c r="AV184" s="937">
        <f t="shared" si="50"/>
        <v>1.7208873282107608</v>
      </c>
      <c r="AW184" s="704">
        <f t="shared" si="46"/>
        <v>7.8277491115244375</v>
      </c>
      <c r="AX184" s="812">
        <f t="shared" si="47"/>
        <v>18.518450701500917</v>
      </c>
      <c r="AY184" s="997">
        <v>1.04</v>
      </c>
      <c r="AZ184" s="924">
        <v>28.29</v>
      </c>
      <c r="BA184" s="924">
        <v>-0.19</v>
      </c>
      <c r="BB184" s="924">
        <v>6.660000000000001</v>
      </c>
      <c r="BC184" s="924">
        <v>11.35</v>
      </c>
      <c r="BE184" s="666">
        <v>2010</v>
      </c>
      <c r="BF184" s="948" t="e">
        <f>#VALUE!</f>
        <v>#VALUE!</v>
      </c>
      <c r="BG184" s="933">
        <v>25.3</v>
      </c>
    </row>
    <row r="185" spans="1:59" ht="11.25" customHeight="1" x14ac:dyDescent="0.2">
      <c r="A185" s="611" t="s">
        <v>1091</v>
      </c>
      <c r="B185" s="927" t="s">
        <v>1092</v>
      </c>
      <c r="C185" s="994" t="s">
        <v>108</v>
      </c>
      <c r="D185" s="994" t="s">
        <v>4376</v>
      </c>
      <c r="E185" s="794">
        <v>9</v>
      </c>
      <c r="F185" s="526">
        <v>424</v>
      </c>
      <c r="G185" s="526" t="s">
        <v>106</v>
      </c>
      <c r="H185" s="526" t="s">
        <v>106</v>
      </c>
      <c r="I185" s="926">
        <v>32.69</v>
      </c>
      <c r="J185" s="704">
        <f t="shared" si="35"/>
        <v>3.4261241970021423</v>
      </c>
      <c r="K185" s="929">
        <v>0.28000000000000003</v>
      </c>
      <c r="L185" s="641">
        <v>4</v>
      </c>
      <c r="M185" s="695">
        <f t="shared" si="36"/>
        <v>1.1200000000000001</v>
      </c>
      <c r="N185" s="923" t="s">
        <v>435</v>
      </c>
      <c r="O185" s="797">
        <v>0.26</v>
      </c>
      <c r="P185" s="917">
        <v>43501</v>
      </c>
      <c r="Q185" s="917">
        <v>43516</v>
      </c>
      <c r="R185" s="695">
        <f t="shared" si="37"/>
        <v>7.6923076923076987</v>
      </c>
      <c r="S185" s="761">
        <f>IF(INDEX(Historical!$D$7:$D$1439,MATCH(B185,Historical!$B$7:$B$1446,0))=0,"n/a",(INDEX(Historical!$C$7:$C$1439,MATCH(B185,Historical!$B$7:$B$1446,0))/INDEX(Historical!$D$7:$D$1439,MATCH(B185,Historical!$B$7:$B$1446,0))-1)*100)</f>
        <v>13.636363636363647</v>
      </c>
      <c r="T185" s="761">
        <f>IF(INDEX(Historical!$F$7:$F$1432,MATCH(B185,Historical!$B$7:$B$1446,0))=0,"n/a",((INDEX(Historical!$C$7:$C$1439,MATCH(B185,Historical!$B$7:$B$1446,0))/INDEX(Historical!$F$7:$F$1432,MATCH(B185,Historical!$B$7:$B$1446,0)))^(1/3)-1)*100)</f>
        <v>12.624788044360603</v>
      </c>
      <c r="U185" s="761">
        <f>IF(INDEX(Historical!$H$7:$H$1432,MATCH(B185,Historical!$B$7:$B$1446,0))=0,"n/a",((INDEX(Historical!$C$7:$C$1439,MATCH(B185,Historical!$B$7:$B$1446,0))/INDEX(Historical!$H$7:$H$1432,MATCH(B185,Historical!$B$7:$B$1446,0)))^(1/5)-1)*100)</f>
        <v>19.520727694995223</v>
      </c>
      <c r="V185" s="761">
        <f>IF(INDEX(Historical!$O$7:$O$1432,MATCH(B185,Historical!$B$7:$B$1446,0))=0,"n/a",((INDEX(Historical!$C$7:$C$1439,MATCH(B185,Historical!$B$7:$B$1446,0))/INDEX(Historical!$O$7:$O$1432,MATCH(B185,Historical!$B$7:$B$1446,0)))^(1/10)-1)*100)</f>
        <v>5.5983666192986892</v>
      </c>
      <c r="W185" s="762">
        <f t="shared" si="38"/>
        <v>3.4868612619443984</v>
      </c>
      <c r="X185" s="763">
        <f t="shared" si="39"/>
        <v>1.3650858527968688</v>
      </c>
      <c r="Y185" s="928"/>
      <c r="Z185" s="704">
        <f t="shared" si="40"/>
        <v>47.457627118644076</v>
      </c>
      <c r="AA185" s="937">
        <f t="shared" si="41"/>
        <v>13.851694915254237</v>
      </c>
      <c r="AB185" s="641">
        <v>12</v>
      </c>
      <c r="AC185" s="918">
        <v>2.36</v>
      </c>
      <c r="AD185" s="918">
        <v>1.73</v>
      </c>
      <c r="AE185" s="918">
        <v>5.03</v>
      </c>
      <c r="AF185" s="918">
        <v>1.1599999999999999</v>
      </c>
      <c r="AG185" s="918">
        <v>8.6</v>
      </c>
      <c r="AH185" s="918">
        <v>14.499999999999998</v>
      </c>
      <c r="AI185" s="918">
        <v>5.26</v>
      </c>
      <c r="AJ185" s="918">
        <v>14.299999999999999</v>
      </c>
      <c r="AK185" s="918">
        <v>8</v>
      </c>
      <c r="AL185" s="930">
        <v>2500</v>
      </c>
      <c r="AM185" s="924">
        <v>0.2</v>
      </c>
      <c r="AN185" s="918">
        <v>0.02</v>
      </c>
      <c r="AO185" s="804">
        <f t="shared" si="42"/>
        <v>9.0951569767431284</v>
      </c>
      <c r="AP185" s="805">
        <f t="shared" si="43"/>
        <v>22.946851891997365</v>
      </c>
      <c r="AQ185" s="938">
        <f t="shared" si="44"/>
        <v>-15.493679127416971</v>
      </c>
      <c r="AR185" s="704">
        <f>INDEX(Historical!$C$7:$C$1439,MATCH(B185,Historical!$B$7:$B$1446,0))*IF(AH185="n/a",1.03,IF(AH185&lt;0,1.01,IF(AH185&gt;10,1.1,(1+AH185/100))))</f>
        <v>1.1000000000000001</v>
      </c>
      <c r="AS185" s="937">
        <f t="shared" si="45"/>
        <v>1.1578600000000001</v>
      </c>
      <c r="AT185" s="937">
        <f t="shared" si="50"/>
        <v>1.2504888000000003</v>
      </c>
      <c r="AU185" s="937">
        <f t="shared" si="50"/>
        <v>1.3505279040000004</v>
      </c>
      <c r="AV185" s="937">
        <f t="shared" si="50"/>
        <v>1.4585701363200005</v>
      </c>
      <c r="AW185" s="704">
        <f t="shared" si="46"/>
        <v>6.3174468403200015</v>
      </c>
      <c r="AX185" s="812">
        <f t="shared" si="47"/>
        <v>19.325319181156324</v>
      </c>
      <c r="AY185" s="997">
        <v>0.94</v>
      </c>
      <c r="AZ185" s="924">
        <v>6.660000000000001</v>
      </c>
      <c r="BA185" s="924">
        <v>-27.169999999999998</v>
      </c>
      <c r="BB185" s="924">
        <v>-9.6</v>
      </c>
      <c r="BC185" s="924">
        <v>-15.25</v>
      </c>
      <c r="BE185" s="666">
        <v>2011</v>
      </c>
      <c r="BF185" s="948" t="e">
        <f>#VALUE!</f>
        <v>#VALUE!</v>
      </c>
      <c r="BG185" s="933">
        <v>1.3</v>
      </c>
    </row>
    <row r="186" spans="1:59" s="840" customFormat="1" ht="11.25" customHeight="1" x14ac:dyDescent="0.2">
      <c r="A186" s="819" t="s">
        <v>518</v>
      </c>
      <c r="B186" s="848" t="s">
        <v>519</v>
      </c>
      <c r="C186" s="994" t="s">
        <v>247</v>
      </c>
      <c r="D186" s="994" t="s">
        <v>4395</v>
      </c>
      <c r="E186" s="820">
        <v>13</v>
      </c>
      <c r="F186" s="526">
        <v>290</v>
      </c>
      <c r="G186" s="1151" t="s">
        <v>106</v>
      </c>
      <c r="H186" s="1151" t="s">
        <v>106</v>
      </c>
      <c r="I186" s="821">
        <v>104.18</v>
      </c>
      <c r="J186" s="822">
        <f t="shared" si="35"/>
        <v>0.92148205029756181</v>
      </c>
      <c r="K186" s="823">
        <v>0.24</v>
      </c>
      <c r="L186" s="824">
        <v>4</v>
      </c>
      <c r="M186" s="825">
        <f t="shared" si="36"/>
        <v>0.96</v>
      </c>
      <c r="N186" s="826" t="s">
        <v>610</v>
      </c>
      <c r="O186" s="827">
        <v>0.22</v>
      </c>
      <c r="P186" s="828">
        <v>43418</v>
      </c>
      <c r="Q186" s="828">
        <v>43433</v>
      </c>
      <c r="R186" s="825">
        <f t="shared" si="37"/>
        <v>9.0909090909090864</v>
      </c>
      <c r="S186" s="761">
        <f>IF(INDEX(Historical!$D$7:$D$1439,MATCH(B186,Historical!$B$7:$B$1446,0))=0,"n/a",(INDEX(Historical!$C$7:$C$1439,MATCH(B186,Historical!$B$7:$B$1446,0))/INDEX(Historical!$D$7:$D$1439,MATCH(B186,Historical!$B$7:$B$1446,0))-1)*100)</f>
        <v>23.287671232876718</v>
      </c>
      <c r="T186" s="761">
        <f>IF(INDEX(Historical!$F$7:$F$1432,MATCH(B186,Historical!$B$7:$B$1446,0))=0,"n/a",((INDEX(Historical!$C$7:$C$1439,MATCH(B186,Historical!$B$7:$B$1446,0))/INDEX(Historical!$F$7:$F$1432,MATCH(B186,Historical!$B$7:$B$1446,0)))^(1/3)-1)*100)</f>
        <v>13.227071089979447</v>
      </c>
      <c r="U186" s="761">
        <f>IF(INDEX(Historical!$H$7:$H$1432,MATCH(B186,Historical!$B$7:$B$1446,0))=0,"n/a",((INDEX(Historical!$C$7:$C$1439,MATCH(B186,Historical!$B$7:$B$1446,0))/INDEX(Historical!$H$7:$H$1432,MATCH(B186,Historical!$B$7:$B$1446,0)))^(1/5)-1)*100)</f>
        <v>14.61625722973292</v>
      </c>
      <c r="V186" s="761">
        <f>IF(INDEX(Historical!$O$7:$O$1432,MATCH(B186,Historical!$B$7:$B$1446,0))=0,"n/a",((INDEX(Historical!$C$7:$C$1439,MATCH(B186,Historical!$B$7:$B$1446,0))/INDEX(Historical!$O$7:$O$1432,MATCH(B186,Historical!$B$7:$B$1446,0)))^(1/10)-1)*100)</f>
        <v>10.894307469981591</v>
      </c>
      <c r="W186" s="829">
        <f t="shared" si="38"/>
        <v>1.3416417032479457</v>
      </c>
      <c r="X186" s="830">
        <f t="shared" si="39"/>
        <v>0.62462637733901361</v>
      </c>
      <c r="Y186" s="841"/>
      <c r="Z186" s="822">
        <f t="shared" si="40"/>
        <v>24.615384615384613</v>
      </c>
      <c r="AA186" s="832">
        <f t="shared" si="41"/>
        <v>26.712820512820514</v>
      </c>
      <c r="AB186" s="824">
        <v>12</v>
      </c>
      <c r="AC186" s="833">
        <v>3.9</v>
      </c>
      <c r="AD186" s="833">
        <v>3.38</v>
      </c>
      <c r="AE186" s="833">
        <v>2.63</v>
      </c>
      <c r="AF186" s="833">
        <v>4.28</v>
      </c>
      <c r="AG186" s="833">
        <v>16.2</v>
      </c>
      <c r="AH186" s="833">
        <v>138.69999999999999</v>
      </c>
      <c r="AI186" s="833">
        <v>10.43</v>
      </c>
      <c r="AJ186" s="833">
        <v>23.400000000000002</v>
      </c>
      <c r="AK186" s="833">
        <v>7.9</v>
      </c>
      <c r="AL186" s="834">
        <v>7380</v>
      </c>
      <c r="AM186" s="835">
        <v>3.6999999999999997</v>
      </c>
      <c r="AN186" s="833">
        <v>0</v>
      </c>
      <c r="AO186" s="836">
        <f t="shared" si="42"/>
        <v>-11.175081232790031</v>
      </c>
      <c r="AP186" s="837">
        <f t="shared" si="43"/>
        <v>15.537739280030483</v>
      </c>
      <c r="AQ186" s="838">
        <f t="shared" si="44"/>
        <v>125.41898943460995</v>
      </c>
      <c r="AR186" s="704">
        <f>INDEX(Historical!$C$7:$C$1439,MATCH(B186,Historical!$B$7:$B$1446,0))*IF(AH186="n/a",1.03,IF(AH186&lt;0,1.01,IF(AH186&gt;10,1.1,(1+AH186/100))))</f>
        <v>0.9900000000000001</v>
      </c>
      <c r="AS186" s="832">
        <f t="shared" si="45"/>
        <v>1.0890000000000002</v>
      </c>
      <c r="AT186" s="832">
        <f t="shared" si="50"/>
        <v>1.1750310000000002</v>
      </c>
      <c r="AU186" s="832">
        <f t="shared" si="50"/>
        <v>1.2678584490000002</v>
      </c>
      <c r="AV186" s="832">
        <f t="shared" si="50"/>
        <v>1.3680192664710003</v>
      </c>
      <c r="AW186" s="822">
        <f t="shared" si="46"/>
        <v>5.8899087154710008</v>
      </c>
      <c r="AX186" s="839">
        <f t="shared" si="47"/>
        <v>5.6535887074976001</v>
      </c>
      <c r="AY186" s="998">
        <v>0.68</v>
      </c>
      <c r="AZ186" s="835">
        <v>40.25</v>
      </c>
      <c r="BA186" s="835">
        <v>-5.07</v>
      </c>
      <c r="BB186" s="835">
        <v>5.3100000000000005</v>
      </c>
      <c r="BC186" s="835">
        <v>13.4</v>
      </c>
      <c r="BD186" s="964"/>
      <c r="BE186" s="666">
        <v>2006</v>
      </c>
      <c r="BF186" s="948" t="e">
        <f>#VALUE!</f>
        <v>#VALUE!</v>
      </c>
      <c r="BG186" s="895">
        <v>11.799999999999999</v>
      </c>
    </row>
    <row r="187" spans="1:59" ht="11.25" customHeight="1" x14ac:dyDescent="0.2">
      <c r="A187" s="611" t="s">
        <v>1113</v>
      </c>
      <c r="B187" s="927" t="s">
        <v>1114</v>
      </c>
      <c r="C187" s="994" t="s">
        <v>4356</v>
      </c>
      <c r="D187" s="994" t="s">
        <v>4357</v>
      </c>
      <c r="E187" s="794">
        <v>6</v>
      </c>
      <c r="F187" s="526">
        <v>713</v>
      </c>
      <c r="G187" s="526" t="s">
        <v>106</v>
      </c>
      <c r="H187" s="526" t="s">
        <v>106</v>
      </c>
      <c r="I187" s="926">
        <v>52.44</v>
      </c>
      <c r="J187" s="704">
        <f t="shared" si="35"/>
        <v>3.5087719298245621</v>
      </c>
      <c r="K187" s="929">
        <v>0.46</v>
      </c>
      <c r="L187" s="641">
        <v>4</v>
      </c>
      <c r="M187" s="695">
        <f t="shared" si="36"/>
        <v>1.84</v>
      </c>
      <c r="N187" s="923" t="s">
        <v>241</v>
      </c>
      <c r="O187" s="797">
        <v>0.42</v>
      </c>
      <c r="P187" s="919">
        <v>43187</v>
      </c>
      <c r="Q187" s="919">
        <v>43203</v>
      </c>
      <c r="R187" s="695">
        <f t="shared" si="37"/>
        <v>9.5238095238095326</v>
      </c>
      <c r="S187" s="761">
        <f>IF(INDEX(Historical!$D$7:$D$1439,MATCH(B187,Historical!$B$7:$B$1446,0))=0,"n/a",(INDEX(Historical!$C$7:$C$1439,MATCH(B187,Historical!$B$7:$B$1446,0))/INDEX(Historical!$D$7:$D$1439,MATCH(B187,Historical!$B$7:$B$1446,0))-1)*100)</f>
        <v>9.7560975609755971</v>
      </c>
      <c r="T187" s="761">
        <f>IF(INDEX(Historical!$F$7:$F$1432,MATCH(B187,Historical!$B$7:$B$1446,0))=0,"n/a",((INDEX(Historical!$C$7:$C$1439,MATCH(B187,Historical!$B$7:$B$1446,0))/INDEX(Historical!$F$7:$F$1432,MATCH(B187,Historical!$B$7:$B$1446,0)))^(1/3)-1)*100)</f>
        <v>15.939166439144525</v>
      </c>
      <c r="U187" s="761">
        <f>IF(INDEX(Historical!$H$7:$H$1432,MATCH(B187,Historical!$B$7:$B$1446,0))=0,"n/a",((INDEX(Historical!$C$7:$C$1439,MATCH(B187,Historical!$B$7:$B$1446,0))/INDEX(Historical!$H$7:$H$1432,MATCH(B187,Historical!$B$7:$B$1446,0)))^(1/5)-1)*100)</f>
        <v>30.258554234867606</v>
      </c>
      <c r="V187" s="761" t="str">
        <f>IF(INDEX(Historical!$O$7:$O$1432,MATCH(B187,Historical!$B$7:$B$1446,0))=0,"n/a",((INDEX(Historical!$C$7:$C$1439,MATCH(B187,Historical!$B$7:$B$1446,0))/INDEX(Historical!$O$7:$O$1432,MATCH(B187,Historical!$B$7:$B$1446,0)))^(1/10)-1)*100)</f>
        <v>n/a</v>
      </c>
      <c r="W187" s="762" t="str">
        <f t="shared" si="38"/>
        <v>n/a</v>
      </c>
      <c r="X187" s="763">
        <f t="shared" si="39"/>
        <v>2.0307754520045376</v>
      </c>
      <c r="Y187" s="715"/>
      <c r="Z187" s="704">
        <f t="shared" si="40"/>
        <v>2300</v>
      </c>
      <c r="AA187" s="937">
        <f t="shared" si="41"/>
        <v>655.5</v>
      </c>
      <c r="AB187" s="641">
        <v>12</v>
      </c>
      <c r="AC187" s="918">
        <v>0.08</v>
      </c>
      <c r="AD187" s="918">
        <v>29.75</v>
      </c>
      <c r="AE187" s="918">
        <v>6.96</v>
      </c>
      <c r="AF187" s="918">
        <v>2.4900000000000002</v>
      </c>
      <c r="AG187" s="918">
        <v>0</v>
      </c>
      <c r="AH187" s="920">
        <v>100.1</v>
      </c>
      <c r="AI187" s="920">
        <v>43.2</v>
      </c>
      <c r="AJ187" s="918">
        <v>14.899999999999999</v>
      </c>
      <c r="AK187" s="918">
        <v>22.6</v>
      </c>
      <c r="AL187" s="930">
        <v>5720</v>
      </c>
      <c r="AM187" s="924">
        <v>1</v>
      </c>
      <c r="AN187" s="918">
        <v>1.25</v>
      </c>
      <c r="AO187" s="804">
        <f t="shared" si="42"/>
        <v>-621.73267383530788</v>
      </c>
      <c r="AP187" s="805">
        <f t="shared" si="43"/>
        <v>33.767326164692172</v>
      </c>
      <c r="AQ187" s="938">
        <f t="shared" si="44"/>
        <v>751.71591507967025</v>
      </c>
      <c r="AR187" s="704">
        <f>INDEX(Historical!$C$7:$C$1439,MATCH(B187,Historical!$B$7:$B$1446,0))*IF(AH187="n/a",1.03,IF(AH187&lt;0,1.01,IF(AH187&gt;10,1.1,(1+AH187/100))))</f>
        <v>1.9800000000000002</v>
      </c>
      <c r="AS187" s="937">
        <f t="shared" si="45"/>
        <v>2.1780000000000004</v>
      </c>
      <c r="AT187" s="937">
        <f t="shared" ref="AT187:AV206" si="51">IF($AK187="n/a",1.03*AS187,IF($AK187&lt;0,1.01*AS187,IF($AK187&gt;10,1.1*AS187,(1+$AK187/100)*AS187)))</f>
        <v>2.3958000000000008</v>
      </c>
      <c r="AU187" s="937">
        <f t="shared" si="51"/>
        <v>2.6353800000000009</v>
      </c>
      <c r="AV187" s="937">
        <f t="shared" si="51"/>
        <v>2.8989180000000014</v>
      </c>
      <c r="AW187" s="704">
        <f t="shared" si="46"/>
        <v>12.088098000000004</v>
      </c>
      <c r="AX187" s="812">
        <f t="shared" si="47"/>
        <v>23.051292906178496</v>
      </c>
      <c r="AY187" s="997">
        <v>0.9</v>
      </c>
      <c r="AZ187" s="924">
        <v>7.88</v>
      </c>
      <c r="BA187" s="924">
        <v>-24.01</v>
      </c>
      <c r="BB187" s="924">
        <v>-0.15</v>
      </c>
      <c r="BC187" s="924">
        <v>-9.7900000000000009</v>
      </c>
      <c r="BE187" s="666">
        <v>2013</v>
      </c>
      <c r="BF187" s="948" t="e">
        <f>#VALUE!</f>
        <v>#VALUE!</v>
      </c>
      <c r="BG187" s="933">
        <v>0</v>
      </c>
    </row>
    <row r="188" spans="1:59" ht="11.25" customHeight="1" x14ac:dyDescent="0.2">
      <c r="A188" s="611" t="s">
        <v>1101</v>
      </c>
      <c r="B188" s="927" t="s">
        <v>1102</v>
      </c>
      <c r="C188" s="994" t="s">
        <v>4356</v>
      </c>
      <c r="D188" s="994" t="s">
        <v>4357</v>
      </c>
      <c r="E188" s="794">
        <v>10</v>
      </c>
      <c r="F188" s="526">
        <v>326</v>
      </c>
      <c r="G188" s="526" t="s">
        <v>106</v>
      </c>
      <c r="H188" s="526" t="s">
        <v>106</v>
      </c>
      <c r="I188" s="926">
        <v>107.02</v>
      </c>
      <c r="J188" s="704">
        <f t="shared" si="35"/>
        <v>4.1113810502709773</v>
      </c>
      <c r="K188" s="929">
        <v>1.1000000000000001</v>
      </c>
      <c r="L188" s="641">
        <v>4</v>
      </c>
      <c r="M188" s="695">
        <f t="shared" si="36"/>
        <v>4.4000000000000004</v>
      </c>
      <c r="N188" s="923" t="s">
        <v>220</v>
      </c>
      <c r="O188" s="797">
        <v>1.03</v>
      </c>
      <c r="P188" s="917">
        <v>43462</v>
      </c>
      <c r="Q188" s="917">
        <v>43480</v>
      </c>
      <c r="R188" s="695">
        <f t="shared" si="37"/>
        <v>6.7961165048543739</v>
      </c>
      <c r="S188" s="761">
        <f>IF(INDEX(Historical!$D$7:$D$1439,MATCH(B188,Historical!$B$7:$B$1446,0))=0,"n/a",(INDEX(Historical!$C$7:$C$1439,MATCH(B188,Historical!$B$7:$B$1446,0))/INDEX(Historical!$D$7:$D$1439,MATCH(B188,Historical!$B$7:$B$1446,0))-1)*100)</f>
        <v>11.666666666666647</v>
      </c>
      <c r="T188" s="761">
        <f>IF(INDEX(Historical!$F$7:$F$1432,MATCH(B188,Historical!$B$7:$B$1446,0))=0,"n/a",((INDEX(Historical!$C$7:$C$1439,MATCH(B188,Historical!$B$7:$B$1446,0))/INDEX(Historical!$F$7:$F$1432,MATCH(B188,Historical!$B$7:$B$1446,0)))^(1/3)-1)*100)</f>
        <v>33.753634030255753</v>
      </c>
      <c r="U188" s="761">
        <f>IF(INDEX(Historical!$H$7:$H$1432,MATCH(B188,Historical!$B$7:$B$1446,0))=0,"n/a",((INDEX(Historical!$C$7:$C$1439,MATCH(B188,Historical!$B$7:$B$1446,0))/INDEX(Historical!$H$7:$H$1432,MATCH(B188,Historical!$B$7:$B$1446,0)))^(1/5)-1)*100)</f>
        <v>30.065004264807762</v>
      </c>
      <c r="V188" s="761" t="str">
        <f>IF(INDEX(Historical!$O$7:$O$1432,MATCH(B188,Historical!$B$7:$B$1446,0))=0,"n/a",((INDEX(Historical!$C$7:$C$1439,MATCH(B188,Historical!$B$7:$B$1446,0))/INDEX(Historical!$O$7:$O$1432,MATCH(B188,Historical!$B$7:$B$1446,0)))^(1/10)-1)*100)</f>
        <v>n/a</v>
      </c>
      <c r="W188" s="762" t="str">
        <f t="shared" si="38"/>
        <v>n/a</v>
      </c>
      <c r="X188" s="763">
        <f t="shared" si="39"/>
        <v>0.85169983752996503</v>
      </c>
      <c r="Y188" s="715"/>
      <c r="Z188" s="704">
        <f t="shared" si="40"/>
        <v>198.19819819819818</v>
      </c>
      <c r="AA188" s="937">
        <f t="shared" si="41"/>
        <v>48.207207207207205</v>
      </c>
      <c r="AB188" s="641">
        <v>12</v>
      </c>
      <c r="AC188" s="918">
        <v>2.2200000000000002</v>
      </c>
      <c r="AD188" s="918">
        <v>3.22</v>
      </c>
      <c r="AE188" s="918">
        <v>9.68</v>
      </c>
      <c r="AF188" s="918">
        <v>16.02</v>
      </c>
      <c r="AG188" s="918">
        <v>30.099999999999998</v>
      </c>
      <c r="AH188" s="918">
        <v>20.599999999999998</v>
      </c>
      <c r="AI188" s="918">
        <v>9.879999999999999</v>
      </c>
      <c r="AJ188" s="918">
        <v>35.299999999999997</v>
      </c>
      <c r="AK188" s="918">
        <v>14.95</v>
      </c>
      <c r="AL188" s="930">
        <v>5270</v>
      </c>
      <c r="AM188" s="924">
        <v>1.2</v>
      </c>
      <c r="AN188" s="918">
        <v>4.66</v>
      </c>
      <c r="AO188" s="804">
        <f t="shared" si="42"/>
        <v>-14.030821892128465</v>
      </c>
      <c r="AP188" s="805">
        <f t="shared" si="43"/>
        <v>34.17638531507874</v>
      </c>
      <c r="AQ188" s="938">
        <f t="shared" si="44"/>
        <v>485.8628809843778</v>
      </c>
      <c r="AR188" s="704">
        <f>INDEX(Historical!$C$7:$C$1439,MATCH(B188,Historical!$B$7:$B$1446,0))*IF(AH188="n/a",1.03,IF(AH188&lt;0,1.01,IF(AH188&gt;10,1.1,(1+AH188/100))))</f>
        <v>4.4219999999999997</v>
      </c>
      <c r="AS188" s="937">
        <f t="shared" si="45"/>
        <v>4.8588936</v>
      </c>
      <c r="AT188" s="937">
        <f t="shared" si="51"/>
        <v>5.3447829600000007</v>
      </c>
      <c r="AU188" s="937">
        <f t="shared" si="51"/>
        <v>5.8792612560000013</v>
      </c>
      <c r="AV188" s="937">
        <f t="shared" si="51"/>
        <v>6.4671873816000023</v>
      </c>
      <c r="AW188" s="704">
        <f t="shared" si="46"/>
        <v>26.972125197600004</v>
      </c>
      <c r="AX188" s="812">
        <f t="shared" si="47"/>
        <v>25.202882823397498</v>
      </c>
      <c r="AY188" s="997">
        <v>0.78</v>
      </c>
      <c r="AZ188" s="924">
        <v>29.5</v>
      </c>
      <c r="BA188" s="924">
        <v>-9.17</v>
      </c>
      <c r="BB188" s="924">
        <v>6.08</v>
      </c>
      <c r="BC188" s="924">
        <v>3.18</v>
      </c>
      <c r="BE188" s="666">
        <v>2010</v>
      </c>
      <c r="BF188" s="948" t="e">
        <f>#VALUE!</f>
        <v>#VALUE!</v>
      </c>
      <c r="BG188" s="933">
        <v>4.3999999999999995</v>
      </c>
    </row>
    <row r="189" spans="1:59" ht="11.25" customHeight="1" x14ac:dyDescent="0.2">
      <c r="A189" s="611" t="s">
        <v>1099</v>
      </c>
      <c r="B189" s="927" t="s">
        <v>1100</v>
      </c>
      <c r="C189" s="994" t="s">
        <v>247</v>
      </c>
      <c r="D189" s="994" t="s">
        <v>4396</v>
      </c>
      <c r="E189" s="794">
        <v>8</v>
      </c>
      <c r="F189" s="526">
        <v>545</v>
      </c>
      <c r="G189" s="526" t="s">
        <v>106</v>
      </c>
      <c r="H189" s="526" t="s">
        <v>106</v>
      </c>
      <c r="I189" s="926">
        <v>37.130000000000003</v>
      </c>
      <c r="J189" s="704">
        <f t="shared" si="35"/>
        <v>1.185025585779693</v>
      </c>
      <c r="K189" s="929">
        <v>0.11</v>
      </c>
      <c r="L189" s="641">
        <v>4</v>
      </c>
      <c r="M189" s="695">
        <f t="shared" si="36"/>
        <v>0.44</v>
      </c>
      <c r="N189" s="923" t="s">
        <v>610</v>
      </c>
      <c r="O189" s="797">
        <v>0.1</v>
      </c>
      <c r="P189" s="917">
        <v>43423</v>
      </c>
      <c r="Q189" s="917">
        <v>43448</v>
      </c>
      <c r="R189" s="695">
        <f t="shared" si="37"/>
        <v>9.9999999999999947</v>
      </c>
      <c r="S189" s="761">
        <f>IF(INDEX(Historical!$D$7:$D$1439,MATCH(B189,Historical!$B$7:$B$1446,0))=0,"n/a",(INDEX(Historical!$C$7:$C$1439,MATCH(B189,Historical!$B$7:$B$1446,0))/INDEX(Historical!$D$7:$D$1439,MATCH(B189,Historical!$B$7:$B$1446,0))-1)*100)</f>
        <v>10.810810810810811</v>
      </c>
      <c r="T189" s="761">
        <f>IF(INDEX(Historical!$F$7:$F$1432,MATCH(B189,Historical!$B$7:$B$1446,0))=0,"n/a",((INDEX(Historical!$C$7:$C$1439,MATCH(B189,Historical!$B$7:$B$1446,0))/INDEX(Historical!$F$7:$F$1432,MATCH(B189,Historical!$B$7:$B$1446,0)))^(1/3)-1)*100)</f>
        <v>14.239700090776308</v>
      </c>
      <c r="U189" s="761">
        <f>IF(INDEX(Historical!$H$7:$H$1432,MATCH(B189,Historical!$B$7:$B$1446,0))=0,"n/a",((INDEX(Historical!$C$7:$C$1439,MATCH(B189,Historical!$B$7:$B$1446,0))/INDEX(Historical!$H$7:$H$1432,MATCH(B189,Historical!$B$7:$B$1446,0)))^(1/5)-1)*100)</f>
        <v>15.729306686739552</v>
      </c>
      <c r="V189" s="761" t="str">
        <f>IF(INDEX(Historical!$O$7:$O$1432,MATCH(B189,Historical!$B$7:$B$1446,0))=0,"n/a",((INDEX(Historical!$C$7:$C$1439,MATCH(B189,Historical!$B$7:$B$1446,0))/INDEX(Historical!$O$7:$O$1432,MATCH(B189,Historical!$B$7:$B$1446,0)))^(1/10)-1)*100)</f>
        <v>n/a</v>
      </c>
      <c r="W189" s="762" t="str">
        <f t="shared" si="38"/>
        <v>n/a</v>
      </c>
      <c r="X189" s="763">
        <f t="shared" si="39"/>
        <v>8.2785824667050267</v>
      </c>
      <c r="Y189" s="927"/>
      <c r="Z189" s="704">
        <f t="shared" si="40"/>
        <v>44.44444444444445</v>
      </c>
      <c r="AA189" s="937">
        <f t="shared" si="41"/>
        <v>37.505050505050505</v>
      </c>
      <c r="AB189" s="641">
        <v>12</v>
      </c>
      <c r="AC189" s="918">
        <v>0.99</v>
      </c>
      <c r="AD189" s="918">
        <v>10.44</v>
      </c>
      <c r="AE189" s="918">
        <v>0.11</v>
      </c>
      <c r="AF189" s="918">
        <v>2.99</v>
      </c>
      <c r="AG189" s="918">
        <v>8.2000000000000011</v>
      </c>
      <c r="AH189" s="918">
        <v>142.30000000000001</v>
      </c>
      <c r="AI189" s="918">
        <v>16.059999999999999</v>
      </c>
      <c r="AJ189" s="918">
        <v>1.9</v>
      </c>
      <c r="AK189" s="918">
        <v>3.5999999999999996</v>
      </c>
      <c r="AL189" s="930">
        <v>1720</v>
      </c>
      <c r="AM189" s="924">
        <v>1.9</v>
      </c>
      <c r="AN189" s="918">
        <v>0.7</v>
      </c>
      <c r="AO189" s="804">
        <f t="shared" si="42"/>
        <v>-20.590718232531259</v>
      </c>
      <c r="AP189" s="805">
        <f t="shared" si="43"/>
        <v>16.914332272519246</v>
      </c>
      <c r="AQ189" s="938">
        <f t="shared" si="44"/>
        <v>123.24884074363797</v>
      </c>
      <c r="AR189" s="704">
        <f>INDEX(Historical!$C$7:$C$1439,MATCH(B189,Historical!$B$7:$B$1446,0))*IF(AH189="n/a",1.03,IF(AH189&lt;0,1.01,IF(AH189&gt;10,1.1,(1+AH189/100))))</f>
        <v>0.45100000000000001</v>
      </c>
      <c r="AS189" s="937">
        <f t="shared" si="45"/>
        <v>0.49610000000000004</v>
      </c>
      <c r="AT189" s="937">
        <f t="shared" si="51"/>
        <v>0.51395960000000007</v>
      </c>
      <c r="AU189" s="937">
        <f t="shared" si="51"/>
        <v>0.53246214560000005</v>
      </c>
      <c r="AV189" s="937">
        <f t="shared" si="51"/>
        <v>0.55163078284160005</v>
      </c>
      <c r="AW189" s="704">
        <f t="shared" si="46"/>
        <v>2.5451525284416001</v>
      </c>
      <c r="AX189" s="812">
        <f t="shared" si="47"/>
        <v>6.8547065134435758</v>
      </c>
      <c r="AY189" s="997">
        <v>0.87</v>
      </c>
      <c r="AZ189" s="924">
        <v>117.13</v>
      </c>
      <c r="BA189" s="924">
        <v>-7.4499999999999993</v>
      </c>
      <c r="BB189" s="924">
        <v>14.78</v>
      </c>
      <c r="BC189" s="924">
        <v>23.799999999999997</v>
      </c>
      <c r="BE189" s="666">
        <v>2012</v>
      </c>
      <c r="BF189" s="948" t="e">
        <f>#VALUE!</f>
        <v>#VALUE!</v>
      </c>
      <c r="BG189" s="933">
        <v>2.8000000000000003</v>
      </c>
    </row>
    <row r="190" spans="1:59" ht="11.25" customHeight="1" x14ac:dyDescent="0.2">
      <c r="A190" s="611" t="s">
        <v>526</v>
      </c>
      <c r="B190" s="927" t="s">
        <v>527</v>
      </c>
      <c r="C190" s="994" t="s">
        <v>128</v>
      </c>
      <c r="D190" s="994" t="s">
        <v>4373</v>
      </c>
      <c r="E190" s="794">
        <v>15</v>
      </c>
      <c r="F190" s="526">
        <v>239</v>
      </c>
      <c r="G190" s="526" t="s">
        <v>115</v>
      </c>
      <c r="H190" s="526" t="s">
        <v>115</v>
      </c>
      <c r="I190" s="926">
        <v>242.14</v>
      </c>
      <c r="J190" s="704">
        <f t="shared" si="35"/>
        <v>0.94160403072602628</v>
      </c>
      <c r="K190" s="929">
        <v>0.56999999999999995</v>
      </c>
      <c r="L190" s="641">
        <v>4</v>
      </c>
      <c r="M190" s="695">
        <f t="shared" si="36"/>
        <v>2.2799999999999998</v>
      </c>
      <c r="N190" s="923" t="s">
        <v>528</v>
      </c>
      <c r="O190" s="797">
        <v>0.5</v>
      </c>
      <c r="P190" s="660">
        <v>43230</v>
      </c>
      <c r="Q190" s="660">
        <v>43245</v>
      </c>
      <c r="R190" s="695">
        <f t="shared" si="37"/>
        <v>13.999999999999989</v>
      </c>
      <c r="S190" s="761">
        <f>IF(INDEX(Historical!$D$7:$D$1439,MATCH(B190,Historical!$B$7:$B$1446,0))=0,"n/a",(INDEX(Historical!$C$7:$C$1439,MATCH(B190,Historical!$B$7:$B$1446,0))/INDEX(Historical!$D$7:$D$1439,MATCH(B190,Historical!$B$7:$B$1446,0))-1)*100)</f>
        <v>13.33333333333333</v>
      </c>
      <c r="T190" s="761">
        <f>IF(INDEX(Historical!$F$7:$F$1432,MATCH(B190,Historical!$B$7:$B$1446,0))=0,"n/a",((INDEX(Historical!$C$7:$C$1439,MATCH(B190,Historical!$B$7:$B$1446,0))/INDEX(Historical!$F$7:$F$1432,MATCH(B190,Historical!$B$7:$B$1446,0)))^(1/3)-1)*100)</f>
        <v>12.431315835118117</v>
      </c>
      <c r="U190" s="761">
        <f>IF(INDEX(Historical!$H$7:$H$1432,MATCH(B190,Historical!$B$7:$B$1446,0))=0,"n/a",((INDEX(Historical!$C$7:$C$1439,MATCH(B190,Historical!$B$7:$B$1446,0))/INDEX(Historical!$H$7:$H$1432,MATCH(B190,Historical!$B$7:$B$1446,0)))^(1/5)-1)*100)</f>
        <v>12.896647433460107</v>
      </c>
      <c r="V190" s="761">
        <f>IF(INDEX(Historical!$O$7:$O$1432,MATCH(B190,Historical!$B$7:$B$1446,0))=0,"n/a",((INDEX(Historical!$C$7:$C$1439,MATCH(B190,Historical!$B$7:$B$1446,0))/INDEX(Historical!$O$7:$O$1432,MATCH(B190,Historical!$B$7:$B$1446,0)))^(1/10)-1)*100)</f>
        <v>13.462206655893727</v>
      </c>
      <c r="W190" s="762">
        <f t="shared" si="38"/>
        <v>0.95798911449736068</v>
      </c>
      <c r="X190" s="763">
        <f t="shared" si="39"/>
        <v>1.432960825940012</v>
      </c>
      <c r="Y190" s="715"/>
      <c r="Z190" s="704">
        <f t="shared" si="40"/>
        <v>30.079155672823216</v>
      </c>
      <c r="AA190" s="937">
        <f t="shared" si="41"/>
        <v>31.944591029023744</v>
      </c>
      <c r="AB190" s="641">
        <v>8</v>
      </c>
      <c r="AC190" s="918">
        <v>7.58</v>
      </c>
      <c r="AD190" s="918">
        <v>2.95</v>
      </c>
      <c r="AE190" s="918">
        <v>0.73</v>
      </c>
      <c r="AF190" s="918">
        <v>7.69</v>
      </c>
      <c r="AG190" s="918">
        <v>26.5</v>
      </c>
      <c r="AH190" s="918">
        <v>17.5</v>
      </c>
      <c r="AI190" s="918">
        <v>6.87</v>
      </c>
      <c r="AJ190" s="918">
        <v>9</v>
      </c>
      <c r="AK190" s="918">
        <v>10.82</v>
      </c>
      <c r="AL190" s="930">
        <v>107400</v>
      </c>
      <c r="AM190" s="924">
        <v>0.4</v>
      </c>
      <c r="AN190" s="918">
        <v>0.47</v>
      </c>
      <c r="AO190" s="804">
        <f t="shared" si="42"/>
        <v>-18.106339564837612</v>
      </c>
      <c r="AP190" s="805">
        <f t="shared" si="43"/>
        <v>13.838251464186133</v>
      </c>
      <c r="AQ190" s="938">
        <f t="shared" si="44"/>
        <v>230.42323365525723</v>
      </c>
      <c r="AR190" s="704">
        <f>INDEX(Historical!$C$7:$C$1439,MATCH(B190,Historical!$B$7:$B$1446,0))*IF(AH190="n/a",1.03,IF(AH190&lt;0,1.01,IF(AH190&gt;10,1.1,(1+AH190/100))))</f>
        <v>2.431</v>
      </c>
      <c r="AS190" s="937">
        <f t="shared" si="45"/>
        <v>2.5980097</v>
      </c>
      <c r="AT190" s="937">
        <f t="shared" si="51"/>
        <v>2.8578106700000001</v>
      </c>
      <c r="AU190" s="937">
        <f t="shared" si="51"/>
        <v>3.1435917370000004</v>
      </c>
      <c r="AV190" s="937">
        <f t="shared" si="51"/>
        <v>3.4579509107000006</v>
      </c>
      <c r="AW190" s="704">
        <f t="shared" si="46"/>
        <v>14.488363017700001</v>
      </c>
      <c r="AX190" s="812">
        <f t="shared" si="47"/>
        <v>5.9834653579334276</v>
      </c>
      <c r="AY190" s="997">
        <v>0.95</v>
      </c>
      <c r="AZ190" s="924">
        <v>33.82</v>
      </c>
      <c r="BA190" s="924">
        <v>-1.23</v>
      </c>
      <c r="BB190" s="924">
        <v>9.84</v>
      </c>
      <c r="BC190" s="924">
        <v>9.379999999999999</v>
      </c>
      <c r="BE190" s="666">
        <v>2004</v>
      </c>
      <c r="BF190" s="948" t="e">
        <f>#VALUE!</f>
        <v>#VALUE!</v>
      </c>
      <c r="BG190" s="933">
        <v>8.3000000000000007</v>
      </c>
    </row>
    <row r="191" spans="1:59" ht="11.25" customHeight="1" x14ac:dyDescent="0.2">
      <c r="A191" s="537" t="s">
        <v>1054</v>
      </c>
      <c r="B191" s="927" t="s">
        <v>1055</v>
      </c>
      <c r="C191" s="994" t="s">
        <v>108</v>
      </c>
      <c r="D191" s="994" t="s">
        <v>4376</v>
      </c>
      <c r="E191" s="794">
        <v>6</v>
      </c>
      <c r="F191" s="526">
        <v>721</v>
      </c>
      <c r="G191" s="526" t="s">
        <v>106</v>
      </c>
      <c r="H191" s="526" t="s">
        <v>106</v>
      </c>
      <c r="I191" s="926">
        <v>28.84</v>
      </c>
      <c r="J191" s="704">
        <f t="shared" si="35"/>
        <v>2.9126213592233006</v>
      </c>
      <c r="K191" s="929">
        <v>0.21</v>
      </c>
      <c r="L191" s="641">
        <v>4</v>
      </c>
      <c r="M191" s="695">
        <f t="shared" si="36"/>
        <v>0.84</v>
      </c>
      <c r="N191" s="923" t="s">
        <v>149</v>
      </c>
      <c r="O191" s="797">
        <v>0.19</v>
      </c>
      <c r="P191" s="660">
        <v>43250</v>
      </c>
      <c r="Q191" s="660">
        <v>43266</v>
      </c>
      <c r="R191" s="695">
        <f t="shared" si="37"/>
        <v>10.52631578947368</v>
      </c>
      <c r="S191" s="761">
        <f>IF(INDEX(Historical!$D$7:$D$1439,MATCH(B191,Historical!$B$7:$B$1446,0))=0,"n/a",(INDEX(Historical!$C$7:$C$1439,MATCH(B191,Historical!$B$7:$B$1446,0))/INDEX(Historical!$D$7:$D$1439,MATCH(B191,Historical!$B$7:$B$1446,0))-1)*100)</f>
        <v>17.142857142857125</v>
      </c>
      <c r="T191" s="761">
        <f>IF(INDEX(Historical!$F$7:$F$1432,MATCH(B191,Historical!$B$7:$B$1446,0))=0,"n/a",((INDEX(Historical!$C$7:$C$1439,MATCH(B191,Historical!$B$7:$B$1446,0))/INDEX(Historical!$F$7:$F$1432,MATCH(B191,Historical!$B$7:$B$1446,0)))^(1/3)-1)*100)</f>
        <v>17.927370799407338</v>
      </c>
      <c r="U191" s="761">
        <f>IF(INDEX(Historical!$H$7:$H$1432,MATCH(B191,Historical!$B$7:$B$1446,0))=0,"n/a",((INDEX(Historical!$C$7:$C$1439,MATCH(B191,Historical!$B$7:$B$1446,0))/INDEX(Historical!$H$7:$H$1432,MATCH(B191,Historical!$B$7:$B$1446,0)))^(1/5)-1)*100)</f>
        <v>38.656034031107048</v>
      </c>
      <c r="V191" s="761">
        <f>IF(INDEX(Historical!$O$7:$O$1432,MATCH(B191,Historical!$B$7:$B$1446,0))=0,"n/a",((INDEX(Historical!$C$7:$C$1439,MATCH(B191,Historical!$B$7:$B$1446,0))/INDEX(Historical!$O$7:$O$1432,MATCH(B191,Historical!$B$7:$B$1446,0)))^(1/10)-1)*100)</f>
        <v>1.5948237505667873</v>
      </c>
      <c r="W191" s="762">
        <f t="shared" si="38"/>
        <v>24.238436389832426</v>
      </c>
      <c r="X191" s="763" t="str">
        <f t="shared" si="39"/>
        <v>n/a</v>
      </c>
      <c r="Y191" s="928"/>
      <c r="Z191" s="704">
        <f t="shared" si="40"/>
        <v>42.857142857142854</v>
      </c>
      <c r="AA191" s="937">
        <f t="shared" si="41"/>
        <v>14.714285714285715</v>
      </c>
      <c r="AB191" s="641">
        <v>12</v>
      </c>
      <c r="AC191" s="918">
        <v>1.96</v>
      </c>
      <c r="AD191" s="918">
        <v>1.84</v>
      </c>
      <c r="AE191" s="918">
        <v>4.3099999999999996</v>
      </c>
      <c r="AF191" s="918">
        <v>1.7</v>
      </c>
      <c r="AG191" s="918">
        <v>12.3</v>
      </c>
      <c r="AH191" s="918">
        <v>23.3</v>
      </c>
      <c r="AI191" s="918">
        <v>4.5</v>
      </c>
      <c r="AJ191" s="918">
        <v>-13.600000000000001</v>
      </c>
      <c r="AK191" s="918">
        <v>8</v>
      </c>
      <c r="AL191" s="930">
        <v>854.53</v>
      </c>
      <c r="AM191" s="924">
        <v>0.6</v>
      </c>
      <c r="AN191" s="918">
        <v>0.25</v>
      </c>
      <c r="AO191" s="804">
        <f t="shared" si="42"/>
        <v>26.854369676044634</v>
      </c>
      <c r="AP191" s="805">
        <f t="shared" si="43"/>
        <v>41.568655390330349</v>
      </c>
      <c r="AQ191" s="938">
        <f t="shared" si="44"/>
        <v>5.4393679678530482</v>
      </c>
      <c r="AR191" s="704">
        <f>INDEX(Historical!$C$7:$C$1439,MATCH(B191,Historical!$B$7:$B$1446,0))*IF(AH191="n/a",1.03,IF(AH191&lt;0,1.01,IF(AH191&gt;10,1.1,(1+AH191/100))))</f>
        <v>0.90200000000000002</v>
      </c>
      <c r="AS191" s="937">
        <f t="shared" si="45"/>
        <v>0.94258999999999993</v>
      </c>
      <c r="AT191" s="937">
        <f t="shared" si="51"/>
        <v>1.0179971999999999</v>
      </c>
      <c r="AU191" s="937">
        <f t="shared" si="51"/>
        <v>1.099436976</v>
      </c>
      <c r="AV191" s="937">
        <f t="shared" si="51"/>
        <v>1.1873919340800001</v>
      </c>
      <c r="AW191" s="704">
        <f t="shared" si="46"/>
        <v>5.1494161100799998</v>
      </c>
      <c r="AX191" s="812">
        <f t="shared" si="47"/>
        <v>17.855118273509017</v>
      </c>
      <c r="AY191" s="997">
        <v>0.99</v>
      </c>
      <c r="AZ191" s="924">
        <v>24.15</v>
      </c>
      <c r="BA191" s="924">
        <v>-8.76</v>
      </c>
      <c r="BB191" s="924">
        <v>1.06</v>
      </c>
      <c r="BC191" s="924">
        <v>4.1399999999999997</v>
      </c>
      <c r="BE191" s="666">
        <v>2013</v>
      </c>
      <c r="BF191" s="948" t="e">
        <f>#VALUE!</f>
        <v>#VALUE!</v>
      </c>
      <c r="BG191" s="933">
        <v>1</v>
      </c>
    </row>
    <row r="192" spans="1:59" ht="11.25" customHeight="1" x14ac:dyDescent="0.2">
      <c r="A192" s="611" t="s">
        <v>504</v>
      </c>
      <c r="B192" s="927" t="s">
        <v>505</v>
      </c>
      <c r="C192" s="994" t="s">
        <v>131</v>
      </c>
      <c r="D192" s="994" t="s">
        <v>4377</v>
      </c>
      <c r="E192" s="794">
        <v>15</v>
      </c>
      <c r="F192" s="526">
        <v>242</v>
      </c>
      <c r="G192" s="526" t="s">
        <v>37</v>
      </c>
      <c r="H192" s="526" t="s">
        <v>37</v>
      </c>
      <c r="I192" s="926">
        <v>91.21</v>
      </c>
      <c r="J192" s="704">
        <f t="shared" si="35"/>
        <v>1.6226290976866571</v>
      </c>
      <c r="K192" s="929">
        <v>0.37</v>
      </c>
      <c r="L192" s="641">
        <v>4</v>
      </c>
      <c r="M192" s="695">
        <f t="shared" si="36"/>
        <v>1.48</v>
      </c>
      <c r="N192" s="923" t="s">
        <v>506</v>
      </c>
      <c r="O192" s="797">
        <v>0.32500000000000001</v>
      </c>
      <c r="P192" s="917">
        <v>43265</v>
      </c>
      <c r="Q192" s="917">
        <v>43286</v>
      </c>
      <c r="R192" s="695">
        <f t="shared" si="37"/>
        <v>13.846153846153841</v>
      </c>
      <c r="S192" s="761">
        <f>IF(INDEX(Historical!$D$7:$D$1439,MATCH(B192,Historical!$B$7:$B$1446,0))=0,"n/a",(INDEX(Historical!$C$7:$C$1439,MATCH(B192,Historical!$B$7:$B$1446,0))/INDEX(Historical!$D$7:$D$1439,MATCH(B192,Historical!$B$7:$B$1446,0))-1)*100)</f>
        <v>10.317460317460302</v>
      </c>
      <c r="T192" s="761">
        <f>IF(INDEX(Historical!$F$7:$F$1432,MATCH(B192,Historical!$B$7:$B$1446,0))=0,"n/a",((INDEX(Historical!$C$7:$C$1439,MATCH(B192,Historical!$B$7:$B$1446,0))/INDEX(Historical!$F$7:$F$1432,MATCH(B192,Historical!$B$7:$B$1446,0)))^(1/3)-1)*100)</f>
        <v>7.6250363037521085</v>
      </c>
      <c r="U192" s="761">
        <f>IF(INDEX(Historical!$H$7:$H$1432,MATCH(B192,Historical!$B$7:$B$1446,0))=0,"n/a",((INDEX(Historical!$C$7:$C$1439,MATCH(B192,Historical!$B$7:$B$1446,0))/INDEX(Historical!$H$7:$H$1432,MATCH(B192,Historical!$B$7:$B$1446,0)))^(1/5)-1)*100)</f>
        <v>6.5252333625098968</v>
      </c>
      <c r="V192" s="761">
        <f>IF(INDEX(Historical!$O$7:$O$1432,MATCH(B192,Historical!$B$7:$B$1446,0))=0,"n/a",((INDEX(Historical!$C$7:$C$1439,MATCH(B192,Historical!$B$7:$B$1446,0))/INDEX(Historical!$O$7:$O$1432,MATCH(B192,Historical!$B$7:$B$1446,0)))^(1/10)-1)*100)</f>
        <v>5.6799213339194354</v>
      </c>
      <c r="W192" s="762">
        <f t="shared" si="38"/>
        <v>1.148824601415237</v>
      </c>
      <c r="X192" s="763">
        <f t="shared" si="39"/>
        <v>0.73317228792246025</v>
      </c>
      <c r="Y192" s="718"/>
      <c r="Z192" s="704">
        <f t="shared" si="40"/>
        <v>42.89855072463768</v>
      </c>
      <c r="AA192" s="937">
        <f t="shared" si="41"/>
        <v>26.437681159420286</v>
      </c>
      <c r="AB192" s="641">
        <v>12</v>
      </c>
      <c r="AC192" s="918">
        <v>3.45</v>
      </c>
      <c r="AD192" s="918">
        <v>4.41</v>
      </c>
      <c r="AE192" s="918">
        <v>2.11</v>
      </c>
      <c r="AF192" s="918">
        <v>2.88</v>
      </c>
      <c r="AG192" s="918">
        <v>11.1</v>
      </c>
      <c r="AH192" s="918">
        <v>28.799999999999997</v>
      </c>
      <c r="AI192" s="918">
        <v>5.9499999999999993</v>
      </c>
      <c r="AJ192" s="918">
        <v>8.9</v>
      </c>
      <c r="AK192" s="918">
        <v>6</v>
      </c>
      <c r="AL192" s="930">
        <v>1510</v>
      </c>
      <c r="AM192" s="924">
        <v>1.7999999999999998</v>
      </c>
      <c r="AN192" s="918">
        <v>1.2</v>
      </c>
      <c r="AO192" s="804">
        <f t="shared" si="42"/>
        <v>-18.28981869922373</v>
      </c>
      <c r="AP192" s="805">
        <f t="shared" si="43"/>
        <v>8.1478624601965546</v>
      </c>
      <c r="AQ192" s="938">
        <f t="shared" si="44"/>
        <v>83.957146868660601</v>
      </c>
      <c r="AR192" s="704">
        <f>INDEX(Historical!$C$7:$C$1439,MATCH(B192,Historical!$B$7:$B$1446,0))*IF(AH192="n/a",1.03,IF(AH192&lt;0,1.01,IF(AH192&gt;10,1.1,(1+AH192/100))))</f>
        <v>1.5289999999999999</v>
      </c>
      <c r="AS192" s="937">
        <f t="shared" si="45"/>
        <v>1.6199754999999998</v>
      </c>
      <c r="AT192" s="937">
        <f t="shared" si="51"/>
        <v>1.7171740299999998</v>
      </c>
      <c r="AU192" s="937">
        <f t="shared" si="51"/>
        <v>1.8202044717999999</v>
      </c>
      <c r="AV192" s="937">
        <f t="shared" si="51"/>
        <v>1.929416740108</v>
      </c>
      <c r="AW192" s="704">
        <f t="shared" si="46"/>
        <v>8.6157707419079994</v>
      </c>
      <c r="AX192" s="812">
        <f t="shared" si="47"/>
        <v>9.4460812870387016</v>
      </c>
      <c r="AY192" s="997">
        <v>0.28000000000000003</v>
      </c>
      <c r="AZ192" s="924">
        <v>31.900000000000002</v>
      </c>
      <c r="BA192" s="924">
        <v>-3.8600000000000003</v>
      </c>
      <c r="BB192" s="924">
        <v>1.01</v>
      </c>
      <c r="BC192" s="924">
        <v>7.02</v>
      </c>
      <c r="BE192" s="666">
        <v>2004</v>
      </c>
      <c r="BF192" s="948" t="e">
        <f>#VALUE!</f>
        <v>#VALUE!</v>
      </c>
      <c r="BG192" s="933">
        <v>3.6999999999999997</v>
      </c>
    </row>
    <row r="193" spans="1:59" ht="11.25" customHeight="1" x14ac:dyDescent="0.2">
      <c r="A193" s="611" t="s">
        <v>175</v>
      </c>
      <c r="B193" s="927" t="s">
        <v>176</v>
      </c>
      <c r="C193" s="994" t="s">
        <v>108</v>
      </c>
      <c r="D193" s="994" t="s">
        <v>4376</v>
      </c>
      <c r="E193" s="794">
        <v>28</v>
      </c>
      <c r="F193" s="526">
        <v>99</v>
      </c>
      <c r="G193" s="526" t="s">
        <v>106</v>
      </c>
      <c r="H193" s="526" t="s">
        <v>106</v>
      </c>
      <c r="I193" s="926">
        <v>26.8</v>
      </c>
      <c r="J193" s="704">
        <f t="shared" si="35"/>
        <v>2.1641791044776117</v>
      </c>
      <c r="K193" s="929">
        <v>0.14499999999999999</v>
      </c>
      <c r="L193" s="641">
        <v>4</v>
      </c>
      <c r="M193" s="695">
        <f t="shared" si="36"/>
        <v>0.57999999999999996</v>
      </c>
      <c r="N193" s="923" t="s">
        <v>149</v>
      </c>
      <c r="O193" s="797">
        <v>0.14000000000000001</v>
      </c>
      <c r="P193" s="917">
        <v>43524</v>
      </c>
      <c r="Q193" s="917">
        <v>43539</v>
      </c>
      <c r="R193" s="695">
        <f t="shared" si="37"/>
        <v>3.5714285714285547</v>
      </c>
      <c r="S193" s="761">
        <f>IF(INDEX(Historical!$D$7:$D$1439,MATCH(B193,Historical!$B$7:$B$1446,0))=0,"n/a",(INDEX(Historical!$C$7:$C$1439,MATCH(B193,Historical!$B$7:$B$1446,0))/INDEX(Historical!$D$7:$D$1439,MATCH(B193,Historical!$B$7:$B$1446,0))-1)*100)</f>
        <v>7.8431372549019773</v>
      </c>
      <c r="T193" s="761">
        <f>IF(INDEX(Historical!$F$7:$F$1432,MATCH(B193,Historical!$B$7:$B$1446,0))=0,"n/a",((INDEX(Historical!$C$7:$C$1439,MATCH(B193,Historical!$B$7:$B$1446,0))/INDEX(Historical!$F$7:$F$1432,MATCH(B193,Historical!$B$7:$B$1446,0)))^(1/3)-1)*100)</f>
        <v>5.7555688296786478</v>
      </c>
      <c r="U193" s="761">
        <f>IF(INDEX(Historical!$H$7:$H$1432,MATCH(B193,Historical!$B$7:$B$1446,0))=0,"n/a",((INDEX(Historical!$C$7:$C$1439,MATCH(B193,Historical!$B$7:$B$1446,0))/INDEX(Historical!$H$7:$H$1432,MATCH(B193,Historical!$B$7:$B$1446,0)))^(1/5)-1)*100)</f>
        <v>5.291848906511043</v>
      </c>
      <c r="V193" s="761">
        <f>IF(INDEX(Historical!$O$7:$O$1432,MATCH(B193,Historical!$B$7:$B$1446,0))=0,"n/a",((INDEX(Historical!$C$7:$C$1439,MATCH(B193,Historical!$B$7:$B$1446,0))/INDEX(Historical!$O$7:$O$1432,MATCH(B193,Historical!$B$7:$B$1446,0)))^(1/10)-1)*100)</f>
        <v>6.939927597192197</v>
      </c>
      <c r="W193" s="762">
        <f t="shared" si="38"/>
        <v>0.76252220680977356</v>
      </c>
      <c r="X193" s="763" t="str">
        <f t="shared" si="39"/>
        <v>n/a</v>
      </c>
      <c r="Y193" s="718"/>
      <c r="Z193" s="704" t="str">
        <f t="shared" si="40"/>
        <v>n/a</v>
      </c>
      <c r="AA193" s="937" t="str">
        <f t="shared" si="41"/>
        <v>n/a</v>
      </c>
      <c r="AB193" s="641">
        <v>12</v>
      </c>
      <c r="AC193" s="918" t="s">
        <v>137</v>
      </c>
      <c r="AD193" s="918" t="s">
        <v>137</v>
      </c>
      <c r="AE193" s="918" t="s">
        <v>137</v>
      </c>
      <c r="AF193" s="918" t="s">
        <v>137</v>
      </c>
      <c r="AG193" s="918" t="s">
        <v>137</v>
      </c>
      <c r="AH193" s="918" t="s">
        <v>137</v>
      </c>
      <c r="AI193" s="918" t="s">
        <v>137</v>
      </c>
      <c r="AJ193" s="918" t="s">
        <v>137</v>
      </c>
      <c r="AK193" s="918" t="s">
        <v>137</v>
      </c>
      <c r="AL193" s="930" t="s">
        <v>137</v>
      </c>
      <c r="AM193" s="924" t="s">
        <v>137</v>
      </c>
      <c r="AN193" s="918" t="s">
        <v>137</v>
      </c>
      <c r="AO193" s="804" t="str">
        <f t="shared" si="42"/>
        <v>n/a</v>
      </c>
      <c r="AP193" s="805">
        <f t="shared" si="43"/>
        <v>7.4560280109886552</v>
      </c>
      <c r="AQ193" s="938" t="str">
        <f t="shared" si="44"/>
        <v>n/a</v>
      </c>
      <c r="AR193" s="704">
        <f>INDEX(Historical!$C$7:$C$1439,MATCH(B193,Historical!$B$7:$B$1446,0))*IF(AH193="n/a",1.03,IF(AH193&lt;0,1.01,IF(AH193&gt;10,1.1,(1+AH193/100))))</f>
        <v>0.56650000000000011</v>
      </c>
      <c r="AS193" s="937">
        <f t="shared" si="45"/>
        <v>0.5834950000000001</v>
      </c>
      <c r="AT193" s="937">
        <f t="shared" si="51"/>
        <v>0.60099985000000011</v>
      </c>
      <c r="AU193" s="937">
        <f t="shared" si="51"/>
        <v>0.61902984550000018</v>
      </c>
      <c r="AV193" s="937">
        <f t="shared" si="51"/>
        <v>0.63760074086500018</v>
      </c>
      <c r="AW193" s="704">
        <f t="shared" si="46"/>
        <v>3.0076254363650001</v>
      </c>
      <c r="AX193" s="812">
        <f t="shared" si="47"/>
        <v>11.222482971511194</v>
      </c>
      <c r="AY193" s="997" t="s">
        <v>137</v>
      </c>
      <c r="AZ193" s="924" t="s">
        <v>137</v>
      </c>
      <c r="BA193" s="924" t="s">
        <v>137</v>
      </c>
      <c r="BB193" s="924" t="s">
        <v>137</v>
      </c>
      <c r="BC193" s="924" t="s">
        <v>137</v>
      </c>
      <c r="BD193" s="963" t="s">
        <v>4301</v>
      </c>
      <c r="BE193" s="666">
        <v>1992</v>
      </c>
      <c r="BF193" s="948" t="e">
        <f>#VALUE!</f>
        <v>#VALUE!</v>
      </c>
      <c r="BG193" s="933" t="s">
        <v>137</v>
      </c>
    </row>
    <row r="194" spans="1:59" ht="11.25" customHeight="1" x14ac:dyDescent="0.2">
      <c r="A194" s="537" t="s">
        <v>1036</v>
      </c>
      <c r="B194" s="927" t="s">
        <v>1037</v>
      </c>
      <c r="C194" s="994" t="s">
        <v>4356</v>
      </c>
      <c r="D194" s="994" t="s">
        <v>4357</v>
      </c>
      <c r="E194" s="794">
        <v>9</v>
      </c>
      <c r="F194" s="526">
        <v>471</v>
      </c>
      <c r="G194" s="526" t="s">
        <v>37</v>
      </c>
      <c r="H194" s="526" t="s">
        <v>37</v>
      </c>
      <c r="I194" s="926">
        <v>101.5</v>
      </c>
      <c r="J194" s="704">
        <f t="shared" si="35"/>
        <v>3.1527093596059119</v>
      </c>
      <c r="K194" s="929">
        <v>0.8</v>
      </c>
      <c r="L194" s="641">
        <v>4</v>
      </c>
      <c r="M194" s="695">
        <f t="shared" si="36"/>
        <v>3.2</v>
      </c>
      <c r="N194" s="923" t="s">
        <v>572</v>
      </c>
      <c r="O194" s="797">
        <v>0.77</v>
      </c>
      <c r="P194" s="917">
        <v>43552</v>
      </c>
      <c r="Q194" s="917">
        <v>43572</v>
      </c>
      <c r="R194" s="695">
        <f t="shared" si="37"/>
        <v>3.8961038961038996</v>
      </c>
      <c r="S194" s="761">
        <f>IF(INDEX(Historical!$D$7:$D$1439,MATCH(B194,Historical!$B$7:$B$1446,0))=0,"n/a",(INDEX(Historical!$C$7:$C$1439,MATCH(B194,Historical!$B$7:$B$1446,0))/INDEX(Historical!$D$7:$D$1439,MATCH(B194,Historical!$B$7:$B$1446,0))-1)*100)</f>
        <v>2.0000000000000018</v>
      </c>
      <c r="T194" s="761">
        <f>IF(INDEX(Historical!$F$7:$F$1432,MATCH(B194,Historical!$B$7:$B$1446,0))=0,"n/a",((INDEX(Historical!$C$7:$C$1439,MATCH(B194,Historical!$B$7:$B$1446,0))/INDEX(Historical!$F$7:$F$1432,MATCH(B194,Historical!$B$7:$B$1446,0)))^(1/3)-1)*100)</f>
        <v>3.2505111129459197</v>
      </c>
      <c r="U194" s="761">
        <f>IF(INDEX(Historical!$H$7:$H$1432,MATCH(B194,Historical!$B$7:$B$1446,0))=0,"n/a",((INDEX(Historical!$C$7:$C$1439,MATCH(B194,Historical!$B$7:$B$1446,0))/INDEX(Historical!$H$7:$H$1432,MATCH(B194,Historical!$B$7:$B$1446,0)))^(1/5)-1)*100)</f>
        <v>4.5468780158090638</v>
      </c>
      <c r="V194" s="761">
        <f>IF(INDEX(Historical!$O$7:$O$1432,MATCH(B194,Historical!$B$7:$B$1446,0))=0,"n/a",((INDEX(Historical!$C$7:$C$1439,MATCH(B194,Historical!$B$7:$B$1446,0))/INDEX(Historical!$O$7:$O$1432,MATCH(B194,Historical!$B$7:$B$1446,0)))^(1/10)-1)*100)</f>
        <v>0.92801278360383765</v>
      </c>
      <c r="W194" s="762">
        <f t="shared" si="38"/>
        <v>4.899585540354038</v>
      </c>
      <c r="X194" s="763" t="str">
        <f t="shared" si="39"/>
        <v>n/a</v>
      </c>
      <c r="Y194" s="718"/>
      <c r="Z194" s="704">
        <f t="shared" si="40"/>
        <v>197.53086419753086</v>
      </c>
      <c r="AA194" s="937">
        <f t="shared" si="41"/>
        <v>62.654320987654316</v>
      </c>
      <c r="AB194" s="641">
        <v>12</v>
      </c>
      <c r="AC194" s="918">
        <v>1.62</v>
      </c>
      <c r="AD194" s="918">
        <v>17.38</v>
      </c>
      <c r="AE194" s="918">
        <v>10.28</v>
      </c>
      <c r="AF194" s="918">
        <v>2.92</v>
      </c>
      <c r="AG194" s="918">
        <v>4.5999999999999996</v>
      </c>
      <c r="AH194" s="918">
        <v>-23.200000000000003</v>
      </c>
      <c r="AI194" s="918">
        <v>8.51</v>
      </c>
      <c r="AJ194" s="918">
        <v>-0.6</v>
      </c>
      <c r="AK194" s="918">
        <v>3.5999999999999996</v>
      </c>
      <c r="AL194" s="918">
        <v>9810</v>
      </c>
      <c r="AM194" s="924">
        <v>0.8</v>
      </c>
      <c r="AN194" s="918">
        <v>0.7</v>
      </c>
      <c r="AO194" s="804">
        <f t="shared" si="42"/>
        <v>-54.954733612239338</v>
      </c>
      <c r="AP194" s="805">
        <f t="shared" si="43"/>
        <v>7.6995873754149757</v>
      </c>
      <c r="AQ194" s="938">
        <f t="shared" si="44"/>
        <v>185.15151316367516</v>
      </c>
      <c r="AR194" s="704">
        <f>INDEX(Historical!$C$7:$C$1439,MATCH(B194,Historical!$B$7:$B$1446,0))*IF(AH194="n/a",1.03,IF(AH194&lt;0,1.01,IF(AH194&gt;10,1.1,(1+AH194/100))))</f>
        <v>3.0906000000000002</v>
      </c>
      <c r="AS194" s="937">
        <f t="shared" si="45"/>
        <v>3.3536100600000003</v>
      </c>
      <c r="AT194" s="937">
        <f t="shared" si="51"/>
        <v>3.4743400221600003</v>
      </c>
      <c r="AU194" s="937">
        <f t="shared" si="51"/>
        <v>3.5994162629577602</v>
      </c>
      <c r="AV194" s="937">
        <f t="shared" si="51"/>
        <v>3.7289952484242397</v>
      </c>
      <c r="AW194" s="704">
        <f t="shared" si="46"/>
        <v>17.246961593542</v>
      </c>
      <c r="AX194" s="812">
        <f t="shared" si="47"/>
        <v>16.992080387726109</v>
      </c>
      <c r="AY194" s="997">
        <v>0.57999999999999996</v>
      </c>
      <c r="AZ194" s="924">
        <v>23.27</v>
      </c>
      <c r="BA194" s="924">
        <v>-0.92999999999999994</v>
      </c>
      <c r="BB194" s="924">
        <v>3.7699999999999996</v>
      </c>
      <c r="BC194" s="924">
        <v>8.7800000000000011</v>
      </c>
      <c r="BE194" s="666">
        <v>2011</v>
      </c>
      <c r="BF194" s="948" t="e">
        <f>#VALUE!</f>
        <v>#VALUE!</v>
      </c>
      <c r="BG194" s="933">
        <v>2.5</v>
      </c>
    </row>
    <row r="195" spans="1:59" s="840" customFormat="1" ht="11.25" customHeight="1" x14ac:dyDescent="0.2">
      <c r="A195" s="699" t="s">
        <v>1040</v>
      </c>
      <c r="B195" s="848" t="s">
        <v>1041</v>
      </c>
      <c r="C195" s="994" t="s">
        <v>247</v>
      </c>
      <c r="D195" s="994" t="s">
        <v>4395</v>
      </c>
      <c r="E195" s="820">
        <v>7</v>
      </c>
      <c r="F195" s="526">
        <v>678</v>
      </c>
      <c r="G195" s="1151" t="s">
        <v>106</v>
      </c>
      <c r="H195" s="1151" t="s">
        <v>106</v>
      </c>
      <c r="I195" s="821">
        <v>100.79</v>
      </c>
      <c r="J195" s="822">
        <f t="shared" si="35"/>
        <v>1.9843238416509572</v>
      </c>
      <c r="K195" s="823">
        <v>0.5</v>
      </c>
      <c r="L195" s="824">
        <v>4</v>
      </c>
      <c r="M195" s="825">
        <f t="shared" si="36"/>
        <v>2</v>
      </c>
      <c r="N195" s="826" t="s">
        <v>598</v>
      </c>
      <c r="O195" s="827">
        <v>0.45</v>
      </c>
      <c r="P195" s="828">
        <v>43535</v>
      </c>
      <c r="Q195" s="828">
        <v>43546</v>
      </c>
      <c r="R195" s="825">
        <f t="shared" si="37"/>
        <v>11.111111111111107</v>
      </c>
      <c r="S195" s="761">
        <f>IF(INDEX(Historical!$D$7:$D$1439,MATCH(B195,Historical!$B$7:$B$1446,0))=0,"n/a",(INDEX(Historical!$C$7:$C$1439,MATCH(B195,Historical!$B$7:$B$1446,0))/INDEX(Historical!$D$7:$D$1439,MATCH(B195,Historical!$B$7:$B$1446,0))-1)*100)</f>
        <v>21.621621621621621</v>
      </c>
      <c r="T195" s="761">
        <f>IF(INDEX(Historical!$F$7:$F$1432,MATCH(B195,Historical!$B$7:$B$1446,0))=0,"n/a",((INDEX(Historical!$C$7:$C$1439,MATCH(B195,Historical!$B$7:$B$1446,0))/INDEX(Historical!$F$7:$F$1432,MATCH(B195,Historical!$B$7:$B$1446,0)))^(1/3)-1)*100)</f>
        <v>26.939449620720278</v>
      </c>
      <c r="U195" s="761">
        <f>IF(INDEX(Historical!$H$7:$H$1432,MATCH(B195,Historical!$B$7:$B$1446,0))=0,"n/a",((INDEX(Historical!$C$7:$C$1439,MATCH(B195,Historical!$B$7:$B$1446,0))/INDEX(Historical!$H$7:$H$1432,MATCH(B195,Historical!$B$7:$B$1446,0)))^(1/5)-1)*100)</f>
        <v>30.258554234867606</v>
      </c>
      <c r="V195" s="761" t="str">
        <f>IF(INDEX(Historical!$O$7:$O$1432,MATCH(B195,Historical!$B$7:$B$1446,0))=0,"n/a",((INDEX(Historical!$C$7:$C$1439,MATCH(B195,Historical!$B$7:$B$1446,0))/INDEX(Historical!$O$7:$O$1432,MATCH(B195,Historical!$B$7:$B$1446,0)))^(1/10)-1)*100)</f>
        <v>n/a</v>
      </c>
      <c r="W195" s="829" t="str">
        <f t="shared" si="38"/>
        <v>n/a</v>
      </c>
      <c r="X195" s="830">
        <f t="shared" si="39"/>
        <v>1.7904469961460119</v>
      </c>
      <c r="Y195" s="845"/>
      <c r="Z195" s="822">
        <f t="shared" si="40"/>
        <v>33.112582781456958</v>
      </c>
      <c r="AA195" s="832">
        <f t="shared" si="41"/>
        <v>16.687086092715234</v>
      </c>
      <c r="AB195" s="824">
        <v>12</v>
      </c>
      <c r="AC195" s="833">
        <v>6.04</v>
      </c>
      <c r="AD195" s="833">
        <v>2.09</v>
      </c>
      <c r="AE195" s="833">
        <v>1.37</v>
      </c>
      <c r="AF195" s="833">
        <v>5.27</v>
      </c>
      <c r="AG195" s="833">
        <v>33.5</v>
      </c>
      <c r="AH195" s="833">
        <v>10.9</v>
      </c>
      <c r="AI195" s="833">
        <v>8.74</v>
      </c>
      <c r="AJ195" s="833">
        <v>16.900000000000002</v>
      </c>
      <c r="AK195" s="833">
        <v>8</v>
      </c>
      <c r="AL195" s="834">
        <v>4760</v>
      </c>
      <c r="AM195" s="835">
        <v>1.6</v>
      </c>
      <c r="AN195" s="833">
        <v>0.68</v>
      </c>
      <c r="AO195" s="836">
        <f t="shared" si="42"/>
        <v>15.555791983803331</v>
      </c>
      <c r="AP195" s="837">
        <f t="shared" si="43"/>
        <v>32.242878076518565</v>
      </c>
      <c r="AQ195" s="838">
        <f t="shared" si="44"/>
        <v>97.698922279543581</v>
      </c>
      <c r="AR195" s="704">
        <f>INDEX(Historical!$C$7:$C$1439,MATCH(B195,Historical!$B$7:$B$1446,0))*IF(AH195="n/a",1.03,IF(AH195&lt;0,1.01,IF(AH195&gt;10,1.1,(1+AH195/100))))</f>
        <v>1.9800000000000002</v>
      </c>
      <c r="AS195" s="832">
        <f t="shared" si="45"/>
        <v>2.1530520000000002</v>
      </c>
      <c r="AT195" s="832">
        <f t="shared" si="51"/>
        <v>2.3252961600000002</v>
      </c>
      <c r="AU195" s="832">
        <f t="shared" si="51"/>
        <v>2.5113198528000003</v>
      </c>
      <c r="AV195" s="832">
        <f t="shared" si="51"/>
        <v>2.7122254410240005</v>
      </c>
      <c r="AW195" s="822">
        <f t="shared" si="46"/>
        <v>11.681893453823999</v>
      </c>
      <c r="AX195" s="839">
        <f t="shared" si="47"/>
        <v>11.590329848024604</v>
      </c>
      <c r="AY195" s="998">
        <v>0.6</v>
      </c>
      <c r="AZ195" s="835">
        <v>33.21</v>
      </c>
      <c r="BA195" s="835">
        <v>-14.74</v>
      </c>
      <c r="BB195" s="835">
        <v>11.360000000000001</v>
      </c>
      <c r="BC195" s="835">
        <v>4.6399999999999997</v>
      </c>
      <c r="BD195" s="964"/>
      <c r="BE195" s="666">
        <v>2013</v>
      </c>
      <c r="BF195" s="948" t="e">
        <f>#VALUE!</f>
        <v>#VALUE!</v>
      </c>
      <c r="BG195" s="895">
        <v>13.5</v>
      </c>
    </row>
    <row r="196" spans="1:59" ht="11.25" customHeight="1" x14ac:dyDescent="0.2">
      <c r="A196" s="537" t="s">
        <v>1071</v>
      </c>
      <c r="B196" s="927" t="s">
        <v>1072</v>
      </c>
      <c r="C196" s="994" t="s">
        <v>4227</v>
      </c>
      <c r="D196" s="994" t="s">
        <v>4397</v>
      </c>
      <c r="E196" s="794">
        <v>9</v>
      </c>
      <c r="F196" s="526">
        <v>473</v>
      </c>
      <c r="G196" s="526" t="s">
        <v>115</v>
      </c>
      <c r="H196" s="526" t="s">
        <v>115</v>
      </c>
      <c r="I196" s="926">
        <v>53.99</v>
      </c>
      <c r="J196" s="704">
        <f t="shared" si="35"/>
        <v>2.5930727912576401</v>
      </c>
      <c r="K196" s="929">
        <v>0.35</v>
      </c>
      <c r="L196" s="641">
        <v>4</v>
      </c>
      <c r="M196" s="695">
        <f t="shared" si="36"/>
        <v>1.4</v>
      </c>
      <c r="N196" s="923" t="s">
        <v>413</v>
      </c>
      <c r="O196" s="797">
        <v>0.33</v>
      </c>
      <c r="P196" s="917">
        <v>43559</v>
      </c>
      <c r="Q196" s="917">
        <v>43579</v>
      </c>
      <c r="R196" s="695">
        <f t="shared" si="37"/>
        <v>6.060606060606049</v>
      </c>
      <c r="S196" s="761">
        <f>IF(INDEX(Historical!$D$7:$D$1439,MATCH(B196,Historical!$B$7:$B$1446,0))=0,"n/a",(INDEX(Historical!$C$7:$C$1439,MATCH(B196,Historical!$B$7:$B$1446,0))/INDEX(Historical!$D$7:$D$1439,MATCH(B196,Historical!$B$7:$B$1446,0))-1)*100)</f>
        <v>13.27433628318586</v>
      </c>
      <c r="T196" s="761">
        <f>IF(INDEX(Historical!$F$7:$F$1432,MATCH(B196,Historical!$B$7:$B$1446,0))=0,"n/a",((INDEX(Historical!$C$7:$C$1439,MATCH(B196,Historical!$B$7:$B$1446,0))/INDEX(Historical!$F$7:$F$1432,MATCH(B196,Historical!$B$7:$B$1446,0)))^(1/3)-1)*100)</f>
        <v>16.001972067050652</v>
      </c>
      <c r="U196" s="761">
        <f>IF(INDEX(Historical!$H$7:$H$1432,MATCH(B196,Historical!$B$7:$B$1446,0))=0,"n/a",((INDEX(Historical!$C$7:$C$1439,MATCH(B196,Historical!$B$7:$B$1446,0))/INDEX(Historical!$H$7:$H$1432,MATCH(B196,Historical!$B$7:$B$1446,0)))^(1/5)-1)*100)</f>
        <v>14.514194505708943</v>
      </c>
      <c r="V196" s="761" t="str">
        <f>IF(INDEX(Historical!$O$7:$O$1432,MATCH(B196,Historical!$B$7:$B$1446,0))=0,"n/a",((INDEX(Historical!$C$7:$C$1439,MATCH(B196,Historical!$B$7:$B$1446,0))/INDEX(Historical!$O$7:$O$1432,MATCH(B196,Historical!$B$7:$B$1446,0)))^(1/10)-1)*100)</f>
        <v>n/a</v>
      </c>
      <c r="W196" s="762" t="str">
        <f t="shared" si="38"/>
        <v>n/a</v>
      </c>
      <c r="X196" s="763">
        <f t="shared" si="39"/>
        <v>4.838064835236314</v>
      </c>
      <c r="Y196" s="715"/>
      <c r="Z196" s="704">
        <f t="shared" si="40"/>
        <v>54.054054054054056</v>
      </c>
      <c r="AA196" s="937">
        <f t="shared" si="41"/>
        <v>20.845559845559848</v>
      </c>
      <c r="AB196" s="641">
        <v>7</v>
      </c>
      <c r="AC196" s="918">
        <v>2.59</v>
      </c>
      <c r="AD196" s="918">
        <v>2.1</v>
      </c>
      <c r="AE196" s="918">
        <v>4.78</v>
      </c>
      <c r="AF196" s="918">
        <v>5.91</v>
      </c>
      <c r="AG196" s="918">
        <v>29.5</v>
      </c>
      <c r="AH196" s="918">
        <v>13.100000000000001</v>
      </c>
      <c r="AI196" s="918">
        <v>10.01</v>
      </c>
      <c r="AJ196" s="918">
        <v>3</v>
      </c>
      <c r="AK196" s="918">
        <v>9.91</v>
      </c>
      <c r="AL196" s="930">
        <v>243070</v>
      </c>
      <c r="AM196" s="924">
        <v>0.1</v>
      </c>
      <c r="AN196" s="918">
        <v>0.63</v>
      </c>
      <c r="AO196" s="804">
        <f t="shared" si="42"/>
        <v>-3.7382925485932645</v>
      </c>
      <c r="AP196" s="805">
        <f t="shared" si="43"/>
        <v>17.107267296966583</v>
      </c>
      <c r="AQ196" s="938">
        <f t="shared" si="44"/>
        <v>133.99644696947254</v>
      </c>
      <c r="AR196" s="704">
        <f>INDEX(Historical!$C$7:$C$1439,MATCH(B196,Historical!$B$7:$B$1446,0))*IF(AH196="n/a",1.03,IF(AH196&lt;0,1.01,IF(AH196&gt;10,1.1,(1+AH196/100))))</f>
        <v>1.4080000000000001</v>
      </c>
      <c r="AS196" s="937">
        <f t="shared" si="45"/>
        <v>1.5488000000000002</v>
      </c>
      <c r="AT196" s="937">
        <f t="shared" si="51"/>
        <v>1.7022860800000001</v>
      </c>
      <c r="AU196" s="937">
        <f t="shared" si="51"/>
        <v>1.8709826305280002</v>
      </c>
      <c r="AV196" s="937">
        <f t="shared" si="51"/>
        <v>2.0563970092133248</v>
      </c>
      <c r="AW196" s="704">
        <f t="shared" si="46"/>
        <v>8.5864657197413266</v>
      </c>
      <c r="AX196" s="812">
        <f t="shared" si="47"/>
        <v>15.903807593519776</v>
      </c>
      <c r="AY196" s="997">
        <v>1.21</v>
      </c>
      <c r="AZ196" s="924">
        <v>34.339999999999996</v>
      </c>
      <c r="BA196" s="924">
        <v>-0.44</v>
      </c>
      <c r="BB196" s="924">
        <v>8.9</v>
      </c>
      <c r="BC196" s="924">
        <v>16.93</v>
      </c>
      <c r="BE196" s="666">
        <v>2011</v>
      </c>
      <c r="BF196" s="948" t="e">
        <f>#VALUE!</f>
        <v>#VALUE!</v>
      </c>
      <c r="BG196" s="933">
        <v>11.899999999999999</v>
      </c>
    </row>
    <row r="197" spans="1:59" ht="11.25" customHeight="1" x14ac:dyDescent="0.2">
      <c r="A197" s="932" t="s">
        <v>4056</v>
      </c>
      <c r="B197" s="927" t="s">
        <v>4057</v>
      </c>
      <c r="C197" s="994" t="s">
        <v>108</v>
      </c>
      <c r="D197" s="994" t="s">
        <v>4376</v>
      </c>
      <c r="E197" s="794">
        <v>5</v>
      </c>
      <c r="F197" s="526">
        <v>871</v>
      </c>
      <c r="G197" s="526" t="s">
        <v>106</v>
      </c>
      <c r="H197" s="526" t="s">
        <v>106</v>
      </c>
      <c r="I197" s="926">
        <v>23.81</v>
      </c>
      <c r="J197" s="704">
        <f t="shared" si="35"/>
        <v>1.8479630407391854</v>
      </c>
      <c r="K197" s="929">
        <v>0.11</v>
      </c>
      <c r="L197" s="641">
        <v>4</v>
      </c>
      <c r="M197" s="695">
        <f t="shared" si="36"/>
        <v>0.44</v>
      </c>
      <c r="N197" s="923" t="s">
        <v>320</v>
      </c>
      <c r="O197" s="797">
        <v>0.1</v>
      </c>
      <c r="P197" s="917">
        <v>43538</v>
      </c>
      <c r="Q197" s="917">
        <v>43553</v>
      </c>
      <c r="R197" s="695">
        <f t="shared" si="37"/>
        <v>9.9999999999999947</v>
      </c>
      <c r="S197" s="761">
        <f>IF(INDEX(Historical!$D$7:$D$1439,MATCH(B197,Historical!$B$7:$B$1446,0))=0,"n/a",(INDEX(Historical!$C$7:$C$1439,MATCH(B197,Historical!$B$7:$B$1446,0))/INDEX(Historical!$D$7:$D$1439,MATCH(B197,Historical!$B$7:$B$1446,0))-1)*100)</f>
        <v>90.476190476190482</v>
      </c>
      <c r="T197" s="761">
        <f>IF(INDEX(Historical!$F$7:$F$1432,MATCH(B197,Historical!$B$7:$B$1446,0))=0,"n/a",((INDEX(Historical!$C$7:$C$1439,MATCH(B197,Historical!$B$7:$B$1446,0))/INDEX(Historical!$F$7:$F$1432,MATCH(B197,Historical!$B$7:$B$1446,0)))^(1/3)-1)*100)</f>
        <v>64.414138288697998</v>
      </c>
      <c r="U197" s="761">
        <f>IF(INDEX(Historical!$H$7:$H$1432,MATCH(B197,Historical!$B$7:$B$1446,0))=0,"n/a",((INDEX(Historical!$C$7:$C$1439,MATCH(B197,Historical!$B$7:$B$1446,0))/INDEX(Historical!$H$7:$H$1432,MATCH(B197,Historical!$B$7:$B$1446,0)))^(1/5)-1)*100)</f>
        <v>58.489319246111357</v>
      </c>
      <c r="V197" s="761">
        <f>IF(INDEX(Historical!$O$7:$O$1432,MATCH(B197,Historical!$B$7:$B$1446,0))=0,"n/a",((INDEX(Historical!$C$7:$C$1439,MATCH(B197,Historical!$B$7:$B$1446,0))/INDEX(Historical!$O$7:$O$1432,MATCH(B197,Historical!$B$7:$B$1446,0)))^(1/10)-1)*100)</f>
        <v>9.5958226385217227</v>
      </c>
      <c r="W197" s="762">
        <f t="shared" si="38"/>
        <v>6.0952897369434798</v>
      </c>
      <c r="X197" s="763">
        <f t="shared" si="39"/>
        <v>1.7102140130441916</v>
      </c>
      <c r="Y197" s="928"/>
      <c r="Z197" s="704">
        <f t="shared" si="40"/>
        <v>25.142857142857146</v>
      </c>
      <c r="AA197" s="937">
        <f t="shared" si="41"/>
        <v>13.605714285714285</v>
      </c>
      <c r="AB197" s="641">
        <v>12</v>
      </c>
      <c r="AC197" s="918">
        <v>1.75</v>
      </c>
      <c r="AD197" s="918">
        <v>1.7</v>
      </c>
      <c r="AE197" s="918">
        <v>5.18</v>
      </c>
      <c r="AF197" s="918">
        <v>1.1599999999999999</v>
      </c>
      <c r="AG197" s="918">
        <v>9</v>
      </c>
      <c r="AH197" s="918">
        <v>38.4</v>
      </c>
      <c r="AI197" s="918">
        <v>9.02</v>
      </c>
      <c r="AJ197" s="918">
        <v>34.200000000000003</v>
      </c>
      <c r="AK197" s="918">
        <v>8</v>
      </c>
      <c r="AL197" s="930">
        <v>2390</v>
      </c>
      <c r="AM197" s="924">
        <v>0.5</v>
      </c>
      <c r="AN197" s="918">
        <v>0.02</v>
      </c>
      <c r="AO197" s="804">
        <f t="shared" si="42"/>
        <v>46.73156800113626</v>
      </c>
      <c r="AP197" s="805">
        <f t="shared" si="43"/>
        <v>60.337282286850545</v>
      </c>
      <c r="AQ197" s="938">
        <f t="shared" si="44"/>
        <v>-16.247378624298648</v>
      </c>
      <c r="AR197" s="704">
        <f>INDEX(Historical!$C$7:$C$1439,MATCH(B197,Historical!$B$7:$B$1446,0))*IF(AH197="n/a",1.03,IF(AH197&lt;0,1.01,IF(AH197&gt;10,1.1,(1+AH197/100))))</f>
        <v>0.44000000000000006</v>
      </c>
      <c r="AS197" s="937">
        <f t="shared" si="45"/>
        <v>0.47968800000000011</v>
      </c>
      <c r="AT197" s="937">
        <f t="shared" si="51"/>
        <v>0.51806304000000014</v>
      </c>
      <c r="AU197" s="937">
        <f t="shared" si="51"/>
        <v>0.55950808320000023</v>
      </c>
      <c r="AV197" s="937">
        <f t="shared" si="51"/>
        <v>0.60426872985600033</v>
      </c>
      <c r="AW197" s="704">
        <f t="shared" si="46"/>
        <v>2.6015278530560009</v>
      </c>
      <c r="AX197" s="812">
        <f t="shared" si="47"/>
        <v>10.926198458866027</v>
      </c>
      <c r="AY197" s="997">
        <v>0.95</v>
      </c>
      <c r="AZ197" s="924">
        <v>21.790000000000003</v>
      </c>
      <c r="BA197" s="924">
        <v>-26.22</v>
      </c>
      <c r="BB197" s="924">
        <v>-5.57</v>
      </c>
      <c r="BC197" s="924">
        <v>-10.54</v>
      </c>
      <c r="BE197" s="666">
        <v>2015</v>
      </c>
      <c r="BF197" s="948" t="e">
        <f>#VALUE!</f>
        <v>#VALUE!</v>
      </c>
      <c r="BG197" s="933">
        <v>1.4000000000000001</v>
      </c>
    </row>
    <row r="198" spans="1:59" ht="11.25" customHeight="1" x14ac:dyDescent="0.2">
      <c r="A198" s="611" t="s">
        <v>1107</v>
      </c>
      <c r="B198" s="927" t="s">
        <v>1108</v>
      </c>
      <c r="C198" s="994" t="s">
        <v>4227</v>
      </c>
      <c r="D198" s="994" t="s">
        <v>4362</v>
      </c>
      <c r="E198" s="794">
        <v>7</v>
      </c>
      <c r="F198" s="526">
        <v>683</v>
      </c>
      <c r="G198" s="526" t="s">
        <v>106</v>
      </c>
      <c r="H198" s="526" t="s">
        <v>106</v>
      </c>
      <c r="I198" s="926">
        <v>42.3</v>
      </c>
      <c r="J198" s="704">
        <f t="shared" si="35"/>
        <v>2.104018912529551</v>
      </c>
      <c r="K198" s="929">
        <v>0.2225</v>
      </c>
      <c r="L198" s="641">
        <v>4</v>
      </c>
      <c r="M198" s="695">
        <f t="shared" si="36"/>
        <v>0.89</v>
      </c>
      <c r="N198" s="923" t="s">
        <v>152</v>
      </c>
      <c r="O198" s="797">
        <v>0.21</v>
      </c>
      <c r="P198" s="917">
        <v>43537</v>
      </c>
      <c r="Q198" s="917">
        <v>43553</v>
      </c>
      <c r="R198" s="695">
        <f t="shared" si="37"/>
        <v>5.9523809523809579</v>
      </c>
      <c r="S198" s="761">
        <f>IF(INDEX(Historical!$D$7:$D$1439,MATCH(B198,Historical!$B$7:$B$1446,0))=0,"n/a",(INDEX(Historical!$C$7:$C$1439,MATCH(B198,Historical!$B$7:$B$1446,0))/INDEX(Historical!$D$7:$D$1439,MATCH(B198,Historical!$B$7:$B$1446,0))-1)*100)</f>
        <v>6.3291139240506222</v>
      </c>
      <c r="T198" s="761">
        <f>IF(INDEX(Historical!$F$7:$F$1432,MATCH(B198,Historical!$B$7:$B$1446,0))=0,"n/a",((INDEX(Historical!$C$7:$C$1439,MATCH(B198,Historical!$B$7:$B$1446,0))/INDEX(Historical!$F$7:$F$1432,MATCH(B198,Historical!$B$7:$B$1446,0)))^(1/3)-1)*100)</f>
        <v>6.2658569182611146</v>
      </c>
      <c r="U198" s="761">
        <f>IF(INDEX(Historical!$H$7:$H$1432,MATCH(B198,Historical!$B$7:$B$1446,0))=0,"n/a",((INDEX(Historical!$C$7:$C$1439,MATCH(B198,Historical!$B$7:$B$1446,0))/INDEX(Historical!$H$7:$H$1432,MATCH(B198,Historical!$B$7:$B$1446,0)))^(1/5)-1)*100)</f>
        <v>13.295681060117071</v>
      </c>
      <c r="V198" s="761" t="str">
        <f>IF(INDEX(Historical!$O$7:$O$1432,MATCH(B198,Historical!$B$7:$B$1446,0))=0,"n/a",((INDEX(Historical!$C$7:$C$1439,MATCH(B198,Historical!$B$7:$B$1446,0))/INDEX(Historical!$O$7:$O$1432,MATCH(B198,Historical!$B$7:$B$1446,0)))^(1/10)-1)*100)</f>
        <v>n/a</v>
      </c>
      <c r="W198" s="762" t="str">
        <f t="shared" si="38"/>
        <v>n/a</v>
      </c>
      <c r="X198" s="763">
        <f t="shared" si="39"/>
        <v>1.6829976025464646</v>
      </c>
      <c r="Y198" s="718"/>
      <c r="Z198" s="704">
        <f t="shared" si="40"/>
        <v>44.059405940594061</v>
      </c>
      <c r="AA198" s="937">
        <f t="shared" si="41"/>
        <v>20.940594059405939</v>
      </c>
      <c r="AB198" s="641">
        <v>12</v>
      </c>
      <c r="AC198" s="918">
        <v>2.02</v>
      </c>
      <c r="AD198" s="918" t="s">
        <v>137</v>
      </c>
      <c r="AE198" s="918">
        <v>1.62</v>
      </c>
      <c r="AF198" s="918">
        <v>3.79</v>
      </c>
      <c r="AG198" s="918">
        <v>18.5</v>
      </c>
      <c r="AH198" s="918">
        <v>12</v>
      </c>
      <c r="AI198" s="918">
        <v>6.17</v>
      </c>
      <c r="AJ198" s="918">
        <v>7.9</v>
      </c>
      <c r="AK198" s="918">
        <v>-5</v>
      </c>
      <c r="AL198" s="930">
        <v>1420</v>
      </c>
      <c r="AM198" s="924">
        <v>1.3</v>
      </c>
      <c r="AN198" s="918">
        <v>1</v>
      </c>
      <c r="AO198" s="804">
        <f t="shared" si="42"/>
        <v>-5.5408940867593177</v>
      </c>
      <c r="AP198" s="805">
        <f t="shared" si="43"/>
        <v>15.399699972646621</v>
      </c>
      <c r="AQ198" s="938">
        <f t="shared" si="44"/>
        <v>87.811786974973074</v>
      </c>
      <c r="AR198" s="704">
        <f>INDEX(Historical!$C$7:$C$1439,MATCH(B198,Historical!$B$7:$B$1446,0))*IF(AH198="n/a",1.03,IF(AH198&lt;0,1.01,IF(AH198&gt;10,1.1,(1+AH198/100))))</f>
        <v>0.92400000000000004</v>
      </c>
      <c r="AS198" s="937">
        <f t="shared" si="45"/>
        <v>0.98101080000000018</v>
      </c>
      <c r="AT198" s="937">
        <f t="shared" si="51"/>
        <v>0.99082090800000022</v>
      </c>
      <c r="AU198" s="937">
        <f t="shared" si="51"/>
        <v>1.0007291170800003</v>
      </c>
      <c r="AV198" s="937">
        <f t="shared" si="51"/>
        <v>1.0107364082508004</v>
      </c>
      <c r="AW198" s="704">
        <f t="shared" si="46"/>
        <v>4.9072972333308016</v>
      </c>
      <c r="AX198" s="812">
        <f t="shared" si="47"/>
        <v>11.601175492507807</v>
      </c>
      <c r="AY198" s="997">
        <v>1.1100000000000001</v>
      </c>
      <c r="AZ198" s="924">
        <v>39.14</v>
      </c>
      <c r="BA198" s="924">
        <v>-9.73</v>
      </c>
      <c r="BB198" s="924">
        <v>6.5600000000000005</v>
      </c>
      <c r="BC198" s="924">
        <v>11.14</v>
      </c>
      <c r="BE198" s="666">
        <v>2013</v>
      </c>
      <c r="BF198" s="948" t="e">
        <f>#VALUE!</f>
        <v>#VALUE!</v>
      </c>
      <c r="BG198" s="933">
        <v>6.8000000000000007</v>
      </c>
    </row>
    <row r="199" spans="1:59" ht="11.25" customHeight="1" x14ac:dyDescent="0.2">
      <c r="A199" s="537" t="s">
        <v>173</v>
      </c>
      <c r="B199" s="927" t="s">
        <v>174</v>
      </c>
      <c r="C199" s="994" t="s">
        <v>112</v>
      </c>
      <c r="D199" s="994" t="s">
        <v>4398</v>
      </c>
      <c r="E199" s="794">
        <v>42</v>
      </c>
      <c r="F199" s="526">
        <v>62</v>
      </c>
      <c r="G199" s="526" t="s">
        <v>37</v>
      </c>
      <c r="H199" s="526" t="s">
        <v>37</v>
      </c>
      <c r="I199" s="918">
        <v>122.62</v>
      </c>
      <c r="J199" s="704">
        <f t="shared" ref="J199:J262" si="52">(M199/I199)*100</f>
        <v>1.3048442342195401</v>
      </c>
      <c r="K199" s="929">
        <v>0.4</v>
      </c>
      <c r="L199" s="641">
        <v>4</v>
      </c>
      <c r="M199" s="695">
        <f t="shared" ref="M199:M262" si="53">K199*L199</f>
        <v>1.6</v>
      </c>
      <c r="N199" s="923" t="s">
        <v>119</v>
      </c>
      <c r="O199" s="797">
        <v>0.37</v>
      </c>
      <c r="P199" s="917">
        <v>43329</v>
      </c>
      <c r="Q199" s="917">
        <v>43347</v>
      </c>
      <c r="R199" s="695">
        <f t="shared" ref="R199:R262" si="54">(K199-O199)/O199*100</f>
        <v>8.1081081081081159</v>
      </c>
      <c r="S199" s="761">
        <f>IF(INDEX(Historical!$D$7:$D$1439,MATCH(B199,Historical!$B$7:$B$1446,0))=0,"n/a",(INDEX(Historical!$C$7:$C$1439,MATCH(B199,Historical!$B$7:$B$1446,0))/INDEX(Historical!$D$7:$D$1439,MATCH(B199,Historical!$B$7:$B$1446,0))-1)*100)</f>
        <v>6.944444444444442</v>
      </c>
      <c r="T199" s="761">
        <f>IF(INDEX(Historical!$F$7:$F$1432,MATCH(B199,Historical!$B$7:$B$1446,0))=0,"n/a",((INDEX(Historical!$C$7:$C$1439,MATCH(B199,Historical!$B$7:$B$1446,0))/INDEX(Historical!$F$7:$F$1432,MATCH(B199,Historical!$B$7:$B$1446,0)))^(1/3)-1)*100)</f>
        <v>11.868894208139679</v>
      </c>
      <c r="U199" s="761">
        <f>IF(INDEX(Historical!$H$7:$H$1432,MATCH(B199,Historical!$B$7:$B$1446,0))=0,"n/a",((INDEX(Historical!$C$7:$C$1439,MATCH(B199,Historical!$B$7:$B$1446,0))/INDEX(Historical!$H$7:$H$1432,MATCH(B199,Historical!$B$7:$B$1446,0)))^(1/5)-1)*100)</f>
        <v>12.888132073019754</v>
      </c>
      <c r="V199" s="761">
        <f>IF(INDEX(Historical!$O$7:$O$1432,MATCH(B199,Historical!$B$7:$B$1446,0))=0,"n/a",((INDEX(Historical!$C$7:$C$1439,MATCH(B199,Historical!$B$7:$B$1446,0))/INDEX(Historical!$O$7:$O$1432,MATCH(B199,Historical!$B$7:$B$1446,0)))^(1/10)-1)*100)</f>
        <v>9.8846292078759603</v>
      </c>
      <c r="W199" s="762">
        <f t="shared" ref="W199:W262" si="55">IF(OR(U199&lt;=0,U199="n/a",V199&lt;=0,V199="n/a"),"n/a",U199/V199)</f>
        <v>1.3038558960563373</v>
      </c>
      <c r="X199" s="763">
        <f t="shared" ref="X199:X262" si="56">IF(OR(AJ199&lt;=0,AJ199="n/a",U199&lt;=0,U199="n/a"),"n/a",U199/AJ199)</f>
        <v>1.6737833861064615</v>
      </c>
      <c r="Y199" s="927"/>
      <c r="Z199" s="704">
        <f t="shared" ref="Z199:Z262" si="57">IF(OR(AC199&lt;0.01,AC199="n/a"),"n/a",M199/AC199*100)</f>
        <v>27.397260273972606</v>
      </c>
      <c r="AA199" s="937">
        <f t="shared" ref="AA199:AA262" si="58">IF(OR(AC199&lt;0.01,AC199="n/a"),"n/a",I199/AC199)</f>
        <v>20.996575342465754</v>
      </c>
      <c r="AB199" s="641">
        <v>12</v>
      </c>
      <c r="AC199" s="918">
        <v>5.84</v>
      </c>
      <c r="AD199" s="918">
        <v>1.4</v>
      </c>
      <c r="AE199" s="918">
        <v>1.61</v>
      </c>
      <c r="AF199" s="918">
        <v>2.81</v>
      </c>
      <c r="AG199" s="918">
        <v>22.8</v>
      </c>
      <c r="AH199" s="918">
        <v>32</v>
      </c>
      <c r="AI199" s="918">
        <v>12</v>
      </c>
      <c r="AJ199" s="918">
        <v>7.7</v>
      </c>
      <c r="AK199" s="918">
        <v>15</v>
      </c>
      <c r="AL199" s="930">
        <v>7200</v>
      </c>
      <c r="AM199" s="924">
        <v>0.70000000000000007</v>
      </c>
      <c r="AN199" s="918">
        <v>0.61</v>
      </c>
      <c r="AO199" s="804">
        <f t="shared" ref="AO199:AO262" si="59">IF(U199="n/a","n/a",IF(AA199&lt;0,"n/a",IF(AA199="n/a","n/a",J199+U199-AA199)))</f>
        <v>-6.8035990352264584</v>
      </c>
      <c r="AP199" s="805">
        <f t="shared" ref="AP199:AP262" si="60">IF(U199="n/a","n/a",J199+U199)</f>
        <v>14.192976307239295</v>
      </c>
      <c r="AQ199" s="938">
        <f t="shared" ref="AQ199:AQ262" si="61">IF(OR(AC199&lt;0.01,AF199="n/a"),"n/a",(I199/SQRT(22.5*AC199*(I199/AF199))-1)*100)</f>
        <v>61.933287652427694</v>
      </c>
      <c r="AR199" s="704">
        <f>INDEX(Historical!$C$7:$C$1439,MATCH(B199,Historical!$B$7:$B$1446,0))*IF(AH199="n/a",1.03,IF(AH199&lt;0,1.01,IF(AH199&gt;10,1.1,(1+AH199/100))))</f>
        <v>1.6940000000000002</v>
      </c>
      <c r="AS199" s="937">
        <f t="shared" ref="AS199:AS262" si="62">IF($AI199="n/a",1.03*AR199,IF($AI199&lt;0,1.01*AR199,IF($AI199&gt;10,1.1*AR199,(1+$AI199/100)*AR199)))</f>
        <v>1.8634000000000004</v>
      </c>
      <c r="AT199" s="937">
        <f t="shared" si="51"/>
        <v>2.0497400000000008</v>
      </c>
      <c r="AU199" s="937">
        <f t="shared" si="51"/>
        <v>2.2547140000000012</v>
      </c>
      <c r="AV199" s="937">
        <f t="shared" si="51"/>
        <v>2.4801854000000016</v>
      </c>
      <c r="AW199" s="704">
        <f t="shared" ref="AW199:AW262" si="63">SUM(AR199:AV199)</f>
        <v>10.342039400000004</v>
      </c>
      <c r="AX199" s="812">
        <f t="shared" ref="AX199:AX262" si="64">AW199/I199*100</f>
        <v>8.4342190507258241</v>
      </c>
      <c r="AY199" s="997">
        <v>1</v>
      </c>
      <c r="AZ199" s="924">
        <v>33.050000000000004</v>
      </c>
      <c r="BA199" s="924">
        <v>-5.29</v>
      </c>
      <c r="BB199" s="924">
        <v>4.1099999999999994</v>
      </c>
      <c r="BC199" s="924">
        <v>8.4699999999999989</v>
      </c>
      <c r="BE199" s="666">
        <v>1977</v>
      </c>
      <c r="BF199" s="948" t="e">
        <f t="shared" ref="BF199" si="65">#VALUE!</f>
        <v>#VALUE!</v>
      </c>
      <c r="BG199" s="933">
        <v>11.3</v>
      </c>
    </row>
    <row r="200" spans="1:59" ht="11.25" customHeight="1" x14ac:dyDescent="0.2">
      <c r="A200" s="611" t="s">
        <v>201</v>
      </c>
      <c r="B200" s="927" t="s">
        <v>202</v>
      </c>
      <c r="C200" s="994" t="s">
        <v>4227</v>
      </c>
      <c r="D200" s="994" t="s">
        <v>4362</v>
      </c>
      <c r="E200" s="794">
        <v>47</v>
      </c>
      <c r="F200" s="526">
        <v>38</v>
      </c>
      <c r="G200" s="526" t="s">
        <v>106</v>
      </c>
      <c r="H200" s="526" t="s">
        <v>106</v>
      </c>
      <c r="I200" s="926">
        <v>57.79</v>
      </c>
      <c r="J200" s="704">
        <f t="shared" si="52"/>
        <v>2.4917805848762762</v>
      </c>
      <c r="K200" s="929">
        <v>0.36</v>
      </c>
      <c r="L200" s="641">
        <v>4</v>
      </c>
      <c r="M200" s="695">
        <f t="shared" si="53"/>
        <v>1.44</v>
      </c>
      <c r="N200" s="923" t="s">
        <v>203</v>
      </c>
      <c r="O200" s="797">
        <v>0.31</v>
      </c>
      <c r="P200" s="917">
        <v>43343</v>
      </c>
      <c r="Q200" s="917">
        <v>43368</v>
      </c>
      <c r="R200" s="695">
        <f t="shared" si="54"/>
        <v>16.129032258064512</v>
      </c>
      <c r="S200" s="761">
        <f>IF(INDEX(Historical!$D$7:$D$1439,MATCH(B200,Historical!$B$7:$B$1446,0))=0,"n/a",(INDEX(Historical!$C$7:$C$1439,MATCH(B200,Historical!$B$7:$B$1446,0))/INDEX(Historical!$D$7:$D$1439,MATCH(B200,Historical!$B$7:$B$1446,0))-1)*100)</f>
        <v>13.55932203389829</v>
      </c>
      <c r="T200" s="761">
        <f>IF(INDEX(Historical!$F$7:$F$1432,MATCH(B200,Historical!$B$7:$B$1446,0))=0,"n/a",((INDEX(Historical!$C$7:$C$1439,MATCH(B200,Historical!$B$7:$B$1446,0))/INDEX(Historical!$F$7:$F$1432,MATCH(B200,Historical!$B$7:$B$1446,0)))^(1/3)-1)*100)</f>
        <v>12.544855591643977</v>
      </c>
      <c r="U200" s="761">
        <f>IF(INDEX(Historical!$H$7:$H$1432,MATCH(B200,Historical!$B$7:$B$1446,0))=0,"n/a",((INDEX(Historical!$C$7:$C$1439,MATCH(B200,Historical!$B$7:$B$1446,0))/INDEX(Historical!$H$7:$H$1432,MATCH(B200,Historical!$B$7:$B$1446,0)))^(1/5)-1)*100)</f>
        <v>17.433149768122114</v>
      </c>
      <c r="V200" s="761">
        <f>IF(INDEX(Historical!$O$7:$O$1432,MATCH(B200,Historical!$B$7:$B$1446,0))=0,"n/a",((INDEX(Historical!$C$7:$C$1439,MATCH(B200,Historical!$B$7:$B$1446,0))/INDEX(Historical!$O$7:$O$1432,MATCH(B200,Historical!$B$7:$B$1446,0)))^(1/10)-1)*100)</f>
        <v>15.042705296779889</v>
      </c>
      <c r="W200" s="762">
        <f t="shared" si="55"/>
        <v>1.1589105432952898</v>
      </c>
      <c r="X200" s="763" t="str">
        <f t="shared" si="56"/>
        <v>n/a</v>
      </c>
      <c r="Y200" s="726"/>
      <c r="Z200" s="704">
        <f t="shared" si="57"/>
        <v>41.739130434782609</v>
      </c>
      <c r="AA200" s="937">
        <f t="shared" si="58"/>
        <v>16.750724637681159</v>
      </c>
      <c r="AB200" s="641">
        <v>2</v>
      </c>
      <c r="AC200" s="918">
        <v>3.45</v>
      </c>
      <c r="AD200" s="918" t="s">
        <v>137</v>
      </c>
      <c r="AE200" s="918">
        <v>3.02</v>
      </c>
      <c r="AF200" s="918">
        <v>3.85</v>
      </c>
      <c r="AG200" s="918">
        <v>25.040000000000003</v>
      </c>
      <c r="AH200" s="918" t="s">
        <v>137</v>
      </c>
      <c r="AI200" s="918" t="s">
        <v>137</v>
      </c>
      <c r="AJ200" s="918" t="s">
        <v>137</v>
      </c>
      <c r="AK200" s="918" t="s">
        <v>137</v>
      </c>
      <c r="AL200" s="933">
        <v>788.19</v>
      </c>
      <c r="AM200" s="924">
        <v>11.81</v>
      </c>
      <c r="AN200" s="918" t="s">
        <v>137</v>
      </c>
      <c r="AO200" s="804">
        <f t="shared" si="59"/>
        <v>3.1742057153172318</v>
      </c>
      <c r="AP200" s="805">
        <f t="shared" si="60"/>
        <v>19.924930352998391</v>
      </c>
      <c r="AQ200" s="938">
        <f t="shared" si="61"/>
        <v>69.299589623539475</v>
      </c>
      <c r="AR200" s="704">
        <f>INDEX(Historical!$C$7:$C$1439,MATCH(B200,Historical!$B$7:$B$1446,0))*IF(AH200="n/a",1.03,IF(AH200&lt;0,1.01,IF(AH200&gt;10,1.1,(1+AH200/100))))</f>
        <v>1.3802000000000001</v>
      </c>
      <c r="AS200" s="937">
        <f t="shared" si="62"/>
        <v>1.4216060000000001</v>
      </c>
      <c r="AT200" s="937">
        <f t="shared" si="51"/>
        <v>1.4642541800000002</v>
      </c>
      <c r="AU200" s="937">
        <f t="shared" si="51"/>
        <v>1.5081818054000002</v>
      </c>
      <c r="AV200" s="937">
        <f t="shared" si="51"/>
        <v>1.5534272595620002</v>
      </c>
      <c r="AW200" s="704">
        <f t="shared" si="63"/>
        <v>7.3276692449620011</v>
      </c>
      <c r="AX200" s="812">
        <f t="shared" si="64"/>
        <v>12.679822192355081</v>
      </c>
      <c r="AY200" s="997">
        <v>0.13</v>
      </c>
      <c r="AZ200" s="924">
        <v>32.51547810135289</v>
      </c>
      <c r="BA200" s="924">
        <v>-1.2980358667805225</v>
      </c>
      <c r="BB200" s="924">
        <v>2.1927497789566708</v>
      </c>
      <c r="BC200" s="924">
        <v>10.076190476190483</v>
      </c>
      <c r="BD200" s="963" t="s">
        <v>4301</v>
      </c>
      <c r="BE200" s="666">
        <v>1972</v>
      </c>
      <c r="BF200" s="948" t="e">
        <f>#VALUE!</f>
        <v>#VALUE!</v>
      </c>
      <c r="BG200" s="933">
        <v>12.85</v>
      </c>
    </row>
    <row r="201" spans="1:59" ht="11.25" customHeight="1" x14ac:dyDescent="0.2">
      <c r="A201" s="611" t="s">
        <v>531</v>
      </c>
      <c r="B201" s="927" t="s">
        <v>532</v>
      </c>
      <c r="C201" s="994" t="s">
        <v>112</v>
      </c>
      <c r="D201" s="994" t="s">
        <v>4394</v>
      </c>
      <c r="E201" s="794">
        <v>15</v>
      </c>
      <c r="F201" s="526">
        <v>256</v>
      </c>
      <c r="G201" s="526" t="s">
        <v>37</v>
      </c>
      <c r="H201" s="526" t="s">
        <v>37</v>
      </c>
      <c r="I201" s="926">
        <v>74.819999999999993</v>
      </c>
      <c r="J201" s="704">
        <f t="shared" si="52"/>
        <v>1.2830793905372897</v>
      </c>
      <c r="K201" s="929">
        <v>0.24</v>
      </c>
      <c r="L201" s="641">
        <v>4</v>
      </c>
      <c r="M201" s="695">
        <f t="shared" si="53"/>
        <v>0.96</v>
      </c>
      <c r="N201" s="923" t="s">
        <v>149</v>
      </c>
      <c r="O201" s="797">
        <v>0.22</v>
      </c>
      <c r="P201" s="917">
        <v>43523</v>
      </c>
      <c r="Q201" s="917">
        <v>43539</v>
      </c>
      <c r="R201" s="695">
        <f t="shared" si="54"/>
        <v>9.0909090909090864</v>
      </c>
      <c r="S201" s="761">
        <f>IF(INDEX(Historical!$D$7:$D$1439,MATCH(B201,Historical!$B$7:$B$1446,0))=0,"n/a",(INDEX(Historical!$C$7:$C$1439,MATCH(B201,Historical!$B$7:$B$1446,0))/INDEX(Historical!$D$7:$D$1439,MATCH(B201,Historical!$B$7:$B$1446,0))-1)*100)</f>
        <v>12.820512820512819</v>
      </c>
      <c r="T201" s="761">
        <f>IF(INDEX(Historical!$F$7:$F$1432,MATCH(B201,Historical!$B$7:$B$1446,0))=0,"n/a",((INDEX(Historical!$C$7:$C$1439,MATCH(B201,Historical!$B$7:$B$1446,0))/INDEX(Historical!$F$7:$F$1432,MATCH(B201,Historical!$B$7:$B$1446,0)))^(1/3)-1)*100)</f>
        <v>7.9265291666473336</v>
      </c>
      <c r="U201" s="761">
        <f>IF(INDEX(Historical!$H$7:$H$1432,MATCH(B201,Historical!$B$7:$B$1446,0))=0,"n/a",((INDEX(Historical!$C$7:$C$1439,MATCH(B201,Historical!$B$7:$B$1446,0))/INDEX(Historical!$H$7:$H$1432,MATCH(B201,Historical!$B$7:$B$1446,0)))^(1/5)-1)*100)</f>
        <v>8.3243600694195905</v>
      </c>
      <c r="V201" s="761">
        <f>IF(INDEX(Historical!$O$7:$O$1432,MATCH(B201,Historical!$B$7:$B$1446,0))=0,"n/a",((INDEX(Historical!$C$7:$C$1439,MATCH(B201,Historical!$B$7:$B$1446,0))/INDEX(Historical!$O$7:$O$1432,MATCH(B201,Historical!$B$7:$B$1446,0)))^(1/10)-1)*100)</f>
        <v>13.112687251123646</v>
      </c>
      <c r="W201" s="762">
        <f t="shared" si="55"/>
        <v>0.6348325030558678</v>
      </c>
      <c r="X201" s="763">
        <f t="shared" si="56"/>
        <v>0.52027250433872441</v>
      </c>
      <c r="Y201" s="718"/>
      <c r="Z201" s="704">
        <f t="shared" si="57"/>
        <v>24.935064935064933</v>
      </c>
      <c r="AA201" s="937">
        <f t="shared" si="58"/>
        <v>19.433766233766232</v>
      </c>
      <c r="AB201" s="641">
        <v>12</v>
      </c>
      <c r="AC201" s="918">
        <v>3.85</v>
      </c>
      <c r="AD201" s="918">
        <v>1.66</v>
      </c>
      <c r="AE201" s="918">
        <v>5.0599999999999996</v>
      </c>
      <c r="AF201" s="918">
        <v>4.9400000000000004</v>
      </c>
      <c r="AG201" s="918">
        <v>24.2</v>
      </c>
      <c r="AH201" s="918">
        <v>78.8</v>
      </c>
      <c r="AI201" s="918">
        <v>11.78</v>
      </c>
      <c r="AJ201" s="918">
        <v>16</v>
      </c>
      <c r="AK201" s="918">
        <v>11.72</v>
      </c>
      <c r="AL201" s="930">
        <v>61980</v>
      </c>
      <c r="AM201" s="924">
        <v>0.2</v>
      </c>
      <c r="AN201" s="918">
        <v>1.17</v>
      </c>
      <c r="AO201" s="804">
        <f t="shared" si="59"/>
        <v>-9.8263267738093507</v>
      </c>
      <c r="AP201" s="805">
        <f t="shared" si="60"/>
        <v>9.6074394599568809</v>
      </c>
      <c r="AQ201" s="938">
        <f t="shared" si="61"/>
        <v>106.56212968478371</v>
      </c>
      <c r="AR201" s="704">
        <f>INDEX(Historical!$C$7:$C$1439,MATCH(B201,Historical!$B$7:$B$1446,0))*IF(AH201="n/a",1.03,IF(AH201&lt;0,1.01,IF(AH201&gt;10,1.1,(1+AH201/100))))</f>
        <v>0.96800000000000008</v>
      </c>
      <c r="AS201" s="937">
        <f t="shared" si="62"/>
        <v>1.0648000000000002</v>
      </c>
      <c r="AT201" s="937">
        <f t="shared" si="51"/>
        <v>1.1712800000000003</v>
      </c>
      <c r="AU201" s="937">
        <f t="shared" si="51"/>
        <v>1.2884080000000004</v>
      </c>
      <c r="AV201" s="937">
        <f t="shared" si="51"/>
        <v>1.4172488000000005</v>
      </c>
      <c r="AW201" s="704">
        <f t="shared" si="63"/>
        <v>5.9097368000000019</v>
      </c>
      <c r="AX201" s="812">
        <f t="shared" si="64"/>
        <v>7.8986057203956195</v>
      </c>
      <c r="AY201" s="997">
        <v>1.28</v>
      </c>
      <c r="AZ201" s="924">
        <v>39.770000000000003</v>
      </c>
      <c r="BA201" s="924">
        <v>-1.8599999999999999</v>
      </c>
      <c r="BB201" s="924">
        <v>6.08</v>
      </c>
      <c r="BC201" s="924">
        <v>7.4899999999999993</v>
      </c>
      <c r="BE201" s="666">
        <v>2005</v>
      </c>
      <c r="BF201" s="948" t="e">
        <f>#VALUE!</f>
        <v>#VALUE!</v>
      </c>
      <c r="BG201" s="933">
        <v>8.9</v>
      </c>
    </row>
    <row r="202" spans="1:59" ht="11.25" customHeight="1" x14ac:dyDescent="0.2">
      <c r="A202" s="537" t="s">
        <v>183</v>
      </c>
      <c r="B202" s="927" t="s">
        <v>184</v>
      </c>
      <c r="C202" s="994" t="s">
        <v>112</v>
      </c>
      <c r="D202" s="994" t="s">
        <v>4359</v>
      </c>
      <c r="E202" s="794">
        <v>36</v>
      </c>
      <c r="F202" s="526">
        <v>75</v>
      </c>
      <c r="G202" s="526" t="s">
        <v>106</v>
      </c>
      <c r="H202" s="526" t="s">
        <v>106</v>
      </c>
      <c r="I202" s="918">
        <v>202.11</v>
      </c>
      <c r="J202" s="704">
        <f t="shared" si="52"/>
        <v>1.0142991440304783</v>
      </c>
      <c r="K202" s="929">
        <v>2.0499999999999998</v>
      </c>
      <c r="L202" s="641">
        <v>1</v>
      </c>
      <c r="M202" s="695">
        <f t="shared" si="53"/>
        <v>2.0499999999999998</v>
      </c>
      <c r="N202" s="923" t="s">
        <v>172</v>
      </c>
      <c r="O202" s="797">
        <v>1.62</v>
      </c>
      <c r="P202" s="917">
        <v>43412</v>
      </c>
      <c r="Q202" s="917">
        <v>43441</v>
      </c>
      <c r="R202" s="695">
        <f t="shared" si="54"/>
        <v>26.543209876543187</v>
      </c>
      <c r="S202" s="761">
        <f>IF(INDEX(Historical!$D$7:$D$1439,MATCH(B202,Historical!$B$7:$B$1446,0))=0,"n/a",(INDEX(Historical!$C$7:$C$1439,MATCH(B202,Historical!$B$7:$B$1446,0))/INDEX(Historical!$D$7:$D$1439,MATCH(B202,Historical!$B$7:$B$1446,0))-1)*100)</f>
        <v>26.543209876543195</v>
      </c>
      <c r="T202" s="761">
        <f>IF(INDEX(Historical!$F$7:$F$1432,MATCH(B202,Historical!$B$7:$B$1446,0))=0,"n/a",((INDEX(Historical!$C$7:$C$1439,MATCH(B202,Historical!$B$7:$B$1446,0))/INDEX(Historical!$F$7:$F$1432,MATCH(B202,Historical!$B$7:$B$1446,0)))^(1/3)-1)*100)</f>
        <v>24.984124968079225</v>
      </c>
      <c r="U202" s="761">
        <f>IF(INDEX(Historical!$H$7:$H$1432,MATCH(B202,Historical!$B$7:$B$1446,0))=0,"n/a",((INDEX(Historical!$C$7:$C$1439,MATCH(B202,Historical!$B$7:$B$1446,0))/INDEX(Historical!$H$7:$H$1432,MATCH(B202,Historical!$B$7:$B$1446,0)))^(1/5)-1)*100)</f>
        <v>21.633338523518276</v>
      </c>
      <c r="V202" s="761">
        <f>IF(INDEX(Historical!$O$7:$O$1432,MATCH(B202,Historical!$B$7:$B$1446,0))=0,"n/a",((INDEX(Historical!$C$7:$C$1439,MATCH(B202,Historical!$B$7:$B$1446,0))/INDEX(Historical!$O$7:$O$1432,MATCH(B202,Historical!$B$7:$B$1446,0)))^(1/10)-1)*100)</f>
        <v>16.118014956783554</v>
      </c>
      <c r="W202" s="762">
        <f t="shared" si="55"/>
        <v>1.3421837975409932</v>
      </c>
      <c r="X202" s="763">
        <f t="shared" si="56"/>
        <v>1.2577522397394347</v>
      </c>
      <c r="Y202" s="928"/>
      <c r="Z202" s="704">
        <f t="shared" si="57"/>
        <v>29.369627507163322</v>
      </c>
      <c r="AA202" s="937">
        <f t="shared" si="58"/>
        <v>28.955587392550143</v>
      </c>
      <c r="AB202" s="641">
        <v>5</v>
      </c>
      <c r="AC202" s="918">
        <v>6.98</v>
      </c>
      <c r="AD202" s="918">
        <v>1.98</v>
      </c>
      <c r="AE202" s="918">
        <v>3.39</v>
      </c>
      <c r="AF202" s="918">
        <v>7.11</v>
      </c>
      <c r="AG202" s="918">
        <v>26.900000000000002</v>
      </c>
      <c r="AH202" s="918">
        <v>33.5</v>
      </c>
      <c r="AI202" s="918">
        <v>12.57</v>
      </c>
      <c r="AJ202" s="918">
        <v>17.2</v>
      </c>
      <c r="AK202" s="918">
        <v>14.6</v>
      </c>
      <c r="AL202" s="930">
        <v>22600</v>
      </c>
      <c r="AM202" s="924">
        <v>0.3</v>
      </c>
      <c r="AN202" s="918">
        <v>0.9</v>
      </c>
      <c r="AO202" s="804">
        <f t="shared" si="59"/>
        <v>-6.3079497250013894</v>
      </c>
      <c r="AP202" s="805">
        <f t="shared" si="60"/>
        <v>22.647637667548754</v>
      </c>
      <c r="AQ202" s="938">
        <f t="shared" si="61"/>
        <v>202.48910089531896</v>
      </c>
      <c r="AR202" s="704">
        <f>INDEX(Historical!$C$7:$C$1439,MATCH(B202,Historical!$B$7:$B$1446,0))*IF(AH202="n/a",1.03,IF(AH202&lt;0,1.01,IF(AH202&gt;10,1.1,(1+AH202/100))))</f>
        <v>2.2549999999999999</v>
      </c>
      <c r="AS202" s="937">
        <f t="shared" si="62"/>
        <v>2.4805000000000001</v>
      </c>
      <c r="AT202" s="937">
        <f t="shared" si="51"/>
        <v>2.7285500000000003</v>
      </c>
      <c r="AU202" s="937">
        <f t="shared" si="51"/>
        <v>3.0014050000000005</v>
      </c>
      <c r="AV202" s="937">
        <f t="shared" si="51"/>
        <v>3.3015455000000009</v>
      </c>
      <c r="AW202" s="704">
        <f t="shared" si="63"/>
        <v>13.767000500000002</v>
      </c>
      <c r="AX202" s="812">
        <f t="shared" si="64"/>
        <v>6.8116374746425219</v>
      </c>
      <c r="AY202" s="997">
        <v>1.06</v>
      </c>
      <c r="AZ202" s="924">
        <v>29.57</v>
      </c>
      <c r="BA202" s="924">
        <v>-7.01</v>
      </c>
      <c r="BB202" s="924">
        <v>2.35</v>
      </c>
      <c r="BC202" s="924">
        <v>4.88</v>
      </c>
      <c r="BE202" s="666">
        <v>1984</v>
      </c>
      <c r="BF202" s="948" t="e">
        <f>#VALUE!</f>
        <v>#VALUE!</v>
      </c>
      <c r="BG202" s="933">
        <v>11.600000000000001</v>
      </c>
    </row>
    <row r="203" spans="1:59" ht="11.25" customHeight="1" x14ac:dyDescent="0.2">
      <c r="A203" s="537" t="s">
        <v>199</v>
      </c>
      <c r="B203" s="927" t="s">
        <v>200</v>
      </c>
      <c r="C203" s="994" t="s">
        <v>108</v>
      </c>
      <c r="D203" s="994" t="s">
        <v>4376</v>
      </c>
      <c r="E203" s="794">
        <v>38</v>
      </c>
      <c r="F203" s="526">
        <v>67</v>
      </c>
      <c r="G203" s="526" t="s">
        <v>37</v>
      </c>
      <c r="H203" s="526" t="s">
        <v>106</v>
      </c>
      <c r="I203" s="918">
        <v>41.06</v>
      </c>
      <c r="J203" s="704">
        <f t="shared" si="52"/>
        <v>3.5070628348757911</v>
      </c>
      <c r="K203" s="929">
        <v>0.36</v>
      </c>
      <c r="L203" s="641">
        <v>4</v>
      </c>
      <c r="M203" s="695">
        <f t="shared" si="53"/>
        <v>1.44</v>
      </c>
      <c r="N203" s="923" t="s">
        <v>146</v>
      </c>
      <c r="O203" s="797">
        <v>0.33</v>
      </c>
      <c r="P203" s="917">
        <v>43356</v>
      </c>
      <c r="Q203" s="917">
        <v>43374</v>
      </c>
      <c r="R203" s="695">
        <f t="shared" si="54"/>
        <v>9.0909090909090811</v>
      </c>
      <c r="S203" s="761">
        <f>IF(INDEX(Historical!$D$7:$D$1439,MATCH(B203,Historical!$B$7:$B$1446,0))=0,"n/a",(INDEX(Historical!$C$7:$C$1439,MATCH(B203,Historical!$B$7:$B$1446,0))/INDEX(Historical!$D$7:$D$1439,MATCH(B203,Historical!$B$7:$B$1446,0))-1)*100)</f>
        <v>4.6511627906976827</v>
      </c>
      <c r="T203" s="761">
        <f>IF(INDEX(Historical!$F$7:$F$1432,MATCH(B203,Historical!$B$7:$B$1446,0))=0,"n/a",((INDEX(Historical!$C$7:$C$1439,MATCH(B203,Historical!$B$7:$B$1446,0))/INDEX(Historical!$F$7:$F$1432,MATCH(B203,Historical!$B$7:$B$1446,0)))^(1/3)-1)*100)</f>
        <v>3.7168852934925001</v>
      </c>
      <c r="U203" s="761">
        <f>IF(INDEX(Historical!$H$7:$H$1432,MATCH(B203,Historical!$B$7:$B$1446,0))=0,"n/a",((INDEX(Historical!$C$7:$C$1439,MATCH(B203,Historical!$B$7:$B$1446,0))/INDEX(Historical!$H$7:$H$1432,MATCH(B203,Historical!$B$7:$B$1446,0)))^(1/5)-1)*100)</f>
        <v>3.2588266169875757</v>
      </c>
      <c r="V203" s="761">
        <f>IF(INDEX(Historical!$O$7:$O$1432,MATCH(B203,Historical!$B$7:$B$1446,0))=0,"n/a",((INDEX(Historical!$C$7:$C$1439,MATCH(B203,Historical!$B$7:$B$1446,0))/INDEX(Historical!$O$7:$O$1432,MATCH(B203,Historical!$B$7:$B$1446,0)))^(1/10)-1)*100)</f>
        <v>2.5007035750496343</v>
      </c>
      <c r="W203" s="762">
        <f t="shared" si="55"/>
        <v>1.3031638973535256</v>
      </c>
      <c r="X203" s="763">
        <f t="shared" si="56"/>
        <v>0.65176532339751514</v>
      </c>
      <c r="Y203" s="713"/>
      <c r="Z203" s="704">
        <f t="shared" si="57"/>
        <v>42.985074626865668</v>
      </c>
      <c r="AA203" s="937">
        <f t="shared" si="58"/>
        <v>12.256716417910448</v>
      </c>
      <c r="AB203" s="641">
        <v>12</v>
      </c>
      <c r="AC203" s="918">
        <v>3.35</v>
      </c>
      <c r="AD203" s="918">
        <v>2.4500000000000002</v>
      </c>
      <c r="AE203" s="918">
        <v>4.47</v>
      </c>
      <c r="AF203" s="918">
        <v>1.29</v>
      </c>
      <c r="AG203" s="918">
        <v>10.8</v>
      </c>
      <c r="AH203" s="918">
        <v>21.4</v>
      </c>
      <c r="AI203" s="918">
        <v>1.92</v>
      </c>
      <c r="AJ203" s="918">
        <v>5</v>
      </c>
      <c r="AK203" s="918">
        <v>5</v>
      </c>
      <c r="AL203" s="933">
        <v>767</v>
      </c>
      <c r="AM203" s="924">
        <v>1.4000000000000001</v>
      </c>
      <c r="AN203" s="918">
        <v>0.11</v>
      </c>
      <c r="AO203" s="804">
        <f t="shared" si="59"/>
        <v>-5.4908269660470816</v>
      </c>
      <c r="AP203" s="805">
        <f t="shared" si="60"/>
        <v>6.7658894518633668</v>
      </c>
      <c r="AQ203" s="938">
        <f t="shared" si="61"/>
        <v>-16.171698814767865</v>
      </c>
      <c r="AR203" s="704">
        <f>INDEX(Historical!$C$7:$C$1439,MATCH(B203,Historical!$B$7:$B$1446,0))*IF(AH203="n/a",1.03,IF(AH203&lt;0,1.01,IF(AH203&gt;10,1.1,(1+AH203/100))))</f>
        <v>1.4850000000000003</v>
      </c>
      <c r="AS203" s="937">
        <f t="shared" si="62"/>
        <v>1.5135120000000004</v>
      </c>
      <c r="AT203" s="937">
        <f t="shared" si="51"/>
        <v>1.5891876000000005</v>
      </c>
      <c r="AU203" s="937">
        <f t="shared" si="51"/>
        <v>1.6686469800000006</v>
      </c>
      <c r="AV203" s="937">
        <f t="shared" si="51"/>
        <v>1.7520793290000007</v>
      </c>
      <c r="AW203" s="704">
        <f t="shared" si="63"/>
        <v>8.0084259090000032</v>
      </c>
      <c r="AX203" s="812">
        <f t="shared" si="64"/>
        <v>19.504203382854364</v>
      </c>
      <c r="AY203" s="997">
        <v>0.59</v>
      </c>
      <c r="AZ203" s="924">
        <v>15.010000000000002</v>
      </c>
      <c r="BA203" s="924">
        <v>-22.53</v>
      </c>
      <c r="BB203" s="924">
        <v>-1.25</v>
      </c>
      <c r="BC203" s="924">
        <v>-9.5</v>
      </c>
      <c r="BE203" s="666">
        <v>1981</v>
      </c>
      <c r="BF203" s="948" t="e">
        <f>#VALUE!</f>
        <v>#VALUE!</v>
      </c>
      <c r="BG203" s="933">
        <v>1.4000000000000001</v>
      </c>
    </row>
    <row r="204" spans="1:59" ht="11.25" customHeight="1" x14ac:dyDescent="0.2">
      <c r="A204" s="764" t="s">
        <v>4200</v>
      </c>
      <c r="B204" s="856" t="s">
        <v>4197</v>
      </c>
      <c r="C204" s="994" t="s">
        <v>4356</v>
      </c>
      <c r="D204" s="994" t="s">
        <v>4387</v>
      </c>
      <c r="E204" s="794">
        <v>7</v>
      </c>
      <c r="F204" s="526">
        <v>663</v>
      </c>
      <c r="G204" s="526" t="s">
        <v>106</v>
      </c>
      <c r="H204" s="526" t="s">
        <v>106</v>
      </c>
      <c r="I204" s="934">
        <v>59.05</v>
      </c>
      <c r="J204" s="704">
        <f t="shared" si="52"/>
        <v>0.67739204064352254</v>
      </c>
      <c r="K204" s="537">
        <v>0.1</v>
      </c>
      <c r="L204" s="526">
        <v>4</v>
      </c>
      <c r="M204" s="695">
        <f t="shared" si="53"/>
        <v>0.4</v>
      </c>
      <c r="N204" s="526" t="s">
        <v>517</v>
      </c>
      <c r="O204" s="645">
        <v>0.08</v>
      </c>
      <c r="P204" s="684">
        <v>43503</v>
      </c>
      <c r="Q204" s="684">
        <v>43524</v>
      </c>
      <c r="R204" s="695">
        <f t="shared" si="54"/>
        <v>25.000000000000007</v>
      </c>
      <c r="S204" s="761">
        <f>IF(INDEX(Historical!$D$7:$D$1439,MATCH(B204,Historical!$B$7:$B$1446,0))=0,"n/a",(INDEX(Historical!$C$7:$C$1439,MATCH(B204,Historical!$B$7:$B$1446,0))/INDEX(Historical!$D$7:$D$1439,MATCH(B204,Historical!$B$7:$B$1446,0))-1)*100)</f>
        <v>50.000000000000021</v>
      </c>
      <c r="T204" s="761">
        <f>IF(INDEX(Historical!$F$7:$F$1432,MATCH(B204,Historical!$B$7:$B$1446,0))=0,"n/a",((INDEX(Historical!$C$7:$C$1439,MATCH(B204,Historical!$B$7:$B$1446,0))/INDEX(Historical!$F$7:$F$1432,MATCH(B204,Historical!$B$7:$B$1446,0)))^(1/3)-1)*100)</f>
        <v>50</v>
      </c>
      <c r="U204" s="761">
        <f>IF(INDEX(Historical!$H$7:$H$1432,MATCH(B204,Historical!$B$7:$B$1446,0))=0,"n/a",((INDEX(Historical!$C$7:$C$1439,MATCH(B204,Historical!$B$7:$B$1446,0))/INDEX(Historical!$H$7:$H$1432,MATCH(B204,Historical!$B$7:$B$1446,0)))^(1/5)-1)*100)</f>
        <v>35.096003852061351</v>
      </c>
      <c r="V204" s="761">
        <f>IF(INDEX(Historical!$O$7:$O$1432,MATCH(B204,Historical!$B$7:$B$1446,0))=0,"n/a",((INDEX(Historical!$C$7:$C$1439,MATCH(B204,Historical!$B$7:$B$1446,0))/INDEX(Historical!$O$7:$O$1432,MATCH(B204,Historical!$B$7:$B$1446,0)))^(1/10)-1)*100)</f>
        <v>-3.8541867469075175</v>
      </c>
      <c r="W204" s="762" t="str">
        <f t="shared" si="55"/>
        <v>n/a</v>
      </c>
      <c r="X204" s="763">
        <f t="shared" si="56"/>
        <v>0.47620086637803732</v>
      </c>
      <c r="Y204" s="705"/>
      <c r="Z204" s="704">
        <f t="shared" si="57"/>
        <v>5.6737588652482271</v>
      </c>
      <c r="AA204" s="937">
        <f t="shared" si="58"/>
        <v>8.375886524822695</v>
      </c>
      <c r="AB204" s="641">
        <v>12</v>
      </c>
      <c r="AC204" s="933">
        <v>7.05</v>
      </c>
      <c r="AD204" s="933" t="s">
        <v>137</v>
      </c>
      <c r="AE204" s="918">
        <v>3.69</v>
      </c>
      <c r="AF204" s="918">
        <v>1.53</v>
      </c>
      <c r="AG204" s="918">
        <v>18.099999999999998</v>
      </c>
      <c r="AH204" s="918">
        <v>108.60000000000001</v>
      </c>
      <c r="AI204" s="918" t="s">
        <v>137</v>
      </c>
      <c r="AJ204" s="741">
        <v>73.7</v>
      </c>
      <c r="AK204" s="741" t="s">
        <v>137</v>
      </c>
      <c r="AL204" s="933">
        <v>320.05</v>
      </c>
      <c r="AM204" s="933">
        <v>3.6999999999999997</v>
      </c>
      <c r="AN204" s="933">
        <v>1.17</v>
      </c>
      <c r="AO204" s="804">
        <f t="shared" si="59"/>
        <v>27.397509367882179</v>
      </c>
      <c r="AP204" s="805">
        <f t="shared" si="60"/>
        <v>35.773395892704876</v>
      </c>
      <c r="AQ204" s="938">
        <f t="shared" si="61"/>
        <v>-24.530782189826329</v>
      </c>
      <c r="AR204" s="704">
        <f>INDEX(Historical!$C$7:$C$1439,MATCH(B204,Historical!$B$7:$B$1446,0))*IF(AH204="n/a",1.03,IF(AH204&lt;0,1.01,IF(AH204&gt;10,1.1,(1+AH204/100))))</f>
        <v>0.29700000000000004</v>
      </c>
      <c r="AS204" s="937">
        <f t="shared" si="62"/>
        <v>0.30591000000000007</v>
      </c>
      <c r="AT204" s="937">
        <f t="shared" si="51"/>
        <v>0.31508730000000007</v>
      </c>
      <c r="AU204" s="937">
        <f t="shared" si="51"/>
        <v>0.32453991900000007</v>
      </c>
      <c r="AV204" s="937">
        <f t="shared" si="51"/>
        <v>0.33427611657000006</v>
      </c>
      <c r="AW204" s="704">
        <f t="shared" si="63"/>
        <v>1.5768133355700003</v>
      </c>
      <c r="AX204" s="812">
        <f t="shared" si="64"/>
        <v>2.6703020077392043</v>
      </c>
      <c r="AY204" s="790">
        <v>1.1299999999999999</v>
      </c>
      <c r="AZ204" s="918">
        <v>19.950000000000003</v>
      </c>
      <c r="BA204" s="918">
        <v>-11.89</v>
      </c>
      <c r="BB204" s="918">
        <v>-1.78</v>
      </c>
      <c r="BC204" s="918">
        <v>-1.43</v>
      </c>
      <c r="BE204" s="666">
        <v>2013</v>
      </c>
      <c r="BF204" s="948" t="e">
        <f>#VALUE!</f>
        <v>#VALUE!</v>
      </c>
      <c r="BG204" s="933">
        <v>7.3999999999999995</v>
      </c>
    </row>
    <row r="205" spans="1:59" s="840" customFormat="1" ht="11.25" customHeight="1" x14ac:dyDescent="0.2">
      <c r="A205" s="1032" t="s">
        <v>4135</v>
      </c>
      <c r="B205" s="1033" t="s">
        <v>4136</v>
      </c>
      <c r="C205" s="994" t="s">
        <v>4356</v>
      </c>
      <c r="D205" s="994" t="s">
        <v>4357</v>
      </c>
      <c r="E205" s="820">
        <v>6</v>
      </c>
      <c r="F205" s="526">
        <v>793</v>
      </c>
      <c r="G205" s="1151" t="s">
        <v>106</v>
      </c>
      <c r="H205" s="1151" t="s">
        <v>106</v>
      </c>
      <c r="I205" s="1034">
        <v>23.46</v>
      </c>
      <c r="J205" s="822">
        <f t="shared" si="52"/>
        <v>3.8363171355498724</v>
      </c>
      <c r="K205" s="699">
        <v>0.22500000000000001</v>
      </c>
      <c r="L205" s="1151">
        <v>4</v>
      </c>
      <c r="M205" s="825">
        <f t="shared" si="53"/>
        <v>0.9</v>
      </c>
      <c r="N205" s="1151" t="s">
        <v>320</v>
      </c>
      <c r="O205" s="1035">
        <v>0.20499999999999999</v>
      </c>
      <c r="P205" s="853">
        <v>43552</v>
      </c>
      <c r="Q205" s="853">
        <v>43570</v>
      </c>
      <c r="R205" s="825">
        <f t="shared" si="54"/>
        <v>9.7560975609756184</v>
      </c>
      <c r="S205" s="761">
        <f>IF(INDEX(Historical!$D$7:$D$1439,MATCH(B205,Historical!$B$7:$B$1446,0))=0,"n/a",(INDEX(Historical!$C$7:$C$1439,MATCH(B205,Historical!$B$7:$B$1446,0))/INDEX(Historical!$D$7:$D$1439,MATCH(B205,Historical!$B$7:$B$1446,0))-1)*100)</f>
        <v>8.1081081081081141</v>
      </c>
      <c r="T205" s="761">
        <f>IF(INDEX(Historical!$F$7:$F$1432,MATCH(B205,Historical!$B$7:$B$1446,0))=0,"n/a",((INDEX(Historical!$C$7:$C$1439,MATCH(B205,Historical!$B$7:$B$1446,0))/INDEX(Historical!$F$7:$F$1432,MATCH(B205,Historical!$B$7:$B$1446,0)))^(1/3)-1)*100)</f>
        <v>7.7217345015941907</v>
      </c>
      <c r="U205" s="761" t="str">
        <f>IF(INDEX(Historical!$H$7:$H$1432,MATCH(B205,Historical!$B$7:$B$1446,0))=0,"n/a",((INDEX(Historical!$C$7:$C$1439,MATCH(B205,Historical!$B$7:$B$1446,0))/INDEX(Historical!$H$7:$H$1432,MATCH(B205,Historical!$B$7:$B$1446,0)))^(1/5)-1)*100)</f>
        <v>n/a</v>
      </c>
      <c r="V205" s="761" t="str">
        <f>IF(INDEX(Historical!$O$7:$O$1432,MATCH(B205,Historical!$B$7:$B$1446,0))=0,"n/a",((INDEX(Historical!$C$7:$C$1439,MATCH(B205,Historical!$B$7:$B$1446,0))/INDEX(Historical!$O$7:$O$1432,MATCH(B205,Historical!$B$7:$B$1446,0)))^(1/10)-1)*100)</f>
        <v>n/a</v>
      </c>
      <c r="W205" s="829" t="str">
        <f t="shared" si="55"/>
        <v>n/a</v>
      </c>
      <c r="X205" s="830" t="str">
        <f t="shared" si="56"/>
        <v>n/a</v>
      </c>
      <c r="Y205" s="1036"/>
      <c r="Z205" s="822">
        <f t="shared" si="57"/>
        <v>125</v>
      </c>
      <c r="AA205" s="832">
        <f t="shared" si="58"/>
        <v>32.583333333333336</v>
      </c>
      <c r="AB205" s="824">
        <v>12</v>
      </c>
      <c r="AC205" s="895">
        <v>0.72</v>
      </c>
      <c r="AD205" s="895">
        <v>1.07</v>
      </c>
      <c r="AE205" s="833">
        <v>13.54</v>
      </c>
      <c r="AF205" s="833">
        <v>2.57</v>
      </c>
      <c r="AG205" s="833">
        <v>8.5</v>
      </c>
      <c r="AH205" s="833">
        <v>106.4</v>
      </c>
      <c r="AI205" s="833">
        <v>6.25</v>
      </c>
      <c r="AJ205" s="1037">
        <v>112.00000000000001</v>
      </c>
      <c r="AK205" s="1037">
        <v>30.3</v>
      </c>
      <c r="AL205" s="895">
        <v>2120</v>
      </c>
      <c r="AM205" s="895">
        <v>0.89999999999999991</v>
      </c>
      <c r="AN205" s="895">
        <v>0.64</v>
      </c>
      <c r="AO205" s="836" t="str">
        <f t="shared" si="59"/>
        <v>n/a</v>
      </c>
      <c r="AP205" s="837" t="str">
        <f t="shared" si="60"/>
        <v>n/a</v>
      </c>
      <c r="AQ205" s="838">
        <f t="shared" si="61"/>
        <v>92.918136543476407</v>
      </c>
      <c r="AR205" s="704">
        <f>INDEX(Historical!$C$7:$C$1439,MATCH(B205,Historical!$B$7:$B$1446,0))*IF(AH205="n/a",1.03,IF(AH205&lt;0,1.01,IF(AH205&gt;10,1.1,(1+AH205/100))))</f>
        <v>0.88000000000000012</v>
      </c>
      <c r="AS205" s="832">
        <f t="shared" si="62"/>
        <v>0.93500000000000016</v>
      </c>
      <c r="AT205" s="832">
        <f t="shared" si="51"/>
        <v>1.0285000000000002</v>
      </c>
      <c r="AU205" s="832">
        <f t="shared" si="51"/>
        <v>1.1313500000000003</v>
      </c>
      <c r="AV205" s="832">
        <f t="shared" si="51"/>
        <v>1.2444850000000005</v>
      </c>
      <c r="AW205" s="822">
        <f t="shared" si="63"/>
        <v>5.2193350000000009</v>
      </c>
      <c r="AX205" s="839">
        <f t="shared" si="64"/>
        <v>22.247804774083548</v>
      </c>
      <c r="AY205" s="896">
        <v>1.01</v>
      </c>
      <c r="AZ205" s="833">
        <v>84.289999999999992</v>
      </c>
      <c r="BA205" s="833">
        <v>-2.6599999999999997</v>
      </c>
      <c r="BB205" s="833">
        <v>4.58</v>
      </c>
      <c r="BC205" s="833">
        <v>22.470000000000002</v>
      </c>
      <c r="BD205" s="964"/>
      <c r="BE205" s="666">
        <v>2014</v>
      </c>
      <c r="BF205" s="948" t="e">
        <f>#VALUE!</f>
        <v>#VALUE!</v>
      </c>
      <c r="BG205" s="895">
        <v>4.5999999999999996</v>
      </c>
    </row>
    <row r="206" spans="1:59" ht="11.25" customHeight="1" x14ac:dyDescent="0.2">
      <c r="A206" s="611" t="s">
        <v>204</v>
      </c>
      <c r="B206" s="927" t="s">
        <v>205</v>
      </c>
      <c r="C206" s="994" t="s">
        <v>131</v>
      </c>
      <c r="D206" s="994" t="s">
        <v>4378</v>
      </c>
      <c r="E206" s="794">
        <v>49</v>
      </c>
      <c r="F206" s="526">
        <v>28</v>
      </c>
      <c r="G206" s="526" t="s">
        <v>37</v>
      </c>
      <c r="H206" s="526" t="s">
        <v>37</v>
      </c>
      <c r="I206" s="918">
        <v>68.650000000000006</v>
      </c>
      <c r="J206" s="704">
        <f t="shared" si="52"/>
        <v>1.8208302986161691</v>
      </c>
      <c r="K206" s="929">
        <v>0.3125</v>
      </c>
      <c r="L206" s="641">
        <v>4</v>
      </c>
      <c r="M206" s="695">
        <f t="shared" si="53"/>
        <v>1.25</v>
      </c>
      <c r="N206" s="923" t="s">
        <v>149</v>
      </c>
      <c r="O206" s="797">
        <v>0.29749999999999999</v>
      </c>
      <c r="P206" s="660">
        <v>43251</v>
      </c>
      <c r="Q206" s="660">
        <v>43266</v>
      </c>
      <c r="R206" s="695">
        <f t="shared" si="54"/>
        <v>5.0420168067226943</v>
      </c>
      <c r="S206" s="761">
        <f>IF(INDEX(Historical!$D$7:$D$1439,MATCH(B206,Historical!$B$7:$B$1446,0))=0,"n/a",(INDEX(Historical!$C$7:$C$1439,MATCH(B206,Historical!$B$7:$B$1446,0))/INDEX(Historical!$D$7:$D$1439,MATCH(B206,Historical!$B$7:$B$1446,0))-1)*100)</f>
        <v>5.1063829787234338</v>
      </c>
      <c r="T206" s="761">
        <f>IF(INDEX(Historical!$F$7:$F$1432,MATCH(B206,Historical!$B$7:$B$1446,0))=0,"n/a",((INDEX(Historical!$C$7:$C$1439,MATCH(B206,Historical!$B$7:$B$1446,0))/INDEX(Historical!$F$7:$F$1432,MATCH(B206,Historical!$B$7:$B$1446,0)))^(1/3)-1)*100)</f>
        <v>5.5583402217193489</v>
      </c>
      <c r="U206" s="761">
        <f>IF(INDEX(Historical!$H$7:$H$1432,MATCH(B206,Historical!$B$7:$B$1446,0))=0,"n/a",((INDEX(Historical!$C$7:$C$1439,MATCH(B206,Historical!$B$7:$B$1446,0))/INDEX(Historical!$H$7:$H$1432,MATCH(B206,Historical!$B$7:$B$1446,0)))^(1/5)-1)*100)</f>
        <v>4.7341171934376369</v>
      </c>
      <c r="V206" s="761">
        <f>IF(INDEX(Historical!$O$7:$O$1432,MATCH(B206,Historical!$B$7:$B$1446,0))=0,"n/a",((INDEX(Historical!$C$7:$C$1439,MATCH(B206,Historical!$B$7:$B$1446,0))/INDEX(Historical!$O$7:$O$1432,MATCH(B206,Historical!$B$7:$B$1446,0)))^(1/10)-1)*100)</f>
        <v>3.4471257805276379</v>
      </c>
      <c r="W206" s="762">
        <f t="shared" si="55"/>
        <v>1.3733520314750465</v>
      </c>
      <c r="X206" s="763" t="str">
        <f t="shared" si="56"/>
        <v>n/a</v>
      </c>
      <c r="Y206" s="727" t="s">
        <v>452</v>
      </c>
      <c r="Z206" s="704">
        <f t="shared" si="57"/>
        <v>92.592592592592581</v>
      </c>
      <c r="AA206" s="937">
        <f t="shared" si="58"/>
        <v>50.851851851851855</v>
      </c>
      <c r="AB206" s="641">
        <v>12</v>
      </c>
      <c r="AC206" s="918">
        <v>1.35</v>
      </c>
      <c r="AD206" s="918">
        <v>8.5</v>
      </c>
      <c r="AE206" s="918">
        <v>7.19</v>
      </c>
      <c r="AF206" s="918">
        <v>2.79</v>
      </c>
      <c r="AG206" s="918">
        <v>5.7</v>
      </c>
      <c r="AH206" s="918">
        <v>-41.199999999999996</v>
      </c>
      <c r="AI206" s="918">
        <v>6.8199999999999994</v>
      </c>
      <c r="AJ206" s="918">
        <v>-4.3</v>
      </c>
      <c r="AK206" s="918">
        <v>6</v>
      </c>
      <c r="AL206" s="933">
        <v>838.9</v>
      </c>
      <c r="AM206" s="924">
        <v>0.5</v>
      </c>
      <c r="AN206" s="918">
        <v>1.07</v>
      </c>
      <c r="AO206" s="804">
        <f t="shared" si="59"/>
        <v>-44.296904359798049</v>
      </c>
      <c r="AP206" s="805">
        <f t="shared" si="60"/>
        <v>6.554947492053806</v>
      </c>
      <c r="AQ206" s="938">
        <f t="shared" si="61"/>
        <v>151.11012782501683</v>
      </c>
      <c r="AR206" s="704">
        <f>INDEX(Historical!$C$7:$C$1439,MATCH(B206,Historical!$B$7:$B$1446,0))*IF(AH206="n/a",1.03,IF(AH206&lt;0,1.01,IF(AH206&gt;10,1.1,(1+AH206/100))))</f>
        <v>1.2473500000000002</v>
      </c>
      <c r="AS206" s="937">
        <f t="shared" si="62"/>
        <v>1.3324192700000002</v>
      </c>
      <c r="AT206" s="937">
        <f t="shared" si="51"/>
        <v>1.4123644262000001</v>
      </c>
      <c r="AU206" s="937">
        <f t="shared" si="51"/>
        <v>1.4971062917720002</v>
      </c>
      <c r="AV206" s="937">
        <f t="shared" si="51"/>
        <v>1.5869326692783203</v>
      </c>
      <c r="AW206" s="704">
        <f t="shared" si="63"/>
        <v>7.0761726572503214</v>
      </c>
      <c r="AX206" s="812">
        <f t="shared" si="64"/>
        <v>10.307607658048537</v>
      </c>
      <c r="AY206" s="997">
        <v>-0.02</v>
      </c>
      <c r="AZ206" s="924">
        <v>16.830000000000002</v>
      </c>
      <c r="BA206" s="924">
        <v>-2.35</v>
      </c>
      <c r="BB206" s="924">
        <v>1.39</v>
      </c>
      <c r="BC206" s="924">
        <v>1.37</v>
      </c>
      <c r="BE206" s="666">
        <v>1970</v>
      </c>
      <c r="BF206" s="948" t="e">
        <f>#VALUE!</f>
        <v>#VALUE!</v>
      </c>
      <c r="BG206" s="933">
        <v>1.7999999999999998</v>
      </c>
    </row>
    <row r="207" spans="1:59" ht="11.25" customHeight="1" x14ac:dyDescent="0.2">
      <c r="A207" s="537" t="s">
        <v>1109</v>
      </c>
      <c r="B207" s="927" t="s">
        <v>1110</v>
      </c>
      <c r="C207" s="994" t="s">
        <v>4356</v>
      </c>
      <c r="D207" s="994" t="s">
        <v>4357</v>
      </c>
      <c r="E207" s="794">
        <v>9</v>
      </c>
      <c r="F207" s="526">
        <v>416</v>
      </c>
      <c r="G207" s="526" t="s">
        <v>106</v>
      </c>
      <c r="H207" s="526" t="s">
        <v>106</v>
      </c>
      <c r="I207" s="926">
        <v>32.04</v>
      </c>
      <c r="J207" s="704">
        <f t="shared" si="52"/>
        <v>3.9950062421972534</v>
      </c>
      <c r="K207" s="929">
        <v>0.32</v>
      </c>
      <c r="L207" s="641">
        <v>4</v>
      </c>
      <c r="M207" s="695">
        <f t="shared" si="53"/>
        <v>1.28</v>
      </c>
      <c r="N207" s="923" t="s">
        <v>220</v>
      </c>
      <c r="O207" s="797">
        <v>0.3</v>
      </c>
      <c r="P207" s="917">
        <v>43465</v>
      </c>
      <c r="Q207" s="917">
        <v>43480</v>
      </c>
      <c r="R207" s="695">
        <f t="shared" si="54"/>
        <v>6.6666666666666732</v>
      </c>
      <c r="S207" s="761">
        <f>IF(INDEX(Historical!$D$7:$D$1439,MATCH(B207,Historical!$B$7:$B$1446,0))=0,"n/a",(INDEX(Historical!$C$7:$C$1439,MATCH(B207,Historical!$B$7:$B$1446,0))/INDEX(Historical!$D$7:$D$1439,MATCH(B207,Historical!$B$7:$B$1446,0))-1)*100)</f>
        <v>11.111111111111093</v>
      </c>
      <c r="T207" s="761">
        <f>IF(INDEX(Historical!$F$7:$F$1432,MATCH(B207,Historical!$B$7:$B$1446,0))=0,"n/a",((INDEX(Historical!$C$7:$C$1439,MATCH(B207,Historical!$B$7:$B$1446,0))/INDEX(Historical!$F$7:$F$1432,MATCH(B207,Historical!$B$7:$B$1446,0)))^(1/3)-1)*100)</f>
        <v>23.310603716523492</v>
      </c>
      <c r="U207" s="761">
        <f>IF(INDEX(Historical!$H$7:$H$1432,MATCH(B207,Historical!$B$7:$B$1446,0))=0,"n/a",((INDEX(Historical!$C$7:$C$1439,MATCH(B207,Historical!$B$7:$B$1446,0))/INDEX(Historical!$H$7:$H$1432,MATCH(B207,Historical!$B$7:$B$1446,0)))^(1/5)-1)*100)</f>
        <v>22.220966555524214</v>
      </c>
      <c r="V207" s="761">
        <f>IF(INDEX(Historical!$O$7:$O$1432,MATCH(B207,Historical!$B$7:$B$1446,0))=0,"n/a",((INDEX(Historical!$C$7:$C$1439,MATCH(B207,Historical!$B$7:$B$1446,0))/INDEX(Historical!$O$7:$O$1432,MATCH(B207,Historical!$B$7:$B$1446,0)))^(1/10)-1)*100)</f>
        <v>5.2409779148925528</v>
      </c>
      <c r="W207" s="762">
        <f t="shared" si="55"/>
        <v>4.2398512102831045</v>
      </c>
      <c r="X207" s="763">
        <f t="shared" si="56"/>
        <v>0.23564121479877215</v>
      </c>
      <c r="Y207" s="715"/>
      <c r="Z207" s="704">
        <f t="shared" si="57"/>
        <v>145.45454545454547</v>
      </c>
      <c r="AA207" s="937">
        <f t="shared" si="58"/>
        <v>36.409090909090907</v>
      </c>
      <c r="AB207" s="641">
        <v>12</v>
      </c>
      <c r="AC207" s="918">
        <v>0.88</v>
      </c>
      <c r="AD207" s="918">
        <v>6.05</v>
      </c>
      <c r="AE207" s="918">
        <v>9.99</v>
      </c>
      <c r="AF207" s="918">
        <v>3.49</v>
      </c>
      <c r="AG207" s="918">
        <v>9.8000000000000007</v>
      </c>
      <c r="AH207" s="918">
        <v>19.400000000000002</v>
      </c>
      <c r="AI207" s="918">
        <v>2.1</v>
      </c>
      <c r="AJ207" s="918">
        <v>94.3</v>
      </c>
      <c r="AK207" s="918">
        <v>6</v>
      </c>
      <c r="AL207" s="930">
        <v>5970</v>
      </c>
      <c r="AM207" s="924">
        <v>0.4</v>
      </c>
      <c r="AN207" s="918">
        <v>1.02</v>
      </c>
      <c r="AO207" s="804">
        <f t="shared" si="59"/>
        <v>-10.19311811136944</v>
      </c>
      <c r="AP207" s="805">
        <f t="shared" si="60"/>
        <v>26.215972797721466</v>
      </c>
      <c r="AQ207" s="938">
        <f t="shared" si="61"/>
        <v>137.64373640924234</v>
      </c>
      <c r="AR207" s="704">
        <f>INDEX(Historical!$C$7:$C$1439,MATCH(B207,Historical!$B$7:$B$1446,0))*IF(AH207="n/a",1.03,IF(AH207&lt;0,1.01,IF(AH207&gt;10,1.1,(1+AH207/100))))</f>
        <v>1.32</v>
      </c>
      <c r="AS207" s="937">
        <f t="shared" si="62"/>
        <v>1.34772</v>
      </c>
      <c r="AT207" s="937">
        <f t="shared" ref="AT207:AV226" si="66">IF($AK207="n/a",1.03*AS207,IF($AK207&lt;0,1.01*AS207,IF($AK207&gt;10,1.1*AS207,(1+$AK207/100)*AS207)))</f>
        <v>1.4285832000000001</v>
      </c>
      <c r="AU207" s="937">
        <f t="shared" si="66"/>
        <v>1.514298192</v>
      </c>
      <c r="AV207" s="937">
        <f t="shared" si="66"/>
        <v>1.6051560835200001</v>
      </c>
      <c r="AW207" s="704">
        <f t="shared" si="63"/>
        <v>7.2157574755200002</v>
      </c>
      <c r="AX207" s="812">
        <f t="shared" si="64"/>
        <v>22.521090747565545</v>
      </c>
      <c r="AY207" s="997">
        <v>0.32</v>
      </c>
      <c r="AZ207" s="924">
        <v>17.84</v>
      </c>
      <c r="BA207" s="924">
        <v>-3.44</v>
      </c>
      <c r="BB207" s="924">
        <v>4.2299999999999995</v>
      </c>
      <c r="BC207" s="924">
        <v>6.03</v>
      </c>
      <c r="BE207" s="666">
        <v>2011</v>
      </c>
      <c r="BF207" s="948" t="e">
        <f>#VALUE!</f>
        <v>#VALUE!</v>
      </c>
      <c r="BG207" s="933">
        <v>4.5</v>
      </c>
    </row>
    <row r="208" spans="1:59" ht="11.25" customHeight="1" x14ac:dyDescent="0.2">
      <c r="A208" s="537" t="s">
        <v>1111</v>
      </c>
      <c r="B208" s="927" t="s">
        <v>1112</v>
      </c>
      <c r="C208" s="994" t="s">
        <v>247</v>
      </c>
      <c r="D208" s="994" t="s">
        <v>4395</v>
      </c>
      <c r="E208" s="794">
        <v>8</v>
      </c>
      <c r="F208" s="526">
        <v>556</v>
      </c>
      <c r="G208" s="526" t="s">
        <v>106</v>
      </c>
      <c r="H208" s="526" t="s">
        <v>106</v>
      </c>
      <c r="I208" s="926">
        <v>19.23</v>
      </c>
      <c r="J208" s="704">
        <f t="shared" si="52"/>
        <v>2.0800832033281331</v>
      </c>
      <c r="K208" s="929">
        <v>0.1</v>
      </c>
      <c r="L208" s="641">
        <v>4</v>
      </c>
      <c r="M208" s="695">
        <f t="shared" si="53"/>
        <v>0.4</v>
      </c>
      <c r="N208" s="923" t="s">
        <v>220</v>
      </c>
      <c r="O208" s="797">
        <v>0.09</v>
      </c>
      <c r="P208" s="917">
        <v>43465</v>
      </c>
      <c r="Q208" s="917">
        <v>43481</v>
      </c>
      <c r="R208" s="695">
        <f t="shared" si="54"/>
        <v>11.111111111111121</v>
      </c>
      <c r="S208" s="761">
        <f>IF(INDEX(Historical!$D$7:$D$1439,MATCH(B208,Historical!$B$7:$B$1446,0))=0,"n/a",(INDEX(Historical!$C$7:$C$1439,MATCH(B208,Historical!$B$7:$B$1446,0))/INDEX(Historical!$D$7:$D$1439,MATCH(B208,Historical!$B$7:$B$1446,0))-1)*100)</f>
        <v>12.5</v>
      </c>
      <c r="T208" s="761">
        <f>IF(INDEX(Historical!$F$7:$F$1432,MATCH(B208,Historical!$B$7:$B$1446,0))=0,"n/a",((INDEX(Historical!$C$7:$C$1439,MATCH(B208,Historical!$B$7:$B$1446,0))/INDEX(Historical!$F$7:$F$1432,MATCH(B208,Historical!$B$7:$B$1446,0)))^(1/3)-1)*100)</f>
        <v>14.471424255333186</v>
      </c>
      <c r="U208" s="761">
        <f>IF(INDEX(Historical!$H$7:$H$1432,MATCH(B208,Historical!$B$7:$B$1446,0))=0,"n/a",((INDEX(Historical!$C$7:$C$1439,MATCH(B208,Historical!$B$7:$B$1446,0))/INDEX(Historical!$H$7:$H$1432,MATCH(B208,Historical!$B$7:$B$1446,0)))^(1/5)-1)*100)</f>
        <v>20.791087977228596</v>
      </c>
      <c r="V208" s="761" t="str">
        <f>IF(INDEX(Historical!$O$7:$O$1432,MATCH(B208,Historical!$B$7:$B$1446,0))=0,"n/a",((INDEX(Historical!$C$7:$C$1439,MATCH(B208,Historical!$B$7:$B$1446,0))/INDEX(Historical!$O$7:$O$1432,MATCH(B208,Historical!$B$7:$B$1446,0)))^(1/10)-1)*100)</f>
        <v>n/a</v>
      </c>
      <c r="W208" s="762" t="str">
        <f t="shared" si="55"/>
        <v>n/a</v>
      </c>
      <c r="X208" s="763">
        <f t="shared" si="56"/>
        <v>69.303626590761993</v>
      </c>
      <c r="Y208" s="715"/>
      <c r="Z208" s="704">
        <f t="shared" si="57"/>
        <v>45.45454545454546</v>
      </c>
      <c r="AA208" s="937">
        <f t="shared" si="58"/>
        <v>21.852272727272727</v>
      </c>
      <c r="AB208" s="641">
        <v>4</v>
      </c>
      <c r="AC208" s="918">
        <v>0.88</v>
      </c>
      <c r="AD208" s="918">
        <v>2.42</v>
      </c>
      <c r="AE208" s="918">
        <v>0.8</v>
      </c>
      <c r="AF208" s="918">
        <v>1.47</v>
      </c>
      <c r="AG208" s="918">
        <v>12.1</v>
      </c>
      <c r="AH208" s="918">
        <v>-16.5</v>
      </c>
      <c r="AI208" s="918">
        <v>15.07</v>
      </c>
      <c r="AJ208" s="918">
        <v>0.3</v>
      </c>
      <c r="AK208" s="918">
        <v>9</v>
      </c>
      <c r="AL208" s="930">
        <v>242.87</v>
      </c>
      <c r="AM208" s="924">
        <v>0.5</v>
      </c>
      <c r="AN208" s="918">
        <v>0</v>
      </c>
      <c r="AO208" s="804">
        <f t="shared" si="59"/>
        <v>1.0188984532840024</v>
      </c>
      <c r="AP208" s="805">
        <f t="shared" si="60"/>
        <v>22.871171180556729</v>
      </c>
      <c r="AQ208" s="938">
        <f t="shared" si="61"/>
        <v>19.485640065315724</v>
      </c>
      <c r="AR208" s="704">
        <f>INDEX(Historical!$C$7:$C$1439,MATCH(B208,Historical!$B$7:$B$1446,0))*IF(AH208="n/a",1.03,IF(AH208&lt;0,1.01,IF(AH208&gt;10,1.1,(1+AH208/100))))</f>
        <v>0.36359999999999998</v>
      </c>
      <c r="AS208" s="937">
        <f t="shared" si="62"/>
        <v>0.39995999999999998</v>
      </c>
      <c r="AT208" s="937">
        <f t="shared" si="66"/>
        <v>0.43595640000000002</v>
      </c>
      <c r="AU208" s="937">
        <f t="shared" si="66"/>
        <v>0.47519247600000009</v>
      </c>
      <c r="AV208" s="937">
        <f t="shared" si="66"/>
        <v>0.5179597988400001</v>
      </c>
      <c r="AW208" s="704">
        <f t="shared" si="63"/>
        <v>2.1926686748400002</v>
      </c>
      <c r="AX208" s="812">
        <f t="shared" si="64"/>
        <v>11.4023332024961</v>
      </c>
      <c r="AY208" s="997">
        <v>0.22</v>
      </c>
      <c r="AZ208" s="924">
        <v>12.790000000000001</v>
      </c>
      <c r="BA208" s="924">
        <v>-40</v>
      </c>
      <c r="BB208" s="924">
        <v>3.84</v>
      </c>
      <c r="BC208" s="924">
        <v>-12.989999999999998</v>
      </c>
      <c r="BE208" s="666">
        <v>2012</v>
      </c>
      <c r="BF208" s="948" t="e">
        <f>#VALUE!</f>
        <v>#VALUE!</v>
      </c>
      <c r="BG208" s="933">
        <v>8.7999999999999989</v>
      </c>
    </row>
    <row r="209" spans="1:59" ht="11.25" customHeight="1" x14ac:dyDescent="0.2">
      <c r="A209" s="537" t="s">
        <v>1034</v>
      </c>
      <c r="B209" s="927" t="s">
        <v>1035</v>
      </c>
      <c r="C209" s="994" t="s">
        <v>128</v>
      </c>
      <c r="D209" s="994" t="s">
        <v>4364</v>
      </c>
      <c r="E209" s="794">
        <v>7</v>
      </c>
      <c r="F209" s="526">
        <v>635</v>
      </c>
      <c r="G209" s="526" t="s">
        <v>106</v>
      </c>
      <c r="H209" s="526" t="s">
        <v>106</v>
      </c>
      <c r="I209" s="926">
        <v>83.85</v>
      </c>
      <c r="J209" s="704">
        <f t="shared" si="52"/>
        <v>1.1926058437686344</v>
      </c>
      <c r="K209" s="929">
        <v>1</v>
      </c>
      <c r="L209" s="641">
        <v>1</v>
      </c>
      <c r="M209" s="695">
        <f t="shared" si="53"/>
        <v>1</v>
      </c>
      <c r="N209" s="923" t="s">
        <v>172</v>
      </c>
      <c r="O209" s="797">
        <v>0.95</v>
      </c>
      <c r="P209" s="917">
        <v>43419</v>
      </c>
      <c r="Q209" s="917">
        <v>43441</v>
      </c>
      <c r="R209" s="695">
        <f t="shared" si="54"/>
        <v>5.2631578947368478</v>
      </c>
      <c r="S209" s="761">
        <f>IF(INDEX(Historical!$D$7:$D$1439,MATCH(B209,Historical!$B$7:$B$1446,0))=0,"n/a",(INDEX(Historical!$C$7:$C$1439,MATCH(B209,Historical!$B$7:$B$1446,0))/INDEX(Historical!$D$7:$D$1439,MATCH(B209,Historical!$B$7:$B$1446,0))-1)*100)</f>
        <v>5.2631578947368363</v>
      </c>
      <c r="T209" s="761">
        <f>IF(INDEX(Historical!$F$7:$F$1432,MATCH(B209,Historical!$B$7:$B$1446,0))=0,"n/a",((INDEX(Historical!$C$7:$C$1439,MATCH(B209,Historical!$B$7:$B$1446,0))/INDEX(Historical!$F$7:$F$1432,MATCH(B209,Historical!$B$7:$B$1446,0)))^(1/3)-1)*100)</f>
        <v>7.7217345015941907</v>
      </c>
      <c r="U209" s="761">
        <f>IF(INDEX(Historical!$H$7:$H$1432,MATCH(B209,Historical!$B$7:$B$1446,0))=0,"n/a",((INDEX(Historical!$C$7:$C$1439,MATCH(B209,Historical!$B$7:$B$1446,0))/INDEX(Historical!$H$7:$H$1432,MATCH(B209,Historical!$B$7:$B$1446,0)))^(1/5)-1)*100)</f>
        <v>7.3940923785779322</v>
      </c>
      <c r="V209" s="761">
        <f>IF(INDEX(Historical!$O$7:$O$1432,MATCH(B209,Historical!$B$7:$B$1446,0))=0,"n/a",((INDEX(Historical!$C$7:$C$1439,MATCH(B209,Historical!$B$7:$B$1446,0))/INDEX(Historical!$O$7:$O$1432,MATCH(B209,Historical!$B$7:$B$1446,0)))^(1/10)-1)*100)</f>
        <v>11.069085371075271</v>
      </c>
      <c r="W209" s="762">
        <f t="shared" si="55"/>
        <v>0.66799488220585079</v>
      </c>
      <c r="X209" s="763">
        <f t="shared" si="56"/>
        <v>9.4432852855401442E-2</v>
      </c>
      <c r="Y209" s="928"/>
      <c r="Z209" s="704">
        <f t="shared" si="57"/>
        <v>59.171597633136095</v>
      </c>
      <c r="AA209" s="937">
        <f t="shared" si="58"/>
        <v>49.615384615384613</v>
      </c>
      <c r="AB209" s="641">
        <v>10</v>
      </c>
      <c r="AC209" s="918">
        <v>1.69</v>
      </c>
      <c r="AD209" s="918">
        <v>3.48</v>
      </c>
      <c r="AE209" s="918">
        <v>1.37</v>
      </c>
      <c r="AF209" s="918">
        <v>5.46</v>
      </c>
      <c r="AG209" s="918">
        <v>10.9</v>
      </c>
      <c r="AH209" s="918">
        <v>-9.1</v>
      </c>
      <c r="AI209" s="918">
        <v>15</v>
      </c>
      <c r="AJ209" s="918">
        <v>78.3</v>
      </c>
      <c r="AK209" s="918">
        <v>14.299999999999999</v>
      </c>
      <c r="AL209" s="930">
        <v>1510</v>
      </c>
      <c r="AM209" s="924">
        <v>5.4</v>
      </c>
      <c r="AN209" s="918">
        <v>0.15</v>
      </c>
      <c r="AO209" s="804">
        <f t="shared" si="59"/>
        <v>-41.028686393038043</v>
      </c>
      <c r="AP209" s="805">
        <f t="shared" si="60"/>
        <v>8.5866982223465662</v>
      </c>
      <c r="AQ209" s="938">
        <f t="shared" si="61"/>
        <v>246.98703145794946</v>
      </c>
      <c r="AR209" s="704">
        <f>INDEX(Historical!$C$7:$C$1439,MATCH(B209,Historical!$B$7:$B$1446,0))*IF(AH209="n/a",1.03,IF(AH209&lt;0,1.01,IF(AH209&gt;10,1.1,(1+AH209/100))))</f>
        <v>1.01</v>
      </c>
      <c r="AS209" s="937">
        <f t="shared" si="62"/>
        <v>1.1110000000000002</v>
      </c>
      <c r="AT209" s="937">
        <f t="shared" si="66"/>
        <v>1.2221000000000004</v>
      </c>
      <c r="AU209" s="937">
        <f t="shared" si="66"/>
        <v>1.3443100000000006</v>
      </c>
      <c r="AV209" s="937">
        <f t="shared" si="66"/>
        <v>1.4787410000000007</v>
      </c>
      <c r="AW209" s="704">
        <f t="shared" si="63"/>
        <v>6.1661510000000028</v>
      </c>
      <c r="AX209" s="812">
        <f t="shared" si="64"/>
        <v>7.3537877161598129</v>
      </c>
      <c r="AY209" s="997">
        <v>0.92</v>
      </c>
      <c r="AZ209" s="924">
        <v>24.19</v>
      </c>
      <c r="BA209" s="924">
        <v>-22.36</v>
      </c>
      <c r="BB209" s="924">
        <v>2.2599999999999998</v>
      </c>
      <c r="BC209" s="924">
        <v>-8.23</v>
      </c>
      <c r="BE209" s="666">
        <v>2013</v>
      </c>
      <c r="BF209" s="948" t="e">
        <f>#VALUE!</f>
        <v>#VALUE!</v>
      </c>
      <c r="BG209" s="933">
        <v>7.9</v>
      </c>
    </row>
    <row r="210" spans="1:59" ht="11.25" customHeight="1" x14ac:dyDescent="0.2">
      <c r="A210" s="611" t="s">
        <v>1085</v>
      </c>
      <c r="B210" s="927" t="s">
        <v>1086</v>
      </c>
      <c r="C210" s="994" t="s">
        <v>108</v>
      </c>
      <c r="D210" s="994" t="s">
        <v>4376</v>
      </c>
      <c r="E210" s="794">
        <v>9</v>
      </c>
      <c r="F210" s="526">
        <v>420</v>
      </c>
      <c r="G210" s="526" t="s">
        <v>37</v>
      </c>
      <c r="H210" s="526" t="s">
        <v>37</v>
      </c>
      <c r="I210" s="926">
        <v>21.35</v>
      </c>
      <c r="J210" s="704">
        <f t="shared" si="52"/>
        <v>2.9976580796252925</v>
      </c>
      <c r="K210" s="929">
        <v>0.16</v>
      </c>
      <c r="L210" s="641">
        <v>4</v>
      </c>
      <c r="M210" s="695">
        <f t="shared" si="53"/>
        <v>0.64</v>
      </c>
      <c r="N210" s="923" t="s">
        <v>817</v>
      </c>
      <c r="O210" s="797">
        <v>0.155</v>
      </c>
      <c r="P210" s="917">
        <v>43483</v>
      </c>
      <c r="Q210" s="917">
        <v>43508</v>
      </c>
      <c r="R210" s="695">
        <f t="shared" si="54"/>
        <v>3.2258064516129057</v>
      </c>
      <c r="S210" s="761">
        <f>IF(INDEX(Historical!$D$7:$D$1439,MATCH(B210,Historical!$B$7:$B$1446,0))=0,"n/a",(INDEX(Historical!$C$7:$C$1439,MATCH(B210,Historical!$B$7:$B$1446,0))/INDEX(Historical!$D$7:$D$1439,MATCH(B210,Historical!$B$7:$B$1446,0))-1)*100)</f>
        <v>20.55555555555555</v>
      </c>
      <c r="T210" s="761">
        <f>IF(INDEX(Historical!$F$7:$F$1432,MATCH(B210,Historical!$B$7:$B$1446,0))=0,"n/a",((INDEX(Historical!$C$7:$C$1439,MATCH(B210,Historical!$B$7:$B$1446,0))/INDEX(Historical!$F$7:$F$1432,MATCH(B210,Historical!$B$7:$B$1446,0)))^(1/3)-1)*100)</f>
        <v>12.063230227675525</v>
      </c>
      <c r="U210" s="761">
        <f>IF(INDEX(Historical!$H$7:$H$1432,MATCH(B210,Historical!$B$7:$B$1446,0))=0,"n/a",((INDEX(Historical!$C$7:$C$1439,MATCH(B210,Historical!$B$7:$B$1446,0))/INDEX(Historical!$H$7:$H$1432,MATCH(B210,Historical!$B$7:$B$1446,0)))^(1/5)-1)*100)</f>
        <v>11.459238254571469</v>
      </c>
      <c r="V210" s="761">
        <f>IF(INDEX(Historical!$O$7:$O$1432,MATCH(B210,Historical!$B$7:$B$1446,0))=0,"n/a",((INDEX(Historical!$C$7:$C$1439,MATCH(B210,Historical!$B$7:$B$1446,0))/INDEX(Historical!$O$7:$O$1432,MATCH(B210,Historical!$B$7:$B$1446,0)))^(1/10)-1)*100)</f>
        <v>5.0697400933689796</v>
      </c>
      <c r="W210" s="762">
        <f t="shared" si="55"/>
        <v>2.2603206561929481</v>
      </c>
      <c r="X210" s="763">
        <f t="shared" si="56"/>
        <v>2.6649391289701092</v>
      </c>
      <c r="Y210" s="724"/>
      <c r="Z210" s="704">
        <f t="shared" si="57"/>
        <v>30.622009569377994</v>
      </c>
      <c r="AA210" s="937">
        <f t="shared" si="58"/>
        <v>10.21531100478469</v>
      </c>
      <c r="AB210" s="641">
        <v>12</v>
      </c>
      <c r="AC210" s="918">
        <v>2.09</v>
      </c>
      <c r="AD210" s="918" t="s">
        <v>137</v>
      </c>
      <c r="AE210" s="918">
        <v>2.67</v>
      </c>
      <c r="AF210" s="918">
        <v>0.96</v>
      </c>
      <c r="AG210" s="918">
        <v>11.4</v>
      </c>
      <c r="AH210" s="918">
        <v>31.6</v>
      </c>
      <c r="AI210" s="918" t="s">
        <v>137</v>
      </c>
      <c r="AJ210" s="918">
        <v>4.3</v>
      </c>
      <c r="AK210" s="918" t="s">
        <v>137</v>
      </c>
      <c r="AL210" s="930">
        <v>214.14</v>
      </c>
      <c r="AM210" s="924">
        <v>3.2</v>
      </c>
      <c r="AN210" s="918">
        <v>0.06</v>
      </c>
      <c r="AO210" s="804">
        <f t="shared" si="59"/>
        <v>4.2415853294120716</v>
      </c>
      <c r="AP210" s="805">
        <f t="shared" si="60"/>
        <v>14.456896334196761</v>
      </c>
      <c r="AQ210" s="938">
        <f t="shared" si="61"/>
        <v>-33.980815701988554</v>
      </c>
      <c r="AR210" s="704">
        <f>INDEX(Historical!$C$7:$C$1439,MATCH(B210,Historical!$B$7:$B$1446,0))*IF(AH210="n/a",1.03,IF(AH210&lt;0,1.01,IF(AH210&gt;10,1.1,(1+AH210/100))))</f>
        <v>0.64952380952380961</v>
      </c>
      <c r="AS210" s="937">
        <f t="shared" si="62"/>
        <v>0.66900952380952394</v>
      </c>
      <c r="AT210" s="937">
        <f t="shared" si="66"/>
        <v>0.68907980952380965</v>
      </c>
      <c r="AU210" s="937">
        <f t="shared" si="66"/>
        <v>0.70975220380952397</v>
      </c>
      <c r="AV210" s="937">
        <f t="shared" si="66"/>
        <v>0.73104476992380973</v>
      </c>
      <c r="AW210" s="704">
        <f t="shared" si="63"/>
        <v>3.4484101165904768</v>
      </c>
      <c r="AX210" s="812">
        <f t="shared" si="64"/>
        <v>16.151803824779751</v>
      </c>
      <c r="AY210" s="997">
        <v>0.72</v>
      </c>
      <c r="AZ210" s="924">
        <v>8.6499999999999986</v>
      </c>
      <c r="BA210" s="924">
        <v>-32.979999999999997</v>
      </c>
      <c r="BB210" s="924">
        <v>-4.82</v>
      </c>
      <c r="BC210" s="924">
        <v>-18.22</v>
      </c>
      <c r="BE210" s="666">
        <v>2011</v>
      </c>
      <c r="BF210" s="948" t="e">
        <f>#VALUE!</f>
        <v>#VALUE!</v>
      </c>
      <c r="BG210" s="933">
        <v>1.0999999999999999</v>
      </c>
    </row>
    <row r="211" spans="1:59" ht="11.25" customHeight="1" x14ac:dyDescent="0.2">
      <c r="A211" s="611" t="s">
        <v>177</v>
      </c>
      <c r="B211" s="927" t="s">
        <v>178</v>
      </c>
      <c r="C211" s="994" t="s">
        <v>179</v>
      </c>
      <c r="D211" s="994" t="s">
        <v>4374</v>
      </c>
      <c r="E211" s="794">
        <v>32</v>
      </c>
      <c r="F211" s="526">
        <v>90</v>
      </c>
      <c r="G211" s="526" t="s">
        <v>115</v>
      </c>
      <c r="H211" s="526" t="s">
        <v>115</v>
      </c>
      <c r="I211" s="918">
        <v>123.18</v>
      </c>
      <c r="J211" s="704">
        <f t="shared" si="52"/>
        <v>3.8642636791686962</v>
      </c>
      <c r="K211" s="935">
        <v>1.19</v>
      </c>
      <c r="L211" s="641">
        <v>4</v>
      </c>
      <c r="M211" s="695">
        <f t="shared" si="53"/>
        <v>4.76</v>
      </c>
      <c r="N211" s="923" t="s">
        <v>111</v>
      </c>
      <c r="O211" s="798">
        <v>1.1200000000000001</v>
      </c>
      <c r="P211" s="917">
        <v>43510</v>
      </c>
      <c r="Q211" s="917">
        <v>43535</v>
      </c>
      <c r="R211" s="695">
        <f t="shared" si="54"/>
        <v>6.2499999999999858</v>
      </c>
      <c r="S211" s="761">
        <f>IF(INDEX(Historical!$D$7:$D$1439,MATCH(B211,Historical!$B$7:$B$1446,0))=0,"n/a",(INDEX(Historical!$C$7:$C$1439,MATCH(B211,Historical!$B$7:$B$1446,0))/INDEX(Historical!$D$7:$D$1439,MATCH(B211,Historical!$B$7:$B$1446,0))-1)*100)</f>
        <v>3.7037037037036979</v>
      </c>
      <c r="T211" s="761">
        <f>IF(INDEX(Historical!$F$7:$F$1432,MATCH(B211,Historical!$B$7:$B$1446,0))=0,"n/a",((INDEX(Historical!$C$7:$C$1439,MATCH(B211,Historical!$B$7:$B$1446,0))/INDEX(Historical!$F$7:$F$1432,MATCH(B211,Historical!$B$7:$B$1446,0)))^(1/3)-1)*100)</f>
        <v>1.5339810983894031</v>
      </c>
      <c r="U211" s="761">
        <f>IF(INDEX(Historical!$H$7:$H$1432,MATCH(B211,Historical!$B$7:$B$1446,0))=0,"n/a",((INDEX(Historical!$C$7:$C$1439,MATCH(B211,Historical!$B$7:$B$1446,0))/INDEX(Historical!$H$7:$H$1432,MATCH(B211,Historical!$B$7:$B$1446,0)))^(1/5)-1)*100)</f>
        <v>2.8117334006426242</v>
      </c>
      <c r="V211" s="761">
        <f>IF(INDEX(Historical!$O$7:$O$1432,MATCH(B211,Historical!$B$7:$B$1446,0))=0,"n/a",((INDEX(Historical!$C$7:$C$1439,MATCH(B211,Historical!$B$7:$B$1446,0))/INDEX(Historical!$O$7:$O$1432,MATCH(B211,Historical!$B$7:$B$1446,0)))^(1/10)-1)*100)</f>
        <v>5.8804428967479172</v>
      </c>
      <c r="W211" s="762">
        <f t="shared" si="55"/>
        <v>0.47814993700518843</v>
      </c>
      <c r="X211" s="763" t="str">
        <f t="shared" si="56"/>
        <v>n/a</v>
      </c>
      <c r="Y211" s="718"/>
      <c r="Z211" s="704">
        <f t="shared" si="57"/>
        <v>61.578266494178521</v>
      </c>
      <c r="AA211" s="937">
        <f t="shared" si="58"/>
        <v>15.935316946959896</v>
      </c>
      <c r="AB211" s="641">
        <v>12</v>
      </c>
      <c r="AC211" s="918">
        <v>7.73</v>
      </c>
      <c r="AD211" s="918">
        <v>0.3</v>
      </c>
      <c r="AE211" s="918">
        <v>1.51</v>
      </c>
      <c r="AF211" s="918">
        <v>1.51</v>
      </c>
      <c r="AG211" s="918">
        <v>9.7000000000000011</v>
      </c>
      <c r="AH211" s="920">
        <v>104.5</v>
      </c>
      <c r="AI211" s="920">
        <v>17.14</v>
      </c>
      <c r="AJ211" s="918">
        <v>-7.0000000000000009</v>
      </c>
      <c r="AK211" s="918">
        <v>53.280000000000008</v>
      </c>
      <c r="AL211" s="930">
        <v>239320</v>
      </c>
      <c r="AM211" s="924">
        <v>0.05</v>
      </c>
      <c r="AN211" s="918">
        <v>0.22</v>
      </c>
      <c r="AO211" s="804">
        <f t="shared" si="59"/>
        <v>-9.2593198671485748</v>
      </c>
      <c r="AP211" s="805">
        <f t="shared" si="60"/>
        <v>6.6759970798113208</v>
      </c>
      <c r="AQ211" s="938">
        <f t="shared" si="61"/>
        <v>3.4135787127685502</v>
      </c>
      <c r="AR211" s="704">
        <f>INDEX(Historical!$C$7:$C$1439,MATCH(B211,Historical!$B$7:$B$1446,0))*IF(AH211="n/a",1.03,IF(AH211&lt;0,1.01,IF(AH211&gt;10,1.1,(1+AH211/100))))</f>
        <v>4.9280000000000008</v>
      </c>
      <c r="AS211" s="937">
        <f t="shared" si="62"/>
        <v>5.4208000000000016</v>
      </c>
      <c r="AT211" s="937">
        <f t="shared" si="66"/>
        <v>5.962880000000002</v>
      </c>
      <c r="AU211" s="937">
        <f t="shared" si="66"/>
        <v>6.5591680000000023</v>
      </c>
      <c r="AV211" s="937">
        <f t="shared" si="66"/>
        <v>7.2150848000000032</v>
      </c>
      <c r="AW211" s="704">
        <f t="shared" si="63"/>
        <v>30.085932800000009</v>
      </c>
      <c r="AX211" s="812">
        <f t="shared" si="64"/>
        <v>24.424364994317266</v>
      </c>
      <c r="AY211" s="997">
        <v>1.03</v>
      </c>
      <c r="AZ211" s="924">
        <v>22.91</v>
      </c>
      <c r="BA211" s="924">
        <v>-6.03</v>
      </c>
      <c r="BB211" s="924">
        <v>3.05</v>
      </c>
      <c r="BC211" s="924">
        <v>3.56</v>
      </c>
      <c r="BE211" s="666">
        <v>1988</v>
      </c>
      <c r="BF211" s="948" t="e">
        <f>#VALUE!</f>
        <v>#VALUE!</v>
      </c>
      <c r="BG211" s="933">
        <v>5.8000000000000007</v>
      </c>
    </row>
    <row r="212" spans="1:59" ht="11.25" customHeight="1" x14ac:dyDescent="0.2">
      <c r="A212" s="630" t="s">
        <v>4183</v>
      </c>
      <c r="B212" s="927" t="s">
        <v>4184</v>
      </c>
      <c r="C212" s="994" t="s">
        <v>108</v>
      </c>
      <c r="D212" s="994" t="s">
        <v>4376</v>
      </c>
      <c r="E212" s="794">
        <v>5</v>
      </c>
      <c r="F212" s="526">
        <v>812</v>
      </c>
      <c r="G212" s="526" t="s">
        <v>106</v>
      </c>
      <c r="H212" s="526" t="s">
        <v>106</v>
      </c>
      <c r="I212" s="926">
        <v>10.18</v>
      </c>
      <c r="J212" s="704">
        <f t="shared" si="52"/>
        <v>1.9646365422396859</v>
      </c>
      <c r="K212" s="929">
        <v>0.05</v>
      </c>
      <c r="L212" s="641">
        <v>4</v>
      </c>
      <c r="M212" s="695">
        <f t="shared" si="53"/>
        <v>0.2</v>
      </c>
      <c r="N212" s="923" t="s">
        <v>210</v>
      </c>
      <c r="O212" s="797">
        <v>0.04</v>
      </c>
      <c r="P212" s="660">
        <v>43230</v>
      </c>
      <c r="Q212" s="660">
        <v>43251</v>
      </c>
      <c r="R212" s="695">
        <f t="shared" si="54"/>
        <v>25.000000000000007</v>
      </c>
      <c r="S212" s="761">
        <f>IF(INDEX(Historical!$D$7:$D$1439,MATCH(B212,Historical!$B$7:$B$1446,0))=0,"n/a",(INDEX(Historical!$C$7:$C$1439,MATCH(B212,Historical!$B$7:$B$1446,0))/INDEX(Historical!$D$7:$D$1439,MATCH(B212,Historical!$B$7:$B$1446,0))-1)*100)</f>
        <v>29.032258064516149</v>
      </c>
      <c r="T212" s="761">
        <f>IF(INDEX(Historical!$F$7:$F$1432,MATCH(B212,Historical!$B$7:$B$1446,0))=0,"n/a",((INDEX(Historical!$C$7:$C$1439,MATCH(B212,Historical!$B$7:$B$1446,0))/INDEX(Historical!$F$7:$F$1432,MATCH(B212,Historical!$B$7:$B$1446,0)))^(1/3)-1)*100)</f>
        <v>22.052244447028492</v>
      </c>
      <c r="U212" s="761" t="str">
        <f>IF(INDEX(Historical!$H$7:$H$1432,MATCH(B212,Historical!$B$7:$B$1446,0))=0,"n/a",((INDEX(Historical!$C$7:$C$1439,MATCH(B212,Historical!$B$7:$B$1446,0))/INDEX(Historical!$H$7:$H$1432,MATCH(B212,Historical!$B$7:$B$1446,0)))^(1/5)-1)*100)</f>
        <v>n/a</v>
      </c>
      <c r="V212" s="761">
        <f>IF(INDEX(Historical!$O$7:$O$1432,MATCH(B212,Historical!$B$7:$B$1446,0))=0,"n/a",((INDEX(Historical!$C$7:$C$1439,MATCH(B212,Historical!$B$7:$B$1446,0))/INDEX(Historical!$O$7:$O$1432,MATCH(B212,Historical!$B$7:$B$1446,0)))^(1/10)-1)*100)</f>
        <v>5.2409779148925528</v>
      </c>
      <c r="W212" s="762" t="str">
        <f t="shared" si="55"/>
        <v>n/a</v>
      </c>
      <c r="X212" s="763" t="str">
        <f t="shared" si="56"/>
        <v>n/a</v>
      </c>
      <c r="Y212" s="718"/>
      <c r="Z212" s="704">
        <f t="shared" si="57"/>
        <v>23.529411764705884</v>
      </c>
      <c r="AA212" s="937">
        <f t="shared" si="58"/>
        <v>11.976470588235294</v>
      </c>
      <c r="AB212" s="641">
        <v>12</v>
      </c>
      <c r="AC212" s="918">
        <v>0.85</v>
      </c>
      <c r="AD212" s="918" t="s">
        <v>137</v>
      </c>
      <c r="AE212" s="918">
        <v>2.04</v>
      </c>
      <c r="AF212" s="918">
        <v>1.1299999999999999</v>
      </c>
      <c r="AG212" s="918">
        <v>10</v>
      </c>
      <c r="AH212" s="918">
        <v>21.2</v>
      </c>
      <c r="AI212" s="918" t="s">
        <v>137</v>
      </c>
      <c r="AJ212" s="918">
        <v>21.099999999999998</v>
      </c>
      <c r="AK212" s="918" t="s">
        <v>137</v>
      </c>
      <c r="AL212" s="930">
        <v>86.94</v>
      </c>
      <c r="AM212" s="924">
        <v>10.8</v>
      </c>
      <c r="AN212" s="918">
        <v>7.0000000000000007E-2</v>
      </c>
      <c r="AO212" s="804" t="str">
        <f t="shared" si="59"/>
        <v>n/a</v>
      </c>
      <c r="AP212" s="805" t="str">
        <f t="shared" si="60"/>
        <v>n/a</v>
      </c>
      <c r="AQ212" s="938">
        <f t="shared" si="61"/>
        <v>-22.444538082720356</v>
      </c>
      <c r="AR212" s="704">
        <f>INDEX(Historical!$C$7:$C$1439,MATCH(B212,Historical!$B$7:$B$1446,0))*IF(AH212="n/a",1.03,IF(AH212&lt;0,1.01,IF(AH212&gt;10,1.1,(1+AH212/100))))</f>
        <v>0.22000000000000003</v>
      </c>
      <c r="AS212" s="937">
        <f t="shared" si="62"/>
        <v>0.22660000000000002</v>
      </c>
      <c r="AT212" s="937">
        <f t="shared" si="66"/>
        <v>0.23339800000000002</v>
      </c>
      <c r="AU212" s="937">
        <f t="shared" si="66"/>
        <v>0.24039994000000003</v>
      </c>
      <c r="AV212" s="937">
        <f t="shared" si="66"/>
        <v>0.24761193820000005</v>
      </c>
      <c r="AW212" s="704">
        <f t="shared" si="63"/>
        <v>1.1680098782000004</v>
      </c>
      <c r="AX212" s="812">
        <f t="shared" si="64"/>
        <v>11.473574442043226</v>
      </c>
      <c r="AY212" s="997">
        <v>0.47</v>
      </c>
      <c r="AZ212" s="924">
        <v>7.84</v>
      </c>
      <c r="BA212" s="924">
        <v>-21.39</v>
      </c>
      <c r="BB212" s="924">
        <v>-0.33999999999999997</v>
      </c>
      <c r="BC212" s="924">
        <v>-8.93</v>
      </c>
      <c r="BE212" s="666">
        <v>2014</v>
      </c>
      <c r="BF212" s="948" t="e">
        <f>#VALUE!</f>
        <v>#VALUE!</v>
      </c>
      <c r="BG212" s="933">
        <v>0.89999999999999991</v>
      </c>
    </row>
    <row r="213" spans="1:59" s="840" customFormat="1" ht="11.25" customHeight="1" x14ac:dyDescent="0.2">
      <c r="A213" s="699" t="s">
        <v>167</v>
      </c>
      <c r="B213" s="848" t="s">
        <v>168</v>
      </c>
      <c r="C213" s="994" t="s">
        <v>131</v>
      </c>
      <c r="D213" s="994" t="s">
        <v>4378</v>
      </c>
      <c r="E213" s="820">
        <v>52</v>
      </c>
      <c r="F213" s="526">
        <v>20</v>
      </c>
      <c r="G213" s="1151" t="s">
        <v>37</v>
      </c>
      <c r="H213" s="1151" t="s">
        <v>37</v>
      </c>
      <c r="I213" s="833">
        <v>54.28</v>
      </c>
      <c r="J213" s="822">
        <f t="shared" si="52"/>
        <v>1.4554163596168017</v>
      </c>
      <c r="K213" s="823">
        <v>0.19750000000000001</v>
      </c>
      <c r="L213" s="824">
        <v>4</v>
      </c>
      <c r="M213" s="825">
        <f t="shared" si="53"/>
        <v>0.79</v>
      </c>
      <c r="N213" s="826" t="s">
        <v>435</v>
      </c>
      <c r="O213" s="827">
        <v>0.1875</v>
      </c>
      <c r="P213" s="828">
        <v>43504</v>
      </c>
      <c r="Q213" s="828">
        <v>43518</v>
      </c>
      <c r="R213" s="825">
        <f t="shared" si="54"/>
        <v>5.3333333333333375</v>
      </c>
      <c r="S213" s="761">
        <f>IF(INDEX(Historical!$D$7:$D$1439,MATCH(B213,Historical!$B$7:$B$1446,0))=0,"n/a",(INDEX(Historical!$C$7:$C$1439,MATCH(B213,Historical!$B$7:$B$1446,0))/INDEX(Historical!$D$7:$D$1439,MATCH(B213,Historical!$B$7:$B$1446,0))-1)*100)</f>
        <v>4.4444444444444509</v>
      </c>
      <c r="T213" s="761">
        <f>IF(INDEX(Historical!$F$7:$F$1432,MATCH(B213,Historical!$B$7:$B$1446,0))=0,"n/a",((INDEX(Historical!$C$7:$C$1439,MATCH(B213,Historical!$B$7:$B$1446,0))/INDEX(Historical!$F$7:$F$1432,MATCH(B213,Historical!$B$7:$B$1446,0)))^(1/3)-1)*100)</f>
        <v>3.9236390803086385</v>
      </c>
      <c r="U213" s="761">
        <f>IF(INDEX(Historical!$H$7:$H$1432,MATCH(B213,Historical!$B$7:$B$1446,0))=0,"n/a",((INDEX(Historical!$C$7:$C$1439,MATCH(B213,Historical!$B$7:$B$1446,0))/INDEX(Historical!$H$7:$H$1432,MATCH(B213,Historical!$B$7:$B$1446,0)))^(1/5)-1)*100)</f>
        <v>3.2779415436246184</v>
      </c>
      <c r="V213" s="761">
        <f>IF(INDEX(Historical!$O$7:$O$1432,MATCH(B213,Historical!$B$7:$B$1446,0))=0,"n/a",((INDEX(Historical!$C$7:$C$1439,MATCH(B213,Historical!$B$7:$B$1446,0))/INDEX(Historical!$O$7:$O$1432,MATCH(B213,Historical!$B$7:$B$1446,0)))^(1/10)-1)*100)</f>
        <v>2.5430421305122186</v>
      </c>
      <c r="W213" s="829">
        <f t="shared" si="55"/>
        <v>1.2889843641577328</v>
      </c>
      <c r="X213" s="830">
        <f t="shared" si="56"/>
        <v>9.5288998361180766E-2</v>
      </c>
      <c r="Y213" s="845"/>
      <c r="Z213" s="822">
        <f t="shared" si="57"/>
        <v>17.713004484304935</v>
      </c>
      <c r="AA213" s="832">
        <f t="shared" si="58"/>
        <v>12.170403587443946</v>
      </c>
      <c r="AB213" s="824">
        <v>12</v>
      </c>
      <c r="AC213" s="833">
        <v>4.46</v>
      </c>
      <c r="AD213" s="833">
        <v>1.24</v>
      </c>
      <c r="AE213" s="833">
        <v>3.8</v>
      </c>
      <c r="AF213" s="833">
        <v>3.57</v>
      </c>
      <c r="AG213" s="833">
        <v>9.3000000000000007</v>
      </c>
      <c r="AH213" s="833">
        <v>18.5</v>
      </c>
      <c r="AI213" s="833">
        <v>14.74</v>
      </c>
      <c r="AJ213" s="833">
        <v>34.4</v>
      </c>
      <c r="AK213" s="833">
        <v>9.8000000000000007</v>
      </c>
      <c r="AL213" s="834">
        <v>2650</v>
      </c>
      <c r="AM213" s="835">
        <v>1</v>
      </c>
      <c r="AN213" s="833">
        <v>1.21</v>
      </c>
      <c r="AO213" s="836">
        <f t="shared" si="59"/>
        <v>-7.4370456842025261</v>
      </c>
      <c r="AP213" s="837">
        <f t="shared" si="60"/>
        <v>4.7333579032414201</v>
      </c>
      <c r="AQ213" s="838">
        <f t="shared" si="61"/>
        <v>38.961770613639388</v>
      </c>
      <c r="AR213" s="704">
        <f>INDEX(Historical!$C$7:$C$1439,MATCH(B213,Historical!$B$7:$B$1446,0))*IF(AH213="n/a",1.03,IF(AH213&lt;0,1.01,IF(AH213&gt;10,1.1,(1+AH213/100))))</f>
        <v>0.82720000000000005</v>
      </c>
      <c r="AS213" s="832">
        <f t="shared" si="62"/>
        <v>0.90992000000000017</v>
      </c>
      <c r="AT213" s="832">
        <f t="shared" si="66"/>
        <v>0.99909216000000023</v>
      </c>
      <c r="AU213" s="832">
        <f t="shared" si="66"/>
        <v>1.0970031916800003</v>
      </c>
      <c r="AV213" s="832">
        <f t="shared" si="66"/>
        <v>1.2045095044646403</v>
      </c>
      <c r="AW213" s="822">
        <f t="shared" si="63"/>
        <v>5.0377248561446413</v>
      </c>
      <c r="AX213" s="839">
        <f t="shared" si="64"/>
        <v>9.2809964188368479</v>
      </c>
      <c r="AY213" s="998">
        <v>0.4</v>
      </c>
      <c r="AZ213" s="835">
        <v>52.470000000000006</v>
      </c>
      <c r="BA213" s="835">
        <v>-1.39</v>
      </c>
      <c r="BB213" s="835">
        <v>6.09</v>
      </c>
      <c r="BC213" s="835">
        <v>21.349999999999998</v>
      </c>
      <c r="BD213" s="964"/>
      <c r="BE213" s="666">
        <v>1968</v>
      </c>
      <c r="BF213" s="948" t="e">
        <f>#VALUE!</f>
        <v>#VALUE!</v>
      </c>
      <c r="BG213" s="895">
        <v>2.2999999999999998</v>
      </c>
    </row>
    <row r="214" spans="1:59" ht="11.25" customHeight="1" x14ac:dyDescent="0.2">
      <c r="A214" s="537" t="s">
        <v>513</v>
      </c>
      <c r="B214" s="927" t="s">
        <v>514</v>
      </c>
      <c r="C214" s="994" t="s">
        <v>108</v>
      </c>
      <c r="D214" s="994" t="s">
        <v>4376</v>
      </c>
      <c r="E214" s="794">
        <v>21</v>
      </c>
      <c r="F214" s="526">
        <v>162</v>
      </c>
      <c r="G214" s="526" t="s">
        <v>106</v>
      </c>
      <c r="H214" s="526" t="s">
        <v>106</v>
      </c>
      <c r="I214" s="926">
        <v>64</v>
      </c>
      <c r="J214" s="704">
        <f t="shared" si="52"/>
        <v>2.78125</v>
      </c>
      <c r="K214" s="935">
        <v>0.44500000000000001</v>
      </c>
      <c r="L214" s="641">
        <v>4</v>
      </c>
      <c r="M214" s="695">
        <f t="shared" si="53"/>
        <v>1.78</v>
      </c>
      <c r="N214" s="923" t="s">
        <v>320</v>
      </c>
      <c r="O214" s="798">
        <v>0.44</v>
      </c>
      <c r="P214" s="917">
        <v>43538</v>
      </c>
      <c r="Q214" s="917">
        <v>43553</v>
      </c>
      <c r="R214" s="695">
        <f t="shared" si="54"/>
        <v>1.1363636363636374</v>
      </c>
      <c r="S214" s="761">
        <f>IF(INDEX(Historical!$D$7:$D$1439,MATCH(B214,Historical!$B$7:$B$1446,0))=0,"n/a",(INDEX(Historical!$C$7:$C$1439,MATCH(B214,Historical!$B$7:$B$1446,0))/INDEX(Historical!$D$7:$D$1439,MATCH(B214,Historical!$B$7:$B$1446,0))-1)*100)</f>
        <v>2.941176470588247</v>
      </c>
      <c r="T214" s="761">
        <f>IF(INDEX(Historical!$F$7:$F$1432,MATCH(B214,Historical!$B$7:$B$1446,0))=0,"n/a",((INDEX(Historical!$C$7:$C$1439,MATCH(B214,Historical!$B$7:$B$1446,0))/INDEX(Historical!$F$7:$F$1432,MATCH(B214,Historical!$B$7:$B$1446,0)))^(1/3)-1)*100)</f>
        <v>2.3961154704533749</v>
      </c>
      <c r="U214" s="761">
        <f>IF(INDEX(Historical!$H$7:$H$1432,MATCH(B214,Historical!$B$7:$B$1446,0))=0,"n/a",((INDEX(Historical!$C$7:$C$1439,MATCH(B214,Historical!$B$7:$B$1446,0))/INDEX(Historical!$H$7:$H$1432,MATCH(B214,Historical!$B$7:$B$1446,0)))^(1/5)-1)*100)</f>
        <v>7.6960855891058388</v>
      </c>
      <c r="V214" s="761">
        <f>IF(INDEX(Historical!$O$7:$O$1432,MATCH(B214,Historical!$B$7:$B$1446,0))=0,"n/a",((INDEX(Historical!$C$7:$C$1439,MATCH(B214,Historical!$B$7:$B$1446,0))/INDEX(Historical!$O$7:$O$1432,MATCH(B214,Historical!$B$7:$B$1446,0)))^(1/10)-1)*100)</f>
        <v>7.3045008272090595</v>
      </c>
      <c r="W214" s="762">
        <f t="shared" si="55"/>
        <v>1.0536086956740613</v>
      </c>
      <c r="X214" s="763" t="str">
        <f t="shared" si="56"/>
        <v>n/a</v>
      </c>
      <c r="Y214" s="928"/>
      <c r="Z214" s="704" t="str">
        <f t="shared" si="57"/>
        <v>n/a</v>
      </c>
      <c r="AA214" s="937" t="str">
        <f t="shared" si="58"/>
        <v>n/a</v>
      </c>
      <c r="AB214" s="641">
        <v>12</v>
      </c>
      <c r="AC214" s="918" t="s">
        <v>137</v>
      </c>
      <c r="AD214" s="918" t="s">
        <v>137</v>
      </c>
      <c r="AE214" s="918" t="s">
        <v>137</v>
      </c>
      <c r="AF214" s="918" t="s">
        <v>137</v>
      </c>
      <c r="AG214" s="918" t="s">
        <v>137</v>
      </c>
      <c r="AH214" s="918" t="s">
        <v>137</v>
      </c>
      <c r="AI214" s="918" t="s">
        <v>137</v>
      </c>
      <c r="AJ214" s="918" t="s">
        <v>137</v>
      </c>
      <c r="AK214" s="918" t="s">
        <v>137</v>
      </c>
      <c r="AL214" s="930" t="s">
        <v>137</v>
      </c>
      <c r="AM214" s="924" t="s">
        <v>137</v>
      </c>
      <c r="AN214" s="918" t="s">
        <v>137</v>
      </c>
      <c r="AO214" s="804" t="str">
        <f t="shared" si="59"/>
        <v>n/a</v>
      </c>
      <c r="AP214" s="805">
        <f t="shared" si="60"/>
        <v>10.477335589105838</v>
      </c>
      <c r="AQ214" s="938" t="str">
        <f t="shared" si="61"/>
        <v>n/a</v>
      </c>
      <c r="AR214" s="704">
        <f>INDEX(Historical!$C$7:$C$1439,MATCH(B214,Historical!$B$7:$B$1446,0))*IF(AH214="n/a",1.03,IF(AH214&lt;0,1.01,IF(AH214&gt;10,1.1,(1+AH214/100))))</f>
        <v>1.8025</v>
      </c>
      <c r="AS214" s="937">
        <f t="shared" si="62"/>
        <v>1.8565750000000001</v>
      </c>
      <c r="AT214" s="937">
        <f t="shared" si="66"/>
        <v>1.9122722500000002</v>
      </c>
      <c r="AU214" s="937">
        <f t="shared" si="66"/>
        <v>1.9696404175000002</v>
      </c>
      <c r="AV214" s="937">
        <f t="shared" si="66"/>
        <v>2.0287296300250004</v>
      </c>
      <c r="AW214" s="704">
        <f t="shared" si="63"/>
        <v>9.5697172975250009</v>
      </c>
      <c r="AX214" s="812">
        <f t="shared" si="64"/>
        <v>14.952683277382814</v>
      </c>
      <c r="AY214" s="997" t="s">
        <v>137</v>
      </c>
      <c r="AZ214" s="924" t="s">
        <v>137</v>
      </c>
      <c r="BA214" s="924" t="s">
        <v>137</v>
      </c>
      <c r="BB214" s="924" t="s">
        <v>137</v>
      </c>
      <c r="BC214" s="924" t="s">
        <v>137</v>
      </c>
      <c r="BD214" s="963" t="s">
        <v>4301</v>
      </c>
      <c r="BE214" s="666">
        <v>1999</v>
      </c>
      <c r="BF214" s="948" t="e">
        <f>#VALUE!</f>
        <v>#VALUE!</v>
      </c>
      <c r="BG214" s="933" t="s">
        <v>137</v>
      </c>
    </row>
    <row r="215" spans="1:59" ht="11.25" customHeight="1" x14ac:dyDescent="0.2">
      <c r="A215" s="611" t="s">
        <v>1073</v>
      </c>
      <c r="B215" s="927" t="s">
        <v>1074</v>
      </c>
      <c r="C215" s="994" t="s">
        <v>108</v>
      </c>
      <c r="D215" s="994" t="s">
        <v>4368</v>
      </c>
      <c r="E215" s="794">
        <v>6</v>
      </c>
      <c r="F215" s="526">
        <v>710</v>
      </c>
      <c r="G215" s="526" t="s">
        <v>106</v>
      </c>
      <c r="H215" s="526" t="s">
        <v>106</v>
      </c>
      <c r="I215" s="926">
        <v>11.93</v>
      </c>
      <c r="J215" s="704">
        <f t="shared" si="52"/>
        <v>1.6764459346186085</v>
      </c>
      <c r="K215" s="929">
        <v>0.2</v>
      </c>
      <c r="L215" s="641">
        <v>1</v>
      </c>
      <c r="M215" s="695">
        <f t="shared" si="53"/>
        <v>0.2</v>
      </c>
      <c r="N215" s="923" t="s">
        <v>250</v>
      </c>
      <c r="O215" s="797">
        <v>0.16</v>
      </c>
      <c r="P215" s="919">
        <v>43139</v>
      </c>
      <c r="Q215" s="919">
        <v>43167</v>
      </c>
      <c r="R215" s="695">
        <f t="shared" si="54"/>
        <v>25.000000000000007</v>
      </c>
      <c r="S215" s="761">
        <f>IF(INDEX(Historical!$D$7:$D$1439,MATCH(B215,Historical!$B$7:$B$1446,0))=0,"n/a",(INDEX(Historical!$C$7:$C$1439,MATCH(B215,Historical!$B$7:$B$1446,0))/INDEX(Historical!$D$7:$D$1439,MATCH(B215,Historical!$B$7:$B$1446,0))-1)*100)</f>
        <v>25</v>
      </c>
      <c r="T215" s="761">
        <f>IF(INDEX(Historical!$F$7:$F$1432,MATCH(B215,Historical!$B$7:$B$1446,0))=0,"n/a",((INDEX(Historical!$C$7:$C$1439,MATCH(B215,Historical!$B$7:$B$1446,0))/INDEX(Historical!$F$7:$F$1432,MATCH(B215,Historical!$B$7:$B$1446,0)))^(1/3)-1)*100)</f>
        <v>35.72088082974534</v>
      </c>
      <c r="U215" s="761">
        <f>IF(INDEX(Historical!$H$7:$H$1432,MATCH(B215,Historical!$B$7:$B$1446,0))=0,"n/a",((INDEX(Historical!$C$7:$C$1439,MATCH(B215,Historical!$B$7:$B$1446,0))/INDEX(Historical!$H$7:$H$1432,MATCH(B215,Historical!$B$7:$B$1446,0)))^(1/5)-1)*100)</f>
        <v>58.489319246111357</v>
      </c>
      <c r="V215" s="761">
        <f>IF(INDEX(Historical!$O$7:$O$1432,MATCH(B215,Historical!$B$7:$B$1446,0))=0,"n/a",((INDEX(Historical!$C$7:$C$1439,MATCH(B215,Historical!$B$7:$B$1446,0))/INDEX(Historical!$O$7:$O$1432,MATCH(B215,Historical!$B$7:$B$1446,0)))^(1/10)-1)*100)</f>
        <v>0</v>
      </c>
      <c r="W215" s="762" t="str">
        <f t="shared" si="55"/>
        <v>n/a</v>
      </c>
      <c r="X215" s="763">
        <f t="shared" si="56"/>
        <v>2.3027291041776126</v>
      </c>
      <c r="Y215" s="928"/>
      <c r="Z215" s="704">
        <f t="shared" si="57"/>
        <v>36.363636363636367</v>
      </c>
      <c r="AA215" s="937">
        <f t="shared" si="58"/>
        <v>21.690909090909088</v>
      </c>
      <c r="AB215" s="641">
        <v>9</v>
      </c>
      <c r="AC215" s="918">
        <v>0.55000000000000004</v>
      </c>
      <c r="AD215" s="918" t="s">
        <v>137</v>
      </c>
      <c r="AE215" s="918">
        <v>3.14</v>
      </c>
      <c r="AF215" s="918">
        <v>0.53</v>
      </c>
      <c r="AG215" s="918">
        <v>3</v>
      </c>
      <c r="AH215" s="918">
        <v>35.6</v>
      </c>
      <c r="AI215" s="918">
        <v>10.33</v>
      </c>
      <c r="AJ215" s="918">
        <v>25.4</v>
      </c>
      <c r="AK215" s="918" t="s">
        <v>137</v>
      </c>
      <c r="AL215" s="930">
        <v>133.38</v>
      </c>
      <c r="AM215" s="924">
        <v>2.5</v>
      </c>
      <c r="AN215" s="918">
        <v>0.18</v>
      </c>
      <c r="AO215" s="804">
        <f t="shared" si="59"/>
        <v>38.474856089820875</v>
      </c>
      <c r="AP215" s="805">
        <f t="shared" si="60"/>
        <v>60.165765180729963</v>
      </c>
      <c r="AQ215" s="938">
        <f t="shared" si="61"/>
        <v>-28.519833929864568</v>
      </c>
      <c r="AR215" s="704">
        <f>INDEX(Historical!$C$7:$C$1439,MATCH(B215,Historical!$B$7:$B$1446,0))*IF(AH215="n/a",1.03,IF(AH215&lt;0,1.01,IF(AH215&gt;10,1.1,(1+AH215/100))))</f>
        <v>0.22000000000000003</v>
      </c>
      <c r="AS215" s="937">
        <f t="shared" si="62"/>
        <v>0.24200000000000005</v>
      </c>
      <c r="AT215" s="937">
        <f t="shared" si="66"/>
        <v>0.24926000000000006</v>
      </c>
      <c r="AU215" s="937">
        <f t="shared" si="66"/>
        <v>0.25673780000000007</v>
      </c>
      <c r="AV215" s="937">
        <f t="shared" si="66"/>
        <v>0.2644399340000001</v>
      </c>
      <c r="AW215" s="704">
        <f t="shared" si="63"/>
        <v>1.2324377340000003</v>
      </c>
      <c r="AX215" s="812">
        <f t="shared" si="64"/>
        <v>10.330576144174355</v>
      </c>
      <c r="AY215" s="997">
        <v>0.38</v>
      </c>
      <c r="AZ215" s="924">
        <v>13.62</v>
      </c>
      <c r="BA215" s="924">
        <v>-16.28</v>
      </c>
      <c r="BB215" s="924">
        <v>0.91999999999999993</v>
      </c>
      <c r="BC215" s="924">
        <v>-7.19</v>
      </c>
      <c r="BE215" s="666">
        <v>2013</v>
      </c>
      <c r="BF215" s="948" t="e">
        <f>#VALUE!</f>
        <v>#VALUE!</v>
      </c>
      <c r="BG215" s="933">
        <v>0.3</v>
      </c>
    </row>
    <row r="216" spans="1:59" ht="11.25" customHeight="1" x14ac:dyDescent="0.2">
      <c r="A216" s="611" t="s">
        <v>542</v>
      </c>
      <c r="B216" s="927" t="s">
        <v>543</v>
      </c>
      <c r="C216" s="994" t="s">
        <v>131</v>
      </c>
      <c r="D216" s="994" t="s">
        <v>4365</v>
      </c>
      <c r="E216" s="794">
        <v>16</v>
      </c>
      <c r="F216" s="526">
        <v>227</v>
      </c>
      <c r="G216" s="526" t="s">
        <v>37</v>
      </c>
      <c r="H216" s="526" t="s">
        <v>115</v>
      </c>
      <c r="I216" s="926">
        <v>76.66</v>
      </c>
      <c r="J216" s="704">
        <f t="shared" si="52"/>
        <v>4.7873728150273935</v>
      </c>
      <c r="K216" s="929">
        <v>0.91749999999999998</v>
      </c>
      <c r="L216" s="641">
        <v>4</v>
      </c>
      <c r="M216" s="695">
        <f t="shared" si="53"/>
        <v>3.67</v>
      </c>
      <c r="N216" s="923" t="s">
        <v>327</v>
      </c>
      <c r="O216" s="797">
        <v>0.83499999999999996</v>
      </c>
      <c r="P216" s="917">
        <v>43544</v>
      </c>
      <c r="Q216" s="917">
        <v>43524</v>
      </c>
      <c r="R216" s="695">
        <f t="shared" si="54"/>
        <v>9.8802395209580869</v>
      </c>
      <c r="S216" s="761">
        <f>IF(INDEX(Historical!$D$7:$D$1439,MATCH(B216,Historical!$B$7:$B$1446,0))=0,"n/a",(INDEX(Historical!$C$7:$C$1439,MATCH(B216,Historical!$B$7:$B$1446,0))/INDEX(Historical!$D$7:$D$1439,MATCH(B216,Historical!$B$7:$B$1446,0))-1)*100)</f>
        <v>10.049423393739687</v>
      </c>
      <c r="T216" s="761">
        <f>IF(INDEX(Historical!$F$7:$F$1432,MATCH(B216,Historical!$B$7:$B$1446,0))=0,"n/a",((INDEX(Historical!$C$7:$C$1439,MATCH(B216,Historical!$B$7:$B$1446,0))/INDEX(Historical!$F$7:$F$1432,MATCH(B216,Historical!$B$7:$B$1446,0)))^(1/3)-1)*100)</f>
        <v>8.8467754100453924</v>
      </c>
      <c r="U216" s="761">
        <f>IF(INDEX(Historical!$H$7:$H$1432,MATCH(B216,Historical!$B$7:$B$1446,0))=0,"n/a",((INDEX(Historical!$C$7:$C$1439,MATCH(B216,Historical!$B$7:$B$1446,0))/INDEX(Historical!$H$7:$H$1432,MATCH(B216,Historical!$B$7:$B$1446,0)))^(1/5)-1)*100)</f>
        <v>8.2213107607815417</v>
      </c>
      <c r="V216" s="761">
        <f>IF(INDEX(Historical!$O$7:$O$1432,MATCH(B216,Historical!$B$7:$B$1446,0))=0,"n/a",((INDEX(Historical!$C$7:$C$1439,MATCH(B216,Historical!$B$7:$B$1446,0))/INDEX(Historical!$O$7:$O$1432,MATCH(B216,Historical!$B$7:$B$1446,0)))^(1/10)-1)*100)</f>
        <v>7.7727433606074259</v>
      </c>
      <c r="W216" s="762">
        <f t="shared" si="55"/>
        <v>1.0577103063054254</v>
      </c>
      <c r="X216" s="763">
        <f t="shared" si="56"/>
        <v>1.9119327350654749</v>
      </c>
      <c r="Y216" s="727"/>
      <c r="Z216" s="704">
        <f t="shared" si="57"/>
        <v>96.578947368421055</v>
      </c>
      <c r="AA216" s="937">
        <f t="shared" si="58"/>
        <v>20.173684210526314</v>
      </c>
      <c r="AB216" s="641">
        <v>12</v>
      </c>
      <c r="AC216" s="918">
        <v>3.8</v>
      </c>
      <c r="AD216" s="918">
        <v>3.65</v>
      </c>
      <c r="AE216" s="918">
        <v>4.5599999999999996</v>
      </c>
      <c r="AF216" s="918">
        <v>2.52</v>
      </c>
      <c r="AG216" s="918">
        <v>13.200000000000001</v>
      </c>
      <c r="AH216" s="918">
        <v>12.7</v>
      </c>
      <c r="AI216" s="918">
        <v>4.8</v>
      </c>
      <c r="AJ216" s="918">
        <v>4.3</v>
      </c>
      <c r="AK216" s="918">
        <v>5.53</v>
      </c>
      <c r="AL216" s="930">
        <v>60940</v>
      </c>
      <c r="AM216" s="924">
        <v>0.2</v>
      </c>
      <c r="AN216" s="918">
        <v>1.75</v>
      </c>
      <c r="AO216" s="804">
        <f t="shared" si="59"/>
        <v>-7.16500063471738</v>
      </c>
      <c r="AP216" s="805">
        <f t="shared" si="60"/>
        <v>13.008683575808934</v>
      </c>
      <c r="AQ216" s="938">
        <f t="shared" si="61"/>
        <v>50.314757478397553</v>
      </c>
      <c r="AR216" s="704">
        <f>INDEX(Historical!$C$7:$C$1439,MATCH(B216,Historical!$B$7:$B$1446,0))*IF(AH216="n/a",1.03,IF(AH216&lt;0,1.01,IF(AH216&gt;10,1.1,(1+AH216/100))))</f>
        <v>3.6739999999999999</v>
      </c>
      <c r="AS216" s="937">
        <f t="shared" si="62"/>
        <v>3.850352</v>
      </c>
      <c r="AT216" s="937">
        <f t="shared" si="66"/>
        <v>4.0632764655999996</v>
      </c>
      <c r="AU216" s="937">
        <f t="shared" si="66"/>
        <v>4.2879756541476794</v>
      </c>
      <c r="AV216" s="937">
        <f t="shared" si="66"/>
        <v>4.5251007078220455</v>
      </c>
      <c r="AW216" s="704">
        <f t="shared" si="63"/>
        <v>20.400704827569726</v>
      </c>
      <c r="AX216" s="812">
        <f t="shared" si="64"/>
        <v>26.611929073271234</v>
      </c>
      <c r="AY216" s="997">
        <v>0.22</v>
      </c>
      <c r="AZ216" s="924">
        <v>24.59</v>
      </c>
      <c r="BA216" s="924">
        <v>-0.73</v>
      </c>
      <c r="BB216" s="924">
        <v>4.46</v>
      </c>
      <c r="BC216" s="924">
        <v>6.65</v>
      </c>
      <c r="BE216" s="666">
        <v>2004</v>
      </c>
      <c r="BF216" s="948" t="e">
        <f>#VALUE!</f>
        <v>#VALUE!</v>
      </c>
      <c r="BG216" s="933">
        <v>3.1</v>
      </c>
    </row>
    <row r="217" spans="1:59" ht="11.25" customHeight="1" x14ac:dyDescent="0.2">
      <c r="A217" s="611" t="s">
        <v>1117</v>
      </c>
      <c r="B217" s="927" t="s">
        <v>1118</v>
      </c>
      <c r="C217" s="994" t="s">
        <v>112</v>
      </c>
      <c r="D217" s="994" t="s">
        <v>4370</v>
      </c>
      <c r="E217" s="794">
        <v>6</v>
      </c>
      <c r="F217" s="526">
        <v>729</v>
      </c>
      <c r="G217" s="526" t="s">
        <v>115</v>
      </c>
      <c r="H217" s="526" t="s">
        <v>115</v>
      </c>
      <c r="I217" s="926">
        <v>51.65</v>
      </c>
      <c r="J217" s="704">
        <f t="shared" si="52"/>
        <v>2.7105517909002903</v>
      </c>
      <c r="K217" s="929">
        <v>0.35</v>
      </c>
      <c r="L217" s="641">
        <v>4</v>
      </c>
      <c r="M217" s="695">
        <f t="shared" si="53"/>
        <v>1.4</v>
      </c>
      <c r="N217" s="923" t="s">
        <v>263</v>
      </c>
      <c r="O217" s="797">
        <v>0.30499999999999999</v>
      </c>
      <c r="P217" s="917">
        <v>43306</v>
      </c>
      <c r="Q217" s="917">
        <v>43325</v>
      </c>
      <c r="R217" s="695">
        <f t="shared" si="54"/>
        <v>14.754098360655732</v>
      </c>
      <c r="S217" s="761">
        <f>IF(INDEX(Historical!$D$7:$D$1439,MATCH(B217,Historical!$B$7:$B$1446,0))=0,"n/a",(INDEX(Historical!$C$7:$C$1439,MATCH(B217,Historical!$B$7:$B$1446,0))/INDEX(Historical!$D$7:$D$1439,MATCH(B217,Historical!$B$7:$B$1446,0))-1)*100)</f>
        <v>29.064039408866993</v>
      </c>
      <c r="T217" s="761">
        <f>IF(INDEX(Historical!$F$7:$F$1432,MATCH(B217,Historical!$B$7:$B$1446,0))=0,"n/a",((INDEX(Historical!$C$7:$C$1439,MATCH(B217,Historical!$B$7:$B$1446,0))/INDEX(Historical!$F$7:$F$1432,MATCH(B217,Historical!$B$7:$B$1446,0)))^(1/3)-1)*100)</f>
        <v>42.786208169964233</v>
      </c>
      <c r="U217" s="761">
        <f>IF(INDEX(Historical!$H$7:$H$1432,MATCH(B217,Historical!$B$7:$B$1446,0))=0,"n/a",((INDEX(Historical!$C$7:$C$1439,MATCH(B217,Historical!$B$7:$B$1446,0))/INDEX(Historical!$H$7:$H$1432,MATCH(B217,Historical!$B$7:$B$1446,0)))^(1/5)-1)*100)</f>
        <v>61.293924836940363</v>
      </c>
      <c r="V217" s="761" t="str">
        <f>IF(INDEX(Historical!$O$7:$O$1432,MATCH(B217,Historical!$B$7:$B$1446,0))=0,"n/a",((INDEX(Historical!$C$7:$C$1439,MATCH(B217,Historical!$B$7:$B$1446,0))/INDEX(Historical!$O$7:$O$1432,MATCH(B217,Historical!$B$7:$B$1446,0)))^(1/10)-1)*100)</f>
        <v>n/a</v>
      </c>
      <c r="W217" s="762" t="str">
        <f t="shared" si="55"/>
        <v>n/a</v>
      </c>
      <c r="X217" s="763" t="str">
        <f t="shared" si="56"/>
        <v>n/a</v>
      </c>
      <c r="Y217" s="707"/>
      <c r="Z217" s="704">
        <f t="shared" si="57"/>
        <v>24.691358024691358</v>
      </c>
      <c r="AA217" s="937">
        <f t="shared" si="58"/>
        <v>9.1093474426807752</v>
      </c>
      <c r="AB217" s="641">
        <v>12</v>
      </c>
      <c r="AC217" s="918">
        <v>5.67</v>
      </c>
      <c r="AD217" s="918">
        <v>0.8</v>
      </c>
      <c r="AE217" s="918">
        <v>0.8</v>
      </c>
      <c r="AF217" s="918">
        <v>2.56</v>
      </c>
      <c r="AG217" s="918">
        <v>29.799999999999997</v>
      </c>
      <c r="AH217" s="918">
        <v>13.900000000000002</v>
      </c>
      <c r="AI217" s="918">
        <v>7.28</v>
      </c>
      <c r="AJ217" s="918">
        <v>-14.299999999999999</v>
      </c>
      <c r="AK217" s="918">
        <v>11.43</v>
      </c>
      <c r="AL217" s="930">
        <v>35450</v>
      </c>
      <c r="AM217" s="924">
        <v>0.3</v>
      </c>
      <c r="AN217" s="918">
        <v>0.71</v>
      </c>
      <c r="AO217" s="804">
        <f t="shared" si="59"/>
        <v>54.895129185159888</v>
      </c>
      <c r="AP217" s="805">
        <f t="shared" si="60"/>
        <v>64.00447662784066</v>
      </c>
      <c r="AQ217" s="938">
        <f t="shared" si="61"/>
        <v>1.8057615773243718</v>
      </c>
      <c r="AR217" s="704">
        <f>INDEX(Historical!$C$7:$C$1439,MATCH(B217,Historical!$B$7:$B$1446,0))*IF(AH217="n/a",1.03,IF(AH217&lt;0,1.01,IF(AH217&gt;10,1.1,(1+AH217/100))))</f>
        <v>1.4410000000000003</v>
      </c>
      <c r="AS217" s="937">
        <f t="shared" si="62"/>
        <v>1.5459048000000002</v>
      </c>
      <c r="AT217" s="937">
        <f t="shared" si="66"/>
        <v>1.7004952800000004</v>
      </c>
      <c r="AU217" s="937">
        <f t="shared" si="66"/>
        <v>1.8705448080000007</v>
      </c>
      <c r="AV217" s="937">
        <f t="shared" si="66"/>
        <v>2.057599288800001</v>
      </c>
      <c r="AW217" s="704">
        <f t="shared" si="63"/>
        <v>8.6155441768000021</v>
      </c>
      <c r="AX217" s="812">
        <f t="shared" si="64"/>
        <v>16.680627641432725</v>
      </c>
      <c r="AY217" s="997">
        <v>1.06</v>
      </c>
      <c r="AZ217" s="924">
        <v>14.57</v>
      </c>
      <c r="BA217" s="924">
        <v>-15.770000000000001</v>
      </c>
      <c r="BB217" s="924">
        <v>3.55</v>
      </c>
      <c r="BC217" s="924">
        <v>-2.67</v>
      </c>
      <c r="BE217" s="666">
        <v>2013</v>
      </c>
      <c r="BF217" s="948" t="e">
        <f>#VALUE!</f>
        <v>#VALUE!</v>
      </c>
      <c r="BG217" s="933">
        <v>7.0000000000000009</v>
      </c>
    </row>
    <row r="218" spans="1:59" ht="11.25" customHeight="1" x14ac:dyDescent="0.2">
      <c r="A218" s="537" t="s">
        <v>208</v>
      </c>
      <c r="B218" s="927" t="s">
        <v>209</v>
      </c>
      <c r="C218" s="994" t="s">
        <v>112</v>
      </c>
      <c r="D218" s="994" t="s">
        <v>213</v>
      </c>
      <c r="E218" s="794">
        <v>32</v>
      </c>
      <c r="F218" s="526">
        <v>85</v>
      </c>
      <c r="G218" s="526" t="s">
        <v>37</v>
      </c>
      <c r="H218" s="526" t="s">
        <v>37</v>
      </c>
      <c r="I218" s="918">
        <v>50.06</v>
      </c>
      <c r="J218" s="704">
        <f t="shared" si="52"/>
        <v>1.5181781861765882</v>
      </c>
      <c r="K218" s="935">
        <v>0.19</v>
      </c>
      <c r="L218" s="641">
        <v>4</v>
      </c>
      <c r="M218" s="695">
        <f t="shared" si="53"/>
        <v>0.76</v>
      </c>
      <c r="N218" s="923" t="s">
        <v>210</v>
      </c>
      <c r="O218" s="798">
        <v>0.18</v>
      </c>
      <c r="P218" s="917">
        <v>43259</v>
      </c>
      <c r="Q218" s="917">
        <v>43279</v>
      </c>
      <c r="R218" s="695">
        <f t="shared" si="54"/>
        <v>5.5555555555555607</v>
      </c>
      <c r="S218" s="761">
        <f>IF(INDEX(Historical!$D$7:$D$1439,MATCH(B218,Historical!$B$7:$B$1446,0))=0,"n/a",(INDEX(Historical!$C$7:$C$1439,MATCH(B218,Historical!$B$7:$B$1446,0))/INDEX(Historical!$D$7:$D$1439,MATCH(B218,Historical!$B$7:$B$1446,0))-1)*100)</f>
        <v>5.6338028169014231</v>
      </c>
      <c r="T218" s="761">
        <f>IF(INDEX(Historical!$F$7:$F$1432,MATCH(B218,Historical!$B$7:$B$1446,0))=0,"n/a",((INDEX(Historical!$C$7:$C$1439,MATCH(B218,Historical!$B$7:$B$1446,0))/INDEX(Historical!$F$7:$F$1432,MATCH(B218,Historical!$B$7:$B$1446,0)))^(1/3)-1)*100)</f>
        <v>3.831426397387494</v>
      </c>
      <c r="U218" s="761">
        <f>IF(INDEX(Historical!$H$7:$H$1432,MATCH(B218,Historical!$B$7:$B$1446,0))=0,"n/a",((INDEX(Historical!$C$7:$C$1439,MATCH(B218,Historical!$B$7:$B$1446,0))/INDEX(Historical!$H$7:$H$1432,MATCH(B218,Historical!$B$7:$B$1446,0)))^(1/5)-1)*100)</f>
        <v>8.4471771197698544</v>
      </c>
      <c r="V218" s="761">
        <f>IF(INDEX(Historical!$O$7:$O$1432,MATCH(B218,Historical!$B$7:$B$1446,0))=0,"n/a",((INDEX(Historical!$C$7:$C$1439,MATCH(B218,Historical!$B$7:$B$1446,0))/INDEX(Historical!$O$7:$O$1432,MATCH(B218,Historical!$B$7:$B$1446,0)))^(1/10)-1)*100)</f>
        <v>12.920586405833623</v>
      </c>
      <c r="W218" s="762">
        <f t="shared" si="55"/>
        <v>0.65377660536800164</v>
      </c>
      <c r="X218" s="763" t="str">
        <f t="shared" si="56"/>
        <v>n/a</v>
      </c>
      <c r="Y218" s="928"/>
      <c r="Z218" s="704">
        <f t="shared" si="57"/>
        <v>31.932773109243701</v>
      </c>
      <c r="AA218" s="937">
        <f t="shared" si="58"/>
        <v>21.033613445378155</v>
      </c>
      <c r="AB218" s="641">
        <v>7</v>
      </c>
      <c r="AC218" s="918">
        <v>2.38</v>
      </c>
      <c r="AD218" s="918">
        <v>2.1</v>
      </c>
      <c r="AE218" s="918">
        <v>2.35</v>
      </c>
      <c r="AF218" s="918">
        <v>7.41</v>
      </c>
      <c r="AG218" s="918">
        <v>36</v>
      </c>
      <c r="AH218" s="918">
        <v>-14.299999999999999</v>
      </c>
      <c r="AI218" s="918">
        <v>9.0399999999999991</v>
      </c>
      <c r="AJ218" s="918">
        <v>-2</v>
      </c>
      <c r="AK218" s="918">
        <v>10</v>
      </c>
      <c r="AL218" s="930">
        <v>6650</v>
      </c>
      <c r="AM218" s="924">
        <v>0.3</v>
      </c>
      <c r="AN218" s="918">
        <v>0.81</v>
      </c>
      <c r="AO218" s="804">
        <f t="shared" si="59"/>
        <v>-11.068258139431713</v>
      </c>
      <c r="AP218" s="805">
        <f t="shared" si="60"/>
        <v>9.9653553059464421</v>
      </c>
      <c r="AQ218" s="938">
        <f t="shared" si="61"/>
        <v>163.19327552221404</v>
      </c>
      <c r="AR218" s="704">
        <f>INDEX(Historical!$C$7:$C$1439,MATCH(B218,Historical!$B$7:$B$1446,0))*IF(AH218="n/a",1.03,IF(AH218&lt;0,1.01,IF(AH218&gt;10,1.1,(1+AH218/100))))</f>
        <v>0.75750000000000006</v>
      </c>
      <c r="AS218" s="937">
        <f t="shared" si="62"/>
        <v>0.8259780000000001</v>
      </c>
      <c r="AT218" s="937">
        <f t="shared" si="66"/>
        <v>0.90857580000000016</v>
      </c>
      <c r="AU218" s="937">
        <f t="shared" si="66"/>
        <v>0.99943338000000026</v>
      </c>
      <c r="AV218" s="937">
        <f t="shared" si="66"/>
        <v>1.0993767180000005</v>
      </c>
      <c r="AW218" s="704">
        <f t="shared" si="63"/>
        <v>4.5908638980000012</v>
      </c>
      <c r="AX218" s="812">
        <f t="shared" si="64"/>
        <v>9.1707229284858194</v>
      </c>
      <c r="AY218" s="997">
        <v>1.43</v>
      </c>
      <c r="AZ218" s="924">
        <v>24.310000000000002</v>
      </c>
      <c r="BA218" s="924">
        <v>-15.770000000000001</v>
      </c>
      <c r="BB218" s="924">
        <v>2.11</v>
      </c>
      <c r="BC218" s="924">
        <v>0.45999999999999996</v>
      </c>
      <c r="BE218" s="666">
        <v>1987</v>
      </c>
      <c r="BF218" s="948" t="e">
        <f>#VALUE!</f>
        <v>#VALUE!</v>
      </c>
      <c r="BG218" s="933">
        <v>14.6</v>
      </c>
    </row>
    <row r="219" spans="1:59" ht="11.25" customHeight="1" x14ac:dyDescent="0.2">
      <c r="A219" s="537" t="s">
        <v>1121</v>
      </c>
      <c r="B219" s="927" t="s">
        <v>1122</v>
      </c>
      <c r="C219" s="994" t="s">
        <v>247</v>
      </c>
      <c r="D219" s="994" t="s">
        <v>4385</v>
      </c>
      <c r="E219" s="795">
        <v>8</v>
      </c>
      <c r="F219" s="526">
        <v>482</v>
      </c>
      <c r="G219" s="526" t="s">
        <v>106</v>
      </c>
      <c r="H219" s="526" t="s">
        <v>106</v>
      </c>
      <c r="I219" s="926">
        <v>72.02</v>
      </c>
      <c r="J219" s="704">
        <f t="shared" si="52"/>
        <v>0.55540127742293821</v>
      </c>
      <c r="K219" s="929">
        <v>0.1</v>
      </c>
      <c r="L219" s="641">
        <v>4</v>
      </c>
      <c r="M219" s="695">
        <f t="shared" si="53"/>
        <v>0.4</v>
      </c>
      <c r="N219" s="923" t="s">
        <v>725</v>
      </c>
      <c r="O219" s="797">
        <v>7.0000000000000007E-2</v>
      </c>
      <c r="P219" s="919">
        <v>43006</v>
      </c>
      <c r="Q219" s="919">
        <v>43038</v>
      </c>
      <c r="R219" s="695">
        <f t="shared" si="54"/>
        <v>42.857142857142847</v>
      </c>
      <c r="S219" s="761">
        <f>IF(INDEX(Historical!$D$7:$D$1439,MATCH(B219,Historical!$B$7:$B$1446,0))=0,"n/a",(INDEX(Historical!$C$7:$C$1439,MATCH(B219,Historical!$B$7:$B$1446,0))/INDEX(Historical!$D$7:$D$1439,MATCH(B219,Historical!$B$7:$B$1446,0))-1)*100)</f>
        <v>29.032258064516103</v>
      </c>
      <c r="T219" s="761">
        <f>IF(INDEX(Historical!$F$7:$F$1432,MATCH(B219,Historical!$B$7:$B$1446,0))=0,"n/a",((INDEX(Historical!$C$7:$C$1439,MATCH(B219,Historical!$B$7:$B$1446,0))/INDEX(Historical!$F$7:$F$1432,MATCH(B219,Historical!$B$7:$B$1446,0)))^(1/3)-1)*100)</f>
        <v>16.960709528514649</v>
      </c>
      <c r="U219" s="761">
        <f>IF(INDEX(Historical!$H$7:$H$1432,MATCH(B219,Historical!$B$7:$B$1446,0))=0,"n/a",((INDEX(Historical!$C$7:$C$1439,MATCH(B219,Historical!$B$7:$B$1446,0))/INDEX(Historical!$H$7:$H$1432,MATCH(B219,Historical!$B$7:$B$1446,0)))^(1/5)-1)*100)</f>
        <v>13.754383035188301</v>
      </c>
      <c r="V219" s="761">
        <f>IF(INDEX(Historical!$O$7:$O$1432,MATCH(B219,Historical!$B$7:$B$1446,0))=0,"n/a",((INDEX(Historical!$C$7:$C$1439,MATCH(B219,Historical!$B$7:$B$1446,0))/INDEX(Historical!$O$7:$O$1432,MATCH(B219,Historical!$B$7:$B$1446,0)))^(1/10)-1)*100)</f>
        <v>9.5958226385217227</v>
      </c>
      <c r="W219" s="762">
        <f t="shared" si="55"/>
        <v>1.4333719529133797</v>
      </c>
      <c r="X219" s="763" t="str">
        <f t="shared" si="56"/>
        <v>n/a</v>
      </c>
      <c r="Y219" s="729" t="s">
        <v>4438</v>
      </c>
      <c r="Z219" s="704">
        <f t="shared" si="57"/>
        <v>6.379585326953749</v>
      </c>
      <c r="AA219" s="937">
        <f t="shared" si="58"/>
        <v>11.486443381180223</v>
      </c>
      <c r="AB219" s="641">
        <v>1</v>
      </c>
      <c r="AC219" s="918">
        <v>6.27</v>
      </c>
      <c r="AD219" s="918">
        <v>2.12</v>
      </c>
      <c r="AE219" s="918">
        <v>0.3</v>
      </c>
      <c r="AF219" s="918">
        <v>1.19</v>
      </c>
      <c r="AG219" s="918">
        <v>14.899999999999999</v>
      </c>
      <c r="AH219" s="918">
        <v>-1</v>
      </c>
      <c r="AI219" s="918">
        <v>-5.96</v>
      </c>
      <c r="AJ219" s="918">
        <v>-6.6000000000000005</v>
      </c>
      <c r="AK219" s="918">
        <v>5.41</v>
      </c>
      <c r="AL219" s="930">
        <v>1950</v>
      </c>
      <c r="AM219" s="924">
        <v>16</v>
      </c>
      <c r="AN219" s="918">
        <v>0.47</v>
      </c>
      <c r="AO219" s="804">
        <f t="shared" si="59"/>
        <v>2.8233409314310158</v>
      </c>
      <c r="AP219" s="805">
        <f t="shared" si="60"/>
        <v>14.309784312611239</v>
      </c>
      <c r="AQ219" s="938">
        <f t="shared" si="61"/>
        <v>-22.057378301999996</v>
      </c>
      <c r="AR219" s="704">
        <f>INDEX(Historical!$C$7:$C$1439,MATCH(B219,Historical!$B$7:$B$1446,0))*IF(AH219="n/a",1.03,IF(AH219&lt;0,1.01,IF(AH219&gt;10,1.1,(1+AH219/100))))</f>
        <v>0.40400000000000003</v>
      </c>
      <c r="AS219" s="937">
        <f t="shared" si="62"/>
        <v>0.40804000000000001</v>
      </c>
      <c r="AT219" s="937">
        <f t="shared" si="66"/>
        <v>0.43011496400000004</v>
      </c>
      <c r="AU219" s="937">
        <f t="shared" si="66"/>
        <v>0.45338418355240007</v>
      </c>
      <c r="AV219" s="937">
        <f t="shared" si="66"/>
        <v>0.47791226788258495</v>
      </c>
      <c r="AW219" s="704">
        <f t="shared" si="63"/>
        <v>2.1734514154349851</v>
      </c>
      <c r="AX219" s="812">
        <f t="shared" si="64"/>
        <v>3.0178442313732092</v>
      </c>
      <c r="AY219" s="997">
        <v>0.91</v>
      </c>
      <c r="AZ219" s="924">
        <v>29.23</v>
      </c>
      <c r="BA219" s="924">
        <v>-27.07</v>
      </c>
      <c r="BB219" s="924">
        <v>3.6700000000000004</v>
      </c>
      <c r="BC219" s="924">
        <v>-3.19</v>
      </c>
      <c r="BE219" s="666">
        <v>2012</v>
      </c>
      <c r="BF219" s="948" t="e">
        <f>#VALUE!</f>
        <v>#VALUE!</v>
      </c>
      <c r="BG219" s="933">
        <v>6.6000000000000005</v>
      </c>
    </row>
    <row r="220" spans="1:59" ht="11.25" customHeight="1" x14ac:dyDescent="0.2">
      <c r="A220" s="537" t="s">
        <v>1131</v>
      </c>
      <c r="B220" s="927" t="s">
        <v>1132</v>
      </c>
      <c r="C220" s="994" t="s">
        <v>4356</v>
      </c>
      <c r="D220" s="994" t="s">
        <v>4357</v>
      </c>
      <c r="E220" s="794">
        <v>9</v>
      </c>
      <c r="F220" s="526">
        <v>414</v>
      </c>
      <c r="G220" s="526" t="s">
        <v>106</v>
      </c>
      <c r="H220" s="526" t="s">
        <v>106</v>
      </c>
      <c r="I220" s="926">
        <v>40.42</v>
      </c>
      <c r="J220" s="704">
        <f t="shared" si="52"/>
        <v>2.5729836714497774</v>
      </c>
      <c r="K220" s="929">
        <v>0.26</v>
      </c>
      <c r="L220" s="641">
        <v>4</v>
      </c>
      <c r="M220" s="695">
        <f t="shared" si="53"/>
        <v>1.04</v>
      </c>
      <c r="N220" s="923" t="s">
        <v>493</v>
      </c>
      <c r="O220" s="797">
        <v>0.25</v>
      </c>
      <c r="P220" s="917">
        <v>43462</v>
      </c>
      <c r="Q220" s="917">
        <v>43480</v>
      </c>
      <c r="R220" s="695">
        <f t="shared" si="54"/>
        <v>4.0000000000000036</v>
      </c>
      <c r="S220" s="761">
        <f>IF(INDEX(Historical!$D$7:$D$1439,MATCH(B220,Historical!$B$7:$B$1446,0))=0,"n/a",(INDEX(Historical!$C$7:$C$1439,MATCH(B220,Historical!$B$7:$B$1446,0))/INDEX(Historical!$D$7:$D$1439,MATCH(B220,Historical!$B$7:$B$1446,0))-1)*100)</f>
        <v>8.6956521739130377</v>
      </c>
      <c r="T220" s="761">
        <f>IF(INDEX(Historical!$F$7:$F$1432,MATCH(B220,Historical!$B$7:$B$1446,0))=0,"n/a",((INDEX(Historical!$C$7:$C$1439,MATCH(B220,Historical!$B$7:$B$1446,0))/INDEX(Historical!$F$7:$F$1432,MATCH(B220,Historical!$B$7:$B$1446,0)))^(1/3)-1)*100)</f>
        <v>5.983983294832651</v>
      </c>
      <c r="U220" s="761">
        <f>IF(INDEX(Historical!$H$7:$H$1432,MATCH(B220,Historical!$B$7:$B$1446,0))=0,"n/a",((INDEX(Historical!$C$7:$C$1439,MATCH(B220,Historical!$B$7:$B$1446,0))/INDEX(Historical!$H$7:$H$1432,MATCH(B220,Historical!$B$7:$B$1446,0)))^(1/5)-1)*100)</f>
        <v>6.790716584560208</v>
      </c>
      <c r="V220" s="761">
        <f>IF(INDEX(Historical!$O$7:$O$1432,MATCH(B220,Historical!$B$7:$B$1446,0))=0,"n/a",((INDEX(Historical!$C$7:$C$1439,MATCH(B220,Historical!$B$7:$B$1446,0))/INDEX(Historical!$O$7:$O$1432,MATCH(B220,Historical!$B$7:$B$1446,0)))^(1/10)-1)*100)</f>
        <v>3.0917228500034089</v>
      </c>
      <c r="W220" s="762">
        <f t="shared" si="55"/>
        <v>2.1964182800384973</v>
      </c>
      <c r="X220" s="763">
        <f t="shared" si="56"/>
        <v>0.39945391673883579</v>
      </c>
      <c r="Y220" s="715"/>
      <c r="Z220" s="704">
        <f t="shared" si="57"/>
        <v>152.94117647058823</v>
      </c>
      <c r="AA220" s="937">
        <f t="shared" si="58"/>
        <v>59.441176470588232</v>
      </c>
      <c r="AB220" s="641">
        <v>12</v>
      </c>
      <c r="AC220" s="918">
        <v>0.68</v>
      </c>
      <c r="AD220" s="918">
        <v>7.43</v>
      </c>
      <c r="AE220" s="918">
        <v>7.89</v>
      </c>
      <c r="AF220" s="918">
        <v>2.86</v>
      </c>
      <c r="AG220" s="918">
        <v>4.7</v>
      </c>
      <c r="AH220" s="918">
        <v>16.900000000000002</v>
      </c>
      <c r="AI220" s="918">
        <v>6.36</v>
      </c>
      <c r="AJ220" s="918">
        <v>17</v>
      </c>
      <c r="AK220" s="918">
        <v>8</v>
      </c>
      <c r="AL220" s="930">
        <v>6950</v>
      </c>
      <c r="AM220" s="924">
        <v>1.3</v>
      </c>
      <c r="AN220" s="918">
        <v>1.72</v>
      </c>
      <c r="AO220" s="804">
        <f t="shared" si="59"/>
        <v>-50.077476214578247</v>
      </c>
      <c r="AP220" s="805">
        <f t="shared" si="60"/>
        <v>9.3637002560099845</v>
      </c>
      <c r="AQ220" s="938">
        <f t="shared" si="61"/>
        <v>174.87513505095555</v>
      </c>
      <c r="AR220" s="704">
        <f>INDEX(Historical!$C$7:$C$1439,MATCH(B220,Historical!$B$7:$B$1446,0))*IF(AH220="n/a",1.03,IF(AH220&lt;0,1.01,IF(AH220&gt;10,1.1,(1+AH220/100))))</f>
        <v>1.1000000000000001</v>
      </c>
      <c r="AS220" s="937">
        <f t="shared" si="62"/>
        <v>1.1699600000000001</v>
      </c>
      <c r="AT220" s="937">
        <f t="shared" si="66"/>
        <v>1.2635568000000001</v>
      </c>
      <c r="AU220" s="937">
        <f t="shared" si="66"/>
        <v>1.3646413440000003</v>
      </c>
      <c r="AV220" s="937">
        <f t="shared" si="66"/>
        <v>1.4738126515200003</v>
      </c>
      <c r="AW220" s="704">
        <f t="shared" si="63"/>
        <v>6.3719707955200002</v>
      </c>
      <c r="AX220" s="812">
        <f t="shared" si="64"/>
        <v>15.76440078060366</v>
      </c>
      <c r="AY220" s="997">
        <v>0.81</v>
      </c>
      <c r="AZ220" s="924">
        <v>25.06</v>
      </c>
      <c r="BA220" s="924">
        <v>-2.15</v>
      </c>
      <c r="BB220" s="924">
        <v>4.3600000000000003</v>
      </c>
      <c r="BC220" s="924">
        <v>7.04</v>
      </c>
      <c r="BE220" s="666">
        <v>2011</v>
      </c>
      <c r="BF220" s="948" t="e">
        <f>#VALUE!</f>
        <v>#VALUE!</v>
      </c>
      <c r="BG220" s="933">
        <v>1.4000000000000001</v>
      </c>
    </row>
    <row r="221" spans="1:59" ht="11.25" customHeight="1" x14ac:dyDescent="0.2">
      <c r="A221" s="537" t="s">
        <v>1123</v>
      </c>
      <c r="B221" s="927" t="s">
        <v>1124</v>
      </c>
      <c r="C221" s="994" t="s">
        <v>108</v>
      </c>
      <c r="D221" s="994" t="s">
        <v>4381</v>
      </c>
      <c r="E221" s="794">
        <v>8</v>
      </c>
      <c r="F221" s="526">
        <v>525</v>
      </c>
      <c r="G221" s="526" t="s">
        <v>37</v>
      </c>
      <c r="H221" s="526" t="s">
        <v>115</v>
      </c>
      <c r="I221" s="926">
        <v>71.16</v>
      </c>
      <c r="J221" s="704">
        <f t="shared" si="52"/>
        <v>2.2484541877459248</v>
      </c>
      <c r="K221" s="929">
        <v>0.4</v>
      </c>
      <c r="L221" s="641">
        <v>4</v>
      </c>
      <c r="M221" s="695">
        <f t="shared" si="53"/>
        <v>1.6</v>
      </c>
      <c r="N221" s="923" t="s">
        <v>429</v>
      </c>
      <c r="O221" s="797">
        <v>0.35</v>
      </c>
      <c r="P221" s="917">
        <v>43334</v>
      </c>
      <c r="Q221" s="917">
        <v>43349</v>
      </c>
      <c r="R221" s="695">
        <f t="shared" si="54"/>
        <v>14.285714285714299</v>
      </c>
      <c r="S221" s="761">
        <f>IF(INDEX(Historical!$D$7:$D$1439,MATCH(B221,Historical!$B$7:$B$1446,0))=0,"n/a",(INDEX(Historical!$C$7:$C$1439,MATCH(B221,Historical!$B$7:$B$1446,0))/INDEX(Historical!$D$7:$D$1439,MATCH(B221,Historical!$B$7:$B$1446,0))-1)*100)</f>
        <v>15.384615384615397</v>
      </c>
      <c r="T221" s="761">
        <f>IF(INDEX(Historical!$F$7:$F$1432,MATCH(B221,Historical!$B$7:$B$1446,0))=0,"n/a",((INDEX(Historical!$C$7:$C$1439,MATCH(B221,Historical!$B$7:$B$1446,0))/INDEX(Historical!$F$7:$F$1432,MATCH(B221,Historical!$B$7:$B$1446,0)))^(1/3)-1)*100)</f>
        <v>11.57215834702825</v>
      </c>
      <c r="U221" s="761">
        <f>IF(INDEX(Historical!$H$7:$H$1432,MATCH(B221,Historical!$B$7:$B$1446,0))=0,"n/a",((INDEX(Historical!$C$7:$C$1439,MATCH(B221,Historical!$B$7:$B$1446,0))/INDEX(Historical!$H$7:$H$1432,MATCH(B221,Historical!$B$7:$B$1446,0)))^(1/5)-1)*100)</f>
        <v>15.178629837003488</v>
      </c>
      <c r="V221" s="761">
        <f>IF(INDEX(Historical!$O$7:$O$1432,MATCH(B221,Historical!$B$7:$B$1446,0))=0,"n/a",((INDEX(Historical!$C$7:$C$1439,MATCH(B221,Historical!$B$7:$B$1446,0))/INDEX(Historical!$O$7:$O$1432,MATCH(B221,Historical!$B$7:$B$1446,0)))^(1/10)-1)*100)</f>
        <v>20.112443398143132</v>
      </c>
      <c r="W221" s="762">
        <f t="shared" si="55"/>
        <v>0.75468850484893568</v>
      </c>
      <c r="X221" s="763">
        <f t="shared" si="56"/>
        <v>1.5977505091582618</v>
      </c>
      <c r="Y221" s="718"/>
      <c r="Z221" s="704">
        <f t="shared" si="57"/>
        <v>20.512820512820515</v>
      </c>
      <c r="AA221" s="937">
        <f t="shared" si="58"/>
        <v>9.1230769230769226</v>
      </c>
      <c r="AB221" s="641">
        <v>12</v>
      </c>
      <c r="AC221" s="918">
        <v>7.8</v>
      </c>
      <c r="AD221" s="918">
        <v>0.54</v>
      </c>
      <c r="AE221" s="918">
        <v>2.21</v>
      </c>
      <c r="AF221" s="918">
        <v>2.2400000000000002</v>
      </c>
      <c r="AG221" s="918">
        <v>25.8</v>
      </c>
      <c r="AH221" s="918">
        <v>31.3</v>
      </c>
      <c r="AI221" s="918">
        <v>9.379999999999999</v>
      </c>
      <c r="AJ221" s="918">
        <v>9.5</v>
      </c>
      <c r="AK221" s="918">
        <v>17.059999999999999</v>
      </c>
      <c r="AL221" s="930">
        <v>24060</v>
      </c>
      <c r="AM221" s="924">
        <v>0.8</v>
      </c>
      <c r="AN221" s="918">
        <v>2.58</v>
      </c>
      <c r="AO221" s="804">
        <f t="shared" si="59"/>
        <v>8.3040071016724895</v>
      </c>
      <c r="AP221" s="805">
        <f t="shared" si="60"/>
        <v>17.427084024749412</v>
      </c>
      <c r="AQ221" s="938">
        <f t="shared" si="61"/>
        <v>-4.697691976899554</v>
      </c>
      <c r="AR221" s="704">
        <f>INDEX(Historical!$C$7:$C$1439,MATCH(B221,Historical!$B$7:$B$1446,0))*IF(AH221="n/a",1.03,IF(AH221&lt;0,1.01,IF(AH221&gt;10,1.1,(1+AH221/100))))</f>
        <v>1.6500000000000001</v>
      </c>
      <c r="AS221" s="937">
        <f t="shared" si="62"/>
        <v>1.80477</v>
      </c>
      <c r="AT221" s="937">
        <f t="shared" si="66"/>
        <v>1.9852470000000002</v>
      </c>
      <c r="AU221" s="937">
        <f t="shared" si="66"/>
        <v>2.1837717000000003</v>
      </c>
      <c r="AV221" s="937">
        <f t="shared" si="66"/>
        <v>2.4021488700000004</v>
      </c>
      <c r="AW221" s="704">
        <f t="shared" si="63"/>
        <v>10.02593757</v>
      </c>
      <c r="AX221" s="812">
        <f t="shared" si="64"/>
        <v>14.089288322091061</v>
      </c>
      <c r="AY221" s="997">
        <v>1.58</v>
      </c>
      <c r="AZ221" s="924">
        <v>30.91</v>
      </c>
      <c r="BA221" s="924">
        <v>-11.450000000000001</v>
      </c>
      <c r="BB221" s="924">
        <v>1.95</v>
      </c>
      <c r="BC221" s="924">
        <v>0.08</v>
      </c>
      <c r="BE221" s="666">
        <v>2011</v>
      </c>
      <c r="BF221" s="948" t="e">
        <f>#VALUE!</f>
        <v>#VALUE!</v>
      </c>
      <c r="BG221" s="933">
        <v>2.6</v>
      </c>
    </row>
    <row r="222" spans="1:59" ht="11.25" customHeight="1" x14ac:dyDescent="0.2">
      <c r="A222" s="611" t="s">
        <v>544</v>
      </c>
      <c r="B222" s="927" t="s">
        <v>545</v>
      </c>
      <c r="C222" s="994" t="s">
        <v>108</v>
      </c>
      <c r="D222" s="994" t="s">
        <v>118</v>
      </c>
      <c r="E222" s="794">
        <v>16</v>
      </c>
      <c r="F222" s="526">
        <v>206</v>
      </c>
      <c r="G222" s="526" t="s">
        <v>37</v>
      </c>
      <c r="H222" s="526" t="s">
        <v>37</v>
      </c>
      <c r="I222" s="926">
        <v>13.45</v>
      </c>
      <c r="J222" s="704">
        <f t="shared" si="52"/>
        <v>4.2379182156133828</v>
      </c>
      <c r="K222" s="929">
        <v>0.14249999999999999</v>
      </c>
      <c r="L222" s="641">
        <v>4</v>
      </c>
      <c r="M222" s="695">
        <f t="shared" si="53"/>
        <v>0.56999999999999995</v>
      </c>
      <c r="N222" s="923" t="s">
        <v>107</v>
      </c>
      <c r="O222" s="797">
        <v>0.14000000000000001</v>
      </c>
      <c r="P222" s="660">
        <v>43220</v>
      </c>
      <c r="Q222" s="660">
        <v>43235</v>
      </c>
      <c r="R222" s="695">
        <f t="shared" si="54"/>
        <v>1.7857142857142672</v>
      </c>
      <c r="S222" s="761">
        <f>IF(INDEX(Historical!$D$7:$D$1439,MATCH(B222,Historical!$B$7:$B$1446,0))=0,"n/a",(INDEX(Historical!$C$7:$C$1439,MATCH(B222,Historical!$B$7:$B$1446,0))/INDEX(Historical!$D$7:$D$1439,MATCH(B222,Historical!$B$7:$B$1446,0))-1)*100)</f>
        <v>1.7937219730941534</v>
      </c>
      <c r="T222" s="761">
        <f>IF(INDEX(Historical!$F$7:$F$1432,MATCH(B222,Historical!$B$7:$B$1446,0))=0,"n/a",((INDEX(Historical!$C$7:$C$1439,MATCH(B222,Historical!$B$7:$B$1446,0))/INDEX(Historical!$F$7:$F$1432,MATCH(B222,Historical!$B$7:$B$1446,0)))^(1/3)-1)*100)</f>
        <v>1.8901136172795763</v>
      </c>
      <c r="U222" s="761">
        <f>IF(INDEX(Historical!$H$7:$H$1432,MATCH(B222,Historical!$B$7:$B$1446,0))=0,"n/a",((INDEX(Historical!$C$7:$C$1439,MATCH(B222,Historical!$B$7:$B$1446,0))/INDEX(Historical!$H$7:$H$1432,MATCH(B222,Historical!$B$7:$B$1446,0)))^(1/5)-1)*100)</f>
        <v>2.3610889844085881</v>
      </c>
      <c r="V222" s="761">
        <f>IF(INDEX(Historical!$O$7:$O$1432,MATCH(B222,Historical!$B$7:$B$1446,0))=0,"n/a",((INDEX(Historical!$C$7:$C$1439,MATCH(B222,Historical!$B$7:$B$1446,0))/INDEX(Historical!$O$7:$O$1432,MATCH(B222,Historical!$B$7:$B$1446,0)))^(1/10)-1)*100)</f>
        <v>3.431085898992281</v>
      </c>
      <c r="W222" s="762">
        <f t="shared" si="55"/>
        <v>0.68814627611102541</v>
      </c>
      <c r="X222" s="763" t="str">
        <f t="shared" si="56"/>
        <v>n/a</v>
      </c>
      <c r="Y222" s="927"/>
      <c r="Z222" s="704" t="str">
        <f t="shared" si="57"/>
        <v>n/a</v>
      </c>
      <c r="AA222" s="937" t="str">
        <f t="shared" si="58"/>
        <v>n/a</v>
      </c>
      <c r="AB222" s="641">
        <v>12</v>
      </c>
      <c r="AC222" s="918">
        <v>-1.1599999999999999</v>
      </c>
      <c r="AD222" s="918" t="s">
        <v>137</v>
      </c>
      <c r="AE222" s="918">
        <v>0.49</v>
      </c>
      <c r="AF222" s="918">
        <v>0.96</v>
      </c>
      <c r="AG222" s="918">
        <v>-7.9</v>
      </c>
      <c r="AH222" s="918">
        <v>-568.6</v>
      </c>
      <c r="AI222" s="918">
        <v>44.41</v>
      </c>
      <c r="AJ222" s="918">
        <v>-25.900000000000002</v>
      </c>
      <c r="AK222" s="918">
        <v>10</v>
      </c>
      <c r="AL222" s="930">
        <v>374.04</v>
      </c>
      <c r="AM222" s="924">
        <v>0.70000000000000007</v>
      </c>
      <c r="AN222" s="918">
        <v>0.16</v>
      </c>
      <c r="AO222" s="804" t="str">
        <f t="shared" si="59"/>
        <v>n/a</v>
      </c>
      <c r="AP222" s="805">
        <f t="shared" si="60"/>
        <v>6.5990072000219708</v>
      </c>
      <c r="AQ222" s="938" t="str">
        <f t="shared" si="61"/>
        <v>n/a</v>
      </c>
      <c r="AR222" s="704">
        <f>INDEX(Historical!$C$7:$C$1439,MATCH(B222,Historical!$B$7:$B$1446,0))*IF(AH222="n/a",1.03,IF(AH222&lt;0,1.01,IF(AH222&gt;10,1.1,(1+AH222/100))))</f>
        <v>0.57317499999999999</v>
      </c>
      <c r="AS222" s="937">
        <f t="shared" si="62"/>
        <v>0.63049250000000001</v>
      </c>
      <c r="AT222" s="937">
        <f t="shared" si="66"/>
        <v>0.69354175000000007</v>
      </c>
      <c r="AU222" s="937">
        <f t="shared" si="66"/>
        <v>0.76289592500000014</v>
      </c>
      <c r="AV222" s="937">
        <f t="shared" si="66"/>
        <v>0.83918551750000026</v>
      </c>
      <c r="AW222" s="704">
        <f t="shared" si="63"/>
        <v>3.4992906925000002</v>
      </c>
      <c r="AX222" s="812">
        <f t="shared" si="64"/>
        <v>26.017031171003719</v>
      </c>
      <c r="AY222" s="997">
        <v>0.34</v>
      </c>
      <c r="AZ222" s="924">
        <v>5.57</v>
      </c>
      <c r="BA222" s="924">
        <v>-18.21</v>
      </c>
      <c r="BB222" s="924">
        <v>0.2</v>
      </c>
      <c r="BC222" s="924">
        <v>-2.93</v>
      </c>
      <c r="BE222" s="666">
        <v>2003</v>
      </c>
      <c r="BF222" s="948" t="e">
        <f>#VALUE!</f>
        <v>#VALUE!</v>
      </c>
      <c r="BG222" s="933">
        <v>-1.7999999999999998</v>
      </c>
    </row>
    <row r="223" spans="1:59" ht="11.25" customHeight="1" x14ac:dyDescent="0.2">
      <c r="A223" s="611" t="s">
        <v>546</v>
      </c>
      <c r="B223" s="928" t="s">
        <v>547</v>
      </c>
      <c r="C223" s="994" t="s">
        <v>108</v>
      </c>
      <c r="D223" s="994" t="s">
        <v>118</v>
      </c>
      <c r="E223" s="794">
        <v>16</v>
      </c>
      <c r="F223" s="526">
        <v>207</v>
      </c>
      <c r="G223" s="526" t="s">
        <v>106</v>
      </c>
      <c r="H223" s="526" t="s">
        <v>106</v>
      </c>
      <c r="I223" s="926">
        <v>12</v>
      </c>
      <c r="J223" s="704">
        <f t="shared" si="52"/>
        <v>4.1666666666666661</v>
      </c>
      <c r="K223" s="929">
        <v>0.125</v>
      </c>
      <c r="L223" s="641">
        <v>4</v>
      </c>
      <c r="M223" s="695">
        <f t="shared" si="53"/>
        <v>0.5</v>
      </c>
      <c r="N223" s="923" t="s">
        <v>107</v>
      </c>
      <c r="O223" s="797">
        <v>0.1225</v>
      </c>
      <c r="P223" s="660">
        <v>43220</v>
      </c>
      <c r="Q223" s="660">
        <v>43235</v>
      </c>
      <c r="R223" s="695">
        <f t="shared" si="54"/>
        <v>2.0408163265306141</v>
      </c>
      <c r="S223" s="761">
        <f>IF(INDEX(Historical!$D$7:$D$1439,MATCH(B223,Historical!$B$7:$B$1446,0))=0,"n/a",(INDEX(Historical!$C$7:$C$1439,MATCH(B223,Historical!$B$7:$B$1446,0))/INDEX(Historical!$D$7:$D$1439,MATCH(B223,Historical!$B$7:$B$1446,0))-1)*100)</f>
        <v>2.051282051282044</v>
      </c>
      <c r="T223" s="761">
        <f>IF(INDEX(Historical!$F$7:$F$1432,MATCH(B223,Historical!$B$7:$B$1446,0))=0,"n/a",((INDEX(Historical!$C$7:$C$1439,MATCH(B223,Historical!$B$7:$B$1446,0))/INDEX(Historical!$F$7:$F$1432,MATCH(B223,Historical!$B$7:$B$1446,0)))^(1/3)-1)*100)</f>
        <v>2.0221558890183511</v>
      </c>
      <c r="U223" s="761">
        <f>IF(INDEX(Historical!$H$7:$H$1432,MATCH(B223,Historical!$B$7:$B$1446,0))=0,"n/a",((INDEX(Historical!$C$7:$C$1439,MATCH(B223,Historical!$B$7:$B$1446,0))/INDEX(Historical!$H$7:$H$1432,MATCH(B223,Historical!$B$7:$B$1446,0)))^(1/5)-1)*100)</f>
        <v>1.802006436815784</v>
      </c>
      <c r="V223" s="761">
        <f>IF(INDEX(Historical!$O$7:$O$1432,MATCH(B223,Historical!$B$7:$B$1446,0))=0,"n/a",((INDEX(Historical!$C$7:$C$1439,MATCH(B223,Historical!$B$7:$B$1446,0))/INDEX(Historical!$O$7:$O$1432,MATCH(B223,Historical!$B$7:$B$1446,0)))^(1/10)-1)*100)</f>
        <v>3.4323693302833247</v>
      </c>
      <c r="W223" s="762">
        <f t="shared" si="55"/>
        <v>0.52500365299180596</v>
      </c>
      <c r="X223" s="763" t="str">
        <f t="shared" si="56"/>
        <v>n/a</v>
      </c>
      <c r="Y223" s="927"/>
      <c r="Z223" s="704" t="str">
        <f t="shared" si="57"/>
        <v>n/a</v>
      </c>
      <c r="AA223" s="937" t="str">
        <f t="shared" si="58"/>
        <v>n/a</v>
      </c>
      <c r="AB223" s="641">
        <v>12</v>
      </c>
      <c r="AC223" s="918">
        <v>-1.1599999999999999</v>
      </c>
      <c r="AD223" s="918" t="s">
        <v>137</v>
      </c>
      <c r="AE223" s="918">
        <v>0.09</v>
      </c>
      <c r="AF223" s="918">
        <v>0.85</v>
      </c>
      <c r="AG223" s="918" t="s">
        <v>137</v>
      </c>
      <c r="AH223" s="918" t="s">
        <v>137</v>
      </c>
      <c r="AI223" s="918" t="s">
        <v>137</v>
      </c>
      <c r="AJ223" s="918" t="s">
        <v>137</v>
      </c>
      <c r="AK223" s="918" t="s">
        <v>137</v>
      </c>
      <c r="AL223" s="930">
        <v>66.930000000000007</v>
      </c>
      <c r="AM223" s="924">
        <v>3.42</v>
      </c>
      <c r="AN223" s="918" t="s">
        <v>137</v>
      </c>
      <c r="AO223" s="804" t="str">
        <f t="shared" si="59"/>
        <v>n/a</v>
      </c>
      <c r="AP223" s="805">
        <f t="shared" si="60"/>
        <v>5.9686731034824501</v>
      </c>
      <c r="AQ223" s="938" t="str">
        <f t="shared" si="61"/>
        <v>n/a</v>
      </c>
      <c r="AR223" s="704">
        <f>INDEX(Historical!$C$7:$C$1439,MATCH(B223,Historical!$B$7:$B$1446,0))*IF(AH223="n/a",1.03,IF(AH223&lt;0,1.01,IF(AH223&gt;10,1.1,(1+AH223/100))))</f>
        <v>0.51242500000000002</v>
      </c>
      <c r="AS223" s="937">
        <f t="shared" si="62"/>
        <v>0.52779775000000007</v>
      </c>
      <c r="AT223" s="937">
        <f t="shared" si="66"/>
        <v>0.54363168250000005</v>
      </c>
      <c r="AU223" s="937">
        <f t="shared" si="66"/>
        <v>0.55994063297500007</v>
      </c>
      <c r="AV223" s="937">
        <f t="shared" si="66"/>
        <v>0.57673885196425012</v>
      </c>
      <c r="AW223" s="704">
        <f t="shared" si="63"/>
        <v>2.7205339174392504</v>
      </c>
      <c r="AX223" s="812">
        <f t="shared" si="64"/>
        <v>22.671115978660421</v>
      </c>
      <c r="AY223" s="997" t="s">
        <v>137</v>
      </c>
      <c r="AZ223" s="924">
        <v>4.2</v>
      </c>
      <c r="BA223" s="924">
        <v>-22.82</v>
      </c>
      <c r="BB223" s="924">
        <v>-7.79</v>
      </c>
      <c r="BC223" s="924">
        <v>-18.41</v>
      </c>
      <c r="BE223" s="666">
        <v>2003</v>
      </c>
      <c r="BF223" s="948" t="e">
        <f>#VALUE!</f>
        <v>#VALUE!</v>
      </c>
      <c r="BG223" s="933" t="s">
        <v>137</v>
      </c>
    </row>
    <row r="224" spans="1:59" ht="11.25" customHeight="1" x14ac:dyDescent="0.2">
      <c r="A224" s="611" t="s">
        <v>1602</v>
      </c>
      <c r="B224" s="927" t="s">
        <v>1603</v>
      </c>
      <c r="C224" s="994" t="s">
        <v>154</v>
      </c>
      <c r="D224" s="994" t="s">
        <v>4358</v>
      </c>
      <c r="E224" s="794">
        <v>8</v>
      </c>
      <c r="F224" s="526">
        <v>558</v>
      </c>
      <c r="G224" s="526" t="s">
        <v>106</v>
      </c>
      <c r="H224" s="526" t="s">
        <v>106</v>
      </c>
      <c r="I224" s="926">
        <v>89.92</v>
      </c>
      <c r="J224" s="704">
        <f t="shared" si="52"/>
        <v>2.3576512455516014</v>
      </c>
      <c r="K224" s="929">
        <v>0.53</v>
      </c>
      <c r="L224" s="641">
        <v>4</v>
      </c>
      <c r="M224" s="695">
        <f t="shared" si="53"/>
        <v>2.12</v>
      </c>
      <c r="N224" s="923" t="s">
        <v>625</v>
      </c>
      <c r="O224" s="797">
        <v>0.5</v>
      </c>
      <c r="P224" s="917">
        <v>43479</v>
      </c>
      <c r="Q224" s="917">
        <v>43495</v>
      </c>
      <c r="R224" s="695">
        <f t="shared" si="54"/>
        <v>6.0000000000000053</v>
      </c>
      <c r="S224" s="761">
        <f>IF(INDEX(Historical!$D$7:$D$1439,MATCH(B224,Historical!$B$7:$B$1446,0))=0,"n/a",(INDEX(Historical!$C$7:$C$1439,MATCH(B224,Historical!$B$7:$B$1446,0))/INDEX(Historical!$D$7:$D$1439,MATCH(B224,Historical!$B$7:$B$1446,0))-1)*100)</f>
        <v>8.333333333333325</v>
      </c>
      <c r="T224" s="761">
        <f>IF(INDEX(Historical!$F$7:$F$1432,MATCH(B224,Historical!$B$7:$B$1446,0))=0,"n/a",((INDEX(Historical!$C$7:$C$1439,MATCH(B224,Historical!$B$7:$B$1446,0))/INDEX(Historical!$F$7:$F$1432,MATCH(B224,Historical!$B$7:$B$1446,0)))^(1/3)-1)*100)</f>
        <v>9.8767382997311017</v>
      </c>
      <c r="U224" s="761">
        <f>IF(INDEX(Historical!$H$7:$H$1432,MATCH(B224,Historical!$B$7:$B$1446,0))=0,"n/a",((INDEX(Historical!$C$7:$C$1439,MATCH(B224,Historical!$B$7:$B$1446,0))/INDEX(Historical!$H$7:$H$1432,MATCH(B224,Historical!$B$7:$B$1446,0)))^(1/5)-1)*100)</f>
        <v>10.197228772148016</v>
      </c>
      <c r="V224" s="761">
        <f>IF(INDEX(Historical!$O$7:$O$1432,MATCH(B224,Historical!$B$7:$B$1446,0))=0,"n/a",((INDEX(Historical!$C$7:$C$1439,MATCH(B224,Historical!$B$7:$B$1446,0))/INDEX(Historical!$O$7:$O$1432,MATCH(B224,Historical!$B$7:$B$1446,0)))^(1/10)-1)*100)</f>
        <v>17.164882683060824</v>
      </c>
      <c r="W224" s="762">
        <f t="shared" si="55"/>
        <v>0.59407506363041784</v>
      </c>
      <c r="X224" s="763" t="str">
        <f t="shared" si="56"/>
        <v>n/a</v>
      </c>
      <c r="Y224" s="715"/>
      <c r="Z224" s="704">
        <f t="shared" si="57"/>
        <v>41.005802707930371</v>
      </c>
      <c r="AA224" s="937">
        <f t="shared" si="58"/>
        <v>17.392649903288202</v>
      </c>
      <c r="AB224" s="641">
        <v>12</v>
      </c>
      <c r="AC224" s="918">
        <v>5.17</v>
      </c>
      <c r="AD224" s="918">
        <v>2.95</v>
      </c>
      <c r="AE224" s="918">
        <v>1.61</v>
      </c>
      <c r="AF224" s="918">
        <v>2.34</v>
      </c>
      <c r="AG224" s="918">
        <v>14.099999999999998</v>
      </c>
      <c r="AH224" s="918">
        <v>9.1999999999999993</v>
      </c>
      <c r="AI224" s="918">
        <v>5.07</v>
      </c>
      <c r="AJ224" s="918">
        <v>-0.5</v>
      </c>
      <c r="AK224" s="918">
        <v>5.89</v>
      </c>
      <c r="AL224" s="930">
        <v>12120</v>
      </c>
      <c r="AM224" s="924">
        <v>0.4</v>
      </c>
      <c r="AN224" s="918">
        <v>0.75</v>
      </c>
      <c r="AO224" s="804">
        <f t="shared" si="59"/>
        <v>-4.8377698855885853</v>
      </c>
      <c r="AP224" s="805">
        <f t="shared" si="60"/>
        <v>12.554880017699617</v>
      </c>
      <c r="AQ224" s="938">
        <f t="shared" si="61"/>
        <v>34.492958549582539</v>
      </c>
      <c r="AR224" s="704">
        <f>INDEX(Historical!$C$7:$C$1439,MATCH(B224,Historical!$B$7:$B$1446,0))*IF(AH224="n/a",1.03,IF(AH224&lt;0,1.01,IF(AH224&gt;10,1.1,(1+AH224/100))))</f>
        <v>2.1294</v>
      </c>
      <c r="AS224" s="937">
        <f t="shared" si="62"/>
        <v>2.2373605799999998</v>
      </c>
      <c r="AT224" s="937">
        <f t="shared" si="66"/>
        <v>2.3691411181619997</v>
      </c>
      <c r="AU224" s="937">
        <f t="shared" si="66"/>
        <v>2.5086835300217412</v>
      </c>
      <c r="AV224" s="937">
        <f t="shared" si="66"/>
        <v>2.6564449899400215</v>
      </c>
      <c r="AW224" s="704">
        <f t="shared" si="63"/>
        <v>11.901030218123763</v>
      </c>
      <c r="AX224" s="812">
        <f t="shared" si="64"/>
        <v>13.235131470333366</v>
      </c>
      <c r="AY224" s="997">
        <v>0.89</v>
      </c>
      <c r="AZ224" s="924">
        <v>13.889999999999999</v>
      </c>
      <c r="BA224" s="924">
        <v>-22.81</v>
      </c>
      <c r="BB224" s="924">
        <v>3.1</v>
      </c>
      <c r="BC224" s="924">
        <v>-8.09</v>
      </c>
      <c r="BE224" s="666">
        <v>2012</v>
      </c>
      <c r="BF224" s="948" t="e">
        <f>#VALUE!</f>
        <v>#VALUE!</v>
      </c>
      <c r="BG224" s="933">
        <v>6.8000000000000007</v>
      </c>
    </row>
    <row r="225" spans="1:59" ht="11.25" customHeight="1" x14ac:dyDescent="0.2">
      <c r="A225" s="932" t="s">
        <v>4425</v>
      </c>
      <c r="B225" s="927" t="s">
        <v>3826</v>
      </c>
      <c r="C225" s="994" t="s">
        <v>247</v>
      </c>
      <c r="D225" s="994" t="s">
        <v>4388</v>
      </c>
      <c r="E225" s="794">
        <v>5</v>
      </c>
      <c r="F225" s="526">
        <v>847</v>
      </c>
      <c r="G225" s="526" t="s">
        <v>106</v>
      </c>
      <c r="H225" s="526" t="s">
        <v>106</v>
      </c>
      <c r="I225" s="926">
        <v>41.38</v>
      </c>
      <c r="J225" s="704">
        <f t="shared" si="52"/>
        <v>1.4499758337361044</v>
      </c>
      <c r="K225" s="929">
        <v>0.15</v>
      </c>
      <c r="L225" s="641">
        <v>4</v>
      </c>
      <c r="M225" s="695">
        <f t="shared" si="53"/>
        <v>0.6</v>
      </c>
      <c r="N225" s="923" t="s">
        <v>149</v>
      </c>
      <c r="O225" s="797">
        <v>0.125</v>
      </c>
      <c r="P225" s="917">
        <v>43427</v>
      </c>
      <c r="Q225" s="917">
        <v>43444</v>
      </c>
      <c r="R225" s="695">
        <f t="shared" si="54"/>
        <v>19.999999999999996</v>
      </c>
      <c r="S225" s="761">
        <f>IF(INDEX(Historical!$D$7:$D$1439,MATCH(B225,Historical!$B$7:$B$1446,0))=0,"n/a",(INDEX(Historical!$C$7:$C$1439,MATCH(B225,Historical!$B$7:$B$1446,0))/INDEX(Historical!$D$7:$D$1439,MATCH(B225,Historical!$B$7:$B$1446,0))-1)*100)</f>
        <v>23.529411764705888</v>
      </c>
      <c r="T225" s="761">
        <f>IF(INDEX(Historical!$F$7:$F$1432,MATCH(B225,Historical!$B$7:$B$1446,0))=0,"n/a",((INDEX(Historical!$C$7:$C$1439,MATCH(B225,Historical!$B$7:$B$1446,0))/INDEX(Historical!$F$7:$F$1432,MATCH(B225,Historical!$B$7:$B$1446,0)))^(1/3)-1)*100)</f>
        <v>25.202165069844828</v>
      </c>
      <c r="U225" s="761" t="str">
        <f>IF(INDEX(Historical!$H$7:$H$1432,MATCH(B225,Historical!$B$7:$B$1446,0))=0,"n/a",((INDEX(Historical!$C$7:$C$1439,MATCH(B225,Historical!$B$7:$B$1446,0))/INDEX(Historical!$H$7:$H$1432,MATCH(B225,Historical!$B$7:$B$1446,0)))^(1/5)-1)*100)</f>
        <v>n/a</v>
      </c>
      <c r="V225" s="761">
        <f>IF(INDEX(Historical!$O$7:$O$1432,MATCH(B225,Historical!$B$7:$B$1446,0))=0,"n/a",((INDEX(Historical!$C$7:$C$1439,MATCH(B225,Historical!$B$7:$B$1446,0))/INDEX(Historical!$O$7:$O$1432,MATCH(B225,Historical!$B$7:$B$1446,0)))^(1/10)-1)*100)</f>
        <v>4.5173891819142664</v>
      </c>
      <c r="W225" s="762" t="str">
        <f t="shared" si="55"/>
        <v>n/a</v>
      </c>
      <c r="X225" s="763" t="str">
        <f t="shared" si="56"/>
        <v>n/a</v>
      </c>
      <c r="Y225" s="928"/>
      <c r="Z225" s="704">
        <f t="shared" si="57"/>
        <v>14.742014742014742</v>
      </c>
      <c r="AA225" s="937">
        <f t="shared" si="58"/>
        <v>10.167076167076168</v>
      </c>
      <c r="AB225" s="641">
        <v>9</v>
      </c>
      <c r="AC225" s="918">
        <v>4.07</v>
      </c>
      <c r="AD225" s="918">
        <v>1.05</v>
      </c>
      <c r="AE225" s="918">
        <v>0.94</v>
      </c>
      <c r="AF225" s="918">
        <v>1.7</v>
      </c>
      <c r="AG225" s="918">
        <v>17.899999999999999</v>
      </c>
      <c r="AH225" s="918">
        <v>49.3</v>
      </c>
      <c r="AI225" s="918">
        <v>10.76</v>
      </c>
      <c r="AJ225" s="918">
        <v>26.400000000000002</v>
      </c>
      <c r="AK225" s="918">
        <v>9.67</v>
      </c>
      <c r="AL225" s="930">
        <v>15310</v>
      </c>
      <c r="AM225" s="924">
        <v>6.5</v>
      </c>
      <c r="AN225" s="918">
        <v>0.37</v>
      </c>
      <c r="AO225" s="804" t="str">
        <f t="shared" si="59"/>
        <v>n/a</v>
      </c>
      <c r="AP225" s="805" t="str">
        <f t="shared" si="60"/>
        <v>n/a</v>
      </c>
      <c r="AQ225" s="938">
        <f t="shared" si="61"/>
        <v>-12.354173620240871</v>
      </c>
      <c r="AR225" s="704">
        <f>INDEX(Historical!$C$7:$C$1439,MATCH(B225,Historical!$B$7:$B$1446,0))*IF(AH225="n/a",1.03,IF(AH225&lt;0,1.01,IF(AH225&gt;10,1.1,(1+AH225/100))))</f>
        <v>0.57750000000000012</v>
      </c>
      <c r="AS225" s="937">
        <f t="shared" si="62"/>
        <v>0.6352500000000002</v>
      </c>
      <c r="AT225" s="937">
        <f t="shared" si="66"/>
        <v>0.69667867500000025</v>
      </c>
      <c r="AU225" s="937">
        <f t="shared" si="66"/>
        <v>0.76404750287250023</v>
      </c>
      <c r="AV225" s="937">
        <f t="shared" si="66"/>
        <v>0.83793089640027096</v>
      </c>
      <c r="AW225" s="704">
        <f t="shared" si="63"/>
        <v>3.5114070742727717</v>
      </c>
      <c r="AX225" s="812">
        <f t="shared" si="64"/>
        <v>8.4857590001758609</v>
      </c>
      <c r="AY225" s="997">
        <v>1.23</v>
      </c>
      <c r="AZ225" s="924">
        <v>27.76</v>
      </c>
      <c r="BA225" s="924">
        <v>-11.959999999999999</v>
      </c>
      <c r="BB225" s="924">
        <v>5</v>
      </c>
      <c r="BC225" s="924">
        <v>4.04</v>
      </c>
      <c r="BE225" s="666">
        <v>2014</v>
      </c>
      <c r="BF225" s="948" t="e">
        <f>#VALUE!</f>
        <v>#VALUE!</v>
      </c>
      <c r="BG225" s="933">
        <v>11.200000000000001</v>
      </c>
    </row>
    <row r="226" spans="1:59" ht="11.25" customHeight="1" x14ac:dyDescent="0.2">
      <c r="A226" s="932" t="s">
        <v>3828</v>
      </c>
      <c r="B226" s="927" t="s">
        <v>3829</v>
      </c>
      <c r="C226" s="994" t="s">
        <v>108</v>
      </c>
      <c r="D226" s="994" t="s">
        <v>4372</v>
      </c>
      <c r="E226" s="794">
        <v>5</v>
      </c>
      <c r="F226" s="526">
        <v>844</v>
      </c>
      <c r="G226" s="526" t="s">
        <v>106</v>
      </c>
      <c r="H226" s="526" t="s">
        <v>106</v>
      </c>
      <c r="I226" s="926">
        <v>140</v>
      </c>
      <c r="J226" s="704">
        <f t="shared" si="52"/>
        <v>5.7142857142857144</v>
      </c>
      <c r="K226" s="929">
        <v>8</v>
      </c>
      <c r="L226" s="641">
        <v>1</v>
      </c>
      <c r="M226" s="695">
        <f t="shared" si="53"/>
        <v>8</v>
      </c>
      <c r="N226" s="923" t="s">
        <v>172</v>
      </c>
      <c r="O226" s="797">
        <v>7</v>
      </c>
      <c r="P226" s="917">
        <v>43434</v>
      </c>
      <c r="Q226" s="917">
        <v>43437</v>
      </c>
      <c r="R226" s="695">
        <f t="shared" si="54"/>
        <v>14.285714285714285</v>
      </c>
      <c r="S226" s="761">
        <f>IF(INDEX(Historical!$D$7:$D$1439,MATCH(B226,Historical!$B$7:$B$1446,0))=0,"n/a",(INDEX(Historical!$C$7:$C$1439,MATCH(B226,Historical!$B$7:$B$1446,0))/INDEX(Historical!$D$7:$D$1439,MATCH(B226,Historical!$B$7:$B$1446,0))-1)*100)</f>
        <v>14.285714285714279</v>
      </c>
      <c r="T226" s="761">
        <f>IF(INDEX(Historical!$F$7:$F$1432,MATCH(B226,Historical!$B$7:$B$1446,0))=0,"n/a",((INDEX(Historical!$C$7:$C$1439,MATCH(B226,Historical!$B$7:$B$1446,0))/INDEX(Historical!$F$7:$F$1432,MATCH(B226,Historical!$B$7:$B$1446,0)))^(1/3)-1)*100)</f>
        <v>16.960709528514649</v>
      </c>
      <c r="U226" s="761">
        <f>IF(INDEX(Historical!$H$7:$H$1432,MATCH(B226,Historical!$B$7:$B$1446,0))=0,"n/a",((INDEX(Historical!$C$7:$C$1439,MATCH(B226,Historical!$B$7:$B$1446,0))/INDEX(Historical!$H$7:$H$1432,MATCH(B226,Historical!$B$7:$B$1446,0)))^(1/5)-1)*100)</f>
        <v>21.672868378641152</v>
      </c>
      <c r="V226" s="761">
        <f>IF(INDEX(Historical!$O$7:$O$1432,MATCH(B226,Historical!$B$7:$B$1446,0))=0,"n/a",((INDEX(Historical!$C$7:$C$1439,MATCH(B226,Historical!$B$7:$B$1446,0))/INDEX(Historical!$O$7:$O$1432,MATCH(B226,Historical!$B$7:$B$1446,0)))^(1/10)-1)*100)</f>
        <v>-2.2067231457071457</v>
      </c>
      <c r="W226" s="762" t="str">
        <f t="shared" si="55"/>
        <v>n/a</v>
      </c>
      <c r="X226" s="763">
        <f t="shared" si="56"/>
        <v>1.5704977085971847</v>
      </c>
      <c r="Y226" s="928"/>
      <c r="Z226" s="704">
        <f t="shared" si="57"/>
        <v>60.514372163388799</v>
      </c>
      <c r="AA226" s="937">
        <f t="shared" si="58"/>
        <v>10.59001512859304</v>
      </c>
      <c r="AB226" s="641">
        <v>12</v>
      </c>
      <c r="AC226" s="918">
        <v>13.22</v>
      </c>
      <c r="AD226" s="918" t="s">
        <v>137</v>
      </c>
      <c r="AE226" s="918">
        <v>3.43</v>
      </c>
      <c r="AF226" s="918">
        <v>2.5099999999999998</v>
      </c>
      <c r="AG226" s="918">
        <v>23.200000000000003</v>
      </c>
      <c r="AH226" s="918">
        <v>-14.799999999999999</v>
      </c>
      <c r="AI226" s="918" t="s">
        <v>137</v>
      </c>
      <c r="AJ226" s="918">
        <v>13.8</v>
      </c>
      <c r="AK226" s="918" t="s">
        <v>137</v>
      </c>
      <c r="AL226" s="930">
        <v>499.8</v>
      </c>
      <c r="AM226" s="924">
        <v>2.1999999999999997</v>
      </c>
      <c r="AN226" s="918">
        <v>0</v>
      </c>
      <c r="AO226" s="804">
        <f t="shared" si="59"/>
        <v>16.797138964333826</v>
      </c>
      <c r="AP226" s="805">
        <f t="shared" si="60"/>
        <v>27.387154092926867</v>
      </c>
      <c r="AQ226" s="938">
        <f t="shared" si="61"/>
        <v>8.6910769572155147</v>
      </c>
      <c r="AR226" s="704">
        <f>INDEX(Historical!$C$7:$C$1439,MATCH(B226,Historical!$B$7:$B$1446,0))*IF(AH226="n/a",1.03,IF(AH226&lt;0,1.01,IF(AH226&gt;10,1.1,(1+AH226/100))))</f>
        <v>8.08</v>
      </c>
      <c r="AS226" s="937">
        <f t="shared" si="62"/>
        <v>8.3224</v>
      </c>
      <c r="AT226" s="937">
        <f t="shared" si="66"/>
        <v>8.5720720000000004</v>
      </c>
      <c r="AU226" s="937">
        <f t="shared" si="66"/>
        <v>8.8292341600000004</v>
      </c>
      <c r="AV226" s="937">
        <f t="shared" si="66"/>
        <v>9.0941111848000009</v>
      </c>
      <c r="AW226" s="704">
        <f t="shared" si="63"/>
        <v>42.897817344799996</v>
      </c>
      <c r="AX226" s="812">
        <f t="shared" si="64"/>
        <v>30.641298103428571</v>
      </c>
      <c r="AY226" s="997">
        <v>0.67</v>
      </c>
      <c r="AZ226" s="924">
        <v>5.65</v>
      </c>
      <c r="BA226" s="924">
        <v>-30.04</v>
      </c>
      <c r="BB226" s="924">
        <v>-4.74</v>
      </c>
      <c r="BC226" s="924">
        <v>-14.52</v>
      </c>
      <c r="BE226" s="666">
        <v>2014</v>
      </c>
      <c r="BF226" s="948" t="e">
        <f>#VALUE!</f>
        <v>#VALUE!</v>
      </c>
      <c r="BG226" s="933">
        <v>14.899999999999999</v>
      </c>
    </row>
    <row r="227" spans="1:59" ht="11.25" customHeight="1" x14ac:dyDescent="0.2">
      <c r="A227" s="611" t="s">
        <v>2171</v>
      </c>
      <c r="B227" s="927" t="s">
        <v>2172</v>
      </c>
      <c r="C227" s="994" t="s">
        <v>154</v>
      </c>
      <c r="D227" s="994" t="s">
        <v>4361</v>
      </c>
      <c r="E227" s="794">
        <v>6</v>
      </c>
      <c r="F227" s="526">
        <v>795</v>
      </c>
      <c r="G227" s="526" t="s">
        <v>106</v>
      </c>
      <c r="H227" s="526" t="s">
        <v>106</v>
      </c>
      <c r="I227" s="926">
        <v>132.02000000000001</v>
      </c>
      <c r="J227" s="704">
        <f t="shared" si="52"/>
        <v>0.51507347371610357</v>
      </c>
      <c r="K227" s="929">
        <v>0.17</v>
      </c>
      <c r="L227" s="641">
        <v>4</v>
      </c>
      <c r="M227" s="695">
        <f t="shared" si="53"/>
        <v>0.68</v>
      </c>
      <c r="N227" s="923" t="s">
        <v>4085</v>
      </c>
      <c r="O227" s="797">
        <v>0.16</v>
      </c>
      <c r="P227" s="917">
        <v>43552</v>
      </c>
      <c r="Q227" s="917">
        <v>43581</v>
      </c>
      <c r="R227" s="695">
        <f t="shared" si="54"/>
        <v>6.2500000000000053</v>
      </c>
      <c r="S227" s="761">
        <f>IF(INDEX(Historical!$D$7:$D$1439,MATCH(B227,Historical!$B$7:$B$1446,0))=0,"n/a",(INDEX(Historical!$C$7:$C$1439,MATCH(B227,Historical!$B$7:$B$1446,0))/INDEX(Historical!$D$7:$D$1439,MATCH(B227,Historical!$B$7:$B$1446,0))-1)*100)</f>
        <v>13.761467889908241</v>
      </c>
      <c r="T227" s="761">
        <f>IF(INDEX(Historical!$F$7:$F$1432,MATCH(B227,Historical!$B$7:$B$1446,0))=0,"n/a",((INDEX(Historical!$C$7:$C$1439,MATCH(B227,Historical!$B$7:$B$1446,0))/INDEX(Historical!$F$7:$F$1432,MATCH(B227,Historical!$B$7:$B$1446,0)))^(1/3)-1)*100)</f>
        <v>19.367102954068383</v>
      </c>
      <c r="U227" s="761">
        <f>IF(INDEX(Historical!$H$7:$H$1432,MATCH(B227,Historical!$B$7:$B$1446,0))=0,"n/a",((INDEX(Historical!$C$7:$C$1439,MATCH(B227,Historical!$B$7:$B$1446,0))/INDEX(Historical!$H$7:$H$1432,MATCH(B227,Historical!$B$7:$B$1446,0)))^(1/5)-1)*100)</f>
        <v>60.913861136842741</v>
      </c>
      <c r="V227" s="761">
        <f>IF(INDEX(Historical!$O$7:$O$1432,MATCH(B227,Historical!$B$7:$B$1446,0))=0,"n/a",((INDEX(Historical!$C$7:$C$1439,MATCH(B227,Historical!$B$7:$B$1446,0))/INDEX(Historical!$O$7:$O$1432,MATCH(B227,Historical!$B$7:$B$1446,0)))^(1/10)-1)*100)</f>
        <v>33.500103654377767</v>
      </c>
      <c r="W227" s="762">
        <f t="shared" si="55"/>
        <v>1.8183185868704788</v>
      </c>
      <c r="X227" s="763">
        <f t="shared" si="56"/>
        <v>152.28465284210685</v>
      </c>
      <c r="Y227" s="728"/>
      <c r="Z227" s="704">
        <f t="shared" si="57"/>
        <v>18.230563002680967</v>
      </c>
      <c r="AA227" s="937">
        <f t="shared" si="58"/>
        <v>35.394101876675606</v>
      </c>
      <c r="AB227" s="641">
        <v>12</v>
      </c>
      <c r="AC227" s="918">
        <v>3.73</v>
      </c>
      <c r="AD227" s="918">
        <v>5.24</v>
      </c>
      <c r="AE227" s="918">
        <v>4.82</v>
      </c>
      <c r="AF227" s="918">
        <v>3.28</v>
      </c>
      <c r="AG227" s="918">
        <v>9.6</v>
      </c>
      <c r="AH227" s="918">
        <v>6.4</v>
      </c>
      <c r="AI227" s="918">
        <v>9.7799999999999994</v>
      </c>
      <c r="AJ227" s="918">
        <v>0.4</v>
      </c>
      <c r="AK227" s="918">
        <v>6.77</v>
      </c>
      <c r="AL227" s="930">
        <v>95950</v>
      </c>
      <c r="AM227" s="924">
        <v>0.6</v>
      </c>
      <c r="AN227" s="918">
        <v>0.35</v>
      </c>
      <c r="AO227" s="804">
        <f t="shared" si="59"/>
        <v>26.034832733883235</v>
      </c>
      <c r="AP227" s="805">
        <f t="shared" si="60"/>
        <v>61.428934610558841</v>
      </c>
      <c r="AQ227" s="938">
        <f t="shared" si="61"/>
        <v>127.14914743450048</v>
      </c>
      <c r="AR227" s="704">
        <f>INDEX(Historical!$C$7:$C$1439,MATCH(B227,Historical!$B$7:$B$1446,0))*IF(AH227="n/a",1.03,IF(AH227&lt;0,1.01,IF(AH227&gt;10,1.1,(1+AH227/100))))</f>
        <v>0.65968000000000004</v>
      </c>
      <c r="AS227" s="937">
        <f t="shared" si="62"/>
        <v>0.72419670400000002</v>
      </c>
      <c r="AT227" s="937">
        <f t="shared" ref="AT227:AV246" si="67">IF($AK227="n/a",1.03*AS227,IF($AK227&lt;0,1.01*AS227,IF($AK227&gt;10,1.1*AS227,(1+$AK227/100)*AS227)))</f>
        <v>0.77322482086080013</v>
      </c>
      <c r="AU227" s="937">
        <f t="shared" si="67"/>
        <v>0.82557214123307643</v>
      </c>
      <c r="AV227" s="937">
        <f t="shared" si="67"/>
        <v>0.88146337519455575</v>
      </c>
      <c r="AW227" s="704">
        <f t="shared" si="63"/>
        <v>3.8641370412884326</v>
      </c>
      <c r="AX227" s="812">
        <f t="shared" si="64"/>
        <v>2.9269330717227935</v>
      </c>
      <c r="AY227" s="997">
        <v>1.05</v>
      </c>
      <c r="AZ227" s="924">
        <v>39.57</v>
      </c>
      <c r="BA227" s="924">
        <v>-0.44</v>
      </c>
      <c r="BB227" s="924">
        <v>11.99</v>
      </c>
      <c r="BC227" s="924">
        <v>24.27</v>
      </c>
      <c r="BE227" s="666">
        <v>2014</v>
      </c>
      <c r="BF227" s="948" t="e">
        <f>#VALUE!</f>
        <v>#VALUE!</v>
      </c>
      <c r="BG227" s="933">
        <v>5.6000000000000005</v>
      </c>
    </row>
    <row r="228" spans="1:59" ht="11.25" customHeight="1" x14ac:dyDescent="0.2">
      <c r="A228" s="537" t="s">
        <v>1782</v>
      </c>
      <c r="B228" s="927" t="s">
        <v>1783</v>
      </c>
      <c r="C228" s="994" t="s">
        <v>4380</v>
      </c>
      <c r="D228" s="994" t="s">
        <v>1784</v>
      </c>
      <c r="E228" s="794">
        <v>9</v>
      </c>
      <c r="F228" s="526">
        <v>408</v>
      </c>
      <c r="G228" s="526" t="s">
        <v>106</v>
      </c>
      <c r="H228" s="526" t="s">
        <v>106</v>
      </c>
      <c r="I228" s="926">
        <v>111.03</v>
      </c>
      <c r="J228" s="704">
        <f t="shared" si="52"/>
        <v>1.5851571647302529</v>
      </c>
      <c r="K228" s="929">
        <v>0.88</v>
      </c>
      <c r="L228" s="641">
        <v>2</v>
      </c>
      <c r="M228" s="695">
        <f t="shared" si="53"/>
        <v>1.76</v>
      </c>
      <c r="N228" s="923" t="s">
        <v>231</v>
      </c>
      <c r="O228" s="797">
        <v>0.84</v>
      </c>
      <c r="P228" s="917">
        <v>43441</v>
      </c>
      <c r="Q228" s="917">
        <v>43475</v>
      </c>
      <c r="R228" s="695">
        <f t="shared" si="54"/>
        <v>4.7619047619047663</v>
      </c>
      <c r="S228" s="761">
        <f>IF(INDEX(Historical!$D$7:$D$1439,MATCH(B228,Historical!$B$7:$B$1446,0))=0,"n/a",(INDEX(Historical!$C$7:$C$1439,MATCH(B228,Historical!$B$7:$B$1446,0))/INDEX(Historical!$D$7:$D$1439,MATCH(B228,Historical!$B$7:$B$1446,0))-1)*100)</f>
        <v>7.6923076923076872</v>
      </c>
      <c r="T228" s="761">
        <f>IF(INDEX(Historical!$F$7:$F$1432,MATCH(B228,Historical!$B$7:$B$1446,0))=0,"n/a",((INDEX(Historical!$C$7:$C$1439,MATCH(B228,Historical!$B$7:$B$1446,0))/INDEX(Historical!$F$7:$F$1432,MATCH(B228,Historical!$B$7:$B$1446,0)))^(1/3)-1)*100)</f>
        <v>7.5619097349695741</v>
      </c>
      <c r="U228" s="761">
        <f>IF(INDEX(Historical!$H$7:$H$1432,MATCH(B228,Historical!$B$7:$B$1446,0))=0,"n/a",((INDEX(Historical!$C$7:$C$1439,MATCH(B228,Historical!$B$7:$B$1446,0))/INDEX(Historical!$H$7:$H$1432,MATCH(B228,Historical!$B$7:$B$1446,0)))^(1/5)-1)*100)</f>
        <v>17.503175548239234</v>
      </c>
      <c r="V228" s="761">
        <f>IF(INDEX(Historical!$O$7:$O$1432,MATCH(B228,Historical!$B$7:$B$1446,0))=0,"n/a",((INDEX(Historical!$C$7:$C$1439,MATCH(B228,Historical!$B$7:$B$1446,0))/INDEX(Historical!$O$7:$O$1432,MATCH(B228,Historical!$B$7:$B$1446,0)))^(1/10)-1)*100)</f>
        <v>16.983368811009349</v>
      </c>
      <c r="W228" s="762">
        <f t="shared" si="55"/>
        <v>1.0306068096980221</v>
      </c>
      <c r="X228" s="763">
        <f t="shared" si="56"/>
        <v>1.0672668017219045</v>
      </c>
      <c r="Y228" s="928"/>
      <c r="Z228" s="704">
        <f t="shared" si="57"/>
        <v>24.30939226519337</v>
      </c>
      <c r="AA228" s="937">
        <f t="shared" si="58"/>
        <v>15.335635359116022</v>
      </c>
      <c r="AB228" s="641">
        <v>9</v>
      </c>
      <c r="AC228" s="918">
        <v>7.24</v>
      </c>
      <c r="AD228" s="918">
        <v>6.14</v>
      </c>
      <c r="AE228" s="918">
        <v>3.37</v>
      </c>
      <c r="AF228" s="918">
        <v>3.29</v>
      </c>
      <c r="AG228" s="918">
        <v>23</v>
      </c>
      <c r="AH228" s="918">
        <v>27.1</v>
      </c>
      <c r="AI228" s="918">
        <v>4.7600000000000007</v>
      </c>
      <c r="AJ228" s="918">
        <v>16.400000000000002</v>
      </c>
      <c r="AK228" s="918">
        <v>2.5</v>
      </c>
      <c r="AL228" s="930">
        <v>200380</v>
      </c>
      <c r="AM228" s="924">
        <v>0.1</v>
      </c>
      <c r="AN228" s="918">
        <v>0.41</v>
      </c>
      <c r="AO228" s="804">
        <f t="shared" si="59"/>
        <v>3.7526973538534634</v>
      </c>
      <c r="AP228" s="805">
        <f t="shared" si="60"/>
        <v>19.088332712969486</v>
      </c>
      <c r="AQ228" s="938">
        <f t="shared" si="61"/>
        <v>49.746809027759653</v>
      </c>
      <c r="AR228" s="704">
        <f>INDEX(Historical!$C$7:$C$1439,MATCH(B228,Historical!$B$7:$B$1446,0))*IF(AH228="n/a",1.03,IF(AH228&lt;0,1.01,IF(AH228&gt;10,1.1,(1+AH228/100))))</f>
        <v>1.8480000000000001</v>
      </c>
      <c r="AS228" s="937">
        <f t="shared" si="62"/>
        <v>1.9359648000000003</v>
      </c>
      <c r="AT228" s="937">
        <f t="shared" si="67"/>
        <v>1.9843639200000001</v>
      </c>
      <c r="AU228" s="937">
        <f t="shared" si="67"/>
        <v>2.0339730179999997</v>
      </c>
      <c r="AV228" s="937">
        <f t="shared" si="67"/>
        <v>2.0848223434499995</v>
      </c>
      <c r="AW228" s="704">
        <f t="shared" si="63"/>
        <v>9.8871240814500005</v>
      </c>
      <c r="AX228" s="812">
        <f t="shared" si="64"/>
        <v>8.9049122592542567</v>
      </c>
      <c r="AY228" s="997">
        <v>0.91</v>
      </c>
      <c r="AZ228" s="924">
        <v>13.669999999999998</v>
      </c>
      <c r="BA228" s="924">
        <v>-7.6300000000000008</v>
      </c>
      <c r="BB228" s="924">
        <v>-0.83</v>
      </c>
      <c r="BC228" s="924">
        <v>-0.71000000000000008</v>
      </c>
      <c r="BE228" s="666">
        <v>2011</v>
      </c>
      <c r="BF228" s="948" t="e">
        <f>#VALUE!</f>
        <v>#VALUE!</v>
      </c>
      <c r="BG228" s="933">
        <v>11.1</v>
      </c>
    </row>
    <row r="229" spans="1:59" ht="11.25" customHeight="1" x14ac:dyDescent="0.2">
      <c r="A229" s="611" t="s">
        <v>1115</v>
      </c>
      <c r="B229" s="927" t="s">
        <v>1116</v>
      </c>
      <c r="C229" s="994" t="s">
        <v>179</v>
      </c>
      <c r="D229" s="994" t="s">
        <v>4374</v>
      </c>
      <c r="E229" s="794">
        <v>7</v>
      </c>
      <c r="F229" s="526">
        <v>650</v>
      </c>
      <c r="G229" s="526" t="s">
        <v>106</v>
      </c>
      <c r="H229" s="526" t="s">
        <v>106</v>
      </c>
      <c r="I229" s="926">
        <v>32.43</v>
      </c>
      <c r="J229" s="704">
        <f t="shared" si="52"/>
        <v>9.9907493061979658</v>
      </c>
      <c r="K229" s="929">
        <v>0.81</v>
      </c>
      <c r="L229" s="641">
        <v>4</v>
      </c>
      <c r="M229" s="695">
        <f t="shared" si="53"/>
        <v>3.24</v>
      </c>
      <c r="N229" s="923" t="s">
        <v>107</v>
      </c>
      <c r="O229" s="797">
        <v>0.79</v>
      </c>
      <c r="P229" s="917">
        <v>43497</v>
      </c>
      <c r="Q229" s="917">
        <v>43508</v>
      </c>
      <c r="R229" s="695">
        <f t="shared" si="54"/>
        <v>2.5316455696202551</v>
      </c>
      <c r="S229" s="761">
        <f>IF(INDEX(Historical!$D$7:$D$1439,MATCH(B229,Historical!$B$7:$B$1446,0))=0,"n/a",(INDEX(Historical!$C$7:$C$1439,MATCH(B229,Historical!$B$7:$B$1446,0))/INDEX(Historical!$D$7:$D$1439,MATCH(B229,Historical!$B$7:$B$1446,0))-1)*100)</f>
        <v>8.7813620071684575</v>
      </c>
      <c r="T229" s="761">
        <f>IF(INDEX(Historical!$F$7:$F$1432,MATCH(B229,Historical!$B$7:$B$1446,0))=0,"n/a",((INDEX(Historical!$C$7:$C$1439,MATCH(B229,Historical!$B$7:$B$1446,0))/INDEX(Historical!$F$7:$F$1432,MATCH(B229,Historical!$B$7:$B$1446,0)))^(1/3)-1)*100)</f>
        <v>12.004373569447925</v>
      </c>
      <c r="U229" s="761">
        <f>IF(INDEX(Historical!$H$7:$H$1432,MATCH(B229,Historical!$B$7:$B$1446,0))=0,"n/a",((INDEX(Historical!$C$7:$C$1439,MATCH(B229,Historical!$B$7:$B$1446,0))/INDEX(Historical!$H$7:$H$1432,MATCH(B229,Historical!$B$7:$B$1446,0)))^(1/5)-1)*100)</f>
        <v>16.586842477978216</v>
      </c>
      <c r="V229" s="761" t="str">
        <f>IF(INDEX(Historical!$O$7:$O$1432,MATCH(B229,Historical!$B$7:$B$1446,0))=0,"n/a",((INDEX(Historical!$C$7:$C$1439,MATCH(B229,Historical!$B$7:$B$1446,0))/INDEX(Historical!$O$7:$O$1432,MATCH(B229,Historical!$B$7:$B$1446,0)))^(1/10)-1)*100)</f>
        <v>n/a</v>
      </c>
      <c r="W229" s="762" t="str">
        <f t="shared" si="55"/>
        <v>n/a</v>
      </c>
      <c r="X229" s="763">
        <f t="shared" si="56"/>
        <v>1.1439201708950495</v>
      </c>
      <c r="Y229" s="928"/>
      <c r="Z229" s="704">
        <f t="shared" si="57"/>
        <v>122.26415094339625</v>
      </c>
      <c r="AA229" s="937">
        <f t="shared" si="58"/>
        <v>12.237735849056603</v>
      </c>
      <c r="AB229" s="641">
        <v>12</v>
      </c>
      <c r="AC229" s="918">
        <v>2.65</v>
      </c>
      <c r="AD229" s="918">
        <v>0.8</v>
      </c>
      <c r="AE229" s="918">
        <v>1.24</v>
      </c>
      <c r="AF229" s="918" t="s">
        <v>137</v>
      </c>
      <c r="AG229" s="918">
        <v>-52.1</v>
      </c>
      <c r="AH229" s="918">
        <v>26.700000000000003</v>
      </c>
      <c r="AI229" s="918">
        <v>11.08</v>
      </c>
      <c r="AJ229" s="918">
        <v>14.499999999999998</v>
      </c>
      <c r="AK229" s="918">
        <v>15.340000000000002</v>
      </c>
      <c r="AL229" s="930">
        <v>812.37</v>
      </c>
      <c r="AM229" s="924">
        <v>0.5</v>
      </c>
      <c r="AN229" s="918" t="s">
        <v>137</v>
      </c>
      <c r="AO229" s="804">
        <f t="shared" si="59"/>
        <v>14.339855935119578</v>
      </c>
      <c r="AP229" s="805">
        <f t="shared" si="60"/>
        <v>26.577591784176182</v>
      </c>
      <c r="AQ229" s="938" t="str">
        <f t="shared" si="61"/>
        <v>n/a</v>
      </c>
      <c r="AR229" s="704">
        <f>INDEX(Historical!$C$7:$C$1439,MATCH(B229,Historical!$B$7:$B$1446,0))*IF(AH229="n/a",1.03,IF(AH229&lt;0,1.01,IF(AH229&gt;10,1.1,(1+AH229/100))))</f>
        <v>3.3385000000000002</v>
      </c>
      <c r="AS229" s="937">
        <f t="shared" si="62"/>
        <v>3.6723500000000007</v>
      </c>
      <c r="AT229" s="937">
        <f t="shared" si="67"/>
        <v>4.0395850000000006</v>
      </c>
      <c r="AU229" s="937">
        <f t="shared" si="67"/>
        <v>4.4435435000000014</v>
      </c>
      <c r="AV229" s="937">
        <f t="shared" si="67"/>
        <v>4.8878978500000017</v>
      </c>
      <c r="AW229" s="704">
        <f t="shared" si="63"/>
        <v>20.381876350000006</v>
      </c>
      <c r="AX229" s="812">
        <f t="shared" si="64"/>
        <v>62.848832408263974</v>
      </c>
      <c r="AY229" s="997">
        <v>1.05</v>
      </c>
      <c r="AZ229" s="924">
        <v>22.38</v>
      </c>
      <c r="BA229" s="924">
        <v>-8.6499999999999986</v>
      </c>
      <c r="BB229" s="924">
        <v>5.28</v>
      </c>
      <c r="BC229" s="924">
        <v>6.13</v>
      </c>
      <c r="BE229" s="666">
        <v>2013</v>
      </c>
      <c r="BF229" s="948" t="e">
        <f>#VALUE!</f>
        <v>#VALUE!</v>
      </c>
      <c r="BG229" s="933">
        <v>9.8000000000000007</v>
      </c>
    </row>
    <row r="230" spans="1:59" ht="11.25" customHeight="1" x14ac:dyDescent="0.2">
      <c r="A230" s="932" t="s">
        <v>4091</v>
      </c>
      <c r="B230" s="927" t="s">
        <v>4092</v>
      </c>
      <c r="C230" s="994" t="s">
        <v>247</v>
      </c>
      <c r="D230" s="994" t="s">
        <v>4354</v>
      </c>
      <c r="E230" s="794">
        <v>5</v>
      </c>
      <c r="F230" s="526">
        <v>872</v>
      </c>
      <c r="G230" s="526" t="s">
        <v>106</v>
      </c>
      <c r="H230" s="526" t="s">
        <v>106</v>
      </c>
      <c r="I230" s="926">
        <v>36.81</v>
      </c>
      <c r="J230" s="704">
        <f t="shared" si="52"/>
        <v>2.9883183917413745</v>
      </c>
      <c r="K230" s="929">
        <v>0.27500000000000002</v>
      </c>
      <c r="L230" s="641">
        <v>4</v>
      </c>
      <c r="M230" s="695">
        <f t="shared" si="53"/>
        <v>1.1000000000000001</v>
      </c>
      <c r="N230" s="923" t="s">
        <v>320</v>
      </c>
      <c r="O230" s="797">
        <v>0.22500000000000001</v>
      </c>
      <c r="P230" s="917">
        <v>43538</v>
      </c>
      <c r="Q230" s="917">
        <v>43553</v>
      </c>
      <c r="R230" s="695">
        <f t="shared" si="54"/>
        <v>22.222222222222229</v>
      </c>
      <c r="S230" s="761">
        <f>IF(INDEX(Historical!$D$7:$D$1439,MATCH(B230,Historical!$B$7:$B$1446,0))=0,"n/a",(INDEX(Historical!$C$7:$C$1439,MATCH(B230,Historical!$B$7:$B$1446,0))/INDEX(Historical!$D$7:$D$1439,MATCH(B230,Historical!$B$7:$B$1446,0))-1)*100)</f>
        <v>32.352941176470587</v>
      </c>
      <c r="T230" s="761">
        <f>IF(INDEX(Historical!$F$7:$F$1432,MATCH(B230,Historical!$B$7:$B$1446,0))=0,"n/a",((INDEX(Historical!$C$7:$C$1439,MATCH(B230,Historical!$B$7:$B$1446,0))/INDEX(Historical!$F$7:$F$1432,MATCH(B230,Historical!$B$7:$B$1446,0)))^(1/3)-1)*100)</f>
        <v>17.840146380897416</v>
      </c>
      <c r="U230" s="761">
        <f>IF(INDEX(Historical!$H$7:$H$1432,MATCH(B230,Historical!$B$7:$B$1446,0))=0,"n/a",((INDEX(Historical!$C$7:$C$1439,MATCH(B230,Historical!$B$7:$B$1446,0))/INDEX(Historical!$H$7:$H$1432,MATCH(B230,Historical!$B$7:$B$1446,0)))^(1/5)-1)*100)</f>
        <v>12.474611314209483</v>
      </c>
      <c r="V230" s="761" t="str">
        <f>IF(INDEX(Historical!$O$7:$O$1432,MATCH(B230,Historical!$B$7:$B$1446,0))=0,"n/a",((INDEX(Historical!$C$7:$C$1439,MATCH(B230,Historical!$B$7:$B$1446,0))/INDEX(Historical!$O$7:$O$1432,MATCH(B230,Historical!$B$7:$B$1446,0)))^(1/10)-1)*100)</f>
        <v>n/a</v>
      </c>
      <c r="W230" s="762" t="str">
        <f t="shared" si="55"/>
        <v>n/a</v>
      </c>
      <c r="X230" s="763">
        <f t="shared" si="56"/>
        <v>2.6541726200445708</v>
      </c>
      <c r="Y230" s="928"/>
      <c r="Z230" s="704">
        <f t="shared" si="57"/>
        <v>33.846153846153847</v>
      </c>
      <c r="AA230" s="937">
        <f t="shared" si="58"/>
        <v>11.326153846153847</v>
      </c>
      <c r="AB230" s="641">
        <v>1</v>
      </c>
      <c r="AC230" s="918">
        <v>3.25</v>
      </c>
      <c r="AD230" s="918" t="s">
        <v>137</v>
      </c>
      <c r="AE230" s="918">
        <v>0.44</v>
      </c>
      <c r="AF230" s="918">
        <v>1.93</v>
      </c>
      <c r="AG230" s="918">
        <v>17.5</v>
      </c>
      <c r="AH230" s="918">
        <v>17.599999999999998</v>
      </c>
      <c r="AI230" s="918">
        <v>3.9600000000000004</v>
      </c>
      <c r="AJ230" s="918">
        <v>4.7</v>
      </c>
      <c r="AK230" s="918">
        <v>-1.25</v>
      </c>
      <c r="AL230" s="930">
        <v>3710</v>
      </c>
      <c r="AM230" s="924">
        <v>0.2</v>
      </c>
      <c r="AN230" s="918">
        <v>0.24</v>
      </c>
      <c r="AO230" s="804">
        <f t="shared" si="59"/>
        <v>4.1367758597970106</v>
      </c>
      <c r="AP230" s="805">
        <f t="shared" si="60"/>
        <v>15.462929705950858</v>
      </c>
      <c r="AQ230" s="938">
        <f t="shared" si="61"/>
        <v>-1.4336615424764831</v>
      </c>
      <c r="AR230" s="704">
        <f>INDEX(Historical!$C$7:$C$1439,MATCH(B230,Historical!$B$7:$B$1446,0))*IF(AH230="n/a",1.03,IF(AH230&lt;0,1.01,IF(AH230&gt;10,1.1,(1+AH230/100))))</f>
        <v>0.9900000000000001</v>
      </c>
      <c r="AS230" s="937">
        <f t="shared" si="62"/>
        <v>1.0292040000000002</v>
      </c>
      <c r="AT230" s="937">
        <f t="shared" si="67"/>
        <v>1.0394960400000002</v>
      </c>
      <c r="AU230" s="937">
        <f t="shared" si="67"/>
        <v>1.0498910004000002</v>
      </c>
      <c r="AV230" s="937">
        <f t="shared" si="67"/>
        <v>1.0603899104040002</v>
      </c>
      <c r="AW230" s="704">
        <f t="shared" si="63"/>
        <v>5.1689809508040003</v>
      </c>
      <c r="AX230" s="812">
        <f t="shared" si="64"/>
        <v>14.04232803804401</v>
      </c>
      <c r="AY230" s="997">
        <v>0.55000000000000004</v>
      </c>
      <c r="AZ230" s="924">
        <v>23.98</v>
      </c>
      <c r="BA230" s="924">
        <v>-9.93</v>
      </c>
      <c r="BB230" s="924">
        <v>1.95</v>
      </c>
      <c r="BC230" s="924">
        <v>3.7600000000000002</v>
      </c>
      <c r="BE230" s="666">
        <v>2015</v>
      </c>
      <c r="BF230" s="948" t="e">
        <f>#VALUE!</f>
        <v>#VALUE!</v>
      </c>
      <c r="BG230" s="933">
        <v>7.7</v>
      </c>
    </row>
    <row r="231" spans="1:59" s="840" customFormat="1" ht="11.25" customHeight="1" x14ac:dyDescent="0.2">
      <c r="A231" s="843" t="s">
        <v>4339</v>
      </c>
      <c r="B231" s="1040" t="s">
        <v>3830</v>
      </c>
      <c r="C231" s="994" t="s">
        <v>4227</v>
      </c>
      <c r="D231" s="994" t="s">
        <v>4375</v>
      </c>
      <c r="E231" s="820">
        <v>5</v>
      </c>
      <c r="F231" s="526">
        <v>836</v>
      </c>
      <c r="G231" s="1151" t="s">
        <v>106</v>
      </c>
      <c r="H231" s="1151" t="s">
        <v>106</v>
      </c>
      <c r="I231" s="821">
        <v>62.97</v>
      </c>
      <c r="J231" s="822">
        <f t="shared" si="52"/>
        <v>1.2069239320311258</v>
      </c>
      <c r="K231" s="823">
        <v>0.19</v>
      </c>
      <c r="L231" s="824">
        <v>4</v>
      </c>
      <c r="M231" s="825">
        <f t="shared" si="53"/>
        <v>0.76</v>
      </c>
      <c r="N231" s="826" t="s">
        <v>107</v>
      </c>
      <c r="O231" s="827">
        <v>0.16</v>
      </c>
      <c r="P231" s="828">
        <v>43406</v>
      </c>
      <c r="Q231" s="828">
        <v>43418</v>
      </c>
      <c r="R231" s="825">
        <f t="shared" si="54"/>
        <v>18.75</v>
      </c>
      <c r="S231" s="761">
        <f>IF(INDEX(Historical!$D$7:$D$1439,MATCH(B231,Historical!$B$7:$B$1446,0))=0,"n/a",(INDEX(Historical!$C$7:$C$1439,MATCH(B231,Historical!$B$7:$B$1446,0))/INDEX(Historical!$D$7:$D$1439,MATCH(B231,Historical!$B$7:$B$1446,0))-1)*100)</f>
        <v>15.517241379310365</v>
      </c>
      <c r="T231" s="761">
        <f>IF(INDEX(Historical!$F$7:$F$1432,MATCH(B231,Historical!$B$7:$B$1446,0))=0,"n/a",((INDEX(Historical!$C$7:$C$1439,MATCH(B231,Historical!$B$7:$B$1446,0))/INDEX(Historical!$F$7:$F$1432,MATCH(B231,Historical!$B$7:$B$1446,0)))^(1/3)-1)*100)</f>
        <v>16.844561776319679</v>
      </c>
      <c r="U231" s="761" t="str">
        <f>IF(INDEX(Historical!$H$7:$H$1432,MATCH(B231,Historical!$B$7:$B$1446,0))=0,"n/a",((INDEX(Historical!$C$7:$C$1439,MATCH(B231,Historical!$B$7:$B$1446,0))/INDEX(Historical!$H$7:$H$1432,MATCH(B231,Historical!$B$7:$B$1446,0)))^(1/5)-1)*100)</f>
        <v>n/a</v>
      </c>
      <c r="V231" s="761" t="str">
        <f>IF(INDEX(Historical!$O$7:$O$1432,MATCH(B231,Historical!$B$7:$B$1446,0))=0,"n/a",((INDEX(Historical!$C$7:$C$1439,MATCH(B231,Historical!$B$7:$B$1446,0))/INDEX(Historical!$O$7:$O$1432,MATCH(B231,Historical!$B$7:$B$1446,0)))^(1/10)-1)*100)</f>
        <v>n/a</v>
      </c>
      <c r="W231" s="829" t="str">
        <f t="shared" si="55"/>
        <v>n/a</v>
      </c>
      <c r="X231" s="830" t="str">
        <f t="shared" si="56"/>
        <v>n/a</v>
      </c>
      <c r="Y231" s="831"/>
      <c r="Z231" s="822">
        <f t="shared" si="57"/>
        <v>27.636363636363637</v>
      </c>
      <c r="AA231" s="832">
        <f t="shared" si="58"/>
        <v>22.898181818181818</v>
      </c>
      <c r="AB231" s="824">
        <v>12</v>
      </c>
      <c r="AC231" s="833">
        <v>2.75</v>
      </c>
      <c r="AD231" s="833">
        <v>1.43</v>
      </c>
      <c r="AE231" s="833">
        <v>5.59</v>
      </c>
      <c r="AF231" s="833">
        <v>2.76</v>
      </c>
      <c r="AG231" s="833">
        <v>13.4</v>
      </c>
      <c r="AH231" s="833">
        <v>-17.8</v>
      </c>
      <c r="AI231" s="833">
        <v>8.2199999999999989</v>
      </c>
      <c r="AJ231" s="833">
        <v>-2.7</v>
      </c>
      <c r="AK231" s="833">
        <v>16</v>
      </c>
      <c r="AL231" s="834">
        <v>6630</v>
      </c>
      <c r="AM231" s="835">
        <v>1</v>
      </c>
      <c r="AN231" s="833">
        <v>0</v>
      </c>
      <c r="AO231" s="836" t="str">
        <f t="shared" si="59"/>
        <v>n/a</v>
      </c>
      <c r="AP231" s="837" t="str">
        <f t="shared" si="60"/>
        <v>n/a</v>
      </c>
      <c r="AQ231" s="838">
        <f t="shared" si="61"/>
        <v>67.596051157646201</v>
      </c>
      <c r="AR231" s="704">
        <f>INDEX(Historical!$C$7:$C$1439,MATCH(B231,Historical!$B$7:$B$1446,0))*IF(AH231="n/a",1.03,IF(AH231&lt;0,1.01,IF(AH231&gt;10,1.1,(1+AH231/100))))</f>
        <v>0.67670000000000008</v>
      </c>
      <c r="AS231" s="832">
        <f t="shared" si="62"/>
        <v>0.73232474000000014</v>
      </c>
      <c r="AT231" s="832">
        <f t="shared" si="67"/>
        <v>0.80555721400000024</v>
      </c>
      <c r="AU231" s="832">
        <f t="shared" si="67"/>
        <v>0.88611293540000036</v>
      </c>
      <c r="AV231" s="832">
        <f t="shared" si="67"/>
        <v>0.97472422894000044</v>
      </c>
      <c r="AW231" s="822">
        <f t="shared" si="63"/>
        <v>4.075419118340001</v>
      </c>
      <c r="AX231" s="839">
        <f t="shared" si="64"/>
        <v>6.4720011407654461</v>
      </c>
      <c r="AY231" s="998">
        <v>0.86</v>
      </c>
      <c r="AZ231" s="835">
        <v>8.25</v>
      </c>
      <c r="BA231" s="835">
        <v>-12.6</v>
      </c>
      <c r="BB231" s="835">
        <v>-1.8399999999999999</v>
      </c>
      <c r="BC231" s="835">
        <v>-4.54</v>
      </c>
      <c r="BD231" s="964"/>
      <c r="BE231" s="666">
        <v>2014</v>
      </c>
      <c r="BF231" s="948" t="e">
        <f>#VALUE!</f>
        <v>#VALUE!</v>
      </c>
      <c r="BG231" s="895">
        <v>11</v>
      </c>
    </row>
    <row r="232" spans="1:59" ht="11.25" customHeight="1" x14ac:dyDescent="0.2">
      <c r="A232" s="611" t="s">
        <v>540</v>
      </c>
      <c r="B232" s="927" t="s">
        <v>541</v>
      </c>
      <c r="C232" s="994" t="s">
        <v>4356</v>
      </c>
      <c r="D232" s="994" t="s">
        <v>4357</v>
      </c>
      <c r="E232" s="794">
        <v>15</v>
      </c>
      <c r="F232" s="526">
        <v>257</v>
      </c>
      <c r="G232" s="526" t="s">
        <v>106</v>
      </c>
      <c r="H232" s="526" t="s">
        <v>106</v>
      </c>
      <c r="I232" s="926">
        <v>119</v>
      </c>
      <c r="J232" s="704">
        <f t="shared" si="52"/>
        <v>3.6302521008403366</v>
      </c>
      <c r="K232" s="929">
        <v>1.08</v>
      </c>
      <c r="L232" s="641">
        <v>4</v>
      </c>
      <c r="M232" s="695">
        <f t="shared" si="53"/>
        <v>4.32</v>
      </c>
      <c r="N232" s="923" t="s">
        <v>320</v>
      </c>
      <c r="O232" s="797">
        <v>1.01</v>
      </c>
      <c r="P232" s="917">
        <v>43538</v>
      </c>
      <c r="Q232" s="917">
        <v>43553</v>
      </c>
      <c r="R232" s="695">
        <f t="shared" si="54"/>
        <v>6.9306930693069368</v>
      </c>
      <c r="S232" s="761">
        <f>IF(INDEX(Historical!$D$7:$D$1439,MATCH(B232,Historical!$B$7:$B$1446,0))=0,"n/a",(INDEX(Historical!$C$7:$C$1439,MATCH(B232,Historical!$B$7:$B$1446,0))/INDEX(Historical!$D$7:$D$1439,MATCH(B232,Historical!$B$7:$B$1446,0))-1)*100)</f>
        <v>6.4516129032258007</v>
      </c>
      <c r="T232" s="761">
        <f>IF(INDEX(Historical!$F$7:$F$1432,MATCH(B232,Historical!$B$7:$B$1446,0))=0,"n/a",((INDEX(Historical!$C$7:$C$1439,MATCH(B232,Historical!$B$7:$B$1446,0))/INDEX(Historical!$F$7:$F$1432,MATCH(B232,Historical!$B$7:$B$1446,0)))^(1/3)-1)*100)</f>
        <v>5.2136506100324498</v>
      </c>
      <c r="U232" s="761">
        <f>IF(INDEX(Historical!$H$7:$H$1432,MATCH(B232,Historical!$B$7:$B$1446,0))=0,"n/a",((INDEX(Historical!$C$7:$C$1439,MATCH(B232,Historical!$B$7:$B$1446,0))/INDEX(Historical!$H$7:$H$1432,MATCH(B232,Historical!$B$7:$B$1446,0)))^(1/5)-1)*100)</f>
        <v>4.8837286784054301</v>
      </c>
      <c r="V232" s="761">
        <f>IF(INDEX(Historical!$O$7:$O$1432,MATCH(B232,Historical!$B$7:$B$1446,0))=0,"n/a",((INDEX(Historical!$C$7:$C$1439,MATCH(B232,Historical!$B$7:$B$1446,0))/INDEX(Historical!$O$7:$O$1432,MATCH(B232,Historical!$B$7:$B$1446,0)))^(1/10)-1)*100)</f>
        <v>12.312307497579745</v>
      </c>
      <c r="W232" s="762">
        <f t="shared" si="55"/>
        <v>0.39665421606513923</v>
      </c>
      <c r="X232" s="763" t="str">
        <f t="shared" si="56"/>
        <v>n/a</v>
      </c>
      <c r="Y232" s="927"/>
      <c r="Z232" s="704">
        <f t="shared" si="57"/>
        <v>357.02479338842983</v>
      </c>
      <c r="AA232" s="937">
        <f t="shared" si="58"/>
        <v>98.347107438016536</v>
      </c>
      <c r="AB232" s="641">
        <v>12</v>
      </c>
      <c r="AC232" s="918">
        <v>1.21</v>
      </c>
      <c r="AD232" s="918" t="s">
        <v>137</v>
      </c>
      <c r="AE232" s="918">
        <v>8.14</v>
      </c>
      <c r="AF232" s="918">
        <v>2.85</v>
      </c>
      <c r="AG232" s="918">
        <v>2.8000000000000003</v>
      </c>
      <c r="AH232" s="918">
        <v>22.2</v>
      </c>
      <c r="AI232" s="918">
        <v>38.03</v>
      </c>
      <c r="AJ232" s="918">
        <v>-10.6</v>
      </c>
      <c r="AK232" s="918">
        <v>-4.51</v>
      </c>
      <c r="AL232" s="930">
        <v>24790</v>
      </c>
      <c r="AM232" s="924">
        <v>0.05</v>
      </c>
      <c r="AN232" s="918">
        <v>1.29</v>
      </c>
      <c r="AO232" s="804">
        <f t="shared" si="59"/>
        <v>-89.833126658770766</v>
      </c>
      <c r="AP232" s="805">
        <f t="shared" si="60"/>
        <v>8.5139807792457667</v>
      </c>
      <c r="AQ232" s="938">
        <f t="shared" si="61"/>
        <v>252.94900871771966</v>
      </c>
      <c r="AR232" s="704">
        <f>INDEX(Historical!$C$7:$C$1439,MATCH(B232,Historical!$B$7:$B$1446,0))*IF(AH232="n/a",1.03,IF(AH232&lt;0,1.01,IF(AH232&gt;10,1.1,(1+AH232/100))))</f>
        <v>4.3559999999999999</v>
      </c>
      <c r="AS232" s="937">
        <f t="shared" si="62"/>
        <v>4.7915999999999999</v>
      </c>
      <c r="AT232" s="937">
        <f t="shared" si="67"/>
        <v>4.8395159999999997</v>
      </c>
      <c r="AU232" s="937">
        <f t="shared" si="67"/>
        <v>4.8879111599999998</v>
      </c>
      <c r="AV232" s="937">
        <f t="shared" si="67"/>
        <v>4.9367902715999996</v>
      </c>
      <c r="AW232" s="704">
        <f t="shared" si="63"/>
        <v>23.811817431600002</v>
      </c>
      <c r="AX232" s="812">
        <f t="shared" si="64"/>
        <v>20.009930614789916</v>
      </c>
      <c r="AY232" s="997">
        <v>0.53</v>
      </c>
      <c r="AZ232" s="924">
        <v>18.940000000000001</v>
      </c>
      <c r="BA232" s="924">
        <v>-4.88</v>
      </c>
      <c r="BB232" s="924">
        <v>5.58</v>
      </c>
      <c r="BC232" s="924">
        <v>4.84</v>
      </c>
      <c r="BE232" s="666">
        <v>2005</v>
      </c>
      <c r="BF232" s="948" t="e">
        <f>#VALUE!</f>
        <v>#VALUE!</v>
      </c>
      <c r="BG232" s="933">
        <v>1.0999999999999999</v>
      </c>
    </row>
    <row r="233" spans="1:59" ht="11.25" customHeight="1" x14ac:dyDescent="0.2">
      <c r="A233" s="611" t="s">
        <v>1135</v>
      </c>
      <c r="B233" s="927" t="s">
        <v>1136</v>
      </c>
      <c r="C233" s="994" t="s">
        <v>247</v>
      </c>
      <c r="D233" s="994" t="s">
        <v>4390</v>
      </c>
      <c r="E233" s="794">
        <v>8</v>
      </c>
      <c r="F233" s="526">
        <v>571</v>
      </c>
      <c r="G233" s="526" t="s">
        <v>106</v>
      </c>
      <c r="H233" s="526" t="s">
        <v>106</v>
      </c>
      <c r="I233" s="926">
        <v>75.099999999999994</v>
      </c>
      <c r="J233" s="704">
        <f t="shared" si="52"/>
        <v>1.997336884154461</v>
      </c>
      <c r="K233" s="929">
        <v>0.375</v>
      </c>
      <c r="L233" s="641">
        <v>4</v>
      </c>
      <c r="M233" s="695">
        <f t="shared" si="53"/>
        <v>1.5</v>
      </c>
      <c r="N233" s="923" t="s">
        <v>714</v>
      </c>
      <c r="O233" s="797">
        <v>0.34749999999999998</v>
      </c>
      <c r="P233" s="917">
        <v>43532</v>
      </c>
      <c r="Q233" s="917">
        <v>43544</v>
      </c>
      <c r="R233" s="695">
        <f t="shared" si="54"/>
        <v>7.9136690647482091</v>
      </c>
      <c r="S233" s="761">
        <f>IF(INDEX(Historical!$D$7:$D$1439,MATCH(B233,Historical!$B$7:$B$1446,0))=0,"n/a",(INDEX(Historical!$C$7:$C$1439,MATCH(B233,Historical!$B$7:$B$1446,0))/INDEX(Historical!$D$7:$D$1439,MATCH(B233,Historical!$B$7:$B$1446,0))-1)*100)</f>
        <v>7.7519379844961156</v>
      </c>
      <c r="T233" s="761">
        <f>IF(INDEX(Historical!$F$7:$F$1432,MATCH(B233,Historical!$B$7:$B$1446,0))=0,"n/a",((INDEX(Historical!$C$7:$C$1439,MATCH(B233,Historical!$B$7:$B$1446,0))/INDEX(Historical!$F$7:$F$1432,MATCH(B233,Historical!$B$7:$B$1446,0)))^(1/3)-1)*100)</f>
        <v>9.4551780223472761</v>
      </c>
      <c r="U233" s="761">
        <f>IF(INDEX(Historical!$H$7:$H$1432,MATCH(B233,Historical!$B$7:$B$1446,0))=0,"n/a",((INDEX(Historical!$C$7:$C$1439,MATCH(B233,Historical!$B$7:$B$1446,0))/INDEX(Historical!$H$7:$H$1432,MATCH(B233,Historical!$B$7:$B$1446,0)))^(1/5)-1)*100)</f>
        <v>12.834066850858816</v>
      </c>
      <c r="V233" s="761" t="str">
        <f>IF(INDEX(Historical!$O$7:$O$1432,MATCH(B233,Historical!$B$7:$B$1446,0))=0,"n/a",((INDEX(Historical!$C$7:$C$1439,MATCH(B233,Historical!$B$7:$B$1446,0))/INDEX(Historical!$O$7:$O$1432,MATCH(B233,Historical!$B$7:$B$1446,0)))^(1/10)-1)*100)</f>
        <v>n/a</v>
      </c>
      <c r="W233" s="762" t="str">
        <f t="shared" si="55"/>
        <v>n/a</v>
      </c>
      <c r="X233" s="763">
        <f t="shared" si="56"/>
        <v>0.86716667911208223</v>
      </c>
      <c r="Y233" s="718"/>
      <c r="Z233" s="704">
        <f t="shared" si="57"/>
        <v>55.350553505535061</v>
      </c>
      <c r="AA233" s="937">
        <f t="shared" si="58"/>
        <v>27.712177121771216</v>
      </c>
      <c r="AB233" s="641">
        <v>12</v>
      </c>
      <c r="AC233" s="918">
        <v>2.71</v>
      </c>
      <c r="AD233" s="918">
        <v>3.96</v>
      </c>
      <c r="AE233" s="918">
        <v>4.72</v>
      </c>
      <c r="AF233" s="920" t="s">
        <v>137</v>
      </c>
      <c r="AG233" s="921">
        <v>-29.4</v>
      </c>
      <c r="AH233" s="918">
        <v>-7.9</v>
      </c>
      <c r="AI233" s="918">
        <v>8.6</v>
      </c>
      <c r="AJ233" s="918">
        <v>14.799999999999999</v>
      </c>
      <c r="AK233" s="918">
        <v>7.0000000000000009</v>
      </c>
      <c r="AL233" s="930">
        <v>6240</v>
      </c>
      <c r="AM233" s="924">
        <v>0.3</v>
      </c>
      <c r="AN233" s="918" t="s">
        <v>137</v>
      </c>
      <c r="AO233" s="804">
        <f t="shared" si="59"/>
        <v>-12.880773386757939</v>
      </c>
      <c r="AP233" s="805">
        <f t="shared" si="60"/>
        <v>14.831403735013277</v>
      </c>
      <c r="AQ233" s="938" t="str">
        <f t="shared" si="61"/>
        <v>n/a</v>
      </c>
      <c r="AR233" s="704">
        <f>INDEX(Historical!$C$7:$C$1439,MATCH(B233,Historical!$B$7:$B$1446,0))*IF(AH233="n/a",1.03,IF(AH233&lt;0,1.01,IF(AH233&gt;10,1.1,(1+AH233/100))))</f>
        <v>1.4038999999999999</v>
      </c>
      <c r="AS233" s="937">
        <f t="shared" si="62"/>
        <v>1.5246354</v>
      </c>
      <c r="AT233" s="937">
        <f t="shared" si="67"/>
        <v>1.631359878</v>
      </c>
      <c r="AU233" s="937">
        <f t="shared" si="67"/>
        <v>1.7455550694600002</v>
      </c>
      <c r="AV233" s="937">
        <f t="shared" si="67"/>
        <v>1.8677439243222003</v>
      </c>
      <c r="AW233" s="704">
        <f t="shared" si="63"/>
        <v>8.1731942717822008</v>
      </c>
      <c r="AX233" s="812">
        <f t="shared" si="64"/>
        <v>10.883081586927032</v>
      </c>
      <c r="AY233" s="997">
        <v>0.47</v>
      </c>
      <c r="AZ233" s="924">
        <v>31</v>
      </c>
      <c r="BA233" s="924">
        <v>-2.63</v>
      </c>
      <c r="BB233" s="924">
        <v>6.69</v>
      </c>
      <c r="BC233" s="924">
        <v>5.8500000000000005</v>
      </c>
      <c r="BE233" s="666">
        <v>2012</v>
      </c>
      <c r="BF233" s="948" t="e">
        <f>#VALUE!</f>
        <v>#VALUE!</v>
      </c>
      <c r="BG233" s="933">
        <v>6.9</v>
      </c>
    </row>
    <row r="234" spans="1:59" ht="11.25" customHeight="1" x14ac:dyDescent="0.2">
      <c r="A234" s="537" t="s">
        <v>211</v>
      </c>
      <c r="B234" s="927" t="s">
        <v>212</v>
      </c>
      <c r="C234" s="994" t="s">
        <v>112</v>
      </c>
      <c r="D234" s="994" t="s">
        <v>213</v>
      </c>
      <c r="E234" s="794">
        <v>63</v>
      </c>
      <c r="F234" s="526">
        <v>2</v>
      </c>
      <c r="G234" s="526" t="s">
        <v>115</v>
      </c>
      <c r="H234" s="526" t="s">
        <v>37</v>
      </c>
      <c r="I234" s="918">
        <v>93.8</v>
      </c>
      <c r="J234" s="704">
        <f t="shared" si="52"/>
        <v>2.0469083155650316</v>
      </c>
      <c r="K234" s="929">
        <v>0.48</v>
      </c>
      <c r="L234" s="641">
        <v>4</v>
      </c>
      <c r="M234" s="695">
        <f t="shared" si="53"/>
        <v>1.92</v>
      </c>
      <c r="N234" s="923" t="s">
        <v>149</v>
      </c>
      <c r="O234" s="797">
        <v>0.47</v>
      </c>
      <c r="P234" s="917">
        <v>43343</v>
      </c>
      <c r="Q234" s="917">
        <v>43360</v>
      </c>
      <c r="R234" s="695">
        <f t="shared" si="54"/>
        <v>2.1276595744680873</v>
      </c>
      <c r="S234" s="761">
        <f>IF(INDEX(Historical!$D$7:$D$1439,MATCH(B234,Historical!$B$7:$B$1446,0))=0,"n/a",(INDEX(Historical!$C$7:$C$1439,MATCH(B234,Historical!$B$7:$B$1446,0))/INDEX(Historical!$D$7:$D$1439,MATCH(B234,Historical!$B$7:$B$1446,0))-1)*100)</f>
        <v>4.3956043956044022</v>
      </c>
      <c r="T234" s="761">
        <f>IF(INDEX(Historical!$F$7:$F$1432,MATCH(B234,Historical!$B$7:$B$1446,0))=0,"n/a",((INDEX(Historical!$C$7:$C$1439,MATCH(B234,Historical!$B$7:$B$1446,0))/INDEX(Historical!$F$7:$F$1432,MATCH(B234,Historical!$B$7:$B$1446,0)))^(1/3)-1)*100)</f>
        <v>5.0275539286758431</v>
      </c>
      <c r="U234" s="761">
        <f>IF(INDEX(Historical!$H$7:$H$1432,MATCH(B234,Historical!$B$7:$B$1446,0))=0,"n/a",((INDEX(Historical!$C$7:$C$1439,MATCH(B234,Historical!$B$7:$B$1446,0))/INDEX(Historical!$H$7:$H$1432,MATCH(B234,Historical!$B$7:$B$1446,0)))^(1/5)-1)*100)</f>
        <v>9.423001513224305</v>
      </c>
      <c r="V234" s="761">
        <f>IF(INDEX(Historical!$O$7:$O$1432,MATCH(B234,Historical!$B$7:$B$1446,0))=0,"n/a",((INDEX(Historical!$C$7:$C$1439,MATCH(B234,Historical!$B$7:$B$1446,0))/INDEX(Historical!$O$7:$O$1432,MATCH(B234,Historical!$B$7:$B$1446,0)))^(1/10)-1)*100)</f>
        <v>9.7152156346552943</v>
      </c>
      <c r="W234" s="762">
        <f t="shared" si="55"/>
        <v>0.96992201383686971</v>
      </c>
      <c r="X234" s="763" t="str">
        <f t="shared" si="56"/>
        <v>n/a</v>
      </c>
      <c r="Y234" s="928"/>
      <c r="Z234" s="704">
        <f t="shared" si="57"/>
        <v>49.484536082474229</v>
      </c>
      <c r="AA234" s="937">
        <f t="shared" si="58"/>
        <v>24.175257731958762</v>
      </c>
      <c r="AB234" s="641">
        <v>12</v>
      </c>
      <c r="AC234" s="918">
        <v>3.88</v>
      </c>
      <c r="AD234" s="918">
        <v>1.62</v>
      </c>
      <c r="AE234" s="918">
        <v>1.99</v>
      </c>
      <c r="AF234" s="918">
        <v>4.9400000000000004</v>
      </c>
      <c r="AG234" s="918">
        <v>17.8</v>
      </c>
      <c r="AH234" s="918">
        <v>-12.5</v>
      </c>
      <c r="AI234" s="918">
        <v>7.33</v>
      </c>
      <c r="AJ234" s="918">
        <v>-3.4000000000000004</v>
      </c>
      <c r="AK234" s="918">
        <v>14.899999999999999</v>
      </c>
      <c r="AL234" s="930">
        <v>13920</v>
      </c>
      <c r="AM234" s="924">
        <v>0.5</v>
      </c>
      <c r="AN234" s="918">
        <v>1.1399999999999999</v>
      </c>
      <c r="AO234" s="804">
        <f t="shared" si="59"/>
        <v>-12.705347903169425</v>
      </c>
      <c r="AP234" s="805">
        <f t="shared" si="60"/>
        <v>11.469909828789337</v>
      </c>
      <c r="AQ234" s="938">
        <f t="shared" si="61"/>
        <v>130.38689507085567</v>
      </c>
      <c r="AR234" s="704">
        <f>INDEX(Historical!$C$7:$C$1439,MATCH(B234,Historical!$B$7:$B$1446,0))*IF(AH234="n/a",1.03,IF(AH234&lt;0,1.01,IF(AH234&gt;10,1.1,(1+AH234/100))))</f>
        <v>1.9189999999999998</v>
      </c>
      <c r="AS234" s="937">
        <f t="shared" si="62"/>
        <v>2.0596626999999996</v>
      </c>
      <c r="AT234" s="937">
        <f t="shared" si="67"/>
        <v>2.2656289699999999</v>
      </c>
      <c r="AU234" s="937">
        <f t="shared" si="67"/>
        <v>2.4921918669999998</v>
      </c>
      <c r="AV234" s="937">
        <f t="shared" si="67"/>
        <v>2.7414110536999998</v>
      </c>
      <c r="AW234" s="704">
        <f t="shared" si="63"/>
        <v>11.477894590699998</v>
      </c>
      <c r="AX234" s="812">
        <f t="shared" si="64"/>
        <v>12.236561397334754</v>
      </c>
      <c r="AY234" s="997">
        <v>1.48</v>
      </c>
      <c r="AZ234" s="924">
        <v>42.49</v>
      </c>
      <c r="BA234" s="924">
        <v>0.19</v>
      </c>
      <c r="BB234" s="924">
        <v>5.93</v>
      </c>
      <c r="BC234" s="924">
        <v>13.239999999999998</v>
      </c>
      <c r="BE234" s="666">
        <v>1956</v>
      </c>
      <c r="BF234" s="948" t="e">
        <f>#VALUE!</f>
        <v>#VALUE!</v>
      </c>
      <c r="BG234" s="933">
        <v>6.4</v>
      </c>
    </row>
    <row r="235" spans="1:59" ht="11.25" customHeight="1" x14ac:dyDescent="0.2">
      <c r="A235" s="630" t="s">
        <v>905</v>
      </c>
      <c r="B235" s="927" t="s">
        <v>906</v>
      </c>
      <c r="C235" s="994" t="s">
        <v>4227</v>
      </c>
      <c r="D235" s="994" t="s">
        <v>4362</v>
      </c>
      <c r="E235" s="794">
        <v>8</v>
      </c>
      <c r="F235" s="526">
        <v>585</v>
      </c>
      <c r="G235" s="526" t="s">
        <v>106</v>
      </c>
      <c r="H235" s="526" t="s">
        <v>106</v>
      </c>
      <c r="I235" s="926">
        <v>54.11</v>
      </c>
      <c r="J235" s="704">
        <f t="shared" si="52"/>
        <v>2.1068194418776565</v>
      </c>
      <c r="K235" s="929">
        <v>0.28499999999999998</v>
      </c>
      <c r="L235" s="641">
        <v>4</v>
      </c>
      <c r="M235" s="695">
        <f t="shared" si="53"/>
        <v>1.1399999999999999</v>
      </c>
      <c r="N235" s="923" t="s">
        <v>460</v>
      </c>
      <c r="O235" s="797">
        <v>0.25</v>
      </c>
      <c r="P235" s="917">
        <v>43552</v>
      </c>
      <c r="Q235" s="917">
        <v>43574</v>
      </c>
      <c r="R235" s="695">
        <f t="shared" si="54"/>
        <v>13.999999999999989</v>
      </c>
      <c r="S235" s="761">
        <f>IF(INDEX(Historical!$D$7:$D$1439,MATCH(B235,Historical!$B$7:$B$1446,0))=0,"n/a",(INDEX(Historical!$C$7:$C$1439,MATCH(B235,Historical!$B$7:$B$1446,0))/INDEX(Historical!$D$7:$D$1439,MATCH(B235,Historical!$B$7:$B$1446,0))-1)*100)</f>
        <v>13.450292397660824</v>
      </c>
      <c r="T235" s="761">
        <f>IF(INDEX(Historical!$F$7:$F$1432,MATCH(B235,Historical!$B$7:$B$1446,0))=0,"n/a",((INDEX(Historical!$C$7:$C$1439,MATCH(B235,Historical!$B$7:$B$1446,0))/INDEX(Historical!$F$7:$F$1432,MATCH(B235,Historical!$B$7:$B$1446,0)))^(1/3)-1)*100)</f>
        <v>13.409655095164364</v>
      </c>
      <c r="U235" s="761">
        <f>IF(INDEX(Historical!$H$7:$H$1432,MATCH(B235,Historical!$B$7:$B$1446,0))=0,"n/a",((INDEX(Historical!$C$7:$C$1439,MATCH(B235,Historical!$B$7:$B$1446,0))/INDEX(Historical!$H$7:$H$1432,MATCH(B235,Historical!$B$7:$B$1446,0)))^(1/5)-1)*100)</f>
        <v>13.280114189364367</v>
      </c>
      <c r="V235" s="761" t="str">
        <f>IF(INDEX(Historical!$O$7:$O$1432,MATCH(B235,Historical!$B$7:$B$1446,0))=0,"n/a",((INDEX(Historical!$C$7:$C$1439,MATCH(B235,Historical!$B$7:$B$1446,0))/INDEX(Historical!$O$7:$O$1432,MATCH(B235,Historical!$B$7:$B$1446,0)))^(1/10)-1)*100)</f>
        <v>n/a</v>
      </c>
      <c r="W235" s="762" t="str">
        <f t="shared" si="55"/>
        <v>n/a</v>
      </c>
      <c r="X235" s="763" t="str">
        <f t="shared" si="56"/>
        <v>n/a</v>
      </c>
      <c r="Y235" s="717" t="s">
        <v>907</v>
      </c>
      <c r="Z235" s="704">
        <f t="shared" si="57"/>
        <v>47.107438016528924</v>
      </c>
      <c r="AA235" s="937">
        <f t="shared" si="58"/>
        <v>22.359504132231404</v>
      </c>
      <c r="AB235" s="641">
        <v>9</v>
      </c>
      <c r="AC235" s="918">
        <v>2.42</v>
      </c>
      <c r="AD235" s="918">
        <v>3.79</v>
      </c>
      <c r="AE235" s="918">
        <v>1.93</v>
      </c>
      <c r="AF235" s="918">
        <v>2.17</v>
      </c>
      <c r="AG235" s="918">
        <v>9.6</v>
      </c>
      <c r="AH235" s="918">
        <v>-15.299999999999999</v>
      </c>
      <c r="AI235" s="918">
        <v>6.43</v>
      </c>
      <c r="AJ235" s="918">
        <v>-0.1</v>
      </c>
      <c r="AK235" s="918">
        <v>5.8999999999999995</v>
      </c>
      <c r="AL235" s="930">
        <v>7720</v>
      </c>
      <c r="AM235" s="924">
        <v>4.8</v>
      </c>
      <c r="AN235" s="918">
        <v>0</v>
      </c>
      <c r="AO235" s="804">
        <f t="shared" si="59"/>
        <v>-6.9725705009893808</v>
      </c>
      <c r="AP235" s="805">
        <f t="shared" si="60"/>
        <v>15.386933631242023</v>
      </c>
      <c r="AQ235" s="938">
        <f t="shared" si="61"/>
        <v>46.848559886922871</v>
      </c>
      <c r="AR235" s="704">
        <f>INDEX(Historical!$C$7:$C$1439,MATCH(B235,Historical!$B$7:$B$1446,0))*IF(AH235="n/a",1.03,IF(AH235&lt;0,1.01,IF(AH235&gt;10,1.1,(1+AH235/100))))</f>
        <v>0.97970000000000002</v>
      </c>
      <c r="AS235" s="937">
        <f t="shared" si="62"/>
        <v>1.0426947100000001</v>
      </c>
      <c r="AT235" s="937">
        <f t="shared" si="67"/>
        <v>1.1042136978900001</v>
      </c>
      <c r="AU235" s="937">
        <f t="shared" si="67"/>
        <v>1.1693623060655101</v>
      </c>
      <c r="AV235" s="937">
        <f t="shared" si="67"/>
        <v>1.2383546821233751</v>
      </c>
      <c r="AW235" s="704">
        <f t="shared" si="63"/>
        <v>5.5343253960788852</v>
      </c>
      <c r="AX235" s="812">
        <f t="shared" si="64"/>
        <v>10.227916089593208</v>
      </c>
      <c r="AY235" s="997">
        <v>0.53</v>
      </c>
      <c r="AZ235" s="924">
        <v>2.87</v>
      </c>
      <c r="BA235" s="924">
        <v>-23.04</v>
      </c>
      <c r="BB235" s="924">
        <v>-2.87</v>
      </c>
      <c r="BC235" s="924">
        <v>-13.08</v>
      </c>
      <c r="BE235" s="666">
        <v>2012</v>
      </c>
      <c r="BF235" s="948" t="e">
        <f>#VALUE!</f>
        <v>#VALUE!</v>
      </c>
      <c r="BG235" s="933">
        <v>6.2</v>
      </c>
    </row>
    <row r="236" spans="1:59" ht="11.25" customHeight="1" x14ac:dyDescent="0.2">
      <c r="A236" s="611" t="s">
        <v>1125</v>
      </c>
      <c r="B236" s="927" t="s">
        <v>1126</v>
      </c>
      <c r="C236" s="994" t="s">
        <v>247</v>
      </c>
      <c r="D236" s="994" t="s">
        <v>4390</v>
      </c>
      <c r="E236" s="794">
        <v>7</v>
      </c>
      <c r="F236" s="526">
        <v>684</v>
      </c>
      <c r="G236" s="526" t="s">
        <v>115</v>
      </c>
      <c r="H236" s="526" t="s">
        <v>115</v>
      </c>
      <c r="I236" s="926">
        <v>258.10000000000002</v>
      </c>
      <c r="J236" s="704">
        <f t="shared" si="52"/>
        <v>1.007361487795428</v>
      </c>
      <c r="K236" s="929">
        <v>0.65</v>
      </c>
      <c r="L236" s="641">
        <v>4</v>
      </c>
      <c r="M236" s="695">
        <f t="shared" si="53"/>
        <v>2.6</v>
      </c>
      <c r="N236" s="923" t="s">
        <v>320</v>
      </c>
      <c r="O236" s="797">
        <v>0.55000000000000004</v>
      </c>
      <c r="P236" s="917">
        <v>43538</v>
      </c>
      <c r="Q236" s="917">
        <v>43553</v>
      </c>
      <c r="R236" s="695">
        <f t="shared" si="54"/>
        <v>18.181818181818176</v>
      </c>
      <c r="S236" s="761">
        <f>IF(INDEX(Historical!$D$7:$D$1439,MATCH(B236,Historical!$B$7:$B$1446,0))=0,"n/a",(INDEX(Historical!$C$7:$C$1439,MATCH(B236,Historical!$B$7:$B$1446,0))/INDEX(Historical!$D$7:$D$1439,MATCH(B236,Historical!$B$7:$B$1446,0))-1)*100)</f>
        <v>19.565217391304344</v>
      </c>
      <c r="T236" s="761">
        <f>IF(INDEX(Historical!$F$7:$F$1432,MATCH(B236,Historical!$B$7:$B$1446,0))=0,"n/a",((INDEX(Historical!$C$7:$C$1439,MATCH(B236,Historical!$B$7:$B$1446,0))/INDEX(Historical!$F$7:$F$1432,MATCH(B236,Historical!$B$7:$B$1446,0)))^(1/3)-1)*100)</f>
        <v>21.059905868662355</v>
      </c>
      <c r="U236" s="761">
        <f>IF(INDEX(Historical!$H$7:$H$1432,MATCH(B236,Historical!$B$7:$B$1446,0))=0,"n/a",((INDEX(Historical!$C$7:$C$1439,MATCH(B236,Historical!$B$7:$B$1446,0))/INDEX(Historical!$H$7:$H$1432,MATCH(B236,Historical!$B$7:$B$1446,0)))^(1/5)-1)*100)</f>
        <v>22.423992536427463</v>
      </c>
      <c r="V236" s="761" t="str">
        <f>IF(INDEX(Historical!$O$7:$O$1432,MATCH(B236,Historical!$B$7:$B$1446,0))=0,"n/a",((INDEX(Historical!$C$7:$C$1439,MATCH(B236,Historical!$B$7:$B$1446,0))/INDEX(Historical!$O$7:$O$1432,MATCH(B236,Historical!$B$7:$B$1446,0)))^(1/10)-1)*100)</f>
        <v>n/a</v>
      </c>
      <c r="W236" s="762" t="str">
        <f t="shared" si="55"/>
        <v>n/a</v>
      </c>
      <c r="X236" s="763">
        <f t="shared" si="56"/>
        <v>0.81541791041554401</v>
      </c>
      <c r="Y236" s="715"/>
      <c r="Z236" s="704">
        <f t="shared" si="57"/>
        <v>31.063321385902036</v>
      </c>
      <c r="AA236" s="937">
        <f t="shared" si="58"/>
        <v>30.836320191158908</v>
      </c>
      <c r="AB236" s="641">
        <v>12</v>
      </c>
      <c r="AC236" s="918">
        <v>8.3699999999999992</v>
      </c>
      <c r="AD236" s="918">
        <v>2.23</v>
      </c>
      <c r="AE236" s="918">
        <v>3.16</v>
      </c>
      <c r="AF236" s="918" t="s">
        <v>137</v>
      </c>
      <c r="AG236" s="918">
        <v>-12.4</v>
      </c>
      <c r="AH236" s="918">
        <v>43.3</v>
      </c>
      <c r="AI236" s="918">
        <v>17.03</v>
      </c>
      <c r="AJ236" s="918">
        <v>27.500000000000004</v>
      </c>
      <c r="AK236" s="918">
        <v>13.8</v>
      </c>
      <c r="AL236" s="930">
        <v>10860</v>
      </c>
      <c r="AM236" s="924">
        <v>0.3</v>
      </c>
      <c r="AN236" s="918" t="s">
        <v>137</v>
      </c>
      <c r="AO236" s="804">
        <f t="shared" si="59"/>
        <v>-7.4049661669360169</v>
      </c>
      <c r="AP236" s="805">
        <f t="shared" si="60"/>
        <v>23.431354024222891</v>
      </c>
      <c r="AQ236" s="938" t="str">
        <f t="shared" si="61"/>
        <v>n/a</v>
      </c>
      <c r="AR236" s="704">
        <f>INDEX(Historical!$C$7:$C$1439,MATCH(B236,Historical!$B$7:$B$1446,0))*IF(AH236="n/a",1.03,IF(AH236&lt;0,1.01,IF(AH236&gt;10,1.1,(1+AH236/100))))</f>
        <v>2.4200000000000004</v>
      </c>
      <c r="AS236" s="937">
        <f t="shared" si="62"/>
        <v>2.6620000000000008</v>
      </c>
      <c r="AT236" s="937">
        <f t="shared" si="67"/>
        <v>2.9282000000000012</v>
      </c>
      <c r="AU236" s="937">
        <f t="shared" si="67"/>
        <v>3.2210200000000015</v>
      </c>
      <c r="AV236" s="937">
        <f t="shared" si="67"/>
        <v>3.5431220000000021</v>
      </c>
      <c r="AW236" s="704">
        <f t="shared" si="63"/>
        <v>14.774342000000004</v>
      </c>
      <c r="AX236" s="812">
        <f t="shared" si="64"/>
        <v>5.7242704378148019</v>
      </c>
      <c r="AY236" s="997">
        <v>0.56000000000000005</v>
      </c>
      <c r="AZ236" s="924">
        <v>14.580000000000002</v>
      </c>
      <c r="BA236" s="924">
        <v>-15.47</v>
      </c>
      <c r="BB236" s="924">
        <v>-1.9</v>
      </c>
      <c r="BC236" s="924">
        <v>-4.38</v>
      </c>
      <c r="BE236" s="666">
        <v>2013</v>
      </c>
      <c r="BF236" s="948" t="e">
        <f>#VALUE!</f>
        <v>#VALUE!</v>
      </c>
      <c r="BG236" s="933">
        <v>40.5</v>
      </c>
    </row>
    <row r="237" spans="1:59" ht="11.25" customHeight="1" x14ac:dyDescent="0.2">
      <c r="A237" s="537" t="s">
        <v>1133</v>
      </c>
      <c r="B237" s="927" t="s">
        <v>1134</v>
      </c>
      <c r="C237" s="994" t="s">
        <v>131</v>
      </c>
      <c r="D237" s="994" t="s">
        <v>4365</v>
      </c>
      <c r="E237" s="794">
        <v>10</v>
      </c>
      <c r="F237" s="526">
        <v>325</v>
      </c>
      <c r="G237" s="526" t="s">
        <v>115</v>
      </c>
      <c r="H237" s="526" t="s">
        <v>115</v>
      </c>
      <c r="I237" s="926">
        <v>124.74</v>
      </c>
      <c r="J237" s="704">
        <f t="shared" si="52"/>
        <v>3.0303030303030303</v>
      </c>
      <c r="K237" s="929">
        <v>0.94499999999999995</v>
      </c>
      <c r="L237" s="641">
        <v>4</v>
      </c>
      <c r="M237" s="695">
        <f t="shared" si="53"/>
        <v>3.78</v>
      </c>
      <c r="N237" s="923" t="s">
        <v>493</v>
      </c>
      <c r="O237" s="797">
        <v>0.88249999999999995</v>
      </c>
      <c r="P237" s="917">
        <v>43448</v>
      </c>
      <c r="Q237" s="917">
        <v>43480</v>
      </c>
      <c r="R237" s="695">
        <f t="shared" si="54"/>
        <v>7.0821529745042495</v>
      </c>
      <c r="S237" s="761">
        <f>IF(INDEX(Historical!$D$7:$D$1439,MATCH(B237,Historical!$B$7:$B$1446,0))=0,"n/a",(INDEX(Historical!$C$7:$C$1439,MATCH(B237,Historical!$B$7:$B$1446,0))/INDEX(Historical!$D$7:$D$1439,MATCH(B237,Historical!$B$7:$B$1446,0))-1)*100)</f>
        <v>6.9090909090909092</v>
      </c>
      <c r="T237" s="761">
        <f>IF(INDEX(Historical!$F$7:$F$1432,MATCH(B237,Historical!$B$7:$B$1446,0))=0,"n/a",((INDEX(Historical!$C$7:$C$1439,MATCH(B237,Historical!$B$7:$B$1446,0))/INDEX(Historical!$F$7:$F$1432,MATCH(B237,Historical!$B$7:$B$1446,0)))^(1/3)-1)*100)</f>
        <v>8.0082298255290674</v>
      </c>
      <c r="U237" s="761">
        <f>IF(INDEX(Historical!$H$7:$H$1432,MATCH(B237,Historical!$B$7:$B$1446,0))=0,"n/a",((INDEX(Historical!$C$7:$C$1439,MATCH(B237,Historical!$B$7:$B$1446,0))/INDEX(Historical!$H$7:$H$1432,MATCH(B237,Historical!$B$7:$B$1446,0)))^(1/5)-1)*100)</f>
        <v>6.7081717697138554</v>
      </c>
      <c r="V237" s="761">
        <f>IF(INDEX(Historical!$O$7:$O$1432,MATCH(B237,Historical!$B$7:$B$1446,0))=0,"n/a",((INDEX(Historical!$C$7:$C$1439,MATCH(B237,Historical!$B$7:$B$1446,0))/INDEX(Historical!$O$7:$O$1432,MATCH(B237,Historical!$B$7:$B$1446,0)))^(1/10)-1)*100)</f>
        <v>5.2250816838336878</v>
      </c>
      <c r="W237" s="762">
        <f t="shared" si="55"/>
        <v>1.2838405551570271</v>
      </c>
      <c r="X237" s="763">
        <f t="shared" si="56"/>
        <v>0.62693194109475292</v>
      </c>
      <c r="Y237" s="715"/>
      <c r="Z237" s="704">
        <f t="shared" si="57"/>
        <v>60.095389507154209</v>
      </c>
      <c r="AA237" s="937">
        <f t="shared" si="58"/>
        <v>19.831478537360891</v>
      </c>
      <c r="AB237" s="641">
        <v>12</v>
      </c>
      <c r="AC237" s="918">
        <v>6.29</v>
      </c>
      <c r="AD237" s="918">
        <v>4.7699999999999996</v>
      </c>
      <c r="AE237" s="918">
        <v>1.59</v>
      </c>
      <c r="AF237" s="918">
        <v>2.21</v>
      </c>
      <c r="AG237" s="918">
        <v>11.1</v>
      </c>
      <c r="AH237" s="918">
        <v>9.7000000000000011</v>
      </c>
      <c r="AI237" s="918">
        <v>5.55</v>
      </c>
      <c r="AJ237" s="918">
        <v>10.7</v>
      </c>
      <c r="AK237" s="918">
        <v>4.16</v>
      </c>
      <c r="AL237" s="930">
        <v>22550</v>
      </c>
      <c r="AM237" s="924">
        <v>0.3</v>
      </c>
      <c r="AN237" s="918">
        <v>1.39</v>
      </c>
      <c r="AO237" s="804">
        <f t="shared" si="59"/>
        <v>-10.093003737344006</v>
      </c>
      <c r="AP237" s="805">
        <f t="shared" si="60"/>
        <v>9.7384748000168848</v>
      </c>
      <c r="AQ237" s="938">
        <f t="shared" si="61"/>
        <v>39.566897647396736</v>
      </c>
      <c r="AR237" s="704">
        <f>INDEX(Historical!$C$7:$C$1439,MATCH(B237,Historical!$B$7:$B$1446,0))*IF(AH237="n/a",1.03,IF(AH237&lt;0,1.01,IF(AH237&gt;10,1.1,(1+AH237/100))))</f>
        <v>3.8702160000000001</v>
      </c>
      <c r="AS237" s="937">
        <f t="shared" si="62"/>
        <v>4.0850129880000008</v>
      </c>
      <c r="AT237" s="937">
        <f t="shared" si="67"/>
        <v>4.2549495283008012</v>
      </c>
      <c r="AU237" s="937">
        <f t="shared" si="67"/>
        <v>4.4319554286781147</v>
      </c>
      <c r="AV237" s="937">
        <f t="shared" si="67"/>
        <v>4.6163247745111242</v>
      </c>
      <c r="AW237" s="704">
        <f t="shared" si="63"/>
        <v>21.25845871949004</v>
      </c>
      <c r="AX237" s="812">
        <f t="shared" si="64"/>
        <v>17.0422147823393</v>
      </c>
      <c r="AY237" s="997">
        <v>0.28999999999999998</v>
      </c>
      <c r="AZ237" s="924">
        <v>32.35</v>
      </c>
      <c r="BA237" s="924">
        <v>-1.05</v>
      </c>
      <c r="BB237" s="924">
        <v>3.73</v>
      </c>
      <c r="BC237" s="924">
        <v>10.18</v>
      </c>
      <c r="BE237" s="666">
        <v>2010</v>
      </c>
      <c r="BF237" s="948" t="e">
        <f>#VALUE!</f>
        <v>#VALUE!</v>
      </c>
      <c r="BG237" s="933">
        <v>3.2</v>
      </c>
    </row>
    <row r="238" spans="1:59" ht="11.25" customHeight="1" x14ac:dyDescent="0.2">
      <c r="A238" s="611" t="s">
        <v>548</v>
      </c>
      <c r="B238" s="927" t="s">
        <v>549</v>
      </c>
      <c r="C238" s="994" t="s">
        <v>131</v>
      </c>
      <c r="D238" s="994" t="s">
        <v>4366</v>
      </c>
      <c r="E238" s="794">
        <v>14</v>
      </c>
      <c r="F238" s="526">
        <v>269</v>
      </c>
      <c r="G238" s="526" t="s">
        <v>37</v>
      </c>
      <c r="H238" s="526" t="s">
        <v>37</v>
      </c>
      <c r="I238" s="926">
        <v>90</v>
      </c>
      <c r="J238" s="704">
        <f t="shared" si="52"/>
        <v>4.1222222222222227</v>
      </c>
      <c r="K238" s="929">
        <v>0.92749999999999999</v>
      </c>
      <c r="L238" s="641">
        <v>4</v>
      </c>
      <c r="M238" s="695">
        <f t="shared" si="53"/>
        <v>3.71</v>
      </c>
      <c r="N238" s="923" t="s">
        <v>380</v>
      </c>
      <c r="O238" s="797">
        <v>0.89</v>
      </c>
      <c r="P238" s="917">
        <v>43328</v>
      </c>
      <c r="Q238" s="917">
        <v>43360</v>
      </c>
      <c r="R238" s="695">
        <f t="shared" si="54"/>
        <v>4.2134831460674125</v>
      </c>
      <c r="S238" s="761">
        <f>IF(INDEX(Historical!$D$7:$D$1439,MATCH(B238,Historical!$B$7:$B$1446,0))=0,"n/a",(INDEX(Historical!$C$7:$C$1439,MATCH(B238,Historical!$B$7:$B$1446,0))/INDEX(Historical!$D$7:$D$1439,MATCH(B238,Historical!$B$7:$B$1446,0))-1)*100)</f>
        <v>4.183381088825211</v>
      </c>
      <c r="T238" s="761">
        <f>IF(INDEX(Historical!$F$7:$F$1432,MATCH(B238,Historical!$B$7:$B$1446,0))=0,"n/a",((INDEX(Historical!$C$7:$C$1439,MATCH(B238,Historical!$B$7:$B$1446,0))/INDEX(Historical!$F$7:$F$1432,MATCH(B238,Historical!$B$7:$B$1446,0)))^(1/3)-1)*100)</f>
        <v>3.9185204456611222</v>
      </c>
      <c r="U238" s="761">
        <f>IF(INDEX(Historical!$H$7:$H$1432,MATCH(B238,Historical!$B$7:$B$1446,0))=0,"n/a",((INDEX(Historical!$C$7:$C$1439,MATCH(B238,Historical!$B$7:$B$1446,0))/INDEX(Historical!$H$7:$H$1432,MATCH(B238,Historical!$B$7:$B$1446,0)))^(1/5)-1)*100)</f>
        <v>3.3077918971311515</v>
      </c>
      <c r="V238" s="761">
        <f>IF(INDEX(Historical!$O$7:$O$1432,MATCH(B238,Historical!$B$7:$B$1446,0))=0,"n/a",((INDEX(Historical!$C$7:$C$1439,MATCH(B238,Historical!$B$7:$B$1446,0))/INDEX(Historical!$O$7:$O$1432,MATCH(B238,Historical!$B$7:$B$1446,0)))^(1/10)-1)*100)</f>
        <v>3.0210592757476062</v>
      </c>
      <c r="W238" s="762">
        <f t="shared" si="55"/>
        <v>1.0949112861456811</v>
      </c>
      <c r="X238" s="763">
        <f t="shared" si="56"/>
        <v>5.5129864952185859</v>
      </c>
      <c r="Y238" s="723"/>
      <c r="Z238" s="704">
        <f t="shared" si="57"/>
        <v>98.408488063660471</v>
      </c>
      <c r="AA238" s="937">
        <f t="shared" si="58"/>
        <v>23.872679045092838</v>
      </c>
      <c r="AB238" s="641">
        <v>12</v>
      </c>
      <c r="AC238" s="918">
        <v>3.77</v>
      </c>
      <c r="AD238" s="918">
        <v>5.31</v>
      </c>
      <c r="AE238" s="918">
        <v>2.65</v>
      </c>
      <c r="AF238" s="918">
        <v>1.45</v>
      </c>
      <c r="AG238" s="918">
        <v>6.2</v>
      </c>
      <c r="AH238" s="918">
        <v>-10.7</v>
      </c>
      <c r="AI238" s="918">
        <v>5.46</v>
      </c>
      <c r="AJ238" s="918">
        <v>0.6</v>
      </c>
      <c r="AK238" s="918">
        <v>4.5</v>
      </c>
      <c r="AL238" s="930">
        <v>64860</v>
      </c>
      <c r="AM238" s="924">
        <v>0.1</v>
      </c>
      <c r="AN238" s="918">
        <v>1.32</v>
      </c>
      <c r="AO238" s="804">
        <f t="shared" si="59"/>
        <v>-16.442664925739464</v>
      </c>
      <c r="AP238" s="805">
        <f t="shared" si="60"/>
        <v>7.4300141193533742</v>
      </c>
      <c r="AQ238" s="938">
        <f t="shared" si="61"/>
        <v>24.034734589208462</v>
      </c>
      <c r="AR238" s="704">
        <f>INDEX(Historical!$C$7:$C$1439,MATCH(B238,Historical!$B$7:$B$1446,0))*IF(AH238="n/a",1.03,IF(AH238&lt;0,1.01,IF(AH238&gt;10,1.1,(1+AH238/100))))</f>
        <v>3.6723600000000003</v>
      </c>
      <c r="AS238" s="937">
        <f t="shared" si="62"/>
        <v>3.872870856</v>
      </c>
      <c r="AT238" s="937">
        <f t="shared" si="67"/>
        <v>4.0471500445199995</v>
      </c>
      <c r="AU238" s="937">
        <f t="shared" si="67"/>
        <v>4.229271796523399</v>
      </c>
      <c r="AV238" s="937">
        <f t="shared" si="67"/>
        <v>4.4195890273669516</v>
      </c>
      <c r="AW238" s="704">
        <f t="shared" si="63"/>
        <v>20.241241724410351</v>
      </c>
      <c r="AX238" s="812">
        <f t="shared" si="64"/>
        <v>22.490268582678169</v>
      </c>
      <c r="AY238" s="997">
        <v>0.05</v>
      </c>
      <c r="AZ238" s="924">
        <v>25.069999999999997</v>
      </c>
      <c r="BA238" s="924">
        <v>-1.82</v>
      </c>
      <c r="BB238" s="924">
        <v>1.37</v>
      </c>
      <c r="BC238" s="924">
        <v>7.0499999999999989</v>
      </c>
      <c r="BE238" s="666">
        <v>2005</v>
      </c>
      <c r="BF238" s="948" t="e">
        <f>#VALUE!</f>
        <v>#VALUE!</v>
      </c>
      <c r="BG238" s="933">
        <v>1.9</v>
      </c>
    </row>
    <row r="239" spans="1:59" ht="11.25" customHeight="1" x14ac:dyDescent="0.2">
      <c r="A239" s="611" t="s">
        <v>471</v>
      </c>
      <c r="B239" s="927" t="s">
        <v>472</v>
      </c>
      <c r="C239" s="994" t="s">
        <v>247</v>
      </c>
      <c r="D239" s="994" t="s">
        <v>4390</v>
      </c>
      <c r="E239" s="795">
        <v>13</v>
      </c>
      <c r="F239" s="526">
        <v>282</v>
      </c>
      <c r="G239" s="526" t="s">
        <v>106</v>
      </c>
      <c r="H239" s="526" t="s">
        <v>106</v>
      </c>
      <c r="I239" s="926">
        <v>44.38</v>
      </c>
      <c r="J239" s="704">
        <f t="shared" si="52"/>
        <v>3.4249662009914377</v>
      </c>
      <c r="K239" s="929">
        <v>0.38</v>
      </c>
      <c r="L239" s="641">
        <v>4</v>
      </c>
      <c r="M239" s="695">
        <f t="shared" si="53"/>
        <v>1.52</v>
      </c>
      <c r="N239" s="923" t="s">
        <v>289</v>
      </c>
      <c r="O239" s="797">
        <v>0.34</v>
      </c>
      <c r="P239" s="919">
        <v>42985</v>
      </c>
      <c r="Q239" s="919">
        <v>43006</v>
      </c>
      <c r="R239" s="695">
        <f t="shared" si="54"/>
        <v>11.764705882352935</v>
      </c>
      <c r="S239" s="761">
        <f>IF(INDEX(Historical!$D$7:$D$1439,MATCH(B239,Historical!$B$7:$B$1446,0))=0,"n/a",(INDEX(Historical!$C$7:$C$1439,MATCH(B239,Historical!$B$7:$B$1446,0))/INDEX(Historical!$D$7:$D$1439,MATCH(B239,Historical!$B$7:$B$1446,0))-1)*100)</f>
        <v>5.555555555555558</v>
      </c>
      <c r="T239" s="761">
        <f>IF(INDEX(Historical!$F$7:$F$1432,MATCH(B239,Historical!$B$7:$B$1446,0))=0,"n/a",((INDEX(Historical!$C$7:$C$1439,MATCH(B239,Historical!$B$7:$B$1446,0))/INDEX(Historical!$F$7:$F$1432,MATCH(B239,Historical!$B$7:$B$1446,0)))^(1/3)-1)*100)</f>
        <v>8.1983855523197757</v>
      </c>
      <c r="U239" s="761">
        <f>IF(INDEX(Historical!$H$7:$H$1432,MATCH(B239,Historical!$B$7:$B$1446,0))=0,"n/a",((INDEX(Historical!$C$7:$C$1439,MATCH(B239,Historical!$B$7:$B$1446,0))/INDEX(Historical!$H$7:$H$1432,MATCH(B239,Historical!$B$7:$B$1446,0)))^(1/5)-1)*100)</f>
        <v>11.550670014054099</v>
      </c>
      <c r="V239" s="761">
        <f>IF(INDEX(Historical!$O$7:$O$1432,MATCH(B239,Historical!$B$7:$B$1446,0))=0,"n/a",((INDEX(Historical!$C$7:$C$1439,MATCH(B239,Historical!$B$7:$B$1446,0))/INDEX(Historical!$O$7:$O$1432,MATCH(B239,Historical!$B$7:$B$1446,0)))^(1/10)-1)*100)</f>
        <v>13.19808794496533</v>
      </c>
      <c r="W239" s="762">
        <f t="shared" si="55"/>
        <v>0.8751775304285897</v>
      </c>
      <c r="X239" s="763">
        <f t="shared" si="56"/>
        <v>2.0626196453668033</v>
      </c>
      <c r="Y239" s="927" t="s">
        <v>4439</v>
      </c>
      <c r="Z239" s="704">
        <f t="shared" si="57"/>
        <v>43.678160919540232</v>
      </c>
      <c r="AA239" s="937">
        <f t="shared" si="58"/>
        <v>12.752873563218392</v>
      </c>
      <c r="AB239" s="641">
        <v>6</v>
      </c>
      <c r="AC239" s="918">
        <v>3.48</v>
      </c>
      <c r="AD239" s="918">
        <v>2.04</v>
      </c>
      <c r="AE239" s="918">
        <v>0.53</v>
      </c>
      <c r="AF239" s="920" t="s">
        <v>137</v>
      </c>
      <c r="AG239" s="920">
        <v>-19.900000000000002</v>
      </c>
      <c r="AH239" s="918">
        <v>-1.5</v>
      </c>
      <c r="AI239" s="918">
        <v>4.95</v>
      </c>
      <c r="AJ239" s="918">
        <v>5.6000000000000005</v>
      </c>
      <c r="AK239" s="918">
        <v>6.23</v>
      </c>
      <c r="AL239" s="930">
        <v>1680</v>
      </c>
      <c r="AM239" s="924">
        <v>1.2</v>
      </c>
      <c r="AN239" s="918" t="s">
        <v>137</v>
      </c>
      <c r="AO239" s="804">
        <f t="shared" si="59"/>
        <v>2.2227626518271446</v>
      </c>
      <c r="AP239" s="805">
        <f t="shared" si="60"/>
        <v>14.975636215045537</v>
      </c>
      <c r="AQ239" s="938" t="str">
        <f t="shared" si="61"/>
        <v>n/a</v>
      </c>
      <c r="AR239" s="704">
        <f>INDEX(Historical!$C$7:$C$1439,MATCH(B239,Historical!$B$7:$B$1446,0))*IF(AH239="n/a",1.03,IF(AH239&lt;0,1.01,IF(AH239&gt;10,1.1,(1+AH239/100))))</f>
        <v>1.5352000000000001</v>
      </c>
      <c r="AS239" s="937">
        <f t="shared" si="62"/>
        <v>1.6111924000000002</v>
      </c>
      <c r="AT239" s="937">
        <f t="shared" si="67"/>
        <v>1.7115696865200003</v>
      </c>
      <c r="AU239" s="937">
        <f t="shared" si="67"/>
        <v>1.8182004779901964</v>
      </c>
      <c r="AV239" s="937">
        <f t="shared" si="67"/>
        <v>1.9314743677689856</v>
      </c>
      <c r="AW239" s="704">
        <f t="shared" si="63"/>
        <v>8.6076369322791813</v>
      </c>
      <c r="AX239" s="812">
        <f t="shared" si="64"/>
        <v>19.395306291751197</v>
      </c>
      <c r="AY239" s="997">
        <v>0.15</v>
      </c>
      <c r="AZ239" s="924">
        <v>24.84</v>
      </c>
      <c r="BA239" s="924">
        <v>-18.029999999999998</v>
      </c>
      <c r="BB239" s="924">
        <v>-0.31</v>
      </c>
      <c r="BC239" s="924">
        <v>-4.9799999999999995</v>
      </c>
      <c r="BE239" s="666">
        <v>2006</v>
      </c>
      <c r="BF239" s="948" t="e">
        <f>#VALUE!</f>
        <v>#VALUE!</v>
      </c>
      <c r="BG239" s="933">
        <v>11.4</v>
      </c>
    </row>
    <row r="240" spans="1:59" ht="11.25" customHeight="1" x14ac:dyDescent="0.2">
      <c r="A240" s="537" t="s">
        <v>552</v>
      </c>
      <c r="B240" s="927" t="s">
        <v>553</v>
      </c>
      <c r="C240" s="994" t="s">
        <v>108</v>
      </c>
      <c r="D240" s="994" t="s">
        <v>4376</v>
      </c>
      <c r="E240" s="794">
        <v>19</v>
      </c>
      <c r="F240" s="526">
        <v>170</v>
      </c>
      <c r="G240" s="526" t="s">
        <v>106</v>
      </c>
      <c r="H240" s="526" t="s">
        <v>106</v>
      </c>
      <c r="I240" s="918">
        <v>16.940000000000001</v>
      </c>
      <c r="J240" s="704">
        <f t="shared" si="52"/>
        <v>2.1841794569067297</v>
      </c>
      <c r="K240" s="935">
        <v>9.2499999999999999E-2</v>
      </c>
      <c r="L240" s="641">
        <v>4</v>
      </c>
      <c r="M240" s="695">
        <f t="shared" si="53"/>
        <v>0.37</v>
      </c>
      <c r="N240" s="923" t="s">
        <v>119</v>
      </c>
      <c r="O240" s="798">
        <v>0.09</v>
      </c>
      <c r="P240" s="917">
        <v>43328</v>
      </c>
      <c r="Q240" s="917">
        <v>43350</v>
      </c>
      <c r="R240" s="695">
        <f t="shared" si="54"/>
        <v>2.7777777777777803</v>
      </c>
      <c r="S240" s="761">
        <f>IF(INDEX(Historical!$D$7:$D$1439,MATCH(B240,Historical!$B$7:$B$1446,0))=0,"n/a",(INDEX(Historical!$C$7:$C$1439,MATCH(B240,Historical!$B$7:$B$1446,0))/INDEX(Historical!$D$7:$D$1439,MATCH(B240,Historical!$B$7:$B$1446,0))-1)*100)</f>
        <v>7.3529411764706065</v>
      </c>
      <c r="T240" s="761">
        <f>IF(INDEX(Historical!$F$7:$F$1432,MATCH(B240,Historical!$B$7:$B$1446,0))=0,"n/a",((INDEX(Historical!$C$7:$C$1439,MATCH(B240,Historical!$B$7:$B$1446,0))/INDEX(Historical!$F$7:$F$1432,MATCH(B240,Historical!$B$7:$B$1446,0)))^(1/3)-1)*100)</f>
        <v>6.1689873505176962</v>
      </c>
      <c r="U240" s="761">
        <f>IF(INDEX(Historical!$H$7:$H$1432,MATCH(B240,Historical!$B$7:$B$1446,0))=0,"n/a",((INDEX(Historical!$C$7:$C$1439,MATCH(B240,Historical!$B$7:$B$1446,0))/INDEX(Historical!$H$7:$H$1432,MATCH(B240,Historical!$B$7:$B$1446,0)))^(1/5)-1)*100)</f>
        <v>4.798284694844579</v>
      </c>
      <c r="V240" s="761">
        <f>IF(INDEX(Historical!$O$7:$O$1432,MATCH(B240,Historical!$B$7:$B$1446,0))=0,"n/a",((INDEX(Historical!$C$7:$C$1439,MATCH(B240,Historical!$B$7:$B$1446,0))/INDEX(Historical!$O$7:$O$1432,MATCH(B240,Historical!$B$7:$B$1446,0)))^(1/10)-1)*100)</f>
        <v>3.4265040720800943</v>
      </c>
      <c r="W240" s="762">
        <f t="shared" si="55"/>
        <v>1.4003440807037277</v>
      </c>
      <c r="X240" s="763">
        <f t="shared" si="56"/>
        <v>0.36909882268035221</v>
      </c>
      <c r="Y240" s="718"/>
      <c r="Z240" s="704">
        <f t="shared" si="57"/>
        <v>41.111111111111107</v>
      </c>
      <c r="AA240" s="937">
        <f t="shared" si="58"/>
        <v>18.822222222222223</v>
      </c>
      <c r="AB240" s="641">
        <v>6</v>
      </c>
      <c r="AC240" s="918">
        <v>0.9</v>
      </c>
      <c r="AD240" s="918">
        <v>1.87</v>
      </c>
      <c r="AE240" s="918">
        <v>3.13</v>
      </c>
      <c r="AF240" s="920">
        <v>0.98</v>
      </c>
      <c r="AG240" s="918">
        <v>5.4</v>
      </c>
      <c r="AH240" s="918">
        <v>-22.2</v>
      </c>
      <c r="AI240" s="918">
        <v>12.31</v>
      </c>
      <c r="AJ240" s="918">
        <v>13</v>
      </c>
      <c r="AK240" s="918">
        <v>10</v>
      </c>
      <c r="AL240" s="930">
        <v>109.09</v>
      </c>
      <c r="AM240" s="924">
        <v>7.3</v>
      </c>
      <c r="AN240" s="918">
        <v>0.26</v>
      </c>
      <c r="AO240" s="804">
        <f t="shared" si="59"/>
        <v>-11.839758070470914</v>
      </c>
      <c r="AP240" s="805">
        <f t="shared" si="60"/>
        <v>6.9824641517513086</v>
      </c>
      <c r="AQ240" s="938">
        <f t="shared" si="61"/>
        <v>-9.4565106880117984</v>
      </c>
      <c r="AR240" s="704">
        <f>INDEX(Historical!$C$7:$C$1439,MATCH(B240,Historical!$B$7:$B$1446,0))*IF(AH240="n/a",1.03,IF(AH240&lt;0,1.01,IF(AH240&gt;10,1.1,(1+AH240/100))))</f>
        <v>0.36864999999999998</v>
      </c>
      <c r="AS240" s="937">
        <f t="shared" si="62"/>
        <v>0.40551500000000001</v>
      </c>
      <c r="AT240" s="937">
        <f t="shared" si="67"/>
        <v>0.44606650000000003</v>
      </c>
      <c r="AU240" s="937">
        <f t="shared" si="67"/>
        <v>0.49067315000000006</v>
      </c>
      <c r="AV240" s="937">
        <f t="shared" si="67"/>
        <v>0.53974046500000006</v>
      </c>
      <c r="AW240" s="704">
        <f t="shared" si="63"/>
        <v>2.2506451150000002</v>
      </c>
      <c r="AX240" s="812">
        <f t="shared" si="64"/>
        <v>13.285980608028336</v>
      </c>
      <c r="AY240" s="997">
        <v>0.45</v>
      </c>
      <c r="AZ240" s="924">
        <v>19.3</v>
      </c>
      <c r="BA240" s="924">
        <v>-20.28</v>
      </c>
      <c r="BB240" s="924">
        <v>-3.1399999999999997</v>
      </c>
      <c r="BC240" s="924">
        <v>-5.83</v>
      </c>
      <c r="BE240" s="666">
        <v>2000</v>
      </c>
      <c r="BF240" s="948" t="e">
        <f>#VALUE!</f>
        <v>#VALUE!</v>
      </c>
      <c r="BG240" s="933">
        <v>0.6</v>
      </c>
    </row>
    <row r="241" spans="1:59" s="840" customFormat="1" ht="11.25" customHeight="1" x14ac:dyDescent="0.2">
      <c r="A241" s="819" t="s">
        <v>563</v>
      </c>
      <c r="B241" s="848" t="s">
        <v>564</v>
      </c>
      <c r="C241" s="994" t="s">
        <v>108</v>
      </c>
      <c r="D241" s="994" t="s">
        <v>4376</v>
      </c>
      <c r="E241" s="820">
        <v>25</v>
      </c>
      <c r="F241" s="526">
        <v>131</v>
      </c>
      <c r="G241" s="1151" t="s">
        <v>37</v>
      </c>
      <c r="H241" s="1151" t="s">
        <v>106</v>
      </c>
      <c r="I241" s="821">
        <v>28.73</v>
      </c>
      <c r="J241" s="822">
        <f t="shared" si="52"/>
        <v>2.2276366167768886</v>
      </c>
      <c r="K241" s="823">
        <v>0.16</v>
      </c>
      <c r="L241" s="824">
        <v>4</v>
      </c>
      <c r="M241" s="825">
        <f t="shared" si="53"/>
        <v>0.64</v>
      </c>
      <c r="N241" s="826" t="s">
        <v>119</v>
      </c>
      <c r="O241" s="827">
        <v>0.14499999999999999</v>
      </c>
      <c r="P241" s="828">
        <v>43504</v>
      </c>
      <c r="Q241" s="828">
        <v>43528</v>
      </c>
      <c r="R241" s="825">
        <f t="shared" si="54"/>
        <v>10.344827586206906</v>
      </c>
      <c r="S241" s="761">
        <f>IF(INDEX(Historical!$D$7:$D$1439,MATCH(B241,Historical!$B$7:$B$1446,0))=0,"n/a",(INDEX(Historical!$C$7:$C$1439,MATCH(B241,Historical!$B$7:$B$1446,0))/INDEX(Historical!$D$7:$D$1439,MATCH(B241,Historical!$B$7:$B$1446,0))-1)*100)</f>
        <v>7.4074074074073959</v>
      </c>
      <c r="T241" s="761">
        <f>IF(INDEX(Historical!$F$7:$F$1432,MATCH(B241,Historical!$B$7:$B$1446,0))=0,"n/a",((INDEX(Historical!$C$7:$C$1439,MATCH(B241,Historical!$B$7:$B$1446,0))/INDEX(Historical!$F$7:$F$1432,MATCH(B241,Historical!$B$7:$B$1446,0)))^(1/3)-1)*100)</f>
        <v>5.0717574498580165</v>
      </c>
      <c r="U241" s="761">
        <f>IF(INDEX(Historical!$H$7:$H$1432,MATCH(B241,Historical!$B$7:$B$1446,0))=0,"n/a",((INDEX(Historical!$C$7:$C$1439,MATCH(B241,Historical!$B$7:$B$1446,0))/INDEX(Historical!$H$7:$H$1432,MATCH(B241,Historical!$B$7:$B$1446,0)))^(1/5)-1)*100)</f>
        <v>4.7451763732829999</v>
      </c>
      <c r="V241" s="761">
        <f>IF(INDEX(Historical!$O$7:$O$1432,MATCH(B241,Historical!$B$7:$B$1446,0))=0,"n/a",((INDEX(Historical!$C$7:$C$1439,MATCH(B241,Historical!$B$7:$B$1446,0))/INDEX(Historical!$O$7:$O$1432,MATCH(B241,Historical!$B$7:$B$1446,0)))^(1/10)-1)*100)</f>
        <v>4.8847987622069988</v>
      </c>
      <c r="W241" s="829">
        <f t="shared" si="55"/>
        <v>0.9714169619423757</v>
      </c>
      <c r="X241" s="830">
        <f t="shared" si="56"/>
        <v>0.37660129946690474</v>
      </c>
      <c r="Y241" s="848"/>
      <c r="Z241" s="822">
        <f t="shared" si="57"/>
        <v>26.016260162601629</v>
      </c>
      <c r="AA241" s="832">
        <f t="shared" si="58"/>
        <v>11.678861788617887</v>
      </c>
      <c r="AB241" s="824">
        <v>12</v>
      </c>
      <c r="AC241" s="833">
        <v>2.46</v>
      </c>
      <c r="AD241" s="833" t="s">
        <v>137</v>
      </c>
      <c r="AE241" s="833">
        <v>2.94</v>
      </c>
      <c r="AF241" s="833">
        <v>1.32</v>
      </c>
      <c r="AG241" s="833">
        <v>12</v>
      </c>
      <c r="AH241" s="833">
        <v>18.399999999999999</v>
      </c>
      <c r="AI241" s="833" t="s">
        <v>137</v>
      </c>
      <c r="AJ241" s="833">
        <v>12.6</v>
      </c>
      <c r="AK241" s="833" t="s">
        <v>137</v>
      </c>
      <c r="AL241" s="834">
        <v>361.14</v>
      </c>
      <c r="AM241" s="835">
        <v>11.4</v>
      </c>
      <c r="AN241" s="833">
        <v>0.06</v>
      </c>
      <c r="AO241" s="836">
        <f t="shared" si="59"/>
        <v>-4.7060487985579984</v>
      </c>
      <c r="AP241" s="837">
        <f t="shared" si="60"/>
        <v>6.9728129900598885</v>
      </c>
      <c r="AQ241" s="838">
        <f t="shared" si="61"/>
        <v>-17.225614372626353</v>
      </c>
      <c r="AR241" s="704">
        <f>INDEX(Historical!$C$7:$C$1439,MATCH(B241,Historical!$B$7:$B$1446,0))*IF(AH241="n/a",1.03,IF(AH241&lt;0,1.01,IF(AH241&gt;10,1.1,(1+AH241/100))))</f>
        <v>0.63800000000000001</v>
      </c>
      <c r="AS241" s="832">
        <f t="shared" si="62"/>
        <v>0.65714000000000006</v>
      </c>
      <c r="AT241" s="832">
        <f t="shared" si="67"/>
        <v>0.67685420000000007</v>
      </c>
      <c r="AU241" s="832">
        <f t="shared" si="67"/>
        <v>0.69715982600000004</v>
      </c>
      <c r="AV241" s="832">
        <f t="shared" si="67"/>
        <v>0.71807462078000006</v>
      </c>
      <c r="AW241" s="822">
        <f t="shared" si="63"/>
        <v>3.3872286467800001</v>
      </c>
      <c r="AX241" s="839">
        <f t="shared" si="64"/>
        <v>11.789866504629307</v>
      </c>
      <c r="AY241" s="998">
        <v>0.69</v>
      </c>
      <c r="AZ241" s="835">
        <v>6.5699999999999994</v>
      </c>
      <c r="BA241" s="835">
        <v>-34.910000000000004</v>
      </c>
      <c r="BB241" s="835">
        <v>-6.79</v>
      </c>
      <c r="BC241" s="835">
        <v>-14.84</v>
      </c>
      <c r="BD241" s="964"/>
      <c r="BE241" s="666">
        <v>1995</v>
      </c>
      <c r="BF241" s="948" t="e">
        <f>#VALUE!</f>
        <v>#VALUE!</v>
      </c>
      <c r="BG241" s="895">
        <v>1</v>
      </c>
    </row>
    <row r="242" spans="1:59" ht="11.25" customHeight="1" x14ac:dyDescent="0.2">
      <c r="A242" s="611" t="s">
        <v>218</v>
      </c>
      <c r="B242" s="927" t="s">
        <v>219</v>
      </c>
      <c r="C242" s="994" t="s">
        <v>123</v>
      </c>
      <c r="D242" s="994" t="s">
        <v>4208</v>
      </c>
      <c r="E242" s="794">
        <v>27</v>
      </c>
      <c r="F242" s="526">
        <v>103</v>
      </c>
      <c r="G242" s="526" t="s">
        <v>37</v>
      </c>
      <c r="H242" s="526" t="s">
        <v>37</v>
      </c>
      <c r="I242" s="918">
        <v>176.54</v>
      </c>
      <c r="J242" s="704">
        <f t="shared" si="52"/>
        <v>1.0422567123598052</v>
      </c>
      <c r="K242" s="935">
        <v>0.46</v>
      </c>
      <c r="L242" s="641">
        <v>4</v>
      </c>
      <c r="M242" s="695">
        <f t="shared" si="53"/>
        <v>1.84</v>
      </c>
      <c r="N242" s="923" t="s">
        <v>220</v>
      </c>
      <c r="O242" s="798">
        <v>0.41</v>
      </c>
      <c r="P242" s="917">
        <v>43451</v>
      </c>
      <c r="Q242" s="917">
        <v>43480</v>
      </c>
      <c r="R242" s="695">
        <f t="shared" si="54"/>
        <v>12.195121951219525</v>
      </c>
      <c r="S242" s="761">
        <f>IF(INDEX(Historical!$D$7:$D$1439,MATCH(B242,Historical!$B$7:$B$1446,0))=0,"n/a",(INDEX(Historical!$C$7:$C$1439,MATCH(B242,Historical!$B$7:$B$1446,0))/INDEX(Historical!$D$7:$D$1439,MATCH(B242,Historical!$B$7:$B$1446,0))-1)*100)</f>
        <v>10.810810810810811</v>
      </c>
      <c r="T242" s="761">
        <f>IF(INDEX(Historical!$F$7:$F$1432,MATCH(B242,Historical!$B$7:$B$1446,0))=0,"n/a",((INDEX(Historical!$C$7:$C$1439,MATCH(B242,Historical!$B$7:$B$1446,0))/INDEX(Historical!$F$7:$F$1432,MATCH(B242,Historical!$B$7:$B$1446,0)))^(1/3)-1)*100)</f>
        <v>7.5036737139838161</v>
      </c>
      <c r="U242" s="761">
        <f>IF(INDEX(Historical!$H$7:$H$1432,MATCH(B242,Historical!$B$7:$B$1446,0))=0,"n/a",((INDEX(Historical!$C$7:$C$1439,MATCH(B242,Historical!$B$7:$B$1446,0))/INDEX(Historical!$H$7:$H$1432,MATCH(B242,Historical!$B$7:$B$1446,0)))^(1/5)-1)*100)</f>
        <v>12.256424197530347</v>
      </c>
      <c r="V242" s="761">
        <f>IF(INDEX(Historical!$O$7:$O$1432,MATCH(B242,Historical!$B$7:$B$1446,0))=0,"n/a",((INDEX(Historical!$C$7:$C$1439,MATCH(B242,Historical!$B$7:$B$1446,0))/INDEX(Historical!$O$7:$O$1432,MATCH(B242,Historical!$B$7:$B$1446,0)))^(1/10)-1)*100)</f>
        <v>12.1718933620391</v>
      </c>
      <c r="W242" s="762">
        <f t="shared" si="55"/>
        <v>1.0069447564957212</v>
      </c>
      <c r="X242" s="763">
        <f t="shared" si="56"/>
        <v>1.1672784950028903</v>
      </c>
      <c r="Y242" s="712"/>
      <c r="Z242" s="704">
        <f t="shared" si="57"/>
        <v>35.249042145593876</v>
      </c>
      <c r="AA242" s="937">
        <f t="shared" si="58"/>
        <v>33.819923371647512</v>
      </c>
      <c r="AB242" s="641">
        <v>12</v>
      </c>
      <c r="AC242" s="918">
        <v>5.22</v>
      </c>
      <c r="AD242" s="918">
        <v>2.5299999999999998</v>
      </c>
      <c r="AE242" s="918">
        <v>3.52</v>
      </c>
      <c r="AF242" s="918">
        <v>6.35</v>
      </c>
      <c r="AG242" s="918">
        <v>18.2</v>
      </c>
      <c r="AH242" s="918">
        <v>14.099999999999998</v>
      </c>
      <c r="AI242" s="918">
        <v>12.55</v>
      </c>
      <c r="AJ242" s="918">
        <v>10.5</v>
      </c>
      <c r="AK242" s="918">
        <v>13.370000000000001</v>
      </c>
      <c r="AL242" s="930">
        <v>51620</v>
      </c>
      <c r="AM242" s="924">
        <v>0.5</v>
      </c>
      <c r="AN242" s="918">
        <v>0.88</v>
      </c>
      <c r="AO242" s="804">
        <f t="shared" si="59"/>
        <v>-20.52124246175736</v>
      </c>
      <c r="AP242" s="805">
        <f t="shared" si="60"/>
        <v>13.298680909890152</v>
      </c>
      <c r="AQ242" s="938">
        <f t="shared" si="61"/>
        <v>208.94552803579515</v>
      </c>
      <c r="AR242" s="704">
        <f>INDEX(Historical!$C$7:$C$1439,MATCH(B242,Historical!$B$7:$B$1446,0))*IF(AH242="n/a",1.03,IF(AH242&lt;0,1.01,IF(AH242&gt;10,1.1,(1+AH242/100))))</f>
        <v>1.804</v>
      </c>
      <c r="AS242" s="937">
        <f t="shared" si="62"/>
        <v>1.9844000000000002</v>
      </c>
      <c r="AT242" s="937">
        <f t="shared" si="67"/>
        <v>2.1828400000000006</v>
      </c>
      <c r="AU242" s="937">
        <f t="shared" si="67"/>
        <v>2.4011240000000007</v>
      </c>
      <c r="AV242" s="937">
        <f t="shared" si="67"/>
        <v>2.6412364000000008</v>
      </c>
      <c r="AW242" s="704">
        <f t="shared" si="63"/>
        <v>11.013600400000001</v>
      </c>
      <c r="AX242" s="812">
        <f t="shared" si="64"/>
        <v>6.2385863826894772</v>
      </c>
      <c r="AY242" s="997">
        <v>0.9</v>
      </c>
      <c r="AZ242" s="924">
        <v>32.950000000000003</v>
      </c>
      <c r="BA242" s="924">
        <v>-3.1</v>
      </c>
      <c r="BB242" s="924">
        <v>6.93</v>
      </c>
      <c r="BC242" s="924">
        <v>15.07</v>
      </c>
      <c r="BE242" s="666">
        <v>1993</v>
      </c>
      <c r="BF242" s="948" t="e">
        <f>#VALUE!</f>
        <v>#VALUE!</v>
      </c>
      <c r="BG242" s="933">
        <v>7.1</v>
      </c>
    </row>
    <row r="243" spans="1:59" ht="11.25" customHeight="1" x14ac:dyDescent="0.2">
      <c r="A243" s="537" t="s">
        <v>206</v>
      </c>
      <c r="B243" s="927" t="s">
        <v>207</v>
      </c>
      <c r="C243" s="994" t="s">
        <v>131</v>
      </c>
      <c r="D243" s="994" t="s">
        <v>4365</v>
      </c>
      <c r="E243" s="794">
        <v>45</v>
      </c>
      <c r="F243" s="526">
        <v>51</v>
      </c>
      <c r="G243" s="526" t="s">
        <v>37</v>
      </c>
      <c r="H243" s="526" t="s">
        <v>115</v>
      </c>
      <c r="I243" s="918">
        <v>84.81</v>
      </c>
      <c r="J243" s="704">
        <f t="shared" si="52"/>
        <v>3.4901544629171091</v>
      </c>
      <c r="K243" s="929">
        <v>0.74</v>
      </c>
      <c r="L243" s="641">
        <v>4</v>
      </c>
      <c r="M243" s="695">
        <f t="shared" si="53"/>
        <v>2.96</v>
      </c>
      <c r="N243" s="923" t="s">
        <v>149</v>
      </c>
      <c r="O243" s="797">
        <v>0.71499999999999997</v>
      </c>
      <c r="P243" s="917">
        <v>43508</v>
      </c>
      <c r="Q243" s="917">
        <v>43539</v>
      </c>
      <c r="R243" s="695">
        <f t="shared" si="54"/>
        <v>3.4965034965034993</v>
      </c>
      <c r="S243" s="761">
        <f>IF(INDEX(Historical!$D$7:$D$1439,MATCH(B243,Historical!$B$7:$B$1446,0))=0,"n/a",(INDEX(Historical!$C$7:$C$1439,MATCH(B243,Historical!$B$7:$B$1446,0))/INDEX(Historical!$D$7:$D$1439,MATCH(B243,Historical!$B$7:$B$1446,0))-1)*100)</f>
        <v>3.6231884057970953</v>
      </c>
      <c r="T243" s="761">
        <f>IF(INDEX(Historical!$F$7:$F$1432,MATCH(B243,Historical!$B$7:$B$1446,0))=0,"n/a",((INDEX(Historical!$C$7:$C$1439,MATCH(B243,Historical!$B$7:$B$1446,0))/INDEX(Historical!$F$7:$F$1432,MATCH(B243,Historical!$B$7:$B$1446,0)))^(1/3)-1)*100)</f>
        <v>3.228011545636722</v>
      </c>
      <c r="U243" s="761">
        <f>IF(INDEX(Historical!$H$7:$H$1432,MATCH(B243,Historical!$B$7:$B$1446,0))=0,"n/a",((INDEX(Historical!$C$7:$C$1439,MATCH(B243,Historical!$B$7:$B$1446,0))/INDEX(Historical!$H$7:$H$1432,MATCH(B243,Historical!$B$7:$B$1446,0)))^(1/5)-1)*100)</f>
        <v>3.0590619589005774</v>
      </c>
      <c r="V243" s="761">
        <f>IF(INDEX(Historical!$O$7:$O$1432,MATCH(B243,Historical!$B$7:$B$1446,0))=0,"n/a",((INDEX(Historical!$C$7:$C$1439,MATCH(B243,Historical!$B$7:$B$1446,0))/INDEX(Historical!$O$7:$O$1432,MATCH(B243,Historical!$B$7:$B$1446,0)))^(1/10)-1)*100)</f>
        <v>2.0269766762328834</v>
      </c>
      <c r="W243" s="762">
        <f t="shared" si="55"/>
        <v>1.5091747205428208</v>
      </c>
      <c r="X243" s="763">
        <f t="shared" si="56"/>
        <v>0.74611267290257977</v>
      </c>
      <c r="Y243" s="927"/>
      <c r="Z243" s="704">
        <f t="shared" si="57"/>
        <v>66.968325791855193</v>
      </c>
      <c r="AA243" s="937">
        <f t="shared" si="58"/>
        <v>19.187782805429865</v>
      </c>
      <c r="AB243" s="641">
        <v>12</v>
      </c>
      <c r="AC243" s="918">
        <v>4.42</v>
      </c>
      <c r="AD243" s="918">
        <v>6.42</v>
      </c>
      <c r="AE243" s="918">
        <v>2.19</v>
      </c>
      <c r="AF243" s="918">
        <v>1.59</v>
      </c>
      <c r="AG243" s="918">
        <v>8.6</v>
      </c>
      <c r="AH243" s="918">
        <v>-80.100000000000009</v>
      </c>
      <c r="AI243" s="918">
        <v>5.0500000000000007</v>
      </c>
      <c r="AJ243" s="918">
        <v>4.1000000000000005</v>
      </c>
      <c r="AK243" s="918">
        <v>2.9899999999999998</v>
      </c>
      <c r="AL243" s="930">
        <v>27060</v>
      </c>
      <c r="AM243" s="924">
        <v>0.2</v>
      </c>
      <c r="AN243" s="918">
        <v>1.24</v>
      </c>
      <c r="AO243" s="804">
        <f t="shared" si="59"/>
        <v>-12.638566383612179</v>
      </c>
      <c r="AP243" s="805">
        <f t="shared" si="60"/>
        <v>6.549216421817686</v>
      </c>
      <c r="AQ243" s="938">
        <f t="shared" si="61"/>
        <v>16.444692948356842</v>
      </c>
      <c r="AR243" s="704">
        <f>INDEX(Historical!$C$7:$C$1439,MATCH(B243,Historical!$B$7:$B$1446,0))*IF(AH243="n/a",1.03,IF(AH243&lt;0,1.01,IF(AH243&gt;10,1.1,(1+AH243/100))))</f>
        <v>2.8885999999999998</v>
      </c>
      <c r="AS243" s="937">
        <f t="shared" si="62"/>
        <v>3.0344742999999998</v>
      </c>
      <c r="AT243" s="937">
        <f t="shared" si="67"/>
        <v>3.1252050815699999</v>
      </c>
      <c r="AU243" s="937">
        <f t="shared" si="67"/>
        <v>3.218648713508943</v>
      </c>
      <c r="AV243" s="937">
        <f t="shared" si="67"/>
        <v>3.3148863100428607</v>
      </c>
      <c r="AW243" s="704">
        <f t="shared" si="63"/>
        <v>15.581814405121802</v>
      </c>
      <c r="AX243" s="812">
        <f t="shared" si="64"/>
        <v>18.372614556210117</v>
      </c>
      <c r="AY243" s="997">
        <v>0.11</v>
      </c>
      <c r="AZ243" s="924">
        <v>19.25</v>
      </c>
      <c r="BA243" s="924">
        <v>-1.23</v>
      </c>
      <c r="BB243" s="924">
        <v>5.1400000000000006</v>
      </c>
      <c r="BC243" s="924">
        <v>7.7799999999999994</v>
      </c>
      <c r="BE243" s="666">
        <v>1975</v>
      </c>
      <c r="BF243" s="948" t="e">
        <f>#VALUE!</f>
        <v>#VALUE!</v>
      </c>
      <c r="BG243" s="933">
        <v>2.7</v>
      </c>
    </row>
    <row r="244" spans="1:59" ht="11.25" customHeight="1" x14ac:dyDescent="0.2">
      <c r="A244" s="537" t="s">
        <v>1145</v>
      </c>
      <c r="B244" s="927" t="s">
        <v>1146</v>
      </c>
      <c r="C244" s="994" t="s">
        <v>131</v>
      </c>
      <c r="D244" s="994" t="s">
        <v>4366</v>
      </c>
      <c r="E244" s="794">
        <v>8</v>
      </c>
      <c r="F244" s="526">
        <v>510</v>
      </c>
      <c r="G244" s="526" t="s">
        <v>106</v>
      </c>
      <c r="H244" s="526" t="s">
        <v>106</v>
      </c>
      <c r="I244" s="926">
        <v>58.82</v>
      </c>
      <c r="J244" s="704">
        <f t="shared" si="52"/>
        <v>2.4481468888133286</v>
      </c>
      <c r="K244" s="929">
        <v>0.36</v>
      </c>
      <c r="L244" s="641">
        <v>4</v>
      </c>
      <c r="M244" s="695">
        <f t="shared" si="53"/>
        <v>1.44</v>
      </c>
      <c r="N244" s="923" t="s">
        <v>320</v>
      </c>
      <c r="O244" s="797">
        <v>0.33500000000000002</v>
      </c>
      <c r="P244" s="917">
        <v>43265</v>
      </c>
      <c r="Q244" s="917">
        <v>43280</v>
      </c>
      <c r="R244" s="695">
        <f t="shared" si="54"/>
        <v>7.4626865671641687</v>
      </c>
      <c r="S244" s="761">
        <f>IF(INDEX(Historical!$D$7:$D$1439,MATCH(B244,Historical!$B$7:$B$1446,0))=0,"n/a",(INDEX(Historical!$C$7:$C$1439,MATCH(B244,Historical!$B$7:$B$1446,0))/INDEX(Historical!$D$7:$D$1439,MATCH(B244,Historical!$B$7:$B$1446,0))-1)*100)</f>
        <v>7.6045627376425839</v>
      </c>
      <c r="T244" s="761">
        <f>IF(INDEX(Historical!$F$7:$F$1432,MATCH(B244,Historical!$B$7:$B$1446,0))=0,"n/a",((INDEX(Historical!$C$7:$C$1439,MATCH(B244,Historical!$B$7:$B$1446,0))/INDEX(Historical!$F$7:$F$1432,MATCH(B244,Historical!$B$7:$B$1446,0)))^(1/3)-1)*100)</f>
        <v>6.6948617049130466</v>
      </c>
      <c r="U244" s="761">
        <f>IF(INDEX(Historical!$H$7:$H$1432,MATCH(B244,Historical!$B$7:$B$1446,0))=0,"n/a",((INDEX(Historical!$C$7:$C$1439,MATCH(B244,Historical!$B$7:$B$1446,0))/INDEX(Historical!$H$7:$H$1432,MATCH(B244,Historical!$B$7:$B$1446,0)))^(1/5)-1)*100)</f>
        <v>6.2497776529030213</v>
      </c>
      <c r="V244" s="761" t="str">
        <f>IF(INDEX(Historical!$O$7:$O$1432,MATCH(B244,Historical!$B$7:$B$1446,0))=0,"n/a",((INDEX(Historical!$C$7:$C$1439,MATCH(B244,Historical!$B$7:$B$1446,0))/INDEX(Historical!$O$7:$O$1432,MATCH(B244,Historical!$B$7:$B$1446,0)))^(1/10)-1)*100)</f>
        <v>n/a</v>
      </c>
      <c r="W244" s="762" t="str">
        <f t="shared" si="55"/>
        <v>n/a</v>
      </c>
      <c r="X244" s="763" t="str">
        <f t="shared" si="56"/>
        <v>n/a</v>
      </c>
      <c r="Y244" s="927"/>
      <c r="Z244" s="704">
        <f t="shared" si="57"/>
        <v>69.902912621359221</v>
      </c>
      <c r="AA244" s="937">
        <f t="shared" si="58"/>
        <v>28.553398058252426</v>
      </c>
      <c r="AB244" s="641">
        <v>12</v>
      </c>
      <c r="AC244" s="918">
        <v>2.06</v>
      </c>
      <c r="AD244" s="918">
        <v>5.59</v>
      </c>
      <c r="AE244" s="918">
        <v>2.67</v>
      </c>
      <c r="AF244" s="918">
        <v>2.0499999999999998</v>
      </c>
      <c r="AG244" s="918">
        <v>7.3</v>
      </c>
      <c r="AH244" s="918">
        <v>-14.399999999999999</v>
      </c>
      <c r="AI244" s="918">
        <v>14.35</v>
      </c>
      <c r="AJ244" s="918">
        <v>-1.2</v>
      </c>
      <c r="AK244" s="918">
        <v>5.0999999999999996</v>
      </c>
      <c r="AL244" s="930">
        <v>2410</v>
      </c>
      <c r="AM244" s="924">
        <v>0.8</v>
      </c>
      <c r="AN244" s="918">
        <v>1.23</v>
      </c>
      <c r="AO244" s="804">
        <f t="shared" si="59"/>
        <v>-19.855473516536076</v>
      </c>
      <c r="AP244" s="805">
        <f t="shared" si="60"/>
        <v>8.6979245417163504</v>
      </c>
      <c r="AQ244" s="938">
        <f t="shared" si="61"/>
        <v>61.292647789203983</v>
      </c>
      <c r="AR244" s="704">
        <f>INDEX(Historical!$C$7:$C$1439,MATCH(B244,Historical!$B$7:$B$1446,0))*IF(AH244="n/a",1.03,IF(AH244&lt;0,1.01,IF(AH244&gt;10,1.1,(1+AH244/100))))</f>
        <v>1.4291500000000001</v>
      </c>
      <c r="AS244" s="937">
        <f t="shared" si="62"/>
        <v>1.5720650000000003</v>
      </c>
      <c r="AT244" s="937">
        <f t="shared" si="67"/>
        <v>1.6522403150000002</v>
      </c>
      <c r="AU244" s="937">
        <f t="shared" si="67"/>
        <v>1.7365045710650002</v>
      </c>
      <c r="AV244" s="937">
        <f t="shared" si="67"/>
        <v>1.8250663041893151</v>
      </c>
      <c r="AW244" s="704">
        <f t="shared" si="63"/>
        <v>8.2150261902543154</v>
      </c>
      <c r="AX244" s="812">
        <f t="shared" si="64"/>
        <v>13.966382506382718</v>
      </c>
      <c r="AY244" s="997">
        <v>0.53</v>
      </c>
      <c r="AZ244" s="924">
        <v>22.57</v>
      </c>
      <c r="BA244" s="924">
        <v>-8.59</v>
      </c>
      <c r="BB244" s="924">
        <v>7.32</v>
      </c>
      <c r="BC244" s="924">
        <v>2.8000000000000003</v>
      </c>
      <c r="BE244" s="666">
        <v>2011</v>
      </c>
      <c r="BF244" s="948" t="e">
        <f>#VALUE!</f>
        <v>#VALUE!</v>
      </c>
      <c r="BG244" s="933">
        <v>2.2999999999999998</v>
      </c>
    </row>
    <row r="245" spans="1:59" ht="11.25" customHeight="1" x14ac:dyDescent="0.2">
      <c r="A245" s="611" t="s">
        <v>214</v>
      </c>
      <c r="B245" s="927" t="s">
        <v>215</v>
      </c>
      <c r="C245" s="994" t="s">
        <v>108</v>
      </c>
      <c r="D245" s="994" t="s">
        <v>4376</v>
      </c>
      <c r="E245" s="794">
        <v>32</v>
      </c>
      <c r="F245" s="526">
        <v>86</v>
      </c>
      <c r="G245" s="526" t="s">
        <v>106</v>
      </c>
      <c r="H245" s="526" t="s">
        <v>106</v>
      </c>
      <c r="I245" s="926">
        <v>30.55</v>
      </c>
      <c r="J245" s="704">
        <f t="shared" si="52"/>
        <v>3.1423895253682486</v>
      </c>
      <c r="K245" s="929">
        <v>0.24</v>
      </c>
      <c r="L245" s="641">
        <v>4</v>
      </c>
      <c r="M245" s="695">
        <f t="shared" si="53"/>
        <v>0.96</v>
      </c>
      <c r="N245" s="923" t="s">
        <v>975</v>
      </c>
      <c r="O245" s="797">
        <v>0.23</v>
      </c>
      <c r="P245" s="917">
        <v>43308</v>
      </c>
      <c r="Q245" s="917">
        <v>43325</v>
      </c>
      <c r="R245" s="695">
        <f t="shared" si="54"/>
        <v>4.3478260869565135</v>
      </c>
      <c r="S245" s="761">
        <f>IF(INDEX(Historical!$D$7:$D$1439,MATCH(B245,Historical!$B$7:$B$1446,0))=0,"n/a",(INDEX(Historical!$C$7:$C$1439,MATCH(B245,Historical!$B$7:$B$1446,0))/INDEX(Historical!$D$7:$D$1439,MATCH(B245,Historical!$B$7:$B$1446,0))-1)*100)</f>
        <v>6.8181818181818121</v>
      </c>
      <c r="T245" s="761">
        <f>IF(INDEX(Historical!$F$7:$F$1432,MATCH(B245,Historical!$B$7:$B$1446,0))=0,"n/a",((INDEX(Historical!$C$7:$C$1439,MATCH(B245,Historical!$B$7:$B$1446,0))/INDEX(Historical!$F$7:$F$1432,MATCH(B245,Historical!$B$7:$B$1446,0)))^(1/3)-1)*100)</f>
        <v>5.5227147245074937</v>
      </c>
      <c r="U245" s="761">
        <f>IF(INDEX(Historical!$H$7:$H$1432,MATCH(B245,Historical!$B$7:$B$1446,0))=0,"n/a",((INDEX(Historical!$C$7:$C$1439,MATCH(B245,Historical!$B$7:$B$1446,0))/INDEX(Historical!$H$7:$H$1432,MATCH(B245,Historical!$B$7:$B$1446,0)))^(1/5)-1)*100)</f>
        <v>4.3428878362918644</v>
      </c>
      <c r="V245" s="761">
        <f>IF(INDEX(Historical!$O$7:$O$1432,MATCH(B245,Historical!$B$7:$B$1446,0))=0,"n/a",((INDEX(Historical!$C$7:$C$1439,MATCH(B245,Historical!$B$7:$B$1446,0))/INDEX(Historical!$O$7:$O$1432,MATCH(B245,Historical!$B$7:$B$1446,0)))^(1/10)-1)*100)</f>
        <v>3.4439998758466706</v>
      </c>
      <c r="W245" s="762">
        <f t="shared" si="55"/>
        <v>1.2610011593639248</v>
      </c>
      <c r="X245" s="763" t="str">
        <f t="shared" si="56"/>
        <v>n/a</v>
      </c>
      <c r="Y245" s="718"/>
      <c r="Z245" s="704" t="str">
        <f t="shared" si="57"/>
        <v>n/a</v>
      </c>
      <c r="AA245" s="937" t="str">
        <f t="shared" si="58"/>
        <v>n/a</v>
      </c>
      <c r="AB245" s="641">
        <v>12</v>
      </c>
      <c r="AC245" s="918" t="s">
        <v>137</v>
      </c>
      <c r="AD245" s="918" t="s">
        <v>137</v>
      </c>
      <c r="AE245" s="918" t="s">
        <v>137</v>
      </c>
      <c r="AF245" s="918" t="s">
        <v>137</v>
      </c>
      <c r="AG245" s="918" t="s">
        <v>137</v>
      </c>
      <c r="AH245" s="918" t="s">
        <v>137</v>
      </c>
      <c r="AI245" s="918" t="s">
        <v>137</v>
      </c>
      <c r="AJ245" s="918" t="s">
        <v>137</v>
      </c>
      <c r="AK245" s="918" t="s">
        <v>137</v>
      </c>
      <c r="AL245" s="930" t="s">
        <v>137</v>
      </c>
      <c r="AM245" s="924" t="s">
        <v>137</v>
      </c>
      <c r="AN245" s="918" t="s">
        <v>137</v>
      </c>
      <c r="AO245" s="804" t="str">
        <f t="shared" si="59"/>
        <v>n/a</v>
      </c>
      <c r="AP245" s="805">
        <f t="shared" si="60"/>
        <v>7.4852773616601134</v>
      </c>
      <c r="AQ245" s="938" t="str">
        <f t="shared" si="61"/>
        <v>n/a</v>
      </c>
      <c r="AR245" s="704">
        <f>INDEX(Historical!$C$7:$C$1439,MATCH(B245,Historical!$B$7:$B$1446,0))*IF(AH245="n/a",1.03,IF(AH245&lt;0,1.01,IF(AH245&gt;10,1.1,(1+AH245/100))))</f>
        <v>0.96819999999999995</v>
      </c>
      <c r="AS245" s="937">
        <f t="shared" si="62"/>
        <v>0.99724599999999997</v>
      </c>
      <c r="AT245" s="937">
        <f t="shared" si="67"/>
        <v>1.02716338</v>
      </c>
      <c r="AU245" s="937">
        <f t="shared" si="67"/>
        <v>1.0579782814000001</v>
      </c>
      <c r="AV245" s="937">
        <f t="shared" si="67"/>
        <v>1.0897176298420002</v>
      </c>
      <c r="AW245" s="704">
        <f t="shared" si="63"/>
        <v>5.140305291242</v>
      </c>
      <c r="AX245" s="812">
        <f t="shared" si="64"/>
        <v>16.825876567076921</v>
      </c>
      <c r="AY245" s="997" t="s">
        <v>137</v>
      </c>
      <c r="AZ245" s="924" t="s">
        <v>137</v>
      </c>
      <c r="BA245" s="924" t="s">
        <v>137</v>
      </c>
      <c r="BB245" s="924" t="s">
        <v>137</v>
      </c>
      <c r="BC245" s="924" t="s">
        <v>137</v>
      </c>
      <c r="BD245" s="963" t="s">
        <v>4301</v>
      </c>
      <c r="BE245" s="666">
        <v>1987</v>
      </c>
      <c r="BF245" s="948" t="e">
        <f>#VALUE!</f>
        <v>#VALUE!</v>
      </c>
      <c r="BG245" s="933" t="s">
        <v>137</v>
      </c>
    </row>
    <row r="246" spans="1:59" ht="11.25" customHeight="1" x14ac:dyDescent="0.2">
      <c r="A246" s="611" t="s">
        <v>1137</v>
      </c>
      <c r="B246" s="927" t="s">
        <v>1138</v>
      </c>
      <c r="C246" s="994" t="s">
        <v>4356</v>
      </c>
      <c r="D246" s="994" t="s">
        <v>4357</v>
      </c>
      <c r="E246" s="794">
        <v>7</v>
      </c>
      <c r="F246" s="526">
        <v>626</v>
      </c>
      <c r="G246" s="526" t="s">
        <v>106</v>
      </c>
      <c r="H246" s="526" t="s">
        <v>106</v>
      </c>
      <c r="I246" s="926">
        <v>111.64</v>
      </c>
      <c r="J246" s="704">
        <f t="shared" si="52"/>
        <v>2.5797205302758868</v>
      </c>
      <c r="K246" s="929">
        <v>0.72</v>
      </c>
      <c r="L246" s="641">
        <v>4</v>
      </c>
      <c r="M246" s="695">
        <f t="shared" si="53"/>
        <v>2.88</v>
      </c>
      <c r="N246" s="923" t="s">
        <v>152</v>
      </c>
      <c r="O246" s="797">
        <v>0.64</v>
      </c>
      <c r="P246" s="917">
        <v>43370</v>
      </c>
      <c r="Q246" s="917">
        <v>43388</v>
      </c>
      <c r="R246" s="695">
        <f t="shared" si="54"/>
        <v>12.499999999999993</v>
      </c>
      <c r="S246" s="761">
        <f>IF(INDEX(Historical!$D$7:$D$1439,MATCH(B246,Historical!$B$7:$B$1446,0))=0,"n/a",(INDEX(Historical!$C$7:$C$1439,MATCH(B246,Historical!$B$7:$B$1446,0))/INDEX(Historical!$D$7:$D$1439,MATCH(B246,Historical!$B$7:$B$1446,0))-1)*100)</f>
        <v>4.7619047619047672</v>
      </c>
      <c r="T246" s="761">
        <f>IF(INDEX(Historical!$F$7:$F$1432,MATCH(B246,Historical!$B$7:$B$1446,0))=0,"n/a",((INDEX(Historical!$C$7:$C$1439,MATCH(B246,Historical!$B$7:$B$1446,0))/INDEX(Historical!$F$7:$F$1432,MATCH(B246,Historical!$B$7:$B$1446,0)))^(1/3)-1)*100)</f>
        <v>4.102866914963843</v>
      </c>
      <c r="U246" s="761">
        <f>IF(INDEX(Historical!$H$7:$H$1432,MATCH(B246,Historical!$B$7:$B$1446,0))=0,"n/a",((INDEX(Historical!$C$7:$C$1439,MATCH(B246,Historical!$B$7:$B$1446,0))/INDEX(Historical!$H$7:$H$1432,MATCH(B246,Historical!$B$7:$B$1446,0)))^(1/5)-1)*100)</f>
        <v>4.2888865516587771</v>
      </c>
      <c r="V246" s="761">
        <f>IF(INDEX(Historical!$O$7:$O$1432,MATCH(B246,Historical!$B$7:$B$1446,0))=0,"n/a",((INDEX(Historical!$C$7:$C$1439,MATCH(B246,Historical!$B$7:$B$1446,0))/INDEX(Historical!$O$7:$O$1432,MATCH(B246,Historical!$B$7:$B$1446,0)))^(1/10)-1)*100)</f>
        <v>2.4127573490751342</v>
      </c>
      <c r="W246" s="762">
        <f t="shared" si="55"/>
        <v>1.7775871880787377</v>
      </c>
      <c r="X246" s="763">
        <f t="shared" si="56"/>
        <v>0.22692521437348029</v>
      </c>
      <c r="Y246" s="719"/>
      <c r="Z246" s="704">
        <f t="shared" si="57"/>
        <v>115.19999999999999</v>
      </c>
      <c r="AA246" s="937">
        <f t="shared" si="58"/>
        <v>44.655999999999999</v>
      </c>
      <c r="AB246" s="641">
        <v>12</v>
      </c>
      <c r="AC246" s="918">
        <v>2.5</v>
      </c>
      <c r="AD246" s="918">
        <v>5.8</v>
      </c>
      <c r="AE246" s="918">
        <v>13.69</v>
      </c>
      <c r="AF246" s="918">
        <v>4.47</v>
      </c>
      <c r="AG246" s="918">
        <v>10.5</v>
      </c>
      <c r="AH246" s="918">
        <v>2</v>
      </c>
      <c r="AI246" s="918">
        <v>6.13</v>
      </c>
      <c r="AJ246" s="918">
        <v>18.899999999999999</v>
      </c>
      <c r="AK246" s="918">
        <v>7.7</v>
      </c>
      <c r="AL246" s="930">
        <v>4110</v>
      </c>
      <c r="AM246" s="924">
        <v>1</v>
      </c>
      <c r="AN246" s="918">
        <v>1.24</v>
      </c>
      <c r="AO246" s="804">
        <f t="shared" si="59"/>
        <v>-37.787392918065336</v>
      </c>
      <c r="AP246" s="805">
        <f t="shared" si="60"/>
        <v>6.8686070819346643</v>
      </c>
      <c r="AQ246" s="938">
        <f t="shared" si="61"/>
        <v>197.85329722309041</v>
      </c>
      <c r="AR246" s="704">
        <f>INDEX(Historical!$C$7:$C$1439,MATCH(B246,Historical!$B$7:$B$1446,0))*IF(AH246="n/a",1.03,IF(AH246&lt;0,1.01,IF(AH246&gt;10,1.1,(1+AH246/100))))</f>
        <v>2.6928000000000001</v>
      </c>
      <c r="AS246" s="937">
        <f t="shared" si="62"/>
        <v>2.85786864</v>
      </c>
      <c r="AT246" s="937">
        <f t="shared" si="67"/>
        <v>3.0779245252799998</v>
      </c>
      <c r="AU246" s="937">
        <f t="shared" si="67"/>
        <v>3.3149247137265596</v>
      </c>
      <c r="AV246" s="937">
        <f t="shared" si="67"/>
        <v>3.5701739166835047</v>
      </c>
      <c r="AW246" s="704">
        <f t="shared" si="63"/>
        <v>15.513691795690065</v>
      </c>
      <c r="AX246" s="812">
        <f t="shared" si="64"/>
        <v>13.896176814484113</v>
      </c>
      <c r="AY246" s="997">
        <v>0.87</v>
      </c>
      <c r="AZ246" s="924">
        <v>39.31</v>
      </c>
      <c r="BA246" s="924">
        <v>-0.74</v>
      </c>
      <c r="BB246" s="924">
        <v>5.43</v>
      </c>
      <c r="BC246" s="924">
        <v>13.469999999999999</v>
      </c>
      <c r="BE246" s="666">
        <v>2012</v>
      </c>
      <c r="BF246" s="948" t="e">
        <f>#VALUE!</f>
        <v>#VALUE!</v>
      </c>
      <c r="BG246" s="933">
        <v>4.3</v>
      </c>
    </row>
    <row r="247" spans="1:59" ht="11.25" customHeight="1" x14ac:dyDescent="0.2">
      <c r="A247" s="611" t="s">
        <v>4022</v>
      </c>
      <c r="B247" s="927" t="s">
        <v>4021</v>
      </c>
      <c r="C247" s="994" t="s">
        <v>154</v>
      </c>
      <c r="D247" s="994" t="s">
        <v>4358</v>
      </c>
      <c r="E247" s="794">
        <v>6</v>
      </c>
      <c r="F247" s="526">
        <v>736</v>
      </c>
      <c r="G247" s="526" t="s">
        <v>106</v>
      </c>
      <c r="H247" s="526" t="s">
        <v>106</v>
      </c>
      <c r="I247" s="926">
        <v>58.4</v>
      </c>
      <c r="J247" s="704">
        <f t="shared" si="52"/>
        <v>1.8493150684931507</v>
      </c>
      <c r="K247" s="929">
        <v>0.27</v>
      </c>
      <c r="L247" s="641">
        <v>4</v>
      </c>
      <c r="M247" s="695">
        <f t="shared" si="53"/>
        <v>1.08</v>
      </c>
      <c r="N247" s="923" t="s">
        <v>220</v>
      </c>
      <c r="O247" s="797">
        <v>0.25</v>
      </c>
      <c r="P247" s="917">
        <v>43371</v>
      </c>
      <c r="Q247" s="917">
        <v>43388</v>
      </c>
      <c r="R247" s="695">
        <f t="shared" si="54"/>
        <v>8.0000000000000071</v>
      </c>
      <c r="S247" s="761">
        <f>IF(INDEX(Historical!$D$7:$D$1439,MATCH(B247,Historical!$B$7:$B$1446,0))=0,"n/a",(INDEX(Historical!$C$7:$C$1439,MATCH(B247,Historical!$B$7:$B$1446,0))/INDEX(Historical!$D$7:$D$1439,MATCH(B247,Historical!$B$7:$B$1446,0))-1)*100)</f>
        <v>7.2164948453608213</v>
      </c>
      <c r="T247" s="761">
        <f>IF(INDEX(Historical!$F$7:$F$1432,MATCH(B247,Historical!$B$7:$B$1446,0))=0,"n/a",((INDEX(Historical!$C$7:$C$1439,MATCH(B247,Historical!$B$7:$B$1446,0))/INDEX(Historical!$F$7:$F$1432,MATCH(B247,Historical!$B$7:$B$1446,0)))^(1/3)-1)*100)</f>
        <v>6.9559142856951972</v>
      </c>
      <c r="U247" s="761">
        <f>IF(INDEX(Historical!$H$7:$H$1432,MATCH(B247,Historical!$B$7:$B$1446,0))=0,"n/a",((INDEX(Historical!$C$7:$C$1439,MATCH(B247,Historical!$B$7:$B$1446,0))/INDEX(Historical!$H$7:$H$1432,MATCH(B247,Historical!$B$7:$B$1446,0)))^(1/5)-1)*100)</f>
        <v>42.020869375702929</v>
      </c>
      <c r="V247" s="761" t="str">
        <f>IF(INDEX(Historical!$O$7:$O$1432,MATCH(B247,Historical!$B$7:$B$1446,0))=0,"n/a",((INDEX(Historical!$C$7:$C$1439,MATCH(B247,Historical!$B$7:$B$1446,0))/INDEX(Historical!$O$7:$O$1432,MATCH(B247,Historical!$B$7:$B$1446,0)))^(1/10)-1)*100)</f>
        <v>n/a</v>
      </c>
      <c r="W247" s="762" t="str">
        <f t="shared" si="55"/>
        <v>n/a</v>
      </c>
      <c r="X247" s="763">
        <f t="shared" si="56"/>
        <v>7.7816424769820234</v>
      </c>
      <c r="Y247" s="1002" t="s">
        <v>4023</v>
      </c>
      <c r="Z247" s="704">
        <f t="shared" si="57"/>
        <v>36.860068259385663</v>
      </c>
      <c r="AA247" s="937">
        <f t="shared" si="58"/>
        <v>19.931740614334469</v>
      </c>
      <c r="AB247" s="641">
        <v>12</v>
      </c>
      <c r="AC247" s="918">
        <v>2.93</v>
      </c>
      <c r="AD247" s="918">
        <v>3.48</v>
      </c>
      <c r="AE247" s="918">
        <v>1.37</v>
      </c>
      <c r="AF247" s="918">
        <v>3.71</v>
      </c>
      <c r="AG247" s="918">
        <v>23.200000000000003</v>
      </c>
      <c r="AH247" s="918">
        <v>7.1</v>
      </c>
      <c r="AI247" s="918">
        <v>3.81</v>
      </c>
      <c r="AJ247" s="918">
        <v>5.4</v>
      </c>
      <c r="AK247" s="918">
        <v>5.7299999999999995</v>
      </c>
      <c r="AL247" s="930">
        <v>5870</v>
      </c>
      <c r="AM247" s="924">
        <v>1.4000000000000001</v>
      </c>
      <c r="AN247" s="918">
        <v>1.97</v>
      </c>
      <c r="AO247" s="804">
        <f t="shared" si="59"/>
        <v>23.938443829861608</v>
      </c>
      <c r="AP247" s="805">
        <f t="shared" si="60"/>
        <v>43.870184444196077</v>
      </c>
      <c r="AQ247" s="938">
        <f t="shared" si="61"/>
        <v>81.287687489226641</v>
      </c>
      <c r="AR247" s="704">
        <f>INDEX(Historical!$C$7:$C$1439,MATCH(B247,Historical!$B$7:$B$1446,0))*IF(AH247="n/a",1.03,IF(AH247&lt;0,1.01,IF(AH247&gt;10,1.1,(1+AH247/100))))</f>
        <v>1.1138399999999999</v>
      </c>
      <c r="AS247" s="937">
        <f t="shared" si="62"/>
        <v>1.1562773040000001</v>
      </c>
      <c r="AT247" s="937">
        <f t="shared" ref="AT247:AV266" si="68">IF($AK247="n/a",1.03*AS247,IF($AK247&lt;0,1.01*AS247,IF($AK247&gt;10,1.1*AS247,(1+$AK247/100)*AS247)))</f>
        <v>1.2225319935192001</v>
      </c>
      <c r="AU247" s="937">
        <f t="shared" si="68"/>
        <v>1.2925830767478501</v>
      </c>
      <c r="AV247" s="937">
        <f t="shared" si="68"/>
        <v>1.3666480870455018</v>
      </c>
      <c r="AW247" s="704">
        <f t="shared" si="63"/>
        <v>6.1518804613125528</v>
      </c>
      <c r="AX247" s="812">
        <f t="shared" si="64"/>
        <v>10.534041885809167</v>
      </c>
      <c r="AY247" s="997">
        <v>0.73</v>
      </c>
      <c r="AZ247" s="924">
        <v>5.42</v>
      </c>
      <c r="BA247" s="924">
        <v>-29.18</v>
      </c>
      <c r="BB247" s="924">
        <v>-8.4500000000000011</v>
      </c>
      <c r="BC247" s="924">
        <v>-17.119999999999997</v>
      </c>
      <c r="BE247" s="666">
        <v>2013</v>
      </c>
      <c r="BF247" s="948" t="e">
        <f>#VALUE!</f>
        <v>#VALUE!</v>
      </c>
      <c r="BG247" s="933">
        <v>5.7</v>
      </c>
    </row>
    <row r="248" spans="1:59" ht="11.25" customHeight="1" x14ac:dyDescent="0.2">
      <c r="A248" s="611" t="s">
        <v>554</v>
      </c>
      <c r="B248" s="927" t="s">
        <v>555</v>
      </c>
      <c r="C248" s="994" t="s">
        <v>131</v>
      </c>
      <c r="D248" s="994" t="s">
        <v>4366</v>
      </c>
      <c r="E248" s="794">
        <v>16</v>
      </c>
      <c r="F248" s="526">
        <v>223</v>
      </c>
      <c r="G248" s="526" t="s">
        <v>37</v>
      </c>
      <c r="H248" s="526" t="s">
        <v>37</v>
      </c>
      <c r="I248" s="926">
        <v>61.92</v>
      </c>
      <c r="J248" s="704">
        <f t="shared" si="52"/>
        <v>3.9567183462532305</v>
      </c>
      <c r="K248" s="929">
        <v>0.61250000000000004</v>
      </c>
      <c r="L248" s="641">
        <v>4</v>
      </c>
      <c r="M248" s="695">
        <f t="shared" si="53"/>
        <v>2.4500000000000002</v>
      </c>
      <c r="N248" s="923" t="s">
        <v>161</v>
      </c>
      <c r="O248" s="797">
        <v>0.60499999999999998</v>
      </c>
      <c r="P248" s="917">
        <v>43462</v>
      </c>
      <c r="Q248" s="917">
        <v>43496</v>
      </c>
      <c r="R248" s="695">
        <f t="shared" si="54"/>
        <v>1.2396694214876136</v>
      </c>
      <c r="S248" s="761">
        <f>IF(INDEX(Historical!$D$7:$D$1439,MATCH(B248,Historical!$B$7:$B$1446,0))=0,"n/a",(INDEX(Historical!$C$7:$C$1439,MATCH(B248,Historical!$B$7:$B$1446,0))/INDEX(Historical!$D$7:$D$1439,MATCH(B248,Historical!$B$7:$B$1446,0))-1)*100)</f>
        <v>11.520737327188947</v>
      </c>
      <c r="T248" s="761">
        <f>IF(INDEX(Historical!$F$7:$F$1432,MATCH(B248,Historical!$B$7:$B$1446,0))=0,"n/a",((INDEX(Historical!$C$7:$C$1439,MATCH(B248,Historical!$B$7:$B$1446,0))/INDEX(Historical!$F$7:$F$1432,MATCH(B248,Historical!$B$7:$B$1446,0)))^(1/3)-1)*100)</f>
        <v>13.161743899720291</v>
      </c>
      <c r="U248" s="761">
        <f>IF(INDEX(Historical!$H$7:$H$1432,MATCH(B248,Historical!$B$7:$B$1446,0))=0,"n/a",((INDEX(Historical!$C$7:$C$1439,MATCH(B248,Historical!$B$7:$B$1446,0))/INDEX(Historical!$H$7:$H$1432,MATCH(B248,Historical!$B$7:$B$1446,0)))^(1/5)-1)*100)</f>
        <v>12.381886858923451</v>
      </c>
      <c r="V248" s="761">
        <f>IF(INDEX(Historical!$O$7:$O$1432,MATCH(B248,Historical!$B$7:$B$1446,0))=0,"n/a",((INDEX(Historical!$C$7:$C$1439,MATCH(B248,Historical!$B$7:$B$1446,0))/INDEX(Historical!$O$7:$O$1432,MATCH(B248,Historical!$B$7:$B$1446,0)))^(1/10)-1)*100)</f>
        <v>7.0891702396578271</v>
      </c>
      <c r="W248" s="762">
        <f t="shared" si="55"/>
        <v>1.7465918351991907</v>
      </c>
      <c r="X248" s="763" t="str">
        <f t="shared" si="56"/>
        <v>n/a</v>
      </c>
      <c r="Y248" s="712"/>
      <c r="Z248" s="704" t="str">
        <f t="shared" si="57"/>
        <v>n/a</v>
      </c>
      <c r="AA248" s="937" t="str">
        <f t="shared" si="58"/>
        <v>n/a</v>
      </c>
      <c r="AB248" s="641">
        <v>12</v>
      </c>
      <c r="AC248" s="918">
        <v>-1.41</v>
      </c>
      <c r="AD248" s="918" t="s">
        <v>137</v>
      </c>
      <c r="AE248" s="918">
        <v>1.6</v>
      </c>
      <c r="AF248" s="918">
        <v>1.93</v>
      </c>
      <c r="AG248" s="918">
        <v>-3.6999999999999997</v>
      </c>
      <c r="AH248" s="920">
        <v>-144.6</v>
      </c>
      <c r="AI248" s="920">
        <v>5.29</v>
      </c>
      <c r="AJ248" s="918">
        <v>-20.3</v>
      </c>
      <c r="AK248" s="918">
        <v>4.95</v>
      </c>
      <c r="AL248" s="930">
        <v>20260</v>
      </c>
      <c r="AM248" s="924">
        <v>0.06</v>
      </c>
      <c r="AN248" s="918">
        <v>1.48</v>
      </c>
      <c r="AO248" s="804" t="str">
        <f t="shared" si="59"/>
        <v>n/a</v>
      </c>
      <c r="AP248" s="805">
        <f t="shared" si="60"/>
        <v>16.33860520517668</v>
      </c>
      <c r="AQ248" s="938" t="str">
        <f t="shared" si="61"/>
        <v>n/a</v>
      </c>
      <c r="AR248" s="704">
        <f>INDEX(Historical!$C$7:$C$1439,MATCH(B248,Historical!$B$7:$B$1446,0))*IF(AH248="n/a",1.03,IF(AH248&lt;0,1.01,IF(AH248&gt;10,1.1,(1+AH248/100))))</f>
        <v>2.4441999999999999</v>
      </c>
      <c r="AS248" s="937">
        <f t="shared" si="62"/>
        <v>2.5734981799999996</v>
      </c>
      <c r="AT248" s="937">
        <f t="shared" si="68"/>
        <v>2.7008863399099998</v>
      </c>
      <c r="AU248" s="937">
        <f t="shared" si="68"/>
        <v>2.8345802137355451</v>
      </c>
      <c r="AV248" s="937">
        <f t="shared" si="68"/>
        <v>2.9748919343154547</v>
      </c>
      <c r="AW248" s="704">
        <f t="shared" si="63"/>
        <v>13.528056667961</v>
      </c>
      <c r="AX248" s="812">
        <f t="shared" si="64"/>
        <v>21.847636737663112</v>
      </c>
      <c r="AY248" s="997">
        <v>-0.01</v>
      </c>
      <c r="AZ248" s="924">
        <v>36.090000000000003</v>
      </c>
      <c r="BA248" s="924">
        <v>-12.790000000000001</v>
      </c>
      <c r="BB248" s="924">
        <v>3.18</v>
      </c>
      <c r="BC248" s="924">
        <v>-1.46</v>
      </c>
      <c r="BE248" s="666">
        <v>2004</v>
      </c>
      <c r="BF248" s="948" t="e">
        <f>#VALUE!</f>
        <v>#VALUE!</v>
      </c>
      <c r="BG248" s="933">
        <v>-0.8</v>
      </c>
    </row>
    <row r="249" spans="1:59" ht="11.25" customHeight="1" x14ac:dyDescent="0.2">
      <c r="A249" s="537" t="s">
        <v>1161</v>
      </c>
      <c r="B249" s="927" t="s">
        <v>1162</v>
      </c>
      <c r="C249" s="994" t="s">
        <v>128</v>
      </c>
      <c r="D249" s="994" t="s">
        <v>193</v>
      </c>
      <c r="E249" s="794">
        <v>9</v>
      </c>
      <c r="F249" s="526">
        <v>401</v>
      </c>
      <c r="G249" s="526" t="s">
        <v>115</v>
      </c>
      <c r="H249" s="526" t="s">
        <v>115</v>
      </c>
      <c r="I249" s="926">
        <v>165.55</v>
      </c>
      <c r="J249" s="704">
        <f t="shared" si="52"/>
        <v>1.0389610389610389</v>
      </c>
      <c r="K249" s="929">
        <v>0.43</v>
      </c>
      <c r="L249" s="641">
        <v>4</v>
      </c>
      <c r="M249" s="695">
        <f t="shared" si="53"/>
        <v>1.72</v>
      </c>
      <c r="N249" s="923" t="s">
        <v>146</v>
      </c>
      <c r="O249" s="797">
        <v>0.38</v>
      </c>
      <c r="P249" s="917">
        <v>43433</v>
      </c>
      <c r="Q249" s="917">
        <v>43451</v>
      </c>
      <c r="R249" s="695">
        <f t="shared" si="54"/>
        <v>13.157894736842103</v>
      </c>
      <c r="S249" s="761">
        <f>IF(INDEX(Historical!$D$7:$D$1439,MATCH(B249,Historical!$B$7:$B$1446,0))=0,"n/a",(INDEX(Historical!$C$7:$C$1439,MATCH(B249,Historical!$B$7:$B$1446,0))/INDEX(Historical!$D$7:$D$1439,MATCH(B249,Historical!$B$7:$B$1446,0))-1)*100)</f>
        <v>12.142857142857144</v>
      </c>
      <c r="T249" s="761">
        <f>IF(INDEX(Historical!$F$7:$F$1432,MATCH(B249,Historical!$B$7:$B$1446,0))=0,"n/a",((INDEX(Historical!$C$7:$C$1439,MATCH(B249,Historical!$B$7:$B$1446,0))/INDEX(Historical!$F$7:$F$1432,MATCH(B249,Historical!$B$7:$B$1446,0)))^(1/3)-1)*100)</f>
        <v>15.46042724627843</v>
      </c>
      <c r="U249" s="761">
        <f>IF(INDEX(Historical!$H$7:$H$1432,MATCH(B249,Historical!$B$7:$B$1446,0))=0,"n/a",((INDEX(Historical!$C$7:$C$1439,MATCH(B249,Historical!$B$7:$B$1446,0))/INDEX(Historical!$H$7:$H$1432,MATCH(B249,Historical!$B$7:$B$1446,0)))^(1/5)-1)*100)</f>
        <v>16.234107845505008</v>
      </c>
      <c r="V249" s="761">
        <f>IF(INDEX(Historical!$O$7:$O$1432,MATCH(B249,Historical!$B$7:$B$1446,0))=0,"n/a",((INDEX(Historical!$C$7:$C$1439,MATCH(B249,Historical!$B$7:$B$1446,0))/INDEX(Historical!$O$7:$O$1432,MATCH(B249,Historical!$B$7:$B$1446,0)))^(1/10)-1)*100)</f>
        <v>19.030071879367849</v>
      </c>
      <c r="W249" s="762">
        <f t="shared" si="55"/>
        <v>0.85307653846046749</v>
      </c>
      <c r="X249" s="763">
        <f t="shared" si="56"/>
        <v>1.6910529005734385</v>
      </c>
      <c r="Y249" s="928"/>
      <c r="Z249" s="704">
        <f t="shared" si="57"/>
        <v>37.885462555066077</v>
      </c>
      <c r="AA249" s="937">
        <f t="shared" si="58"/>
        <v>36.464757709251103</v>
      </c>
      <c r="AB249" s="641">
        <v>6</v>
      </c>
      <c r="AC249" s="918">
        <v>4.54</v>
      </c>
      <c r="AD249" s="918">
        <v>3.36</v>
      </c>
      <c r="AE249" s="918">
        <v>4.2699999999999996</v>
      </c>
      <c r="AF249" s="918">
        <v>13.97</v>
      </c>
      <c r="AG249" s="918">
        <v>36</v>
      </c>
      <c r="AH249" s="918">
        <v>22</v>
      </c>
      <c r="AI249" s="918">
        <v>10.95</v>
      </c>
      <c r="AJ249" s="918">
        <v>9.6</v>
      </c>
      <c r="AK249" s="918">
        <v>10.86</v>
      </c>
      <c r="AL249" s="930">
        <v>60650</v>
      </c>
      <c r="AM249" s="925">
        <v>0.3</v>
      </c>
      <c r="AN249" s="918">
        <v>0.79</v>
      </c>
      <c r="AO249" s="804">
        <f t="shared" si="59"/>
        <v>-19.191688824785057</v>
      </c>
      <c r="AP249" s="805">
        <f t="shared" si="60"/>
        <v>17.273068884466046</v>
      </c>
      <c r="AQ249" s="938">
        <f t="shared" si="61"/>
        <v>375.82100518681881</v>
      </c>
      <c r="AR249" s="704">
        <f>INDEX(Historical!$C$7:$C$1439,MATCH(B249,Historical!$B$7:$B$1446,0))*IF(AH249="n/a",1.03,IF(AH249&lt;0,1.01,IF(AH249&gt;10,1.1,(1+AH249/100))))</f>
        <v>1.7270000000000003</v>
      </c>
      <c r="AS249" s="937">
        <f t="shared" si="62"/>
        <v>1.8997000000000004</v>
      </c>
      <c r="AT249" s="937">
        <f t="shared" si="68"/>
        <v>2.0896700000000008</v>
      </c>
      <c r="AU249" s="937">
        <f t="shared" si="68"/>
        <v>2.2986370000000012</v>
      </c>
      <c r="AV249" s="937">
        <f t="shared" si="68"/>
        <v>2.5285007000000013</v>
      </c>
      <c r="AW249" s="704">
        <f t="shared" si="63"/>
        <v>10.543507700000003</v>
      </c>
      <c r="AX249" s="812">
        <f t="shared" si="64"/>
        <v>6.3687754152823937</v>
      </c>
      <c r="AY249" s="997">
        <v>0.7</v>
      </c>
      <c r="AZ249" s="924">
        <v>36.29</v>
      </c>
      <c r="BA249" s="924">
        <v>0.13</v>
      </c>
      <c r="BB249" s="924">
        <v>10.190000000000001</v>
      </c>
      <c r="BC249" s="924">
        <v>17.34</v>
      </c>
      <c r="BE249" s="666">
        <v>2011</v>
      </c>
      <c r="BF249" s="948" t="e">
        <f>#VALUE!</f>
        <v>#VALUE!</v>
      </c>
      <c r="BG249" s="933">
        <v>12.9</v>
      </c>
    </row>
    <row r="250" spans="1:59" s="840" customFormat="1" ht="11.25" customHeight="1" x14ac:dyDescent="0.2">
      <c r="A250" s="819" t="s">
        <v>568</v>
      </c>
      <c r="B250" s="848" t="s">
        <v>569</v>
      </c>
      <c r="C250" s="994" t="s">
        <v>4356</v>
      </c>
      <c r="D250" s="994" t="s">
        <v>4357</v>
      </c>
      <c r="E250" s="820">
        <v>15</v>
      </c>
      <c r="F250" s="526">
        <v>259</v>
      </c>
      <c r="G250" s="1151" t="s">
        <v>37</v>
      </c>
      <c r="H250" s="1151" t="s">
        <v>37</v>
      </c>
      <c r="I250" s="821">
        <v>114.3</v>
      </c>
      <c r="J250" s="822">
        <f t="shared" si="52"/>
        <v>2.1434820647419075</v>
      </c>
      <c r="K250" s="823">
        <v>0.61250000000000004</v>
      </c>
      <c r="L250" s="824">
        <v>4</v>
      </c>
      <c r="M250" s="825">
        <f t="shared" si="53"/>
        <v>2.4500000000000002</v>
      </c>
      <c r="N250" s="826" t="s">
        <v>241</v>
      </c>
      <c r="O250" s="827">
        <v>0.55000000000000004</v>
      </c>
      <c r="P250" s="828">
        <v>43552</v>
      </c>
      <c r="Q250" s="828">
        <v>43567</v>
      </c>
      <c r="R250" s="825">
        <f t="shared" si="54"/>
        <v>11.363636363636363</v>
      </c>
      <c r="S250" s="761">
        <f>IF(INDEX(Historical!$D$7:$D$1439,MATCH(B250,Historical!$B$7:$B$1446,0))=0,"n/a",(INDEX(Historical!$C$7:$C$1439,MATCH(B250,Historical!$B$7:$B$1446,0))/INDEX(Historical!$D$7:$D$1439,MATCH(B250,Historical!$B$7:$B$1446,0))-1)*100)</f>
        <v>13.271523178807954</v>
      </c>
      <c r="T250" s="761">
        <f>IF(INDEX(Historical!$F$7:$F$1432,MATCH(B250,Historical!$B$7:$B$1446,0))=0,"n/a",((INDEX(Historical!$C$7:$C$1439,MATCH(B250,Historical!$B$7:$B$1446,0))/INDEX(Historical!$F$7:$F$1432,MATCH(B250,Historical!$B$7:$B$1446,0)))^(1/3)-1)*100)</f>
        <v>13.818598300523499</v>
      </c>
      <c r="U250" s="761">
        <f>IF(INDEX(Historical!$H$7:$H$1432,MATCH(B250,Historical!$B$7:$B$1446,0))=0,"n/a",((INDEX(Historical!$C$7:$C$1439,MATCH(B250,Historical!$B$7:$B$1446,0))/INDEX(Historical!$H$7:$H$1432,MATCH(B250,Historical!$B$7:$B$1446,0)))^(1/5)-1)*100)</f>
        <v>17.154559943705429</v>
      </c>
      <c r="V250" s="761">
        <f>IF(INDEX(Historical!$O$7:$O$1432,MATCH(B250,Historical!$B$7:$B$1446,0))=0,"n/a",((INDEX(Historical!$C$7:$C$1439,MATCH(B250,Historical!$B$7:$B$1446,0))/INDEX(Historical!$O$7:$O$1432,MATCH(B250,Historical!$B$7:$B$1446,0)))^(1/10)-1)*100)</f>
        <v>19.013888043472061</v>
      </c>
      <c r="W250" s="829">
        <f t="shared" si="55"/>
        <v>0.90221210435679489</v>
      </c>
      <c r="X250" s="830">
        <f t="shared" si="56"/>
        <v>0.69733983510997677</v>
      </c>
      <c r="Y250" s="845"/>
      <c r="Z250" s="822">
        <f t="shared" si="57"/>
        <v>109.375</v>
      </c>
      <c r="AA250" s="832">
        <f t="shared" si="58"/>
        <v>51.026785714285708</v>
      </c>
      <c r="AB250" s="824">
        <v>12</v>
      </c>
      <c r="AC250" s="833">
        <v>2.2400000000000002</v>
      </c>
      <c r="AD250" s="833">
        <v>4.4000000000000004</v>
      </c>
      <c r="AE250" s="833">
        <v>10.54</v>
      </c>
      <c r="AF250" s="833">
        <v>9.1300000000000008</v>
      </c>
      <c r="AG250" s="833">
        <v>19.7</v>
      </c>
      <c r="AH250" s="833">
        <v>3.1</v>
      </c>
      <c r="AI250" s="833">
        <v>8.5299999999999994</v>
      </c>
      <c r="AJ250" s="833">
        <v>24.6</v>
      </c>
      <c r="AK250" s="833">
        <v>11.600000000000001</v>
      </c>
      <c r="AL250" s="834">
        <v>10290</v>
      </c>
      <c r="AM250" s="835">
        <v>1.6</v>
      </c>
      <c r="AN250" s="833">
        <v>2.09</v>
      </c>
      <c r="AO250" s="836">
        <f t="shared" si="59"/>
        <v>-31.728743705838372</v>
      </c>
      <c r="AP250" s="837">
        <f t="shared" si="60"/>
        <v>19.298042008447336</v>
      </c>
      <c r="AQ250" s="838">
        <f t="shared" si="61"/>
        <v>355.03335827481601</v>
      </c>
      <c r="AR250" s="704">
        <f>INDEX(Historical!$C$7:$C$1439,MATCH(B250,Historical!$B$7:$B$1446,0))*IF(AH250="n/a",1.03,IF(AH250&lt;0,1.01,IF(AH250&gt;10,1.1,(1+AH250/100))))</f>
        <v>2.2042779999999995</v>
      </c>
      <c r="AS250" s="832">
        <f t="shared" si="62"/>
        <v>2.3923029133999991</v>
      </c>
      <c r="AT250" s="832">
        <f t="shared" si="68"/>
        <v>2.6315332047399993</v>
      </c>
      <c r="AU250" s="832">
        <f t="shared" si="68"/>
        <v>2.8946865252139995</v>
      </c>
      <c r="AV250" s="832">
        <f t="shared" si="68"/>
        <v>3.1841551777353998</v>
      </c>
      <c r="AW250" s="822">
        <f t="shared" si="63"/>
        <v>13.306955821089398</v>
      </c>
      <c r="AX250" s="839">
        <f t="shared" si="64"/>
        <v>11.642131077068589</v>
      </c>
      <c r="AY250" s="998">
        <v>0.37</v>
      </c>
      <c r="AZ250" s="835">
        <v>32.950000000000003</v>
      </c>
      <c r="BA250" s="835">
        <v>-0.86999999999999988</v>
      </c>
      <c r="BB250" s="835">
        <v>4.99</v>
      </c>
      <c r="BC250" s="835">
        <v>16.07</v>
      </c>
      <c r="BD250" s="964"/>
      <c r="BE250" s="666">
        <v>2005</v>
      </c>
      <c r="BF250" s="948" t="e">
        <f>#VALUE!</f>
        <v>#VALUE!</v>
      </c>
      <c r="BG250" s="895">
        <v>5.6000000000000005</v>
      </c>
    </row>
    <row r="251" spans="1:59" ht="11.25" customHeight="1" x14ac:dyDescent="0.2">
      <c r="A251" s="537" t="s">
        <v>1149</v>
      </c>
      <c r="B251" s="927" t="s">
        <v>1150</v>
      </c>
      <c r="C251" s="994" t="s">
        <v>108</v>
      </c>
      <c r="D251" s="994" t="s">
        <v>4376</v>
      </c>
      <c r="E251" s="794">
        <v>9</v>
      </c>
      <c r="F251" s="526">
        <v>445</v>
      </c>
      <c r="G251" s="526" t="s">
        <v>37</v>
      </c>
      <c r="H251" s="526" t="s">
        <v>37</v>
      </c>
      <c r="I251" s="926">
        <v>30.8</v>
      </c>
      <c r="J251" s="704">
        <f t="shared" si="52"/>
        <v>3.7662337662337659</v>
      </c>
      <c r="K251" s="929">
        <v>0.28999999999999998</v>
      </c>
      <c r="L251" s="641">
        <v>4</v>
      </c>
      <c r="M251" s="695">
        <f t="shared" si="53"/>
        <v>1.1599999999999999</v>
      </c>
      <c r="N251" s="923" t="s">
        <v>598</v>
      </c>
      <c r="O251" s="797">
        <v>0.28000000000000003</v>
      </c>
      <c r="P251" s="917">
        <v>43525</v>
      </c>
      <c r="Q251" s="917">
        <v>43546</v>
      </c>
      <c r="R251" s="695">
        <f t="shared" si="54"/>
        <v>3.5714285714285547</v>
      </c>
      <c r="S251" s="761">
        <f>IF(INDEX(Historical!$D$7:$D$1439,MATCH(B251,Historical!$B$7:$B$1446,0))=0,"n/a",(INDEX(Historical!$C$7:$C$1439,MATCH(B251,Historical!$B$7:$B$1446,0))/INDEX(Historical!$D$7:$D$1439,MATCH(B251,Historical!$B$7:$B$1446,0))-1)*100)</f>
        <v>3.7037037037036979</v>
      </c>
      <c r="T251" s="761">
        <f>IF(INDEX(Historical!$F$7:$F$1432,MATCH(B251,Historical!$B$7:$B$1446,0))=0,"n/a",((INDEX(Historical!$C$7:$C$1439,MATCH(B251,Historical!$B$7:$B$1446,0))/INDEX(Historical!$F$7:$F$1432,MATCH(B251,Historical!$B$7:$B$1446,0)))^(1/3)-1)*100)</f>
        <v>5.2726599609396629</v>
      </c>
      <c r="U251" s="761">
        <f>IF(INDEX(Historical!$H$7:$H$1432,MATCH(B251,Historical!$B$7:$B$1446,0))=0,"n/a",((INDEX(Historical!$C$7:$C$1439,MATCH(B251,Historical!$B$7:$B$1446,0))/INDEX(Historical!$H$7:$H$1432,MATCH(B251,Historical!$B$7:$B$1446,0)))^(1/5)-1)*100)</f>
        <v>6.9610375725068785</v>
      </c>
      <c r="V251" s="761">
        <f>IF(INDEX(Historical!$O$7:$O$1432,MATCH(B251,Historical!$B$7:$B$1446,0))=0,"n/a",((INDEX(Historical!$C$7:$C$1439,MATCH(B251,Historical!$B$7:$B$1446,0))/INDEX(Historical!$O$7:$O$1432,MATCH(B251,Historical!$B$7:$B$1446,0)))^(1/10)-1)*100)</f>
        <v>-1.4793049567109251</v>
      </c>
      <c r="W251" s="762" t="str">
        <f t="shared" si="55"/>
        <v>n/a</v>
      </c>
      <c r="X251" s="763">
        <f t="shared" si="56"/>
        <v>1.3922075145013757</v>
      </c>
      <c r="Y251" s="928"/>
      <c r="Z251" s="704">
        <f t="shared" si="57"/>
        <v>1.0753684991193102</v>
      </c>
      <c r="AA251" s="937">
        <f t="shared" si="58"/>
        <v>0.28552887735236859</v>
      </c>
      <c r="AB251" s="641">
        <v>12</v>
      </c>
      <c r="AC251" s="918">
        <v>107.87</v>
      </c>
      <c r="AD251" s="918" t="s">
        <v>137</v>
      </c>
      <c r="AE251" s="918">
        <v>2.66</v>
      </c>
      <c r="AF251" s="918">
        <v>1.17</v>
      </c>
      <c r="AG251" s="918">
        <v>8.5</v>
      </c>
      <c r="AH251" s="918">
        <v>24.4</v>
      </c>
      <c r="AI251" s="918" t="s">
        <v>137</v>
      </c>
      <c r="AJ251" s="918">
        <v>5</v>
      </c>
      <c r="AK251" s="918" t="s">
        <v>137</v>
      </c>
      <c r="AL251" s="930">
        <v>82.54</v>
      </c>
      <c r="AM251" s="924">
        <v>16.8</v>
      </c>
      <c r="AN251" s="918">
        <v>0.33</v>
      </c>
      <c r="AO251" s="804">
        <f t="shared" si="59"/>
        <v>10.441742461388277</v>
      </c>
      <c r="AP251" s="805">
        <f t="shared" si="60"/>
        <v>10.727271338740644</v>
      </c>
      <c r="AQ251" s="938">
        <f t="shared" si="61"/>
        <v>-87.814967532943072</v>
      </c>
      <c r="AR251" s="704">
        <f>INDEX(Historical!$C$7:$C$1439,MATCH(B251,Historical!$B$7:$B$1446,0))*IF(AH251="n/a",1.03,IF(AH251&lt;0,1.01,IF(AH251&gt;10,1.1,(1+AH251/100))))</f>
        <v>1.2320000000000002</v>
      </c>
      <c r="AS251" s="937">
        <f t="shared" si="62"/>
        <v>1.2689600000000003</v>
      </c>
      <c r="AT251" s="937">
        <f t="shared" si="68"/>
        <v>1.3070288000000003</v>
      </c>
      <c r="AU251" s="937">
        <f t="shared" si="68"/>
        <v>1.3462396640000003</v>
      </c>
      <c r="AV251" s="937">
        <f t="shared" si="68"/>
        <v>1.3866268539200004</v>
      </c>
      <c r="AW251" s="704">
        <f t="shared" si="63"/>
        <v>6.5408553179200011</v>
      </c>
      <c r="AX251" s="812">
        <f t="shared" si="64"/>
        <v>21.236543240000003</v>
      </c>
      <c r="AY251" s="997">
        <v>0.66</v>
      </c>
      <c r="AZ251" s="924">
        <v>7.4300000000000006</v>
      </c>
      <c r="BA251" s="924">
        <v>-20.41</v>
      </c>
      <c r="BB251" s="924">
        <v>-0.38999999999999996</v>
      </c>
      <c r="BC251" s="924">
        <v>-8.6300000000000008</v>
      </c>
      <c r="BE251" s="666">
        <v>2011</v>
      </c>
      <c r="BF251" s="948" t="e">
        <f>#VALUE!</f>
        <v>#VALUE!</v>
      </c>
      <c r="BG251" s="933">
        <v>0.70000000000000007</v>
      </c>
    </row>
    <row r="252" spans="1:59" ht="11.25" customHeight="1" x14ac:dyDescent="0.2">
      <c r="A252" s="537" t="s">
        <v>1147</v>
      </c>
      <c r="B252" s="927" t="s">
        <v>1148</v>
      </c>
      <c r="C252" s="994" t="s">
        <v>108</v>
      </c>
      <c r="D252" s="994" t="s">
        <v>118</v>
      </c>
      <c r="E252" s="794">
        <v>9</v>
      </c>
      <c r="F252" s="526">
        <v>393</v>
      </c>
      <c r="G252" s="526" t="s">
        <v>37</v>
      </c>
      <c r="H252" s="526" t="s">
        <v>37</v>
      </c>
      <c r="I252" s="926">
        <v>31.88</v>
      </c>
      <c r="J252" s="704">
        <f t="shared" si="52"/>
        <v>2.885821831869511</v>
      </c>
      <c r="K252" s="929">
        <v>0.23</v>
      </c>
      <c r="L252" s="641">
        <v>4</v>
      </c>
      <c r="M252" s="695">
        <f t="shared" si="53"/>
        <v>0.92</v>
      </c>
      <c r="N252" s="923" t="s">
        <v>470</v>
      </c>
      <c r="O252" s="797">
        <v>0.22</v>
      </c>
      <c r="P252" s="917">
        <v>43418</v>
      </c>
      <c r="Q252" s="917">
        <v>43426</v>
      </c>
      <c r="R252" s="695">
        <f t="shared" si="54"/>
        <v>4.5454545454545494</v>
      </c>
      <c r="S252" s="761">
        <f>IF(INDEX(Historical!$D$7:$D$1439,MATCH(B252,Historical!$B$7:$B$1446,0))=0,"n/a",(INDEX(Historical!$C$7:$C$1439,MATCH(B252,Historical!$B$7:$B$1446,0))/INDEX(Historical!$D$7:$D$1439,MATCH(B252,Historical!$B$7:$B$1446,0))-1)*100)</f>
        <v>4.705882352941182</v>
      </c>
      <c r="T252" s="761">
        <f>IF(INDEX(Historical!$F$7:$F$1432,MATCH(B252,Historical!$B$7:$B$1446,0))=0,"n/a",((INDEX(Historical!$C$7:$C$1439,MATCH(B252,Historical!$B$7:$B$1446,0))/INDEX(Historical!$F$7:$F$1432,MATCH(B252,Historical!$B$7:$B$1446,0)))^(1/3)-1)*100)</f>
        <v>8.6795713542596289</v>
      </c>
      <c r="U252" s="761">
        <f>IF(INDEX(Historical!$H$7:$H$1432,MATCH(B252,Historical!$B$7:$B$1446,0))=0,"n/a",((INDEX(Historical!$C$7:$C$1439,MATCH(B252,Historical!$B$7:$B$1446,0))/INDEX(Historical!$H$7:$H$1432,MATCH(B252,Historical!$B$7:$B$1446,0)))^(1/5)-1)*100)</f>
        <v>9.193443719040161</v>
      </c>
      <c r="V252" s="761">
        <f>IF(INDEX(Historical!$O$7:$O$1432,MATCH(B252,Historical!$B$7:$B$1446,0))=0,"n/a",((INDEX(Historical!$C$7:$C$1439,MATCH(B252,Historical!$B$7:$B$1446,0))/INDEX(Historical!$O$7:$O$1432,MATCH(B252,Historical!$B$7:$B$1446,0)))^(1/10)-1)*100)</f>
        <v>6.3689511551615174</v>
      </c>
      <c r="W252" s="762">
        <f t="shared" si="55"/>
        <v>1.4434784464612547</v>
      </c>
      <c r="X252" s="763" t="str">
        <f t="shared" si="56"/>
        <v>n/a</v>
      </c>
      <c r="Y252" s="718"/>
      <c r="Z252" s="704" t="str">
        <f t="shared" si="57"/>
        <v>n/a</v>
      </c>
      <c r="AA252" s="937" t="str">
        <f t="shared" si="58"/>
        <v>n/a</v>
      </c>
      <c r="AB252" s="641">
        <v>12</v>
      </c>
      <c r="AC252" s="918">
        <v>-0.34</v>
      </c>
      <c r="AD252" s="918" t="s">
        <v>137</v>
      </c>
      <c r="AE252" s="918">
        <v>1.06</v>
      </c>
      <c r="AF252" s="918">
        <v>1.22</v>
      </c>
      <c r="AG252" s="918">
        <v>-1.3</v>
      </c>
      <c r="AH252" s="918">
        <v>-124.50000000000001</v>
      </c>
      <c r="AI252" s="918">
        <v>8.89</v>
      </c>
      <c r="AJ252" s="918">
        <v>-16.600000000000001</v>
      </c>
      <c r="AK252" s="918">
        <v>5</v>
      </c>
      <c r="AL252" s="930">
        <v>703.59</v>
      </c>
      <c r="AM252" s="924">
        <v>2.1999999999999997</v>
      </c>
      <c r="AN252" s="918">
        <v>0.04</v>
      </c>
      <c r="AO252" s="804" t="str">
        <f t="shared" si="59"/>
        <v>n/a</v>
      </c>
      <c r="AP252" s="805">
        <f t="shared" si="60"/>
        <v>12.079265550909671</v>
      </c>
      <c r="AQ252" s="938" t="str">
        <f t="shared" si="61"/>
        <v>n/a</v>
      </c>
      <c r="AR252" s="704">
        <f>INDEX(Historical!$C$7:$C$1439,MATCH(B252,Historical!$B$7:$B$1446,0))*IF(AH252="n/a",1.03,IF(AH252&lt;0,1.01,IF(AH252&gt;10,1.1,(1+AH252/100))))</f>
        <v>0.89890000000000003</v>
      </c>
      <c r="AS252" s="937">
        <f t="shared" si="62"/>
        <v>0.97881221000000007</v>
      </c>
      <c r="AT252" s="937">
        <f t="shared" si="68"/>
        <v>1.0277528205000002</v>
      </c>
      <c r="AU252" s="937">
        <f t="shared" si="68"/>
        <v>1.0791404615250002</v>
      </c>
      <c r="AV252" s="937">
        <f t="shared" si="68"/>
        <v>1.1330974846012503</v>
      </c>
      <c r="AW252" s="704">
        <f t="shared" si="63"/>
        <v>5.1177029766262505</v>
      </c>
      <c r="AX252" s="812">
        <f t="shared" si="64"/>
        <v>16.053020629316972</v>
      </c>
      <c r="AY252" s="997">
        <v>0.5</v>
      </c>
      <c r="AZ252" s="924">
        <v>38.729999999999997</v>
      </c>
      <c r="BA252" s="924">
        <v>-4.3099999999999996</v>
      </c>
      <c r="BB252" s="924">
        <v>-0.3</v>
      </c>
      <c r="BC252" s="924">
        <v>11.62</v>
      </c>
      <c r="BE252" s="666">
        <v>2011</v>
      </c>
      <c r="BF252" s="948" t="e">
        <f>#VALUE!</f>
        <v>#VALUE!</v>
      </c>
      <c r="BG252" s="933">
        <v>-0.4</v>
      </c>
    </row>
    <row r="253" spans="1:59" ht="11.25" customHeight="1" x14ac:dyDescent="0.2">
      <c r="A253" s="537" t="s">
        <v>1139</v>
      </c>
      <c r="B253" s="927" t="s">
        <v>1140</v>
      </c>
      <c r="C253" s="994" t="s">
        <v>123</v>
      </c>
      <c r="D253" s="994" t="s">
        <v>4208</v>
      </c>
      <c r="E253" s="794">
        <v>9</v>
      </c>
      <c r="F253" s="526">
        <v>406</v>
      </c>
      <c r="G253" s="526" t="s">
        <v>115</v>
      </c>
      <c r="H253" s="526" t="s">
        <v>115</v>
      </c>
      <c r="I253" s="926">
        <v>75.88</v>
      </c>
      <c r="J253" s="704">
        <f t="shared" si="52"/>
        <v>3.268318397469689</v>
      </c>
      <c r="K253" s="929">
        <v>0.62</v>
      </c>
      <c r="L253" s="641">
        <v>4</v>
      </c>
      <c r="M253" s="695">
        <f t="shared" si="53"/>
        <v>2.48</v>
      </c>
      <c r="N253" s="923" t="s">
        <v>506</v>
      </c>
      <c r="O253" s="797">
        <v>0.56000000000000005</v>
      </c>
      <c r="P253" s="917">
        <v>43448</v>
      </c>
      <c r="Q253" s="917">
        <v>43469</v>
      </c>
      <c r="R253" s="695">
        <f t="shared" si="54"/>
        <v>10.714285714285703</v>
      </c>
      <c r="S253" s="761">
        <f>IF(INDEX(Historical!$D$7:$D$1439,MATCH(B253,Historical!$B$7:$B$1446,0))=0,"n/a",(INDEX(Historical!$C$7:$C$1439,MATCH(B253,Historical!$B$7:$B$1446,0))/INDEX(Historical!$D$7:$D$1439,MATCH(B253,Historical!$B$7:$B$1446,0))-1)*100)</f>
        <v>9.8039215686274606</v>
      </c>
      <c r="T253" s="761">
        <f>IF(INDEX(Historical!$F$7:$F$1432,MATCH(B253,Historical!$B$7:$B$1446,0))=0,"n/a",((INDEX(Historical!$C$7:$C$1439,MATCH(B253,Historical!$B$7:$B$1446,0))/INDEX(Historical!$F$7:$F$1432,MATCH(B253,Historical!$B$7:$B$1446,0)))^(1/3)-1)*100)</f>
        <v>11.868894208139679</v>
      </c>
      <c r="U253" s="761">
        <f>IF(INDEX(Historical!$H$7:$H$1432,MATCH(B253,Historical!$B$7:$B$1446,0))=0,"n/a",((INDEX(Historical!$C$7:$C$1439,MATCH(B253,Historical!$B$7:$B$1446,0))/INDEX(Historical!$H$7:$H$1432,MATCH(B253,Historical!$B$7:$B$1446,0)))^(1/5)-1)*100)</f>
        <v>13.295681060117071</v>
      </c>
      <c r="V253" s="761">
        <f>IF(INDEX(Historical!$O$7:$O$1432,MATCH(B253,Historical!$B$7:$B$1446,0))=0,"n/a",((INDEX(Historical!$C$7:$C$1439,MATCH(B253,Historical!$B$7:$B$1446,0))/INDEX(Historical!$O$7:$O$1432,MATCH(B253,Historical!$B$7:$B$1446,0)))^(1/10)-1)*100)</f>
        <v>9.7934759492371626</v>
      </c>
      <c r="W253" s="762">
        <f t="shared" si="55"/>
        <v>1.3576059336882023</v>
      </c>
      <c r="X253" s="763" t="str">
        <f t="shared" si="56"/>
        <v>n/a</v>
      </c>
      <c r="Y253" s="715"/>
      <c r="Z253" s="704">
        <f t="shared" si="57"/>
        <v>33.558863328822738</v>
      </c>
      <c r="AA253" s="937">
        <f t="shared" si="58"/>
        <v>10.267929634641407</v>
      </c>
      <c r="AB253" s="641">
        <v>12</v>
      </c>
      <c r="AC253" s="918">
        <v>7.39</v>
      </c>
      <c r="AD253" s="918">
        <v>1.04</v>
      </c>
      <c r="AE253" s="918">
        <v>1.1000000000000001</v>
      </c>
      <c r="AF253" s="918">
        <v>1.83</v>
      </c>
      <c r="AG253" s="918">
        <v>18.8</v>
      </c>
      <c r="AH253" s="920">
        <v>3.6999999999999997</v>
      </c>
      <c r="AI253" s="920">
        <v>10.18</v>
      </c>
      <c r="AJ253" s="918">
        <v>-0.1</v>
      </c>
      <c r="AK253" s="918">
        <v>9.84</v>
      </c>
      <c r="AL253" s="930">
        <v>11150</v>
      </c>
      <c r="AM253" s="924">
        <v>0.3</v>
      </c>
      <c r="AN253" s="918">
        <v>1.06</v>
      </c>
      <c r="AO253" s="804">
        <f t="shared" si="59"/>
        <v>6.2960698229453538</v>
      </c>
      <c r="AP253" s="805">
        <f t="shared" si="60"/>
        <v>16.56399945758676</v>
      </c>
      <c r="AQ253" s="938">
        <f t="shared" si="61"/>
        <v>-8.6148292326648228</v>
      </c>
      <c r="AR253" s="704">
        <f>INDEX(Historical!$C$7:$C$1439,MATCH(B253,Historical!$B$7:$B$1446,0))*IF(AH253="n/a",1.03,IF(AH253&lt;0,1.01,IF(AH253&gt;10,1.1,(1+AH253/100))))</f>
        <v>2.3228800000000001</v>
      </c>
      <c r="AS253" s="937">
        <f t="shared" si="62"/>
        <v>2.5551680000000001</v>
      </c>
      <c r="AT253" s="937">
        <f t="shared" si="68"/>
        <v>2.8065965312000003</v>
      </c>
      <c r="AU253" s="937">
        <f t="shared" si="68"/>
        <v>3.0827656298700803</v>
      </c>
      <c r="AV253" s="937">
        <f t="shared" si="68"/>
        <v>3.3861097678492964</v>
      </c>
      <c r="AW253" s="704">
        <f t="shared" si="63"/>
        <v>14.153519928919376</v>
      </c>
      <c r="AX253" s="812">
        <f t="shared" si="64"/>
        <v>18.652503859935919</v>
      </c>
      <c r="AY253" s="997">
        <v>1.1499999999999999</v>
      </c>
      <c r="AZ253" s="924">
        <v>12.58</v>
      </c>
      <c r="BA253" s="924">
        <v>-31.119999999999997</v>
      </c>
      <c r="BB253" s="924">
        <v>-5.64</v>
      </c>
      <c r="BC253" s="924">
        <v>-13.25</v>
      </c>
      <c r="BE253" s="666">
        <v>2011</v>
      </c>
      <c r="BF253" s="948" t="e">
        <f>#VALUE!</f>
        <v>#VALUE!</v>
      </c>
      <c r="BG253" s="933">
        <v>6.6000000000000005</v>
      </c>
    </row>
    <row r="254" spans="1:59" ht="11.25" customHeight="1" x14ac:dyDescent="0.2">
      <c r="A254" s="537" t="s">
        <v>221</v>
      </c>
      <c r="B254" s="927" t="s">
        <v>222</v>
      </c>
      <c r="C254" s="994" t="s">
        <v>112</v>
      </c>
      <c r="D254" s="994" t="s">
        <v>4400</v>
      </c>
      <c r="E254" s="794">
        <v>62</v>
      </c>
      <c r="F254" s="526">
        <v>7</v>
      </c>
      <c r="G254" s="526" t="s">
        <v>37</v>
      </c>
      <c r="H254" s="526" t="s">
        <v>37</v>
      </c>
      <c r="I254" s="918">
        <v>68.47</v>
      </c>
      <c r="J254" s="704">
        <f t="shared" si="52"/>
        <v>2.862567547831167</v>
      </c>
      <c r="K254" s="929">
        <v>0.49</v>
      </c>
      <c r="L254" s="641">
        <v>4</v>
      </c>
      <c r="M254" s="695">
        <f t="shared" si="53"/>
        <v>1.96</v>
      </c>
      <c r="N254" s="923" t="s">
        <v>143</v>
      </c>
      <c r="O254" s="797">
        <v>0.48499999999999999</v>
      </c>
      <c r="P254" s="917">
        <v>43419</v>
      </c>
      <c r="Q254" s="917">
        <v>43444</v>
      </c>
      <c r="R254" s="695">
        <f t="shared" si="54"/>
        <v>1.0309278350515474</v>
      </c>
      <c r="S254" s="761">
        <f>IF(INDEX(Historical!$D$7:$D$1439,MATCH(B254,Historical!$B$7:$B$1446,0))=0,"n/a",(INDEX(Historical!$C$7:$C$1439,MATCH(B254,Historical!$B$7:$B$1446,0))/INDEX(Historical!$D$7:$D$1439,MATCH(B254,Historical!$B$7:$B$1446,0))-1)*100)</f>
        <v>1.0389610389610615</v>
      </c>
      <c r="T254" s="761">
        <f>IF(INDEX(Historical!$F$7:$F$1432,MATCH(B254,Historical!$B$7:$B$1446,0))=0,"n/a",((INDEX(Historical!$C$7:$C$1439,MATCH(B254,Historical!$B$7:$B$1446,0))/INDEX(Historical!$F$7:$F$1432,MATCH(B254,Historical!$B$7:$B$1446,0)))^(1/3)-1)*100)</f>
        <v>1.0499455201137042</v>
      </c>
      <c r="U254" s="761">
        <f>IF(INDEX(Historical!$H$7:$H$1432,MATCH(B254,Historical!$B$7:$B$1446,0))=0,"n/a",((INDEX(Historical!$C$7:$C$1439,MATCH(B254,Historical!$B$7:$B$1446,0))/INDEX(Historical!$H$7:$H$1432,MATCH(B254,Historical!$B$7:$B$1446,0)))^(1/5)-1)*100)</f>
        <v>3.2196313202780491</v>
      </c>
      <c r="V254" s="761">
        <f>IF(INDEX(Historical!$O$7:$O$1432,MATCH(B254,Historical!$B$7:$B$1446,0))=0,"n/a",((INDEX(Historical!$C$7:$C$1439,MATCH(B254,Historical!$B$7:$B$1446,0))/INDEX(Historical!$O$7:$O$1432,MATCH(B254,Historical!$B$7:$B$1446,0)))^(1/10)-1)*100)</f>
        <v>4.6890959456024284</v>
      </c>
      <c r="W254" s="762">
        <f t="shared" si="55"/>
        <v>0.68662090894034999</v>
      </c>
      <c r="X254" s="763">
        <f t="shared" si="56"/>
        <v>1.1924560445474255</v>
      </c>
      <c r="Y254" s="723"/>
      <c r="Z254" s="704">
        <f t="shared" si="57"/>
        <v>61.059190031152646</v>
      </c>
      <c r="AA254" s="937">
        <f t="shared" si="58"/>
        <v>21.330218068535824</v>
      </c>
      <c r="AB254" s="641">
        <v>9</v>
      </c>
      <c r="AC254" s="918">
        <v>3.21</v>
      </c>
      <c r="AD254" s="918">
        <v>2.33</v>
      </c>
      <c r="AE254" s="918">
        <v>2.46</v>
      </c>
      <c r="AF254" s="918">
        <v>5.19</v>
      </c>
      <c r="AG254" s="918">
        <v>26.700000000000003</v>
      </c>
      <c r="AH254" s="918">
        <v>24.099999999999998</v>
      </c>
      <c r="AI254" s="918">
        <v>10.69</v>
      </c>
      <c r="AJ254" s="918">
        <v>2.7</v>
      </c>
      <c r="AK254" s="918">
        <v>9.17</v>
      </c>
      <c r="AL254" s="930">
        <v>43590</v>
      </c>
      <c r="AM254" s="924">
        <v>0.5</v>
      </c>
      <c r="AN254" s="918">
        <v>0.72</v>
      </c>
      <c r="AO254" s="804">
        <f t="shared" si="59"/>
        <v>-15.248019200426608</v>
      </c>
      <c r="AP254" s="805">
        <f t="shared" si="60"/>
        <v>6.0821988681092165</v>
      </c>
      <c r="AQ254" s="938">
        <f t="shared" si="61"/>
        <v>121.81456897918733</v>
      </c>
      <c r="AR254" s="704">
        <f>INDEX(Historical!$C$7:$C$1439,MATCH(B254,Historical!$B$7:$B$1446,0))*IF(AH254="n/a",1.03,IF(AH254&lt;0,1.01,IF(AH254&gt;10,1.1,(1+AH254/100))))</f>
        <v>2.1395000000000004</v>
      </c>
      <c r="AS254" s="937">
        <f t="shared" si="62"/>
        <v>2.3534500000000005</v>
      </c>
      <c r="AT254" s="937">
        <f t="shared" si="68"/>
        <v>2.5692613650000005</v>
      </c>
      <c r="AU254" s="937">
        <f t="shared" si="68"/>
        <v>2.8048626321705004</v>
      </c>
      <c r="AV254" s="937">
        <f t="shared" si="68"/>
        <v>3.062068535540535</v>
      </c>
      <c r="AW254" s="704">
        <f t="shared" si="63"/>
        <v>12.929142532711037</v>
      </c>
      <c r="AX254" s="812">
        <f t="shared" si="64"/>
        <v>18.88293052827667</v>
      </c>
      <c r="AY254" s="997">
        <v>1.22</v>
      </c>
      <c r="AZ254" s="924">
        <v>23.630000000000003</v>
      </c>
      <c r="BA254" s="924">
        <v>-14.09</v>
      </c>
      <c r="BB254" s="924">
        <v>2.63</v>
      </c>
      <c r="BC254" s="924">
        <v>-0.96</v>
      </c>
      <c r="BE254" s="666">
        <v>1958</v>
      </c>
      <c r="BF254" s="948" t="e">
        <f>#VALUE!</f>
        <v>#VALUE!</v>
      </c>
      <c r="BG254" s="933">
        <v>11.200000000000001</v>
      </c>
    </row>
    <row r="255" spans="1:59" ht="11.25" customHeight="1" x14ac:dyDescent="0.2">
      <c r="A255" s="611" t="s">
        <v>556</v>
      </c>
      <c r="B255" s="927" t="s">
        <v>557</v>
      </c>
      <c r="C255" s="994" t="s">
        <v>179</v>
      </c>
      <c r="D255" s="994" t="s">
        <v>4374</v>
      </c>
      <c r="E255" s="794">
        <v>23</v>
      </c>
      <c r="F255" s="526">
        <v>150</v>
      </c>
      <c r="G255" s="526" t="s">
        <v>37</v>
      </c>
      <c r="H255" s="526" t="s">
        <v>37</v>
      </c>
      <c r="I255" s="918">
        <v>36.26</v>
      </c>
      <c r="J255" s="704">
        <f t="shared" si="52"/>
        <v>6.1776061776061786</v>
      </c>
      <c r="K255" s="935">
        <v>0.56000000000000005</v>
      </c>
      <c r="L255" s="641">
        <v>4</v>
      </c>
      <c r="M255" s="695">
        <f t="shared" si="53"/>
        <v>2.2400000000000002</v>
      </c>
      <c r="N255" s="923" t="s">
        <v>119</v>
      </c>
      <c r="O255" s="798">
        <v>0.51</v>
      </c>
      <c r="P255" s="917">
        <v>43510</v>
      </c>
      <c r="Q255" s="917">
        <v>43525</v>
      </c>
      <c r="R255" s="695">
        <f t="shared" si="54"/>
        <v>9.8039215686274588</v>
      </c>
      <c r="S255" s="761">
        <f>IF(INDEX(Historical!$D$7:$D$1439,MATCH(B255,Historical!$B$7:$B$1446,0))=0,"n/a",(INDEX(Historical!$C$7:$C$1439,MATCH(B255,Historical!$B$7:$B$1446,0))/INDEX(Historical!$D$7:$D$1439,MATCH(B255,Historical!$B$7:$B$1446,0))-1)*100)</f>
        <v>11.368859677384702</v>
      </c>
      <c r="T255" s="761">
        <f>IF(INDEX(Historical!$F$7:$F$1432,MATCH(B255,Historical!$B$7:$B$1446,0))=0,"n/a",((INDEX(Historical!$C$7:$C$1439,MATCH(B255,Historical!$B$7:$B$1446,0))/INDEX(Historical!$F$7:$F$1432,MATCH(B255,Historical!$B$7:$B$1446,0)))^(1/3)-1)*100)</f>
        <v>12.168230714720686</v>
      </c>
      <c r="U255" s="761">
        <f>IF(INDEX(Historical!$H$7:$H$1432,MATCH(B255,Historical!$B$7:$B$1446,0))=0,"n/a",((INDEX(Historical!$C$7:$C$1439,MATCH(B255,Historical!$B$7:$B$1446,0))/INDEX(Historical!$H$7:$H$1432,MATCH(B255,Historical!$B$7:$B$1446,0)))^(1/5)-1)*100)</f>
        <v>10.906769740699062</v>
      </c>
      <c r="V255" s="761">
        <f>IF(INDEX(Historical!$O$7:$O$1432,MATCH(B255,Historical!$B$7:$B$1446,0))=0,"n/a",((INDEX(Historical!$C$7:$C$1439,MATCH(B255,Historical!$B$7:$B$1446,0))/INDEX(Historical!$O$7:$O$1432,MATCH(B255,Historical!$B$7:$B$1446,0)))^(1/10)-1)*100)</f>
        <v>12.752876686943848</v>
      </c>
      <c r="W255" s="762">
        <f t="shared" si="55"/>
        <v>0.85523995945677145</v>
      </c>
      <c r="X255" s="763">
        <f t="shared" si="56"/>
        <v>0.4980260155570348</v>
      </c>
      <c r="Y255" s="928" t="s">
        <v>490</v>
      </c>
      <c r="Z255" s="704">
        <f t="shared" si="57"/>
        <v>207.40740740740739</v>
      </c>
      <c r="AA255" s="937">
        <f t="shared" si="58"/>
        <v>33.574074074074069</v>
      </c>
      <c r="AB255" s="641">
        <v>12</v>
      </c>
      <c r="AC255" s="918">
        <v>1.08</v>
      </c>
      <c r="AD255" s="918">
        <v>3.33</v>
      </c>
      <c r="AE255" s="918">
        <v>2.12</v>
      </c>
      <c r="AF255" s="918">
        <v>1.42</v>
      </c>
      <c r="AG255" s="918">
        <v>4.5</v>
      </c>
      <c r="AH255" s="920">
        <v>360.59999999999997</v>
      </c>
      <c r="AI255" s="920">
        <v>10.99</v>
      </c>
      <c r="AJ255" s="918">
        <v>21.9</v>
      </c>
      <c r="AK255" s="918">
        <v>10.09</v>
      </c>
      <c r="AL255" s="930">
        <v>73770</v>
      </c>
      <c r="AM255" s="924">
        <v>9.1999999999999993</v>
      </c>
      <c r="AN255" s="918">
        <v>1.05</v>
      </c>
      <c r="AO255" s="804">
        <f t="shared" si="59"/>
        <v>-16.489698155768828</v>
      </c>
      <c r="AP255" s="805">
        <f t="shared" si="60"/>
        <v>17.084375918305241</v>
      </c>
      <c r="AQ255" s="938">
        <f t="shared" si="61"/>
        <v>45.564319781379226</v>
      </c>
      <c r="AR255" s="704">
        <f>INDEX(Historical!$C$7:$C$1439,MATCH(B255,Historical!$B$7:$B$1446,0))*IF(AH255="n/a",1.03,IF(AH255&lt;0,1.01,IF(AH255&gt;10,1.1,(1+AH255/100))))</f>
        <v>2.2814000000000001</v>
      </c>
      <c r="AS255" s="937">
        <f t="shared" si="62"/>
        <v>2.5095400000000003</v>
      </c>
      <c r="AT255" s="937">
        <f t="shared" si="68"/>
        <v>2.7604940000000004</v>
      </c>
      <c r="AU255" s="937">
        <f t="shared" si="68"/>
        <v>3.0365434000000007</v>
      </c>
      <c r="AV255" s="937">
        <f t="shared" si="68"/>
        <v>3.3401977400000011</v>
      </c>
      <c r="AW255" s="704">
        <f t="shared" si="63"/>
        <v>13.928175140000002</v>
      </c>
      <c r="AX255" s="812">
        <f t="shared" si="64"/>
        <v>38.411955708770002</v>
      </c>
      <c r="AY255" s="997">
        <v>0.68</v>
      </c>
      <c r="AZ255" s="924">
        <v>25.81</v>
      </c>
      <c r="BA255" s="924">
        <v>-3.7900000000000005</v>
      </c>
      <c r="BB255" s="924">
        <v>-0.62</v>
      </c>
      <c r="BC255" s="924">
        <v>6.02</v>
      </c>
      <c r="BE255" s="666">
        <v>1997</v>
      </c>
      <c r="BF255" s="948" t="e">
        <f>#VALUE!</f>
        <v>#VALUE!</v>
      </c>
      <c r="BG255" s="933">
        <v>1.5</v>
      </c>
    </row>
    <row r="256" spans="1:59" ht="11.25" customHeight="1" x14ac:dyDescent="0.2">
      <c r="A256" s="611" t="s">
        <v>561</v>
      </c>
      <c r="B256" s="927" t="s">
        <v>562</v>
      </c>
      <c r="C256" s="994" t="s">
        <v>154</v>
      </c>
      <c r="D256" s="994" t="s">
        <v>4358</v>
      </c>
      <c r="E256" s="794">
        <v>12</v>
      </c>
      <c r="F256" s="526">
        <v>300</v>
      </c>
      <c r="G256" s="526" t="s">
        <v>106</v>
      </c>
      <c r="H256" s="526" t="s">
        <v>106</v>
      </c>
      <c r="I256" s="926">
        <v>51.19</v>
      </c>
      <c r="J256" s="704">
        <f t="shared" si="52"/>
        <v>0.37116624340691545</v>
      </c>
      <c r="K256" s="929">
        <v>4.7500000000000001E-2</v>
      </c>
      <c r="L256" s="641">
        <v>4</v>
      </c>
      <c r="M256" s="695">
        <f t="shared" si="53"/>
        <v>0.19</v>
      </c>
      <c r="N256" s="923" t="s">
        <v>161</v>
      </c>
      <c r="O256" s="797">
        <v>4.4999999999999998E-2</v>
      </c>
      <c r="P256" s="917">
        <v>43462</v>
      </c>
      <c r="Q256" s="917">
        <v>43496</v>
      </c>
      <c r="R256" s="695">
        <f t="shared" si="54"/>
        <v>5.5555555555555607</v>
      </c>
      <c r="S256" s="761">
        <f>IF(INDEX(Historical!$D$7:$D$1439,MATCH(B256,Historical!$B$7:$B$1446,0))=0,"n/a",(INDEX(Historical!$C$7:$C$1439,MATCH(B256,Historical!$B$7:$B$1446,0))/INDEX(Historical!$D$7:$D$1439,MATCH(B256,Historical!$B$7:$B$1446,0))-1)*100)</f>
        <v>7.3529411764705843</v>
      </c>
      <c r="T256" s="761">
        <f>IF(INDEX(Historical!$F$7:$F$1432,MATCH(B256,Historical!$B$7:$B$1446,0))=0,"n/a",((INDEX(Historical!$C$7:$C$1439,MATCH(B256,Historical!$B$7:$B$1446,0))/INDEX(Historical!$F$7:$F$1432,MATCH(B256,Historical!$B$7:$B$1446,0)))^(1/3)-1)*100)</f>
        <v>6.7555682453010135</v>
      </c>
      <c r="U256" s="761">
        <f>IF(INDEX(Historical!$H$7:$H$1432,MATCH(B256,Historical!$B$7:$B$1446,0))=0,"n/a",((INDEX(Historical!$C$7:$C$1439,MATCH(B256,Historical!$B$7:$B$1446,0))/INDEX(Historical!$H$7:$H$1432,MATCH(B256,Historical!$B$7:$B$1446,0)))^(1/5)-1)*100)</f>
        <v>19.916129087035216</v>
      </c>
      <c r="V256" s="761">
        <f>IF(INDEX(Historical!$O$7:$O$1432,MATCH(B256,Historical!$B$7:$B$1446,0))=0,"n/a",((INDEX(Historical!$C$7:$C$1439,MATCH(B256,Historical!$B$7:$B$1446,0))/INDEX(Historical!$O$7:$O$1432,MATCH(B256,Historical!$B$7:$B$1446,0)))^(1/10)-1)*100)</f>
        <v>14.95401302466326</v>
      </c>
      <c r="W256" s="762">
        <f t="shared" si="55"/>
        <v>1.3318250461724268</v>
      </c>
      <c r="X256" s="763">
        <f t="shared" si="56"/>
        <v>0.82639539780229121</v>
      </c>
      <c r="Y256" s="712"/>
      <c r="Z256" s="704">
        <f t="shared" si="57"/>
        <v>11.176470588235295</v>
      </c>
      <c r="AA256" s="937">
        <f t="shared" si="58"/>
        <v>30.111764705882351</v>
      </c>
      <c r="AB256" s="641">
        <v>12</v>
      </c>
      <c r="AC256" s="918">
        <v>1.7</v>
      </c>
      <c r="AD256" s="918">
        <v>2.0099999999999998</v>
      </c>
      <c r="AE256" s="918">
        <v>1.36</v>
      </c>
      <c r="AF256" s="918">
        <v>4.54</v>
      </c>
      <c r="AG256" s="918">
        <v>16.7</v>
      </c>
      <c r="AH256" s="918">
        <v>102.1</v>
      </c>
      <c r="AI256" s="918">
        <v>12.18</v>
      </c>
      <c r="AJ256" s="918">
        <v>24.099999999999998</v>
      </c>
      <c r="AK256" s="918">
        <v>15</v>
      </c>
      <c r="AL256" s="930">
        <v>2780</v>
      </c>
      <c r="AM256" s="924">
        <v>1.6</v>
      </c>
      <c r="AN256" s="918">
        <v>0.41</v>
      </c>
      <c r="AO256" s="804">
        <f t="shared" si="59"/>
        <v>-9.8244693754402199</v>
      </c>
      <c r="AP256" s="805">
        <f t="shared" si="60"/>
        <v>20.287295330442131</v>
      </c>
      <c r="AQ256" s="938">
        <f t="shared" si="61"/>
        <v>146.49310268890409</v>
      </c>
      <c r="AR256" s="704">
        <f>INDEX(Historical!$C$7:$C$1439,MATCH(B256,Historical!$B$7:$B$1446,0))*IF(AH256="n/a",1.03,IF(AH256&lt;0,1.01,IF(AH256&gt;10,1.1,(1+AH256/100))))</f>
        <v>0.20075000000000001</v>
      </c>
      <c r="AS256" s="937">
        <f t="shared" si="62"/>
        <v>0.22082500000000002</v>
      </c>
      <c r="AT256" s="937">
        <f t="shared" si="68"/>
        <v>0.24290750000000005</v>
      </c>
      <c r="AU256" s="937">
        <f t="shared" si="68"/>
        <v>0.26719825000000008</v>
      </c>
      <c r="AV256" s="937">
        <f t="shared" si="68"/>
        <v>0.29391807500000011</v>
      </c>
      <c r="AW256" s="704">
        <f t="shared" si="63"/>
        <v>1.2255988250000003</v>
      </c>
      <c r="AX256" s="812">
        <f t="shared" si="64"/>
        <v>2.3942153252588403</v>
      </c>
      <c r="AY256" s="997">
        <v>0.99</v>
      </c>
      <c r="AZ256" s="924">
        <v>98.45</v>
      </c>
      <c r="BA256" s="924">
        <v>-6.18</v>
      </c>
      <c r="BB256" s="924">
        <v>6.7</v>
      </c>
      <c r="BC256" s="924">
        <v>23.400000000000002</v>
      </c>
      <c r="BE256" s="666">
        <v>2008</v>
      </c>
      <c r="BF256" s="948" t="e">
        <f>#VALUE!</f>
        <v>#VALUE!</v>
      </c>
      <c r="BG256" s="933">
        <v>8.1</v>
      </c>
    </row>
    <row r="257" spans="1:59" ht="11.25" customHeight="1" x14ac:dyDescent="0.2">
      <c r="A257" s="537" t="s">
        <v>565</v>
      </c>
      <c r="B257" s="927" t="s">
        <v>566</v>
      </c>
      <c r="C257" s="994" t="s">
        <v>179</v>
      </c>
      <c r="D257" s="994" t="s">
        <v>4374</v>
      </c>
      <c r="E257" s="794">
        <v>22</v>
      </c>
      <c r="F257" s="526">
        <v>154</v>
      </c>
      <c r="G257" s="526" t="s">
        <v>37</v>
      </c>
      <c r="H257" s="526" t="s">
        <v>106</v>
      </c>
      <c r="I257" s="926">
        <v>29.1</v>
      </c>
      <c r="J257" s="704">
        <f t="shared" si="52"/>
        <v>5.9793814432989683</v>
      </c>
      <c r="K257" s="935">
        <v>0.435</v>
      </c>
      <c r="L257" s="641">
        <v>4</v>
      </c>
      <c r="M257" s="695">
        <f t="shared" si="53"/>
        <v>1.74</v>
      </c>
      <c r="N257" s="923" t="s">
        <v>122</v>
      </c>
      <c r="O257" s="798">
        <v>0.4325</v>
      </c>
      <c r="P257" s="917">
        <v>43495</v>
      </c>
      <c r="Q257" s="917">
        <v>43504</v>
      </c>
      <c r="R257" s="695">
        <f t="shared" si="54"/>
        <v>0.57803468208092534</v>
      </c>
      <c r="S257" s="761">
        <f>IF(INDEX(Historical!$D$7:$D$1439,MATCH(B257,Historical!$B$7:$B$1446,0))=0,"n/a",(INDEX(Historical!$C$7:$C$1439,MATCH(B257,Historical!$B$7:$B$1446,0))/INDEX(Historical!$D$7:$D$1439,MATCH(B257,Historical!$B$7:$B$1446,0))-1)*100)</f>
        <v>2.9085457271364357</v>
      </c>
      <c r="T257" s="761">
        <f>IF(INDEX(Historical!$F$7:$F$1432,MATCH(B257,Historical!$B$7:$B$1446,0))=0,"n/a",((INDEX(Historical!$C$7:$C$1439,MATCH(B257,Historical!$B$7:$B$1446,0))/INDEX(Historical!$F$7:$F$1432,MATCH(B257,Historical!$B$7:$B$1446,0)))^(1/3)-1)*100)</f>
        <v>4.3550439707561672</v>
      </c>
      <c r="U257" s="761">
        <f>IF(INDEX(Historical!$H$7:$H$1432,MATCH(B257,Historical!$B$7:$B$1446,0))=0,"n/a",((INDEX(Historical!$C$7:$C$1439,MATCH(B257,Historical!$B$7:$B$1446,0))/INDEX(Historical!$H$7:$H$1432,MATCH(B257,Historical!$B$7:$B$1446,0)))^(1/5)-1)*100)</f>
        <v>4.9147869393085131</v>
      </c>
      <c r="V257" s="761">
        <f>IF(INDEX(Historical!$O$7:$O$1432,MATCH(B257,Historical!$B$7:$B$1446,0))=0,"n/a",((INDEX(Historical!$C$7:$C$1439,MATCH(B257,Historical!$B$7:$B$1446,0))/INDEX(Historical!$O$7:$O$1432,MATCH(B257,Historical!$B$7:$B$1446,0)))^(1/10)-1)*100)</f>
        <v>5.3138274360435389</v>
      </c>
      <c r="W257" s="762">
        <f t="shared" si="55"/>
        <v>0.92490525867883</v>
      </c>
      <c r="X257" s="763">
        <f t="shared" si="56"/>
        <v>0.80570277693582182</v>
      </c>
      <c r="Y257" s="928"/>
      <c r="Z257" s="704">
        <f t="shared" si="57"/>
        <v>91.578947368421055</v>
      </c>
      <c r="AA257" s="937">
        <f t="shared" si="58"/>
        <v>15.315789473684212</v>
      </c>
      <c r="AB257" s="641">
        <v>12</v>
      </c>
      <c r="AC257" s="918">
        <v>1.9</v>
      </c>
      <c r="AD257" s="918">
        <v>1.85</v>
      </c>
      <c r="AE257" s="918">
        <v>1.75</v>
      </c>
      <c r="AF257" s="918">
        <v>2.66</v>
      </c>
      <c r="AG257" s="918">
        <v>18</v>
      </c>
      <c r="AH257" s="918">
        <v>46.9</v>
      </c>
      <c r="AI257" s="918">
        <v>5.82</v>
      </c>
      <c r="AJ257" s="918">
        <v>6.1</v>
      </c>
      <c r="AK257" s="918">
        <v>8.3099999999999987</v>
      </c>
      <c r="AL257" s="930">
        <v>64040.000000000007</v>
      </c>
      <c r="AM257" s="924">
        <v>0.3</v>
      </c>
      <c r="AN257" s="918">
        <v>1.1000000000000001</v>
      </c>
      <c r="AO257" s="804">
        <f t="shared" si="59"/>
        <v>-4.4216210910767302</v>
      </c>
      <c r="AP257" s="805">
        <f t="shared" si="60"/>
        <v>10.894168382607482</v>
      </c>
      <c r="AQ257" s="938">
        <f t="shared" si="61"/>
        <v>34.561014661255697</v>
      </c>
      <c r="AR257" s="704">
        <f>INDEX(Historical!$C$7:$C$1439,MATCH(B257,Historical!$B$7:$B$1446,0))*IF(AH257="n/a",1.03,IF(AH257&lt;0,1.01,IF(AH257&gt;10,1.1,(1+AH257/100))))</f>
        <v>1.8876000000000002</v>
      </c>
      <c r="AS257" s="937">
        <f t="shared" si="62"/>
        <v>1.9974583200000002</v>
      </c>
      <c r="AT257" s="937">
        <f t="shared" si="68"/>
        <v>2.1634471063920002</v>
      </c>
      <c r="AU257" s="937">
        <f t="shared" si="68"/>
        <v>2.3432295609331755</v>
      </c>
      <c r="AV257" s="937">
        <f t="shared" si="68"/>
        <v>2.5379519374467221</v>
      </c>
      <c r="AW257" s="704">
        <f t="shared" si="63"/>
        <v>10.929686924771898</v>
      </c>
      <c r="AX257" s="812">
        <f t="shared" si="64"/>
        <v>37.559061597154283</v>
      </c>
      <c r="AY257" s="997">
        <v>0.96</v>
      </c>
      <c r="AZ257" s="924">
        <v>24.73</v>
      </c>
      <c r="BA257" s="924">
        <v>-3.16</v>
      </c>
      <c r="BB257" s="924">
        <v>3.39</v>
      </c>
      <c r="BC257" s="924">
        <v>4.41</v>
      </c>
      <c r="BE257" s="666">
        <v>1998</v>
      </c>
      <c r="BF257" s="948" t="e">
        <f>#VALUE!</f>
        <v>#VALUE!</v>
      </c>
      <c r="BG257" s="933">
        <v>7.3</v>
      </c>
    </row>
    <row r="258" spans="1:59" ht="11.25" customHeight="1" x14ac:dyDescent="0.2">
      <c r="A258" s="537" t="s">
        <v>1153</v>
      </c>
      <c r="B258" s="927" t="s">
        <v>1154</v>
      </c>
      <c r="C258" s="994" t="s">
        <v>4356</v>
      </c>
      <c r="D258" s="994" t="s">
        <v>4357</v>
      </c>
      <c r="E258" s="794">
        <v>9</v>
      </c>
      <c r="F258" s="526">
        <v>421</v>
      </c>
      <c r="G258" s="526" t="s">
        <v>37</v>
      </c>
      <c r="H258" s="526" t="s">
        <v>37</v>
      </c>
      <c r="I258" s="926">
        <v>76.900000000000006</v>
      </c>
      <c r="J258" s="704">
        <f t="shared" si="52"/>
        <v>5.851755526657997</v>
      </c>
      <c r="K258" s="929">
        <v>0.375</v>
      </c>
      <c r="L258" s="641">
        <v>12</v>
      </c>
      <c r="M258" s="695">
        <f t="shared" si="53"/>
        <v>4.5</v>
      </c>
      <c r="N258" s="923" t="s">
        <v>1060</v>
      </c>
      <c r="O258" s="797">
        <v>0.36</v>
      </c>
      <c r="P258" s="917">
        <v>43495</v>
      </c>
      <c r="Q258" s="917">
        <v>43511</v>
      </c>
      <c r="R258" s="695">
        <f t="shared" si="54"/>
        <v>4.1666666666666705</v>
      </c>
      <c r="S258" s="761">
        <f>IF(INDEX(Historical!$D$7:$D$1439,MATCH(B258,Historical!$B$7:$B$1446,0))=0,"n/a",(INDEX(Historical!$C$7:$C$1439,MATCH(B258,Historical!$B$7:$B$1446,0))/INDEX(Historical!$D$7:$D$1439,MATCH(B258,Historical!$B$7:$B$1446,0))-1)*100)</f>
        <v>5.3921568627451011</v>
      </c>
      <c r="T258" s="761">
        <f>IF(INDEX(Historical!$F$7:$F$1432,MATCH(B258,Historical!$B$7:$B$1446,0))=0,"n/a",((INDEX(Historical!$C$7:$C$1439,MATCH(B258,Historical!$B$7:$B$1446,0))/INDEX(Historical!$F$7:$F$1432,MATCH(B258,Historical!$B$7:$B$1446,0)))^(1/3)-1)*100)</f>
        <v>5.9790933814135583</v>
      </c>
      <c r="U258" s="761">
        <f>IF(INDEX(Historical!$H$7:$H$1432,MATCH(B258,Historical!$B$7:$B$1446,0))=0,"n/a",((INDEX(Historical!$C$7:$C$1439,MATCH(B258,Historical!$B$7:$B$1446,0))/INDEX(Historical!$H$7:$H$1432,MATCH(B258,Historical!$B$7:$B$1446,0)))^(1/5)-1)*100)</f>
        <v>6.627282361940745</v>
      </c>
      <c r="V258" s="761">
        <f>IF(INDEX(Historical!$O$7:$O$1432,MATCH(B258,Historical!$B$7:$B$1446,0))=0,"n/a",((INDEX(Historical!$C$7:$C$1439,MATCH(B258,Historical!$B$7:$B$1446,0))/INDEX(Historical!$O$7:$O$1432,MATCH(B258,Historical!$B$7:$B$1446,0)))^(1/10)-1)*100)</f>
        <v>2.7447077552710919</v>
      </c>
      <c r="W258" s="762">
        <f t="shared" si="55"/>
        <v>2.4145675798136752</v>
      </c>
      <c r="X258" s="763">
        <f t="shared" si="56"/>
        <v>9.4675462313439205</v>
      </c>
      <c r="Y258" s="928"/>
      <c r="Z258" s="704">
        <f t="shared" si="57"/>
        <v>137.61467889908258</v>
      </c>
      <c r="AA258" s="937">
        <f t="shared" si="58"/>
        <v>23.516819571865444</v>
      </c>
      <c r="AB258" s="641">
        <v>12</v>
      </c>
      <c r="AC258" s="918">
        <v>3.27</v>
      </c>
      <c r="AD258" s="918">
        <v>3.36</v>
      </c>
      <c r="AE258" s="918">
        <v>8.27</v>
      </c>
      <c r="AF258" s="918">
        <v>2</v>
      </c>
      <c r="AG258" s="918">
        <v>8.4</v>
      </c>
      <c r="AH258" s="918">
        <v>-0.6</v>
      </c>
      <c r="AI258" s="918">
        <v>3.27</v>
      </c>
      <c r="AJ258" s="918">
        <v>0.70000000000000007</v>
      </c>
      <c r="AK258" s="918">
        <v>7.0000000000000009</v>
      </c>
      <c r="AL258" s="930">
        <v>5790</v>
      </c>
      <c r="AM258" s="924">
        <v>0.89999999999999991</v>
      </c>
      <c r="AN258" s="918">
        <v>1.04</v>
      </c>
      <c r="AO258" s="804">
        <f t="shared" si="59"/>
        <v>-11.037781683266701</v>
      </c>
      <c r="AP258" s="805">
        <f t="shared" si="60"/>
        <v>12.479037888598743</v>
      </c>
      <c r="AQ258" s="938">
        <f t="shared" si="61"/>
        <v>44.581601939651883</v>
      </c>
      <c r="AR258" s="704">
        <f>INDEX(Historical!$C$7:$C$1439,MATCH(B258,Historical!$B$7:$B$1446,0))*IF(AH258="n/a",1.03,IF(AH258&lt;0,1.01,IF(AH258&gt;10,1.1,(1+AH258/100))))</f>
        <v>4.343</v>
      </c>
      <c r="AS258" s="937">
        <f t="shared" si="62"/>
        <v>4.4850161000000002</v>
      </c>
      <c r="AT258" s="937">
        <f t="shared" si="68"/>
        <v>4.7989672270000003</v>
      </c>
      <c r="AU258" s="937">
        <f t="shared" si="68"/>
        <v>5.1348949328900009</v>
      </c>
      <c r="AV258" s="937">
        <f t="shared" si="68"/>
        <v>5.494337578192301</v>
      </c>
      <c r="AW258" s="704">
        <f t="shared" si="63"/>
        <v>24.256215838082301</v>
      </c>
      <c r="AX258" s="812">
        <f t="shared" si="64"/>
        <v>31.542543352512741</v>
      </c>
      <c r="AY258" s="997">
        <v>0.7</v>
      </c>
      <c r="AZ258" s="924">
        <v>45.64</v>
      </c>
      <c r="BA258" s="924">
        <v>-0.98</v>
      </c>
      <c r="BB258" s="924">
        <v>4.1000000000000005</v>
      </c>
      <c r="BC258" s="924">
        <v>10.79</v>
      </c>
      <c r="BE258" s="666">
        <v>2011</v>
      </c>
      <c r="BF258" s="948" t="e">
        <f>#VALUE!</f>
        <v>#VALUE!</v>
      </c>
      <c r="BG258" s="933">
        <v>4</v>
      </c>
    </row>
    <row r="259" spans="1:59" ht="11.25" customHeight="1" x14ac:dyDescent="0.2">
      <c r="A259" s="13" t="s">
        <v>4089</v>
      </c>
      <c r="B259" s="633" t="s">
        <v>4090</v>
      </c>
      <c r="C259" s="994" t="s">
        <v>4356</v>
      </c>
      <c r="D259" s="994" t="s">
        <v>4357</v>
      </c>
      <c r="E259" s="794">
        <v>5</v>
      </c>
      <c r="F259" s="526">
        <v>866</v>
      </c>
      <c r="G259" s="526" t="s">
        <v>106</v>
      </c>
      <c r="H259" s="526" t="s">
        <v>106</v>
      </c>
      <c r="I259" s="926">
        <v>453.16</v>
      </c>
      <c r="J259" s="704">
        <f t="shared" si="52"/>
        <v>2.1714184835378232</v>
      </c>
      <c r="K259" s="929">
        <v>2.46</v>
      </c>
      <c r="L259" s="641">
        <v>4</v>
      </c>
      <c r="M259" s="695">
        <f t="shared" si="53"/>
        <v>9.84</v>
      </c>
      <c r="N259" s="923" t="s">
        <v>327</v>
      </c>
      <c r="O259" s="797">
        <v>2.2799999999999998</v>
      </c>
      <c r="P259" s="917">
        <v>43522</v>
      </c>
      <c r="Q259" s="917">
        <v>43544</v>
      </c>
      <c r="R259" s="695">
        <f t="shared" si="54"/>
        <v>7.8947368421052708</v>
      </c>
      <c r="S259" s="761">
        <f>IF(INDEX(Historical!$D$7:$D$1439,MATCH(B259,Historical!$B$7:$B$1446,0))=0,"n/a",(INDEX(Historical!$C$7:$C$1439,MATCH(B259,Historical!$B$7:$B$1446,0))/INDEX(Historical!$D$7:$D$1439,MATCH(B259,Historical!$B$7:$B$1446,0))-1)*100)</f>
        <v>13.999999999999989</v>
      </c>
      <c r="T259" s="761">
        <f>IF(INDEX(Historical!$F$7:$F$1432,MATCH(B259,Historical!$B$7:$B$1446,0))=0,"n/a",((INDEX(Historical!$C$7:$C$1439,MATCH(B259,Historical!$B$7:$B$1446,0))/INDEX(Historical!$F$7:$F$1432,MATCH(B259,Historical!$B$7:$B$1446,0)))^(1/3)-1)*100)</f>
        <v>10.496718534726735</v>
      </c>
      <c r="U259" s="761" t="str">
        <f>IF(INDEX(Historical!$H$7:$H$1432,MATCH(B259,Historical!$B$7:$B$1446,0))=0,"n/a",((INDEX(Historical!$C$7:$C$1439,MATCH(B259,Historical!$B$7:$B$1446,0))/INDEX(Historical!$H$7:$H$1432,MATCH(B259,Historical!$B$7:$B$1446,0)))^(1/5)-1)*100)</f>
        <v>n/a</v>
      </c>
      <c r="V259" s="761" t="str">
        <f>IF(INDEX(Historical!$O$7:$O$1432,MATCH(B259,Historical!$B$7:$B$1446,0))=0,"n/a",((INDEX(Historical!$C$7:$C$1439,MATCH(B259,Historical!$B$7:$B$1446,0))/INDEX(Historical!$O$7:$O$1432,MATCH(B259,Historical!$B$7:$B$1446,0)))^(1/10)-1)*100)</f>
        <v>n/a</v>
      </c>
      <c r="W259" s="762" t="str">
        <f t="shared" si="55"/>
        <v>n/a</v>
      </c>
      <c r="X259" s="763" t="str">
        <f t="shared" si="56"/>
        <v>n/a</v>
      </c>
      <c r="Y259" s="928"/>
      <c r="Z259" s="704">
        <f t="shared" si="57"/>
        <v>220.13422818791946</v>
      </c>
      <c r="AA259" s="937">
        <f t="shared" si="58"/>
        <v>101.37807606263983</v>
      </c>
      <c r="AB259" s="641">
        <v>12</v>
      </c>
      <c r="AC259" s="918">
        <v>4.47</v>
      </c>
      <c r="AD259" s="918">
        <v>4.5</v>
      </c>
      <c r="AE259" s="918">
        <v>7.56</v>
      </c>
      <c r="AF259" s="918">
        <v>5.05</v>
      </c>
      <c r="AG259" s="918">
        <v>5.0999999999999996</v>
      </c>
      <c r="AH259" s="918">
        <v>679.69999999999993</v>
      </c>
      <c r="AI259" s="918">
        <v>22.89</v>
      </c>
      <c r="AJ259" s="918">
        <v>20.200000000000003</v>
      </c>
      <c r="AK259" s="918">
        <v>22.5</v>
      </c>
      <c r="AL259" s="930">
        <v>38320</v>
      </c>
      <c r="AM259" s="924">
        <v>0.1</v>
      </c>
      <c r="AN259" s="918">
        <v>1.57</v>
      </c>
      <c r="AO259" s="804" t="str">
        <f t="shared" si="59"/>
        <v>n/a</v>
      </c>
      <c r="AP259" s="805" t="str">
        <f t="shared" si="60"/>
        <v>n/a</v>
      </c>
      <c r="AQ259" s="938">
        <f t="shared" si="61"/>
        <v>377.00886743042662</v>
      </c>
      <c r="AR259" s="704">
        <f>INDEX(Historical!$C$7:$C$1439,MATCH(B259,Historical!$B$7:$B$1446,0))*IF(AH259="n/a",1.03,IF(AH259&lt;0,1.01,IF(AH259&gt;10,1.1,(1+AH259/100))))</f>
        <v>10.032</v>
      </c>
      <c r="AS259" s="937">
        <f t="shared" si="62"/>
        <v>11.035200000000001</v>
      </c>
      <c r="AT259" s="937">
        <f t="shared" si="68"/>
        <v>12.138720000000003</v>
      </c>
      <c r="AU259" s="937">
        <f t="shared" si="68"/>
        <v>13.352592000000005</v>
      </c>
      <c r="AV259" s="937">
        <f t="shared" si="68"/>
        <v>14.687851200000006</v>
      </c>
      <c r="AW259" s="704">
        <f t="shared" si="63"/>
        <v>61.246363200000012</v>
      </c>
      <c r="AX259" s="812">
        <f t="shared" si="64"/>
        <v>13.515394827434021</v>
      </c>
      <c r="AY259" s="997">
        <v>0.92</v>
      </c>
      <c r="AZ259" s="924">
        <v>35.15</v>
      </c>
      <c r="BA259" s="924">
        <v>-1.68</v>
      </c>
      <c r="BB259" s="924">
        <v>9.15</v>
      </c>
      <c r="BC259" s="924">
        <v>10.130000000000001</v>
      </c>
      <c r="BE259" s="666">
        <v>2015</v>
      </c>
      <c r="BF259" s="948" t="e">
        <f>#VALUE!</f>
        <v>#VALUE!</v>
      </c>
      <c r="BG259" s="933">
        <v>1.7999999999999998</v>
      </c>
    </row>
    <row r="260" spans="1:59" ht="11.25" customHeight="1" x14ac:dyDescent="0.2">
      <c r="A260" s="611" t="s">
        <v>1155</v>
      </c>
      <c r="B260" s="927" t="s">
        <v>1156</v>
      </c>
      <c r="C260" s="994" t="s">
        <v>179</v>
      </c>
      <c r="D260" s="994" t="s">
        <v>4374</v>
      </c>
      <c r="E260" s="794">
        <v>8</v>
      </c>
      <c r="F260" s="526">
        <v>560</v>
      </c>
      <c r="G260" s="526" t="s">
        <v>106</v>
      </c>
      <c r="H260" s="526" t="s">
        <v>106</v>
      </c>
      <c r="I260" s="926">
        <v>46.17</v>
      </c>
      <c r="J260" s="704">
        <f t="shared" si="52"/>
        <v>9.7899068659302557</v>
      </c>
      <c r="K260" s="929">
        <v>1.1299999999999999</v>
      </c>
      <c r="L260" s="641">
        <v>4</v>
      </c>
      <c r="M260" s="695">
        <f t="shared" si="53"/>
        <v>4.5199999999999996</v>
      </c>
      <c r="N260" s="923" t="s">
        <v>107</v>
      </c>
      <c r="O260" s="797">
        <v>1.115</v>
      </c>
      <c r="P260" s="917">
        <v>43496</v>
      </c>
      <c r="Q260" s="917">
        <v>43509</v>
      </c>
      <c r="R260" s="695">
        <f t="shared" si="54"/>
        <v>1.345291479820619</v>
      </c>
      <c r="S260" s="761">
        <f>IF(INDEX(Historical!$D$7:$D$1439,MATCH(B260,Historical!$B$7:$B$1446,0))=0,"n/a",(INDEX(Historical!$C$7:$C$1439,MATCH(B260,Historical!$B$7:$B$1446,0))/INDEX(Historical!$D$7:$D$1439,MATCH(B260,Historical!$B$7:$B$1446,0))-1)*100)</f>
        <v>17.510259917920656</v>
      </c>
      <c r="T260" s="761">
        <f>IF(INDEX(Historical!$F$7:$F$1432,MATCH(B260,Historical!$B$7:$B$1446,0))=0,"n/a",((INDEX(Historical!$C$7:$C$1439,MATCH(B260,Historical!$B$7:$B$1446,0))/INDEX(Historical!$F$7:$F$1432,MATCH(B260,Historical!$B$7:$B$1446,0)))^(1/3)-1)*100)</f>
        <v>19.688331461528531</v>
      </c>
      <c r="U260" s="761">
        <f>IF(INDEX(Historical!$H$7:$H$1432,MATCH(B260,Historical!$B$7:$B$1446,0))=0,"n/a",((INDEX(Historical!$C$7:$C$1439,MATCH(B260,Historical!$B$7:$B$1446,0))/INDEX(Historical!$H$7:$H$1432,MATCH(B260,Historical!$B$7:$B$1446,0)))^(1/5)-1)*100)</f>
        <v>22.610113370752384</v>
      </c>
      <c r="V260" s="761" t="str">
        <f>IF(INDEX(Historical!$O$7:$O$1432,MATCH(B260,Historical!$B$7:$B$1446,0))=0,"n/a",((INDEX(Historical!$C$7:$C$1439,MATCH(B260,Historical!$B$7:$B$1446,0))/INDEX(Historical!$O$7:$O$1432,MATCH(B260,Historical!$B$7:$B$1446,0)))^(1/10)-1)*100)</f>
        <v>n/a</v>
      </c>
      <c r="W260" s="762" t="str">
        <f t="shared" si="55"/>
        <v>n/a</v>
      </c>
      <c r="X260" s="763" t="str">
        <f t="shared" si="56"/>
        <v>n/a</v>
      </c>
      <c r="Y260" s="928"/>
      <c r="Z260" s="704">
        <f t="shared" si="57"/>
        <v>190.71729957805906</v>
      </c>
      <c r="AA260" s="937">
        <f t="shared" si="58"/>
        <v>19.481012658227847</v>
      </c>
      <c r="AB260" s="641">
        <v>12</v>
      </c>
      <c r="AC260" s="918">
        <v>2.37</v>
      </c>
      <c r="AD260" s="918">
        <v>5.25</v>
      </c>
      <c r="AE260" s="918">
        <v>3.82</v>
      </c>
      <c r="AF260" s="918">
        <v>1.1200000000000001</v>
      </c>
      <c r="AG260" s="918">
        <v>6.7</v>
      </c>
      <c r="AH260" s="918">
        <v>-53.1</v>
      </c>
      <c r="AI260" s="918">
        <v>19.45</v>
      </c>
      <c r="AJ260" s="918">
        <v>-15.4</v>
      </c>
      <c r="AK260" s="918">
        <v>3.71</v>
      </c>
      <c r="AL260" s="930">
        <v>5710</v>
      </c>
      <c r="AM260" s="924">
        <v>97.5</v>
      </c>
      <c r="AN260" s="918">
        <v>0</v>
      </c>
      <c r="AO260" s="804">
        <f t="shared" si="59"/>
        <v>12.919007578454789</v>
      </c>
      <c r="AP260" s="805">
        <f t="shared" si="60"/>
        <v>32.400020236682636</v>
      </c>
      <c r="AQ260" s="938">
        <f t="shared" si="61"/>
        <v>-1.5255607283117478</v>
      </c>
      <c r="AR260" s="704">
        <f>INDEX(Historical!$C$7:$C$1439,MATCH(B260,Historical!$B$7:$B$1446,0))*IF(AH260="n/a",1.03,IF(AH260&lt;0,1.01,IF(AH260&gt;10,1.1,(1+AH260/100))))</f>
        <v>4.3379500000000002</v>
      </c>
      <c r="AS260" s="937">
        <f t="shared" si="62"/>
        <v>4.771745000000001</v>
      </c>
      <c r="AT260" s="937">
        <f t="shared" si="68"/>
        <v>4.9487767395000004</v>
      </c>
      <c r="AU260" s="937">
        <f t="shared" si="68"/>
        <v>5.1323763565354499</v>
      </c>
      <c r="AV260" s="937">
        <f t="shared" si="68"/>
        <v>5.3227875193629144</v>
      </c>
      <c r="AW260" s="704">
        <f t="shared" si="63"/>
        <v>24.513635615398368</v>
      </c>
      <c r="AX260" s="812">
        <f t="shared" si="64"/>
        <v>53.09429416373915</v>
      </c>
      <c r="AY260" s="997">
        <v>1.06</v>
      </c>
      <c r="AZ260" s="924">
        <v>20.74</v>
      </c>
      <c r="BA260" s="924">
        <v>-27.55</v>
      </c>
      <c r="BB260" s="924">
        <v>6.12</v>
      </c>
      <c r="BC260" s="924">
        <v>-6.03</v>
      </c>
      <c r="BE260" s="666">
        <v>2012</v>
      </c>
      <c r="BF260" s="948" t="e">
        <f>#VALUE!</f>
        <v>#VALUE!</v>
      </c>
      <c r="BG260" s="933">
        <v>3.3000000000000003</v>
      </c>
    </row>
    <row r="261" spans="1:59" ht="11.25" customHeight="1" x14ac:dyDescent="0.2">
      <c r="A261" s="611" t="s">
        <v>223</v>
      </c>
      <c r="B261" s="927" t="s">
        <v>224</v>
      </c>
      <c r="C261" s="994" t="s">
        <v>108</v>
      </c>
      <c r="D261" s="994" t="s">
        <v>118</v>
      </c>
      <c r="E261" s="794">
        <v>29</v>
      </c>
      <c r="F261" s="526">
        <v>94</v>
      </c>
      <c r="G261" s="526" t="s">
        <v>106</v>
      </c>
      <c r="H261" s="526" t="s">
        <v>106</v>
      </c>
      <c r="I261" s="918">
        <v>178.52</v>
      </c>
      <c r="J261" s="704">
        <f t="shared" si="52"/>
        <v>2.0165807752632761</v>
      </c>
      <c r="K261" s="935">
        <v>0.9</v>
      </c>
      <c r="L261" s="641">
        <v>4</v>
      </c>
      <c r="M261" s="695">
        <f t="shared" si="53"/>
        <v>3.6</v>
      </c>
      <c r="N261" s="923" t="s">
        <v>225</v>
      </c>
      <c r="O261" s="798">
        <v>0.84</v>
      </c>
      <c r="P261" s="917">
        <v>43472</v>
      </c>
      <c r="Q261" s="917">
        <v>43488</v>
      </c>
      <c r="R261" s="695">
        <f t="shared" si="54"/>
        <v>7.1428571428571495</v>
      </c>
      <c r="S261" s="761">
        <f>IF(INDEX(Historical!$D$7:$D$1439,MATCH(B261,Historical!$B$7:$B$1446,0))=0,"n/a",(INDEX(Historical!$C$7:$C$1439,MATCH(B261,Historical!$B$7:$B$1446,0))/INDEX(Historical!$D$7:$D$1439,MATCH(B261,Historical!$B$7:$B$1446,0))-1)*100)</f>
        <v>7.348242811501593</v>
      </c>
      <c r="T261" s="761">
        <f>IF(INDEX(Historical!$F$7:$F$1432,MATCH(B261,Historical!$B$7:$B$1446,0))=0,"n/a",((INDEX(Historical!$C$7:$C$1439,MATCH(B261,Historical!$B$7:$B$1446,0))/INDEX(Historical!$F$7:$F$1432,MATCH(B261,Historical!$B$7:$B$1446,0)))^(1/3)-1)*100)</f>
        <v>7.245083423338583</v>
      </c>
      <c r="U261" s="761">
        <f>IF(INDEX(Historical!$H$7:$H$1432,MATCH(B261,Historical!$B$7:$B$1446,0))=0,"n/a",((INDEX(Historical!$C$7:$C$1439,MATCH(B261,Historical!$B$7:$B$1446,0))/INDEX(Historical!$H$7:$H$1432,MATCH(B261,Historical!$B$7:$B$1446,0)))^(1/5)-1)*100)</f>
        <v>7.2304642556117127</v>
      </c>
      <c r="V261" s="761">
        <f>IF(INDEX(Historical!$O$7:$O$1432,MATCH(B261,Historical!$B$7:$B$1446,0))=0,"n/a",((INDEX(Historical!$C$7:$C$1439,MATCH(B261,Historical!$B$7:$B$1446,0))/INDEX(Historical!$O$7:$O$1432,MATCH(B261,Historical!$B$7:$B$1446,0)))^(1/10)-1)*100)</f>
        <v>6.6799149938662872</v>
      </c>
      <c r="W261" s="762">
        <f t="shared" si="55"/>
        <v>1.0824186029688938</v>
      </c>
      <c r="X261" s="763">
        <f t="shared" si="56"/>
        <v>0.73034992480926386</v>
      </c>
      <c r="Y261" s="715"/>
      <c r="Z261" s="704">
        <f t="shared" si="57"/>
        <v>73.022312373225162</v>
      </c>
      <c r="AA261" s="937">
        <f t="shared" si="58"/>
        <v>36.210953346855987</v>
      </c>
      <c r="AB261" s="641">
        <v>12</v>
      </c>
      <c r="AC261" s="918">
        <v>4.93</v>
      </c>
      <c r="AD261" s="918">
        <v>3.62</v>
      </c>
      <c r="AE261" s="918">
        <v>3.46</v>
      </c>
      <c r="AF261" s="918">
        <v>9.59</v>
      </c>
      <c r="AG261" s="918">
        <v>31.900000000000002</v>
      </c>
      <c r="AH261" s="918">
        <v>39.200000000000003</v>
      </c>
      <c r="AI261" s="918">
        <v>4.97</v>
      </c>
      <c r="AJ261" s="918">
        <v>9.9</v>
      </c>
      <c r="AK261" s="918">
        <v>10</v>
      </c>
      <c r="AL261" s="930">
        <v>8230</v>
      </c>
      <c r="AM261" s="924">
        <v>0.8</v>
      </c>
      <c r="AN261" s="918">
        <v>0.1</v>
      </c>
      <c r="AO261" s="804">
        <f t="shared" si="59"/>
        <v>-26.963908315980998</v>
      </c>
      <c r="AP261" s="805">
        <f t="shared" si="60"/>
        <v>9.2470450308749896</v>
      </c>
      <c r="AQ261" s="938">
        <f t="shared" si="61"/>
        <v>292.86019147124307</v>
      </c>
      <c r="AR261" s="704">
        <f>INDEX(Historical!$C$7:$C$1439,MATCH(B261,Historical!$B$7:$B$1446,0))*IF(AH261="n/a",1.03,IF(AH261&lt;0,1.01,IF(AH261&gt;10,1.1,(1+AH261/100))))</f>
        <v>3.6960000000000002</v>
      </c>
      <c r="AS261" s="937">
        <f t="shared" si="62"/>
        <v>3.8796912000000003</v>
      </c>
      <c r="AT261" s="937">
        <f t="shared" si="68"/>
        <v>4.267660320000001</v>
      </c>
      <c r="AU261" s="937">
        <f t="shared" si="68"/>
        <v>4.6944263520000016</v>
      </c>
      <c r="AV261" s="937">
        <f t="shared" si="68"/>
        <v>5.1638689872000025</v>
      </c>
      <c r="AW261" s="704">
        <f t="shared" si="63"/>
        <v>21.701646859200004</v>
      </c>
      <c r="AX261" s="812">
        <f t="shared" si="64"/>
        <v>12.156423291059827</v>
      </c>
      <c r="AY261" s="997">
        <v>0.48</v>
      </c>
      <c r="AZ261" s="924">
        <v>61.970000000000006</v>
      </c>
      <c r="BA261" s="924">
        <v>-5.0500000000000007</v>
      </c>
      <c r="BB261" s="924">
        <v>8.06</v>
      </c>
      <c r="BC261" s="924">
        <v>30.94</v>
      </c>
      <c r="BE261" s="666">
        <v>1991</v>
      </c>
      <c r="BF261" s="948" t="e">
        <f>#VALUE!</f>
        <v>#VALUE!</v>
      </c>
      <c r="BG261" s="933">
        <v>17</v>
      </c>
    </row>
    <row r="262" spans="1:59" ht="11.25" customHeight="1" x14ac:dyDescent="0.2">
      <c r="A262" s="537" t="s">
        <v>575</v>
      </c>
      <c r="B262" s="927" t="s">
        <v>576</v>
      </c>
      <c r="C262" s="994" t="s">
        <v>131</v>
      </c>
      <c r="D262" s="994" t="s">
        <v>4366</v>
      </c>
      <c r="E262" s="794">
        <v>21</v>
      </c>
      <c r="F262" s="526">
        <v>161</v>
      </c>
      <c r="G262" s="526" t="s">
        <v>37</v>
      </c>
      <c r="H262" s="526" t="s">
        <v>115</v>
      </c>
      <c r="I262" s="926">
        <v>70.95</v>
      </c>
      <c r="J262" s="704">
        <f t="shared" si="52"/>
        <v>3.0162085976039466</v>
      </c>
      <c r="K262" s="935">
        <v>0.53500000000000003</v>
      </c>
      <c r="L262" s="641">
        <v>4</v>
      </c>
      <c r="M262" s="695">
        <f t="shared" si="53"/>
        <v>2.14</v>
      </c>
      <c r="N262" s="923" t="s">
        <v>357</v>
      </c>
      <c r="O262" s="798">
        <v>0.505</v>
      </c>
      <c r="P262" s="917">
        <v>43528</v>
      </c>
      <c r="Q262" s="917">
        <v>43553</v>
      </c>
      <c r="R262" s="695">
        <f t="shared" si="54"/>
        <v>5.9405940594059459</v>
      </c>
      <c r="S262" s="761">
        <f>IF(INDEX(Historical!$D$7:$D$1439,MATCH(B262,Historical!$B$7:$B$1446,0))=0,"n/a",(INDEX(Historical!$C$7:$C$1439,MATCH(B262,Historical!$B$7:$B$1446,0))/INDEX(Historical!$D$7:$D$1439,MATCH(B262,Historical!$B$7:$B$1446,0))-1)*100)</f>
        <v>6.315789473684208</v>
      </c>
      <c r="T262" s="761">
        <f>IF(INDEX(Historical!$F$7:$F$1432,MATCH(B262,Historical!$B$7:$B$1446,0))=0,"n/a",((INDEX(Historical!$C$7:$C$1439,MATCH(B262,Historical!$B$7:$B$1446,0))/INDEX(Historical!$F$7:$F$1432,MATCH(B262,Historical!$B$7:$B$1446,0)))^(1/3)-1)*100)</f>
        <v>6.5479175828152769</v>
      </c>
      <c r="U262" s="761">
        <f>IF(INDEX(Historical!$H$7:$H$1432,MATCH(B262,Historical!$B$7:$B$1446,0))=0,"n/a",((INDEX(Historical!$C$7:$C$1439,MATCH(B262,Historical!$B$7:$B$1446,0))/INDEX(Historical!$H$7:$H$1432,MATCH(B262,Historical!$B$7:$B$1446,0)))^(1/5)-1)*100)</f>
        <v>6.5630904255261191</v>
      </c>
      <c r="V262" s="761">
        <f>IF(INDEX(Historical!$O$7:$O$1432,MATCH(B262,Historical!$B$7:$B$1446,0))=0,"n/a",((INDEX(Historical!$C$7:$C$1439,MATCH(B262,Historical!$B$7:$B$1446,0))/INDEX(Historical!$O$7:$O$1432,MATCH(B262,Historical!$B$7:$B$1446,0)))^(1/10)-1)*100)</f>
        <v>9.3678669828320515</v>
      </c>
      <c r="W262" s="762">
        <f t="shared" si="55"/>
        <v>0.70059603083112898</v>
      </c>
      <c r="X262" s="763">
        <f t="shared" si="56"/>
        <v>1.1719804331296639</v>
      </c>
      <c r="Y262" s="711"/>
      <c r="Z262" s="704">
        <f t="shared" si="57"/>
        <v>65.644171779141118</v>
      </c>
      <c r="AA262" s="937">
        <f t="shared" si="58"/>
        <v>21.763803680981596</v>
      </c>
      <c r="AB262" s="641">
        <v>12</v>
      </c>
      <c r="AC262" s="918">
        <v>3.26</v>
      </c>
      <c r="AD262" s="918">
        <v>3.7</v>
      </c>
      <c r="AE262" s="918">
        <v>2.66</v>
      </c>
      <c r="AF262" s="918">
        <v>1.96</v>
      </c>
      <c r="AG262" s="918">
        <v>9.1</v>
      </c>
      <c r="AH262" s="920">
        <v>5.0999999999999996</v>
      </c>
      <c r="AI262" s="920">
        <v>6.18</v>
      </c>
      <c r="AJ262" s="918">
        <v>5.6000000000000005</v>
      </c>
      <c r="AK262" s="918">
        <v>5.88</v>
      </c>
      <c r="AL262" s="930">
        <v>22520</v>
      </c>
      <c r="AM262" s="924">
        <v>0.3</v>
      </c>
      <c r="AN262" s="918">
        <v>1.27</v>
      </c>
      <c r="AO262" s="804">
        <f t="shared" si="59"/>
        <v>-12.18450465785153</v>
      </c>
      <c r="AP262" s="805">
        <f t="shared" si="60"/>
        <v>9.5792990231300656</v>
      </c>
      <c r="AQ262" s="938">
        <f t="shared" si="61"/>
        <v>37.690563244341369</v>
      </c>
      <c r="AR262" s="704">
        <f>INDEX(Historical!$C$7:$C$1439,MATCH(B262,Historical!$B$7:$B$1446,0))*IF(AH262="n/a",1.03,IF(AH262&lt;0,1.01,IF(AH262&gt;10,1.1,(1+AH262/100))))</f>
        <v>2.1230199999999999</v>
      </c>
      <c r="AS262" s="937">
        <f t="shared" si="62"/>
        <v>2.2542226360000002</v>
      </c>
      <c r="AT262" s="937">
        <f t="shared" si="68"/>
        <v>2.3867709269968</v>
      </c>
      <c r="AU262" s="937">
        <f t="shared" si="68"/>
        <v>2.527113057504212</v>
      </c>
      <c r="AV262" s="937">
        <f t="shared" si="68"/>
        <v>2.6757073052854596</v>
      </c>
      <c r="AW262" s="704">
        <f t="shared" si="63"/>
        <v>11.966833925786471</v>
      </c>
      <c r="AX262" s="812">
        <f t="shared" si="64"/>
        <v>16.866573538811092</v>
      </c>
      <c r="AY262" s="997">
        <v>0.33</v>
      </c>
      <c r="AZ262" s="924">
        <v>34.479999999999997</v>
      </c>
      <c r="BA262" s="924">
        <v>-1.81</v>
      </c>
      <c r="BB262" s="924">
        <v>1.91</v>
      </c>
      <c r="BC262" s="924">
        <v>10.220000000000001</v>
      </c>
      <c r="BE262" s="666">
        <v>1999</v>
      </c>
      <c r="BF262" s="948" t="e">
        <f>#VALUE!</f>
        <v>#VALUE!</v>
      </c>
      <c r="BG262" s="933">
        <v>2.8000000000000003</v>
      </c>
    </row>
    <row r="263" spans="1:59" s="573" customFormat="1" ht="11.25" customHeight="1" x14ac:dyDescent="0.2">
      <c r="A263" s="537" t="s">
        <v>1159</v>
      </c>
      <c r="B263" s="927" t="s">
        <v>1160</v>
      </c>
      <c r="C263" s="994" t="s">
        <v>247</v>
      </c>
      <c r="D263" s="994" t="s">
        <v>4383</v>
      </c>
      <c r="E263" s="794">
        <v>9</v>
      </c>
      <c r="F263" s="526">
        <v>363</v>
      </c>
      <c r="G263" s="526" t="s">
        <v>106</v>
      </c>
      <c r="H263" s="526" t="s">
        <v>106</v>
      </c>
      <c r="I263" s="926">
        <v>11.17</v>
      </c>
      <c r="J263" s="704">
        <f t="shared" ref="J263:J326" si="69">(M263/I263)*100</f>
        <v>4.476275738585497</v>
      </c>
      <c r="K263" s="929">
        <v>0.125</v>
      </c>
      <c r="L263" s="641">
        <v>4</v>
      </c>
      <c r="M263" s="695">
        <f t="shared" ref="M263:M326" si="70">K263*L263</f>
        <v>0.5</v>
      </c>
      <c r="N263" s="923" t="s">
        <v>344</v>
      </c>
      <c r="O263" s="797">
        <v>0.115</v>
      </c>
      <c r="P263" s="919">
        <v>43168</v>
      </c>
      <c r="Q263" s="919">
        <v>43178</v>
      </c>
      <c r="R263" s="695">
        <f t="shared" ref="R263:R326" si="71">(K263-O263)/O263*100</f>
        <v>8.6956521739130395</v>
      </c>
      <c r="S263" s="761">
        <f>IF(INDEX(Historical!$D$7:$D$1439,MATCH(B263,Historical!$B$7:$B$1446,0))=0,"n/a",(INDEX(Historical!$C$7:$C$1439,MATCH(B263,Historical!$B$7:$B$1446,0))/INDEX(Historical!$D$7:$D$1439,MATCH(B263,Historical!$B$7:$B$1446,0))-1)*100)</f>
        <v>8.6956521739130377</v>
      </c>
      <c r="T263" s="761">
        <f>IF(INDEX(Historical!$F$7:$F$1432,MATCH(B263,Historical!$B$7:$B$1446,0))=0,"n/a",((INDEX(Historical!$C$7:$C$1439,MATCH(B263,Historical!$B$7:$B$1446,0))/INDEX(Historical!$F$7:$F$1432,MATCH(B263,Historical!$B$7:$B$1446,0)))^(1/3)-1)*100)</f>
        <v>5.1559495992220539</v>
      </c>
      <c r="U263" s="761">
        <f>IF(INDEX(Historical!$H$7:$H$1432,MATCH(B263,Historical!$B$7:$B$1446,0))=0,"n/a",((INDEX(Historical!$C$7:$C$1439,MATCH(B263,Historical!$B$7:$B$1446,0))/INDEX(Historical!$H$7:$H$1432,MATCH(B263,Historical!$B$7:$B$1446,0)))^(1/5)-1)*100)</f>
        <v>8.0185187303563499</v>
      </c>
      <c r="V263" s="761">
        <f>IF(INDEX(Historical!$O$7:$O$1432,MATCH(B263,Historical!$B$7:$B$1446,0))=0,"n/a",((INDEX(Historical!$C$7:$C$1439,MATCH(B263,Historical!$B$7:$B$1446,0))/INDEX(Historical!$O$7:$O$1432,MATCH(B263,Historical!$B$7:$B$1446,0)))^(1/10)-1)*100)</f>
        <v>7.1773462536293131</v>
      </c>
      <c r="W263" s="762">
        <f t="shared" ref="W263:W326" si="72">IF(OR(U263&lt;=0,U263="n/a",V263&lt;=0,V263="n/a"),"n/a",U263/V263)</f>
        <v>1.1171982578242881</v>
      </c>
      <c r="X263" s="763">
        <f t="shared" ref="X263:X326" si="73">IF(OR(AJ263&lt;=0,AJ263="n/a",U263&lt;=0,U263="n/a"),"n/a",U263/AJ263)</f>
        <v>0.86220631509208057</v>
      </c>
      <c r="Y263" s="718"/>
      <c r="Z263" s="704">
        <f t="shared" ref="Z263:Z326" si="74">IF(OR(AC263&lt;0.01,AC263="n/a"),"n/a",M263/AC263*100)</f>
        <v>34.482758620689658</v>
      </c>
      <c r="AA263" s="937">
        <f t="shared" ref="AA263:AA326" si="75">IF(OR(AC263&lt;0.01,AC263="n/a"),"n/a",I263/AC263)</f>
        <v>7.703448275862069</v>
      </c>
      <c r="AB263" s="641">
        <v>12</v>
      </c>
      <c r="AC263" s="918">
        <v>1.45</v>
      </c>
      <c r="AD263" s="918">
        <v>0.51</v>
      </c>
      <c r="AE263" s="918">
        <v>0.95</v>
      </c>
      <c r="AF263" s="918">
        <v>1.26</v>
      </c>
      <c r="AG263" s="918">
        <v>16.7</v>
      </c>
      <c r="AH263" s="918">
        <v>88.8</v>
      </c>
      <c r="AI263" s="918" t="s">
        <v>137</v>
      </c>
      <c r="AJ263" s="918">
        <v>9.3000000000000007</v>
      </c>
      <c r="AK263" s="918">
        <v>15</v>
      </c>
      <c r="AL263" s="930">
        <v>166.54</v>
      </c>
      <c r="AM263" s="924">
        <v>12.8</v>
      </c>
      <c r="AN263" s="918">
        <v>0</v>
      </c>
      <c r="AO263" s="804">
        <f t="shared" ref="AO263:AO326" si="76">IF(U263="n/a","n/a",IF(AA263&lt;0,"n/a",IF(AA263="n/a","n/a",J263+U263-AA263)))</f>
        <v>4.7913461930797787</v>
      </c>
      <c r="AP263" s="805">
        <f t="shared" ref="AP263:AP326" si="77">IF(U263="n/a","n/a",J263+U263)</f>
        <v>12.494794468941848</v>
      </c>
      <c r="AQ263" s="938">
        <f t="shared" ref="AQ263:AQ326" si="78">IF(OR(AC263&lt;0.01,AF263="n/a"),"n/a",(I263/SQRT(22.5*AC263*(I263/AF263))-1)*100)</f>
        <v>-34.319477510583404</v>
      </c>
      <c r="AR263" s="704">
        <f>INDEX(Historical!$C$7:$C$1439,MATCH(B263,Historical!$B$7:$B$1446,0))*IF(AH263="n/a",1.03,IF(AH263&lt;0,1.01,IF(AH263&gt;10,1.1,(1+AH263/100))))</f>
        <v>0.55000000000000004</v>
      </c>
      <c r="AS263" s="937">
        <f t="shared" ref="AS263:AS326" si="79">IF($AI263="n/a",1.03*AR263,IF($AI263&lt;0,1.01*AR263,IF($AI263&gt;10,1.1*AR263,(1+$AI263/100)*AR263)))</f>
        <v>0.56650000000000011</v>
      </c>
      <c r="AT263" s="937">
        <f t="shared" si="68"/>
        <v>0.6231500000000002</v>
      </c>
      <c r="AU263" s="937">
        <f t="shared" si="68"/>
        <v>0.68546500000000032</v>
      </c>
      <c r="AV263" s="937">
        <f t="shared" si="68"/>
        <v>0.75401150000000039</v>
      </c>
      <c r="AW263" s="704">
        <f t="shared" ref="AW263:AW326" si="80">SUM(AR263:AV263)</f>
        <v>3.1791265000000011</v>
      </c>
      <c r="AX263" s="812">
        <f t="shared" ref="AX263:AX326" si="81">AW263/I263*100</f>
        <v>28.461293643688464</v>
      </c>
      <c r="AY263" s="997">
        <v>0.18</v>
      </c>
      <c r="AZ263" s="924">
        <v>6.38</v>
      </c>
      <c r="BA263" s="924">
        <v>-26.75</v>
      </c>
      <c r="BB263" s="924">
        <v>-4.97</v>
      </c>
      <c r="BC263" s="924">
        <v>-10.440000000000001</v>
      </c>
      <c r="BD263" s="963"/>
      <c r="BE263" s="666">
        <v>2010</v>
      </c>
      <c r="BF263" s="948" t="e">
        <f t="shared" ref="BF263" si="82">#VALUE!</f>
        <v>#VALUE!</v>
      </c>
      <c r="BG263" s="933">
        <v>13.8</v>
      </c>
    </row>
    <row r="264" spans="1:59" ht="11.25" customHeight="1" x14ac:dyDescent="0.2">
      <c r="A264" s="537" t="s">
        <v>570</v>
      </c>
      <c r="B264" s="927" t="s">
        <v>571</v>
      </c>
      <c r="C264" s="994" t="s">
        <v>4356</v>
      </c>
      <c r="D264" s="994" t="s">
        <v>4357</v>
      </c>
      <c r="E264" s="794">
        <v>25</v>
      </c>
      <c r="F264" s="526">
        <v>135</v>
      </c>
      <c r="G264" s="526" t="s">
        <v>37</v>
      </c>
      <c r="H264" s="526" t="s">
        <v>115</v>
      </c>
      <c r="I264" s="918">
        <v>289.24</v>
      </c>
      <c r="J264" s="704">
        <f t="shared" si="69"/>
        <v>2.69672244502835</v>
      </c>
      <c r="K264" s="935">
        <v>1.95</v>
      </c>
      <c r="L264" s="641">
        <v>4</v>
      </c>
      <c r="M264" s="695">
        <f t="shared" si="70"/>
        <v>7.8</v>
      </c>
      <c r="N264" s="923" t="s">
        <v>220</v>
      </c>
      <c r="O264" s="798">
        <v>1.86</v>
      </c>
      <c r="P264" s="917">
        <v>43552</v>
      </c>
      <c r="Q264" s="917">
        <v>43567</v>
      </c>
      <c r="R264" s="695">
        <f t="shared" si="71"/>
        <v>4.838709677419347</v>
      </c>
      <c r="S264" s="761">
        <f>IF(INDEX(Historical!$D$7:$D$1439,MATCH(B264,Historical!$B$7:$B$1446,0))=0,"n/a",(INDEX(Historical!$C$7:$C$1439,MATCH(B264,Historical!$B$7:$B$1446,0))/INDEX(Historical!$D$7:$D$1439,MATCH(B264,Historical!$B$7:$B$1446,0))-1)*100)</f>
        <v>7.0072992700729975</v>
      </c>
      <c r="T264" s="761">
        <f>IF(INDEX(Historical!$F$7:$F$1432,MATCH(B264,Historical!$B$7:$B$1446,0))=0,"n/a",((INDEX(Historical!$C$7:$C$1439,MATCH(B264,Historical!$B$7:$B$1446,0))/INDEX(Historical!$F$7:$F$1432,MATCH(B264,Historical!$B$7:$B$1446,0)))^(1/3)-1)*100)</f>
        <v>9.2586641609718292</v>
      </c>
      <c r="U264" s="761">
        <f>IF(INDEX(Historical!$H$7:$H$1432,MATCH(B264,Historical!$B$7:$B$1446,0))=0,"n/a",((INDEX(Historical!$C$7:$C$1439,MATCH(B264,Historical!$B$7:$B$1446,0))/INDEX(Historical!$H$7:$H$1432,MATCH(B264,Historical!$B$7:$B$1446,0)))^(1/5)-1)*100)</f>
        <v>9.15623981134841</v>
      </c>
      <c r="V264" s="761">
        <f>IF(INDEX(Historical!$O$7:$O$1432,MATCH(B264,Historical!$B$7:$B$1446,0))=0,"n/a",((INDEX(Historical!$C$7:$C$1439,MATCH(B264,Historical!$B$7:$B$1446,0))/INDEX(Historical!$O$7:$O$1432,MATCH(B264,Historical!$B$7:$B$1446,0)))^(1/10)-1)*100)</f>
        <v>6.2705939556533252</v>
      </c>
      <c r="W264" s="762">
        <f t="shared" si="72"/>
        <v>1.460187005585571</v>
      </c>
      <c r="X264" s="763">
        <f t="shared" si="73"/>
        <v>0.70432613933449306</v>
      </c>
      <c r="Y264" s="927"/>
      <c r="Z264" s="704">
        <f t="shared" si="74"/>
        <v>132.20338983050846</v>
      </c>
      <c r="AA264" s="937">
        <f t="shared" si="75"/>
        <v>49.023728813559323</v>
      </c>
      <c r="AB264" s="641">
        <v>12</v>
      </c>
      <c r="AC264" s="918">
        <v>5.9</v>
      </c>
      <c r="AD264" s="918">
        <v>6.2</v>
      </c>
      <c r="AE264" s="918">
        <v>13.51</v>
      </c>
      <c r="AF264" s="918">
        <v>3.05</v>
      </c>
      <c r="AG264" s="918">
        <v>6.2</v>
      </c>
      <c r="AH264" s="918">
        <v>-9.9</v>
      </c>
      <c r="AI264" s="918">
        <v>11.110000000000001</v>
      </c>
      <c r="AJ264" s="918">
        <v>13</v>
      </c>
      <c r="AK264" s="918">
        <v>7.9</v>
      </c>
      <c r="AL264" s="930">
        <v>18920</v>
      </c>
      <c r="AM264" s="924">
        <v>0.1</v>
      </c>
      <c r="AN264" s="918">
        <v>0.89</v>
      </c>
      <c r="AO264" s="804">
        <f t="shared" si="76"/>
        <v>-37.17076655718256</v>
      </c>
      <c r="AP264" s="805">
        <f t="shared" si="77"/>
        <v>11.85296225637676</v>
      </c>
      <c r="AQ264" s="938">
        <f t="shared" si="78"/>
        <v>157.78748601759025</v>
      </c>
      <c r="AR264" s="704">
        <f>INDEX(Historical!$C$7:$C$1439,MATCH(B264,Historical!$B$7:$B$1446,0))*IF(AH264="n/a",1.03,IF(AH264&lt;0,1.01,IF(AH264&gt;10,1.1,(1+AH264/100))))</f>
        <v>7.4032999999999998</v>
      </c>
      <c r="AS264" s="937">
        <f t="shared" si="79"/>
        <v>8.1436299999999999</v>
      </c>
      <c r="AT264" s="937">
        <f t="shared" si="68"/>
        <v>8.786976769999999</v>
      </c>
      <c r="AU264" s="937">
        <f t="shared" si="68"/>
        <v>9.4811479348299983</v>
      </c>
      <c r="AV264" s="937">
        <f t="shared" si="68"/>
        <v>10.230158621681568</v>
      </c>
      <c r="AW264" s="704">
        <f t="shared" si="80"/>
        <v>44.045213326511565</v>
      </c>
      <c r="AX264" s="812">
        <f t="shared" si="81"/>
        <v>15.227912227393018</v>
      </c>
      <c r="AY264" s="997">
        <v>0.5</v>
      </c>
      <c r="AZ264" s="924">
        <v>27.860000000000003</v>
      </c>
      <c r="BA264" s="924">
        <v>-1.82</v>
      </c>
      <c r="BB264" s="924">
        <v>3.95</v>
      </c>
      <c r="BC264" s="924">
        <v>14.099999999999998</v>
      </c>
      <c r="BE264" s="666">
        <v>1995</v>
      </c>
      <c r="BF264" s="948" t="e">
        <f>#VALUE!</f>
        <v>#VALUE!</v>
      </c>
      <c r="BG264" s="933">
        <v>3.1</v>
      </c>
    </row>
    <row r="265" spans="1:59" ht="11.25" customHeight="1" x14ac:dyDescent="0.2">
      <c r="A265" s="611" t="s">
        <v>4346</v>
      </c>
      <c r="B265" s="927" t="s">
        <v>4345</v>
      </c>
      <c r="C265" s="994" t="s">
        <v>179</v>
      </c>
      <c r="D265" s="994" t="s">
        <v>4374</v>
      </c>
      <c r="E265" s="794">
        <v>13</v>
      </c>
      <c r="F265" s="526">
        <v>284</v>
      </c>
      <c r="G265" s="526" t="s">
        <v>106</v>
      </c>
      <c r="H265" s="526" t="s">
        <v>106</v>
      </c>
      <c r="I265" s="926">
        <v>15.37</v>
      </c>
      <c r="J265" s="704">
        <f t="shared" si="69"/>
        <v>7.9375406636304486</v>
      </c>
      <c r="K265" s="929">
        <v>0.30499999999999999</v>
      </c>
      <c r="L265" s="641">
        <v>4</v>
      </c>
      <c r="M265" s="695">
        <f t="shared" si="70"/>
        <v>1.22</v>
      </c>
      <c r="N265" s="923" t="s">
        <v>1248</v>
      </c>
      <c r="O265" s="797">
        <v>0.29499999999999998</v>
      </c>
      <c r="P265" s="919">
        <v>43138</v>
      </c>
      <c r="Q265" s="919">
        <v>43151</v>
      </c>
      <c r="R265" s="695">
        <f t="shared" si="71"/>
        <v>3.3898305084745797</v>
      </c>
      <c r="S265" s="761">
        <f>IF(INDEX(Historical!$D$7:$D$1439,MATCH(B265,Historical!$B$7:$B$1446,0))=0,"n/a",(INDEX(Historical!$C$7:$C$1439,MATCH(B265,Historical!$B$7:$B$1446,0))/INDEX(Historical!$D$7:$D$1439,MATCH(B265,Historical!$B$7:$B$1446,0))-1)*100)</f>
        <v>6.0869565217391397</v>
      </c>
      <c r="T265" s="761">
        <f>IF(INDEX(Historical!$F$7:$F$1432,MATCH(B265,Historical!$B$7:$B$1446,0))=0,"n/a",((INDEX(Historical!$C$7:$C$1439,MATCH(B265,Historical!$B$7:$B$1446,0))/INDEX(Historical!$F$7:$F$1432,MATCH(B265,Historical!$B$7:$B$1446,0)))^(1/3)-1)*100)</f>
        <v>6.1499725766982261</v>
      </c>
      <c r="U265" s="761">
        <f>IF(INDEX(Historical!$H$7:$H$1432,MATCH(B265,Historical!$B$7:$B$1446,0))=0,"n/a",((INDEX(Historical!$C$7:$C$1439,MATCH(B265,Historical!$B$7:$B$1446,0))/INDEX(Historical!$H$7:$H$1432,MATCH(B265,Historical!$B$7:$B$1446,0)))^(1/5)-1)*100)</f>
        <v>13.354587529309182</v>
      </c>
      <c r="V265" s="761">
        <f>IF(INDEX(Historical!$O$7:$O$1432,MATCH(B265,Historical!$B$7:$B$1446,0))=0,"n/a",((INDEX(Historical!$C$7:$C$1439,MATCH(B265,Historical!$B$7:$B$1446,0))/INDEX(Historical!$O$7:$O$1432,MATCH(B265,Historical!$B$7:$B$1446,0)))^(1/10)-1)*100)</f>
        <v>9.6070580511149473</v>
      </c>
      <c r="W265" s="762">
        <f t="shared" si="72"/>
        <v>1.3900808612017614</v>
      </c>
      <c r="X265" s="763">
        <f t="shared" si="73"/>
        <v>0.23890138692860788</v>
      </c>
      <c r="Y265" s="718"/>
      <c r="Z265" s="704">
        <f t="shared" si="74"/>
        <v>87.769784172661886</v>
      </c>
      <c r="AA265" s="937">
        <f t="shared" si="75"/>
        <v>11.057553956834532</v>
      </c>
      <c r="AB265" s="641">
        <v>12</v>
      </c>
      <c r="AC265" s="918">
        <v>1.39</v>
      </c>
      <c r="AD265" s="918">
        <v>0.51</v>
      </c>
      <c r="AE265" s="918">
        <v>0.75</v>
      </c>
      <c r="AF265" s="918">
        <v>1.75</v>
      </c>
      <c r="AG265" s="921">
        <v>39.800000000000004</v>
      </c>
      <c r="AH265" s="920">
        <v>325.8</v>
      </c>
      <c r="AI265" s="920">
        <v>-5.0599999999999996</v>
      </c>
      <c r="AJ265" s="918">
        <v>55.900000000000006</v>
      </c>
      <c r="AK265" s="918">
        <v>21.48</v>
      </c>
      <c r="AL265" s="930">
        <v>40600</v>
      </c>
      <c r="AM265" s="924">
        <v>2.8000000000000003</v>
      </c>
      <c r="AN265" s="918">
        <v>2.2400000000000002</v>
      </c>
      <c r="AO265" s="804">
        <f t="shared" si="76"/>
        <v>10.234574236105097</v>
      </c>
      <c r="AP265" s="805">
        <f t="shared" si="77"/>
        <v>21.292128192939629</v>
      </c>
      <c r="AQ265" s="938">
        <f t="shared" si="78"/>
        <v>-7.2620911158514652</v>
      </c>
      <c r="AR265" s="704">
        <f>INDEX(Historical!$C$7:$C$1439,MATCH(B265,Historical!$B$7:$B$1446,0))*IF(AH265="n/a",1.03,IF(AH265&lt;0,1.01,IF(AH265&gt;10,1.1,(1+AH265/100))))</f>
        <v>1.3420000000000001</v>
      </c>
      <c r="AS265" s="937">
        <f t="shared" si="79"/>
        <v>1.3554200000000001</v>
      </c>
      <c r="AT265" s="937">
        <f t="shared" si="68"/>
        <v>1.4909620000000001</v>
      </c>
      <c r="AU265" s="937">
        <f t="shared" si="68"/>
        <v>1.6400582000000004</v>
      </c>
      <c r="AV265" s="937">
        <f t="shared" si="68"/>
        <v>1.8040640200000004</v>
      </c>
      <c r="AW265" s="704">
        <f t="shared" si="80"/>
        <v>7.6325042200000013</v>
      </c>
      <c r="AX265" s="812">
        <f t="shared" si="81"/>
        <v>49.658452960312303</v>
      </c>
      <c r="AY265" s="997">
        <v>1.74</v>
      </c>
      <c r="AZ265" s="924">
        <v>31.59</v>
      </c>
      <c r="BA265" s="924">
        <v>-19.91</v>
      </c>
      <c r="BB265" s="924">
        <v>2.98</v>
      </c>
      <c r="BC265" s="924">
        <v>-4.21</v>
      </c>
      <c r="BE265" s="666">
        <v>2006</v>
      </c>
      <c r="BF265" s="948" t="e">
        <f>#VALUE!</f>
        <v>#VALUE!</v>
      </c>
      <c r="BG265" s="933">
        <v>1.9</v>
      </c>
    </row>
    <row r="266" spans="1:59" ht="11.25" customHeight="1" x14ac:dyDescent="0.2">
      <c r="A266" s="537" t="s">
        <v>1141</v>
      </c>
      <c r="B266" s="927" t="s">
        <v>1142</v>
      </c>
      <c r="C266" s="994" t="s">
        <v>112</v>
      </c>
      <c r="D266" s="994" t="s">
        <v>4400</v>
      </c>
      <c r="E266" s="794">
        <v>10</v>
      </c>
      <c r="F266" s="526">
        <v>343</v>
      </c>
      <c r="G266" s="526" t="s">
        <v>115</v>
      </c>
      <c r="H266" s="526" t="s">
        <v>115</v>
      </c>
      <c r="I266" s="926">
        <v>80.56</v>
      </c>
      <c r="J266" s="704">
        <f t="shared" si="69"/>
        <v>3.5253227408142997</v>
      </c>
      <c r="K266" s="929">
        <v>0.71</v>
      </c>
      <c r="L266" s="641">
        <v>4</v>
      </c>
      <c r="M266" s="695">
        <f t="shared" si="70"/>
        <v>2.84</v>
      </c>
      <c r="N266" s="923" t="s">
        <v>598</v>
      </c>
      <c r="O266" s="797">
        <v>0.66</v>
      </c>
      <c r="P266" s="917">
        <v>43531</v>
      </c>
      <c r="Q266" s="917">
        <v>43546</v>
      </c>
      <c r="R266" s="695">
        <f t="shared" si="71"/>
        <v>7.5757575757575646</v>
      </c>
      <c r="S266" s="761">
        <f>IF(INDEX(Historical!$D$7:$D$1439,MATCH(B266,Historical!$B$7:$B$1446,0))=0,"n/a",(INDEX(Historical!$C$7:$C$1439,MATCH(B266,Historical!$B$7:$B$1446,0))/INDEX(Historical!$D$7:$D$1439,MATCH(B266,Historical!$B$7:$B$1446,0))-1)*100)</f>
        <v>10.000000000000009</v>
      </c>
      <c r="T266" s="761">
        <f>IF(INDEX(Historical!$F$7:$F$1432,MATCH(B266,Historical!$B$7:$B$1446,0))=0,"n/a",((INDEX(Historical!$C$7:$C$1439,MATCH(B266,Historical!$B$7:$B$1446,0))/INDEX(Historical!$F$7:$F$1432,MATCH(B266,Historical!$B$7:$B$1446,0)))^(1/3)-1)*100)</f>
        <v>6.2658569182611146</v>
      </c>
      <c r="U266" s="761">
        <f>IF(INDEX(Historical!$H$7:$H$1432,MATCH(B266,Historical!$B$7:$B$1446,0))=0,"n/a",((INDEX(Historical!$C$7:$C$1439,MATCH(B266,Historical!$B$7:$B$1446,0))/INDEX(Historical!$H$7:$H$1432,MATCH(B266,Historical!$B$7:$B$1446,0)))^(1/5)-1)*100)</f>
        <v>9.4608784223157549</v>
      </c>
      <c r="V266" s="761">
        <f>IF(INDEX(Historical!$O$7:$O$1432,MATCH(B266,Historical!$B$7:$B$1446,0))=0,"n/a",((INDEX(Historical!$C$7:$C$1439,MATCH(B266,Historical!$B$7:$B$1446,0))/INDEX(Historical!$O$7:$O$1432,MATCH(B266,Historical!$B$7:$B$1446,0)))^(1/10)-1)*100)</f>
        <v>10.194620275875476</v>
      </c>
      <c r="W266" s="762">
        <f t="shared" si="72"/>
        <v>0.92802656364788338</v>
      </c>
      <c r="X266" s="763">
        <f t="shared" si="73"/>
        <v>2.0129528558118626</v>
      </c>
      <c r="Y266" s="717" t="s">
        <v>286</v>
      </c>
      <c r="Z266" s="704">
        <f t="shared" si="74"/>
        <v>57.841140529531565</v>
      </c>
      <c r="AA266" s="937">
        <f t="shared" si="75"/>
        <v>16.40733197556008</v>
      </c>
      <c r="AB266" s="641">
        <v>12</v>
      </c>
      <c r="AC266" s="918">
        <v>4.91</v>
      </c>
      <c r="AD266" s="918">
        <v>2.1800000000000002</v>
      </c>
      <c r="AE266" s="918">
        <v>1.64</v>
      </c>
      <c r="AF266" s="918">
        <v>2.15</v>
      </c>
      <c r="AG266" s="918">
        <v>12.8</v>
      </c>
      <c r="AH266" s="918">
        <v>-24.9</v>
      </c>
      <c r="AI266" s="918">
        <v>6.47</v>
      </c>
      <c r="AJ266" s="918">
        <v>4.7</v>
      </c>
      <c r="AK266" s="918">
        <v>7.53</v>
      </c>
      <c r="AL266" s="930">
        <v>35470</v>
      </c>
      <c r="AM266" s="924">
        <v>0.2</v>
      </c>
      <c r="AN266" s="918">
        <v>0.47</v>
      </c>
      <c r="AO266" s="804">
        <f t="shared" si="76"/>
        <v>-3.4211308124300253</v>
      </c>
      <c r="AP266" s="805">
        <f t="shared" si="77"/>
        <v>12.986201163130055</v>
      </c>
      <c r="AQ266" s="938">
        <f t="shared" si="78"/>
        <v>25.212288618532732</v>
      </c>
      <c r="AR266" s="704">
        <f>INDEX(Historical!$C$7:$C$1439,MATCH(B266,Historical!$B$7:$B$1446,0))*IF(AH266="n/a",1.03,IF(AH266&lt;0,1.01,IF(AH266&gt;10,1.1,(1+AH266/100))))</f>
        <v>2.6664000000000003</v>
      </c>
      <c r="AS266" s="937">
        <f t="shared" si="79"/>
        <v>2.8389160800000002</v>
      </c>
      <c r="AT266" s="937">
        <f t="shared" si="68"/>
        <v>3.0526864608239999</v>
      </c>
      <c r="AU266" s="937">
        <f t="shared" si="68"/>
        <v>3.282553751324047</v>
      </c>
      <c r="AV266" s="937">
        <f t="shared" si="68"/>
        <v>3.5297300487987475</v>
      </c>
      <c r="AW266" s="704">
        <f t="shared" si="80"/>
        <v>15.370286340946793</v>
      </c>
      <c r="AX266" s="812">
        <f t="shared" si="81"/>
        <v>19.079302806537726</v>
      </c>
      <c r="AY266" s="997">
        <v>1.46</v>
      </c>
      <c r="AZ266" s="924">
        <v>24.98</v>
      </c>
      <c r="BA266" s="924">
        <v>-9.9500000000000011</v>
      </c>
      <c r="BB266" s="924">
        <v>3.8</v>
      </c>
      <c r="BC266" s="924">
        <v>3.82</v>
      </c>
      <c r="BE266" s="666">
        <v>2010</v>
      </c>
      <c r="BF266" s="948" t="e">
        <f>#VALUE!</f>
        <v>#VALUE!</v>
      </c>
      <c r="BG266" s="933">
        <v>6.7</v>
      </c>
    </row>
    <row r="267" spans="1:59" s="840" customFormat="1" ht="11.25" customHeight="1" x14ac:dyDescent="0.2">
      <c r="A267" s="699" t="s">
        <v>216</v>
      </c>
      <c r="B267" s="848" t="s">
        <v>217</v>
      </c>
      <c r="C267" s="994" t="s">
        <v>108</v>
      </c>
      <c r="D267" s="994" t="s">
        <v>4372</v>
      </c>
      <c r="E267" s="820">
        <v>38</v>
      </c>
      <c r="F267" s="526">
        <v>68</v>
      </c>
      <c r="G267" s="1151" t="s">
        <v>106</v>
      </c>
      <c r="H267" s="1151" t="s">
        <v>106</v>
      </c>
      <c r="I267" s="833">
        <v>40.31</v>
      </c>
      <c r="J267" s="822">
        <f t="shared" si="69"/>
        <v>3.4730836020838498</v>
      </c>
      <c r="K267" s="823">
        <v>0.35</v>
      </c>
      <c r="L267" s="824">
        <v>4</v>
      </c>
      <c r="M267" s="825">
        <f t="shared" si="70"/>
        <v>1.4</v>
      </c>
      <c r="N267" s="826" t="s">
        <v>107</v>
      </c>
      <c r="O267" s="827">
        <v>0.31</v>
      </c>
      <c r="P267" s="828">
        <v>43403</v>
      </c>
      <c r="Q267" s="828">
        <v>43419</v>
      </c>
      <c r="R267" s="825">
        <f t="shared" si="71"/>
        <v>12.903225806451607</v>
      </c>
      <c r="S267" s="761">
        <f>IF(INDEX(Historical!$D$7:$D$1439,MATCH(B267,Historical!$B$7:$B$1446,0))=0,"n/a",(INDEX(Historical!$C$7:$C$1439,MATCH(B267,Historical!$B$7:$B$1446,0))/INDEX(Historical!$D$7:$D$1439,MATCH(B267,Historical!$B$7:$B$1446,0))-1)*100)</f>
        <v>11.304347826086936</v>
      </c>
      <c r="T267" s="761">
        <f>IF(INDEX(Historical!$F$7:$F$1432,MATCH(B267,Historical!$B$7:$B$1446,0))=0,"n/a",((INDEX(Historical!$C$7:$C$1439,MATCH(B267,Historical!$B$7:$B$1446,0))/INDEX(Historical!$F$7:$F$1432,MATCH(B267,Historical!$B$7:$B$1446,0)))^(1/3)-1)*100)</f>
        <v>8.0391874208477923</v>
      </c>
      <c r="U267" s="761">
        <f>IF(INDEX(Historical!$H$7:$H$1432,MATCH(B267,Historical!$B$7:$B$1446,0))=0,"n/a",((INDEX(Historical!$C$7:$C$1439,MATCH(B267,Historical!$B$7:$B$1446,0))/INDEX(Historical!$H$7:$H$1432,MATCH(B267,Historical!$B$7:$B$1446,0)))^(1/5)-1)*100)</f>
        <v>9.3148651699032303</v>
      </c>
      <c r="V267" s="761">
        <f>IF(INDEX(Historical!$O$7:$O$1432,MATCH(B267,Historical!$B$7:$B$1446,0))=0,"n/a",((INDEX(Historical!$C$7:$C$1439,MATCH(B267,Historical!$B$7:$B$1446,0))/INDEX(Historical!$O$7:$O$1432,MATCH(B267,Historical!$B$7:$B$1446,0)))^(1/10)-1)*100)</f>
        <v>7.7818067712725814</v>
      </c>
      <c r="W267" s="829">
        <f t="shared" si="72"/>
        <v>1.1970054569190933</v>
      </c>
      <c r="X267" s="830">
        <f t="shared" si="73"/>
        <v>0.55777635747923537</v>
      </c>
      <c r="Y267" s="845"/>
      <c r="Z267" s="822">
        <f t="shared" si="74"/>
        <v>43.34365325077399</v>
      </c>
      <c r="AA267" s="832">
        <f t="shared" si="75"/>
        <v>12.479876160990713</v>
      </c>
      <c r="AB267" s="824">
        <v>10</v>
      </c>
      <c r="AC267" s="833">
        <v>3.23</v>
      </c>
      <c r="AD267" s="833">
        <v>2.67</v>
      </c>
      <c r="AE267" s="833">
        <v>2.86</v>
      </c>
      <c r="AF267" s="833">
        <v>4.24</v>
      </c>
      <c r="AG267" s="833">
        <v>35.699999999999996</v>
      </c>
      <c r="AH267" s="833">
        <v>36.299999999999997</v>
      </c>
      <c r="AI267" s="833">
        <v>7.8299999999999992</v>
      </c>
      <c r="AJ267" s="833">
        <v>16.7</v>
      </c>
      <c r="AK267" s="833">
        <v>4.68</v>
      </c>
      <c r="AL267" s="834">
        <v>4820</v>
      </c>
      <c r="AM267" s="835">
        <v>3.3000000000000003</v>
      </c>
      <c r="AN267" s="833">
        <v>1.43</v>
      </c>
      <c r="AO267" s="836">
        <f t="shared" si="76"/>
        <v>0.3080726109963674</v>
      </c>
      <c r="AP267" s="837">
        <f t="shared" si="77"/>
        <v>12.787948771987081</v>
      </c>
      <c r="AQ267" s="838">
        <f t="shared" si="78"/>
        <v>53.354599862324335</v>
      </c>
      <c r="AR267" s="704">
        <f>INDEX(Historical!$C$7:$C$1439,MATCH(B267,Historical!$B$7:$B$1446,0))*IF(AH267="n/a",1.03,IF(AH267&lt;0,1.01,IF(AH267&gt;10,1.1,(1+AH267/100))))</f>
        <v>1.4080000000000001</v>
      </c>
      <c r="AS267" s="832">
        <f t="shared" si="79"/>
        <v>1.5182464000000002</v>
      </c>
      <c r="AT267" s="832">
        <f t="shared" ref="AT267:AV286" si="83">IF($AK267="n/a",1.03*AS267,IF($AK267&lt;0,1.01*AS267,IF($AK267&gt;10,1.1*AS267,(1+$AK267/100)*AS267)))</f>
        <v>1.5893003315200001</v>
      </c>
      <c r="AU267" s="832">
        <f t="shared" si="83"/>
        <v>1.663679587035136</v>
      </c>
      <c r="AV267" s="832">
        <f t="shared" si="83"/>
        <v>1.7415397917083804</v>
      </c>
      <c r="AW267" s="822">
        <f t="shared" si="80"/>
        <v>7.920766110263517</v>
      </c>
      <c r="AX267" s="839">
        <f t="shared" si="81"/>
        <v>19.649630638212642</v>
      </c>
      <c r="AY267" s="998">
        <v>1.59</v>
      </c>
      <c r="AZ267" s="835">
        <v>24.88</v>
      </c>
      <c r="BA267" s="835">
        <v>-31.14</v>
      </c>
      <c r="BB267" s="835">
        <v>-0.15</v>
      </c>
      <c r="BC267" s="835">
        <v>-11.72</v>
      </c>
      <c r="BD267" s="964"/>
      <c r="BE267" s="666">
        <v>1982</v>
      </c>
      <c r="BF267" s="948" t="e">
        <f>#VALUE!</f>
        <v>#VALUE!</v>
      </c>
      <c r="BG267" s="895">
        <v>12.5</v>
      </c>
    </row>
    <row r="268" spans="1:59" ht="11.25" customHeight="1" x14ac:dyDescent="0.2">
      <c r="A268" s="13" t="s">
        <v>4061</v>
      </c>
      <c r="B268" s="633" t="s">
        <v>4062</v>
      </c>
      <c r="C268" s="994" t="s">
        <v>179</v>
      </c>
      <c r="D268" s="994" t="s">
        <v>4374</v>
      </c>
      <c r="E268" s="794">
        <v>5</v>
      </c>
      <c r="F268" s="526">
        <v>859</v>
      </c>
      <c r="G268" s="526" t="s">
        <v>106</v>
      </c>
      <c r="H268" s="526" t="s">
        <v>106</v>
      </c>
      <c r="I268" s="926">
        <v>32.25</v>
      </c>
      <c r="J268" s="704">
        <f t="shared" si="69"/>
        <v>7.9379844961240318</v>
      </c>
      <c r="K268" s="929">
        <v>0.64</v>
      </c>
      <c r="L268" s="641">
        <v>4</v>
      </c>
      <c r="M268" s="695">
        <f t="shared" si="70"/>
        <v>2.56</v>
      </c>
      <c r="N268" s="923" t="s">
        <v>517</v>
      </c>
      <c r="O268" s="797">
        <v>0.63500000000000001</v>
      </c>
      <c r="P268" s="917">
        <v>43510</v>
      </c>
      <c r="Q268" s="917">
        <v>43524</v>
      </c>
      <c r="R268" s="695">
        <f t="shared" si="71"/>
        <v>0.78740157480315032</v>
      </c>
      <c r="S268" s="761">
        <f>IF(INDEX(Historical!$D$7:$D$1439,MATCH(B268,Historical!$B$7:$B$1446,0))=0,"n/a",(INDEX(Historical!$C$7:$C$1439,MATCH(B268,Historical!$B$7:$B$1446,0))/INDEX(Historical!$D$7:$D$1439,MATCH(B268,Historical!$B$7:$B$1446,0))-1)*100)</f>
        <v>10.329670329670314</v>
      </c>
      <c r="T268" s="761">
        <f>IF(INDEX(Historical!$F$7:$F$1432,MATCH(B268,Historical!$B$7:$B$1446,0))=0,"n/a",((INDEX(Historical!$C$7:$C$1439,MATCH(B268,Historical!$B$7:$B$1446,0))/INDEX(Historical!$F$7:$F$1432,MATCH(B268,Historical!$B$7:$B$1446,0)))^(1/3)-1)*100)</f>
        <v>52.840857462486682</v>
      </c>
      <c r="U268" s="761" t="str">
        <f>IF(INDEX(Historical!$H$7:$H$1432,MATCH(B268,Historical!$B$7:$B$1446,0))=0,"n/a",((INDEX(Historical!$C$7:$C$1439,MATCH(B268,Historical!$B$7:$B$1446,0))/INDEX(Historical!$H$7:$H$1432,MATCH(B268,Historical!$B$7:$B$1446,0)))^(1/5)-1)*100)</f>
        <v>n/a</v>
      </c>
      <c r="V268" s="761" t="str">
        <f>IF(INDEX(Historical!$O$7:$O$1432,MATCH(B268,Historical!$B$7:$B$1446,0))=0,"n/a",((INDEX(Historical!$C$7:$C$1439,MATCH(B268,Historical!$B$7:$B$1446,0))/INDEX(Historical!$O$7:$O$1432,MATCH(B268,Historical!$B$7:$B$1446,0)))^(1/10)-1)*100)</f>
        <v>n/a</v>
      </c>
      <c r="W268" s="762" t="str">
        <f t="shared" si="72"/>
        <v>n/a</v>
      </c>
      <c r="X268" s="763" t="str">
        <f t="shared" si="73"/>
        <v>n/a</v>
      </c>
      <c r="Y268" s="928"/>
      <c r="Z268" s="704" t="str">
        <f t="shared" si="74"/>
        <v>n/a</v>
      </c>
      <c r="AA268" s="937" t="str">
        <f t="shared" si="75"/>
        <v>n/a</v>
      </c>
      <c r="AB268" s="641">
        <v>12</v>
      </c>
      <c r="AC268" s="918">
        <v>-0.01</v>
      </c>
      <c r="AD268" s="918" t="s">
        <v>137</v>
      </c>
      <c r="AE268" s="918">
        <v>1.51</v>
      </c>
      <c r="AF268" s="918">
        <v>5.3</v>
      </c>
      <c r="AG268" s="918">
        <v>2.4</v>
      </c>
      <c r="AH268" s="918">
        <v>-66.400000000000006</v>
      </c>
      <c r="AI268" s="918">
        <v>26.11</v>
      </c>
      <c r="AJ268" s="918">
        <v>25.5</v>
      </c>
      <c r="AK268" s="918" t="s">
        <v>137</v>
      </c>
      <c r="AL268" s="930">
        <v>867.2</v>
      </c>
      <c r="AM268" s="924">
        <v>2.4</v>
      </c>
      <c r="AN268" s="918">
        <v>1.54</v>
      </c>
      <c r="AO268" s="804" t="str">
        <f t="shared" si="76"/>
        <v>n/a</v>
      </c>
      <c r="AP268" s="805" t="str">
        <f t="shared" si="77"/>
        <v>n/a</v>
      </c>
      <c r="AQ268" s="938" t="str">
        <f t="shared" si="78"/>
        <v>n/a</v>
      </c>
      <c r="AR268" s="704">
        <f>INDEX(Historical!$C$7:$C$1439,MATCH(B268,Historical!$B$7:$B$1446,0))*IF(AH268="n/a",1.03,IF(AH268&lt;0,1.01,IF(AH268&gt;10,1.1,(1+AH268/100))))</f>
        <v>2.5350999999999999</v>
      </c>
      <c r="AS268" s="937">
        <f t="shared" si="79"/>
        <v>2.7886100000000003</v>
      </c>
      <c r="AT268" s="937">
        <f t="shared" si="83"/>
        <v>2.8722683000000004</v>
      </c>
      <c r="AU268" s="937">
        <f t="shared" si="83"/>
        <v>2.9584363490000007</v>
      </c>
      <c r="AV268" s="937">
        <f t="shared" si="83"/>
        <v>3.0471894394700008</v>
      </c>
      <c r="AW268" s="704">
        <f t="shared" si="80"/>
        <v>14.201604088470003</v>
      </c>
      <c r="AX268" s="812">
        <f t="shared" si="81"/>
        <v>44.035981669674428</v>
      </c>
      <c r="AY268" s="997">
        <v>0.92</v>
      </c>
      <c r="AZ268" s="924">
        <v>26.97</v>
      </c>
      <c r="BA268" s="924">
        <v>-2.86</v>
      </c>
      <c r="BB268" s="924">
        <v>7.6700000000000008</v>
      </c>
      <c r="BC268" s="924">
        <v>7.7799999999999994</v>
      </c>
      <c r="BE268" s="666">
        <v>2015</v>
      </c>
      <c r="BF268" s="948" t="e">
        <f>#VALUE!</f>
        <v>#VALUE!</v>
      </c>
      <c r="BG268" s="933">
        <v>0.89999999999999991</v>
      </c>
    </row>
    <row r="269" spans="1:59" ht="11.25" customHeight="1" x14ac:dyDescent="0.2">
      <c r="A269" s="630" t="s">
        <v>1165</v>
      </c>
      <c r="B269" s="927" t="s">
        <v>1166</v>
      </c>
      <c r="C269" s="994" t="s">
        <v>108</v>
      </c>
      <c r="D269" s="994" t="s">
        <v>4376</v>
      </c>
      <c r="E269" s="794">
        <v>8</v>
      </c>
      <c r="F269" s="526">
        <v>581</v>
      </c>
      <c r="G269" s="526" t="s">
        <v>106</v>
      </c>
      <c r="H269" s="526" t="s">
        <v>106</v>
      </c>
      <c r="I269" s="926">
        <v>35.65</v>
      </c>
      <c r="J269" s="704">
        <f t="shared" si="69"/>
        <v>2.9172510518934081</v>
      </c>
      <c r="K269" s="929">
        <v>0.52</v>
      </c>
      <c r="L269" s="641">
        <v>2</v>
      </c>
      <c r="M269" s="695">
        <f t="shared" si="70"/>
        <v>1.04</v>
      </c>
      <c r="N269" s="923" t="s">
        <v>615</v>
      </c>
      <c r="O269" s="797">
        <v>0.46</v>
      </c>
      <c r="P269" s="917">
        <v>43536</v>
      </c>
      <c r="Q269" s="917">
        <v>43558</v>
      </c>
      <c r="R269" s="695">
        <f t="shared" si="71"/>
        <v>13.043478260869565</v>
      </c>
      <c r="S269" s="761">
        <f>IF(INDEX(Historical!$D$7:$D$1439,MATCH(B269,Historical!$B$7:$B$1446,0))=0,"n/a",(INDEX(Historical!$C$7:$C$1439,MATCH(B269,Historical!$B$7:$B$1446,0))/INDEX(Historical!$D$7:$D$1439,MATCH(B269,Historical!$B$7:$B$1446,0))-1)*100)</f>
        <v>14.999999999999991</v>
      </c>
      <c r="T269" s="761">
        <f>IF(INDEX(Historical!$F$7:$F$1432,MATCH(B269,Historical!$B$7:$B$1446,0))=0,"n/a",((INDEX(Historical!$C$7:$C$1439,MATCH(B269,Historical!$B$7:$B$1446,0))/INDEX(Historical!$F$7:$F$1432,MATCH(B269,Historical!$B$7:$B$1446,0)))^(1/3)-1)*100)</f>
        <v>8.5138345254405436</v>
      </c>
      <c r="U269" s="761">
        <f>IF(INDEX(Historical!$H$7:$H$1432,MATCH(B269,Historical!$B$7:$B$1446,0))=0,"n/a",((INDEX(Historical!$C$7:$C$1439,MATCH(B269,Historical!$B$7:$B$1446,0))/INDEX(Historical!$H$7:$H$1432,MATCH(B269,Historical!$B$7:$B$1446,0)))^(1/5)-1)*100)</f>
        <v>12.970113373747605</v>
      </c>
      <c r="V269" s="761">
        <f>IF(INDEX(Historical!$O$7:$O$1432,MATCH(B269,Historical!$B$7:$B$1446,0))=0,"n/a",((INDEX(Historical!$C$7:$C$1439,MATCH(B269,Historical!$B$7:$B$1446,0))/INDEX(Historical!$O$7:$O$1432,MATCH(B269,Historical!$B$7:$B$1446,0)))^(1/10)-1)*100)</f>
        <v>1.6644984534020635</v>
      </c>
      <c r="W269" s="762">
        <f t="shared" si="72"/>
        <v>7.7922051217518575</v>
      </c>
      <c r="X269" s="763">
        <f t="shared" si="73"/>
        <v>1.0544807620933012</v>
      </c>
      <c r="Y269" s="928"/>
      <c r="Z269" s="704">
        <f t="shared" si="74"/>
        <v>31.325301204819279</v>
      </c>
      <c r="AA269" s="937">
        <f t="shared" si="75"/>
        <v>10.737951807228916</v>
      </c>
      <c r="AB269" s="641">
        <v>12</v>
      </c>
      <c r="AC269" s="918">
        <v>3.32</v>
      </c>
      <c r="AD269" s="918" t="s">
        <v>137</v>
      </c>
      <c r="AE269" s="918">
        <v>2.99</v>
      </c>
      <c r="AF269" s="918">
        <v>1.31</v>
      </c>
      <c r="AG269" s="918">
        <v>13.100000000000001</v>
      </c>
      <c r="AH269" s="918">
        <v>28.1</v>
      </c>
      <c r="AI269" s="918">
        <v>9.08</v>
      </c>
      <c r="AJ269" s="918">
        <v>12.3</v>
      </c>
      <c r="AK269" s="918" t="s">
        <v>137</v>
      </c>
      <c r="AL269" s="930">
        <v>172.19</v>
      </c>
      <c r="AM269" s="924">
        <v>4.1000000000000005</v>
      </c>
      <c r="AN269" s="918">
        <v>0.09</v>
      </c>
      <c r="AO269" s="804">
        <f t="shared" si="76"/>
        <v>5.1494126184120983</v>
      </c>
      <c r="AP269" s="805">
        <f t="shared" si="77"/>
        <v>15.887364425641014</v>
      </c>
      <c r="AQ269" s="938">
        <f t="shared" si="78"/>
        <v>-20.931206134657998</v>
      </c>
      <c r="AR269" s="704">
        <f>INDEX(Historical!$C$7:$C$1439,MATCH(B269,Historical!$B$7:$B$1446,0))*IF(AH269="n/a",1.03,IF(AH269&lt;0,1.01,IF(AH269&gt;10,1.1,(1+AH269/100))))</f>
        <v>1.0120000000000002</v>
      </c>
      <c r="AS269" s="937">
        <f t="shared" si="79"/>
        <v>1.1038896000000002</v>
      </c>
      <c r="AT269" s="937">
        <f t="shared" si="83"/>
        <v>1.1370062880000003</v>
      </c>
      <c r="AU269" s="937">
        <f t="shared" si="83"/>
        <v>1.1711164766400002</v>
      </c>
      <c r="AV269" s="937">
        <f t="shared" si="83"/>
        <v>1.2062499709392003</v>
      </c>
      <c r="AW269" s="704">
        <f t="shared" si="80"/>
        <v>5.6302623355792019</v>
      </c>
      <c r="AX269" s="812">
        <f t="shared" si="81"/>
        <v>15.793162231638716</v>
      </c>
      <c r="AY269" s="997">
        <v>0.69</v>
      </c>
      <c r="AZ269" s="924">
        <v>16.470000000000002</v>
      </c>
      <c r="BA269" s="924">
        <v>-27.58</v>
      </c>
      <c r="BB269" s="924">
        <v>1.02</v>
      </c>
      <c r="BC269" s="924">
        <v>-14.099999999999998</v>
      </c>
      <c r="BE269" s="666">
        <v>2012</v>
      </c>
      <c r="BF269" s="948" t="e">
        <f>#VALUE!</f>
        <v>#VALUE!</v>
      </c>
      <c r="BG269" s="933">
        <v>1.2</v>
      </c>
    </row>
    <row r="270" spans="1:59" ht="11.25" customHeight="1" x14ac:dyDescent="0.2">
      <c r="A270" s="630" t="s">
        <v>1151</v>
      </c>
      <c r="B270" s="927" t="s">
        <v>1152</v>
      </c>
      <c r="C270" s="994" t="s">
        <v>4380</v>
      </c>
      <c r="D270" s="994" t="s">
        <v>523</v>
      </c>
      <c r="E270" s="795">
        <v>6</v>
      </c>
      <c r="F270" s="526">
        <v>702</v>
      </c>
      <c r="G270" s="526" t="s">
        <v>106</v>
      </c>
      <c r="H270" s="526" t="s">
        <v>106</v>
      </c>
      <c r="I270" s="926">
        <v>3.24</v>
      </c>
      <c r="J270" s="704">
        <f t="shared" si="69"/>
        <v>6.1728395061728394</v>
      </c>
      <c r="K270" s="929">
        <v>0.05</v>
      </c>
      <c r="L270" s="641">
        <v>4</v>
      </c>
      <c r="M270" s="695">
        <f t="shared" si="70"/>
        <v>0.2</v>
      </c>
      <c r="N270" s="923" t="s">
        <v>152</v>
      </c>
      <c r="O270" s="797">
        <v>3.125E-2</v>
      </c>
      <c r="P270" s="919">
        <v>42991</v>
      </c>
      <c r="Q270" s="919">
        <v>43007</v>
      </c>
      <c r="R270" s="695">
        <f t="shared" si="71"/>
        <v>60.000000000000007</v>
      </c>
      <c r="S270" s="761">
        <f>IF(INDEX(Historical!$D$7:$D$1439,MATCH(B270,Historical!$B$7:$B$1446,0))=0,"n/a",(INDEX(Historical!$C$7:$C$1439,MATCH(B270,Historical!$B$7:$B$1446,0))/INDEX(Historical!$D$7:$D$1439,MATCH(B270,Historical!$B$7:$B$1446,0))-1)*100)</f>
        <v>23.076923076923084</v>
      </c>
      <c r="T270" s="761">
        <f>IF(INDEX(Historical!$F$7:$F$1432,MATCH(B270,Historical!$B$7:$B$1446,0))=0,"n/a",((INDEX(Historical!$C$7:$C$1439,MATCH(B270,Historical!$B$7:$B$1446,0))/INDEX(Historical!$F$7:$F$1432,MATCH(B270,Historical!$B$7:$B$1446,0)))^(1/3)-1)*100)</f>
        <v>23.47158379972165</v>
      </c>
      <c r="U270" s="761">
        <f>IF(INDEX(Historical!$H$7:$H$1432,MATCH(B270,Historical!$B$7:$B$1446,0))=0,"n/a",((INDEX(Historical!$C$7:$C$1439,MATCH(B270,Historical!$B$7:$B$1446,0))/INDEX(Historical!$H$7:$H$1432,MATCH(B270,Historical!$B$7:$B$1446,0)))^(1/5)-1)*100)</f>
        <v>51.571656651039802</v>
      </c>
      <c r="V270" s="761" t="str">
        <f>IF(INDEX(Historical!$O$7:$O$1432,MATCH(B270,Historical!$B$7:$B$1446,0))=0,"n/a",((INDEX(Historical!$C$7:$C$1439,MATCH(B270,Historical!$B$7:$B$1446,0))/INDEX(Historical!$O$7:$O$1432,MATCH(B270,Historical!$B$7:$B$1446,0)))^(1/10)-1)*100)</f>
        <v>n/a</v>
      </c>
      <c r="W270" s="762" t="str">
        <f t="shared" si="72"/>
        <v>n/a</v>
      </c>
      <c r="X270" s="763">
        <f t="shared" si="73"/>
        <v>0.83046145975909502</v>
      </c>
      <c r="Y270" s="729" t="s">
        <v>4432</v>
      </c>
      <c r="Z270" s="704">
        <f t="shared" si="74"/>
        <v>2000</v>
      </c>
      <c r="AA270" s="937">
        <f t="shared" si="75"/>
        <v>324</v>
      </c>
      <c r="AB270" s="641">
        <v>12</v>
      </c>
      <c r="AC270" s="918">
        <v>0.01</v>
      </c>
      <c r="AD270" s="918" t="s">
        <v>137</v>
      </c>
      <c r="AE270" s="918">
        <v>1.04</v>
      </c>
      <c r="AF270" s="918">
        <v>0.86</v>
      </c>
      <c r="AG270" s="918">
        <v>5.4</v>
      </c>
      <c r="AH270" s="918">
        <v>688.1</v>
      </c>
      <c r="AI270" s="918">
        <v>20</v>
      </c>
      <c r="AJ270" s="918">
        <v>62.1</v>
      </c>
      <c r="AK270" s="918" t="s">
        <v>137</v>
      </c>
      <c r="AL270" s="930">
        <v>300.8</v>
      </c>
      <c r="AM270" s="925">
        <v>2.8000000000000003</v>
      </c>
      <c r="AN270" s="918">
        <v>0.88</v>
      </c>
      <c r="AO270" s="804">
        <f t="shared" si="76"/>
        <v>-266.25550384278733</v>
      </c>
      <c r="AP270" s="805">
        <f t="shared" si="77"/>
        <v>57.744496157212645</v>
      </c>
      <c r="AQ270" s="938">
        <f t="shared" si="78"/>
        <v>251.90907916676431</v>
      </c>
      <c r="AR270" s="704">
        <f>INDEX(Historical!$C$7:$C$1439,MATCH(B270,Historical!$B$7:$B$1446,0))*IF(AH270="n/a",1.03,IF(AH270&lt;0,1.01,IF(AH270&gt;10,1.1,(1+AH270/100))))</f>
        <v>0.22000000000000003</v>
      </c>
      <c r="AS270" s="937">
        <f t="shared" si="79"/>
        <v>0.24200000000000005</v>
      </c>
      <c r="AT270" s="937">
        <f t="shared" si="83"/>
        <v>0.24926000000000006</v>
      </c>
      <c r="AU270" s="937">
        <f t="shared" si="83"/>
        <v>0.25673780000000007</v>
      </c>
      <c r="AV270" s="937">
        <f t="shared" si="83"/>
        <v>0.2644399340000001</v>
      </c>
      <c r="AW270" s="704">
        <f t="shared" si="80"/>
        <v>1.2324377340000003</v>
      </c>
      <c r="AX270" s="812">
        <f t="shared" si="81"/>
        <v>38.03820166666668</v>
      </c>
      <c r="AY270" s="997">
        <v>1.46</v>
      </c>
      <c r="AZ270" s="924">
        <v>26.56</v>
      </c>
      <c r="BA270" s="924">
        <v>-43</v>
      </c>
      <c r="BB270" s="924">
        <v>-14.41</v>
      </c>
      <c r="BC270" s="924">
        <v>-23.84</v>
      </c>
      <c r="BE270" s="666">
        <v>2014</v>
      </c>
      <c r="BF270" s="948" t="e">
        <f>#VALUE!</f>
        <v>#VALUE!</v>
      </c>
      <c r="BG270" s="933">
        <v>2.4</v>
      </c>
    </row>
    <row r="271" spans="1:59" ht="11.25" customHeight="1" x14ac:dyDescent="0.2">
      <c r="A271" s="611" t="s">
        <v>573</v>
      </c>
      <c r="B271" s="927" t="s">
        <v>574</v>
      </c>
      <c r="C271" s="994" t="s">
        <v>108</v>
      </c>
      <c r="D271" s="994" t="s">
        <v>4372</v>
      </c>
      <c r="E271" s="794">
        <v>12</v>
      </c>
      <c r="F271" s="526">
        <v>295</v>
      </c>
      <c r="G271" s="526" t="s">
        <v>106</v>
      </c>
      <c r="H271" s="526" t="s">
        <v>106</v>
      </c>
      <c r="I271" s="926">
        <v>91</v>
      </c>
      <c r="J271" s="704">
        <f t="shared" si="69"/>
        <v>2.197802197802198</v>
      </c>
      <c r="K271" s="929">
        <v>0.5</v>
      </c>
      <c r="L271" s="641">
        <v>4</v>
      </c>
      <c r="M271" s="695">
        <f t="shared" si="70"/>
        <v>2</v>
      </c>
      <c r="N271" s="923" t="s">
        <v>250</v>
      </c>
      <c r="O271" s="797">
        <v>0.4</v>
      </c>
      <c r="P271" s="660">
        <v>43244</v>
      </c>
      <c r="Q271" s="660">
        <v>43259</v>
      </c>
      <c r="R271" s="695">
        <f t="shared" si="71"/>
        <v>24.999999999999993</v>
      </c>
      <c r="S271" s="761">
        <f>IF(INDEX(Historical!$D$7:$D$1439,MATCH(B271,Historical!$B$7:$B$1446,0))=0,"n/a",(INDEX(Historical!$C$7:$C$1439,MATCH(B271,Historical!$B$7:$B$1446,0))/INDEX(Historical!$D$7:$D$1439,MATCH(B271,Historical!$B$7:$B$1446,0))-1)*100)</f>
        <v>33.802816901408448</v>
      </c>
      <c r="T271" s="761">
        <f>IF(INDEX(Historical!$F$7:$F$1432,MATCH(B271,Historical!$B$7:$B$1446,0))=0,"n/a",((INDEX(Historical!$C$7:$C$1439,MATCH(B271,Historical!$B$7:$B$1446,0))/INDEX(Historical!$F$7:$F$1432,MATCH(B271,Historical!$B$7:$B$1446,0)))^(1/3)-1)*100)</f>
        <v>18.218448001194499</v>
      </c>
      <c r="U271" s="761">
        <f>IF(INDEX(Historical!$H$7:$H$1432,MATCH(B271,Historical!$B$7:$B$1446,0))=0,"n/a",((INDEX(Historical!$C$7:$C$1439,MATCH(B271,Historical!$B$7:$B$1446,0))/INDEX(Historical!$H$7:$H$1432,MATCH(B271,Historical!$B$7:$B$1446,0)))^(1/5)-1)*100)</f>
        <v>15.862379029749496</v>
      </c>
      <c r="V271" s="761">
        <f>IF(INDEX(Historical!$O$7:$O$1432,MATCH(B271,Historical!$B$7:$B$1446,0))=0,"n/a",((INDEX(Historical!$C$7:$C$1439,MATCH(B271,Historical!$B$7:$B$1446,0))/INDEX(Historical!$O$7:$O$1432,MATCH(B271,Historical!$B$7:$B$1446,0)))^(1/10)-1)*100)</f>
        <v>14.749614804713417</v>
      </c>
      <c r="W271" s="762">
        <f t="shared" si="72"/>
        <v>1.0754436125803422</v>
      </c>
      <c r="X271" s="763">
        <f t="shared" si="73"/>
        <v>0.37948275190788272</v>
      </c>
      <c r="Y271" s="927"/>
      <c r="Z271" s="704">
        <f t="shared" si="74"/>
        <v>23.866348448687351</v>
      </c>
      <c r="AA271" s="937">
        <f t="shared" si="75"/>
        <v>10.859188544152744</v>
      </c>
      <c r="AB271" s="641">
        <v>12</v>
      </c>
      <c r="AC271" s="918">
        <v>8.3800000000000008</v>
      </c>
      <c r="AD271" s="918">
        <v>0.7</v>
      </c>
      <c r="AE271" s="918">
        <v>2.1800000000000002</v>
      </c>
      <c r="AF271" s="918">
        <v>4.8099999999999996</v>
      </c>
      <c r="AG271" s="918">
        <v>57.999999999999993</v>
      </c>
      <c r="AH271" s="918">
        <v>39.1</v>
      </c>
      <c r="AI271" s="918">
        <v>5.8500000000000005</v>
      </c>
      <c r="AJ271" s="918">
        <v>41.8</v>
      </c>
      <c r="AK271" s="918">
        <v>15.6</v>
      </c>
      <c r="AL271" s="930">
        <v>4550</v>
      </c>
      <c r="AM271" s="924">
        <v>3.2</v>
      </c>
      <c r="AN271" s="918">
        <v>0.26</v>
      </c>
      <c r="AO271" s="804">
        <f t="shared" si="76"/>
        <v>7.200992683398951</v>
      </c>
      <c r="AP271" s="805">
        <f t="shared" si="77"/>
        <v>18.060181227551695</v>
      </c>
      <c r="AQ271" s="938">
        <f t="shared" si="78"/>
        <v>52.363158126854124</v>
      </c>
      <c r="AR271" s="704">
        <f>INDEX(Historical!$C$7:$C$1439,MATCH(B271,Historical!$B$7:$B$1446,0))*IF(AH271="n/a",1.03,IF(AH271&lt;0,1.01,IF(AH271&gt;10,1.1,(1+AH271/100))))</f>
        <v>2.09</v>
      </c>
      <c r="AS271" s="937">
        <f t="shared" si="79"/>
        <v>2.2122649999999999</v>
      </c>
      <c r="AT271" s="937">
        <f t="shared" si="83"/>
        <v>2.4334915000000001</v>
      </c>
      <c r="AU271" s="937">
        <f t="shared" si="83"/>
        <v>2.6768406500000004</v>
      </c>
      <c r="AV271" s="937">
        <f t="shared" si="83"/>
        <v>2.9445247150000005</v>
      </c>
      <c r="AW271" s="704">
        <f t="shared" si="80"/>
        <v>12.357121865000002</v>
      </c>
      <c r="AX271" s="812">
        <f t="shared" si="81"/>
        <v>13.579254796703299</v>
      </c>
      <c r="AY271" s="997">
        <v>1.88</v>
      </c>
      <c r="AZ271" s="924">
        <v>41.370000000000005</v>
      </c>
      <c r="BA271" s="924">
        <v>-22.55</v>
      </c>
      <c r="BB271" s="924">
        <v>1.4000000000000001</v>
      </c>
      <c r="BC271" s="924">
        <v>-2.96</v>
      </c>
      <c r="BE271" s="666">
        <v>2007</v>
      </c>
      <c r="BF271" s="948" t="e">
        <f>#VALUE!</f>
        <v>#VALUE!</v>
      </c>
      <c r="BG271" s="933">
        <v>22</v>
      </c>
    </row>
    <row r="272" spans="1:59" ht="11.25" customHeight="1" x14ac:dyDescent="0.2">
      <c r="A272" s="630" t="s">
        <v>4299</v>
      </c>
      <c r="B272" s="927" t="s">
        <v>4298</v>
      </c>
      <c r="C272" s="994" t="s">
        <v>131</v>
      </c>
      <c r="D272" s="994" t="s">
        <v>4366</v>
      </c>
      <c r="E272" s="954">
        <v>14</v>
      </c>
      <c r="F272" s="526">
        <v>276</v>
      </c>
      <c r="G272" s="526" t="s">
        <v>106</v>
      </c>
      <c r="H272" s="526" t="s">
        <v>106</v>
      </c>
      <c r="I272" s="926">
        <v>58.05</v>
      </c>
      <c r="J272" s="704">
        <f t="shared" si="69"/>
        <v>3.2730404823428079</v>
      </c>
      <c r="K272" s="929">
        <v>0.47499999999999998</v>
      </c>
      <c r="L272" s="641">
        <v>4</v>
      </c>
      <c r="M272" s="695">
        <f t="shared" si="70"/>
        <v>1.9</v>
      </c>
      <c r="N272" s="685" t="s">
        <v>111</v>
      </c>
      <c r="O272" s="797">
        <v>0.46</v>
      </c>
      <c r="P272" s="917">
        <v>43432</v>
      </c>
      <c r="Q272" s="917">
        <v>43454</v>
      </c>
      <c r="R272" s="695">
        <f t="shared" si="71"/>
        <v>3.2608695652173822</v>
      </c>
      <c r="S272" s="761">
        <f>IF(INDEX(Historical!$D$7:$D$1439,MATCH(B272,Historical!$B$7:$B$1446,0))=0,"n/a",(INDEX(Historical!$C$7:$C$1439,MATCH(B272,Historical!$B$7:$B$1446,0))/INDEX(Historical!$D$7:$D$1439,MATCH(B272,Historical!$B$7:$B$1446,0))-1)*100)</f>
        <v>9.8101265822784889</v>
      </c>
      <c r="T272" s="761">
        <f>IF(INDEX(Historical!$F$7:$F$1432,MATCH(B272,Historical!$B$7:$B$1446,0))=0,"n/a",((INDEX(Historical!$C$7:$C$1439,MATCH(B272,Historical!$B$7:$B$1446,0))/INDEX(Historical!$F$7:$F$1432,MATCH(B272,Historical!$B$7:$B$1446,0)))^(1/3)-1)*100)</f>
        <v>6.6566193430683374</v>
      </c>
      <c r="U272" s="761">
        <f>IF(INDEX(Historical!$H$7:$H$1432,MATCH(B272,Historical!$B$7:$B$1446,0))=0,"n/a",((INDEX(Historical!$C$7:$C$1439,MATCH(B272,Historical!$B$7:$B$1446,0))/INDEX(Historical!$H$7:$H$1432,MATCH(B272,Historical!$B$7:$B$1446,0)))^(1/5)-1)*100)</f>
        <v>4.9910101337458768</v>
      </c>
      <c r="V272" s="761">
        <f>IF(INDEX(Historical!$O$7:$O$1432,MATCH(B272,Historical!$B$7:$B$1446,0))=0,"n/a",((INDEX(Historical!$C$7:$C$1439,MATCH(B272,Historical!$B$7:$B$1446,0))/INDEX(Historical!$O$7:$O$1432,MATCH(B272,Historical!$B$7:$B$1446,0)))^(1/10)-1)*100)</f>
        <v>4.2892304421540572</v>
      </c>
      <c r="W272" s="762">
        <f t="shared" si="72"/>
        <v>1.1636143595118627</v>
      </c>
      <c r="X272" s="763">
        <f t="shared" si="73"/>
        <v>2.6268474388136194</v>
      </c>
      <c r="Y272" s="928" t="s">
        <v>4300</v>
      </c>
      <c r="Z272" s="704">
        <f t="shared" si="74"/>
        <v>82.251082251082238</v>
      </c>
      <c r="AA272" s="937">
        <f t="shared" si="75"/>
        <v>25.129870129870127</v>
      </c>
      <c r="AB272" s="641">
        <v>12</v>
      </c>
      <c r="AC272" s="918">
        <v>2.31</v>
      </c>
      <c r="AD272" s="918">
        <v>4.03</v>
      </c>
      <c r="AE272" s="918">
        <v>3.56</v>
      </c>
      <c r="AF272" s="918">
        <v>1.52</v>
      </c>
      <c r="AG272" s="918">
        <v>6</v>
      </c>
      <c r="AH272" s="918">
        <v>10.299999999999999</v>
      </c>
      <c r="AI272" s="918">
        <v>9.44</v>
      </c>
      <c r="AJ272" s="918">
        <v>1.9</v>
      </c>
      <c r="AK272" s="918">
        <v>6.25</v>
      </c>
      <c r="AL272" s="930">
        <v>15200</v>
      </c>
      <c r="AM272" s="924">
        <v>0.2</v>
      </c>
      <c r="AN272" s="918">
        <v>0.85</v>
      </c>
      <c r="AO272" s="804">
        <f t="shared" si="76"/>
        <v>-16.865819513781442</v>
      </c>
      <c r="AP272" s="805">
        <f t="shared" si="77"/>
        <v>8.2640506160886851</v>
      </c>
      <c r="AQ272" s="938">
        <f t="shared" si="78"/>
        <v>30.294372006711701</v>
      </c>
      <c r="AR272" s="704">
        <f>INDEX(Historical!$C$7:$C$1439,MATCH(B272,Historical!$B$7:$B$1446,0))*IF(AH272="n/a",1.03,IF(AH272&lt;0,1.01,IF(AH272&gt;10,1.1,(1+AH272/100))))</f>
        <v>1.9085000000000003</v>
      </c>
      <c r="AS272" s="937">
        <f t="shared" si="79"/>
        <v>2.0886624000000005</v>
      </c>
      <c r="AT272" s="937">
        <f t="shared" si="83"/>
        <v>2.2192038000000007</v>
      </c>
      <c r="AU272" s="937">
        <f t="shared" si="83"/>
        <v>2.3579040375000009</v>
      </c>
      <c r="AV272" s="937">
        <f t="shared" si="83"/>
        <v>2.5052730398437508</v>
      </c>
      <c r="AW272" s="704">
        <f t="shared" si="80"/>
        <v>11.079543277343753</v>
      </c>
      <c r="AX272" s="812">
        <f t="shared" si="81"/>
        <v>19.086207196113271</v>
      </c>
      <c r="AY272" s="997">
        <v>0.27</v>
      </c>
      <c r="AZ272" s="924">
        <v>15.02</v>
      </c>
      <c r="BA272" s="924">
        <v>-4.99</v>
      </c>
      <c r="BB272" s="924">
        <v>1.77</v>
      </c>
      <c r="BC272" s="924">
        <v>2.11</v>
      </c>
      <c r="BE272" s="666">
        <v>2005</v>
      </c>
      <c r="BF272" s="948" t="e">
        <f>#VALUE!</f>
        <v>#VALUE!</v>
      </c>
      <c r="BG272" s="933">
        <v>2.4</v>
      </c>
    </row>
    <row r="273" spans="1:59" ht="11.25" customHeight="1" x14ac:dyDescent="0.2">
      <c r="A273" s="537" t="s">
        <v>577</v>
      </c>
      <c r="B273" s="927" t="s">
        <v>578</v>
      </c>
      <c r="C273" s="994" t="s">
        <v>112</v>
      </c>
      <c r="D273" s="994" t="s">
        <v>4392</v>
      </c>
      <c r="E273" s="794">
        <v>24</v>
      </c>
      <c r="F273" s="526">
        <v>137</v>
      </c>
      <c r="G273" s="526" t="s">
        <v>106</v>
      </c>
      <c r="H273" s="526" t="s">
        <v>106</v>
      </c>
      <c r="I273" s="918">
        <v>75.900000000000006</v>
      </c>
      <c r="J273" s="704">
        <f t="shared" si="69"/>
        <v>1.1857707509881421</v>
      </c>
      <c r="K273" s="935">
        <v>0.45</v>
      </c>
      <c r="L273" s="641">
        <v>2</v>
      </c>
      <c r="M273" s="695">
        <f t="shared" si="70"/>
        <v>0.9</v>
      </c>
      <c r="N273" s="923" t="s">
        <v>579</v>
      </c>
      <c r="O273" s="798">
        <v>0.42</v>
      </c>
      <c r="P273" s="660">
        <v>43251</v>
      </c>
      <c r="Q273" s="660">
        <v>43266</v>
      </c>
      <c r="R273" s="695">
        <f t="shared" si="71"/>
        <v>7.1428571428571495</v>
      </c>
      <c r="S273" s="761">
        <f>IF(INDEX(Historical!$D$7:$D$1439,MATCH(B273,Historical!$B$7:$B$1446,0))=0,"n/a",(INDEX(Historical!$C$7:$C$1439,MATCH(B273,Historical!$B$7:$B$1446,0))/INDEX(Historical!$D$7:$D$1439,MATCH(B273,Historical!$B$7:$B$1446,0))-1)*100)</f>
        <v>7.1428571428571397</v>
      </c>
      <c r="T273" s="761">
        <f>IF(INDEX(Historical!$F$7:$F$1432,MATCH(B273,Historical!$B$7:$B$1446,0))=0,"n/a",((INDEX(Historical!$C$7:$C$1439,MATCH(B273,Historical!$B$7:$B$1446,0))/INDEX(Historical!$F$7:$F$1432,MATCH(B273,Historical!$B$7:$B$1446,0)))^(1/3)-1)*100)</f>
        <v>7.7217345015941907</v>
      </c>
      <c r="U273" s="761">
        <f>IF(INDEX(Historical!$H$7:$H$1432,MATCH(B273,Historical!$B$7:$B$1446,0))=0,"n/a",((INDEX(Historical!$C$7:$C$1439,MATCH(B273,Historical!$B$7:$B$1446,0))/INDEX(Historical!$H$7:$H$1432,MATCH(B273,Historical!$B$7:$B$1446,0)))^(1/5)-1)*100)</f>
        <v>8.4471771197698544</v>
      </c>
      <c r="V273" s="761">
        <f>IF(INDEX(Historical!$O$7:$O$1432,MATCH(B273,Historical!$B$7:$B$1446,0))=0,"n/a",((INDEX(Historical!$C$7:$C$1439,MATCH(B273,Historical!$B$7:$B$1446,0))/INDEX(Historical!$O$7:$O$1432,MATCH(B273,Historical!$B$7:$B$1446,0)))^(1/10)-1)*100)</f>
        <v>10.894307469981591</v>
      </c>
      <c r="W273" s="762">
        <f t="shared" si="72"/>
        <v>0.77537531807738935</v>
      </c>
      <c r="X273" s="763">
        <f t="shared" si="73"/>
        <v>0.51823172513925486</v>
      </c>
      <c r="Y273" s="928"/>
      <c r="Z273" s="704">
        <f t="shared" si="74"/>
        <v>25.069637883008355</v>
      </c>
      <c r="AA273" s="937">
        <f t="shared" si="75"/>
        <v>21.14206128133705</v>
      </c>
      <c r="AB273" s="641">
        <v>12</v>
      </c>
      <c r="AC273" s="918">
        <v>3.59</v>
      </c>
      <c r="AD273" s="918">
        <v>2.1800000000000002</v>
      </c>
      <c r="AE273" s="918">
        <v>1.64</v>
      </c>
      <c r="AF273" s="918">
        <v>6.59</v>
      </c>
      <c r="AG273" s="918">
        <v>31.7</v>
      </c>
      <c r="AH273" s="918">
        <v>44.6</v>
      </c>
      <c r="AI273" s="918">
        <v>7.08</v>
      </c>
      <c r="AJ273" s="918">
        <v>16.3</v>
      </c>
      <c r="AK273" s="918">
        <v>9.7100000000000009</v>
      </c>
      <c r="AL273" s="930">
        <v>13340</v>
      </c>
      <c r="AM273" s="924">
        <v>0.1</v>
      </c>
      <c r="AN273" s="918">
        <v>0</v>
      </c>
      <c r="AO273" s="804">
        <f t="shared" si="76"/>
        <v>-11.509113410579053</v>
      </c>
      <c r="AP273" s="805">
        <f t="shared" si="77"/>
        <v>9.632947870757997</v>
      </c>
      <c r="AQ273" s="938">
        <f t="shared" si="78"/>
        <v>148.84281861270594</v>
      </c>
      <c r="AR273" s="704">
        <f>INDEX(Historical!$C$7:$C$1439,MATCH(B273,Historical!$B$7:$B$1446,0))*IF(AH273="n/a",1.03,IF(AH273&lt;0,1.01,IF(AH273&gt;10,1.1,(1+AH273/100))))</f>
        <v>0.9900000000000001</v>
      </c>
      <c r="AS273" s="937">
        <f t="shared" si="79"/>
        <v>1.060092</v>
      </c>
      <c r="AT273" s="937">
        <f t="shared" si="83"/>
        <v>1.1630269332000001</v>
      </c>
      <c r="AU273" s="937">
        <f t="shared" si="83"/>
        <v>1.27595684841372</v>
      </c>
      <c r="AV273" s="937">
        <f t="shared" si="83"/>
        <v>1.3998522583946922</v>
      </c>
      <c r="AW273" s="704">
        <f t="shared" si="80"/>
        <v>5.8889280400084134</v>
      </c>
      <c r="AX273" s="812">
        <f t="shared" si="81"/>
        <v>7.7587984716843392</v>
      </c>
      <c r="AY273" s="997">
        <v>0.8</v>
      </c>
      <c r="AZ273" s="924">
        <v>24.72</v>
      </c>
      <c r="BA273" s="924">
        <v>-2.8899999999999997</v>
      </c>
      <c r="BB273" s="924">
        <v>3.9</v>
      </c>
      <c r="BC273" s="924">
        <v>5.01</v>
      </c>
      <c r="BE273" s="666">
        <v>1995</v>
      </c>
      <c r="BF273" s="948" t="e">
        <f>#VALUE!</f>
        <v>#VALUE!</v>
      </c>
      <c r="BG273" s="933">
        <v>19</v>
      </c>
    </row>
    <row r="274" spans="1:59" ht="11.25" customHeight="1" x14ac:dyDescent="0.2">
      <c r="A274" s="611" t="s">
        <v>1171</v>
      </c>
      <c r="B274" s="927" t="s">
        <v>1172</v>
      </c>
      <c r="C274" s="994" t="s">
        <v>247</v>
      </c>
      <c r="D274" s="994" t="s">
        <v>4401</v>
      </c>
      <c r="E274" s="794">
        <v>7</v>
      </c>
      <c r="F274" s="526">
        <v>620</v>
      </c>
      <c r="G274" s="526" t="s">
        <v>106</v>
      </c>
      <c r="H274" s="526" t="s">
        <v>106</v>
      </c>
      <c r="I274" s="926">
        <v>119</v>
      </c>
      <c r="J274" s="704">
        <f t="shared" si="69"/>
        <v>1.0756302521008403</v>
      </c>
      <c r="K274" s="929">
        <v>0.32</v>
      </c>
      <c r="L274" s="641">
        <v>4</v>
      </c>
      <c r="M274" s="695">
        <f t="shared" si="70"/>
        <v>1.28</v>
      </c>
      <c r="N274" s="923" t="s">
        <v>136</v>
      </c>
      <c r="O274" s="797">
        <v>0.3</v>
      </c>
      <c r="P274" s="917">
        <v>43334</v>
      </c>
      <c r="Q274" s="917">
        <v>43356</v>
      </c>
      <c r="R274" s="695">
        <f t="shared" si="71"/>
        <v>6.6666666666666732</v>
      </c>
      <c r="S274" s="761">
        <f>IF(INDEX(Historical!$D$7:$D$1439,MATCH(B274,Historical!$B$7:$B$1446,0))=0,"n/a",(INDEX(Historical!$C$7:$C$1439,MATCH(B274,Historical!$B$7:$B$1446,0))/INDEX(Historical!$D$7:$D$1439,MATCH(B274,Historical!$B$7:$B$1446,0))-1)*100)</f>
        <v>6.8965517241379448</v>
      </c>
      <c r="T274" s="761">
        <f>IF(INDEX(Historical!$F$7:$F$1432,MATCH(B274,Historical!$B$7:$B$1446,0))=0,"n/a",((INDEX(Historical!$C$7:$C$1439,MATCH(B274,Historical!$B$7:$B$1446,0))/INDEX(Historical!$F$7:$F$1432,MATCH(B274,Historical!$B$7:$B$1446,0)))^(1/3)-1)*100)</f>
        <v>13.862522184714066</v>
      </c>
      <c r="U274" s="761">
        <f>IF(INDEX(Historical!$H$7:$H$1432,MATCH(B274,Historical!$B$7:$B$1446,0))=0,"n/a",((INDEX(Historical!$C$7:$C$1439,MATCH(B274,Historical!$B$7:$B$1446,0))/INDEX(Historical!$H$7:$H$1432,MATCH(B274,Historical!$B$7:$B$1446,0)))^(1/5)-1)*100)</f>
        <v>17.232150472580798</v>
      </c>
      <c r="V274" s="761" t="str">
        <f>IF(INDEX(Historical!$O$7:$O$1432,MATCH(B274,Historical!$B$7:$B$1446,0))=0,"n/a",((INDEX(Historical!$C$7:$C$1439,MATCH(B274,Historical!$B$7:$B$1446,0))/INDEX(Historical!$O$7:$O$1432,MATCH(B274,Historical!$B$7:$B$1446,0)))^(1/10)-1)*100)</f>
        <v>n/a</v>
      </c>
      <c r="W274" s="762" t="str">
        <f t="shared" si="72"/>
        <v>n/a</v>
      </c>
      <c r="X274" s="763">
        <f t="shared" si="73"/>
        <v>1.7765103579980202</v>
      </c>
      <c r="Y274" s="928"/>
      <c r="Z274" s="704">
        <f t="shared" si="74"/>
        <v>48.484848484848484</v>
      </c>
      <c r="AA274" s="937">
        <f t="shared" si="75"/>
        <v>45.075757575757571</v>
      </c>
      <c r="AB274" s="641">
        <v>12</v>
      </c>
      <c r="AC274" s="918">
        <v>2.64</v>
      </c>
      <c r="AD274" s="918">
        <v>3.2</v>
      </c>
      <c r="AE274" s="918">
        <v>1.59</v>
      </c>
      <c r="AF274" s="918">
        <v>4.3099999999999996</v>
      </c>
      <c r="AG274" s="918">
        <v>9.8000000000000007</v>
      </c>
      <c r="AH274" s="918">
        <v>14.099999999999998</v>
      </c>
      <c r="AI274" s="918">
        <v>16.760000000000002</v>
      </c>
      <c r="AJ274" s="918">
        <v>9.7000000000000011</v>
      </c>
      <c r="AK274" s="918">
        <v>14.04</v>
      </c>
      <c r="AL274" s="930">
        <v>17870</v>
      </c>
      <c r="AM274" s="924">
        <v>0.5</v>
      </c>
      <c r="AN274" s="918">
        <v>0.91</v>
      </c>
      <c r="AO274" s="804">
        <f t="shared" si="76"/>
        <v>-26.767976851075932</v>
      </c>
      <c r="AP274" s="805">
        <f t="shared" si="77"/>
        <v>18.307780724681638</v>
      </c>
      <c r="AQ274" s="938">
        <f t="shared" si="78"/>
        <v>193.84539786274999</v>
      </c>
      <c r="AR274" s="704">
        <f>INDEX(Historical!$C$7:$C$1439,MATCH(B274,Historical!$B$7:$B$1446,0))*IF(AH274="n/a",1.03,IF(AH274&lt;0,1.01,IF(AH274&gt;10,1.1,(1+AH274/100))))</f>
        <v>1.3640000000000001</v>
      </c>
      <c r="AS274" s="937">
        <f t="shared" si="79"/>
        <v>1.5004000000000002</v>
      </c>
      <c r="AT274" s="937">
        <f t="shared" si="83"/>
        <v>1.6504400000000004</v>
      </c>
      <c r="AU274" s="937">
        <f t="shared" si="83"/>
        <v>1.8154840000000005</v>
      </c>
      <c r="AV274" s="937">
        <f t="shared" si="83"/>
        <v>1.9970324000000008</v>
      </c>
      <c r="AW274" s="704">
        <f t="shared" si="80"/>
        <v>8.3273564000000011</v>
      </c>
      <c r="AX274" s="812">
        <f t="shared" si="81"/>
        <v>6.9977784873949593</v>
      </c>
      <c r="AY274" s="997">
        <v>0.94</v>
      </c>
      <c r="AZ274" s="924">
        <v>13.200000000000001</v>
      </c>
      <c r="BA274" s="924">
        <v>-14.860000000000001</v>
      </c>
      <c r="BB274" s="924">
        <v>-3.2</v>
      </c>
      <c r="BC274" s="924">
        <v>-3.75</v>
      </c>
      <c r="BE274" s="666">
        <v>2012</v>
      </c>
      <c r="BF274" s="948" t="e">
        <f>#VALUE!</f>
        <v>#VALUE!</v>
      </c>
      <c r="BG274" s="933">
        <v>2.1</v>
      </c>
    </row>
    <row r="275" spans="1:59" ht="11.25" customHeight="1" x14ac:dyDescent="0.2">
      <c r="A275" s="611" t="s">
        <v>1173</v>
      </c>
      <c r="B275" s="927" t="s">
        <v>1174</v>
      </c>
      <c r="C275" s="994" t="s">
        <v>112</v>
      </c>
      <c r="D275" s="994" t="s">
        <v>4399</v>
      </c>
      <c r="E275" s="794">
        <v>7</v>
      </c>
      <c r="F275" s="526">
        <v>676</v>
      </c>
      <c r="G275" s="526" t="s">
        <v>106</v>
      </c>
      <c r="H275" s="526" t="s">
        <v>106</v>
      </c>
      <c r="I275" s="926">
        <v>57.72</v>
      </c>
      <c r="J275" s="704">
        <f t="shared" si="69"/>
        <v>1.1088011088011087</v>
      </c>
      <c r="K275" s="936">
        <v>0.16</v>
      </c>
      <c r="L275" s="641">
        <v>4</v>
      </c>
      <c r="M275" s="695">
        <f t="shared" si="70"/>
        <v>0.64</v>
      </c>
      <c r="N275" s="923" t="s">
        <v>598</v>
      </c>
      <c r="O275" s="801">
        <v>0.13</v>
      </c>
      <c r="P275" s="917">
        <v>43531</v>
      </c>
      <c r="Q275" s="917">
        <v>43546</v>
      </c>
      <c r="R275" s="695">
        <f t="shared" si="71"/>
        <v>23.076923076923077</v>
      </c>
      <c r="S275" s="761">
        <f>IF(INDEX(Historical!$D$7:$D$1439,MATCH(B275,Historical!$B$7:$B$1446,0))=0,"n/a",(INDEX(Historical!$C$7:$C$1439,MATCH(B275,Historical!$B$7:$B$1446,0))/INDEX(Historical!$D$7:$D$1439,MATCH(B275,Historical!$B$7:$B$1446,0))-1)*100)</f>
        <v>23.809523809523814</v>
      </c>
      <c r="T275" s="761">
        <f>IF(INDEX(Historical!$F$7:$F$1432,MATCH(B275,Historical!$B$7:$B$1446,0))=0,"n/a",((INDEX(Historical!$C$7:$C$1439,MATCH(B275,Historical!$B$7:$B$1446,0))/INDEX(Historical!$F$7:$F$1432,MATCH(B275,Historical!$B$7:$B$1446,0)))^(1/3)-1)*100)</f>
        <v>20.123329994304417</v>
      </c>
      <c r="U275" s="761">
        <f>IF(INDEX(Historical!$H$7:$H$1432,MATCH(B275,Historical!$B$7:$B$1446,0))=0,"n/a",((INDEX(Historical!$C$7:$C$1439,MATCH(B275,Historical!$B$7:$B$1446,0))/INDEX(Historical!$H$7:$H$1432,MATCH(B275,Historical!$B$7:$B$1446,0)))^(1/5)-1)*100)</f>
        <v>28.227866656891742</v>
      </c>
      <c r="V275" s="761" t="str">
        <f>IF(INDEX(Historical!$O$7:$O$1432,MATCH(B275,Historical!$B$7:$B$1446,0))=0,"n/a",((INDEX(Historical!$C$7:$C$1439,MATCH(B275,Historical!$B$7:$B$1446,0))/INDEX(Historical!$O$7:$O$1432,MATCH(B275,Historical!$B$7:$B$1446,0)))^(1/10)-1)*100)</f>
        <v>n/a</v>
      </c>
      <c r="W275" s="762" t="str">
        <f t="shared" si="72"/>
        <v>n/a</v>
      </c>
      <c r="X275" s="763">
        <f t="shared" si="73"/>
        <v>2.0019763586448045</v>
      </c>
      <c r="Y275" s="730" t="s">
        <v>4214</v>
      </c>
      <c r="Z275" s="704">
        <f t="shared" si="74"/>
        <v>48.120300751879697</v>
      </c>
      <c r="AA275" s="937">
        <f t="shared" si="75"/>
        <v>43.398496240601503</v>
      </c>
      <c r="AB275" s="641">
        <v>12</v>
      </c>
      <c r="AC275" s="918">
        <v>1.33</v>
      </c>
      <c r="AD275" s="918">
        <v>2.88</v>
      </c>
      <c r="AE275" s="918">
        <v>7.95</v>
      </c>
      <c r="AF275" s="918">
        <v>9.7200000000000006</v>
      </c>
      <c r="AG275" s="918">
        <v>22.8</v>
      </c>
      <c r="AH275" s="918">
        <v>24.5</v>
      </c>
      <c r="AI275" s="918">
        <v>10.69</v>
      </c>
      <c r="AJ275" s="918">
        <v>14.099999999999998</v>
      </c>
      <c r="AK275" s="918">
        <v>15</v>
      </c>
      <c r="AL275" s="930">
        <v>3020</v>
      </c>
      <c r="AM275" s="924">
        <v>1</v>
      </c>
      <c r="AN275" s="918">
        <v>0</v>
      </c>
      <c r="AO275" s="804">
        <f t="shared" si="76"/>
        <v>-14.061828474908651</v>
      </c>
      <c r="AP275" s="805">
        <f t="shared" si="77"/>
        <v>29.336667765692852</v>
      </c>
      <c r="AQ275" s="938">
        <f t="shared" si="78"/>
        <v>332.99134374649861</v>
      </c>
      <c r="AR275" s="704">
        <f>INDEX(Historical!$C$7:$C$1439,MATCH(B275,Historical!$B$7:$B$1446,0))*IF(AH275="n/a",1.03,IF(AH275&lt;0,1.01,IF(AH275&gt;10,1.1,(1+AH275/100))))</f>
        <v>0.57200000000000006</v>
      </c>
      <c r="AS275" s="937">
        <f t="shared" si="79"/>
        <v>0.62920000000000009</v>
      </c>
      <c r="AT275" s="937">
        <f t="shared" si="83"/>
        <v>0.69212000000000018</v>
      </c>
      <c r="AU275" s="937">
        <f t="shared" si="83"/>
        <v>0.76133200000000023</v>
      </c>
      <c r="AV275" s="937">
        <f t="shared" si="83"/>
        <v>0.83746520000000035</v>
      </c>
      <c r="AW275" s="704">
        <f t="shared" si="80"/>
        <v>3.4921172000000009</v>
      </c>
      <c r="AX275" s="812">
        <f t="shared" si="81"/>
        <v>6.0500990990991008</v>
      </c>
      <c r="AY275" s="997">
        <v>0.48</v>
      </c>
      <c r="AZ275" s="924">
        <v>51.2</v>
      </c>
      <c r="BA275" s="924">
        <v>-0.98</v>
      </c>
      <c r="BB275" s="924">
        <v>5.84</v>
      </c>
      <c r="BC275" s="924">
        <v>11.86</v>
      </c>
      <c r="BE275" s="666">
        <v>2013</v>
      </c>
      <c r="BF275" s="948" t="e">
        <f>#VALUE!</f>
        <v>#VALUE!</v>
      </c>
      <c r="BG275" s="933">
        <v>15.7</v>
      </c>
    </row>
    <row r="276" spans="1:59" s="840" customFormat="1" ht="11.25" customHeight="1" x14ac:dyDescent="0.2">
      <c r="A276" s="699" t="s">
        <v>1175</v>
      </c>
      <c r="B276" s="848" t="s">
        <v>1176</v>
      </c>
      <c r="C276" s="994" t="s">
        <v>4356</v>
      </c>
      <c r="D276" s="994" t="s">
        <v>4357</v>
      </c>
      <c r="E276" s="820">
        <v>9</v>
      </c>
      <c r="F276" s="526">
        <v>378</v>
      </c>
      <c r="G276" s="1151" t="s">
        <v>106</v>
      </c>
      <c r="H276" s="1151" t="s">
        <v>106</v>
      </c>
      <c r="I276" s="821">
        <v>101.91</v>
      </c>
      <c r="J276" s="822">
        <f t="shared" si="69"/>
        <v>3.3755274261603372</v>
      </c>
      <c r="K276" s="823">
        <v>0.86</v>
      </c>
      <c r="L276" s="824">
        <v>4</v>
      </c>
      <c r="M276" s="825">
        <f t="shared" si="70"/>
        <v>3.44</v>
      </c>
      <c r="N276" s="826" t="s">
        <v>320</v>
      </c>
      <c r="O276" s="827">
        <v>0.78</v>
      </c>
      <c r="P276" s="828">
        <v>43265</v>
      </c>
      <c r="Q276" s="828">
        <v>43280</v>
      </c>
      <c r="R276" s="825">
        <f t="shared" si="71"/>
        <v>10.25641025641025</v>
      </c>
      <c r="S276" s="761">
        <f>IF(INDEX(Historical!$D$7:$D$1439,MATCH(B276,Historical!$B$7:$B$1446,0))=0,"n/a",(INDEX(Historical!$C$7:$C$1439,MATCH(B276,Historical!$B$7:$B$1446,0))/INDEX(Historical!$D$7:$D$1439,MATCH(B276,Historical!$B$7:$B$1446,0))-1)*100)</f>
        <v>7.6923076923076872</v>
      </c>
      <c r="T276" s="761">
        <f>IF(INDEX(Historical!$F$7:$F$1432,MATCH(B276,Historical!$B$7:$B$1446,0))=0,"n/a",((INDEX(Historical!$C$7:$C$1439,MATCH(B276,Historical!$B$7:$B$1446,0))/INDEX(Historical!$F$7:$F$1432,MATCH(B276,Historical!$B$7:$B$1446,0)))^(1/3)-1)*100)</f>
        <v>14.471424255333186</v>
      </c>
      <c r="U276" s="761">
        <f>IF(INDEX(Historical!$H$7:$H$1432,MATCH(B276,Historical!$B$7:$B$1446,0))=0,"n/a",((INDEX(Historical!$C$7:$C$1439,MATCH(B276,Historical!$B$7:$B$1446,0))/INDEX(Historical!$H$7:$H$1432,MATCH(B276,Historical!$B$7:$B$1446,0)))^(1/5)-1)*100)</f>
        <v>18.302590622367564</v>
      </c>
      <c r="V276" s="761">
        <f>IF(INDEX(Historical!$O$7:$O$1432,MATCH(B276,Historical!$B$7:$B$1446,0))=0,"n/a",((INDEX(Historical!$C$7:$C$1439,MATCH(B276,Historical!$B$7:$B$1446,0))/INDEX(Historical!$O$7:$O$1432,MATCH(B276,Historical!$B$7:$B$1446,0)))^(1/10)-1)*100)</f>
        <v>12.884399678677095</v>
      </c>
      <c r="W276" s="829">
        <f t="shared" si="72"/>
        <v>1.4205233521789338</v>
      </c>
      <c r="X276" s="830">
        <f t="shared" si="73"/>
        <v>1.2041178041031293</v>
      </c>
      <c r="Y276" s="845"/>
      <c r="Z276" s="822">
        <f t="shared" si="74"/>
        <v>110.96774193548387</v>
      </c>
      <c r="AA276" s="832">
        <f t="shared" si="75"/>
        <v>32.874193548387098</v>
      </c>
      <c r="AB276" s="824">
        <v>12</v>
      </c>
      <c r="AC276" s="833">
        <v>3.1</v>
      </c>
      <c r="AD276" s="833">
        <v>5.48</v>
      </c>
      <c r="AE276" s="833">
        <v>10.85</v>
      </c>
      <c r="AF276" s="833">
        <v>5.34</v>
      </c>
      <c r="AG276" s="833">
        <v>17.5</v>
      </c>
      <c r="AH276" s="833">
        <v>-15.9</v>
      </c>
      <c r="AI276" s="833">
        <v>7.51</v>
      </c>
      <c r="AJ276" s="833">
        <v>15.2</v>
      </c>
      <c r="AK276" s="833">
        <v>6</v>
      </c>
      <c r="AL276" s="834">
        <v>12980</v>
      </c>
      <c r="AM276" s="835">
        <v>1.4000000000000001</v>
      </c>
      <c r="AN276" s="833">
        <v>1.99</v>
      </c>
      <c r="AO276" s="836">
        <f t="shared" si="76"/>
        <v>-11.196075499859198</v>
      </c>
      <c r="AP276" s="837">
        <f t="shared" si="77"/>
        <v>21.678118048527899</v>
      </c>
      <c r="AQ276" s="838">
        <f t="shared" si="78"/>
        <v>179.32314503964525</v>
      </c>
      <c r="AR276" s="704">
        <f>INDEX(Historical!$C$7:$C$1439,MATCH(B276,Historical!$B$7:$B$1446,0))*IF(AH276="n/a",1.03,IF(AH276&lt;0,1.01,IF(AH276&gt;10,1.1,(1+AH276/100))))</f>
        <v>3.3935999999999997</v>
      </c>
      <c r="AS276" s="832">
        <f t="shared" si="79"/>
        <v>3.6484593599999995</v>
      </c>
      <c r="AT276" s="832">
        <f t="shared" si="83"/>
        <v>3.8673669215999995</v>
      </c>
      <c r="AU276" s="832">
        <f t="shared" si="83"/>
        <v>4.0994089368959994</v>
      </c>
      <c r="AV276" s="832">
        <f t="shared" si="83"/>
        <v>4.3453734731097597</v>
      </c>
      <c r="AW276" s="822">
        <f t="shared" si="80"/>
        <v>19.354208691605756</v>
      </c>
      <c r="AX276" s="839">
        <f t="shared" si="81"/>
        <v>18.991471584344772</v>
      </c>
      <c r="AY276" s="998">
        <v>0.33</v>
      </c>
      <c r="AZ276" s="835">
        <v>21.759999999999998</v>
      </c>
      <c r="BA276" s="835">
        <v>-0.85000000000000009</v>
      </c>
      <c r="BB276" s="835">
        <v>4.7</v>
      </c>
      <c r="BC276" s="835">
        <v>8.91</v>
      </c>
      <c r="BD276" s="964"/>
      <c r="BE276" s="666">
        <v>2010</v>
      </c>
      <c r="BF276" s="948" t="e">
        <f>#VALUE!</f>
        <v>#VALUE!</v>
      </c>
      <c r="BG276" s="895">
        <v>5.4</v>
      </c>
    </row>
    <row r="277" spans="1:59" ht="11.25" customHeight="1" x14ac:dyDescent="0.2">
      <c r="A277" s="611" t="s">
        <v>1169</v>
      </c>
      <c r="B277" s="927" t="s">
        <v>1170</v>
      </c>
      <c r="C277" s="994" t="s">
        <v>108</v>
      </c>
      <c r="D277" s="994" t="s">
        <v>4376</v>
      </c>
      <c r="E277" s="794">
        <v>7</v>
      </c>
      <c r="F277" s="526">
        <v>670</v>
      </c>
      <c r="G277" s="526" t="s">
        <v>106</v>
      </c>
      <c r="H277" s="526" t="s">
        <v>106</v>
      </c>
      <c r="I277" s="926">
        <v>169.4</v>
      </c>
      <c r="J277" s="704">
        <f t="shared" si="69"/>
        <v>2.4793388429752068</v>
      </c>
      <c r="K277" s="929">
        <v>1.05</v>
      </c>
      <c r="L277" s="641">
        <v>4</v>
      </c>
      <c r="M277" s="695">
        <f t="shared" si="70"/>
        <v>4.2</v>
      </c>
      <c r="N277" s="923" t="s">
        <v>136</v>
      </c>
      <c r="O277" s="797">
        <v>1</v>
      </c>
      <c r="P277" s="917">
        <v>43525</v>
      </c>
      <c r="Q277" s="917">
        <v>43539</v>
      </c>
      <c r="R277" s="695">
        <f t="shared" si="71"/>
        <v>5.0000000000000044</v>
      </c>
      <c r="S277" s="761">
        <f>IF(INDEX(Historical!$D$7:$D$1439,MATCH(B277,Historical!$B$7:$B$1446,0))=0,"n/a",(INDEX(Historical!$C$7:$C$1439,MATCH(B277,Historical!$B$7:$B$1446,0))/INDEX(Historical!$D$7:$D$1439,MATCH(B277,Historical!$B$7:$B$1446,0))-1)*100)</f>
        <v>13.235294117647056</v>
      </c>
      <c r="T277" s="761">
        <f>IF(INDEX(Historical!$F$7:$F$1432,MATCH(B277,Historical!$B$7:$B$1446,0))=0,"n/a",((INDEX(Historical!$C$7:$C$1439,MATCH(B277,Historical!$B$7:$B$1446,0))/INDEX(Historical!$F$7:$F$1432,MATCH(B277,Historical!$B$7:$B$1446,0)))^(1/3)-1)*100)</f>
        <v>20.507113208761506</v>
      </c>
      <c r="U277" s="761">
        <f>IF(INDEX(Historical!$H$7:$H$1432,MATCH(B277,Historical!$B$7:$B$1446,0))=0,"n/a",((INDEX(Historical!$C$7:$C$1439,MATCH(B277,Historical!$B$7:$B$1446,0))/INDEX(Historical!$H$7:$H$1432,MATCH(B277,Historical!$B$7:$B$1446,0)))^(1/5)-1)*100)</f>
        <v>28.473515712343932</v>
      </c>
      <c r="V277" s="761">
        <f>IF(INDEX(Historical!$O$7:$O$1432,MATCH(B277,Historical!$B$7:$B$1446,0))=0,"n/a",((INDEX(Historical!$C$7:$C$1439,MATCH(B277,Historical!$B$7:$B$1446,0))/INDEX(Historical!$O$7:$O$1432,MATCH(B277,Historical!$B$7:$B$1446,0)))^(1/10)-1)*100)</f>
        <v>6.7684832972096931</v>
      </c>
      <c r="W277" s="762">
        <f t="shared" si="72"/>
        <v>4.2067793421433333</v>
      </c>
      <c r="X277" s="763" t="str">
        <f t="shared" si="73"/>
        <v>n/a</v>
      </c>
      <c r="Y277" s="928"/>
      <c r="Z277" s="704" t="str">
        <f t="shared" si="74"/>
        <v>n/a</v>
      </c>
      <c r="AA277" s="937" t="str">
        <f t="shared" si="75"/>
        <v>n/a</v>
      </c>
      <c r="AB277" s="641">
        <v>12</v>
      </c>
      <c r="AC277" s="918" t="s">
        <v>137</v>
      </c>
      <c r="AD277" s="918" t="s">
        <v>137</v>
      </c>
      <c r="AE277" s="918" t="s">
        <v>137</v>
      </c>
      <c r="AF277" s="918" t="s">
        <v>137</v>
      </c>
      <c r="AG277" s="918" t="s">
        <v>137</v>
      </c>
      <c r="AH277" s="918" t="s">
        <v>137</v>
      </c>
      <c r="AI277" s="918" t="s">
        <v>137</v>
      </c>
      <c r="AJ277" s="918" t="s">
        <v>137</v>
      </c>
      <c r="AK277" s="918" t="s">
        <v>137</v>
      </c>
      <c r="AL277" s="930" t="s">
        <v>137</v>
      </c>
      <c r="AM277" s="924" t="s">
        <v>137</v>
      </c>
      <c r="AN277" s="918" t="s">
        <v>137</v>
      </c>
      <c r="AO277" s="804" t="str">
        <f t="shared" si="76"/>
        <v>n/a</v>
      </c>
      <c r="AP277" s="805">
        <f t="shared" si="77"/>
        <v>30.952854555319139</v>
      </c>
      <c r="AQ277" s="938" t="str">
        <f t="shared" si="78"/>
        <v>n/a</v>
      </c>
      <c r="AR277" s="704">
        <f>INDEX(Historical!$C$7:$C$1439,MATCH(B277,Historical!$B$7:$B$1446,0))*IF(AH277="n/a",1.03,IF(AH277&lt;0,1.01,IF(AH277&gt;10,1.1,(1+AH277/100))))</f>
        <v>3.9655</v>
      </c>
      <c r="AS277" s="937">
        <f t="shared" si="79"/>
        <v>4.0844649999999998</v>
      </c>
      <c r="AT277" s="937">
        <f t="shared" si="83"/>
        <v>4.20699895</v>
      </c>
      <c r="AU277" s="937">
        <f t="shared" si="83"/>
        <v>4.3332089185000005</v>
      </c>
      <c r="AV277" s="937">
        <f t="shared" si="83"/>
        <v>4.4632051860550002</v>
      </c>
      <c r="AW277" s="704">
        <f t="shared" si="80"/>
        <v>21.053378054554997</v>
      </c>
      <c r="AX277" s="812">
        <f t="shared" si="81"/>
        <v>12.428204282499998</v>
      </c>
      <c r="AY277" s="997" t="s">
        <v>137</v>
      </c>
      <c r="AZ277" s="924" t="s">
        <v>137</v>
      </c>
      <c r="BA277" s="924" t="s">
        <v>137</v>
      </c>
      <c r="BB277" s="924" t="s">
        <v>137</v>
      </c>
      <c r="BC277" s="924" t="s">
        <v>137</v>
      </c>
      <c r="BD277" s="963" t="s">
        <v>4301</v>
      </c>
      <c r="BE277" s="666">
        <v>2013</v>
      </c>
      <c r="BF277" s="948" t="e">
        <f>#VALUE!</f>
        <v>#VALUE!</v>
      </c>
      <c r="BG277" s="933" t="s">
        <v>137</v>
      </c>
    </row>
    <row r="278" spans="1:59" ht="11.25" customHeight="1" x14ac:dyDescent="0.2">
      <c r="A278" s="537" t="s">
        <v>1190</v>
      </c>
      <c r="B278" s="927" t="s">
        <v>1191</v>
      </c>
      <c r="C278" s="994" t="s">
        <v>108</v>
      </c>
      <c r="D278" s="994" t="s">
        <v>118</v>
      </c>
      <c r="E278" s="794">
        <v>9</v>
      </c>
      <c r="F278" s="526">
        <v>388</v>
      </c>
      <c r="G278" s="526" t="s">
        <v>37</v>
      </c>
      <c r="H278" s="526" t="s">
        <v>37</v>
      </c>
      <c r="I278" s="926">
        <v>51.5</v>
      </c>
      <c r="J278" s="704">
        <f t="shared" si="69"/>
        <v>3.262135922330097</v>
      </c>
      <c r="K278" s="929">
        <v>0.42</v>
      </c>
      <c r="L278" s="641">
        <v>4</v>
      </c>
      <c r="M278" s="695">
        <f t="shared" si="70"/>
        <v>1.68</v>
      </c>
      <c r="N278" s="923" t="s">
        <v>149</v>
      </c>
      <c r="O278" s="797">
        <v>0.38</v>
      </c>
      <c r="P278" s="917">
        <v>43350</v>
      </c>
      <c r="Q278" s="917">
        <v>43360</v>
      </c>
      <c r="R278" s="695">
        <f t="shared" si="71"/>
        <v>10.52631578947368</v>
      </c>
      <c r="S278" s="761">
        <f>IF(INDEX(Historical!$D$7:$D$1439,MATCH(B278,Historical!$B$7:$B$1446,0))=0,"n/a",(INDEX(Historical!$C$7:$C$1439,MATCH(B278,Historical!$B$7:$B$1446,0))/INDEX(Historical!$D$7:$D$1439,MATCH(B278,Historical!$B$7:$B$1446,0))-1)*100)</f>
        <v>11.111111111111116</v>
      </c>
      <c r="T278" s="761">
        <f>IF(INDEX(Historical!$F$7:$F$1432,MATCH(B278,Historical!$B$7:$B$1446,0))=0,"n/a",((INDEX(Historical!$C$7:$C$1439,MATCH(B278,Historical!$B$7:$B$1446,0))/INDEX(Historical!$F$7:$F$1432,MATCH(B278,Historical!$B$7:$B$1446,0)))^(1/3)-1)*100)</f>
        <v>16.960709528514649</v>
      </c>
      <c r="U278" s="761">
        <f>IF(INDEX(Historical!$H$7:$H$1432,MATCH(B278,Historical!$B$7:$B$1446,0))=0,"n/a",((INDEX(Historical!$C$7:$C$1439,MATCH(B278,Historical!$B$7:$B$1446,0))/INDEX(Historical!$H$7:$H$1432,MATCH(B278,Historical!$B$7:$B$1446,0)))^(1/5)-1)*100)</f>
        <v>27.22596365393921</v>
      </c>
      <c r="V278" s="761" t="str">
        <f>IF(INDEX(Historical!$O$7:$O$1432,MATCH(B278,Historical!$B$7:$B$1446,0))=0,"n/a",((INDEX(Historical!$C$7:$C$1439,MATCH(B278,Historical!$B$7:$B$1446,0))/INDEX(Historical!$O$7:$O$1432,MATCH(B278,Historical!$B$7:$B$1446,0)))^(1/10)-1)*100)</f>
        <v>n/a</v>
      </c>
      <c r="W278" s="762" t="str">
        <f t="shared" si="72"/>
        <v>n/a</v>
      </c>
      <c r="X278" s="763">
        <f t="shared" si="73"/>
        <v>1.3820286118750869</v>
      </c>
      <c r="Y278" s="927"/>
      <c r="Z278" s="704">
        <f t="shared" si="74"/>
        <v>40.095465393794747</v>
      </c>
      <c r="AA278" s="937">
        <f t="shared" si="75"/>
        <v>12.291169451073985</v>
      </c>
      <c r="AB278" s="641">
        <v>12</v>
      </c>
      <c r="AC278" s="918">
        <v>4.1900000000000004</v>
      </c>
      <c r="AD278" s="918">
        <v>0.98</v>
      </c>
      <c r="AE278" s="918">
        <v>0.99</v>
      </c>
      <c r="AF278" s="918">
        <v>1.55</v>
      </c>
      <c r="AG278" s="918">
        <v>13.100000000000001</v>
      </c>
      <c r="AH278" s="918">
        <v>52.400000000000006</v>
      </c>
      <c r="AI278" s="918">
        <v>4.1399999999999997</v>
      </c>
      <c r="AJ278" s="918">
        <v>19.7</v>
      </c>
      <c r="AK278" s="918">
        <v>12.5</v>
      </c>
      <c r="AL278" s="930">
        <v>5670</v>
      </c>
      <c r="AM278" s="924">
        <v>1.6</v>
      </c>
      <c r="AN278" s="918">
        <v>0.22</v>
      </c>
      <c r="AO278" s="804">
        <f t="shared" si="76"/>
        <v>18.196930125195323</v>
      </c>
      <c r="AP278" s="805">
        <f t="shared" si="77"/>
        <v>30.488099576269306</v>
      </c>
      <c r="AQ278" s="938">
        <f t="shared" si="78"/>
        <v>-7.9823382915246484</v>
      </c>
      <c r="AR278" s="704">
        <f>INDEX(Historical!$C$7:$C$1439,MATCH(B278,Historical!$B$7:$B$1446,0))*IF(AH278="n/a",1.03,IF(AH278&lt;0,1.01,IF(AH278&gt;10,1.1,(1+AH278/100))))</f>
        <v>1.7600000000000002</v>
      </c>
      <c r="AS278" s="937">
        <f t="shared" si="79"/>
        <v>1.8328640000000005</v>
      </c>
      <c r="AT278" s="937">
        <f t="shared" si="83"/>
        <v>2.0161504000000008</v>
      </c>
      <c r="AU278" s="937">
        <f t="shared" si="83"/>
        <v>2.2177654400000009</v>
      </c>
      <c r="AV278" s="937">
        <f t="shared" si="83"/>
        <v>2.4395419840000012</v>
      </c>
      <c r="AW278" s="704">
        <f t="shared" si="80"/>
        <v>10.266321824000004</v>
      </c>
      <c r="AX278" s="812">
        <f t="shared" si="81"/>
        <v>19.934605483495151</v>
      </c>
      <c r="AY278" s="997">
        <v>0.86</v>
      </c>
      <c r="AZ278" s="924">
        <v>22.74</v>
      </c>
      <c r="BA278" s="924">
        <v>-12.86</v>
      </c>
      <c r="BB278" s="924">
        <v>2.5499999999999998</v>
      </c>
      <c r="BC278" s="924">
        <v>2.41</v>
      </c>
      <c r="BE278" s="666">
        <v>2010</v>
      </c>
      <c r="BF278" s="948" t="e">
        <f>#VALUE!</f>
        <v>#VALUE!</v>
      </c>
      <c r="BG278" s="933">
        <v>4.5999999999999996</v>
      </c>
    </row>
    <row r="279" spans="1:59" ht="11.25" customHeight="1" x14ac:dyDescent="0.2">
      <c r="A279" s="537" t="s">
        <v>584</v>
      </c>
      <c r="B279" s="927" t="s">
        <v>585</v>
      </c>
      <c r="C279" s="994" t="s">
        <v>112</v>
      </c>
      <c r="D279" s="994" t="s">
        <v>4369</v>
      </c>
      <c r="E279" s="794">
        <v>20</v>
      </c>
      <c r="F279" s="526">
        <v>168</v>
      </c>
      <c r="G279" s="526" t="s">
        <v>106</v>
      </c>
      <c r="H279" s="526" t="s">
        <v>106</v>
      </c>
      <c r="I279" s="926">
        <v>64.31</v>
      </c>
      <c r="J279" s="704">
        <f t="shared" si="69"/>
        <v>2.6745451718239774</v>
      </c>
      <c r="K279" s="929">
        <v>0.43</v>
      </c>
      <c r="L279" s="641">
        <v>4</v>
      </c>
      <c r="M279" s="695">
        <f t="shared" si="70"/>
        <v>1.72</v>
      </c>
      <c r="N279" s="923" t="s">
        <v>470</v>
      </c>
      <c r="O279" s="797">
        <v>0.4</v>
      </c>
      <c r="P279" s="917">
        <v>43496</v>
      </c>
      <c r="Q279" s="917">
        <v>43523</v>
      </c>
      <c r="R279" s="695">
        <f t="shared" si="71"/>
        <v>7.4999999999999929</v>
      </c>
      <c r="S279" s="761">
        <f>IF(INDEX(Historical!$D$7:$D$1439,MATCH(B279,Historical!$B$7:$B$1446,0))=0,"n/a",(INDEX(Historical!$C$7:$C$1439,MATCH(B279,Historical!$B$7:$B$1446,0))/INDEX(Historical!$D$7:$D$1439,MATCH(B279,Historical!$B$7:$B$1446,0))-1)*100)</f>
        <v>20.3125</v>
      </c>
      <c r="T279" s="761">
        <f>IF(INDEX(Historical!$F$7:$F$1432,MATCH(B279,Historical!$B$7:$B$1446,0))=0,"n/a",((INDEX(Historical!$C$7:$C$1439,MATCH(B279,Historical!$B$7:$B$1446,0))/INDEX(Historical!$F$7:$F$1432,MATCH(B279,Historical!$B$7:$B$1446,0)))^(1/3)-1)*100)</f>
        <v>11.199004528465784</v>
      </c>
      <c r="U279" s="761">
        <f>IF(INDEX(Historical!$H$7:$H$1432,MATCH(B279,Historical!$B$7:$B$1446,0))=0,"n/a",((INDEX(Historical!$C$7:$C$1439,MATCH(B279,Historical!$B$7:$B$1446,0))/INDEX(Historical!$H$7:$H$1432,MATCH(B279,Historical!$B$7:$B$1446,0)))^(1/5)-1)*100)</f>
        <v>13.995090255865472</v>
      </c>
      <c r="V279" s="761">
        <f>IF(INDEX(Historical!$O$7:$O$1432,MATCH(B279,Historical!$B$7:$B$1446,0))=0,"n/a",((INDEX(Historical!$C$7:$C$1439,MATCH(B279,Historical!$B$7:$B$1446,0))/INDEX(Historical!$O$7:$O$1432,MATCH(B279,Historical!$B$7:$B$1446,0)))^(1/10)-1)*100)</f>
        <v>19.468864872916459</v>
      </c>
      <c r="W279" s="762">
        <f t="shared" si="72"/>
        <v>0.71884469624802483</v>
      </c>
      <c r="X279" s="763">
        <f t="shared" si="73"/>
        <v>1.2276394961285502</v>
      </c>
      <c r="Y279" s="718"/>
      <c r="Z279" s="704">
        <f t="shared" si="74"/>
        <v>66.666666666666657</v>
      </c>
      <c r="AA279" s="937">
        <f t="shared" si="75"/>
        <v>24.926356589147286</v>
      </c>
      <c r="AB279" s="641">
        <v>12</v>
      </c>
      <c r="AC279" s="918">
        <v>2.58</v>
      </c>
      <c r="AD279" s="918">
        <v>1.31</v>
      </c>
      <c r="AE279" s="918">
        <v>3.84</v>
      </c>
      <c r="AF279" s="918">
        <v>7.99</v>
      </c>
      <c r="AG279" s="918">
        <v>33.4</v>
      </c>
      <c r="AH279" s="918">
        <v>34.300000000000004</v>
      </c>
      <c r="AI279" s="918">
        <v>7.61</v>
      </c>
      <c r="AJ279" s="918">
        <v>11.4</v>
      </c>
      <c r="AK279" s="918">
        <v>19</v>
      </c>
      <c r="AL279" s="930">
        <v>19050</v>
      </c>
      <c r="AM279" s="924">
        <v>0.3</v>
      </c>
      <c r="AN279" s="918">
        <v>0.22</v>
      </c>
      <c r="AO279" s="804">
        <f t="shared" si="76"/>
        <v>-8.2567211614578362</v>
      </c>
      <c r="AP279" s="805">
        <f t="shared" si="77"/>
        <v>16.66963542768945</v>
      </c>
      <c r="AQ279" s="938">
        <f t="shared" si="78"/>
        <v>197.51682615146086</v>
      </c>
      <c r="AR279" s="704">
        <f>INDEX(Historical!$C$7:$C$1439,MATCH(B279,Historical!$B$7:$B$1446,0))*IF(AH279="n/a",1.03,IF(AH279&lt;0,1.01,IF(AH279&gt;10,1.1,(1+AH279/100))))</f>
        <v>1.6940000000000002</v>
      </c>
      <c r="AS279" s="937">
        <f t="shared" si="79"/>
        <v>1.8229134000000002</v>
      </c>
      <c r="AT279" s="937">
        <f t="shared" si="83"/>
        <v>2.0052047400000004</v>
      </c>
      <c r="AU279" s="937">
        <f t="shared" si="83"/>
        <v>2.2057252140000005</v>
      </c>
      <c r="AV279" s="937">
        <f t="shared" si="83"/>
        <v>2.4262977354000008</v>
      </c>
      <c r="AW279" s="704">
        <f t="shared" si="80"/>
        <v>10.154141089400001</v>
      </c>
      <c r="AX279" s="812">
        <f t="shared" si="81"/>
        <v>15.789365712019904</v>
      </c>
      <c r="AY279" s="997">
        <v>1.1499999999999999</v>
      </c>
      <c r="AZ279" s="924">
        <v>35.76</v>
      </c>
      <c r="BA279" s="924">
        <v>0.53</v>
      </c>
      <c r="BB279" s="924">
        <v>4.54</v>
      </c>
      <c r="BC279" s="924">
        <v>13.63</v>
      </c>
      <c r="BE279" s="666">
        <v>2000</v>
      </c>
      <c r="BF279" s="948" t="e">
        <f>#VALUE!</f>
        <v>#VALUE!</v>
      </c>
      <c r="BG279" s="933">
        <v>23.799999999999997</v>
      </c>
    </row>
    <row r="280" spans="1:59" ht="11.25" customHeight="1" x14ac:dyDescent="0.2">
      <c r="A280" s="611" t="s">
        <v>1228</v>
      </c>
      <c r="B280" s="927" t="s">
        <v>1229</v>
      </c>
      <c r="C280" s="994" t="s">
        <v>112</v>
      </c>
      <c r="D280" s="994" t="s">
        <v>1230</v>
      </c>
      <c r="E280" s="794">
        <v>7</v>
      </c>
      <c r="F280" s="526">
        <v>667</v>
      </c>
      <c r="G280" s="526" t="s">
        <v>106</v>
      </c>
      <c r="H280" s="526" t="s">
        <v>106</v>
      </c>
      <c r="I280" s="926">
        <v>47.61</v>
      </c>
      <c r="J280" s="704">
        <f t="shared" si="69"/>
        <v>1.848351186725478</v>
      </c>
      <c r="K280" s="929">
        <v>0.22</v>
      </c>
      <c r="L280" s="641">
        <v>4</v>
      </c>
      <c r="M280" s="695">
        <f t="shared" si="70"/>
        <v>0.88</v>
      </c>
      <c r="N280" s="923" t="s">
        <v>136</v>
      </c>
      <c r="O280" s="797">
        <v>0.2</v>
      </c>
      <c r="P280" s="917">
        <v>43517</v>
      </c>
      <c r="Q280" s="917">
        <v>43537</v>
      </c>
      <c r="R280" s="695">
        <f t="shared" si="71"/>
        <v>9.9999999999999947</v>
      </c>
      <c r="S280" s="761">
        <f>IF(INDEX(Historical!$D$7:$D$1439,MATCH(B280,Historical!$B$7:$B$1446,0))=0,"n/a",(INDEX(Historical!$C$7:$C$1439,MATCH(B280,Historical!$B$7:$B$1446,0))/INDEX(Historical!$D$7:$D$1439,MATCH(B280,Historical!$B$7:$B$1446,0))-1)*100)</f>
        <v>11.111111111111116</v>
      </c>
      <c r="T280" s="761">
        <f>IF(INDEX(Historical!$F$7:$F$1432,MATCH(B280,Historical!$B$7:$B$1446,0))=0,"n/a",((INDEX(Historical!$C$7:$C$1439,MATCH(B280,Historical!$B$7:$B$1446,0))/INDEX(Historical!$F$7:$F$1432,MATCH(B280,Historical!$B$7:$B$1446,0)))^(1/3)-1)*100)</f>
        <v>12.624788044360603</v>
      </c>
      <c r="U280" s="761">
        <f>IF(INDEX(Historical!$H$7:$H$1432,MATCH(B280,Historical!$B$7:$B$1446,0))=0,"n/a",((INDEX(Historical!$C$7:$C$1439,MATCH(B280,Historical!$B$7:$B$1446,0))/INDEX(Historical!$H$7:$H$1432,MATCH(B280,Historical!$B$7:$B$1446,0)))^(1/5)-1)*100)</f>
        <v>21.672868378641152</v>
      </c>
      <c r="V280" s="761" t="str">
        <f>IF(INDEX(Historical!$O$7:$O$1432,MATCH(B280,Historical!$B$7:$B$1446,0))=0,"n/a",((INDEX(Historical!$C$7:$C$1439,MATCH(B280,Historical!$B$7:$B$1446,0))/INDEX(Historical!$O$7:$O$1432,MATCH(B280,Historical!$B$7:$B$1446,0)))^(1/10)-1)*100)</f>
        <v>n/a</v>
      </c>
      <c r="W280" s="762" t="str">
        <f t="shared" si="72"/>
        <v>n/a</v>
      </c>
      <c r="X280" s="763">
        <f t="shared" si="73"/>
        <v>1.2455671481977675</v>
      </c>
      <c r="Y280" s="715"/>
      <c r="Z280" s="704">
        <f t="shared" si="74"/>
        <v>32.592592592592588</v>
      </c>
      <c r="AA280" s="937">
        <f t="shared" si="75"/>
        <v>17.633333333333333</v>
      </c>
      <c r="AB280" s="641">
        <v>12</v>
      </c>
      <c r="AC280" s="918">
        <v>2.7</v>
      </c>
      <c r="AD280" s="918">
        <v>2.23</v>
      </c>
      <c r="AE280" s="918">
        <v>1.26</v>
      </c>
      <c r="AF280" s="918">
        <v>3.08</v>
      </c>
      <c r="AG280" s="918">
        <v>17.399999999999999</v>
      </c>
      <c r="AH280" s="918">
        <v>-6.4</v>
      </c>
      <c r="AI280" s="918">
        <v>10.220000000000001</v>
      </c>
      <c r="AJ280" s="918">
        <v>17.399999999999999</v>
      </c>
      <c r="AK280" s="918">
        <v>7.91</v>
      </c>
      <c r="AL280" s="930">
        <v>6910</v>
      </c>
      <c r="AM280" s="924">
        <v>0.6</v>
      </c>
      <c r="AN280" s="918">
        <v>1.07</v>
      </c>
      <c r="AO280" s="804">
        <f t="shared" si="76"/>
        <v>5.8878862320332956</v>
      </c>
      <c r="AP280" s="805">
        <f t="shared" si="77"/>
        <v>23.521219565366629</v>
      </c>
      <c r="AQ280" s="938">
        <f t="shared" si="78"/>
        <v>55.36432690316677</v>
      </c>
      <c r="AR280" s="704">
        <f>INDEX(Historical!$C$7:$C$1439,MATCH(B280,Historical!$B$7:$B$1446,0))*IF(AH280="n/a",1.03,IF(AH280&lt;0,1.01,IF(AH280&gt;10,1.1,(1+AH280/100))))</f>
        <v>0.80800000000000005</v>
      </c>
      <c r="AS280" s="937">
        <f t="shared" si="79"/>
        <v>0.88880000000000015</v>
      </c>
      <c r="AT280" s="937">
        <f t="shared" si="83"/>
        <v>0.95910408000000014</v>
      </c>
      <c r="AU280" s="937">
        <f t="shared" si="83"/>
        <v>1.0349692127280001</v>
      </c>
      <c r="AV280" s="937">
        <f t="shared" si="83"/>
        <v>1.1168352774547849</v>
      </c>
      <c r="AW280" s="704">
        <f t="shared" si="80"/>
        <v>4.8077085701827844</v>
      </c>
      <c r="AX280" s="812">
        <f t="shared" si="81"/>
        <v>10.098106637645001</v>
      </c>
      <c r="AY280" s="997">
        <v>1.44</v>
      </c>
      <c r="AZ280" s="924">
        <v>34.99</v>
      </c>
      <c r="BA280" s="924">
        <v>-21.099999999999998</v>
      </c>
      <c r="BB280" s="924">
        <v>4.3</v>
      </c>
      <c r="BC280" s="924">
        <v>-2.04</v>
      </c>
      <c r="BE280" s="666">
        <v>2013</v>
      </c>
      <c r="BF280" s="948" t="e">
        <f>#VALUE!</f>
        <v>#VALUE!</v>
      </c>
      <c r="BG280" s="933">
        <v>6.7</v>
      </c>
    </row>
    <row r="281" spans="1:59" ht="12" customHeight="1" x14ac:dyDescent="0.2">
      <c r="A281" s="611" t="s">
        <v>1194</v>
      </c>
      <c r="B281" s="927" t="s">
        <v>1195</v>
      </c>
      <c r="C281" s="994" t="s">
        <v>108</v>
      </c>
      <c r="D281" s="994" t="s">
        <v>4376</v>
      </c>
      <c r="E281" s="794">
        <v>7</v>
      </c>
      <c r="F281" s="526">
        <v>653</v>
      </c>
      <c r="G281" s="526" t="s">
        <v>106</v>
      </c>
      <c r="H281" s="526" t="s">
        <v>106</v>
      </c>
      <c r="I281" s="926">
        <v>20.02</v>
      </c>
      <c r="J281" s="704">
        <f t="shared" si="69"/>
        <v>2.9970029970029968</v>
      </c>
      <c r="K281" s="929">
        <v>0.15</v>
      </c>
      <c r="L281" s="641">
        <v>4</v>
      </c>
      <c r="M281" s="695">
        <f t="shared" si="70"/>
        <v>0.6</v>
      </c>
      <c r="N281" s="923" t="s">
        <v>107</v>
      </c>
      <c r="O281" s="797">
        <v>0.14000000000000001</v>
      </c>
      <c r="P281" s="917">
        <v>43497</v>
      </c>
      <c r="Q281" s="917">
        <v>43510</v>
      </c>
      <c r="R281" s="695">
        <f t="shared" si="71"/>
        <v>7.1428571428571281</v>
      </c>
      <c r="S281" s="761">
        <f>IF(INDEX(Historical!$D$7:$D$1439,MATCH(B281,Historical!$B$7:$B$1446,0))=0,"n/a",(INDEX(Historical!$C$7:$C$1439,MATCH(B281,Historical!$B$7:$B$1446,0))/INDEX(Historical!$D$7:$D$1439,MATCH(B281,Historical!$B$7:$B$1446,0))-1)*100)</f>
        <v>7.6923076923077094</v>
      </c>
      <c r="T281" s="761">
        <f>IF(INDEX(Historical!$F$7:$F$1432,MATCH(B281,Historical!$B$7:$B$1446,0))=0,"n/a",((INDEX(Historical!$C$7:$C$1439,MATCH(B281,Historical!$B$7:$B$1446,0))/INDEX(Historical!$F$7:$F$1432,MATCH(B281,Historical!$B$7:$B$1446,0)))^(1/3)-1)*100)</f>
        <v>8.3706762661827092</v>
      </c>
      <c r="U281" s="761">
        <f>IF(INDEX(Historical!$H$7:$H$1432,MATCH(B281,Historical!$B$7:$B$1446,0))=0,"n/a",((INDEX(Historical!$C$7:$C$1439,MATCH(B281,Historical!$B$7:$B$1446,0))/INDEX(Historical!$H$7:$H$1432,MATCH(B281,Historical!$B$7:$B$1446,0)))^(1/5)-1)*100)</f>
        <v>14.869835499703509</v>
      </c>
      <c r="V281" s="761">
        <f>IF(INDEX(Historical!$O$7:$O$1432,MATCH(B281,Historical!$B$7:$B$1446,0))=0,"n/a",((INDEX(Historical!$C$7:$C$1439,MATCH(B281,Historical!$B$7:$B$1446,0))/INDEX(Historical!$O$7:$O$1432,MATCH(B281,Historical!$B$7:$B$1446,0)))^(1/10)-1)*100)</f>
        <v>15.077000360017024</v>
      </c>
      <c r="W281" s="762">
        <f t="shared" si="72"/>
        <v>0.98625954398310556</v>
      </c>
      <c r="X281" s="763">
        <f t="shared" si="73"/>
        <v>11.43833499977193</v>
      </c>
      <c r="Y281" s="718"/>
      <c r="Z281" s="704">
        <f t="shared" si="74"/>
        <v>32.258064516129032</v>
      </c>
      <c r="AA281" s="937">
        <f t="shared" si="75"/>
        <v>10.763440860215052</v>
      </c>
      <c r="AB281" s="641">
        <v>12</v>
      </c>
      <c r="AC281" s="918">
        <v>1.86</v>
      </c>
      <c r="AD281" s="918">
        <v>1.35</v>
      </c>
      <c r="AE281" s="918">
        <v>1.9</v>
      </c>
      <c r="AF281" s="918">
        <v>0.96</v>
      </c>
      <c r="AG281" s="918">
        <v>9.1</v>
      </c>
      <c r="AH281" s="918">
        <v>29.4</v>
      </c>
      <c r="AI281" s="918">
        <v>8.85</v>
      </c>
      <c r="AJ281" s="918">
        <v>1.3</v>
      </c>
      <c r="AK281" s="918">
        <v>8</v>
      </c>
      <c r="AL281" s="930">
        <v>173.17</v>
      </c>
      <c r="AM281" s="924">
        <v>4.3</v>
      </c>
      <c r="AN281" s="918">
        <v>0.19</v>
      </c>
      <c r="AO281" s="804">
        <f t="shared" si="76"/>
        <v>7.1033976364914544</v>
      </c>
      <c r="AP281" s="805">
        <f t="shared" si="77"/>
        <v>17.866838496706507</v>
      </c>
      <c r="AQ281" s="938">
        <f t="shared" si="78"/>
        <v>-32.232740695142795</v>
      </c>
      <c r="AR281" s="704">
        <f>INDEX(Historical!$C$7:$C$1439,MATCH(B281,Historical!$B$7:$B$1446,0))*IF(AH281="n/a",1.03,IF(AH281&lt;0,1.01,IF(AH281&gt;10,1.1,(1+AH281/100))))</f>
        <v>0.6160000000000001</v>
      </c>
      <c r="AS281" s="937">
        <f t="shared" si="79"/>
        <v>0.67051600000000011</v>
      </c>
      <c r="AT281" s="937">
        <f t="shared" si="83"/>
        <v>0.72415728000000013</v>
      </c>
      <c r="AU281" s="937">
        <f t="shared" si="83"/>
        <v>0.78208986240000022</v>
      </c>
      <c r="AV281" s="937">
        <f t="shared" si="83"/>
        <v>0.84465705139200031</v>
      </c>
      <c r="AW281" s="704">
        <f t="shared" si="80"/>
        <v>3.6374201937920008</v>
      </c>
      <c r="AX281" s="812">
        <f t="shared" si="81"/>
        <v>18.168932036923081</v>
      </c>
      <c r="AY281" s="997">
        <v>0.86</v>
      </c>
      <c r="AZ281" s="924">
        <v>6.72</v>
      </c>
      <c r="BA281" s="924">
        <v>-25.71</v>
      </c>
      <c r="BB281" s="924">
        <v>-5.7700000000000005</v>
      </c>
      <c r="BC281" s="924">
        <v>-9.49</v>
      </c>
      <c r="BE281" s="666">
        <v>2013</v>
      </c>
      <c r="BF281" s="948" t="e">
        <f>#VALUE!</f>
        <v>#VALUE!</v>
      </c>
      <c r="BG281" s="933">
        <v>0.8</v>
      </c>
    </row>
    <row r="282" spans="1:59" ht="11.25" customHeight="1" x14ac:dyDescent="0.2">
      <c r="A282" s="630" t="s">
        <v>1179</v>
      </c>
      <c r="B282" s="927" t="s">
        <v>1180</v>
      </c>
      <c r="C282" s="994" t="s">
        <v>108</v>
      </c>
      <c r="D282" s="994" t="s">
        <v>4376</v>
      </c>
      <c r="E282" s="794">
        <v>7</v>
      </c>
      <c r="F282" s="526">
        <v>627</v>
      </c>
      <c r="G282" s="526" t="s">
        <v>106</v>
      </c>
      <c r="H282" s="526" t="s">
        <v>106</v>
      </c>
      <c r="I282" s="926">
        <v>18</v>
      </c>
      <c r="J282" s="704">
        <f t="shared" si="69"/>
        <v>2.4444444444444446</v>
      </c>
      <c r="K282" s="929">
        <v>0.11</v>
      </c>
      <c r="L282" s="641">
        <v>4</v>
      </c>
      <c r="M282" s="695">
        <f t="shared" si="70"/>
        <v>0.44</v>
      </c>
      <c r="N282" s="923" t="s">
        <v>220</v>
      </c>
      <c r="O282" s="797">
        <v>0.1</v>
      </c>
      <c r="P282" s="917">
        <v>43377</v>
      </c>
      <c r="Q282" s="917">
        <v>43388</v>
      </c>
      <c r="R282" s="695">
        <f t="shared" si="71"/>
        <v>9.9999999999999947</v>
      </c>
      <c r="S282" s="761">
        <f>IF(INDEX(Historical!$D$7:$D$1439,MATCH(B282,Historical!$B$7:$B$1446,0))=0,"n/a",(INDEX(Historical!$C$7:$C$1439,MATCH(B282,Historical!$B$7:$B$1446,0))/INDEX(Historical!$D$7:$D$1439,MATCH(B282,Historical!$B$7:$B$1446,0))-1)*100)</f>
        <v>2.4999999999999911</v>
      </c>
      <c r="T282" s="761">
        <f>IF(INDEX(Historical!$F$7:$F$1432,MATCH(B282,Historical!$B$7:$B$1446,0))=0,"n/a",((INDEX(Historical!$C$7:$C$1439,MATCH(B282,Historical!$B$7:$B$1446,0))/INDEX(Historical!$F$7:$F$1432,MATCH(B282,Historical!$B$7:$B$1446,0)))^(1/3)-1)*100)</f>
        <v>31.090380159658217</v>
      </c>
      <c r="U282" s="761">
        <f>IF(INDEX(Historical!$H$7:$H$1432,MATCH(B282,Historical!$B$7:$B$1446,0))=0,"n/a",((INDEX(Historical!$C$7:$C$1439,MATCH(B282,Historical!$B$7:$B$1446,0))/INDEX(Historical!$H$7:$H$1432,MATCH(B282,Historical!$B$7:$B$1446,0)))^(1/5)-1)*100)</f>
        <v>30.100280918834876</v>
      </c>
      <c r="V282" s="761" t="str">
        <f>IF(INDEX(Historical!$O$7:$O$1432,MATCH(B282,Historical!$B$7:$B$1446,0))=0,"n/a",((INDEX(Historical!$C$7:$C$1439,MATCH(B282,Historical!$B$7:$B$1446,0))/INDEX(Historical!$O$7:$O$1432,MATCH(B282,Historical!$B$7:$B$1446,0)))^(1/10)-1)*100)</f>
        <v>n/a</v>
      </c>
      <c r="W282" s="762" t="str">
        <f t="shared" si="72"/>
        <v>n/a</v>
      </c>
      <c r="X282" s="763" t="str">
        <f t="shared" si="73"/>
        <v>n/a</v>
      </c>
      <c r="Y282" s="928"/>
      <c r="Z282" s="704" t="str">
        <f t="shared" si="74"/>
        <v>n/a</v>
      </c>
      <c r="AA282" s="937" t="str">
        <f t="shared" si="75"/>
        <v>n/a</v>
      </c>
      <c r="AB282" s="641">
        <v>12</v>
      </c>
      <c r="AC282" s="918" t="s">
        <v>137</v>
      </c>
      <c r="AD282" s="918" t="s">
        <v>137</v>
      </c>
      <c r="AE282" s="918" t="s">
        <v>137</v>
      </c>
      <c r="AF282" s="918" t="s">
        <v>137</v>
      </c>
      <c r="AG282" s="918" t="s">
        <v>137</v>
      </c>
      <c r="AH282" s="918" t="s">
        <v>137</v>
      </c>
      <c r="AI282" s="918" t="s">
        <v>137</v>
      </c>
      <c r="AJ282" s="918" t="s">
        <v>137</v>
      </c>
      <c r="AK282" s="918" t="s">
        <v>137</v>
      </c>
      <c r="AL282" s="930" t="s">
        <v>137</v>
      </c>
      <c r="AM282" s="924" t="s">
        <v>137</v>
      </c>
      <c r="AN282" s="918" t="s">
        <v>137</v>
      </c>
      <c r="AO282" s="804" t="str">
        <f t="shared" si="76"/>
        <v>n/a</v>
      </c>
      <c r="AP282" s="805">
        <f t="shared" si="77"/>
        <v>32.544725363279319</v>
      </c>
      <c r="AQ282" s="938" t="str">
        <f t="shared" si="78"/>
        <v>n/a</v>
      </c>
      <c r="AR282" s="704">
        <f>INDEX(Historical!$C$7:$C$1439,MATCH(B282,Historical!$B$7:$B$1446,0))*IF(AH282="n/a",1.03,IF(AH282&lt;0,1.01,IF(AH282&gt;10,1.1,(1+AH282/100))))</f>
        <v>0.42230000000000001</v>
      </c>
      <c r="AS282" s="937">
        <f t="shared" si="79"/>
        <v>0.43496899999999999</v>
      </c>
      <c r="AT282" s="937">
        <f t="shared" si="83"/>
        <v>0.44801806999999999</v>
      </c>
      <c r="AU282" s="937">
        <f t="shared" si="83"/>
        <v>0.4614586121</v>
      </c>
      <c r="AV282" s="937">
        <f t="shared" si="83"/>
        <v>0.475302370463</v>
      </c>
      <c r="AW282" s="704">
        <f t="shared" si="80"/>
        <v>2.2420480525630002</v>
      </c>
      <c r="AX282" s="812">
        <f t="shared" si="81"/>
        <v>12.455822514238889</v>
      </c>
      <c r="AY282" s="997" t="s">
        <v>137</v>
      </c>
      <c r="AZ282" s="924" t="s">
        <v>137</v>
      </c>
      <c r="BA282" s="924" t="s">
        <v>137</v>
      </c>
      <c r="BB282" s="924" t="s">
        <v>137</v>
      </c>
      <c r="BC282" s="924" t="s">
        <v>137</v>
      </c>
      <c r="BD282" s="963" t="s">
        <v>4301</v>
      </c>
      <c r="BE282" s="666">
        <v>2013</v>
      </c>
      <c r="BF282" s="948" t="e">
        <f>#VALUE!</f>
        <v>#VALUE!</v>
      </c>
      <c r="BG282" s="933" t="s">
        <v>137</v>
      </c>
    </row>
    <row r="283" spans="1:59" ht="11.25" customHeight="1" x14ac:dyDescent="0.2">
      <c r="A283" s="611" t="s">
        <v>1196</v>
      </c>
      <c r="B283" s="927" t="s">
        <v>1197</v>
      </c>
      <c r="C283" s="994" t="s">
        <v>108</v>
      </c>
      <c r="D283" s="994" t="s">
        <v>4376</v>
      </c>
      <c r="E283" s="794">
        <v>7</v>
      </c>
      <c r="F283" s="526">
        <v>616</v>
      </c>
      <c r="G283" s="526" t="s">
        <v>37</v>
      </c>
      <c r="H283" s="526" t="s">
        <v>37</v>
      </c>
      <c r="I283" s="926">
        <v>33.14</v>
      </c>
      <c r="J283" s="704">
        <f t="shared" si="69"/>
        <v>2.5347012673506337</v>
      </c>
      <c r="K283" s="929">
        <v>0.21</v>
      </c>
      <c r="L283" s="641">
        <v>4</v>
      </c>
      <c r="M283" s="695">
        <f t="shared" si="70"/>
        <v>0.84</v>
      </c>
      <c r="N283" s="923" t="s">
        <v>238</v>
      </c>
      <c r="O283" s="797">
        <v>0.18</v>
      </c>
      <c r="P283" s="917">
        <v>43314</v>
      </c>
      <c r="Q283" s="917">
        <v>43329</v>
      </c>
      <c r="R283" s="695">
        <f t="shared" si="71"/>
        <v>16.666666666666664</v>
      </c>
      <c r="S283" s="761">
        <f>IF(INDEX(Historical!$D$7:$D$1439,MATCH(B283,Historical!$B$7:$B$1446,0))=0,"n/a",(INDEX(Historical!$C$7:$C$1439,MATCH(B283,Historical!$B$7:$B$1446,0))/INDEX(Historical!$D$7:$D$1439,MATCH(B283,Historical!$B$7:$B$1446,0))-1)*100)</f>
        <v>14.705882352941192</v>
      </c>
      <c r="T283" s="761">
        <f>IF(INDEX(Historical!$F$7:$F$1432,MATCH(B283,Historical!$B$7:$B$1446,0))=0,"n/a",((INDEX(Historical!$C$7:$C$1439,MATCH(B283,Historical!$B$7:$B$1446,0))/INDEX(Historical!$F$7:$F$1432,MATCH(B283,Historical!$B$7:$B$1446,0)))^(1/3)-1)*100)</f>
        <v>13.040381433805548</v>
      </c>
      <c r="U283" s="761">
        <f>IF(INDEX(Historical!$H$7:$H$1432,MATCH(B283,Historical!$B$7:$B$1446,0))=0,"n/a",((INDEX(Historical!$C$7:$C$1439,MATCH(B283,Historical!$B$7:$B$1446,0))/INDEX(Historical!$H$7:$H$1432,MATCH(B283,Historical!$B$7:$B$1446,0)))^(1/5)-1)*100)</f>
        <v>10.197228772148016</v>
      </c>
      <c r="V283" s="761">
        <f>IF(INDEX(Historical!$O$7:$O$1432,MATCH(B283,Historical!$B$7:$B$1446,0))=0,"n/a",((INDEX(Historical!$C$7:$C$1439,MATCH(B283,Historical!$B$7:$B$1446,0))/INDEX(Historical!$O$7:$O$1432,MATCH(B283,Historical!$B$7:$B$1446,0)))^(1/10)-1)*100)</f>
        <v>-3.5532365978369063</v>
      </c>
      <c r="W283" s="762" t="str">
        <f t="shared" si="72"/>
        <v>n/a</v>
      </c>
      <c r="X283" s="763">
        <f t="shared" si="73"/>
        <v>0.72320771433673881</v>
      </c>
      <c r="Y283" s="715"/>
      <c r="Z283" s="704">
        <f t="shared" si="74"/>
        <v>40.38461538461538</v>
      </c>
      <c r="AA283" s="937">
        <f t="shared" si="75"/>
        <v>15.932692307692307</v>
      </c>
      <c r="AB283" s="641">
        <v>12</v>
      </c>
      <c r="AC283" s="918">
        <v>2.08</v>
      </c>
      <c r="AD283" s="918">
        <v>3.19</v>
      </c>
      <c r="AE283" s="918">
        <v>5.7</v>
      </c>
      <c r="AF283" s="918">
        <v>1.61</v>
      </c>
      <c r="AG283" s="918">
        <v>10.7</v>
      </c>
      <c r="AH283" s="918">
        <v>26.700000000000003</v>
      </c>
      <c r="AI283" s="918">
        <v>1.3299999999999998</v>
      </c>
      <c r="AJ283" s="918">
        <v>14.099999999999998</v>
      </c>
      <c r="AK283" s="918">
        <v>5</v>
      </c>
      <c r="AL283" s="930">
        <v>560.73</v>
      </c>
      <c r="AM283" s="924">
        <v>1.3</v>
      </c>
      <c r="AN283" s="918">
        <v>0</v>
      </c>
      <c r="AO283" s="804">
        <f t="shared" si="76"/>
        <v>-3.2007622681936567</v>
      </c>
      <c r="AP283" s="805">
        <f t="shared" si="77"/>
        <v>12.73193003949865</v>
      </c>
      <c r="AQ283" s="938">
        <f t="shared" si="78"/>
        <v>6.7741845940604506</v>
      </c>
      <c r="AR283" s="704">
        <f>INDEX(Historical!$C$7:$C$1439,MATCH(B283,Historical!$B$7:$B$1446,0))*IF(AH283="n/a",1.03,IF(AH283&lt;0,1.01,IF(AH283&gt;10,1.1,(1+AH283/100))))</f>
        <v>0.8580000000000001</v>
      </c>
      <c r="AS283" s="937">
        <f t="shared" si="79"/>
        <v>0.86941140000000017</v>
      </c>
      <c r="AT283" s="937">
        <f t="shared" si="83"/>
        <v>0.91288197000000026</v>
      </c>
      <c r="AU283" s="937">
        <f t="shared" si="83"/>
        <v>0.95852606850000033</v>
      </c>
      <c r="AV283" s="937">
        <f t="shared" si="83"/>
        <v>1.0064523719250005</v>
      </c>
      <c r="AW283" s="704">
        <f t="shared" si="80"/>
        <v>4.6052718104250019</v>
      </c>
      <c r="AX283" s="812">
        <f t="shared" si="81"/>
        <v>13.896414636164762</v>
      </c>
      <c r="AY283" s="997">
        <v>0.63</v>
      </c>
      <c r="AZ283" s="924">
        <v>22.470000000000002</v>
      </c>
      <c r="BA283" s="924">
        <v>-9.16</v>
      </c>
      <c r="BB283" s="924">
        <v>-4.45</v>
      </c>
      <c r="BC283" s="924">
        <v>-1.35</v>
      </c>
      <c r="BE283" s="666">
        <v>2012</v>
      </c>
      <c r="BF283" s="948" t="e">
        <f>#VALUE!</f>
        <v>#VALUE!</v>
      </c>
      <c r="BG283" s="933">
        <v>1.6</v>
      </c>
    </row>
    <row r="284" spans="1:59" ht="11.25" customHeight="1" x14ac:dyDescent="0.2">
      <c r="A284" s="611" t="s">
        <v>1198</v>
      </c>
      <c r="B284" s="927" t="s">
        <v>1199</v>
      </c>
      <c r="C284" s="994" t="s">
        <v>108</v>
      </c>
      <c r="D284" s="994" t="s">
        <v>4376</v>
      </c>
      <c r="E284" s="794">
        <v>7</v>
      </c>
      <c r="F284" s="526">
        <v>656</v>
      </c>
      <c r="G284" s="526" t="s">
        <v>37</v>
      </c>
      <c r="H284" s="526" t="s">
        <v>37</v>
      </c>
      <c r="I284" s="926">
        <v>19.07</v>
      </c>
      <c r="J284" s="704">
        <f t="shared" si="69"/>
        <v>2.3072889355007864</v>
      </c>
      <c r="K284" s="929">
        <v>0.11</v>
      </c>
      <c r="L284" s="641">
        <v>4</v>
      </c>
      <c r="M284" s="695">
        <f t="shared" si="70"/>
        <v>0.44</v>
      </c>
      <c r="N284" s="923" t="s">
        <v>107</v>
      </c>
      <c r="O284" s="797">
        <v>0.1</v>
      </c>
      <c r="P284" s="917">
        <v>43496</v>
      </c>
      <c r="Q284" s="917">
        <v>43511</v>
      </c>
      <c r="R284" s="695">
        <f t="shared" si="71"/>
        <v>9.9999999999999947</v>
      </c>
      <c r="S284" s="761">
        <f>IF(INDEX(Historical!$D$7:$D$1439,MATCH(B284,Historical!$B$7:$B$1446,0))=0,"n/a",(INDEX(Historical!$C$7:$C$1439,MATCH(B284,Historical!$B$7:$B$1446,0))/INDEX(Historical!$D$7:$D$1439,MATCH(B284,Historical!$B$7:$B$1446,0))-1)*100)</f>
        <v>11.111111111111116</v>
      </c>
      <c r="T284" s="761">
        <f>IF(INDEX(Historical!$F$7:$F$1432,MATCH(B284,Historical!$B$7:$B$1446,0))=0,"n/a",((INDEX(Historical!$C$7:$C$1439,MATCH(B284,Historical!$B$7:$B$1446,0))/INDEX(Historical!$F$7:$F$1432,MATCH(B284,Historical!$B$7:$B$1446,0)))^(1/3)-1)*100)</f>
        <v>12.624788044360603</v>
      </c>
      <c r="U284" s="761">
        <f>IF(INDEX(Historical!$H$7:$H$1432,MATCH(B284,Historical!$B$7:$B$1446,0))=0,"n/a",((INDEX(Historical!$C$7:$C$1439,MATCH(B284,Historical!$B$7:$B$1446,0))/INDEX(Historical!$H$7:$H$1432,MATCH(B284,Historical!$B$7:$B$1446,0)))^(1/5)-1)*100)</f>
        <v>12.700920209792542</v>
      </c>
      <c r="V284" s="761">
        <f>IF(INDEX(Historical!$O$7:$O$1432,MATCH(B284,Historical!$B$7:$B$1446,0))=0,"n/a",((INDEX(Historical!$C$7:$C$1439,MATCH(B284,Historical!$B$7:$B$1446,0))/INDEX(Historical!$O$7:$O$1432,MATCH(B284,Historical!$B$7:$B$1446,0)))^(1/10)-1)*100)</f>
        <v>2.2565182563572872</v>
      </c>
      <c r="W284" s="762">
        <f t="shared" si="72"/>
        <v>5.6285475085389844</v>
      </c>
      <c r="X284" s="763">
        <f t="shared" si="73"/>
        <v>0.9478298664024285</v>
      </c>
      <c r="Y284" s="719"/>
      <c r="Z284" s="704">
        <f t="shared" si="74"/>
        <v>30.344827586206897</v>
      </c>
      <c r="AA284" s="937">
        <f t="shared" si="75"/>
        <v>13.151724137931035</v>
      </c>
      <c r="AB284" s="641">
        <v>12</v>
      </c>
      <c r="AC284" s="918">
        <v>1.45</v>
      </c>
      <c r="AD284" s="918" t="s">
        <v>137</v>
      </c>
      <c r="AE284" s="918">
        <v>3.75</v>
      </c>
      <c r="AF284" s="918">
        <v>1.29</v>
      </c>
      <c r="AG284" s="918">
        <v>10.4</v>
      </c>
      <c r="AH284" s="918">
        <v>44.1</v>
      </c>
      <c r="AI284" s="918">
        <v>7.33</v>
      </c>
      <c r="AJ284" s="918">
        <v>13.4</v>
      </c>
      <c r="AK284" s="918" t="s">
        <v>137</v>
      </c>
      <c r="AL284" s="930">
        <v>148.75</v>
      </c>
      <c r="AM284" s="924">
        <v>6.6000000000000005</v>
      </c>
      <c r="AN284" s="918">
        <v>0.13</v>
      </c>
      <c r="AO284" s="804">
        <f t="shared" si="76"/>
        <v>1.8564850073622932</v>
      </c>
      <c r="AP284" s="805">
        <f t="shared" si="77"/>
        <v>15.008209145293328</v>
      </c>
      <c r="AQ284" s="938">
        <f t="shared" si="78"/>
        <v>-13.164973431912507</v>
      </c>
      <c r="AR284" s="704">
        <f>INDEX(Historical!$C$7:$C$1439,MATCH(B284,Historical!$B$7:$B$1446,0))*IF(AH284="n/a",1.03,IF(AH284&lt;0,1.01,IF(AH284&gt;10,1.1,(1+AH284/100))))</f>
        <v>0.44000000000000006</v>
      </c>
      <c r="AS284" s="937">
        <f t="shared" si="79"/>
        <v>0.47225200000000001</v>
      </c>
      <c r="AT284" s="937">
        <f t="shared" si="83"/>
        <v>0.48641956000000003</v>
      </c>
      <c r="AU284" s="937">
        <f t="shared" si="83"/>
        <v>0.50101214680000006</v>
      </c>
      <c r="AV284" s="937">
        <f t="shared" si="83"/>
        <v>0.51604251120400002</v>
      </c>
      <c r="AW284" s="704">
        <f t="shared" si="80"/>
        <v>2.4157262180040004</v>
      </c>
      <c r="AX284" s="812">
        <f t="shared" si="81"/>
        <v>12.667678122726796</v>
      </c>
      <c r="AY284" s="997">
        <v>0.86</v>
      </c>
      <c r="AZ284" s="924">
        <v>6.35</v>
      </c>
      <c r="BA284" s="924">
        <v>-27.35</v>
      </c>
      <c r="BB284" s="924">
        <v>-4.8899999999999997</v>
      </c>
      <c r="BC284" s="924">
        <v>-15.86</v>
      </c>
      <c r="BE284" s="666">
        <v>2013</v>
      </c>
      <c r="BF284" s="948" t="e">
        <f>#VALUE!</f>
        <v>#VALUE!</v>
      </c>
      <c r="BG284" s="933">
        <v>1</v>
      </c>
    </row>
    <row r="285" spans="1:59" ht="11.25" customHeight="1" x14ac:dyDescent="0.2">
      <c r="A285" s="611" t="s">
        <v>1200</v>
      </c>
      <c r="B285" s="927" t="s">
        <v>1201</v>
      </c>
      <c r="C285" s="994" t="s">
        <v>108</v>
      </c>
      <c r="D285" s="994" t="s">
        <v>4368</v>
      </c>
      <c r="E285" s="794">
        <v>9</v>
      </c>
      <c r="F285" s="526">
        <v>427</v>
      </c>
      <c r="G285" s="526" t="s">
        <v>37</v>
      </c>
      <c r="H285" s="526" t="s">
        <v>37</v>
      </c>
      <c r="I285" s="926">
        <v>28.74</v>
      </c>
      <c r="J285" s="704">
        <f t="shared" si="69"/>
        <v>2.6443980514961729</v>
      </c>
      <c r="K285" s="929">
        <v>0.19</v>
      </c>
      <c r="L285" s="641">
        <v>4</v>
      </c>
      <c r="M285" s="695">
        <f t="shared" si="70"/>
        <v>0.76</v>
      </c>
      <c r="N285" s="923" t="s">
        <v>435</v>
      </c>
      <c r="O285" s="801">
        <v>0.17</v>
      </c>
      <c r="P285" s="917">
        <v>43510</v>
      </c>
      <c r="Q285" s="917">
        <v>43518</v>
      </c>
      <c r="R285" s="695">
        <f t="shared" si="71"/>
        <v>11.764705882352935</v>
      </c>
      <c r="S285" s="761">
        <f>IF(INDEX(Historical!$D$7:$D$1439,MATCH(B285,Historical!$B$7:$B$1446,0))=0,"n/a",(INDEX(Historical!$C$7:$C$1439,MATCH(B285,Historical!$B$7:$B$1446,0))/INDEX(Historical!$D$7:$D$1439,MATCH(B285,Historical!$B$7:$B$1446,0))-1)*100)</f>
        <v>28.000000000000004</v>
      </c>
      <c r="T285" s="761">
        <f>IF(INDEX(Historical!$F$7:$F$1432,MATCH(B285,Historical!$B$7:$B$1446,0))=0,"n/a",((INDEX(Historical!$C$7:$C$1439,MATCH(B285,Historical!$B$7:$B$1446,0))/INDEX(Historical!$F$7:$F$1432,MATCH(B285,Historical!$B$7:$B$1446,0)))^(1/3)-1)*100)</f>
        <v>18.205065790529893</v>
      </c>
      <c r="U285" s="761">
        <f>IF(INDEX(Historical!$H$7:$H$1432,MATCH(B285,Historical!$B$7:$B$1446,0))=0,"n/a",((INDEX(Historical!$C$7:$C$1439,MATCH(B285,Historical!$B$7:$B$1446,0))/INDEX(Historical!$H$7:$H$1432,MATCH(B285,Historical!$B$7:$B$1446,0)))^(1/5)-1)*100)</f>
        <v>26.19146889603865</v>
      </c>
      <c r="V285" s="761">
        <f>IF(INDEX(Historical!$O$7:$O$1432,MATCH(B285,Historical!$B$7:$B$1446,0))=0,"n/a",((INDEX(Historical!$C$7:$C$1439,MATCH(B285,Historical!$B$7:$B$1446,0))/INDEX(Historical!$O$7:$O$1432,MATCH(B285,Historical!$B$7:$B$1446,0)))^(1/10)-1)*100)</f>
        <v>2.098100681516013</v>
      </c>
      <c r="W285" s="762">
        <f t="shared" si="72"/>
        <v>12.483418515985431</v>
      </c>
      <c r="X285" s="763">
        <f t="shared" si="73"/>
        <v>0.79852039317190993</v>
      </c>
      <c r="Y285" s="730" t="s">
        <v>3996</v>
      </c>
      <c r="Z285" s="704">
        <f t="shared" si="74"/>
        <v>33.628318584070797</v>
      </c>
      <c r="AA285" s="937">
        <f t="shared" si="75"/>
        <v>12.716814159292037</v>
      </c>
      <c r="AB285" s="641">
        <v>12</v>
      </c>
      <c r="AC285" s="918">
        <v>2.2599999999999998</v>
      </c>
      <c r="AD285" s="918">
        <v>1.41</v>
      </c>
      <c r="AE285" s="918">
        <v>4.78</v>
      </c>
      <c r="AF285" s="918">
        <v>1.46</v>
      </c>
      <c r="AG285" s="918">
        <v>11.899999999999999</v>
      </c>
      <c r="AH285" s="918">
        <v>39.700000000000003</v>
      </c>
      <c r="AI285" s="918">
        <v>5.7799999999999994</v>
      </c>
      <c r="AJ285" s="918">
        <v>32.800000000000004</v>
      </c>
      <c r="AK285" s="918">
        <v>9</v>
      </c>
      <c r="AL285" s="930">
        <v>595.49</v>
      </c>
      <c r="AM285" s="924">
        <v>1.2</v>
      </c>
      <c r="AN285" s="918">
        <v>0.09</v>
      </c>
      <c r="AO285" s="804">
        <f t="shared" si="76"/>
        <v>16.119052788242783</v>
      </c>
      <c r="AP285" s="805">
        <f t="shared" si="77"/>
        <v>28.835866947534821</v>
      </c>
      <c r="AQ285" s="938">
        <f t="shared" si="78"/>
        <v>-9.1605844909298249</v>
      </c>
      <c r="AR285" s="704">
        <f>INDEX(Historical!$C$7:$C$1439,MATCH(B285,Historical!$B$7:$B$1446,0))*IF(AH285="n/a",1.03,IF(AH285&lt;0,1.01,IF(AH285&gt;10,1.1,(1+AH285/100))))</f>
        <v>0.70400000000000007</v>
      </c>
      <c r="AS285" s="937">
        <f t="shared" si="79"/>
        <v>0.74469120000000011</v>
      </c>
      <c r="AT285" s="937">
        <f t="shared" si="83"/>
        <v>0.81171340800000014</v>
      </c>
      <c r="AU285" s="937">
        <f t="shared" si="83"/>
        <v>0.88476761472000021</v>
      </c>
      <c r="AV285" s="937">
        <f t="shared" si="83"/>
        <v>0.96439670004480027</v>
      </c>
      <c r="AW285" s="704">
        <f t="shared" si="80"/>
        <v>4.1095689227648009</v>
      </c>
      <c r="AX285" s="812">
        <f t="shared" si="81"/>
        <v>14.299126384011137</v>
      </c>
      <c r="AY285" s="997">
        <v>0.96</v>
      </c>
      <c r="AZ285" s="924">
        <v>26.16</v>
      </c>
      <c r="BA285" s="924">
        <v>-17.89</v>
      </c>
      <c r="BB285" s="924">
        <v>-2.42</v>
      </c>
      <c r="BC285" s="924">
        <v>-2.64</v>
      </c>
      <c r="BE285" s="666">
        <v>2011</v>
      </c>
      <c r="BF285" s="948" t="e">
        <f>#VALUE!</f>
        <v>#VALUE!</v>
      </c>
      <c r="BG285" s="933">
        <v>1.5</v>
      </c>
    </row>
    <row r="286" spans="1:59" s="840" customFormat="1" ht="11.25" customHeight="1" x14ac:dyDescent="0.2">
      <c r="A286" s="699" t="s">
        <v>580</v>
      </c>
      <c r="B286" s="848" t="s">
        <v>581</v>
      </c>
      <c r="C286" s="994" t="s">
        <v>108</v>
      </c>
      <c r="D286" s="994" t="s">
        <v>4372</v>
      </c>
      <c r="E286" s="820">
        <v>20</v>
      </c>
      <c r="F286" s="526">
        <v>166</v>
      </c>
      <c r="G286" s="1151" t="s">
        <v>106</v>
      </c>
      <c r="H286" s="1151" t="s">
        <v>106</v>
      </c>
      <c r="I286" s="821">
        <v>248.27</v>
      </c>
      <c r="J286" s="822">
        <f t="shared" si="69"/>
        <v>1.0311354573649656</v>
      </c>
      <c r="K286" s="846">
        <v>0.64</v>
      </c>
      <c r="L286" s="824">
        <v>4</v>
      </c>
      <c r="M286" s="825">
        <f t="shared" si="70"/>
        <v>2.56</v>
      </c>
      <c r="N286" s="826" t="s">
        <v>327</v>
      </c>
      <c r="O286" s="847">
        <v>0.56000000000000005</v>
      </c>
      <c r="P286" s="844">
        <v>43250</v>
      </c>
      <c r="Q286" s="844">
        <v>43270</v>
      </c>
      <c r="R286" s="825">
        <f t="shared" si="71"/>
        <v>14.285714285714276</v>
      </c>
      <c r="S286" s="761">
        <f>IF(INDEX(Historical!$D$7:$D$1439,MATCH(B286,Historical!$B$7:$B$1446,0))=0,"n/a",(INDEX(Historical!$C$7:$C$1439,MATCH(B286,Historical!$B$7:$B$1446,0))/INDEX(Historical!$D$7:$D$1439,MATCH(B286,Historical!$B$7:$B$1446,0))-1)*100)</f>
        <v>13.761467889908241</v>
      </c>
      <c r="T286" s="761">
        <f>IF(INDEX(Historical!$F$7:$F$1432,MATCH(B286,Historical!$B$7:$B$1446,0))=0,"n/a",((INDEX(Historical!$C$7:$C$1439,MATCH(B286,Historical!$B$7:$B$1446,0))/INDEX(Historical!$F$7:$F$1432,MATCH(B286,Historical!$B$7:$B$1446,0)))^(1/3)-1)*100)</f>
        <v>13.19272714569264</v>
      </c>
      <c r="U286" s="761">
        <f>IF(INDEX(Historical!$H$7:$H$1432,MATCH(B286,Historical!$B$7:$B$1446,0))=0,"n/a",((INDEX(Historical!$C$7:$C$1439,MATCH(B286,Historical!$B$7:$B$1446,0))/INDEX(Historical!$H$7:$H$1432,MATCH(B286,Historical!$B$7:$B$1446,0)))^(1/5)-1)*100)</f>
        <v>12.767137012376306</v>
      </c>
      <c r="V286" s="761">
        <f>IF(INDEX(Historical!$O$7:$O$1432,MATCH(B286,Historical!$B$7:$B$1446,0))=0,"n/a",((INDEX(Historical!$C$7:$C$1439,MATCH(B286,Historical!$B$7:$B$1446,0))/INDEX(Historical!$O$7:$O$1432,MATCH(B286,Historical!$B$7:$B$1446,0)))^(1/10)-1)*100)</f>
        <v>14.153905529404565</v>
      </c>
      <c r="W286" s="829">
        <f t="shared" si="72"/>
        <v>0.90202220057585769</v>
      </c>
      <c r="X286" s="830">
        <f t="shared" si="73"/>
        <v>1.1821423159607689</v>
      </c>
      <c r="Y286" s="848"/>
      <c r="Z286" s="822">
        <f t="shared" si="74"/>
        <v>32.947232947232955</v>
      </c>
      <c r="AA286" s="832">
        <f t="shared" si="75"/>
        <v>31.952380952380956</v>
      </c>
      <c r="AB286" s="824">
        <v>8</v>
      </c>
      <c r="AC286" s="833">
        <v>7.77</v>
      </c>
      <c r="AD286" s="833">
        <v>2.72</v>
      </c>
      <c r="AE286" s="833">
        <v>7.11</v>
      </c>
      <c r="AF286" s="833">
        <v>17.48</v>
      </c>
      <c r="AG286" s="833">
        <v>50.8</v>
      </c>
      <c r="AH286" s="833">
        <v>14.099999999999998</v>
      </c>
      <c r="AI286" s="833">
        <v>9.91</v>
      </c>
      <c r="AJ286" s="833">
        <v>10.8</v>
      </c>
      <c r="AK286" s="833">
        <v>11.75</v>
      </c>
      <c r="AL286" s="834">
        <v>9760</v>
      </c>
      <c r="AM286" s="835">
        <v>1.7000000000000002</v>
      </c>
      <c r="AN286" s="833">
        <v>1.06</v>
      </c>
      <c r="AO286" s="836">
        <f t="shared" si="76"/>
        <v>-18.154108482639685</v>
      </c>
      <c r="AP286" s="837">
        <f t="shared" si="77"/>
        <v>13.798272469741272</v>
      </c>
      <c r="AQ286" s="838">
        <f t="shared" si="78"/>
        <v>398.23136929994422</v>
      </c>
      <c r="AR286" s="704">
        <f>INDEX(Historical!$C$7:$C$1439,MATCH(B286,Historical!$B$7:$B$1446,0))*IF(AH286="n/a",1.03,IF(AH286&lt;0,1.01,IF(AH286&gt;10,1.1,(1+AH286/100))))</f>
        <v>2.7280000000000002</v>
      </c>
      <c r="AS286" s="832">
        <f t="shared" si="79"/>
        <v>2.9983447999999999</v>
      </c>
      <c r="AT286" s="832">
        <f t="shared" si="83"/>
        <v>3.2981792800000003</v>
      </c>
      <c r="AU286" s="832">
        <f t="shared" si="83"/>
        <v>3.6279972080000005</v>
      </c>
      <c r="AV286" s="832">
        <f t="shared" si="83"/>
        <v>3.9907969288000009</v>
      </c>
      <c r="AW286" s="822">
        <f t="shared" si="80"/>
        <v>16.643318216800001</v>
      </c>
      <c r="AX286" s="839">
        <f t="shared" si="81"/>
        <v>6.7037170084182547</v>
      </c>
      <c r="AY286" s="998">
        <v>1.1000000000000001</v>
      </c>
      <c r="AZ286" s="835">
        <v>34.58</v>
      </c>
      <c r="BA286" s="835">
        <v>0.61</v>
      </c>
      <c r="BB286" s="835">
        <v>9.1800000000000015</v>
      </c>
      <c r="BC286" s="835">
        <v>13.23</v>
      </c>
      <c r="BD286" s="964"/>
      <c r="BE286" s="666">
        <v>1999</v>
      </c>
      <c r="BF286" s="948" t="e">
        <f>#VALUE!</f>
        <v>#VALUE!</v>
      </c>
      <c r="BG286" s="895">
        <v>19.8</v>
      </c>
    </row>
    <row r="287" spans="1:59" ht="11.25" customHeight="1" x14ac:dyDescent="0.2">
      <c r="A287" s="537" t="s">
        <v>586</v>
      </c>
      <c r="B287" s="927" t="s">
        <v>587</v>
      </c>
      <c r="C287" s="994" t="s">
        <v>112</v>
      </c>
      <c r="D287" s="994" t="s">
        <v>4392</v>
      </c>
      <c r="E287" s="794">
        <v>17</v>
      </c>
      <c r="F287" s="526">
        <v>188</v>
      </c>
      <c r="G287" s="526" t="s">
        <v>115</v>
      </c>
      <c r="H287" s="526" t="s">
        <v>115</v>
      </c>
      <c r="I287" s="926">
        <v>181.41</v>
      </c>
      <c r="J287" s="704">
        <f t="shared" si="69"/>
        <v>1.4332175734524006</v>
      </c>
      <c r="K287" s="929">
        <v>0.65</v>
      </c>
      <c r="L287" s="641">
        <v>4</v>
      </c>
      <c r="M287" s="695">
        <f t="shared" si="70"/>
        <v>2.6</v>
      </c>
      <c r="N287" s="923" t="s">
        <v>588</v>
      </c>
      <c r="O287" s="797">
        <v>0.5</v>
      </c>
      <c r="P287" s="917">
        <v>43273</v>
      </c>
      <c r="Q287" s="917">
        <v>43290</v>
      </c>
      <c r="R287" s="695">
        <f t="shared" si="71"/>
        <v>30.000000000000004</v>
      </c>
      <c r="S287" s="761">
        <f>IF(INDEX(Historical!$D$7:$D$1439,MATCH(B287,Historical!$B$7:$B$1446,0))=0,"n/a",(INDEX(Historical!$C$7:$C$1439,MATCH(B287,Historical!$B$7:$B$1446,0))/INDEX(Historical!$D$7:$D$1439,MATCH(B287,Historical!$B$7:$B$1446,0))-1)*100)</f>
        <v>27.777777777777768</v>
      </c>
      <c r="T287" s="761">
        <f>IF(INDEX(Historical!$F$7:$F$1432,MATCH(B287,Historical!$B$7:$B$1446,0))=0,"n/a",((INDEX(Historical!$C$7:$C$1439,MATCH(B287,Historical!$B$7:$B$1446,0))/INDEX(Historical!$F$7:$F$1432,MATCH(B287,Historical!$B$7:$B$1446,0)))^(1/3)-1)*100)</f>
        <v>36.71886432341158</v>
      </c>
      <c r="U287" s="761">
        <f>IF(INDEX(Historical!$H$7:$H$1432,MATCH(B287,Historical!$B$7:$B$1446,0))=0,"n/a",((INDEX(Historical!$C$7:$C$1439,MATCH(B287,Historical!$B$7:$B$1446,0))/INDEX(Historical!$H$7:$H$1432,MATCH(B287,Historical!$B$7:$B$1446,0)))^(1/5)-1)*100)</f>
        <v>31.722501143559857</v>
      </c>
      <c r="V287" s="761">
        <f>IF(INDEX(Historical!$O$7:$O$1432,MATCH(B287,Historical!$B$7:$B$1446,0))=0,"n/a",((INDEX(Historical!$C$7:$C$1439,MATCH(B287,Historical!$B$7:$B$1446,0))/INDEX(Historical!$O$7:$O$1432,MATCH(B287,Historical!$B$7:$B$1446,0)))^(1/10)-1)*100)</f>
        <v>18.256749658914686</v>
      </c>
      <c r="W287" s="762">
        <f t="shared" si="72"/>
        <v>1.7375766078968995</v>
      </c>
      <c r="X287" s="763">
        <f t="shared" si="73"/>
        <v>6.6088544049083033</v>
      </c>
      <c r="Y287" s="927"/>
      <c r="Z287" s="704">
        <f t="shared" si="74"/>
        <v>22.907488986784141</v>
      </c>
      <c r="AA287" s="937">
        <f t="shared" si="75"/>
        <v>15.983259911894274</v>
      </c>
      <c r="AB287" s="641">
        <v>5</v>
      </c>
      <c r="AC287" s="918">
        <v>11.35</v>
      </c>
      <c r="AD287" s="918">
        <v>1.82</v>
      </c>
      <c r="AE287" s="918">
        <v>0.71</v>
      </c>
      <c r="AF287" s="918">
        <v>2.38</v>
      </c>
      <c r="AG287" s="918" t="s">
        <v>137</v>
      </c>
      <c r="AH287" s="918">
        <v>-2.2999999999999998</v>
      </c>
      <c r="AI287" s="918">
        <v>8.9</v>
      </c>
      <c r="AJ287" s="918">
        <v>4.8</v>
      </c>
      <c r="AK287" s="918">
        <v>8.7999999999999989</v>
      </c>
      <c r="AL287" s="930">
        <v>48630</v>
      </c>
      <c r="AM287" s="924">
        <v>5.7</v>
      </c>
      <c r="AN287" s="918">
        <v>0.93</v>
      </c>
      <c r="AO287" s="804">
        <f t="shared" si="76"/>
        <v>17.172458805117984</v>
      </c>
      <c r="AP287" s="805">
        <f t="shared" si="77"/>
        <v>33.155718717012256</v>
      </c>
      <c r="AQ287" s="938">
        <f t="shared" si="78"/>
        <v>30.025909538246133</v>
      </c>
      <c r="AR287" s="704">
        <f>INDEX(Historical!$C$7:$C$1439,MATCH(B287,Historical!$B$7:$B$1446,0))*IF(AH287="n/a",1.03,IF(AH287&lt;0,1.01,IF(AH287&gt;10,1.1,(1+AH287/100))))</f>
        <v>2.323</v>
      </c>
      <c r="AS287" s="937">
        <f t="shared" si="79"/>
        <v>2.529747</v>
      </c>
      <c r="AT287" s="937">
        <f t="shared" ref="AT287:AV306" si="84">IF($AK287="n/a",1.03*AS287,IF($AK287&lt;0,1.01*AS287,IF($AK287&gt;10,1.1*AS287,(1+$AK287/100)*AS287)))</f>
        <v>2.7523647360000001</v>
      </c>
      <c r="AU287" s="937">
        <f t="shared" si="84"/>
        <v>2.9945728327680001</v>
      </c>
      <c r="AV287" s="937">
        <f t="shared" si="84"/>
        <v>3.2580952420515845</v>
      </c>
      <c r="AW287" s="704">
        <f t="shared" si="80"/>
        <v>13.857779810819585</v>
      </c>
      <c r="AX287" s="812">
        <f t="shared" si="81"/>
        <v>7.6389282899617355</v>
      </c>
      <c r="AY287" s="997">
        <v>1.62</v>
      </c>
      <c r="AZ287" s="924">
        <v>20.18</v>
      </c>
      <c r="BA287" s="924">
        <v>-31.97</v>
      </c>
      <c r="BB287" s="924">
        <v>1.6</v>
      </c>
      <c r="BC287" s="924">
        <v>-14.940000000000001</v>
      </c>
      <c r="BE287" s="666">
        <v>2002</v>
      </c>
      <c r="BF287" s="948" t="e">
        <f>#VALUE!</f>
        <v>#VALUE!</v>
      </c>
      <c r="BG287" s="933" t="s">
        <v>137</v>
      </c>
    </row>
    <row r="288" spans="1:59" ht="11.25" customHeight="1" x14ac:dyDescent="0.2">
      <c r="A288" s="611" t="s">
        <v>236</v>
      </c>
      <c r="B288" s="927" t="s">
        <v>237</v>
      </c>
      <c r="C288" s="994" t="s">
        <v>112</v>
      </c>
      <c r="D288" s="994" t="s">
        <v>213</v>
      </c>
      <c r="E288" s="794">
        <v>27</v>
      </c>
      <c r="F288" s="526">
        <v>104</v>
      </c>
      <c r="G288" s="526" t="s">
        <v>106</v>
      </c>
      <c r="H288" s="526" t="s">
        <v>106</v>
      </c>
      <c r="I288" s="918">
        <v>51.09</v>
      </c>
      <c r="J288" s="704">
        <f t="shared" si="69"/>
        <v>1.1352515169309061</v>
      </c>
      <c r="K288" s="935">
        <v>0.14499999999999999</v>
      </c>
      <c r="L288" s="641">
        <v>4</v>
      </c>
      <c r="M288" s="695">
        <f t="shared" si="70"/>
        <v>0.57999999999999996</v>
      </c>
      <c r="N288" s="923" t="s">
        <v>169</v>
      </c>
      <c r="O288" s="798">
        <v>0.12</v>
      </c>
      <c r="P288" s="917">
        <v>43496</v>
      </c>
      <c r="Q288" s="917">
        <v>43511</v>
      </c>
      <c r="R288" s="695">
        <f t="shared" si="71"/>
        <v>20.833333333333329</v>
      </c>
      <c r="S288" s="761">
        <f>IF(INDEX(Historical!$D$7:$D$1439,MATCH(B288,Historical!$B$7:$B$1446,0))=0,"n/a",(INDEX(Historical!$C$7:$C$1439,MATCH(B288,Historical!$B$7:$B$1446,0))/INDEX(Historical!$D$7:$D$1439,MATCH(B288,Historical!$B$7:$B$1446,0))-1)*100)</f>
        <v>10.650887573964507</v>
      </c>
      <c r="T288" s="761">
        <f>IF(INDEX(Historical!$F$7:$F$1432,MATCH(B288,Historical!$B$7:$B$1446,0))=0,"n/a",((INDEX(Historical!$C$7:$C$1439,MATCH(B288,Historical!$B$7:$B$1446,0))/INDEX(Historical!$F$7:$F$1432,MATCH(B288,Historical!$B$7:$B$1446,0)))^(1/3)-1)*100)</f>
        <v>6.917810999860885</v>
      </c>
      <c r="U288" s="761">
        <f>IF(INDEX(Historical!$H$7:$H$1432,MATCH(B288,Historical!$B$7:$B$1446,0))=0,"n/a",((INDEX(Historical!$C$7:$C$1439,MATCH(B288,Historical!$B$7:$B$1446,0))/INDEX(Historical!$H$7:$H$1432,MATCH(B288,Historical!$B$7:$B$1446,0)))^(1/5)-1)*100)</f>
        <v>8.9171716682548521</v>
      </c>
      <c r="V288" s="761">
        <f>IF(INDEX(Historical!$O$7:$O$1432,MATCH(B288,Historical!$B$7:$B$1446,0))=0,"n/a",((INDEX(Historical!$C$7:$C$1439,MATCH(B288,Historical!$B$7:$B$1446,0))/INDEX(Historical!$O$7:$O$1432,MATCH(B288,Historical!$B$7:$B$1446,0)))^(1/10)-1)*100)</f>
        <v>6.5664849986184715</v>
      </c>
      <c r="W288" s="762">
        <f t="shared" si="72"/>
        <v>1.3579824929366233</v>
      </c>
      <c r="X288" s="763">
        <f t="shared" si="73"/>
        <v>1.5113850285177717</v>
      </c>
      <c r="Y288" s="715"/>
      <c r="Z288" s="704">
        <f t="shared" si="74"/>
        <v>25.892857142857139</v>
      </c>
      <c r="AA288" s="937">
        <f t="shared" si="75"/>
        <v>22.808035714285715</v>
      </c>
      <c r="AB288" s="641">
        <v>12</v>
      </c>
      <c r="AC288" s="918">
        <v>2.2400000000000002</v>
      </c>
      <c r="AD288" s="918">
        <v>1.7</v>
      </c>
      <c r="AE288" s="918">
        <v>1.91</v>
      </c>
      <c r="AF288" s="918">
        <v>3.22</v>
      </c>
      <c r="AG288" s="918">
        <v>14.499999999999998</v>
      </c>
      <c r="AH288" s="918">
        <v>19.900000000000002</v>
      </c>
      <c r="AI288" s="918">
        <v>8.6300000000000008</v>
      </c>
      <c r="AJ288" s="918">
        <v>5.8999999999999995</v>
      </c>
      <c r="AK288" s="918">
        <v>13.4</v>
      </c>
      <c r="AL288" s="930">
        <v>2480</v>
      </c>
      <c r="AM288" s="924">
        <v>1.2</v>
      </c>
      <c r="AN288" s="918">
        <v>0.28000000000000003</v>
      </c>
      <c r="AO288" s="804">
        <f t="shared" si="76"/>
        <v>-12.755612529099958</v>
      </c>
      <c r="AP288" s="805">
        <f t="shared" si="77"/>
        <v>10.052423185185758</v>
      </c>
      <c r="AQ288" s="938">
        <f t="shared" si="78"/>
        <v>80.66774292422356</v>
      </c>
      <c r="AR288" s="704">
        <f>INDEX(Historical!$C$7:$C$1439,MATCH(B288,Historical!$B$7:$B$1446,0))*IF(AH288="n/a",1.03,IF(AH288&lt;0,1.01,IF(AH288&gt;10,1.1,(1+AH288/100))))</f>
        <v>0.5142500000000001</v>
      </c>
      <c r="AS288" s="937">
        <f t="shared" si="79"/>
        <v>0.55862977500000011</v>
      </c>
      <c r="AT288" s="937">
        <f t="shared" si="84"/>
        <v>0.61449275250000013</v>
      </c>
      <c r="AU288" s="937">
        <f t="shared" si="84"/>
        <v>0.67594202775000023</v>
      </c>
      <c r="AV288" s="937">
        <f t="shared" si="84"/>
        <v>0.74353623052500029</v>
      </c>
      <c r="AW288" s="704">
        <f t="shared" si="80"/>
        <v>3.1068507857750007</v>
      </c>
      <c r="AX288" s="812">
        <f t="shared" si="81"/>
        <v>6.0811328748776674</v>
      </c>
      <c r="AY288" s="997">
        <v>1.36</v>
      </c>
      <c r="AZ288" s="924">
        <v>31.44</v>
      </c>
      <c r="BA288" s="924">
        <v>-8.09</v>
      </c>
      <c r="BB288" s="924">
        <v>1.73</v>
      </c>
      <c r="BC288" s="924">
        <v>9.2299999999999986</v>
      </c>
      <c r="BE288" s="666">
        <v>1993</v>
      </c>
      <c r="BF288" s="948" t="e">
        <f>#VALUE!</f>
        <v>#VALUE!</v>
      </c>
      <c r="BG288" s="933">
        <v>8.6999999999999993</v>
      </c>
    </row>
    <row r="289" spans="1:59" ht="11.25" customHeight="1" x14ac:dyDescent="0.2">
      <c r="A289" s="611" t="s">
        <v>1181</v>
      </c>
      <c r="B289" s="927" t="s">
        <v>1182</v>
      </c>
      <c r="C289" s="994" t="s">
        <v>108</v>
      </c>
      <c r="D289" s="994" t="s">
        <v>118</v>
      </c>
      <c r="E289" s="794">
        <v>9</v>
      </c>
      <c r="F289" s="526">
        <v>452</v>
      </c>
      <c r="G289" s="526" t="s">
        <v>37</v>
      </c>
      <c r="H289" s="526" t="s">
        <v>115</v>
      </c>
      <c r="I289" s="926">
        <v>62.72</v>
      </c>
      <c r="J289" s="704">
        <f t="shared" si="69"/>
        <v>3.0612244897959182</v>
      </c>
      <c r="K289" s="929">
        <v>0.48</v>
      </c>
      <c r="L289" s="641">
        <v>4</v>
      </c>
      <c r="M289" s="695">
        <f t="shared" si="70"/>
        <v>1.92</v>
      </c>
      <c r="N289" s="923" t="s">
        <v>152</v>
      </c>
      <c r="O289" s="797">
        <v>0.46</v>
      </c>
      <c r="P289" s="917">
        <v>43538</v>
      </c>
      <c r="Q289" s="917">
        <v>43553</v>
      </c>
      <c r="R289" s="695">
        <f t="shared" si="71"/>
        <v>4.3478260869565135</v>
      </c>
      <c r="S289" s="761">
        <f>IF(INDEX(Historical!$D$7:$D$1439,MATCH(B289,Historical!$B$7:$B$1446,0))=0,"n/a",(INDEX(Historical!$C$7:$C$1439,MATCH(B289,Historical!$B$7:$B$1446,0))/INDEX(Historical!$D$7:$D$1439,MATCH(B289,Historical!$B$7:$B$1446,0))-1)*100)</f>
        <v>4.5454545454545414</v>
      </c>
      <c r="T289" s="761">
        <f>IF(INDEX(Historical!$F$7:$F$1432,MATCH(B289,Historical!$B$7:$B$1446,0))=0,"n/a",((INDEX(Historical!$C$7:$C$1439,MATCH(B289,Historical!$B$7:$B$1446,0))/INDEX(Historical!$F$7:$F$1432,MATCH(B289,Historical!$B$7:$B$1446,0)))^(1/3)-1)*100)</f>
        <v>4.7689553171647248</v>
      </c>
      <c r="U289" s="761">
        <f>IF(INDEX(Historical!$H$7:$H$1432,MATCH(B289,Historical!$B$7:$B$1446,0))=0,"n/a",((INDEX(Historical!$C$7:$C$1439,MATCH(B289,Historical!$B$7:$B$1446,0))/INDEX(Historical!$H$7:$H$1432,MATCH(B289,Historical!$B$7:$B$1446,0)))^(1/5)-1)*100)</f>
        <v>28.754642068338931</v>
      </c>
      <c r="V289" s="761">
        <f>IF(INDEX(Historical!$O$7:$O$1432,MATCH(B289,Historical!$B$7:$B$1446,0))=0,"n/a",((INDEX(Historical!$C$7:$C$1439,MATCH(B289,Historical!$B$7:$B$1446,0))/INDEX(Historical!$O$7:$O$1432,MATCH(B289,Historical!$B$7:$B$1446,0)))^(1/10)-1)*100)</f>
        <v>13.916014412483912</v>
      </c>
      <c r="W289" s="762">
        <f t="shared" si="72"/>
        <v>2.066298669721371</v>
      </c>
      <c r="X289" s="763" t="str">
        <f t="shared" si="73"/>
        <v>n/a</v>
      </c>
      <c r="Y289" s="719"/>
      <c r="Z289" s="704">
        <f t="shared" si="74"/>
        <v>51.063829787234042</v>
      </c>
      <c r="AA289" s="937">
        <f t="shared" si="75"/>
        <v>16.680851063829788</v>
      </c>
      <c r="AB289" s="641">
        <v>12</v>
      </c>
      <c r="AC289" s="918">
        <v>3.76</v>
      </c>
      <c r="AD289" s="918">
        <v>1.18</v>
      </c>
      <c r="AE289" s="918">
        <v>2.1800000000000002</v>
      </c>
      <c r="AF289" s="918">
        <v>1.32</v>
      </c>
      <c r="AG289" s="918">
        <v>7.7</v>
      </c>
      <c r="AH289" s="918">
        <v>-8.1</v>
      </c>
      <c r="AI289" s="918">
        <v>1.01</v>
      </c>
      <c r="AJ289" s="918">
        <v>-2.1999999999999997</v>
      </c>
      <c r="AK289" s="918">
        <v>14.2</v>
      </c>
      <c r="AL289" s="930">
        <v>1580</v>
      </c>
      <c r="AM289" s="924">
        <v>0.1</v>
      </c>
      <c r="AN289" s="918">
        <v>0</v>
      </c>
      <c r="AO289" s="804">
        <f t="shared" si="76"/>
        <v>15.135015494305062</v>
      </c>
      <c r="AP289" s="805">
        <f t="shared" si="77"/>
        <v>31.81586655813485</v>
      </c>
      <c r="AQ289" s="938">
        <f t="shared" si="78"/>
        <v>-1.0752847323777126</v>
      </c>
      <c r="AR289" s="704">
        <f>INDEX(Historical!$C$7:$C$1439,MATCH(B289,Historical!$B$7:$B$1446,0))*IF(AH289="n/a",1.03,IF(AH289&lt;0,1.01,IF(AH289&gt;10,1.1,(1+AH289/100))))</f>
        <v>1.8584000000000001</v>
      </c>
      <c r="AS289" s="937">
        <f t="shared" si="79"/>
        <v>1.8771698400000001</v>
      </c>
      <c r="AT289" s="937">
        <f t="shared" si="84"/>
        <v>2.0648868240000002</v>
      </c>
      <c r="AU289" s="937">
        <f t="shared" si="84"/>
        <v>2.2713755064000005</v>
      </c>
      <c r="AV289" s="937">
        <f t="shared" si="84"/>
        <v>2.4985130570400007</v>
      </c>
      <c r="AW289" s="704">
        <f t="shared" si="80"/>
        <v>10.570345227440001</v>
      </c>
      <c r="AX289" s="812">
        <f t="shared" si="81"/>
        <v>16.853228997831636</v>
      </c>
      <c r="AY289" s="997">
        <v>0.79</v>
      </c>
      <c r="AZ289" s="924">
        <v>1.29</v>
      </c>
      <c r="BA289" s="924">
        <v>-25.2</v>
      </c>
      <c r="BB289" s="924">
        <v>-7.12</v>
      </c>
      <c r="BC289" s="924">
        <v>-13.34</v>
      </c>
      <c r="BE289" s="666">
        <v>2011</v>
      </c>
      <c r="BF289" s="948" t="e">
        <f>#VALUE!</f>
        <v>#VALUE!</v>
      </c>
      <c r="BG289" s="933">
        <v>0.89999999999999991</v>
      </c>
    </row>
    <row r="290" spans="1:59" ht="11.25" customHeight="1" x14ac:dyDescent="0.2">
      <c r="A290" s="611" t="s">
        <v>3843</v>
      </c>
      <c r="B290" s="927" t="s">
        <v>3844</v>
      </c>
      <c r="C290" s="994" t="s">
        <v>108</v>
      </c>
      <c r="D290" s="994" t="s">
        <v>4376</v>
      </c>
      <c r="E290" s="794">
        <v>6</v>
      </c>
      <c r="F290" s="526">
        <v>787</v>
      </c>
      <c r="G290" s="526" t="s">
        <v>106</v>
      </c>
      <c r="H290" s="526" t="s">
        <v>106</v>
      </c>
      <c r="I290" s="926">
        <v>21.93</v>
      </c>
      <c r="J290" s="704">
        <f t="shared" si="69"/>
        <v>3.8303693570451438</v>
      </c>
      <c r="K290" s="929">
        <v>0.21</v>
      </c>
      <c r="L290" s="641">
        <v>4</v>
      </c>
      <c r="M290" s="695">
        <f t="shared" si="70"/>
        <v>0.84</v>
      </c>
      <c r="N290" s="923" t="s">
        <v>320</v>
      </c>
      <c r="O290" s="797">
        <v>0.2</v>
      </c>
      <c r="P290" s="917">
        <v>43538</v>
      </c>
      <c r="Q290" s="917">
        <v>43553</v>
      </c>
      <c r="R290" s="695">
        <f t="shared" si="71"/>
        <v>4.9999999999999902</v>
      </c>
      <c r="S290" s="761">
        <f>IF(INDEX(Historical!$D$7:$D$1439,MATCH(B290,Historical!$B$7:$B$1446,0))=0,"n/a",(INDEX(Historical!$C$7:$C$1439,MATCH(B290,Historical!$B$7:$B$1446,0))/INDEX(Historical!$D$7:$D$1439,MATCH(B290,Historical!$B$7:$B$1446,0))-1)*100)</f>
        <v>11.111111111111116</v>
      </c>
      <c r="T290" s="761">
        <f>IF(INDEX(Historical!$F$7:$F$1432,MATCH(B290,Historical!$B$7:$B$1446,0))=0,"n/a",((INDEX(Historical!$C$7:$C$1439,MATCH(B290,Historical!$B$7:$B$1446,0))/INDEX(Historical!$F$7:$F$1432,MATCH(B290,Historical!$B$7:$B$1446,0)))^(1/3)-1)*100)</f>
        <v>7.7217345015941907</v>
      </c>
      <c r="U290" s="761">
        <f>IF(INDEX(Historical!$H$7:$H$1432,MATCH(B290,Historical!$B$7:$B$1446,0))=0,"n/a",((INDEX(Historical!$C$7:$C$1439,MATCH(B290,Historical!$B$7:$B$1446,0))/INDEX(Historical!$H$7:$H$1432,MATCH(B290,Historical!$B$7:$B$1446,0)))^(1/5)-1)*100)</f>
        <v>8.9976987048345336</v>
      </c>
      <c r="V290" s="761">
        <f>IF(INDEX(Historical!$O$7:$O$1432,MATCH(B290,Historical!$B$7:$B$1446,0))=0,"n/a",((INDEX(Historical!$C$7:$C$1439,MATCH(B290,Historical!$B$7:$B$1446,0))/INDEX(Historical!$O$7:$O$1432,MATCH(B290,Historical!$B$7:$B$1446,0)))^(1/10)-1)*100)</f>
        <v>4.4019629627884527</v>
      </c>
      <c r="W290" s="762">
        <f t="shared" si="72"/>
        <v>2.0440196296278881</v>
      </c>
      <c r="X290" s="763">
        <f t="shared" si="73"/>
        <v>1.0109773825656778</v>
      </c>
      <c r="Y290" s="718"/>
      <c r="Z290" s="704">
        <f t="shared" si="74"/>
        <v>43.75</v>
      </c>
      <c r="AA290" s="937">
        <f t="shared" si="75"/>
        <v>11.421875</v>
      </c>
      <c r="AB290" s="641">
        <v>12</v>
      </c>
      <c r="AC290" s="918">
        <v>1.92</v>
      </c>
      <c r="AD290" s="918">
        <v>1.73</v>
      </c>
      <c r="AE290" s="918">
        <v>2.48</v>
      </c>
      <c r="AF290" s="918">
        <v>1.1299999999999999</v>
      </c>
      <c r="AG290" s="918">
        <v>10.199999999999999</v>
      </c>
      <c r="AH290" s="918">
        <v>24.3</v>
      </c>
      <c r="AI290" s="918">
        <v>5.45</v>
      </c>
      <c r="AJ290" s="918">
        <v>8.9</v>
      </c>
      <c r="AK290" s="918">
        <v>6.6000000000000005</v>
      </c>
      <c r="AL290" s="930">
        <v>637.94000000000005</v>
      </c>
      <c r="AM290" s="924">
        <v>3.6999999999999997</v>
      </c>
      <c r="AN290" s="918">
        <v>0.21</v>
      </c>
      <c r="AO290" s="804">
        <f t="shared" si="76"/>
        <v>1.4061930618796765</v>
      </c>
      <c r="AP290" s="805">
        <f t="shared" si="77"/>
        <v>12.828068061879677</v>
      </c>
      <c r="AQ290" s="938">
        <f t="shared" si="78"/>
        <v>-24.261506191075831</v>
      </c>
      <c r="AR290" s="704">
        <f>INDEX(Historical!$C$7:$C$1439,MATCH(B290,Historical!$B$7:$B$1446,0))*IF(AH290="n/a",1.03,IF(AH290&lt;0,1.01,IF(AH290&gt;10,1.1,(1+AH290/100))))</f>
        <v>0.88000000000000012</v>
      </c>
      <c r="AS290" s="937">
        <f t="shared" si="79"/>
        <v>0.92796000000000012</v>
      </c>
      <c r="AT290" s="937">
        <f t="shared" si="84"/>
        <v>0.98920536000000014</v>
      </c>
      <c r="AU290" s="937">
        <f t="shared" si="84"/>
        <v>1.0544929137600003</v>
      </c>
      <c r="AV290" s="937">
        <f t="shared" si="84"/>
        <v>1.1240894460681603</v>
      </c>
      <c r="AW290" s="704">
        <f t="shared" si="80"/>
        <v>4.9757477198281608</v>
      </c>
      <c r="AX290" s="812">
        <f t="shared" si="81"/>
        <v>22.689228088591705</v>
      </c>
      <c r="AY290" s="997">
        <v>0.88</v>
      </c>
      <c r="AZ290" s="924">
        <v>8.19</v>
      </c>
      <c r="BA290" s="924">
        <v>-21.43</v>
      </c>
      <c r="BB290" s="924">
        <v>-2.76</v>
      </c>
      <c r="BC290" s="924">
        <v>-7.88</v>
      </c>
      <c r="BE290" s="666">
        <v>2014</v>
      </c>
      <c r="BF290" s="948" t="e">
        <f>#VALUE!</f>
        <v>#VALUE!</v>
      </c>
      <c r="BG290" s="933">
        <v>0.8</v>
      </c>
    </row>
    <row r="291" spans="1:59" ht="11.25" customHeight="1" x14ac:dyDescent="0.2">
      <c r="A291" s="537" t="s">
        <v>1204</v>
      </c>
      <c r="B291" s="927" t="s">
        <v>1205</v>
      </c>
      <c r="C291" s="994" t="s">
        <v>108</v>
      </c>
      <c r="D291" s="994" t="s">
        <v>4376</v>
      </c>
      <c r="E291" s="794">
        <v>8</v>
      </c>
      <c r="F291" s="526">
        <v>511</v>
      </c>
      <c r="G291" s="526" t="s">
        <v>106</v>
      </c>
      <c r="H291" s="526" t="s">
        <v>106</v>
      </c>
      <c r="I291" s="926">
        <v>57.78</v>
      </c>
      <c r="J291" s="704">
        <f t="shared" si="69"/>
        <v>1.4537902388369677</v>
      </c>
      <c r="K291" s="929">
        <v>0.21</v>
      </c>
      <c r="L291" s="641">
        <v>4</v>
      </c>
      <c r="M291" s="695">
        <f t="shared" si="70"/>
        <v>0.84</v>
      </c>
      <c r="N291" s="923" t="s">
        <v>164</v>
      </c>
      <c r="O291" s="797">
        <v>0.19</v>
      </c>
      <c r="P291" s="917">
        <v>43265</v>
      </c>
      <c r="Q291" s="917">
        <v>43283</v>
      </c>
      <c r="R291" s="695">
        <f t="shared" si="71"/>
        <v>10.52631578947368</v>
      </c>
      <c r="S291" s="761">
        <f>IF(INDEX(Historical!$D$7:$D$1439,MATCH(B291,Historical!$B$7:$B$1446,0))=0,"n/a",(INDEX(Historical!$C$7:$C$1439,MATCH(B291,Historical!$B$7:$B$1446,0))/INDEX(Historical!$D$7:$D$1439,MATCH(B291,Historical!$B$7:$B$1446,0))-1)*100)</f>
        <v>10.810810810810811</v>
      </c>
      <c r="T291" s="761">
        <f>IF(INDEX(Historical!$F$7:$F$1432,MATCH(B291,Historical!$B$7:$B$1446,0))=0,"n/a",((INDEX(Historical!$C$7:$C$1439,MATCH(B291,Historical!$B$7:$B$1446,0))/INDEX(Historical!$F$7:$F$1432,MATCH(B291,Historical!$B$7:$B$1446,0)))^(1/3)-1)*100)</f>
        <v>10.973904713454852</v>
      </c>
      <c r="U291" s="761">
        <f>IF(INDEX(Historical!$H$7:$H$1432,MATCH(B291,Historical!$B$7:$B$1446,0))=0,"n/a",((INDEX(Historical!$C$7:$C$1439,MATCH(B291,Historical!$B$7:$B$1446,0))/INDEX(Historical!$H$7:$H$1432,MATCH(B291,Historical!$B$7:$B$1446,0)))^(1/5)-1)*100)</f>
        <v>9.9635457832371941</v>
      </c>
      <c r="V291" s="761">
        <f>IF(INDEX(Historical!$O$7:$O$1432,MATCH(B291,Historical!$B$7:$B$1446,0))=0,"n/a",((INDEX(Historical!$C$7:$C$1439,MATCH(B291,Historical!$B$7:$B$1446,0))/INDEX(Historical!$O$7:$O$1432,MATCH(B291,Historical!$B$7:$B$1446,0)))^(1/10)-1)*100)</f>
        <v>6.4231520106765583</v>
      </c>
      <c r="W291" s="762">
        <f t="shared" si="72"/>
        <v>1.5511925868601266</v>
      </c>
      <c r="X291" s="763">
        <f t="shared" si="73"/>
        <v>0.81004437262091</v>
      </c>
      <c r="Y291" s="719"/>
      <c r="Z291" s="704">
        <f t="shared" si="74"/>
        <v>38.009049773755656</v>
      </c>
      <c r="AA291" s="937">
        <f t="shared" si="75"/>
        <v>26.144796380090497</v>
      </c>
      <c r="AB291" s="641">
        <v>12</v>
      </c>
      <c r="AC291" s="918">
        <v>2.21</v>
      </c>
      <c r="AD291" s="918">
        <v>2.62</v>
      </c>
      <c r="AE291" s="918">
        <v>13.49</v>
      </c>
      <c r="AF291" s="918">
        <v>3.71</v>
      </c>
      <c r="AG291" s="918">
        <v>15</v>
      </c>
      <c r="AH291" s="918">
        <v>29.799999999999997</v>
      </c>
      <c r="AI291" s="918">
        <v>4.8599999999999994</v>
      </c>
      <c r="AJ291" s="918">
        <v>12.3</v>
      </c>
      <c r="AK291" s="918">
        <v>10</v>
      </c>
      <c r="AL291" s="930">
        <v>3930</v>
      </c>
      <c r="AM291" s="924">
        <v>1.0999999999999999</v>
      </c>
      <c r="AN291" s="918">
        <v>0</v>
      </c>
      <c r="AO291" s="804">
        <f t="shared" si="76"/>
        <v>-14.727460358016335</v>
      </c>
      <c r="AP291" s="805">
        <f t="shared" si="77"/>
        <v>11.417336022074162</v>
      </c>
      <c r="AQ291" s="938">
        <f t="shared" si="78"/>
        <v>107.6291507794454</v>
      </c>
      <c r="AR291" s="704">
        <f>INDEX(Historical!$C$7:$C$1439,MATCH(B291,Historical!$B$7:$B$1446,0))*IF(AH291="n/a",1.03,IF(AH291&lt;0,1.01,IF(AH291&gt;10,1.1,(1+AH291/100))))</f>
        <v>0.90200000000000002</v>
      </c>
      <c r="AS291" s="937">
        <f t="shared" si="79"/>
        <v>0.94583720000000004</v>
      </c>
      <c r="AT291" s="937">
        <f t="shared" si="84"/>
        <v>1.0404209200000001</v>
      </c>
      <c r="AU291" s="937">
        <f t="shared" si="84"/>
        <v>1.1444630120000001</v>
      </c>
      <c r="AV291" s="937">
        <f t="shared" si="84"/>
        <v>1.2589093132000002</v>
      </c>
      <c r="AW291" s="704">
        <f t="shared" si="80"/>
        <v>5.2916304452000009</v>
      </c>
      <c r="AX291" s="812">
        <f t="shared" si="81"/>
        <v>9.1582389151955716</v>
      </c>
      <c r="AY291" s="997">
        <v>1.02</v>
      </c>
      <c r="AZ291" s="924">
        <v>28.26</v>
      </c>
      <c r="BA291" s="924">
        <v>-13.54</v>
      </c>
      <c r="BB291" s="924">
        <v>-6</v>
      </c>
      <c r="BC291" s="924">
        <v>-2.5299999999999998</v>
      </c>
      <c r="BE291" s="666">
        <v>2011</v>
      </c>
      <c r="BF291" s="948" t="e">
        <f>#VALUE!</f>
        <v>#VALUE!</v>
      </c>
      <c r="BG291" s="933">
        <v>2</v>
      </c>
    </row>
    <row r="292" spans="1:59" ht="11.25" customHeight="1" x14ac:dyDescent="0.2">
      <c r="A292" s="932" t="s">
        <v>589</v>
      </c>
      <c r="B292" s="927" t="s">
        <v>590</v>
      </c>
      <c r="C292" s="994" t="s">
        <v>108</v>
      </c>
      <c r="D292" s="994" t="s">
        <v>4376</v>
      </c>
      <c r="E292" s="794">
        <v>12</v>
      </c>
      <c r="F292" s="526">
        <v>302</v>
      </c>
      <c r="G292" s="526" t="s">
        <v>106</v>
      </c>
      <c r="H292" s="526" t="s">
        <v>106</v>
      </c>
      <c r="I292" s="926">
        <v>40.5</v>
      </c>
      <c r="J292" s="704">
        <f t="shared" si="69"/>
        <v>2.8641975308641974</v>
      </c>
      <c r="K292" s="929">
        <v>0.28999999999999998</v>
      </c>
      <c r="L292" s="641">
        <v>4</v>
      </c>
      <c r="M292" s="695">
        <f t="shared" si="70"/>
        <v>1.1599999999999999</v>
      </c>
      <c r="N292" s="923" t="s">
        <v>241</v>
      </c>
      <c r="O292" s="797">
        <v>0.28000000000000003</v>
      </c>
      <c r="P292" s="917">
        <v>43552</v>
      </c>
      <c r="Q292" s="917">
        <v>43570</v>
      </c>
      <c r="R292" s="695">
        <f t="shared" si="71"/>
        <v>3.5714285714285547</v>
      </c>
      <c r="S292" s="761">
        <f>IF(INDEX(Historical!$D$7:$D$1439,MATCH(B292,Historical!$B$7:$B$1446,0))=0,"n/a",(INDEX(Historical!$C$7:$C$1439,MATCH(B292,Historical!$B$7:$B$1446,0))/INDEX(Historical!$D$7:$D$1439,MATCH(B292,Historical!$B$7:$B$1446,0))-1)*100)</f>
        <v>36.567164179104481</v>
      </c>
      <c r="T292" s="761">
        <f>IF(INDEX(Historical!$F$7:$F$1432,MATCH(B292,Historical!$B$7:$B$1446,0))=0,"n/a",((INDEX(Historical!$C$7:$C$1439,MATCH(B292,Historical!$B$7:$B$1446,0))/INDEX(Historical!$F$7:$F$1432,MATCH(B292,Historical!$B$7:$B$1446,0)))^(1/3)-1)*100)</f>
        <v>16.079378984500803</v>
      </c>
      <c r="U292" s="761">
        <f>IF(INDEX(Historical!$H$7:$H$1432,MATCH(B292,Historical!$B$7:$B$1446,0))=0,"n/a",((INDEX(Historical!$C$7:$C$1439,MATCH(B292,Historical!$B$7:$B$1446,0))/INDEX(Historical!$H$7:$H$1432,MATCH(B292,Historical!$B$7:$B$1446,0)))^(1/5)-1)*100)</f>
        <v>18.294567206553204</v>
      </c>
      <c r="V292" s="761">
        <f>IF(INDEX(Historical!$O$7:$O$1432,MATCH(B292,Historical!$B$7:$B$1446,0))=0,"n/a",((INDEX(Historical!$C$7:$C$1439,MATCH(B292,Historical!$B$7:$B$1446,0))/INDEX(Historical!$O$7:$O$1432,MATCH(B292,Historical!$B$7:$B$1446,0)))^(1/10)-1)*100)</f>
        <v>12.671949998921338</v>
      </c>
      <c r="W292" s="762">
        <f t="shared" si="72"/>
        <v>1.4437057602113703</v>
      </c>
      <c r="X292" s="763" t="str">
        <f t="shared" si="73"/>
        <v>n/a</v>
      </c>
      <c r="Y292" s="730"/>
      <c r="Z292" s="704" t="str">
        <f t="shared" si="74"/>
        <v>n/a</v>
      </c>
      <c r="AA292" s="937" t="str">
        <f t="shared" si="75"/>
        <v>n/a</v>
      </c>
      <c r="AB292" s="641">
        <v>12</v>
      </c>
      <c r="AC292" s="918" t="s">
        <v>137</v>
      </c>
      <c r="AD292" s="918" t="s">
        <v>137</v>
      </c>
      <c r="AE292" s="918" t="s">
        <v>137</v>
      </c>
      <c r="AF292" s="918" t="s">
        <v>137</v>
      </c>
      <c r="AG292" s="918" t="s">
        <v>137</v>
      </c>
      <c r="AH292" s="918" t="s">
        <v>137</v>
      </c>
      <c r="AI292" s="918" t="s">
        <v>137</v>
      </c>
      <c r="AJ292" s="918" t="s">
        <v>137</v>
      </c>
      <c r="AK292" s="918" t="s">
        <v>137</v>
      </c>
      <c r="AL292" s="930" t="s">
        <v>137</v>
      </c>
      <c r="AM292" s="924" t="s">
        <v>137</v>
      </c>
      <c r="AN292" s="918" t="s">
        <v>137</v>
      </c>
      <c r="AO292" s="804" t="str">
        <f t="shared" si="76"/>
        <v>n/a</v>
      </c>
      <c r="AP292" s="805">
        <f t="shared" si="77"/>
        <v>21.1587647374174</v>
      </c>
      <c r="AQ292" s="938" t="str">
        <f t="shared" si="78"/>
        <v>n/a</v>
      </c>
      <c r="AR292" s="704">
        <f>INDEX(Historical!$C$7:$C$1439,MATCH(B292,Historical!$B$7:$B$1446,0))*IF(AH292="n/a",1.03,IF(AH292&lt;0,1.01,IF(AH292&gt;10,1.1,(1+AH292/100))))</f>
        <v>0.94245000000000001</v>
      </c>
      <c r="AS292" s="937">
        <f t="shared" si="79"/>
        <v>0.97072350000000007</v>
      </c>
      <c r="AT292" s="937">
        <f t="shared" si="84"/>
        <v>0.99984520500000007</v>
      </c>
      <c r="AU292" s="937">
        <f t="shared" si="84"/>
        <v>1.0298405611500001</v>
      </c>
      <c r="AV292" s="937">
        <f t="shared" si="84"/>
        <v>1.0607357779845001</v>
      </c>
      <c r="AW292" s="704">
        <f t="shared" si="80"/>
        <v>5.0035950441345003</v>
      </c>
      <c r="AX292" s="812">
        <f t="shared" si="81"/>
        <v>12.354555664529631</v>
      </c>
      <c r="AY292" s="997" t="s">
        <v>137</v>
      </c>
      <c r="AZ292" s="924" t="s">
        <v>137</v>
      </c>
      <c r="BA292" s="924" t="s">
        <v>137</v>
      </c>
      <c r="BB292" s="924" t="s">
        <v>137</v>
      </c>
      <c r="BC292" s="924" t="s">
        <v>137</v>
      </c>
      <c r="BD292" s="963" t="s">
        <v>4301</v>
      </c>
      <c r="BE292" s="666">
        <v>2008</v>
      </c>
      <c r="BF292" s="948" t="e">
        <f>#VALUE!</f>
        <v>#VALUE!</v>
      </c>
      <c r="BG292" s="933" t="s">
        <v>137</v>
      </c>
    </row>
    <row r="293" spans="1:59" ht="11.25" customHeight="1" x14ac:dyDescent="0.2">
      <c r="A293" s="611" t="s">
        <v>1206</v>
      </c>
      <c r="B293" s="927" t="s">
        <v>1207</v>
      </c>
      <c r="C293" s="994" t="s">
        <v>108</v>
      </c>
      <c r="D293" s="994" t="s">
        <v>4376</v>
      </c>
      <c r="E293" s="794">
        <v>8</v>
      </c>
      <c r="F293" s="526">
        <v>580</v>
      </c>
      <c r="G293" s="526" t="s">
        <v>106</v>
      </c>
      <c r="H293" s="526" t="s">
        <v>106</v>
      </c>
      <c r="I293" s="926">
        <v>13.98</v>
      </c>
      <c r="J293" s="704">
        <f t="shared" si="69"/>
        <v>4.0057224606580828</v>
      </c>
      <c r="K293" s="929">
        <v>0.14000000000000001</v>
      </c>
      <c r="L293" s="641">
        <v>4</v>
      </c>
      <c r="M293" s="695">
        <f t="shared" si="70"/>
        <v>0.56000000000000005</v>
      </c>
      <c r="N293" s="923" t="s">
        <v>164</v>
      </c>
      <c r="O293" s="797">
        <v>0.12</v>
      </c>
      <c r="P293" s="917">
        <v>43538</v>
      </c>
      <c r="Q293" s="917">
        <v>43556</v>
      </c>
      <c r="R293" s="695">
        <f t="shared" si="71"/>
        <v>16.666666666666682</v>
      </c>
      <c r="S293" s="761">
        <f>IF(INDEX(Historical!$D$7:$D$1439,MATCH(B293,Historical!$B$7:$B$1446,0))=0,"n/a",(INDEX(Historical!$C$7:$C$1439,MATCH(B293,Historical!$B$7:$B$1446,0))/INDEX(Historical!$D$7:$D$1439,MATCH(B293,Historical!$B$7:$B$1446,0))-1)*100)</f>
        <v>32.352941176470587</v>
      </c>
      <c r="T293" s="761">
        <f>IF(INDEX(Historical!$F$7:$F$1432,MATCH(B293,Historical!$B$7:$B$1446,0))=0,"n/a",((INDEX(Historical!$C$7:$C$1439,MATCH(B293,Historical!$B$7:$B$1446,0))/INDEX(Historical!$F$7:$F$1432,MATCH(B293,Historical!$B$7:$B$1446,0)))^(1/3)-1)*100)</f>
        <v>25.072421800674839</v>
      </c>
      <c r="U293" s="761">
        <f>IF(INDEX(Historical!$H$7:$H$1432,MATCH(B293,Historical!$B$7:$B$1446,0))=0,"n/a",((INDEX(Historical!$C$7:$C$1439,MATCH(B293,Historical!$B$7:$B$1446,0))/INDEX(Historical!$H$7:$H$1432,MATCH(B293,Historical!$B$7:$B$1446,0)))^(1/5)-1)*100)</f>
        <v>22.975474292468157</v>
      </c>
      <c r="V293" s="761">
        <f>IF(INDEX(Historical!$O$7:$O$1432,MATCH(B293,Historical!$B$7:$B$1446,0))=0,"n/a",((INDEX(Historical!$C$7:$C$1439,MATCH(B293,Historical!$B$7:$B$1446,0))/INDEX(Historical!$O$7:$O$1432,MATCH(B293,Historical!$B$7:$B$1446,0)))^(1/10)-1)*100)</f>
        <v>-5.7298481106040189</v>
      </c>
      <c r="W293" s="762" t="str">
        <f t="shared" si="72"/>
        <v>n/a</v>
      </c>
      <c r="X293" s="763">
        <f t="shared" si="73"/>
        <v>0.30151541066231174</v>
      </c>
      <c r="Y293" s="718"/>
      <c r="Z293" s="704">
        <f t="shared" si="74"/>
        <v>33.939393939393945</v>
      </c>
      <c r="AA293" s="937">
        <f t="shared" si="75"/>
        <v>8.4727272727272727</v>
      </c>
      <c r="AB293" s="641">
        <v>12</v>
      </c>
      <c r="AC293" s="918">
        <v>1.65</v>
      </c>
      <c r="AD293" s="918">
        <v>1.35</v>
      </c>
      <c r="AE293" s="918">
        <v>3</v>
      </c>
      <c r="AF293" s="918">
        <v>1.02</v>
      </c>
      <c r="AG293" s="918">
        <v>12.6</v>
      </c>
      <c r="AH293" s="918">
        <v>66.7</v>
      </c>
      <c r="AI293" s="918">
        <v>7.9600000000000009</v>
      </c>
      <c r="AJ293" s="918">
        <v>76.2</v>
      </c>
      <c r="AK293" s="918">
        <v>6.3</v>
      </c>
      <c r="AL293" s="930">
        <v>4640</v>
      </c>
      <c r="AM293" s="924">
        <v>1</v>
      </c>
      <c r="AN293" s="918">
        <v>0.27</v>
      </c>
      <c r="AO293" s="804">
        <f t="shared" si="76"/>
        <v>18.508469480398968</v>
      </c>
      <c r="AP293" s="805">
        <f t="shared" si="77"/>
        <v>26.981196753126241</v>
      </c>
      <c r="AQ293" s="938">
        <f t="shared" si="78"/>
        <v>-38.024442745791333</v>
      </c>
      <c r="AR293" s="704">
        <f>INDEX(Historical!$C$7:$C$1439,MATCH(B293,Historical!$B$7:$B$1446,0))*IF(AH293="n/a",1.03,IF(AH293&lt;0,1.01,IF(AH293&gt;10,1.1,(1+AH293/100))))</f>
        <v>0.49500000000000005</v>
      </c>
      <c r="AS293" s="937">
        <f t="shared" si="79"/>
        <v>0.53440200000000015</v>
      </c>
      <c r="AT293" s="937">
        <f t="shared" si="84"/>
        <v>0.56806932600000015</v>
      </c>
      <c r="AU293" s="937">
        <f t="shared" si="84"/>
        <v>0.60385769353800012</v>
      </c>
      <c r="AV293" s="937">
        <f t="shared" si="84"/>
        <v>0.64190072823089406</v>
      </c>
      <c r="AW293" s="704">
        <f t="shared" si="80"/>
        <v>2.8432297477688944</v>
      </c>
      <c r="AX293" s="812">
        <f t="shared" si="81"/>
        <v>20.337837966873348</v>
      </c>
      <c r="AY293" s="997">
        <v>1.21</v>
      </c>
      <c r="AZ293" s="924">
        <v>13.66</v>
      </c>
      <c r="BA293" s="924">
        <v>-29.220000000000002</v>
      </c>
      <c r="BB293" s="924">
        <v>-6.4799999999999995</v>
      </c>
      <c r="BC293" s="924">
        <v>-14.430000000000001</v>
      </c>
      <c r="BE293" s="666">
        <v>2012</v>
      </c>
      <c r="BF293" s="948" t="e">
        <f>#VALUE!</f>
        <v>#VALUE!</v>
      </c>
      <c r="BG293" s="933">
        <v>1.3</v>
      </c>
    </row>
    <row r="294" spans="1:59" ht="11.25" customHeight="1" x14ac:dyDescent="0.2">
      <c r="A294" s="537" t="s">
        <v>1210</v>
      </c>
      <c r="B294" s="927" t="s">
        <v>1211</v>
      </c>
      <c r="C294" s="994" t="s">
        <v>108</v>
      </c>
      <c r="D294" s="994" t="s">
        <v>4376</v>
      </c>
      <c r="E294" s="794">
        <v>10</v>
      </c>
      <c r="F294" s="526">
        <v>333</v>
      </c>
      <c r="G294" s="526" t="s">
        <v>106</v>
      </c>
      <c r="H294" s="526" t="s">
        <v>106</v>
      </c>
      <c r="I294" s="926">
        <v>39.82</v>
      </c>
      <c r="J294" s="704">
        <f t="shared" si="69"/>
        <v>3.1140130587644399</v>
      </c>
      <c r="K294" s="929">
        <v>0.31</v>
      </c>
      <c r="L294" s="641">
        <v>4</v>
      </c>
      <c r="M294" s="695">
        <f t="shared" si="70"/>
        <v>1.24</v>
      </c>
      <c r="N294" s="923" t="s">
        <v>443</v>
      </c>
      <c r="O294" s="797">
        <v>0.28000000000000003</v>
      </c>
      <c r="P294" s="917">
        <v>43504</v>
      </c>
      <c r="Q294" s="917">
        <v>43517</v>
      </c>
      <c r="R294" s="695">
        <f t="shared" si="71"/>
        <v>10.714285714285703</v>
      </c>
      <c r="S294" s="761">
        <f>IF(INDEX(Historical!$D$7:$D$1439,MATCH(B294,Historical!$B$7:$B$1446,0))=0,"n/a",(INDEX(Historical!$C$7:$C$1439,MATCH(B294,Historical!$B$7:$B$1446,0))/INDEX(Historical!$D$7:$D$1439,MATCH(B294,Historical!$B$7:$B$1446,0))-1)*100)</f>
        <v>16.666666666666675</v>
      </c>
      <c r="T294" s="761">
        <f>IF(INDEX(Historical!$F$7:$F$1432,MATCH(B294,Historical!$B$7:$B$1446,0))=0,"n/a",((INDEX(Historical!$C$7:$C$1439,MATCH(B294,Historical!$B$7:$B$1446,0))/INDEX(Historical!$F$7:$F$1432,MATCH(B294,Historical!$B$7:$B$1446,0)))^(1/3)-1)*100)</f>
        <v>11.868894208139679</v>
      </c>
      <c r="U294" s="761">
        <f>IF(INDEX(Historical!$H$7:$H$1432,MATCH(B294,Historical!$B$7:$B$1446,0))=0,"n/a",((INDEX(Historical!$C$7:$C$1439,MATCH(B294,Historical!$B$7:$B$1446,0))/INDEX(Historical!$H$7:$H$1432,MATCH(B294,Historical!$B$7:$B$1446,0)))^(1/5)-1)*100)</f>
        <v>15.708390490417855</v>
      </c>
      <c r="V294" s="761" t="str">
        <f>IF(INDEX(Historical!$O$7:$O$1432,MATCH(B294,Historical!$B$7:$B$1446,0))=0,"n/a",((INDEX(Historical!$C$7:$C$1439,MATCH(B294,Historical!$B$7:$B$1446,0))/INDEX(Historical!$O$7:$O$1432,MATCH(B294,Historical!$B$7:$B$1446,0)))^(1/10)-1)*100)</f>
        <v>n/a</v>
      </c>
      <c r="W294" s="762" t="str">
        <f t="shared" si="72"/>
        <v>n/a</v>
      </c>
      <c r="X294" s="763">
        <f t="shared" si="73"/>
        <v>2.2124493648475854</v>
      </c>
      <c r="Y294" s="718"/>
      <c r="Z294" s="704">
        <f t="shared" si="74"/>
        <v>45.090909090909093</v>
      </c>
      <c r="AA294" s="937">
        <f t="shared" si="75"/>
        <v>14.48</v>
      </c>
      <c r="AB294" s="641">
        <v>12</v>
      </c>
      <c r="AC294" s="918">
        <v>2.75</v>
      </c>
      <c r="AD294" s="918">
        <v>1.81</v>
      </c>
      <c r="AE294" s="918">
        <v>5.38</v>
      </c>
      <c r="AF294" s="918">
        <v>1.42</v>
      </c>
      <c r="AG294" s="918">
        <v>10.299999999999999</v>
      </c>
      <c r="AH294" s="918">
        <v>36.9</v>
      </c>
      <c r="AI294" s="918">
        <v>6.63</v>
      </c>
      <c r="AJ294" s="918">
        <v>7.1</v>
      </c>
      <c r="AK294" s="918">
        <v>8</v>
      </c>
      <c r="AL294" s="930">
        <v>2550</v>
      </c>
      <c r="AM294" s="924">
        <v>0.3</v>
      </c>
      <c r="AN294" s="918">
        <v>0.06</v>
      </c>
      <c r="AO294" s="804">
        <f t="shared" si="76"/>
        <v>4.3424035491822934</v>
      </c>
      <c r="AP294" s="805">
        <f t="shared" si="77"/>
        <v>18.822403549182294</v>
      </c>
      <c r="AQ294" s="938">
        <f t="shared" si="78"/>
        <v>-4.404556129024173</v>
      </c>
      <c r="AR294" s="704">
        <f>INDEX(Historical!$C$7:$C$1439,MATCH(B294,Historical!$B$7:$B$1446,0))*IF(AH294="n/a",1.03,IF(AH294&lt;0,1.01,IF(AH294&gt;10,1.1,(1+AH294/100))))</f>
        <v>1.2320000000000002</v>
      </c>
      <c r="AS294" s="937">
        <f t="shared" si="79"/>
        <v>1.3136816000000002</v>
      </c>
      <c r="AT294" s="937">
        <f t="shared" si="84"/>
        <v>1.4187761280000004</v>
      </c>
      <c r="AU294" s="937">
        <f t="shared" si="84"/>
        <v>1.5322782182400005</v>
      </c>
      <c r="AV294" s="937">
        <f t="shared" si="84"/>
        <v>1.6548604756992007</v>
      </c>
      <c r="AW294" s="704">
        <f t="shared" si="80"/>
        <v>7.1515964219392014</v>
      </c>
      <c r="AX294" s="812">
        <f t="shared" si="81"/>
        <v>17.959810200751384</v>
      </c>
      <c r="AY294" s="997">
        <v>1.1200000000000001</v>
      </c>
      <c r="AZ294" s="924">
        <v>15.049999999999999</v>
      </c>
      <c r="BA294" s="924">
        <v>-15.370000000000001</v>
      </c>
      <c r="BB294" s="924">
        <v>-1.54</v>
      </c>
      <c r="BC294" s="924">
        <v>-5.48</v>
      </c>
      <c r="BE294" s="666">
        <v>2010</v>
      </c>
      <c r="BF294" s="948" t="e">
        <f>#VALUE!</f>
        <v>#VALUE!</v>
      </c>
      <c r="BG294" s="933">
        <v>1.3</v>
      </c>
    </row>
    <row r="295" spans="1:59" ht="11.25" customHeight="1" x14ac:dyDescent="0.2">
      <c r="A295" s="764" t="s">
        <v>2277</v>
      </c>
      <c r="B295" s="856" t="s">
        <v>2278</v>
      </c>
      <c r="C295" s="994" t="s">
        <v>108</v>
      </c>
      <c r="D295" s="994" t="s">
        <v>4376</v>
      </c>
      <c r="E295" s="794">
        <v>9</v>
      </c>
      <c r="F295" s="526">
        <v>463</v>
      </c>
      <c r="G295" s="526" t="s">
        <v>106</v>
      </c>
      <c r="H295" s="526" t="s">
        <v>106</v>
      </c>
      <c r="I295" s="934">
        <v>27.18</v>
      </c>
      <c r="J295" s="704">
        <f t="shared" si="69"/>
        <v>3.6791758646063282</v>
      </c>
      <c r="K295" s="537">
        <v>0.25</v>
      </c>
      <c r="L295" s="526">
        <v>4</v>
      </c>
      <c r="M295" s="695">
        <f t="shared" si="70"/>
        <v>1</v>
      </c>
      <c r="N295" s="526" t="s">
        <v>4204</v>
      </c>
      <c r="O295" s="645">
        <v>0.24</v>
      </c>
      <c r="P295" s="684">
        <v>43538</v>
      </c>
      <c r="Q295" s="684">
        <v>43557</v>
      </c>
      <c r="R295" s="695">
        <f t="shared" si="71"/>
        <v>4.1666666666666705</v>
      </c>
      <c r="S295" s="761">
        <f>IF(INDEX(Historical!$D$7:$D$1439,MATCH(B295,Historical!$B$7:$B$1446,0))=0,"n/a",(INDEX(Historical!$C$7:$C$1439,MATCH(B295,Historical!$B$7:$B$1446,0))/INDEX(Historical!$D$7:$D$1439,MATCH(B295,Historical!$B$7:$B$1446,0))-1)*100)</f>
        <v>10.588235294117654</v>
      </c>
      <c r="T295" s="761">
        <f>IF(INDEX(Historical!$F$7:$F$1432,MATCH(B295,Historical!$B$7:$B$1446,0))=0,"n/a",((INDEX(Historical!$C$7:$C$1439,MATCH(B295,Historical!$B$7:$B$1446,0))/INDEX(Historical!$F$7:$F$1432,MATCH(B295,Historical!$B$7:$B$1446,0)))^(1/3)-1)*100)</f>
        <v>5.5227147245074937</v>
      </c>
      <c r="U295" s="761">
        <f>IF(INDEX(Historical!$H$7:$H$1432,MATCH(B295,Historical!$B$7:$B$1446,0))=0,"n/a",((INDEX(Historical!$C$7:$C$1439,MATCH(B295,Historical!$B$7:$B$1446,0))/INDEX(Historical!$H$7:$H$1432,MATCH(B295,Historical!$B$7:$B$1446,0)))^(1/5)-1)*100)</f>
        <v>4.9009030249425933</v>
      </c>
      <c r="V295" s="761">
        <f>IF(INDEX(Historical!$O$7:$O$1432,MATCH(B295,Historical!$B$7:$B$1446,0))=0,"n/a",((INDEX(Historical!$C$7:$C$1439,MATCH(B295,Historical!$B$7:$B$1446,0))/INDEX(Historical!$O$7:$O$1432,MATCH(B295,Historical!$B$7:$B$1446,0)))^(1/10)-1)*100)</f>
        <v>5.6996159590350093</v>
      </c>
      <c r="W295" s="762">
        <f t="shared" si="72"/>
        <v>0.85986548219511194</v>
      </c>
      <c r="X295" s="763">
        <f t="shared" si="73"/>
        <v>0.76576609764728021</v>
      </c>
      <c r="Y295" s="705"/>
      <c r="Z295" s="704">
        <f t="shared" si="74"/>
        <v>41.841004184100413</v>
      </c>
      <c r="AA295" s="937">
        <f t="shared" si="75"/>
        <v>11.372384937238493</v>
      </c>
      <c r="AB295" s="641">
        <v>12</v>
      </c>
      <c r="AC295" s="933">
        <v>2.39</v>
      </c>
      <c r="AD295" s="933">
        <v>1.42</v>
      </c>
      <c r="AE295" s="918">
        <v>2.99</v>
      </c>
      <c r="AF295" s="918">
        <v>1.1399999999999999</v>
      </c>
      <c r="AG295" s="918">
        <v>10.199999999999999</v>
      </c>
      <c r="AH295" s="918">
        <v>23.400000000000002</v>
      </c>
      <c r="AI295" s="918">
        <v>6.84</v>
      </c>
      <c r="AJ295" s="741">
        <v>6.4</v>
      </c>
      <c r="AK295" s="741">
        <v>8</v>
      </c>
      <c r="AL295" s="933">
        <v>456.08</v>
      </c>
      <c r="AM295" s="933">
        <v>1</v>
      </c>
      <c r="AN295" s="933">
        <v>0.1</v>
      </c>
      <c r="AO295" s="804">
        <f t="shared" si="76"/>
        <v>-2.7923060476895714</v>
      </c>
      <c r="AP295" s="805">
        <f t="shared" si="77"/>
        <v>8.5800788895489219</v>
      </c>
      <c r="AQ295" s="938">
        <f t="shared" si="78"/>
        <v>-24.092106021831729</v>
      </c>
      <c r="AR295" s="704">
        <f>INDEX(Historical!$C$7:$C$1439,MATCH(B295,Historical!$B$7:$B$1446,0))*IF(AH295="n/a",1.03,IF(AH295&lt;0,1.01,IF(AH295&gt;10,1.1,(1+AH295/100))))</f>
        <v>1.034</v>
      </c>
      <c r="AS295" s="937">
        <f t="shared" si="79"/>
        <v>1.1047256000000001</v>
      </c>
      <c r="AT295" s="937">
        <f t="shared" si="84"/>
        <v>1.1931036480000001</v>
      </c>
      <c r="AU295" s="937">
        <f t="shared" si="84"/>
        <v>1.2885519398400003</v>
      </c>
      <c r="AV295" s="937">
        <f t="shared" si="84"/>
        <v>1.3916360950272004</v>
      </c>
      <c r="AW295" s="704">
        <f t="shared" si="80"/>
        <v>6.0120172828672009</v>
      </c>
      <c r="AX295" s="812">
        <f t="shared" si="81"/>
        <v>22.119268884721123</v>
      </c>
      <c r="AY295" s="790">
        <v>0.91</v>
      </c>
      <c r="AZ295" s="918">
        <v>10.979999999999999</v>
      </c>
      <c r="BA295" s="918">
        <v>-20.87</v>
      </c>
      <c r="BB295" s="918">
        <v>-4.37</v>
      </c>
      <c r="BC295" s="918">
        <v>-9.1</v>
      </c>
      <c r="BE295" s="666">
        <v>2011</v>
      </c>
      <c r="BF295" s="948" t="e">
        <f>#VALUE!</f>
        <v>#VALUE!</v>
      </c>
      <c r="BG295" s="933">
        <v>0.89999999999999991</v>
      </c>
    </row>
    <row r="296" spans="1:59" s="840" customFormat="1" ht="11.25" customHeight="1" x14ac:dyDescent="0.2">
      <c r="A296" s="1032" t="s">
        <v>2274</v>
      </c>
      <c r="B296" s="1033" t="s">
        <v>2275</v>
      </c>
      <c r="C296" s="994" t="s">
        <v>108</v>
      </c>
      <c r="D296" s="994" t="s">
        <v>4376</v>
      </c>
      <c r="E296" s="820">
        <v>9</v>
      </c>
      <c r="F296" s="526">
        <v>415</v>
      </c>
      <c r="G296" s="1151" t="s">
        <v>106</v>
      </c>
      <c r="H296" s="1151" t="s">
        <v>106</v>
      </c>
      <c r="I296" s="1034">
        <v>25.22</v>
      </c>
      <c r="J296" s="822">
        <f t="shared" si="69"/>
        <v>3.4892942109436955</v>
      </c>
      <c r="K296" s="699">
        <v>0.22</v>
      </c>
      <c r="L296" s="1151">
        <v>4</v>
      </c>
      <c r="M296" s="825">
        <f t="shared" si="70"/>
        <v>0.88</v>
      </c>
      <c r="N296" s="1151" t="s">
        <v>493</v>
      </c>
      <c r="O296" s="1035">
        <v>0.18</v>
      </c>
      <c r="P296" s="853">
        <v>43462</v>
      </c>
      <c r="Q296" s="853">
        <v>43480</v>
      </c>
      <c r="R296" s="825">
        <f t="shared" si="71"/>
        <v>22.222222222222225</v>
      </c>
      <c r="S296" s="761">
        <f>IF(INDEX(Historical!$D$7:$D$1439,MATCH(B296,Historical!$B$7:$B$1446,0))=0,"n/a",(INDEX(Historical!$C$7:$C$1439,MATCH(B296,Historical!$B$7:$B$1446,0))/INDEX(Historical!$D$7:$D$1439,MATCH(B296,Historical!$B$7:$B$1446,0))-1)*100)</f>
        <v>13.333333333333353</v>
      </c>
      <c r="T296" s="761">
        <f>IF(INDEX(Historical!$F$7:$F$1432,MATCH(B296,Historical!$B$7:$B$1446,0))=0,"n/a",((INDEX(Historical!$C$7:$C$1439,MATCH(B296,Historical!$B$7:$B$1446,0))/INDEX(Historical!$F$7:$F$1432,MATCH(B296,Historical!$B$7:$B$1446,0)))^(1/3)-1)*100)</f>
        <v>9.3541299792876842</v>
      </c>
      <c r="U296" s="761">
        <f>IF(INDEX(Historical!$H$7:$H$1432,MATCH(B296,Historical!$B$7:$B$1446,0))=0,"n/a",((INDEX(Historical!$C$7:$C$1439,MATCH(B296,Historical!$B$7:$B$1446,0))/INDEX(Historical!$H$7:$H$1432,MATCH(B296,Historical!$B$7:$B$1446,0)))^(1/5)-1)*100)</f>
        <v>7.6669005325678663</v>
      </c>
      <c r="V296" s="761">
        <f>IF(INDEX(Historical!$O$7:$O$1432,MATCH(B296,Historical!$B$7:$B$1446,0))=0,"n/a",((INDEX(Historical!$C$7:$C$1439,MATCH(B296,Historical!$B$7:$B$1446,0))/INDEX(Historical!$O$7:$O$1432,MATCH(B296,Historical!$B$7:$B$1446,0)))^(1/10)-1)*100)</f>
        <v>-0.97501964219197657</v>
      </c>
      <c r="W296" s="829" t="str">
        <f t="shared" si="72"/>
        <v>n/a</v>
      </c>
      <c r="X296" s="830">
        <f t="shared" si="73"/>
        <v>0.86144949804133331</v>
      </c>
      <c r="Y296" s="1036"/>
      <c r="Z296" s="822">
        <f t="shared" si="74"/>
        <v>28.852459016393446</v>
      </c>
      <c r="AA296" s="832">
        <f t="shared" si="75"/>
        <v>8.2688524590163937</v>
      </c>
      <c r="AB296" s="824">
        <v>12</v>
      </c>
      <c r="AC296" s="895">
        <v>3.05</v>
      </c>
      <c r="AD296" s="895">
        <v>1.38</v>
      </c>
      <c r="AE296" s="833">
        <v>3.27</v>
      </c>
      <c r="AF296" s="833">
        <v>1.1000000000000001</v>
      </c>
      <c r="AG296" s="833">
        <v>14.2</v>
      </c>
      <c r="AH296" s="833">
        <v>23.799999999999997</v>
      </c>
      <c r="AI296" s="833">
        <v>11.450000000000001</v>
      </c>
      <c r="AJ296" s="1037">
        <v>8.9</v>
      </c>
      <c r="AK296" s="1037">
        <v>6</v>
      </c>
      <c r="AL296" s="895">
        <v>16930</v>
      </c>
      <c r="AM296" s="895">
        <v>0.3</v>
      </c>
      <c r="AN296" s="895">
        <v>0.97</v>
      </c>
      <c r="AO296" s="836">
        <f t="shared" si="76"/>
        <v>2.8873422844951691</v>
      </c>
      <c r="AP296" s="837">
        <f t="shared" si="77"/>
        <v>11.156194743511563</v>
      </c>
      <c r="AQ296" s="838">
        <f t="shared" si="78"/>
        <v>-36.418948647614499</v>
      </c>
      <c r="AR296" s="704">
        <f>INDEX(Historical!$C$7:$C$1439,MATCH(B296,Historical!$B$7:$B$1446,0))*IF(AH296="n/a",1.03,IF(AH296&lt;0,1.01,IF(AH296&gt;10,1.1,(1+AH296/100))))</f>
        <v>0.74800000000000011</v>
      </c>
      <c r="AS296" s="832">
        <f t="shared" si="79"/>
        <v>0.8228000000000002</v>
      </c>
      <c r="AT296" s="832">
        <f t="shared" si="84"/>
        <v>0.87216800000000028</v>
      </c>
      <c r="AU296" s="832">
        <f t="shared" si="84"/>
        <v>0.92449808000000033</v>
      </c>
      <c r="AV296" s="832">
        <f t="shared" si="84"/>
        <v>0.97996796480000037</v>
      </c>
      <c r="AW296" s="822">
        <f t="shared" si="80"/>
        <v>4.3474340448000008</v>
      </c>
      <c r="AX296" s="839">
        <f t="shared" si="81"/>
        <v>17.238041414750203</v>
      </c>
      <c r="AY296" s="896">
        <v>1.32</v>
      </c>
      <c r="AZ296" s="833">
        <v>14.01</v>
      </c>
      <c r="BA296" s="833">
        <v>-27.26</v>
      </c>
      <c r="BB296" s="833">
        <v>-6.64</v>
      </c>
      <c r="BC296" s="833">
        <v>-8.7800000000000011</v>
      </c>
      <c r="BD296" s="964"/>
      <c r="BE296" s="666">
        <v>2011</v>
      </c>
      <c r="BF296" s="948" t="e">
        <f>#VALUE!</f>
        <v>#VALUE!</v>
      </c>
      <c r="BG296" s="895">
        <v>1.5</v>
      </c>
    </row>
    <row r="297" spans="1:59" ht="11.25" customHeight="1" x14ac:dyDescent="0.2">
      <c r="A297" s="611" t="s">
        <v>1095</v>
      </c>
      <c r="B297" s="927" t="s">
        <v>1096</v>
      </c>
      <c r="C297" s="994" t="s">
        <v>112</v>
      </c>
      <c r="D297" s="994" t="s">
        <v>4402</v>
      </c>
      <c r="E297" s="794">
        <v>7</v>
      </c>
      <c r="F297" s="526">
        <v>677</v>
      </c>
      <c r="G297" s="526" t="s">
        <v>106</v>
      </c>
      <c r="H297" s="526" t="s">
        <v>106</v>
      </c>
      <c r="I297" s="926">
        <v>52.39</v>
      </c>
      <c r="J297" s="704">
        <f t="shared" si="69"/>
        <v>0.72532926130941022</v>
      </c>
      <c r="K297" s="929">
        <v>9.5000000000000001E-2</v>
      </c>
      <c r="L297" s="641">
        <v>4</v>
      </c>
      <c r="M297" s="695">
        <f t="shared" si="70"/>
        <v>0.38</v>
      </c>
      <c r="N297" s="923" t="s">
        <v>997</v>
      </c>
      <c r="O297" s="797">
        <v>0.09</v>
      </c>
      <c r="P297" s="917">
        <v>43532</v>
      </c>
      <c r="Q297" s="917">
        <v>43546</v>
      </c>
      <c r="R297" s="695">
        <f t="shared" si="71"/>
        <v>5.5555555555555607</v>
      </c>
      <c r="S297" s="761">
        <f>IF(INDEX(Historical!$D$7:$D$1439,MATCH(B297,Historical!$B$7:$B$1446,0))=0,"n/a",(INDEX(Historical!$C$7:$C$1439,MATCH(B297,Historical!$B$7:$B$1446,0))/INDEX(Historical!$D$7:$D$1439,MATCH(B297,Historical!$B$7:$B$1446,0))-1)*100)</f>
        <v>11.86440677966103</v>
      </c>
      <c r="T297" s="761">
        <f>IF(INDEX(Historical!$F$7:$F$1432,MATCH(B297,Historical!$B$7:$B$1446,0))=0,"n/a",((INDEX(Historical!$C$7:$C$1439,MATCH(B297,Historical!$B$7:$B$1446,0))/INDEX(Historical!$F$7:$F$1432,MATCH(B297,Historical!$B$7:$B$1446,0)))^(1/3)-1)*100)</f>
        <v>9.6961310486523686</v>
      </c>
      <c r="U297" s="761">
        <f>IF(INDEX(Historical!$H$7:$H$1432,MATCH(B297,Historical!$B$7:$B$1446,0))=0,"n/a",((INDEX(Historical!$C$7:$C$1439,MATCH(B297,Historical!$B$7:$B$1446,0))/INDEX(Historical!$H$7:$H$1432,MATCH(B297,Historical!$B$7:$B$1446,0)))^(1/5)-1)*100)</f>
        <v>9.4608784223157549</v>
      </c>
      <c r="V297" s="761">
        <f>IF(INDEX(Historical!$O$7:$O$1432,MATCH(B297,Historical!$B$7:$B$1446,0))=0,"n/a",((INDEX(Historical!$C$7:$C$1439,MATCH(B297,Historical!$B$7:$B$1446,0))/INDEX(Historical!$O$7:$O$1432,MATCH(B297,Historical!$B$7:$B$1446,0)))^(1/10)-1)*100)</f>
        <v>6.2488268514150569</v>
      </c>
      <c r="W297" s="762">
        <f t="shared" si="72"/>
        <v>1.5140247357267267</v>
      </c>
      <c r="X297" s="763">
        <f t="shared" si="73"/>
        <v>0.28844141531450468</v>
      </c>
      <c r="Y297" s="928"/>
      <c r="Z297" s="704">
        <f t="shared" si="74"/>
        <v>12.624584717607975</v>
      </c>
      <c r="AA297" s="937">
        <f t="shared" si="75"/>
        <v>17.40531561461794</v>
      </c>
      <c r="AB297" s="641">
        <v>12</v>
      </c>
      <c r="AC297" s="918">
        <v>3.01</v>
      </c>
      <c r="AD297" s="918">
        <v>1.74</v>
      </c>
      <c r="AE297" s="918">
        <v>0.92</v>
      </c>
      <c r="AF297" s="918">
        <v>3.9</v>
      </c>
      <c r="AG297" s="918">
        <v>24</v>
      </c>
      <c r="AH297" s="918">
        <v>147.10000000000002</v>
      </c>
      <c r="AI297" s="918">
        <v>7.37</v>
      </c>
      <c r="AJ297" s="918">
        <v>32.800000000000004</v>
      </c>
      <c r="AK297" s="918">
        <v>10</v>
      </c>
      <c r="AL297" s="930">
        <v>2000</v>
      </c>
      <c r="AM297" s="924">
        <v>1.6</v>
      </c>
      <c r="AN297" s="918">
        <v>0.15</v>
      </c>
      <c r="AO297" s="804">
        <f t="shared" si="76"/>
        <v>-7.2191079309927755</v>
      </c>
      <c r="AP297" s="805">
        <f t="shared" si="77"/>
        <v>10.186207683625165</v>
      </c>
      <c r="AQ297" s="938">
        <f t="shared" si="78"/>
        <v>73.69287185145059</v>
      </c>
      <c r="AR297" s="704">
        <f>INDEX(Historical!$C$7:$C$1439,MATCH(B297,Historical!$B$7:$B$1446,0))*IF(AH297="n/a",1.03,IF(AH297&lt;0,1.01,IF(AH297&gt;10,1.1,(1+AH297/100))))</f>
        <v>0.36300000000000004</v>
      </c>
      <c r="AS297" s="937">
        <f t="shared" si="79"/>
        <v>0.38975310000000007</v>
      </c>
      <c r="AT297" s="937">
        <f t="shared" si="84"/>
        <v>0.42872841000000012</v>
      </c>
      <c r="AU297" s="937">
        <f t="shared" si="84"/>
        <v>0.47160125100000017</v>
      </c>
      <c r="AV297" s="937">
        <f t="shared" si="84"/>
        <v>0.51876137610000017</v>
      </c>
      <c r="AW297" s="704">
        <f t="shared" si="80"/>
        <v>2.1718441371000003</v>
      </c>
      <c r="AX297" s="812">
        <f t="shared" si="81"/>
        <v>4.1455318516892543</v>
      </c>
      <c r="AY297" s="997">
        <v>1.33</v>
      </c>
      <c r="AZ297" s="924">
        <v>31.14</v>
      </c>
      <c r="BA297" s="924">
        <v>-12.44</v>
      </c>
      <c r="BB297" s="924">
        <v>3.4099999999999997</v>
      </c>
      <c r="BC297" s="924">
        <v>2.2200000000000002</v>
      </c>
      <c r="BE297" s="666">
        <v>2013</v>
      </c>
      <c r="BF297" s="948" t="e">
        <f>#VALUE!</f>
        <v>#VALUE!</v>
      </c>
      <c r="BG297" s="933">
        <v>11.4</v>
      </c>
    </row>
    <row r="298" spans="1:59" ht="11.25" customHeight="1" x14ac:dyDescent="0.2">
      <c r="A298" s="537" t="s">
        <v>1224</v>
      </c>
      <c r="B298" s="927" t="s">
        <v>1225</v>
      </c>
      <c r="C298" s="994" t="s">
        <v>247</v>
      </c>
      <c r="D298" s="994" t="s">
        <v>4354</v>
      </c>
      <c r="E298" s="794">
        <v>9</v>
      </c>
      <c r="F298" s="526">
        <v>478</v>
      </c>
      <c r="G298" s="526" t="s">
        <v>106</v>
      </c>
      <c r="H298" s="526" t="s">
        <v>106</v>
      </c>
      <c r="I298" s="926">
        <v>60.6</v>
      </c>
      <c r="J298" s="704">
        <f t="shared" si="69"/>
        <v>2.5082508250825084</v>
      </c>
      <c r="K298" s="929">
        <v>0.38</v>
      </c>
      <c r="L298" s="641">
        <v>4</v>
      </c>
      <c r="M298" s="695">
        <f t="shared" si="70"/>
        <v>1.52</v>
      </c>
      <c r="N298" s="923" t="s">
        <v>244</v>
      </c>
      <c r="O298" s="797">
        <v>0.34499999999999997</v>
      </c>
      <c r="P298" s="917">
        <v>43572</v>
      </c>
      <c r="Q298" s="917">
        <v>43588</v>
      </c>
      <c r="R298" s="695">
        <f t="shared" si="71"/>
        <v>10.144927536231894</v>
      </c>
      <c r="S298" s="761">
        <f>IF(INDEX(Historical!$D$7:$D$1439,MATCH(B298,Historical!$B$7:$B$1446,0))=0,"n/a",(INDEX(Historical!$C$7:$C$1439,MATCH(B298,Historical!$B$7:$B$1446,0))/INDEX(Historical!$D$7:$D$1439,MATCH(B298,Historical!$B$7:$B$1446,0))-1)*100)</f>
        <v>11.618257261410768</v>
      </c>
      <c r="T298" s="761">
        <f>IF(INDEX(Historical!$F$7:$F$1432,MATCH(B298,Historical!$B$7:$B$1446,0))=0,"n/a",((INDEX(Historical!$C$7:$C$1439,MATCH(B298,Historical!$B$7:$B$1446,0))/INDEX(Historical!$F$7:$F$1432,MATCH(B298,Historical!$B$7:$B$1446,0)))^(1/3)-1)*100)</f>
        <v>11.510779069974575</v>
      </c>
      <c r="U298" s="761">
        <f>IF(INDEX(Historical!$H$7:$H$1432,MATCH(B298,Historical!$B$7:$B$1446,0))=0,"n/a",((INDEX(Historical!$C$7:$C$1439,MATCH(B298,Historical!$B$7:$B$1446,0))/INDEX(Historical!$H$7:$H$1432,MATCH(B298,Historical!$B$7:$B$1446,0)))^(1/5)-1)*100)</f>
        <v>11.513009414645747</v>
      </c>
      <c r="V298" s="761">
        <f>IF(INDEX(Historical!$O$7:$O$1432,MATCH(B298,Historical!$B$7:$B$1446,0))=0,"n/a",((INDEX(Historical!$C$7:$C$1439,MATCH(B298,Historical!$B$7:$B$1446,0))/INDEX(Historical!$O$7:$O$1432,MATCH(B298,Historical!$B$7:$B$1446,0)))^(1/10)-1)*100)</f>
        <v>8.8693033669262622</v>
      </c>
      <c r="W298" s="762">
        <f t="shared" si="72"/>
        <v>1.2980736973749141</v>
      </c>
      <c r="X298" s="763">
        <f t="shared" si="73"/>
        <v>3.8376698048819158</v>
      </c>
      <c r="Y298" s="1008"/>
      <c r="Z298" s="704">
        <f t="shared" si="74"/>
        <v>34.389140271493211</v>
      </c>
      <c r="AA298" s="937">
        <f t="shared" si="75"/>
        <v>13.710407239819006</v>
      </c>
      <c r="AB298" s="641">
        <v>1</v>
      </c>
      <c r="AC298" s="918">
        <v>4.42</v>
      </c>
      <c r="AD298" s="918">
        <v>1.31</v>
      </c>
      <c r="AE298" s="918">
        <v>0.91</v>
      </c>
      <c r="AF298" s="918">
        <v>2.83</v>
      </c>
      <c r="AG298" s="918">
        <v>12.2</v>
      </c>
      <c r="AH298" s="918">
        <v>-39.1</v>
      </c>
      <c r="AI298" s="918">
        <v>8.2900000000000009</v>
      </c>
      <c r="AJ298" s="918">
        <v>3</v>
      </c>
      <c r="AK298" s="918">
        <v>10.459999999999999</v>
      </c>
      <c r="AL298" s="930">
        <v>7190</v>
      </c>
      <c r="AM298" s="924">
        <v>0.6</v>
      </c>
      <c r="AN298" s="918">
        <v>0.05</v>
      </c>
      <c r="AO298" s="804">
        <f t="shared" si="76"/>
        <v>0.31085299990925108</v>
      </c>
      <c r="AP298" s="805">
        <f t="shared" si="77"/>
        <v>14.021260239728257</v>
      </c>
      <c r="AQ298" s="938">
        <f t="shared" si="78"/>
        <v>31.318869742805443</v>
      </c>
      <c r="AR298" s="704">
        <f>INDEX(Historical!$C$7:$C$1439,MATCH(B298,Historical!$B$7:$B$1446,0))*IF(AH298="n/a",1.03,IF(AH298&lt;0,1.01,IF(AH298&gt;10,1.1,(1+AH298/100))))</f>
        <v>1.3584499999999999</v>
      </c>
      <c r="AS298" s="937">
        <f t="shared" si="79"/>
        <v>1.4710655049999999</v>
      </c>
      <c r="AT298" s="937">
        <f t="shared" si="84"/>
        <v>1.6181720555000001</v>
      </c>
      <c r="AU298" s="937">
        <f t="shared" si="84"/>
        <v>1.7799892610500003</v>
      </c>
      <c r="AV298" s="937">
        <f t="shared" si="84"/>
        <v>1.9579881871550004</v>
      </c>
      <c r="AW298" s="704">
        <f t="shared" si="80"/>
        <v>8.1856650087050014</v>
      </c>
      <c r="AX298" s="812">
        <f t="shared" si="81"/>
        <v>13.507698034166667</v>
      </c>
      <c r="AY298" s="997">
        <v>0.73</v>
      </c>
      <c r="AZ298" s="924">
        <v>51.42</v>
      </c>
      <c r="BA298" s="924">
        <v>-10.879999999999999</v>
      </c>
      <c r="BB298" s="924">
        <v>3.2</v>
      </c>
      <c r="BC298" s="924">
        <v>14.829999999999998</v>
      </c>
      <c r="BE298" s="666">
        <v>2011</v>
      </c>
      <c r="BF298" s="948" t="e">
        <f>#VALUE!</f>
        <v>#VALUE!</v>
      </c>
      <c r="BG298" s="933">
        <v>7.9</v>
      </c>
    </row>
    <row r="299" spans="1:59" ht="11.25" customHeight="1" x14ac:dyDescent="0.2">
      <c r="A299" s="537" t="s">
        <v>591</v>
      </c>
      <c r="B299" s="927" t="s">
        <v>592</v>
      </c>
      <c r="C299" s="994" t="s">
        <v>108</v>
      </c>
      <c r="D299" s="994" t="s">
        <v>4376</v>
      </c>
      <c r="E299" s="794">
        <v>23</v>
      </c>
      <c r="F299" s="526">
        <v>147</v>
      </c>
      <c r="G299" s="526" t="s">
        <v>37</v>
      </c>
      <c r="H299" s="526" t="s">
        <v>37</v>
      </c>
      <c r="I299" s="918">
        <v>21.93</v>
      </c>
      <c r="J299" s="704">
        <f t="shared" si="69"/>
        <v>3.1007751937984498</v>
      </c>
      <c r="K299" s="935">
        <v>0.17</v>
      </c>
      <c r="L299" s="641">
        <v>4</v>
      </c>
      <c r="M299" s="695">
        <f t="shared" si="70"/>
        <v>0.68</v>
      </c>
      <c r="N299" s="923" t="s">
        <v>460</v>
      </c>
      <c r="O299" s="798">
        <v>0.15</v>
      </c>
      <c r="P299" s="917">
        <v>43382</v>
      </c>
      <c r="Q299" s="917">
        <v>43392</v>
      </c>
      <c r="R299" s="695">
        <f t="shared" si="71"/>
        <v>13.333333333333346</v>
      </c>
      <c r="S299" s="761">
        <f>IF(INDEX(Historical!$D$7:$D$1439,MATCH(B299,Historical!$B$7:$B$1446,0))=0,"n/a",(INDEX(Historical!$C$7:$C$1439,MATCH(B299,Historical!$B$7:$B$1446,0))/INDEX(Historical!$D$7:$D$1439,MATCH(B299,Historical!$B$7:$B$1446,0))-1)*100)</f>
        <v>8.7719298245613864</v>
      </c>
      <c r="T299" s="761">
        <f>IF(INDEX(Historical!$F$7:$F$1432,MATCH(B299,Historical!$B$7:$B$1446,0))=0,"n/a",((INDEX(Historical!$C$7:$C$1439,MATCH(B299,Historical!$B$7:$B$1446,0))/INDEX(Historical!$F$7:$F$1432,MATCH(B299,Historical!$B$7:$B$1446,0)))^(1/3)-1)*100)</f>
        <v>6.4953735209395624</v>
      </c>
      <c r="U299" s="761">
        <f>IF(INDEX(Historical!$H$7:$H$1432,MATCH(B299,Historical!$B$7:$B$1446,0))=0,"n/a",((INDEX(Historical!$C$7:$C$1439,MATCH(B299,Historical!$B$7:$B$1446,0))/INDEX(Historical!$H$7:$H$1432,MATCH(B299,Historical!$B$7:$B$1446,0)))^(1/5)-1)*100)</f>
        <v>6.672031681206736</v>
      </c>
      <c r="V299" s="761">
        <f>IF(INDEX(Historical!$O$7:$O$1432,MATCH(B299,Historical!$B$7:$B$1446,0))=0,"n/a",((INDEX(Historical!$C$7:$C$1439,MATCH(B299,Historical!$B$7:$B$1446,0))/INDEX(Historical!$O$7:$O$1432,MATCH(B299,Historical!$B$7:$B$1446,0)))^(1/10)-1)*100)</f>
        <v>8.2737966788736905</v>
      </c>
      <c r="W299" s="762">
        <f t="shared" si="72"/>
        <v>0.80640508102442243</v>
      </c>
      <c r="X299" s="763">
        <f t="shared" si="73"/>
        <v>0.70231912433755117</v>
      </c>
      <c r="Y299" s="715"/>
      <c r="Z299" s="704">
        <f t="shared" si="74"/>
        <v>41.717791411042946</v>
      </c>
      <c r="AA299" s="937">
        <f t="shared" si="75"/>
        <v>13.45398773006135</v>
      </c>
      <c r="AB299" s="641">
        <v>12</v>
      </c>
      <c r="AC299" s="918">
        <v>1.63</v>
      </c>
      <c r="AD299" s="918">
        <v>1.92</v>
      </c>
      <c r="AE299" s="918">
        <v>4.1500000000000004</v>
      </c>
      <c r="AF299" s="918">
        <v>1.44</v>
      </c>
      <c r="AG299" s="918">
        <v>11</v>
      </c>
      <c r="AH299" s="918">
        <v>11</v>
      </c>
      <c r="AI299" s="918">
        <v>1.0900000000000001</v>
      </c>
      <c r="AJ299" s="918">
        <v>9.5</v>
      </c>
      <c r="AK299" s="918">
        <v>7.0000000000000009</v>
      </c>
      <c r="AL299" s="930">
        <v>573.47</v>
      </c>
      <c r="AM299" s="924">
        <v>3.4000000000000004</v>
      </c>
      <c r="AN299" s="918">
        <v>0.93</v>
      </c>
      <c r="AO299" s="804">
        <f t="shared" si="76"/>
        <v>-3.681180855056164</v>
      </c>
      <c r="AP299" s="805">
        <f t="shared" si="77"/>
        <v>9.7728068750051857</v>
      </c>
      <c r="AQ299" s="938">
        <f t="shared" si="78"/>
        <v>-7.2069391212938649</v>
      </c>
      <c r="AR299" s="704">
        <f>INDEX(Historical!$C$7:$C$1439,MATCH(B299,Historical!$B$7:$B$1446,0))*IF(AH299="n/a",1.03,IF(AH299&lt;0,1.01,IF(AH299&gt;10,1.1,(1+AH299/100))))</f>
        <v>0.68200000000000005</v>
      </c>
      <c r="AS299" s="937">
        <f t="shared" si="79"/>
        <v>0.68943379999999999</v>
      </c>
      <c r="AT299" s="937">
        <f t="shared" si="84"/>
        <v>0.73769416600000004</v>
      </c>
      <c r="AU299" s="937">
        <f t="shared" si="84"/>
        <v>0.7893327576200001</v>
      </c>
      <c r="AV299" s="937">
        <f t="shared" si="84"/>
        <v>0.8445860506534002</v>
      </c>
      <c r="AW299" s="704">
        <f t="shared" si="80"/>
        <v>3.7430467742734002</v>
      </c>
      <c r="AX299" s="812">
        <f t="shared" si="81"/>
        <v>17.068156745432741</v>
      </c>
      <c r="AY299" s="997">
        <v>0.68</v>
      </c>
      <c r="AZ299" s="924">
        <v>25.1</v>
      </c>
      <c r="BA299" s="924">
        <v>-23.05</v>
      </c>
      <c r="BB299" s="924">
        <v>-0.57000000000000006</v>
      </c>
      <c r="BC299" s="924">
        <v>-0.48</v>
      </c>
      <c r="BE299" s="666">
        <v>1997</v>
      </c>
      <c r="BF299" s="948" t="e">
        <f>#VALUE!</f>
        <v>#VALUE!</v>
      </c>
      <c r="BG299" s="933">
        <v>1</v>
      </c>
    </row>
    <row r="300" spans="1:59" ht="11.25" customHeight="1" x14ac:dyDescent="0.2">
      <c r="A300" s="537" t="s">
        <v>1222</v>
      </c>
      <c r="B300" s="927" t="s">
        <v>1223</v>
      </c>
      <c r="C300" s="994" t="s">
        <v>4227</v>
      </c>
      <c r="D300" s="994" t="s">
        <v>4375</v>
      </c>
      <c r="E300" s="794">
        <v>9</v>
      </c>
      <c r="F300" s="526">
        <v>437</v>
      </c>
      <c r="G300" s="526" t="s">
        <v>106</v>
      </c>
      <c r="H300" s="526" t="s">
        <v>106</v>
      </c>
      <c r="I300" s="926">
        <v>47.58</v>
      </c>
      <c r="J300" s="704">
        <f t="shared" si="69"/>
        <v>1.4291719209751998</v>
      </c>
      <c r="K300" s="929">
        <v>0.17</v>
      </c>
      <c r="L300" s="641">
        <v>4</v>
      </c>
      <c r="M300" s="695">
        <f t="shared" si="70"/>
        <v>0.68</v>
      </c>
      <c r="N300" s="923" t="s">
        <v>228</v>
      </c>
      <c r="O300" s="797">
        <v>0.16</v>
      </c>
      <c r="P300" s="917">
        <v>43517</v>
      </c>
      <c r="Q300" s="917">
        <v>43532</v>
      </c>
      <c r="R300" s="695">
        <f t="shared" si="71"/>
        <v>6.2500000000000053</v>
      </c>
      <c r="S300" s="761">
        <f>IF(INDEX(Historical!$D$7:$D$1439,MATCH(B300,Historical!$B$7:$B$1446,0))=0,"n/a",(INDEX(Historical!$C$7:$C$1439,MATCH(B300,Historical!$B$7:$B$1446,0))/INDEX(Historical!$D$7:$D$1439,MATCH(B300,Historical!$B$7:$B$1446,0))-1)*100)</f>
        <v>6.6666666666666652</v>
      </c>
      <c r="T300" s="761">
        <f>IF(INDEX(Historical!$F$7:$F$1432,MATCH(B300,Historical!$B$7:$B$1446,0))=0,"n/a",((INDEX(Historical!$C$7:$C$1439,MATCH(B300,Historical!$B$7:$B$1446,0))/INDEX(Historical!$F$7:$F$1432,MATCH(B300,Historical!$B$7:$B$1446,0)))^(1/3)-1)*100)</f>
        <v>13.30326698854094</v>
      </c>
      <c r="U300" s="761">
        <f>IF(INDEX(Historical!$H$7:$H$1432,MATCH(B300,Historical!$B$7:$B$1446,0))=0,"n/a",((INDEX(Historical!$C$7:$C$1439,MATCH(B300,Historical!$B$7:$B$1446,0))/INDEX(Historical!$H$7:$H$1432,MATCH(B300,Historical!$B$7:$B$1446,0)))^(1/5)-1)*100)</f>
        <v>12.195514544619957</v>
      </c>
      <c r="V300" s="761" t="str">
        <f>IF(INDEX(Historical!$O$7:$O$1432,MATCH(B300,Historical!$B$7:$B$1446,0))=0,"n/a",((INDEX(Historical!$C$7:$C$1439,MATCH(B300,Historical!$B$7:$B$1446,0))/INDEX(Historical!$O$7:$O$1432,MATCH(B300,Historical!$B$7:$B$1446,0)))^(1/10)-1)*100)</f>
        <v>n/a</v>
      </c>
      <c r="W300" s="762" t="str">
        <f t="shared" si="72"/>
        <v>n/a</v>
      </c>
      <c r="X300" s="763">
        <f t="shared" si="73"/>
        <v>1.1614775756780911</v>
      </c>
      <c r="Y300" s="718"/>
      <c r="Z300" s="704">
        <f t="shared" si="74"/>
        <v>33.663366336633665</v>
      </c>
      <c r="AA300" s="937">
        <f t="shared" si="75"/>
        <v>23.554455445544555</v>
      </c>
      <c r="AB300" s="641">
        <v>12</v>
      </c>
      <c r="AC300" s="918">
        <v>2.02</v>
      </c>
      <c r="AD300" s="918">
        <v>1.08</v>
      </c>
      <c r="AE300" s="918">
        <v>3.73</v>
      </c>
      <c r="AF300" s="918">
        <v>3.47</v>
      </c>
      <c r="AG300" s="918">
        <v>15.299999999999999</v>
      </c>
      <c r="AH300" s="918">
        <v>39.5</v>
      </c>
      <c r="AI300" s="918">
        <v>11.4</v>
      </c>
      <c r="AJ300" s="918">
        <v>10.5</v>
      </c>
      <c r="AK300" s="918">
        <v>21.9</v>
      </c>
      <c r="AL300" s="930">
        <v>6620</v>
      </c>
      <c r="AM300" s="924">
        <v>0.70000000000000007</v>
      </c>
      <c r="AN300" s="918">
        <v>0</v>
      </c>
      <c r="AO300" s="804">
        <f t="shared" si="76"/>
        <v>-9.9297689799493973</v>
      </c>
      <c r="AP300" s="805">
        <f t="shared" si="77"/>
        <v>13.624686465595158</v>
      </c>
      <c r="AQ300" s="938">
        <f t="shared" si="78"/>
        <v>90.594345720071232</v>
      </c>
      <c r="AR300" s="704">
        <f>INDEX(Historical!$C$7:$C$1439,MATCH(B300,Historical!$B$7:$B$1446,0))*IF(AH300="n/a",1.03,IF(AH300&lt;0,1.01,IF(AH300&gt;10,1.1,(1+AH300/100))))</f>
        <v>0.70400000000000007</v>
      </c>
      <c r="AS300" s="937">
        <f t="shared" si="79"/>
        <v>0.77440000000000009</v>
      </c>
      <c r="AT300" s="937">
        <f t="shared" si="84"/>
        <v>0.85184000000000015</v>
      </c>
      <c r="AU300" s="937">
        <f t="shared" si="84"/>
        <v>0.93702400000000019</v>
      </c>
      <c r="AV300" s="937">
        <f t="shared" si="84"/>
        <v>1.0307264000000003</v>
      </c>
      <c r="AW300" s="704">
        <f t="shared" si="80"/>
        <v>4.2979904000000007</v>
      </c>
      <c r="AX300" s="812">
        <f t="shared" si="81"/>
        <v>9.0331870533837755</v>
      </c>
      <c r="AY300" s="997">
        <v>1.08</v>
      </c>
      <c r="AZ300" s="924">
        <v>17.419999999999998</v>
      </c>
      <c r="BA300" s="924">
        <v>-25.52</v>
      </c>
      <c r="BB300" s="924">
        <v>-3.45</v>
      </c>
      <c r="BC300" s="924">
        <v>-8.99</v>
      </c>
      <c r="BE300" s="666">
        <v>2011</v>
      </c>
      <c r="BF300" s="948" t="e">
        <f>#VALUE!</f>
        <v>#VALUE!</v>
      </c>
      <c r="BG300" s="933">
        <v>10.199999999999999</v>
      </c>
    </row>
    <row r="301" spans="1:59" ht="11.25" customHeight="1" x14ac:dyDescent="0.2">
      <c r="A301" s="611" t="s">
        <v>596</v>
      </c>
      <c r="B301" s="927" t="s">
        <v>597</v>
      </c>
      <c r="C301" s="994" t="s">
        <v>128</v>
      </c>
      <c r="D301" s="994" t="s">
        <v>4364</v>
      </c>
      <c r="E301" s="794">
        <v>17</v>
      </c>
      <c r="F301" s="526">
        <v>185</v>
      </c>
      <c r="G301" s="526" t="s">
        <v>37</v>
      </c>
      <c r="H301" s="526" t="s">
        <v>115</v>
      </c>
      <c r="I301" s="926">
        <v>21.32</v>
      </c>
      <c r="J301" s="704">
        <f t="shared" si="69"/>
        <v>3.3771106941838651</v>
      </c>
      <c r="K301" s="929">
        <v>0.18</v>
      </c>
      <c r="L301" s="641">
        <v>4</v>
      </c>
      <c r="M301" s="695">
        <f t="shared" si="70"/>
        <v>0.72</v>
      </c>
      <c r="N301" s="923" t="s">
        <v>598</v>
      </c>
      <c r="O301" s="797">
        <v>0.17</v>
      </c>
      <c r="P301" s="917">
        <v>43257</v>
      </c>
      <c r="Q301" s="917">
        <v>43272</v>
      </c>
      <c r="R301" s="695">
        <f t="shared" si="71"/>
        <v>5.8823529411764595</v>
      </c>
      <c r="S301" s="761">
        <f>IF(INDEX(Historical!$D$7:$D$1439,MATCH(B301,Historical!$B$7:$B$1446,0))=0,"n/a",(INDEX(Historical!$C$7:$C$1439,MATCH(B301,Historical!$B$7:$B$1446,0))/INDEX(Historical!$D$7:$D$1439,MATCH(B301,Historical!$B$7:$B$1446,0))-1)*100)</f>
        <v>5.9701492537313383</v>
      </c>
      <c r="T301" s="761">
        <f>IF(INDEX(Historical!$F$7:$F$1432,MATCH(B301,Historical!$B$7:$B$1446,0))=0,"n/a",((INDEX(Historical!$C$7:$C$1439,MATCH(B301,Historical!$B$7:$B$1446,0))/INDEX(Historical!$F$7:$F$1432,MATCH(B301,Historical!$B$7:$B$1446,0)))^(1/3)-1)*100)</f>
        <v>7.7533615540578138</v>
      </c>
      <c r="U301" s="761">
        <f>IF(INDEX(Historical!$H$7:$H$1432,MATCH(B301,Historical!$B$7:$B$1446,0))=0,"n/a",((INDEX(Historical!$C$7:$C$1439,MATCH(B301,Historical!$B$7:$B$1446,0))/INDEX(Historical!$H$7:$H$1432,MATCH(B301,Historical!$B$7:$B$1446,0)))^(1/5)-1)*100)</f>
        <v>9.8354357003431758</v>
      </c>
      <c r="V301" s="761">
        <f>IF(INDEX(Historical!$O$7:$O$1432,MATCH(B301,Historical!$B$7:$B$1446,0))=0,"n/a",((INDEX(Historical!$C$7:$C$1439,MATCH(B301,Historical!$B$7:$B$1446,0))/INDEX(Historical!$O$7:$O$1432,MATCH(B301,Historical!$B$7:$B$1446,0)))^(1/10)-1)*100)</f>
        <v>10.758560376435412</v>
      </c>
      <c r="W301" s="762">
        <f t="shared" si="72"/>
        <v>0.91419626383152841</v>
      </c>
      <c r="X301" s="763" t="str">
        <f t="shared" si="73"/>
        <v>n/a</v>
      </c>
      <c r="Y301" s="928"/>
      <c r="Z301" s="704">
        <f t="shared" si="74"/>
        <v>100</v>
      </c>
      <c r="AA301" s="937">
        <f t="shared" si="75"/>
        <v>29.611111111111114</v>
      </c>
      <c r="AB301" s="641">
        <v>12</v>
      </c>
      <c r="AC301" s="918">
        <v>0.72</v>
      </c>
      <c r="AD301" s="918">
        <v>5.7</v>
      </c>
      <c r="AE301" s="918">
        <v>1.1299999999999999</v>
      </c>
      <c r="AF301" s="918">
        <v>3.58</v>
      </c>
      <c r="AG301" s="920">
        <v>12.3</v>
      </c>
      <c r="AH301" s="918">
        <v>47.8</v>
      </c>
      <c r="AI301" s="918">
        <v>6.49</v>
      </c>
      <c r="AJ301" s="918">
        <v>-8</v>
      </c>
      <c r="AK301" s="918">
        <v>5.2200000000000006</v>
      </c>
      <c r="AL301" s="930">
        <v>4450</v>
      </c>
      <c r="AM301" s="924">
        <v>3.8</v>
      </c>
      <c r="AN301" s="918">
        <v>0.8</v>
      </c>
      <c r="AO301" s="804">
        <f t="shared" si="76"/>
        <v>-16.398564716584072</v>
      </c>
      <c r="AP301" s="805">
        <f t="shared" si="77"/>
        <v>13.212546394527042</v>
      </c>
      <c r="AQ301" s="938">
        <f t="shared" si="78"/>
        <v>117.05890422010926</v>
      </c>
      <c r="AR301" s="704">
        <f>INDEX(Historical!$C$7:$C$1439,MATCH(B301,Historical!$B$7:$B$1446,0))*IF(AH301="n/a",1.03,IF(AH301&lt;0,1.01,IF(AH301&gt;10,1.1,(1+AH301/100))))</f>
        <v>0.78100000000000003</v>
      </c>
      <c r="AS301" s="937">
        <f t="shared" si="79"/>
        <v>0.83168690000000001</v>
      </c>
      <c r="AT301" s="937">
        <f t="shared" si="84"/>
        <v>0.87510095618000006</v>
      </c>
      <c r="AU301" s="937">
        <f t="shared" si="84"/>
        <v>0.92078122609259605</v>
      </c>
      <c r="AV301" s="937">
        <f t="shared" si="84"/>
        <v>0.96884600609462956</v>
      </c>
      <c r="AW301" s="704">
        <f t="shared" si="80"/>
        <v>4.3774150883672256</v>
      </c>
      <c r="AX301" s="812">
        <f t="shared" si="81"/>
        <v>20.531965705287174</v>
      </c>
      <c r="AY301" s="997">
        <v>0.5</v>
      </c>
      <c r="AZ301" s="924">
        <v>19.91</v>
      </c>
      <c r="BA301" s="924">
        <v>-6.5500000000000007</v>
      </c>
      <c r="BB301" s="924">
        <v>5.3199999999999994</v>
      </c>
      <c r="BC301" s="924">
        <v>7.41</v>
      </c>
      <c r="BE301" s="666">
        <v>2002</v>
      </c>
      <c r="BF301" s="948" t="e">
        <f>#VALUE!</f>
        <v>#VALUE!</v>
      </c>
      <c r="BG301" s="933">
        <v>5.8000000000000007</v>
      </c>
    </row>
    <row r="302" spans="1:59" ht="11.25" customHeight="1" x14ac:dyDescent="0.2">
      <c r="A302" s="611" t="s">
        <v>1220</v>
      </c>
      <c r="B302" s="927" t="s">
        <v>1221</v>
      </c>
      <c r="C302" s="994" t="s">
        <v>247</v>
      </c>
      <c r="D302" s="994" t="s">
        <v>4388</v>
      </c>
      <c r="E302" s="795">
        <v>8</v>
      </c>
      <c r="F302" s="526">
        <v>481</v>
      </c>
      <c r="G302" s="526" t="s">
        <v>106</v>
      </c>
      <c r="H302" s="526" t="s">
        <v>106</v>
      </c>
      <c r="I302" s="926">
        <v>23.19</v>
      </c>
      <c r="J302" s="704">
        <f t="shared" si="69"/>
        <v>3.7947391116860714</v>
      </c>
      <c r="K302" s="929">
        <v>0.22</v>
      </c>
      <c r="L302" s="641">
        <v>4</v>
      </c>
      <c r="M302" s="695">
        <f t="shared" si="70"/>
        <v>0.88</v>
      </c>
      <c r="N302" s="923" t="s">
        <v>588</v>
      </c>
      <c r="O302" s="797">
        <v>0.2</v>
      </c>
      <c r="P302" s="919">
        <v>42999</v>
      </c>
      <c r="Q302" s="919">
        <v>43014</v>
      </c>
      <c r="R302" s="695">
        <f t="shared" si="71"/>
        <v>9.9999999999999947</v>
      </c>
      <c r="S302" s="761">
        <f>IF(INDEX(Historical!$D$7:$D$1439,MATCH(B302,Historical!$B$7:$B$1446,0))=0,"n/a",(INDEX(Historical!$C$7:$C$1439,MATCH(B302,Historical!$B$7:$B$1446,0))/INDEX(Historical!$D$7:$D$1439,MATCH(B302,Historical!$B$7:$B$1446,0))-1)*100)</f>
        <v>7.3170731707316916</v>
      </c>
      <c r="T302" s="761">
        <f>IF(INDEX(Historical!$F$7:$F$1432,MATCH(B302,Historical!$B$7:$B$1446,0))=0,"n/a",((INDEX(Historical!$C$7:$C$1439,MATCH(B302,Historical!$B$7:$B$1446,0))/INDEX(Historical!$F$7:$F$1432,MATCH(B302,Historical!$B$7:$B$1446,0)))^(1/3)-1)*100)</f>
        <v>6.917810999860885</v>
      </c>
      <c r="U302" s="761">
        <f>IF(INDEX(Historical!$H$7:$H$1432,MATCH(B302,Historical!$B$7:$B$1446,0))=0,"n/a",((INDEX(Historical!$C$7:$C$1439,MATCH(B302,Historical!$B$7:$B$1446,0))/INDEX(Historical!$H$7:$H$1432,MATCH(B302,Historical!$B$7:$B$1446,0)))^(1/5)-1)*100)</f>
        <v>7.9608473046602901</v>
      </c>
      <c r="V302" s="761">
        <f>IF(INDEX(Historical!$O$7:$O$1432,MATCH(B302,Historical!$B$7:$B$1446,0))=0,"n/a",((INDEX(Historical!$C$7:$C$1439,MATCH(B302,Historical!$B$7:$B$1446,0))/INDEX(Historical!$O$7:$O$1432,MATCH(B302,Historical!$B$7:$B$1446,0)))^(1/10)-1)*100)</f>
        <v>5.4017770031711043</v>
      </c>
      <c r="W302" s="762">
        <f t="shared" si="72"/>
        <v>1.4737460098754331</v>
      </c>
      <c r="X302" s="763">
        <f t="shared" si="73"/>
        <v>3.6185669566637686</v>
      </c>
      <c r="Y302" s="729" t="s">
        <v>4438</v>
      </c>
      <c r="Z302" s="704">
        <f t="shared" si="74"/>
        <v>93.61702127659575</v>
      </c>
      <c r="AA302" s="937">
        <f t="shared" si="75"/>
        <v>24.670212765957448</v>
      </c>
      <c r="AB302" s="641">
        <v>6</v>
      </c>
      <c r="AC302" s="918">
        <v>0.94</v>
      </c>
      <c r="AD302" s="918" t="s">
        <v>137</v>
      </c>
      <c r="AE302" s="918">
        <v>0.4</v>
      </c>
      <c r="AF302" s="918">
        <v>0.76</v>
      </c>
      <c r="AG302" s="918">
        <v>3.4000000000000004</v>
      </c>
      <c r="AH302" s="918">
        <v>-33.6</v>
      </c>
      <c r="AI302" s="918" t="s">
        <v>137</v>
      </c>
      <c r="AJ302" s="918">
        <v>2.1999999999999997</v>
      </c>
      <c r="AK302" s="918" t="s">
        <v>137</v>
      </c>
      <c r="AL302" s="930">
        <v>190.62</v>
      </c>
      <c r="AM302" s="925">
        <v>3.4000000000000004</v>
      </c>
      <c r="AN302" s="918">
        <v>0</v>
      </c>
      <c r="AO302" s="804">
        <f t="shared" si="76"/>
        <v>-12.914626349611087</v>
      </c>
      <c r="AP302" s="805">
        <f t="shared" si="77"/>
        <v>11.755586416346361</v>
      </c>
      <c r="AQ302" s="938">
        <f t="shared" si="78"/>
        <v>-8.7144609185547335</v>
      </c>
      <c r="AR302" s="704">
        <f>INDEX(Historical!$C$7:$C$1439,MATCH(B302,Historical!$B$7:$B$1446,0))*IF(AH302="n/a",1.03,IF(AH302&lt;0,1.01,IF(AH302&gt;10,1.1,(1+AH302/100))))</f>
        <v>0.88880000000000003</v>
      </c>
      <c r="AS302" s="937">
        <f t="shared" si="79"/>
        <v>0.91546400000000006</v>
      </c>
      <c r="AT302" s="937">
        <f t="shared" si="84"/>
        <v>0.94292792000000003</v>
      </c>
      <c r="AU302" s="937">
        <f t="shared" si="84"/>
        <v>0.97121575760000001</v>
      </c>
      <c r="AV302" s="937">
        <f t="shared" si="84"/>
        <v>1.0003522303280001</v>
      </c>
      <c r="AW302" s="704">
        <f t="shared" si="80"/>
        <v>4.7187599079279998</v>
      </c>
      <c r="AX302" s="812">
        <f t="shared" si="81"/>
        <v>20.348253160534711</v>
      </c>
      <c r="AY302" s="997">
        <v>1.61</v>
      </c>
      <c r="AZ302" s="924">
        <v>8.01</v>
      </c>
      <c r="BA302" s="924">
        <v>-43.26</v>
      </c>
      <c r="BB302" s="924">
        <v>-4.2299999999999995</v>
      </c>
      <c r="BC302" s="924">
        <v>-20.919999999999998</v>
      </c>
      <c r="BE302" s="666">
        <v>2012</v>
      </c>
      <c r="BF302" s="948" t="e">
        <f>#VALUE!</f>
        <v>#VALUE!</v>
      </c>
      <c r="BG302" s="933">
        <v>2.8000000000000003</v>
      </c>
    </row>
    <row r="303" spans="1:59" ht="11.25" customHeight="1" x14ac:dyDescent="0.2">
      <c r="A303" s="611" t="s">
        <v>582</v>
      </c>
      <c r="B303" s="927" t="s">
        <v>583</v>
      </c>
      <c r="C303" s="994" t="s">
        <v>108</v>
      </c>
      <c r="D303" s="994" t="s">
        <v>4376</v>
      </c>
      <c r="E303" s="794">
        <v>15</v>
      </c>
      <c r="F303" s="526">
        <v>252</v>
      </c>
      <c r="G303" s="526" t="s">
        <v>106</v>
      </c>
      <c r="H303" s="526" t="s">
        <v>106</v>
      </c>
      <c r="I303" s="926">
        <v>30.1</v>
      </c>
      <c r="J303" s="704">
        <f t="shared" si="69"/>
        <v>1.9933554817275747</v>
      </c>
      <c r="K303" s="929">
        <v>0.15</v>
      </c>
      <c r="L303" s="641">
        <v>4</v>
      </c>
      <c r="M303" s="695">
        <f t="shared" si="70"/>
        <v>0.6</v>
      </c>
      <c r="N303" s="923" t="s">
        <v>460</v>
      </c>
      <c r="O303" s="797">
        <v>0.14000000000000001</v>
      </c>
      <c r="P303" s="917">
        <v>43462</v>
      </c>
      <c r="Q303" s="917">
        <v>43485</v>
      </c>
      <c r="R303" s="695">
        <f t="shared" si="71"/>
        <v>7.1428571428571281</v>
      </c>
      <c r="S303" s="761">
        <f>IF(INDEX(Historical!$D$7:$D$1439,MATCH(B303,Historical!$B$7:$B$1446,0))=0,"n/a",(INDEX(Historical!$C$7:$C$1439,MATCH(B303,Historical!$B$7:$B$1446,0))/INDEX(Historical!$D$7:$D$1439,MATCH(B303,Historical!$B$7:$B$1446,0))-1)*100)</f>
        <v>11.340206185567014</v>
      </c>
      <c r="T303" s="761">
        <f>IF(INDEX(Historical!$F$7:$F$1432,MATCH(B303,Historical!$B$7:$B$1446,0))=0,"n/a",((INDEX(Historical!$C$7:$C$1439,MATCH(B303,Historical!$B$7:$B$1446,0))/INDEX(Historical!$F$7:$F$1432,MATCH(B303,Historical!$B$7:$B$1446,0)))^(1/3)-1)*100)</f>
        <v>7.888486678770068</v>
      </c>
      <c r="U303" s="761">
        <f>IF(INDEX(Historical!$H$7:$H$1432,MATCH(B303,Historical!$B$7:$B$1446,0))=0,"n/a",((INDEX(Historical!$C$7:$C$1439,MATCH(B303,Historical!$B$7:$B$1446,0))/INDEX(Historical!$H$7:$H$1432,MATCH(B303,Historical!$B$7:$B$1446,0)))^(1/5)-1)*100)</f>
        <v>6.1858758794934632</v>
      </c>
      <c r="V303" s="761">
        <f>IF(INDEX(Historical!$O$7:$O$1432,MATCH(B303,Historical!$B$7:$B$1446,0))=0,"n/a",((INDEX(Historical!$C$7:$C$1439,MATCH(B303,Historical!$B$7:$B$1446,0))/INDEX(Historical!$O$7:$O$1432,MATCH(B303,Historical!$B$7:$B$1446,0)))^(1/10)-1)*100)</f>
        <v>5.0480468452381411</v>
      </c>
      <c r="W303" s="762">
        <f t="shared" si="72"/>
        <v>1.2253998564471811</v>
      </c>
      <c r="X303" s="763">
        <f t="shared" si="73"/>
        <v>0.22494094107248955</v>
      </c>
      <c r="Y303" s="928"/>
      <c r="Z303" s="704">
        <f t="shared" si="74"/>
        <v>37.267080745341616</v>
      </c>
      <c r="AA303" s="937">
        <f t="shared" si="75"/>
        <v>18.695652173913043</v>
      </c>
      <c r="AB303" s="641">
        <v>12</v>
      </c>
      <c r="AC303" s="918">
        <v>1.61</v>
      </c>
      <c r="AD303" s="918" t="s">
        <v>137</v>
      </c>
      <c r="AE303" s="918">
        <v>7.25</v>
      </c>
      <c r="AF303" s="918">
        <v>1.93</v>
      </c>
      <c r="AG303" s="918">
        <v>10.7</v>
      </c>
      <c r="AH303" s="918">
        <v>17.299999999999997</v>
      </c>
      <c r="AI303" s="918">
        <v>9.379999999999999</v>
      </c>
      <c r="AJ303" s="918">
        <v>27.500000000000004</v>
      </c>
      <c r="AK303" s="918" t="s">
        <v>137</v>
      </c>
      <c r="AL303" s="930">
        <v>336.52</v>
      </c>
      <c r="AM303" s="924">
        <v>2.2999999999999998</v>
      </c>
      <c r="AN303" s="918">
        <v>0</v>
      </c>
      <c r="AO303" s="804">
        <f t="shared" si="76"/>
        <v>-10.516420812692004</v>
      </c>
      <c r="AP303" s="805">
        <f t="shared" si="77"/>
        <v>8.1792313612210386</v>
      </c>
      <c r="AQ303" s="938">
        <f t="shared" si="78"/>
        <v>26.636151930818762</v>
      </c>
      <c r="AR303" s="704">
        <f>INDEX(Historical!$C$7:$C$1439,MATCH(B303,Historical!$B$7:$B$1446,0))*IF(AH303="n/a",1.03,IF(AH303&lt;0,1.01,IF(AH303&gt;10,1.1,(1+AH303/100))))</f>
        <v>0.59400000000000008</v>
      </c>
      <c r="AS303" s="937">
        <f t="shared" si="79"/>
        <v>0.64971719999999999</v>
      </c>
      <c r="AT303" s="937">
        <f t="shared" si="84"/>
        <v>0.66920871599999998</v>
      </c>
      <c r="AU303" s="937">
        <f t="shared" si="84"/>
        <v>0.68928497747999995</v>
      </c>
      <c r="AV303" s="937">
        <f t="shared" si="84"/>
        <v>0.7099635268044</v>
      </c>
      <c r="AW303" s="704">
        <f t="shared" si="80"/>
        <v>3.3121744202843999</v>
      </c>
      <c r="AX303" s="812">
        <f t="shared" si="81"/>
        <v>11.003901728519601</v>
      </c>
      <c r="AY303" s="997">
        <v>0.14000000000000001</v>
      </c>
      <c r="AZ303" s="924">
        <v>12.82</v>
      </c>
      <c r="BA303" s="924">
        <v>-39.79</v>
      </c>
      <c r="BB303" s="924">
        <v>-0.01</v>
      </c>
      <c r="BC303" s="924">
        <v>-23.419999999999998</v>
      </c>
      <c r="BE303" s="666">
        <v>2005</v>
      </c>
      <c r="BF303" s="948" t="e">
        <f>#VALUE!</f>
        <v>#VALUE!</v>
      </c>
      <c r="BG303" s="933">
        <v>1.3</v>
      </c>
    </row>
    <row r="304" spans="1:59" ht="11.25" customHeight="1" x14ac:dyDescent="0.2">
      <c r="A304" s="611" t="s">
        <v>1214</v>
      </c>
      <c r="B304" s="927" t="s">
        <v>1215</v>
      </c>
      <c r="C304" s="994" t="s">
        <v>108</v>
      </c>
      <c r="D304" s="994" t="s">
        <v>4376</v>
      </c>
      <c r="E304" s="794">
        <v>8</v>
      </c>
      <c r="F304" s="526">
        <v>542</v>
      </c>
      <c r="G304" s="526" t="s">
        <v>106</v>
      </c>
      <c r="H304" s="526" t="s">
        <v>106</v>
      </c>
      <c r="I304" s="926">
        <v>33.32</v>
      </c>
      <c r="J304" s="704">
        <f t="shared" si="69"/>
        <v>2.160864345738295</v>
      </c>
      <c r="K304" s="929">
        <v>0.36</v>
      </c>
      <c r="L304" s="641">
        <v>2</v>
      </c>
      <c r="M304" s="695">
        <f t="shared" si="70"/>
        <v>0.72</v>
      </c>
      <c r="N304" s="923" t="s">
        <v>250</v>
      </c>
      <c r="O304" s="797">
        <v>0.34</v>
      </c>
      <c r="P304" s="917">
        <v>43410</v>
      </c>
      <c r="Q304" s="917">
        <v>43418</v>
      </c>
      <c r="R304" s="695">
        <f t="shared" si="71"/>
        <v>5.8823529411764595</v>
      </c>
      <c r="S304" s="761">
        <f>IF(INDEX(Historical!$D$7:$D$1439,MATCH(B304,Historical!$B$7:$B$1446,0))=0,"n/a",(INDEX(Historical!$C$7:$C$1439,MATCH(B304,Historical!$B$7:$B$1446,0))/INDEX(Historical!$D$7:$D$1439,MATCH(B304,Historical!$B$7:$B$1446,0))-1)*100)</f>
        <v>9.0909090909090828</v>
      </c>
      <c r="T304" s="761">
        <f>IF(INDEX(Historical!$F$7:$F$1432,MATCH(B304,Historical!$B$7:$B$1446,0))=0,"n/a",((INDEX(Historical!$C$7:$C$1439,MATCH(B304,Historical!$B$7:$B$1446,0))/INDEX(Historical!$F$7:$F$1432,MATCH(B304,Historical!$B$7:$B$1446,0)))^(1/3)-1)*100)</f>
        <v>6.8628686412652851</v>
      </c>
      <c r="U304" s="761">
        <f>IF(INDEX(Historical!$H$7:$H$1432,MATCH(B304,Historical!$B$7:$B$1446,0))=0,"n/a",((INDEX(Historical!$C$7:$C$1439,MATCH(B304,Historical!$B$7:$B$1446,0))/INDEX(Historical!$H$7:$H$1432,MATCH(B304,Historical!$B$7:$B$1446,0)))^(1/5)-1)*100)</f>
        <v>9.3742109514389114</v>
      </c>
      <c r="V304" s="761">
        <f>IF(INDEX(Historical!$O$7:$O$1432,MATCH(B304,Historical!$B$7:$B$1446,0))=0,"n/a",((INDEX(Historical!$C$7:$C$1439,MATCH(B304,Historical!$B$7:$B$1446,0))/INDEX(Historical!$O$7:$O$1432,MATCH(B304,Historical!$B$7:$B$1446,0)))^(1/10)-1)*100)</f>
        <v>6.5994318432685661</v>
      </c>
      <c r="W304" s="762">
        <f t="shared" si="72"/>
        <v>1.420457271787817</v>
      </c>
      <c r="X304" s="763">
        <f t="shared" si="73"/>
        <v>1.2018219168511426</v>
      </c>
      <c r="Y304" s="928"/>
      <c r="Z304" s="704">
        <f t="shared" si="74"/>
        <v>28.346456692913385</v>
      </c>
      <c r="AA304" s="937">
        <f t="shared" si="75"/>
        <v>13.118110236220472</v>
      </c>
      <c r="AB304" s="641">
        <v>12</v>
      </c>
      <c r="AC304" s="918">
        <v>2.54</v>
      </c>
      <c r="AD304" s="918">
        <v>1.46</v>
      </c>
      <c r="AE304" s="918">
        <v>4.62</v>
      </c>
      <c r="AF304" s="918">
        <v>1.1200000000000001</v>
      </c>
      <c r="AG304" s="918">
        <v>9.1</v>
      </c>
      <c r="AH304" s="918">
        <v>12.7</v>
      </c>
      <c r="AI304" s="918">
        <v>5.4399999999999995</v>
      </c>
      <c r="AJ304" s="918">
        <v>7.8</v>
      </c>
      <c r="AK304" s="918">
        <v>9</v>
      </c>
      <c r="AL304" s="930">
        <v>575.77</v>
      </c>
      <c r="AM304" s="924">
        <v>1.9</v>
      </c>
      <c r="AN304" s="918">
        <v>0.08</v>
      </c>
      <c r="AO304" s="804">
        <f t="shared" si="76"/>
        <v>-1.5830349390432659</v>
      </c>
      <c r="AP304" s="805">
        <f t="shared" si="77"/>
        <v>11.535075297177206</v>
      </c>
      <c r="AQ304" s="938">
        <f t="shared" si="78"/>
        <v>-19.192180068821642</v>
      </c>
      <c r="AR304" s="704">
        <f>INDEX(Historical!$C$7:$C$1439,MATCH(B304,Historical!$B$7:$B$1446,0))*IF(AH304="n/a",1.03,IF(AH304&lt;0,1.01,IF(AH304&gt;10,1.1,(1+AH304/100))))</f>
        <v>0.79200000000000004</v>
      </c>
      <c r="AS304" s="937">
        <f t="shared" si="79"/>
        <v>0.83508480000000007</v>
      </c>
      <c r="AT304" s="937">
        <f t="shared" si="84"/>
        <v>0.9102424320000001</v>
      </c>
      <c r="AU304" s="937">
        <f t="shared" si="84"/>
        <v>0.99216425088000015</v>
      </c>
      <c r="AV304" s="937">
        <f t="shared" si="84"/>
        <v>1.0814590334592002</v>
      </c>
      <c r="AW304" s="704">
        <f t="shared" si="80"/>
        <v>4.6109505163392006</v>
      </c>
      <c r="AX304" s="812">
        <f t="shared" si="81"/>
        <v>13.838386903779112</v>
      </c>
      <c r="AY304" s="997">
        <v>0.4</v>
      </c>
      <c r="AZ304" s="924">
        <v>11.03</v>
      </c>
      <c r="BA304" s="924">
        <v>-21.529999999999998</v>
      </c>
      <c r="BB304" s="924">
        <v>-2.11</v>
      </c>
      <c r="BC304" s="924">
        <v>-10.25</v>
      </c>
      <c r="BE304" s="666">
        <v>2012</v>
      </c>
      <c r="BF304" s="948" t="e">
        <f>#VALUE!</f>
        <v>#VALUE!</v>
      </c>
      <c r="BG304" s="933">
        <v>1.0999999999999999</v>
      </c>
    </row>
    <row r="305" spans="1:59" s="840" customFormat="1" ht="11.25" customHeight="1" x14ac:dyDescent="0.2">
      <c r="A305" s="843" t="s">
        <v>1216</v>
      </c>
      <c r="B305" s="848" t="s">
        <v>1217</v>
      </c>
      <c r="C305" s="994" t="s">
        <v>108</v>
      </c>
      <c r="D305" s="994" t="s">
        <v>4376</v>
      </c>
      <c r="E305" s="820">
        <v>7</v>
      </c>
      <c r="F305" s="526">
        <v>646</v>
      </c>
      <c r="G305" s="1151" t="s">
        <v>106</v>
      </c>
      <c r="H305" s="1151" t="s">
        <v>106</v>
      </c>
      <c r="I305" s="821">
        <v>20.46</v>
      </c>
      <c r="J305" s="822">
        <f t="shared" si="69"/>
        <v>2.3460410557184748</v>
      </c>
      <c r="K305" s="823">
        <v>0.12</v>
      </c>
      <c r="L305" s="824">
        <v>4</v>
      </c>
      <c r="M305" s="825">
        <f t="shared" si="70"/>
        <v>0.48</v>
      </c>
      <c r="N305" s="826" t="s">
        <v>127</v>
      </c>
      <c r="O305" s="827">
        <v>0.11</v>
      </c>
      <c r="P305" s="828">
        <v>43454</v>
      </c>
      <c r="Q305" s="828">
        <v>43473</v>
      </c>
      <c r="R305" s="825">
        <f t="shared" si="71"/>
        <v>9.0909090909090864</v>
      </c>
      <c r="S305" s="761">
        <f>IF(INDEX(Historical!$D$7:$D$1439,MATCH(B305,Historical!$B$7:$B$1446,0))=0,"n/a",(INDEX(Historical!$C$7:$C$1439,MATCH(B305,Historical!$B$7:$B$1446,0))/INDEX(Historical!$D$7:$D$1439,MATCH(B305,Historical!$B$7:$B$1446,0))-1)*100)</f>
        <v>13.157894736842103</v>
      </c>
      <c r="T305" s="761">
        <f>IF(INDEX(Historical!$F$7:$F$1432,MATCH(B305,Historical!$B$7:$B$1446,0))=0,"n/a",((INDEX(Historical!$C$7:$C$1439,MATCH(B305,Historical!$B$7:$B$1446,0))/INDEX(Historical!$F$7:$F$1432,MATCH(B305,Historical!$B$7:$B$1446,0)))^(1/3)-1)*100)</f>
        <v>7.1026304014222053</v>
      </c>
      <c r="U305" s="761">
        <f>IF(INDEX(Historical!$H$7:$H$1432,MATCH(B305,Historical!$B$7:$B$1446,0))=0,"n/a",((INDEX(Historical!$C$7:$C$1439,MATCH(B305,Historical!$B$7:$B$1446,0))/INDEX(Historical!$H$7:$H$1432,MATCH(B305,Historical!$B$7:$B$1446,0)))^(1/5)-1)*100)</f>
        <v>33.873214355039671</v>
      </c>
      <c r="V305" s="761">
        <f>IF(INDEX(Historical!$O$7:$O$1432,MATCH(B305,Historical!$B$7:$B$1446,0))=0,"n/a",((INDEX(Historical!$C$7:$C$1439,MATCH(B305,Historical!$B$7:$B$1446,0))/INDEX(Historical!$O$7:$O$1432,MATCH(B305,Historical!$B$7:$B$1446,0)))^(1/10)-1)*100)</f>
        <v>-10.049273147057159</v>
      </c>
      <c r="W305" s="829" t="str">
        <f t="shared" si="72"/>
        <v>n/a</v>
      </c>
      <c r="X305" s="830">
        <f t="shared" si="73"/>
        <v>5.3767006912761381</v>
      </c>
      <c r="Y305" s="845"/>
      <c r="Z305" s="822">
        <f t="shared" si="74"/>
        <v>33.333333333333329</v>
      </c>
      <c r="AA305" s="832">
        <f t="shared" si="75"/>
        <v>14.208333333333334</v>
      </c>
      <c r="AB305" s="824">
        <v>12</v>
      </c>
      <c r="AC305" s="833">
        <v>1.44</v>
      </c>
      <c r="AD305" s="833">
        <v>2.0299999999999998</v>
      </c>
      <c r="AE305" s="833">
        <v>3.92</v>
      </c>
      <c r="AF305" s="833">
        <v>1.05</v>
      </c>
      <c r="AG305" s="833">
        <v>8.1</v>
      </c>
      <c r="AH305" s="833">
        <v>17.5</v>
      </c>
      <c r="AI305" s="833">
        <v>9.24</v>
      </c>
      <c r="AJ305" s="833">
        <v>6.3</v>
      </c>
      <c r="AK305" s="833">
        <v>7.0000000000000009</v>
      </c>
      <c r="AL305" s="834">
        <v>2280</v>
      </c>
      <c r="AM305" s="835">
        <v>0.8</v>
      </c>
      <c r="AN305" s="833">
        <v>0.1</v>
      </c>
      <c r="AO305" s="836">
        <f t="shared" si="76"/>
        <v>22.010922077424809</v>
      </c>
      <c r="AP305" s="837">
        <f t="shared" si="77"/>
        <v>36.219255410758144</v>
      </c>
      <c r="AQ305" s="838">
        <f t="shared" si="78"/>
        <v>-18.57177666462594</v>
      </c>
      <c r="AR305" s="704">
        <f>INDEX(Historical!$C$7:$C$1439,MATCH(B305,Historical!$B$7:$B$1446,0))*IF(AH305="n/a",1.03,IF(AH305&lt;0,1.01,IF(AH305&gt;10,1.1,(1+AH305/100))))</f>
        <v>0.47300000000000003</v>
      </c>
      <c r="AS305" s="832">
        <f t="shared" si="79"/>
        <v>0.51670520000000009</v>
      </c>
      <c r="AT305" s="832">
        <f t="shared" si="84"/>
        <v>0.55287456400000012</v>
      </c>
      <c r="AU305" s="832">
        <f t="shared" si="84"/>
        <v>0.59157578348000017</v>
      </c>
      <c r="AV305" s="832">
        <f t="shared" si="84"/>
        <v>0.63298608832360026</v>
      </c>
      <c r="AW305" s="822">
        <f t="shared" si="80"/>
        <v>2.767141635803601</v>
      </c>
      <c r="AX305" s="839">
        <f t="shared" si="81"/>
        <v>13.524641426215059</v>
      </c>
      <c r="AY305" s="998">
        <v>1.24</v>
      </c>
      <c r="AZ305" s="835">
        <v>13.04</v>
      </c>
      <c r="BA305" s="835">
        <v>-26.14</v>
      </c>
      <c r="BB305" s="835">
        <v>-7.23</v>
      </c>
      <c r="BC305" s="835">
        <v>-14.940000000000001</v>
      </c>
      <c r="BD305" s="964"/>
      <c r="BE305" s="666">
        <v>2013</v>
      </c>
      <c r="BF305" s="948" t="e">
        <f>#VALUE!</f>
        <v>#VALUE!</v>
      </c>
      <c r="BG305" s="895">
        <v>1</v>
      </c>
    </row>
    <row r="306" spans="1:59" ht="11.25" customHeight="1" x14ac:dyDescent="0.2">
      <c r="A306" s="630" t="s">
        <v>1177</v>
      </c>
      <c r="B306" s="927" t="s">
        <v>1178</v>
      </c>
      <c r="C306" s="994" t="s">
        <v>108</v>
      </c>
      <c r="D306" s="994" t="s">
        <v>4376</v>
      </c>
      <c r="E306" s="794">
        <v>7</v>
      </c>
      <c r="F306" s="526">
        <v>598</v>
      </c>
      <c r="G306" s="526" t="s">
        <v>106</v>
      </c>
      <c r="H306" s="526" t="s">
        <v>106</v>
      </c>
      <c r="I306" s="926">
        <v>32</v>
      </c>
      <c r="J306" s="704">
        <f t="shared" si="69"/>
        <v>3.125</v>
      </c>
      <c r="K306" s="929">
        <v>0.25</v>
      </c>
      <c r="L306" s="641">
        <v>4</v>
      </c>
      <c r="M306" s="695">
        <f t="shared" si="70"/>
        <v>1</v>
      </c>
      <c r="N306" s="923" t="s">
        <v>975</v>
      </c>
      <c r="O306" s="797">
        <v>0.24</v>
      </c>
      <c r="P306" s="660">
        <v>43221</v>
      </c>
      <c r="Q306" s="660">
        <v>43235</v>
      </c>
      <c r="R306" s="695">
        <f t="shared" si="71"/>
        <v>4.1666666666666705</v>
      </c>
      <c r="S306" s="761">
        <f>IF(INDEX(Historical!$D$7:$D$1439,MATCH(B306,Historical!$B$7:$B$1446,0))=0,"n/a",(INDEX(Historical!$C$7:$C$1439,MATCH(B306,Historical!$B$7:$B$1446,0))/INDEX(Historical!$D$7:$D$1439,MATCH(B306,Historical!$B$7:$B$1446,0))-1)*100)</f>
        <v>9.8901098901098763</v>
      </c>
      <c r="T306" s="761">
        <f>IF(INDEX(Historical!$F$7:$F$1432,MATCH(B306,Historical!$B$7:$B$1446,0))=0,"n/a",((INDEX(Historical!$C$7:$C$1439,MATCH(B306,Historical!$B$7:$B$1446,0))/INDEX(Historical!$F$7:$F$1432,MATCH(B306,Historical!$B$7:$B$1446,0)))^(1/3)-1)*100)</f>
        <v>10.557809853526301</v>
      </c>
      <c r="U306" s="761">
        <f>IF(INDEX(Historical!$H$7:$H$1432,MATCH(B306,Historical!$B$7:$B$1446,0))=0,"n/a",((INDEX(Historical!$C$7:$C$1439,MATCH(B306,Historical!$B$7:$B$1446,0))/INDEX(Historical!$H$7:$H$1432,MATCH(B306,Historical!$B$7:$B$1446,0)))^(1/5)-1)*100)</f>
        <v>8.6653824604801635</v>
      </c>
      <c r="V306" s="761">
        <f>IF(INDEX(Historical!$O$7:$O$1432,MATCH(B306,Historical!$B$7:$B$1446,0))=0,"n/a",((INDEX(Historical!$C$7:$C$1439,MATCH(B306,Historical!$B$7:$B$1446,0))/INDEX(Historical!$O$7:$O$1432,MATCH(B306,Historical!$B$7:$B$1446,0)))^(1/10)-1)*100)</f>
        <v>4.0860481025263073</v>
      </c>
      <c r="W306" s="762">
        <f t="shared" si="72"/>
        <v>2.1207245345747547</v>
      </c>
      <c r="X306" s="763" t="str">
        <f t="shared" si="73"/>
        <v>n/a</v>
      </c>
      <c r="Y306" s="928"/>
      <c r="Z306" s="704" t="str">
        <f t="shared" si="74"/>
        <v>n/a</v>
      </c>
      <c r="AA306" s="937" t="str">
        <f t="shared" si="75"/>
        <v>n/a</v>
      </c>
      <c r="AB306" s="641">
        <v>12</v>
      </c>
      <c r="AC306" s="918" t="s">
        <v>137</v>
      </c>
      <c r="AD306" s="918" t="s">
        <v>137</v>
      </c>
      <c r="AE306" s="918" t="s">
        <v>137</v>
      </c>
      <c r="AF306" s="918" t="s">
        <v>137</v>
      </c>
      <c r="AG306" s="918" t="s">
        <v>137</v>
      </c>
      <c r="AH306" s="918" t="s">
        <v>137</v>
      </c>
      <c r="AI306" s="918" t="s">
        <v>137</v>
      </c>
      <c r="AJ306" s="918" t="s">
        <v>137</v>
      </c>
      <c r="AK306" s="918" t="s">
        <v>137</v>
      </c>
      <c r="AL306" s="930" t="s">
        <v>137</v>
      </c>
      <c r="AM306" s="924" t="s">
        <v>137</v>
      </c>
      <c r="AN306" s="918" t="s">
        <v>137</v>
      </c>
      <c r="AO306" s="804" t="str">
        <f t="shared" si="76"/>
        <v>n/a</v>
      </c>
      <c r="AP306" s="805">
        <f t="shared" si="77"/>
        <v>11.790382460480163</v>
      </c>
      <c r="AQ306" s="938" t="str">
        <f t="shared" si="78"/>
        <v>n/a</v>
      </c>
      <c r="AR306" s="704">
        <f>INDEX(Historical!$C$7:$C$1439,MATCH(B306,Historical!$B$7:$B$1446,0))*IF(AH306="n/a",1.03,IF(AH306&lt;0,1.01,IF(AH306&gt;10,1.1,(1+AH306/100))))</f>
        <v>1.03</v>
      </c>
      <c r="AS306" s="937">
        <f t="shared" si="79"/>
        <v>1.0609</v>
      </c>
      <c r="AT306" s="937">
        <f t="shared" si="84"/>
        <v>1.092727</v>
      </c>
      <c r="AU306" s="937">
        <f t="shared" si="84"/>
        <v>1.1255088100000001</v>
      </c>
      <c r="AV306" s="937">
        <f t="shared" si="84"/>
        <v>1.1592740743000001</v>
      </c>
      <c r="AW306" s="704">
        <f t="shared" si="80"/>
        <v>5.4684098842999997</v>
      </c>
      <c r="AX306" s="812">
        <f t="shared" si="81"/>
        <v>17.088780888437498</v>
      </c>
      <c r="AY306" s="997" t="s">
        <v>137</v>
      </c>
      <c r="AZ306" s="924" t="s">
        <v>137</v>
      </c>
      <c r="BA306" s="924" t="s">
        <v>137</v>
      </c>
      <c r="BB306" s="924" t="s">
        <v>137</v>
      </c>
      <c r="BC306" s="924" t="s">
        <v>137</v>
      </c>
      <c r="BD306" s="963" t="s">
        <v>4301</v>
      </c>
      <c r="BE306" s="666">
        <v>2012</v>
      </c>
      <c r="BF306" s="948" t="e">
        <f>#VALUE!</f>
        <v>#VALUE!</v>
      </c>
      <c r="BG306" s="933" t="s">
        <v>137</v>
      </c>
    </row>
    <row r="307" spans="1:59" ht="11.25" customHeight="1" x14ac:dyDescent="0.2">
      <c r="A307" s="611" t="s">
        <v>229</v>
      </c>
      <c r="B307" s="927" t="s">
        <v>230</v>
      </c>
      <c r="C307" s="994" t="s">
        <v>108</v>
      </c>
      <c r="D307" s="994" t="s">
        <v>4376</v>
      </c>
      <c r="E307" s="794">
        <v>56</v>
      </c>
      <c r="F307" s="526">
        <v>14</v>
      </c>
      <c r="G307" s="526" t="s">
        <v>106</v>
      </c>
      <c r="H307" s="526" t="s">
        <v>106</v>
      </c>
      <c r="I307" s="918">
        <v>725.01</v>
      </c>
      <c r="J307" s="704">
        <f t="shared" si="69"/>
        <v>1.9310078481676114</v>
      </c>
      <c r="K307" s="935">
        <v>7</v>
      </c>
      <c r="L307" s="641">
        <v>2</v>
      </c>
      <c r="M307" s="695">
        <f t="shared" si="70"/>
        <v>14</v>
      </c>
      <c r="N307" s="923" t="s">
        <v>231</v>
      </c>
      <c r="O307" s="798">
        <v>6.9</v>
      </c>
      <c r="P307" s="917">
        <v>43434</v>
      </c>
      <c r="Q307" s="917">
        <v>43467</v>
      </c>
      <c r="R307" s="695">
        <f t="shared" si="71"/>
        <v>1.4492753623188355</v>
      </c>
      <c r="S307" s="761">
        <f>IF(INDEX(Historical!$D$7:$D$1439,MATCH(B307,Historical!$B$7:$B$1446,0))=0,"n/a",(INDEX(Historical!$C$7:$C$1439,MATCH(B307,Historical!$B$7:$B$1446,0))/INDEX(Historical!$D$7:$D$1439,MATCH(B307,Historical!$B$7:$B$1446,0))-1)*100)</f>
        <v>2.5830258302582898</v>
      </c>
      <c r="T307" s="761">
        <f>IF(INDEX(Historical!$F$7:$F$1432,MATCH(B307,Historical!$B$7:$B$1446,0))=0,"n/a",((INDEX(Historical!$C$7:$C$1439,MATCH(B307,Historical!$B$7:$B$1446,0))/INDEX(Historical!$F$7:$F$1432,MATCH(B307,Historical!$B$7:$B$1446,0)))^(1/3)-1)*100)</f>
        <v>2.7862314827686196</v>
      </c>
      <c r="U307" s="761">
        <f>IF(INDEX(Historical!$H$7:$H$1432,MATCH(B307,Historical!$B$7:$B$1446,0))=0,"n/a",((INDEX(Historical!$C$7:$C$1439,MATCH(B307,Historical!$B$7:$B$1446,0))/INDEX(Historical!$H$7:$H$1432,MATCH(B307,Historical!$B$7:$B$1446,0)))^(1/5)-1)*100)</f>
        <v>2.3101268237974537</v>
      </c>
      <c r="V307" s="761">
        <f>IF(INDEX(Historical!$O$7:$O$1432,MATCH(B307,Historical!$B$7:$B$1446,0))=0,"n/a",((INDEX(Historical!$C$7:$C$1439,MATCH(B307,Historical!$B$7:$B$1446,0))/INDEX(Historical!$O$7:$O$1432,MATCH(B307,Historical!$B$7:$B$1446,0)))^(1/10)-1)*100)</f>
        <v>3.1434046405429905</v>
      </c>
      <c r="W307" s="762">
        <f t="shared" si="72"/>
        <v>0.73491232849945887</v>
      </c>
      <c r="X307" s="763" t="str">
        <f t="shared" si="73"/>
        <v>n/a</v>
      </c>
      <c r="Y307" s="928"/>
      <c r="Z307" s="704" t="str">
        <f t="shared" si="74"/>
        <v>n/a</v>
      </c>
      <c r="AA307" s="937" t="str">
        <f t="shared" si="75"/>
        <v>n/a</v>
      </c>
      <c r="AB307" s="641">
        <v>12</v>
      </c>
      <c r="AC307" s="918" t="s">
        <v>137</v>
      </c>
      <c r="AD307" s="918" t="s">
        <v>137</v>
      </c>
      <c r="AE307" s="918" t="s">
        <v>137</v>
      </c>
      <c r="AF307" s="918" t="s">
        <v>137</v>
      </c>
      <c r="AG307" s="918" t="s">
        <v>137</v>
      </c>
      <c r="AH307" s="918" t="s">
        <v>137</v>
      </c>
      <c r="AI307" s="918" t="s">
        <v>137</v>
      </c>
      <c r="AJ307" s="918" t="s">
        <v>137</v>
      </c>
      <c r="AK307" s="918" t="s">
        <v>137</v>
      </c>
      <c r="AL307" s="930" t="s">
        <v>137</v>
      </c>
      <c r="AM307" s="924" t="s">
        <v>137</v>
      </c>
      <c r="AN307" s="918" t="s">
        <v>137</v>
      </c>
      <c r="AO307" s="804" t="str">
        <f t="shared" si="76"/>
        <v>n/a</v>
      </c>
      <c r="AP307" s="805">
        <f t="shared" si="77"/>
        <v>4.2411346719650656</v>
      </c>
      <c r="AQ307" s="938" t="str">
        <f t="shared" si="78"/>
        <v>n/a</v>
      </c>
      <c r="AR307" s="704">
        <f>INDEX(Historical!$C$7:$C$1439,MATCH(B307,Historical!$B$7:$B$1446,0))*IF(AH307="n/a",1.03,IF(AH307&lt;0,1.01,IF(AH307&gt;10,1.1,(1+AH307/100))))</f>
        <v>14.317</v>
      </c>
      <c r="AS307" s="937">
        <f t="shared" si="79"/>
        <v>14.746510000000001</v>
      </c>
      <c r="AT307" s="937">
        <f t="shared" ref="AT307:AV326" si="85">IF($AK307="n/a",1.03*AS307,IF($AK307&lt;0,1.01*AS307,IF($AK307&gt;10,1.1*AS307,(1+$AK307/100)*AS307)))</f>
        <v>15.188905300000002</v>
      </c>
      <c r="AU307" s="937">
        <f t="shared" si="85"/>
        <v>15.644572459000003</v>
      </c>
      <c r="AV307" s="937">
        <f t="shared" si="85"/>
        <v>16.113909632770003</v>
      </c>
      <c r="AW307" s="704">
        <f t="shared" si="80"/>
        <v>76.010897391770015</v>
      </c>
      <c r="AX307" s="812">
        <f t="shared" si="81"/>
        <v>10.484117100697924</v>
      </c>
      <c r="AY307" s="997" t="s">
        <v>137</v>
      </c>
      <c r="AZ307" s="924" t="s">
        <v>137</v>
      </c>
      <c r="BA307" s="924" t="s">
        <v>137</v>
      </c>
      <c r="BB307" s="924" t="s">
        <v>137</v>
      </c>
      <c r="BC307" s="924" t="s">
        <v>137</v>
      </c>
      <c r="BD307" s="963" t="s">
        <v>4301</v>
      </c>
      <c r="BE307" s="666">
        <v>1964</v>
      </c>
      <c r="BF307" s="948" t="e">
        <f>#VALUE!</f>
        <v>#VALUE!</v>
      </c>
      <c r="BG307" s="933" t="s">
        <v>137</v>
      </c>
    </row>
    <row r="308" spans="1:59" ht="11.25" customHeight="1" x14ac:dyDescent="0.2">
      <c r="A308" s="611" t="s">
        <v>1188</v>
      </c>
      <c r="B308" s="927" t="s">
        <v>1189</v>
      </c>
      <c r="C308" s="994" t="s">
        <v>108</v>
      </c>
      <c r="D308" s="994" t="s">
        <v>118</v>
      </c>
      <c r="E308" s="794">
        <v>8</v>
      </c>
      <c r="F308" s="526">
        <v>578</v>
      </c>
      <c r="G308" s="526" t="s">
        <v>106</v>
      </c>
      <c r="H308" s="526" t="s">
        <v>106</v>
      </c>
      <c r="I308" s="926">
        <v>36.549999999999997</v>
      </c>
      <c r="J308" s="704">
        <f t="shared" si="69"/>
        <v>3.3926128590971274</v>
      </c>
      <c r="K308" s="929">
        <v>0.31</v>
      </c>
      <c r="L308" s="641">
        <v>4</v>
      </c>
      <c r="M308" s="695">
        <f t="shared" si="70"/>
        <v>1.24</v>
      </c>
      <c r="N308" s="923" t="s">
        <v>320</v>
      </c>
      <c r="O308" s="802">
        <v>0.3</v>
      </c>
      <c r="P308" s="917">
        <v>43538</v>
      </c>
      <c r="Q308" s="917">
        <v>43553</v>
      </c>
      <c r="R308" s="695">
        <f t="shared" si="71"/>
        <v>3.3333333333333366</v>
      </c>
      <c r="S308" s="761">
        <f>IF(INDEX(Historical!$D$7:$D$1439,MATCH(B308,Historical!$B$7:$B$1446,0))=0,"n/a",(INDEX(Historical!$C$7:$C$1439,MATCH(B308,Historical!$B$7:$B$1446,0))/INDEX(Historical!$D$7:$D$1439,MATCH(B308,Historical!$B$7:$B$1446,0))-1)*100)</f>
        <v>49.564020879137317</v>
      </c>
      <c r="T308" s="761">
        <f>IF(INDEX(Historical!$F$7:$F$1432,MATCH(B308,Historical!$B$7:$B$1446,0))=0,"n/a",((INDEX(Historical!$C$7:$C$1439,MATCH(B308,Historical!$B$7:$B$1446,0))/INDEX(Historical!$F$7:$F$1432,MATCH(B308,Historical!$B$7:$B$1446,0)))^(1/3)-1)*100)</f>
        <v>24.006877571381978</v>
      </c>
      <c r="U308" s="761">
        <f>IF(INDEX(Historical!$H$7:$H$1432,MATCH(B308,Historical!$B$7:$B$1446,0))=0,"n/a",((INDEX(Historical!$C$7:$C$1439,MATCH(B308,Historical!$B$7:$B$1446,0))/INDEX(Historical!$H$7:$H$1432,MATCH(B308,Historical!$B$7:$B$1446,0)))^(1/5)-1)*100)</f>
        <v>22.959558109399335</v>
      </c>
      <c r="V308" s="761">
        <f>IF(INDEX(Historical!$O$7:$O$1432,MATCH(B308,Historical!$B$7:$B$1446,0))=0,"n/a",((INDEX(Historical!$C$7:$C$1439,MATCH(B308,Historical!$B$7:$B$1446,0))/INDEX(Historical!$O$7:$O$1432,MATCH(B308,Historical!$B$7:$B$1446,0)))^(1/10)-1)*100)</f>
        <v>5.8563704785041137</v>
      </c>
      <c r="W308" s="762">
        <f t="shared" si="72"/>
        <v>3.9204415420220937</v>
      </c>
      <c r="X308" s="763">
        <f t="shared" si="73"/>
        <v>4.2517700202591362</v>
      </c>
      <c r="Y308" s="713" t="s">
        <v>957</v>
      </c>
      <c r="Z308" s="704">
        <f t="shared" si="74"/>
        <v>59.047619047619051</v>
      </c>
      <c r="AA308" s="937">
        <f t="shared" si="75"/>
        <v>17.404761904761902</v>
      </c>
      <c r="AB308" s="641">
        <v>12</v>
      </c>
      <c r="AC308" s="918">
        <v>2.1</v>
      </c>
      <c r="AD308" s="918">
        <v>1.27</v>
      </c>
      <c r="AE308" s="918">
        <v>1.28</v>
      </c>
      <c r="AF308" s="918">
        <v>2.16</v>
      </c>
      <c r="AG308" s="918">
        <v>13.700000000000001</v>
      </c>
      <c r="AH308" s="918">
        <v>38.299999999999997</v>
      </c>
      <c r="AI308" s="918">
        <v>8.5500000000000007</v>
      </c>
      <c r="AJ308" s="918">
        <v>5.4</v>
      </c>
      <c r="AK308" s="918">
        <v>13.700000000000001</v>
      </c>
      <c r="AL308" s="930">
        <v>9750</v>
      </c>
      <c r="AM308" s="924">
        <v>2.4</v>
      </c>
      <c r="AN308" s="918">
        <v>0.18</v>
      </c>
      <c r="AO308" s="804">
        <f t="shared" si="76"/>
        <v>8.9474090637345611</v>
      </c>
      <c r="AP308" s="805">
        <f t="shared" si="77"/>
        <v>26.352170968496463</v>
      </c>
      <c r="AQ308" s="938">
        <f t="shared" si="78"/>
        <v>29.261639431702346</v>
      </c>
      <c r="AR308" s="704">
        <f>INDEX(Historical!$C$7:$C$1439,MATCH(B308,Historical!$B$7:$B$1446,0))*IF(AH308="n/a",1.03,IF(AH308&lt;0,1.01,IF(AH308&gt;10,1.1,(1+AH308/100))))</f>
        <v>1.32</v>
      </c>
      <c r="AS308" s="937">
        <f t="shared" si="79"/>
        <v>1.43286</v>
      </c>
      <c r="AT308" s="937">
        <f t="shared" si="85"/>
        <v>1.576146</v>
      </c>
      <c r="AU308" s="937">
        <f t="shared" si="85"/>
        <v>1.7337606000000001</v>
      </c>
      <c r="AV308" s="937">
        <f t="shared" si="85"/>
        <v>1.9071366600000002</v>
      </c>
      <c r="AW308" s="704">
        <f t="shared" si="80"/>
        <v>7.9699032599999997</v>
      </c>
      <c r="AX308" s="812">
        <f t="shared" si="81"/>
        <v>21.805480875512998</v>
      </c>
      <c r="AY308" s="997">
        <v>0.87</v>
      </c>
      <c r="AZ308" s="924">
        <v>23.919999999999998</v>
      </c>
      <c r="BA308" s="924">
        <v>-11.74</v>
      </c>
      <c r="BB308" s="924">
        <v>3.8</v>
      </c>
      <c r="BC308" s="924">
        <v>1.18</v>
      </c>
      <c r="BE308" s="666">
        <v>2012</v>
      </c>
      <c r="BF308" s="948" t="e">
        <f>#VALUE!</f>
        <v>#VALUE!</v>
      </c>
      <c r="BG308" s="933">
        <v>6.8000000000000007</v>
      </c>
    </row>
    <row r="309" spans="1:59" ht="11.25" customHeight="1" x14ac:dyDescent="0.2">
      <c r="A309" s="537" t="s">
        <v>3833</v>
      </c>
      <c r="B309" s="927" t="s">
        <v>3834</v>
      </c>
      <c r="C309" s="994" t="s">
        <v>108</v>
      </c>
      <c r="D309" s="994" t="s">
        <v>4376</v>
      </c>
      <c r="E309" s="794">
        <v>5</v>
      </c>
      <c r="F309" s="526">
        <v>821</v>
      </c>
      <c r="G309" s="526" t="s">
        <v>106</v>
      </c>
      <c r="H309" s="526" t="s">
        <v>106</v>
      </c>
      <c r="I309" s="931">
        <v>24.92</v>
      </c>
      <c r="J309" s="704">
        <f t="shared" si="69"/>
        <v>4.6548956661316208</v>
      </c>
      <c r="K309" s="935">
        <v>0.28999999999999998</v>
      </c>
      <c r="L309" s="666">
        <v>4</v>
      </c>
      <c r="M309" s="695">
        <f t="shared" si="70"/>
        <v>1.1599999999999999</v>
      </c>
      <c r="N309" s="666" t="s">
        <v>725</v>
      </c>
      <c r="O309" s="798">
        <v>0.24</v>
      </c>
      <c r="P309" s="684">
        <v>43287</v>
      </c>
      <c r="Q309" s="684">
        <v>43312</v>
      </c>
      <c r="R309" s="695">
        <f t="shared" si="71"/>
        <v>20.833333333333329</v>
      </c>
      <c r="S309" s="761">
        <f>IF(INDEX(Historical!$D$7:$D$1439,MATCH(B309,Historical!$B$7:$B$1446,0))=0,"n/a",(INDEX(Historical!$C$7:$C$1439,MATCH(B309,Historical!$B$7:$B$1446,0))/INDEX(Historical!$D$7:$D$1439,MATCH(B309,Historical!$B$7:$B$1446,0))-1)*100)</f>
        <v>12.765957446808528</v>
      </c>
      <c r="T309" s="761">
        <f>IF(INDEX(Historical!$F$7:$F$1432,MATCH(B309,Historical!$B$7:$B$1446,0))=0,"n/a",((INDEX(Historical!$C$7:$C$1439,MATCH(B309,Historical!$B$7:$B$1446,0))/INDEX(Historical!$F$7:$F$1432,MATCH(B309,Historical!$B$7:$B$1446,0)))^(1/3)-1)*100)</f>
        <v>7.3516694114877934</v>
      </c>
      <c r="U309" s="761">
        <f>IF(INDEX(Historical!$H$7:$H$1432,MATCH(B309,Historical!$B$7:$B$1446,0))=0,"n/a",((INDEX(Historical!$C$7:$C$1439,MATCH(B309,Historical!$B$7:$B$1446,0))/INDEX(Historical!$H$7:$H$1432,MATCH(B309,Historical!$B$7:$B$1446,0)))^(1/5)-1)*100)</f>
        <v>6.4031817268897617</v>
      </c>
      <c r="V309" s="761">
        <f>IF(INDEX(Historical!$O$7:$O$1432,MATCH(B309,Historical!$B$7:$B$1446,0))=0,"n/a",((INDEX(Historical!$C$7:$C$1439,MATCH(B309,Historical!$B$7:$B$1446,0))/INDEX(Historical!$O$7:$O$1432,MATCH(B309,Historical!$B$7:$B$1446,0)))^(1/10)-1)*100)</f>
        <v>3.5587739732487522</v>
      </c>
      <c r="W309" s="762">
        <f t="shared" si="72"/>
        <v>1.7992662009507705</v>
      </c>
      <c r="X309" s="763">
        <f t="shared" si="73"/>
        <v>0.50818902594363191</v>
      </c>
      <c r="Y309" s="927"/>
      <c r="Z309" s="704">
        <f t="shared" si="74"/>
        <v>53.456221198156683</v>
      </c>
      <c r="AA309" s="937">
        <f t="shared" si="75"/>
        <v>11.483870967741936</v>
      </c>
      <c r="AB309" s="526">
        <v>12</v>
      </c>
      <c r="AC309" s="931">
        <v>2.17</v>
      </c>
      <c r="AD309" s="931" t="s">
        <v>137</v>
      </c>
      <c r="AE309" s="931">
        <v>3.98</v>
      </c>
      <c r="AF309" s="931">
        <v>1.4</v>
      </c>
      <c r="AG309" s="931">
        <v>12.7</v>
      </c>
      <c r="AH309" s="931">
        <v>19</v>
      </c>
      <c r="AI309" s="931" t="s">
        <v>137</v>
      </c>
      <c r="AJ309" s="931">
        <v>12.6</v>
      </c>
      <c r="AK309" s="931" t="s">
        <v>137</v>
      </c>
      <c r="AL309" s="931">
        <v>280.35000000000002</v>
      </c>
      <c r="AM309" s="931">
        <v>3.8</v>
      </c>
      <c r="AN309" s="931">
        <v>0</v>
      </c>
      <c r="AO309" s="804">
        <f t="shared" si="76"/>
        <v>-0.42579357472055435</v>
      </c>
      <c r="AP309" s="805">
        <f t="shared" si="77"/>
        <v>11.058077393021382</v>
      </c>
      <c r="AQ309" s="938">
        <f t="shared" si="78"/>
        <v>-15.468824015859983</v>
      </c>
      <c r="AR309" s="704">
        <f>INDEX(Historical!$C$7:$C$1439,MATCH(B309,Historical!$B$7:$B$1446,0))*IF(AH309="n/a",1.03,IF(AH309&lt;0,1.01,IF(AH309&gt;10,1.1,(1+AH309/100))))</f>
        <v>1.1660000000000001</v>
      </c>
      <c r="AS309" s="937">
        <f t="shared" si="79"/>
        <v>1.2009800000000002</v>
      </c>
      <c r="AT309" s="937">
        <f t="shared" si="85"/>
        <v>1.2370094000000003</v>
      </c>
      <c r="AU309" s="937">
        <f t="shared" si="85"/>
        <v>1.2741196820000003</v>
      </c>
      <c r="AV309" s="937">
        <f t="shared" si="85"/>
        <v>1.3123432724600004</v>
      </c>
      <c r="AW309" s="704">
        <f t="shared" si="80"/>
        <v>6.1904523544600014</v>
      </c>
      <c r="AX309" s="812">
        <f t="shared" si="81"/>
        <v>24.841301582905302</v>
      </c>
      <c r="AY309" s="790">
        <v>0.6</v>
      </c>
      <c r="AZ309" s="933">
        <v>1.76</v>
      </c>
      <c r="BA309" s="933">
        <v>-21.16</v>
      </c>
      <c r="BB309" s="933">
        <v>-4.92</v>
      </c>
      <c r="BC309" s="933">
        <v>-10.84</v>
      </c>
      <c r="BE309" s="666">
        <v>2014</v>
      </c>
      <c r="BF309" s="948" t="e">
        <f>#VALUE!</f>
        <v>#VALUE!</v>
      </c>
      <c r="BG309" s="933">
        <v>1.2</v>
      </c>
    </row>
    <row r="310" spans="1:59" ht="11.25" customHeight="1" x14ac:dyDescent="0.2">
      <c r="A310" s="611" t="s">
        <v>1231</v>
      </c>
      <c r="B310" s="927" t="s">
        <v>1232</v>
      </c>
      <c r="C310" s="994" t="s">
        <v>123</v>
      </c>
      <c r="D310" s="994" t="s">
        <v>4393</v>
      </c>
      <c r="E310" s="794">
        <v>11</v>
      </c>
      <c r="F310" s="526">
        <v>308</v>
      </c>
      <c r="G310" s="526" t="s">
        <v>106</v>
      </c>
      <c r="H310" s="526" t="s">
        <v>106</v>
      </c>
      <c r="I310" s="926">
        <v>75.05</v>
      </c>
      <c r="J310" s="704">
        <f t="shared" si="69"/>
        <v>1.2791472351765489</v>
      </c>
      <c r="K310" s="929">
        <v>0.24</v>
      </c>
      <c r="L310" s="641">
        <v>4</v>
      </c>
      <c r="M310" s="695">
        <f t="shared" si="70"/>
        <v>0.96</v>
      </c>
      <c r="N310" s="923" t="s">
        <v>152</v>
      </c>
      <c r="O310" s="797">
        <v>0.23</v>
      </c>
      <c r="P310" s="917">
        <v>43264</v>
      </c>
      <c r="Q310" s="917">
        <v>43279</v>
      </c>
      <c r="R310" s="695">
        <f t="shared" si="71"/>
        <v>4.3478260869565135</v>
      </c>
      <c r="S310" s="761">
        <f>IF(INDEX(Historical!$D$7:$D$1439,MATCH(B310,Historical!$B$7:$B$1446,0))=0,"n/a",(INDEX(Historical!$C$7:$C$1439,MATCH(B310,Historical!$B$7:$B$1446,0))/INDEX(Historical!$D$7:$D$1439,MATCH(B310,Historical!$B$7:$B$1446,0))-1)*100)</f>
        <v>4.39560439560438</v>
      </c>
      <c r="T310" s="761">
        <f>IF(INDEX(Historical!$F$7:$F$1432,MATCH(B310,Historical!$B$7:$B$1446,0))=0,"n/a",((INDEX(Historical!$C$7:$C$1439,MATCH(B310,Historical!$B$7:$B$1446,0))/INDEX(Historical!$F$7:$F$1432,MATCH(B310,Historical!$B$7:$B$1446,0)))^(1/3)-1)*100)</f>
        <v>4.604051127515274</v>
      </c>
      <c r="U310" s="761">
        <f>IF(INDEX(Historical!$H$7:$H$1432,MATCH(B310,Historical!$B$7:$B$1446,0))=0,"n/a",((INDEX(Historical!$C$7:$C$1439,MATCH(B310,Historical!$B$7:$B$1446,0))/INDEX(Historical!$H$7:$H$1432,MATCH(B310,Historical!$B$7:$B$1446,0)))^(1/5)-1)*100)</f>
        <v>5.7007872172952334</v>
      </c>
      <c r="V310" s="761" t="str">
        <f>IF(INDEX(Historical!$O$7:$O$1432,MATCH(B310,Historical!$B$7:$B$1446,0))=0,"n/a",((INDEX(Historical!$C$7:$C$1439,MATCH(B310,Historical!$B$7:$B$1446,0))/INDEX(Historical!$O$7:$O$1432,MATCH(B310,Historical!$B$7:$B$1446,0)))^(1/10)-1)*100)</f>
        <v>n/a</v>
      </c>
      <c r="W310" s="762" t="str">
        <f t="shared" si="72"/>
        <v>n/a</v>
      </c>
      <c r="X310" s="763" t="str">
        <f t="shared" si="73"/>
        <v>n/a</v>
      </c>
      <c r="Y310" s="927" t="s">
        <v>1233</v>
      </c>
      <c r="Z310" s="704">
        <f t="shared" si="74"/>
        <v>128</v>
      </c>
      <c r="AA310" s="937">
        <f t="shared" si="75"/>
        <v>100.06666666666666</v>
      </c>
      <c r="AB310" s="641">
        <v>12</v>
      </c>
      <c r="AC310" s="918">
        <v>0.75</v>
      </c>
      <c r="AD310" s="918">
        <v>13.1</v>
      </c>
      <c r="AE310" s="918">
        <v>21.49</v>
      </c>
      <c r="AF310" s="918">
        <v>3.02</v>
      </c>
      <c r="AG310" s="918" t="s">
        <v>137</v>
      </c>
      <c r="AH310" s="918">
        <v>14.899999999999999</v>
      </c>
      <c r="AI310" s="918">
        <v>6.5</v>
      </c>
      <c r="AJ310" s="918">
        <v>-2.8899999999999997</v>
      </c>
      <c r="AK310" s="918">
        <v>7.6700000000000008</v>
      </c>
      <c r="AL310" s="930">
        <v>13990</v>
      </c>
      <c r="AM310" s="924">
        <v>2.02</v>
      </c>
      <c r="AN310" s="918" t="s">
        <v>137</v>
      </c>
      <c r="AO310" s="804">
        <f t="shared" si="76"/>
        <v>-93.086732214194882</v>
      </c>
      <c r="AP310" s="805">
        <f t="shared" si="77"/>
        <v>6.9799344524717828</v>
      </c>
      <c r="AQ310" s="938">
        <f t="shared" si="78"/>
        <v>266.48561186450917</v>
      </c>
      <c r="AR310" s="704">
        <f>INDEX(Historical!$C$7:$C$1439,MATCH(B310,Historical!$B$7:$B$1446,0))*IF(AH310="n/a",1.03,IF(AH310&lt;0,1.01,IF(AH310&gt;10,1.1,(1+AH310/100))))</f>
        <v>1.0449999999999999</v>
      </c>
      <c r="AS310" s="937">
        <f t="shared" si="79"/>
        <v>1.1129249999999999</v>
      </c>
      <c r="AT310" s="937">
        <f t="shared" si="85"/>
        <v>1.1982863474999998</v>
      </c>
      <c r="AU310" s="937">
        <f t="shared" si="85"/>
        <v>1.2901949103532497</v>
      </c>
      <c r="AV310" s="937">
        <f t="shared" si="85"/>
        <v>1.3891528599773439</v>
      </c>
      <c r="AW310" s="704">
        <f t="shared" si="80"/>
        <v>6.0355591178305925</v>
      </c>
      <c r="AX310" s="812">
        <f t="shared" si="81"/>
        <v>8.04205078991418</v>
      </c>
      <c r="AY310" s="997" t="s">
        <v>137</v>
      </c>
      <c r="AZ310" s="924">
        <v>28.82</v>
      </c>
      <c r="BA310" s="924">
        <v>-4.78</v>
      </c>
      <c r="BB310" s="924">
        <v>-0.06</v>
      </c>
      <c r="BC310" s="924">
        <v>7.5600000000000005</v>
      </c>
      <c r="BE310" s="666">
        <v>2008</v>
      </c>
      <c r="BF310" s="948" t="e">
        <f>#VALUE!</f>
        <v>#VALUE!</v>
      </c>
      <c r="BG310" s="933" t="s">
        <v>137</v>
      </c>
    </row>
    <row r="311" spans="1:59" ht="11.25" customHeight="1" x14ac:dyDescent="0.2">
      <c r="A311" s="611" t="s">
        <v>1226</v>
      </c>
      <c r="B311" s="927" t="s">
        <v>1227</v>
      </c>
      <c r="C311" s="994" t="s">
        <v>112</v>
      </c>
      <c r="D311" s="994" t="s">
        <v>4399</v>
      </c>
      <c r="E311" s="794">
        <v>7</v>
      </c>
      <c r="F311" s="526">
        <v>593</v>
      </c>
      <c r="G311" s="526" t="s">
        <v>106</v>
      </c>
      <c r="H311" s="526" t="s">
        <v>106</v>
      </c>
      <c r="I311" s="926">
        <v>48.35</v>
      </c>
      <c r="J311" s="704">
        <f t="shared" si="69"/>
        <v>1.6546018614270943</v>
      </c>
      <c r="K311" s="929">
        <v>0.2</v>
      </c>
      <c r="L311" s="641">
        <v>4</v>
      </c>
      <c r="M311" s="695">
        <f t="shared" si="70"/>
        <v>0.8</v>
      </c>
      <c r="N311" s="923" t="s">
        <v>714</v>
      </c>
      <c r="O311" s="797">
        <v>0.19</v>
      </c>
      <c r="P311" s="919">
        <v>43165</v>
      </c>
      <c r="Q311" s="919">
        <v>43180</v>
      </c>
      <c r="R311" s="695">
        <f t="shared" si="71"/>
        <v>5.2631578947368469</v>
      </c>
      <c r="S311" s="761">
        <f>IF(INDEX(Historical!$D$7:$D$1439,MATCH(B311,Historical!$B$7:$B$1446,0))=0,"n/a",(INDEX(Historical!$C$7:$C$1439,MATCH(B311,Historical!$B$7:$B$1446,0))/INDEX(Historical!$D$7:$D$1439,MATCH(B311,Historical!$B$7:$B$1446,0))-1)*100)</f>
        <v>5.2631578947368363</v>
      </c>
      <c r="T311" s="761">
        <f>IF(INDEX(Historical!$F$7:$F$1432,MATCH(B311,Historical!$B$7:$B$1446,0))=0,"n/a",((INDEX(Historical!$C$7:$C$1439,MATCH(B311,Historical!$B$7:$B$1446,0))/INDEX(Historical!$F$7:$F$1432,MATCH(B311,Historical!$B$7:$B$1446,0)))^(1/3)-1)*100)</f>
        <v>5.5667191978000741</v>
      </c>
      <c r="U311" s="761">
        <f>IF(INDEX(Historical!$H$7:$H$1432,MATCH(B311,Historical!$B$7:$B$1446,0))=0,"n/a",((INDEX(Historical!$C$7:$C$1439,MATCH(B311,Historical!$B$7:$B$1446,0))/INDEX(Historical!$H$7:$H$1432,MATCH(B311,Historical!$B$7:$B$1446,0)))^(1/5)-1)*100)</f>
        <v>5.9223841048812176</v>
      </c>
      <c r="V311" s="761" t="str">
        <f>IF(INDEX(Historical!$O$7:$O$1432,MATCH(B311,Historical!$B$7:$B$1446,0))=0,"n/a",((INDEX(Historical!$C$7:$C$1439,MATCH(B311,Historical!$B$7:$B$1446,0))/INDEX(Historical!$O$7:$O$1432,MATCH(B311,Historical!$B$7:$B$1446,0)))^(1/10)-1)*100)</f>
        <v>n/a</v>
      </c>
      <c r="W311" s="762" t="str">
        <f t="shared" si="72"/>
        <v>n/a</v>
      </c>
      <c r="X311" s="763">
        <f t="shared" si="73"/>
        <v>0.83413860632129833</v>
      </c>
      <c r="Y311" s="928"/>
      <c r="Z311" s="704">
        <f t="shared" si="74"/>
        <v>93.023255813953497</v>
      </c>
      <c r="AA311" s="937">
        <f t="shared" si="75"/>
        <v>56.220930232558139</v>
      </c>
      <c r="AB311" s="641">
        <v>12</v>
      </c>
      <c r="AC311" s="918">
        <v>0.86</v>
      </c>
      <c r="AD311" s="918">
        <v>4.7</v>
      </c>
      <c r="AE311" s="918">
        <v>2.52</v>
      </c>
      <c r="AF311" s="918">
        <v>5.83</v>
      </c>
      <c r="AG311" s="918">
        <v>10.6</v>
      </c>
      <c r="AH311" s="918">
        <v>-6.5</v>
      </c>
      <c r="AI311" s="918">
        <v>24.8</v>
      </c>
      <c r="AJ311" s="918">
        <v>7.1</v>
      </c>
      <c r="AK311" s="918">
        <v>12</v>
      </c>
      <c r="AL311" s="930">
        <v>901.24</v>
      </c>
      <c r="AM311" s="924">
        <v>0.3</v>
      </c>
      <c r="AN311" s="918">
        <v>0</v>
      </c>
      <c r="AO311" s="804">
        <f t="shared" si="76"/>
        <v>-48.643944266249825</v>
      </c>
      <c r="AP311" s="805">
        <f t="shared" si="77"/>
        <v>7.5769859663083121</v>
      </c>
      <c r="AQ311" s="938">
        <f t="shared" si="78"/>
        <v>281.6735214847684</v>
      </c>
      <c r="AR311" s="704">
        <f>INDEX(Historical!$C$7:$C$1439,MATCH(B311,Historical!$B$7:$B$1446,0))*IF(AH311="n/a",1.03,IF(AH311&lt;0,1.01,IF(AH311&gt;10,1.1,(1+AH311/100))))</f>
        <v>0.80800000000000005</v>
      </c>
      <c r="AS311" s="937">
        <f t="shared" si="79"/>
        <v>0.88880000000000015</v>
      </c>
      <c r="AT311" s="937">
        <f t="shared" si="85"/>
        <v>0.97768000000000022</v>
      </c>
      <c r="AU311" s="937">
        <f t="shared" si="85"/>
        <v>1.0754480000000004</v>
      </c>
      <c r="AV311" s="937">
        <f t="shared" si="85"/>
        <v>1.1829928000000005</v>
      </c>
      <c r="AW311" s="704">
        <f t="shared" si="80"/>
        <v>4.9329208000000015</v>
      </c>
      <c r="AX311" s="812">
        <f t="shared" si="81"/>
        <v>10.20252492244054</v>
      </c>
      <c r="AY311" s="997">
        <v>0.59</v>
      </c>
      <c r="AZ311" s="924">
        <v>33.6</v>
      </c>
      <c r="BA311" s="924">
        <v>-5.5100000000000007</v>
      </c>
      <c r="BB311" s="924">
        <v>2.2200000000000002</v>
      </c>
      <c r="BC311" s="924">
        <v>7.7299999999999995</v>
      </c>
      <c r="BE311" s="666">
        <v>2012</v>
      </c>
      <c r="BF311" s="948" t="e">
        <f>#VALUE!</f>
        <v>#VALUE!</v>
      </c>
      <c r="BG311" s="933">
        <v>4.5999999999999996</v>
      </c>
    </row>
    <row r="312" spans="1:59" ht="11.25" customHeight="1" x14ac:dyDescent="0.2">
      <c r="A312" s="611" t="s">
        <v>1208</v>
      </c>
      <c r="B312" s="927" t="s">
        <v>1209</v>
      </c>
      <c r="C312" s="994" t="s">
        <v>4356</v>
      </c>
      <c r="D312" s="994" t="s">
        <v>4357</v>
      </c>
      <c r="E312" s="794">
        <v>7</v>
      </c>
      <c r="F312" s="526">
        <v>690</v>
      </c>
      <c r="G312" s="526" t="s">
        <v>37</v>
      </c>
      <c r="H312" s="526" t="s">
        <v>37</v>
      </c>
      <c r="I312" s="926">
        <v>35.36</v>
      </c>
      <c r="J312" s="704">
        <f t="shared" si="69"/>
        <v>2.6018099547511313</v>
      </c>
      <c r="K312" s="929">
        <v>0.23</v>
      </c>
      <c r="L312" s="641">
        <v>4</v>
      </c>
      <c r="M312" s="695">
        <f t="shared" si="70"/>
        <v>0.92</v>
      </c>
      <c r="N312" s="923" t="s">
        <v>220</v>
      </c>
      <c r="O312" s="797">
        <v>0.2175</v>
      </c>
      <c r="P312" s="917">
        <v>43552</v>
      </c>
      <c r="Q312" s="917">
        <v>43570</v>
      </c>
      <c r="R312" s="695">
        <f t="shared" si="71"/>
        <v>5.7471264367816151</v>
      </c>
      <c r="S312" s="761">
        <f>IF(INDEX(Historical!$D$7:$D$1439,MATCH(B312,Historical!$B$7:$B$1446,0))=0,"n/a",(INDEX(Historical!$C$7:$C$1439,MATCH(B312,Historical!$B$7:$B$1446,0))/INDEX(Historical!$D$7:$D$1439,MATCH(B312,Historical!$B$7:$B$1446,0))-1)*100)</f>
        <v>5.3658536585365679</v>
      </c>
      <c r="T312" s="761">
        <f>IF(INDEX(Historical!$F$7:$F$1432,MATCH(B312,Historical!$B$7:$B$1446,0))=0,"n/a",((INDEX(Historical!$C$7:$C$1439,MATCH(B312,Historical!$B$7:$B$1446,0))/INDEX(Historical!$F$7:$F$1432,MATCH(B312,Historical!$B$7:$B$1446,0)))^(1/3)-1)*100)</f>
        <v>21.3916656597249</v>
      </c>
      <c r="U312" s="761">
        <f>IF(INDEX(Historical!$H$7:$H$1432,MATCH(B312,Historical!$B$7:$B$1446,0))=0,"n/a",((INDEX(Historical!$C$7:$C$1439,MATCH(B312,Historical!$B$7:$B$1446,0))/INDEX(Historical!$H$7:$H$1432,MATCH(B312,Historical!$B$7:$B$1446,0)))^(1/5)-1)*100)</f>
        <v>59.00799571170203</v>
      </c>
      <c r="V312" s="761">
        <f>IF(INDEX(Historical!$O$7:$O$1432,MATCH(B312,Historical!$B$7:$B$1446,0))=0,"n/a",((INDEX(Historical!$C$7:$C$1439,MATCH(B312,Historical!$B$7:$B$1446,0))/INDEX(Historical!$O$7:$O$1432,MATCH(B312,Historical!$B$7:$B$1446,0)))^(1/10)-1)*100)</f>
        <v>-11.343184943478668</v>
      </c>
      <c r="W312" s="762" t="str">
        <f t="shared" si="72"/>
        <v>n/a</v>
      </c>
      <c r="X312" s="763">
        <f t="shared" si="73"/>
        <v>0.77235596481285373</v>
      </c>
      <c r="Y312" s="928"/>
      <c r="Z312" s="704">
        <f t="shared" si="74"/>
        <v>70.229007633587784</v>
      </c>
      <c r="AA312" s="937">
        <f t="shared" si="75"/>
        <v>26.992366412213737</v>
      </c>
      <c r="AB312" s="641">
        <v>12</v>
      </c>
      <c r="AC312" s="918">
        <v>1.31</v>
      </c>
      <c r="AD312" s="918">
        <v>2.7</v>
      </c>
      <c r="AE312" s="918">
        <v>11.26</v>
      </c>
      <c r="AF312" s="918">
        <v>2.71</v>
      </c>
      <c r="AG312" s="918">
        <v>10.299999999999999</v>
      </c>
      <c r="AH312" s="918">
        <v>-22.5</v>
      </c>
      <c r="AI312" s="918">
        <v>-6.5100000000000007</v>
      </c>
      <c r="AJ312" s="918">
        <v>76.400000000000006</v>
      </c>
      <c r="AK312" s="918">
        <v>10</v>
      </c>
      <c r="AL312" s="930">
        <v>4550</v>
      </c>
      <c r="AM312" s="924">
        <v>1</v>
      </c>
      <c r="AN312" s="918">
        <v>0.79</v>
      </c>
      <c r="AO312" s="804">
        <f t="shared" si="76"/>
        <v>34.617439254239429</v>
      </c>
      <c r="AP312" s="805">
        <f t="shared" si="77"/>
        <v>61.609805666453163</v>
      </c>
      <c r="AQ312" s="938">
        <f t="shared" si="78"/>
        <v>80.307531089523991</v>
      </c>
      <c r="AR312" s="704">
        <f>INDEX(Historical!$C$7:$C$1439,MATCH(B312,Historical!$B$7:$B$1446,0))*IF(AH312="n/a",1.03,IF(AH312&lt;0,1.01,IF(AH312&gt;10,1.1,(1+AH312/100))))</f>
        <v>0.87263999999999997</v>
      </c>
      <c r="AS312" s="937">
        <f t="shared" si="79"/>
        <v>0.88136639999999999</v>
      </c>
      <c r="AT312" s="937">
        <f t="shared" si="85"/>
        <v>0.96950304000000009</v>
      </c>
      <c r="AU312" s="937">
        <f t="shared" si="85"/>
        <v>1.0664533440000001</v>
      </c>
      <c r="AV312" s="937">
        <f t="shared" si="85"/>
        <v>1.1730986784000001</v>
      </c>
      <c r="AW312" s="704">
        <f t="shared" si="80"/>
        <v>4.9630614624000007</v>
      </c>
      <c r="AX312" s="812">
        <f t="shared" si="81"/>
        <v>14.035807303167422</v>
      </c>
      <c r="AY312" s="997">
        <v>0.78</v>
      </c>
      <c r="AZ312" s="924">
        <v>29.520000000000003</v>
      </c>
      <c r="BA312" s="924">
        <v>-0.36</v>
      </c>
      <c r="BB312" s="924">
        <v>5.33</v>
      </c>
      <c r="BC312" s="924">
        <v>10.040000000000001</v>
      </c>
      <c r="BE312" s="666">
        <v>2013</v>
      </c>
      <c r="BF312" s="948" t="e">
        <f>#VALUE!</f>
        <v>#VALUE!</v>
      </c>
      <c r="BG312" s="933">
        <v>5.2</v>
      </c>
    </row>
    <row r="313" spans="1:59" ht="11.25" customHeight="1" x14ac:dyDescent="0.2">
      <c r="A313" s="611" t="s">
        <v>1218</v>
      </c>
      <c r="B313" s="927" t="s">
        <v>1219</v>
      </c>
      <c r="C313" s="994" t="s">
        <v>108</v>
      </c>
      <c r="D313" s="994" t="s">
        <v>4376</v>
      </c>
      <c r="E313" s="794">
        <v>7</v>
      </c>
      <c r="F313" s="526">
        <v>596</v>
      </c>
      <c r="G313" s="526" t="s">
        <v>106</v>
      </c>
      <c r="H313" s="526" t="s">
        <v>106</v>
      </c>
      <c r="I313" s="926">
        <v>100.46</v>
      </c>
      <c r="J313" s="704">
        <f t="shared" si="69"/>
        <v>0.71670316543898072</v>
      </c>
      <c r="K313" s="929">
        <v>0.18</v>
      </c>
      <c r="L313" s="641">
        <v>4</v>
      </c>
      <c r="M313" s="695">
        <f t="shared" si="70"/>
        <v>0.72</v>
      </c>
      <c r="N313" s="923" t="s">
        <v>698</v>
      </c>
      <c r="O313" s="797">
        <v>0.17</v>
      </c>
      <c r="P313" s="660">
        <v>43215</v>
      </c>
      <c r="Q313" s="660">
        <v>43230</v>
      </c>
      <c r="R313" s="695">
        <f t="shared" si="71"/>
        <v>5.8823529411764595</v>
      </c>
      <c r="S313" s="761">
        <f>IF(INDEX(Historical!$D$7:$D$1439,MATCH(B313,Historical!$B$7:$B$1446,0))=0,"n/a",(INDEX(Historical!$C$7:$C$1439,MATCH(B313,Historical!$B$7:$B$1446,0))/INDEX(Historical!$D$7:$D$1439,MATCH(B313,Historical!$B$7:$B$1446,0))-1)*100)</f>
        <v>5.9701492537313383</v>
      </c>
      <c r="T313" s="761">
        <f>IF(INDEX(Historical!$F$7:$F$1432,MATCH(B313,Historical!$B$7:$B$1446,0))=0,"n/a",((INDEX(Historical!$C$7:$C$1439,MATCH(B313,Historical!$B$7:$B$1446,0))/INDEX(Historical!$F$7:$F$1432,MATCH(B313,Historical!$B$7:$B$1446,0)))^(1/3)-1)*100)</f>
        <v>6.3658248576630827</v>
      </c>
      <c r="U313" s="761">
        <f>IF(INDEX(Historical!$H$7:$H$1432,MATCH(B313,Historical!$B$7:$B$1446,0))=0,"n/a",((INDEX(Historical!$C$7:$C$1439,MATCH(B313,Historical!$B$7:$B$1446,0))/INDEX(Historical!$H$7:$H$1432,MATCH(B313,Historical!$B$7:$B$1446,0)))^(1/5)-1)*100)</f>
        <v>9.0686916213479574</v>
      </c>
      <c r="V313" s="761" t="str">
        <f>IF(INDEX(Historical!$O$7:$O$1432,MATCH(B313,Historical!$B$7:$B$1446,0))=0,"n/a",((INDEX(Historical!$C$7:$C$1439,MATCH(B313,Historical!$B$7:$B$1446,0))/INDEX(Historical!$O$7:$O$1432,MATCH(B313,Historical!$B$7:$B$1446,0)))^(1/10)-1)*100)</f>
        <v>n/a</v>
      </c>
      <c r="W313" s="762" t="str">
        <f t="shared" si="72"/>
        <v>n/a</v>
      </c>
      <c r="X313" s="763">
        <f t="shared" si="73"/>
        <v>0.85553694541018466</v>
      </c>
      <c r="Y313" s="718"/>
      <c r="Z313" s="704">
        <f t="shared" si="74"/>
        <v>14.96881496881497</v>
      </c>
      <c r="AA313" s="937">
        <f t="shared" si="75"/>
        <v>20.885654885654887</v>
      </c>
      <c r="AB313" s="641">
        <v>12</v>
      </c>
      <c r="AC313" s="918">
        <v>4.8099999999999996</v>
      </c>
      <c r="AD313" s="918">
        <v>1.77</v>
      </c>
      <c r="AE313" s="918">
        <v>5.74</v>
      </c>
      <c r="AF313" s="918">
        <v>2.1800000000000002</v>
      </c>
      <c r="AG313" s="918">
        <v>10.5</v>
      </c>
      <c r="AH313" s="918">
        <v>16</v>
      </c>
      <c r="AI313" s="918">
        <v>12.58</v>
      </c>
      <c r="AJ313" s="918">
        <v>10.6</v>
      </c>
      <c r="AK313" s="918">
        <v>11.799999999999999</v>
      </c>
      <c r="AL313" s="930">
        <v>17390</v>
      </c>
      <c r="AM313" s="924">
        <v>0.3</v>
      </c>
      <c r="AN313" s="918">
        <v>0.22</v>
      </c>
      <c r="AO313" s="804">
        <f t="shared" si="76"/>
        <v>-11.100260098867949</v>
      </c>
      <c r="AP313" s="805">
        <f t="shared" si="77"/>
        <v>9.785394786786938</v>
      </c>
      <c r="AQ313" s="938">
        <f t="shared" si="78"/>
        <v>42.252869763245762</v>
      </c>
      <c r="AR313" s="704">
        <f>INDEX(Historical!$C$7:$C$1439,MATCH(B313,Historical!$B$7:$B$1446,0))*IF(AH313="n/a",1.03,IF(AH313&lt;0,1.01,IF(AH313&gt;10,1.1,(1+AH313/100))))</f>
        <v>0.78100000000000003</v>
      </c>
      <c r="AS313" s="937">
        <f t="shared" si="79"/>
        <v>0.85910000000000009</v>
      </c>
      <c r="AT313" s="937">
        <f t="shared" si="85"/>
        <v>0.94501000000000013</v>
      </c>
      <c r="AU313" s="937">
        <f t="shared" si="85"/>
        <v>1.0395110000000003</v>
      </c>
      <c r="AV313" s="937">
        <f t="shared" si="85"/>
        <v>1.1434621000000005</v>
      </c>
      <c r="AW313" s="704">
        <f t="shared" si="80"/>
        <v>4.768083100000001</v>
      </c>
      <c r="AX313" s="812">
        <f t="shared" si="81"/>
        <v>4.746250348397373</v>
      </c>
      <c r="AY313" s="997">
        <v>0.91</v>
      </c>
      <c r="AZ313" s="924">
        <v>26.490000000000002</v>
      </c>
      <c r="BA313" s="924">
        <v>-5.89</v>
      </c>
      <c r="BB313" s="924">
        <v>-0.25</v>
      </c>
      <c r="BC313" s="924">
        <v>3.63</v>
      </c>
      <c r="BE313" s="666">
        <v>2012</v>
      </c>
      <c r="BF313" s="948" t="e">
        <f>#VALUE!</f>
        <v>#VALUE!</v>
      </c>
      <c r="BG313" s="933">
        <v>0.8</v>
      </c>
    </row>
    <row r="314" spans="1:59" ht="11.25" customHeight="1" x14ac:dyDescent="0.2">
      <c r="A314" s="611" t="s">
        <v>1212</v>
      </c>
      <c r="B314" s="927" t="s">
        <v>1213</v>
      </c>
      <c r="C314" s="994" t="s">
        <v>108</v>
      </c>
      <c r="D314" s="994" t="s">
        <v>4376</v>
      </c>
      <c r="E314" s="794">
        <v>7</v>
      </c>
      <c r="F314" s="526">
        <v>603</v>
      </c>
      <c r="G314" s="526" t="s">
        <v>106</v>
      </c>
      <c r="H314" s="526" t="s">
        <v>106</v>
      </c>
      <c r="I314" s="926">
        <v>36.85</v>
      </c>
      <c r="J314" s="704">
        <f t="shared" si="69"/>
        <v>2.3880597014925375</v>
      </c>
      <c r="K314" s="929">
        <v>0.22</v>
      </c>
      <c r="L314" s="641">
        <v>4</v>
      </c>
      <c r="M314" s="695">
        <f t="shared" si="70"/>
        <v>0.88</v>
      </c>
      <c r="N314" s="923" t="s">
        <v>595</v>
      </c>
      <c r="O314" s="797">
        <v>0.18</v>
      </c>
      <c r="P314" s="660">
        <v>43251</v>
      </c>
      <c r="Q314" s="660">
        <v>43266</v>
      </c>
      <c r="R314" s="695">
        <f t="shared" si="71"/>
        <v>22.222222222222225</v>
      </c>
      <c r="S314" s="761">
        <f>IF(INDEX(Historical!$D$7:$D$1439,MATCH(B314,Historical!$B$7:$B$1446,0))=0,"n/a",(INDEX(Historical!$C$7:$C$1439,MATCH(B314,Historical!$B$7:$B$1446,0))/INDEX(Historical!$D$7:$D$1439,MATCH(B314,Historical!$B$7:$B$1446,0))-1)*100)</f>
        <v>21.739130434782595</v>
      </c>
      <c r="T314" s="761">
        <f>IF(INDEX(Historical!$F$7:$F$1432,MATCH(B314,Historical!$B$7:$B$1446,0))=0,"n/a",((INDEX(Historical!$C$7:$C$1439,MATCH(B314,Historical!$B$7:$B$1446,0))/INDEX(Historical!$F$7:$F$1432,MATCH(B314,Historical!$B$7:$B$1446,0)))^(1/3)-1)*100)</f>
        <v>27.00821423309716</v>
      </c>
      <c r="U314" s="761">
        <f>IF(INDEX(Historical!$H$7:$H$1432,MATCH(B314,Historical!$B$7:$B$1446,0))=0,"n/a",((INDEX(Historical!$C$7:$C$1439,MATCH(B314,Historical!$B$7:$B$1446,0))/INDEX(Historical!$H$7:$H$1432,MATCH(B314,Historical!$B$7:$B$1446,0)))^(1/5)-1)*100)</f>
        <v>36.082210785873883</v>
      </c>
      <c r="V314" s="761">
        <f>IF(INDEX(Historical!$O$7:$O$1432,MATCH(B314,Historical!$B$7:$B$1446,0))=0,"n/a",((INDEX(Historical!$C$7:$C$1439,MATCH(B314,Historical!$B$7:$B$1446,0))/INDEX(Historical!$O$7:$O$1432,MATCH(B314,Historical!$B$7:$B$1446,0)))^(1/10)-1)*100)</f>
        <v>-0.90559236919174335</v>
      </c>
      <c r="W314" s="762" t="str">
        <f t="shared" si="72"/>
        <v>n/a</v>
      </c>
      <c r="X314" s="763">
        <f t="shared" si="73"/>
        <v>2.0045672658818825</v>
      </c>
      <c r="Y314" s="928"/>
      <c r="Z314" s="704">
        <f t="shared" si="74"/>
        <v>27.329192546583847</v>
      </c>
      <c r="AA314" s="937">
        <f t="shared" si="75"/>
        <v>11.444099378881987</v>
      </c>
      <c r="AB314" s="641">
        <v>12</v>
      </c>
      <c r="AC314" s="918">
        <v>3.22</v>
      </c>
      <c r="AD314" s="918">
        <v>1.64</v>
      </c>
      <c r="AE314" s="918">
        <v>4.74</v>
      </c>
      <c r="AF314" s="918">
        <v>1.29</v>
      </c>
      <c r="AG314" s="918">
        <v>11.700000000000001</v>
      </c>
      <c r="AH314" s="918">
        <v>44.3</v>
      </c>
      <c r="AI314" s="918">
        <v>9.5500000000000007</v>
      </c>
      <c r="AJ314" s="918">
        <v>18</v>
      </c>
      <c r="AK314" s="918">
        <v>7.0000000000000009</v>
      </c>
      <c r="AL314" s="930">
        <v>1930</v>
      </c>
      <c r="AM314" s="924">
        <v>1.0999999999999999</v>
      </c>
      <c r="AN314" s="918">
        <v>0.1</v>
      </c>
      <c r="AO314" s="804">
        <f t="shared" si="76"/>
        <v>27.026171108484434</v>
      </c>
      <c r="AP314" s="805">
        <f t="shared" si="77"/>
        <v>38.47027048736642</v>
      </c>
      <c r="AQ314" s="938">
        <f t="shared" si="78"/>
        <v>-18.998249130698795</v>
      </c>
      <c r="AR314" s="704">
        <f>INDEX(Historical!$C$7:$C$1439,MATCH(B314,Historical!$B$7:$B$1446,0))*IF(AH314="n/a",1.03,IF(AH314&lt;0,1.01,IF(AH314&gt;10,1.1,(1+AH314/100))))</f>
        <v>0.92400000000000004</v>
      </c>
      <c r="AS314" s="937">
        <f t="shared" si="79"/>
        <v>1.0122419999999999</v>
      </c>
      <c r="AT314" s="937">
        <f t="shared" si="85"/>
        <v>1.08309894</v>
      </c>
      <c r="AU314" s="937">
        <f t="shared" si="85"/>
        <v>1.1589158658000001</v>
      </c>
      <c r="AV314" s="937">
        <f t="shared" si="85"/>
        <v>1.2400399764060002</v>
      </c>
      <c r="AW314" s="704">
        <f t="shared" si="80"/>
        <v>5.4182967822060002</v>
      </c>
      <c r="AX314" s="812">
        <f t="shared" si="81"/>
        <v>14.703654768537314</v>
      </c>
      <c r="AY314" s="997">
        <v>0.96</v>
      </c>
      <c r="AZ314" s="924">
        <v>13.420000000000002</v>
      </c>
      <c r="BA314" s="924">
        <v>-26.939999999999998</v>
      </c>
      <c r="BB314" s="924">
        <v>-4.9000000000000004</v>
      </c>
      <c r="BC314" s="924">
        <v>-13.459999999999999</v>
      </c>
      <c r="BE314" s="666">
        <v>2012</v>
      </c>
      <c r="BF314" s="948" t="e">
        <f>#VALUE!</f>
        <v>#VALUE!</v>
      </c>
      <c r="BG314" s="933">
        <v>1.6</v>
      </c>
    </row>
    <row r="315" spans="1:59" ht="11.25" customHeight="1" x14ac:dyDescent="0.2">
      <c r="A315" s="537" t="s">
        <v>232</v>
      </c>
      <c r="B315" s="927" t="s">
        <v>233</v>
      </c>
      <c r="C315" s="994" t="s">
        <v>4356</v>
      </c>
      <c r="D315" s="994" t="s">
        <v>4357</v>
      </c>
      <c r="E315" s="794">
        <v>51</v>
      </c>
      <c r="F315" s="526">
        <v>24</v>
      </c>
      <c r="G315" s="526" t="s">
        <v>37</v>
      </c>
      <c r="H315" s="526" t="s">
        <v>37</v>
      </c>
      <c r="I315" s="918">
        <v>137.85</v>
      </c>
      <c r="J315" s="704">
        <f t="shared" si="69"/>
        <v>2.9597388465723613</v>
      </c>
      <c r="K315" s="929">
        <v>1.02</v>
      </c>
      <c r="L315" s="641">
        <v>4</v>
      </c>
      <c r="M315" s="695">
        <f t="shared" si="70"/>
        <v>4.08</v>
      </c>
      <c r="N315" s="923" t="s">
        <v>220</v>
      </c>
      <c r="O315" s="797">
        <v>1</v>
      </c>
      <c r="P315" s="917">
        <v>43363</v>
      </c>
      <c r="Q315" s="917">
        <v>43388</v>
      </c>
      <c r="R315" s="695">
        <f t="shared" si="71"/>
        <v>2.0000000000000018</v>
      </c>
      <c r="S315" s="761">
        <f>IF(INDEX(Historical!$D$7:$D$1439,MATCH(B315,Historical!$B$7:$B$1446,0))=0,"n/a",(INDEX(Historical!$C$7:$C$1439,MATCH(B315,Historical!$B$7:$B$1446,0))/INDEX(Historical!$D$7:$D$1439,MATCH(B315,Historical!$B$7:$B$1446,0))-1)*100)</f>
        <v>2.0304568527918621</v>
      </c>
      <c r="T315" s="761">
        <f>IF(INDEX(Historical!$F$7:$F$1432,MATCH(B315,Historical!$B$7:$B$1446,0))=0,"n/a",((INDEX(Historical!$C$7:$C$1439,MATCH(B315,Historical!$B$7:$B$1446,0))/INDEX(Historical!$F$7:$F$1432,MATCH(B315,Historical!$B$7:$B$1446,0)))^(1/3)-1)*100)</f>
        <v>4.2315589399588349</v>
      </c>
      <c r="U315" s="761">
        <f>IF(INDEX(Historical!$H$7:$H$1432,MATCH(B315,Historical!$B$7:$B$1446,0))=0,"n/a",((INDEX(Historical!$C$7:$C$1439,MATCH(B315,Historical!$B$7:$B$1446,0))/INDEX(Historical!$H$7:$H$1432,MATCH(B315,Historical!$B$7:$B$1446,0)))^(1/5)-1)*100)</f>
        <v>6.2414332109832937</v>
      </c>
      <c r="V315" s="761">
        <f>IF(INDEX(Historical!$O$7:$O$1432,MATCH(B315,Historical!$B$7:$B$1446,0))=0,"n/a",((INDEX(Historical!$C$7:$C$1439,MATCH(B315,Historical!$B$7:$B$1446,0))/INDEX(Historical!$O$7:$O$1432,MATCH(B315,Historical!$B$7:$B$1446,0)))^(1/10)-1)*100)</f>
        <v>4.9487903497924979</v>
      </c>
      <c r="W315" s="762">
        <f t="shared" si="72"/>
        <v>1.2612038033183193</v>
      </c>
      <c r="X315" s="763">
        <f t="shared" si="73"/>
        <v>0.73428626011568165</v>
      </c>
      <c r="Y315" s="927"/>
      <c r="Z315" s="704">
        <f t="shared" si="74"/>
        <v>135.09933774834437</v>
      </c>
      <c r="AA315" s="937">
        <f t="shared" si="75"/>
        <v>45.645695364238406</v>
      </c>
      <c r="AB315" s="641">
        <v>12</v>
      </c>
      <c r="AC315" s="918">
        <v>3.02</v>
      </c>
      <c r="AD315" s="918">
        <v>6.82</v>
      </c>
      <c r="AE315" s="918">
        <v>11.16</v>
      </c>
      <c r="AF315" s="918">
        <v>4.6500000000000004</v>
      </c>
      <c r="AG315" s="918">
        <v>10.9</v>
      </c>
      <c r="AH315" s="918">
        <v>4.3</v>
      </c>
      <c r="AI315" s="918">
        <v>7.86</v>
      </c>
      <c r="AJ315" s="918">
        <v>8.5</v>
      </c>
      <c r="AK315" s="918">
        <v>6.7</v>
      </c>
      <c r="AL315" s="930">
        <v>10220</v>
      </c>
      <c r="AM315" s="924">
        <v>0.8</v>
      </c>
      <c r="AN315" s="918">
        <v>1.48</v>
      </c>
      <c r="AO315" s="804">
        <f t="shared" si="76"/>
        <v>-36.444523306682754</v>
      </c>
      <c r="AP315" s="805">
        <f t="shared" si="77"/>
        <v>9.2011720575556559</v>
      </c>
      <c r="AQ315" s="938">
        <f t="shared" si="78"/>
        <v>207.13911682834004</v>
      </c>
      <c r="AR315" s="704">
        <f>INDEX(Historical!$C$7:$C$1439,MATCH(B315,Historical!$B$7:$B$1446,0))*IF(AH315="n/a",1.03,IF(AH315&lt;0,1.01,IF(AH315&gt;10,1.1,(1+AH315/100))))</f>
        <v>4.1928599999999996</v>
      </c>
      <c r="AS315" s="937">
        <f t="shared" si="79"/>
        <v>4.5224187959999993</v>
      </c>
      <c r="AT315" s="937">
        <f t="shared" si="85"/>
        <v>4.8254208553319993</v>
      </c>
      <c r="AU315" s="937">
        <f t="shared" si="85"/>
        <v>5.1487240526392428</v>
      </c>
      <c r="AV315" s="937">
        <f t="shared" si="85"/>
        <v>5.4936885641660718</v>
      </c>
      <c r="AW315" s="704">
        <f t="shared" si="80"/>
        <v>24.183112268137311</v>
      </c>
      <c r="AX315" s="812">
        <f t="shared" si="81"/>
        <v>17.543062943879082</v>
      </c>
      <c r="AY315" s="997">
        <v>0.54</v>
      </c>
      <c r="AZ315" s="924">
        <v>24.57</v>
      </c>
      <c r="BA315" s="924">
        <v>-0.73</v>
      </c>
      <c r="BB315" s="924">
        <v>3.8</v>
      </c>
      <c r="BC315" s="924">
        <v>8.2000000000000011</v>
      </c>
      <c r="BE315" s="666">
        <v>1968</v>
      </c>
      <c r="BF315" s="948" t="e">
        <f>#VALUE!</f>
        <v>#VALUE!</v>
      </c>
      <c r="BG315" s="933">
        <v>3.6999999999999997</v>
      </c>
    </row>
    <row r="316" spans="1:59" ht="11.25" customHeight="1" x14ac:dyDescent="0.2">
      <c r="A316" s="611" t="s">
        <v>1234</v>
      </c>
      <c r="B316" s="927" t="s">
        <v>1235</v>
      </c>
      <c r="C316" s="994" t="s">
        <v>108</v>
      </c>
      <c r="D316" s="994" t="s">
        <v>4368</v>
      </c>
      <c r="E316" s="794">
        <v>7</v>
      </c>
      <c r="F316" s="526">
        <v>658</v>
      </c>
      <c r="G316" s="526" t="s">
        <v>106</v>
      </c>
      <c r="H316" s="526" t="s">
        <v>106</v>
      </c>
      <c r="I316" s="926">
        <v>50.48</v>
      </c>
      <c r="J316" s="704">
        <f t="shared" si="69"/>
        <v>1.1885895404120443</v>
      </c>
      <c r="K316" s="929">
        <v>0.15</v>
      </c>
      <c r="L316" s="641">
        <v>4</v>
      </c>
      <c r="M316" s="695">
        <f t="shared" si="70"/>
        <v>0.6</v>
      </c>
      <c r="N316" s="923" t="s">
        <v>560</v>
      </c>
      <c r="O316" s="797">
        <v>0.14000000000000001</v>
      </c>
      <c r="P316" s="917">
        <v>43501</v>
      </c>
      <c r="Q316" s="917">
        <v>43516</v>
      </c>
      <c r="R316" s="695">
        <f t="shared" si="71"/>
        <v>7.1428571428571281</v>
      </c>
      <c r="S316" s="761">
        <f>IF(INDEX(Historical!$D$7:$D$1439,MATCH(B316,Historical!$B$7:$B$1446,0))=0,"n/a",(INDEX(Historical!$C$7:$C$1439,MATCH(B316,Historical!$B$7:$B$1446,0))/INDEX(Historical!$D$7:$D$1439,MATCH(B316,Historical!$B$7:$B$1446,0))-1)*100)</f>
        <v>23.255813953488371</v>
      </c>
      <c r="T316" s="761">
        <f>IF(INDEX(Historical!$F$7:$F$1432,MATCH(B316,Historical!$B$7:$B$1446,0))=0,"n/a",((INDEX(Historical!$C$7:$C$1439,MATCH(B316,Historical!$B$7:$B$1446,0))/INDEX(Historical!$F$7:$F$1432,MATCH(B316,Historical!$B$7:$B$1446,0)))^(1/3)-1)*100)</f>
        <v>25.209525140702404</v>
      </c>
      <c r="U316" s="761">
        <f>IF(INDEX(Historical!$H$7:$H$1432,MATCH(B316,Historical!$B$7:$B$1446,0))=0,"n/a",((INDEX(Historical!$C$7:$C$1439,MATCH(B316,Historical!$B$7:$B$1446,0))/INDEX(Historical!$H$7:$H$1432,MATCH(B316,Historical!$B$7:$B$1446,0)))^(1/5)-1)*100)</f>
        <v>28.7173002285096</v>
      </c>
      <c r="V316" s="761" t="str">
        <f>IF(INDEX(Historical!$O$7:$O$1432,MATCH(B316,Historical!$B$7:$B$1446,0))=0,"n/a",((INDEX(Historical!$C$7:$C$1439,MATCH(B316,Historical!$B$7:$B$1446,0))/INDEX(Historical!$O$7:$O$1432,MATCH(B316,Historical!$B$7:$B$1446,0)))^(1/10)-1)*100)</f>
        <v>n/a</v>
      </c>
      <c r="W316" s="762" t="str">
        <f t="shared" si="72"/>
        <v>n/a</v>
      </c>
      <c r="X316" s="763">
        <f t="shared" si="73"/>
        <v>0.77197043625025796</v>
      </c>
      <c r="Y316" s="928"/>
      <c r="Z316" s="704">
        <f t="shared" si="74"/>
        <v>9.7244732576985413</v>
      </c>
      <c r="AA316" s="937">
        <f t="shared" si="75"/>
        <v>8.1815235008103731</v>
      </c>
      <c r="AB316" s="641">
        <v>12</v>
      </c>
      <c r="AC316" s="918">
        <v>6.17</v>
      </c>
      <c r="AD316" s="918">
        <v>1.17</v>
      </c>
      <c r="AE316" s="918">
        <v>3.84</v>
      </c>
      <c r="AF316" s="918">
        <v>1.1299999999999999</v>
      </c>
      <c r="AG316" s="918">
        <v>17.100000000000001</v>
      </c>
      <c r="AH316" s="918">
        <v>51.300000000000004</v>
      </c>
      <c r="AI316" s="918">
        <v>6.88</v>
      </c>
      <c r="AJ316" s="918">
        <v>37.200000000000003</v>
      </c>
      <c r="AK316" s="918">
        <v>7.0000000000000009</v>
      </c>
      <c r="AL316" s="930">
        <v>239.28</v>
      </c>
      <c r="AM316" s="924">
        <v>3</v>
      </c>
      <c r="AN316" s="918">
        <v>0.06</v>
      </c>
      <c r="AO316" s="804">
        <f t="shared" si="76"/>
        <v>21.724366268111275</v>
      </c>
      <c r="AP316" s="805">
        <f t="shared" si="77"/>
        <v>29.905889768921647</v>
      </c>
      <c r="AQ316" s="938">
        <f t="shared" si="78"/>
        <v>-35.898963239739089</v>
      </c>
      <c r="AR316" s="704">
        <f>INDEX(Historical!$C$7:$C$1439,MATCH(B316,Historical!$B$7:$B$1446,0))*IF(AH316="n/a",1.03,IF(AH316&lt;0,1.01,IF(AH316&gt;10,1.1,(1+AH316/100))))</f>
        <v>0.58300000000000007</v>
      </c>
      <c r="AS316" s="937">
        <f t="shared" si="79"/>
        <v>0.62311040000000006</v>
      </c>
      <c r="AT316" s="937">
        <f t="shared" si="85"/>
        <v>0.66672812800000014</v>
      </c>
      <c r="AU316" s="937">
        <f t="shared" si="85"/>
        <v>0.71339909696000015</v>
      </c>
      <c r="AV316" s="937">
        <f t="shared" si="85"/>
        <v>0.76333703374720019</v>
      </c>
      <c r="AW316" s="704">
        <f t="shared" si="80"/>
        <v>3.3495746587072004</v>
      </c>
      <c r="AX316" s="812">
        <f t="shared" si="81"/>
        <v>6.6354490069477041</v>
      </c>
      <c r="AY316" s="997">
        <v>0.98</v>
      </c>
      <c r="AZ316" s="924">
        <v>22.38</v>
      </c>
      <c r="BA316" s="924">
        <v>-23.98</v>
      </c>
      <c r="BB316" s="924">
        <v>0.54</v>
      </c>
      <c r="BC316" s="924">
        <v>-3.9800000000000004</v>
      </c>
      <c r="BE316" s="666">
        <v>2013</v>
      </c>
      <c r="BF316" s="948" t="e">
        <f>#VALUE!</f>
        <v>#VALUE!</v>
      </c>
      <c r="BG316" s="933">
        <v>2</v>
      </c>
    </row>
    <row r="317" spans="1:59" ht="11.25" customHeight="1" x14ac:dyDescent="0.2">
      <c r="A317" s="611" t="s">
        <v>3841</v>
      </c>
      <c r="B317" s="927" t="s">
        <v>3842</v>
      </c>
      <c r="C317" s="994" t="s">
        <v>108</v>
      </c>
      <c r="D317" s="994" t="s">
        <v>4376</v>
      </c>
      <c r="E317" s="794">
        <v>6</v>
      </c>
      <c r="F317" s="526">
        <v>785</v>
      </c>
      <c r="G317" s="526" t="s">
        <v>106</v>
      </c>
      <c r="H317" s="526" t="s">
        <v>106</v>
      </c>
      <c r="I317" s="926">
        <v>54.05</v>
      </c>
      <c r="J317" s="704">
        <f t="shared" si="69"/>
        <v>1.1840888066604998</v>
      </c>
      <c r="K317" s="929">
        <v>0.16</v>
      </c>
      <c r="L317" s="641">
        <v>4</v>
      </c>
      <c r="M317" s="695">
        <f t="shared" si="70"/>
        <v>0.64</v>
      </c>
      <c r="N317" s="923" t="s">
        <v>320</v>
      </c>
      <c r="O317" s="797">
        <v>0.15</v>
      </c>
      <c r="P317" s="917">
        <v>43531</v>
      </c>
      <c r="Q317" s="917">
        <v>43553</v>
      </c>
      <c r="R317" s="695">
        <f t="shared" si="71"/>
        <v>6.6666666666666732</v>
      </c>
      <c r="S317" s="761">
        <f>IF(INDEX(Historical!$D$7:$D$1439,MATCH(B317,Historical!$B$7:$B$1446,0))=0,"n/a",(INDEX(Historical!$C$7:$C$1439,MATCH(B317,Historical!$B$7:$B$1446,0))/INDEX(Historical!$D$7:$D$1439,MATCH(B317,Historical!$B$7:$B$1446,0))-1)*100)</f>
        <v>7.1428571428571397</v>
      </c>
      <c r="T317" s="761">
        <f>IF(INDEX(Historical!$F$7:$F$1432,MATCH(B317,Historical!$B$7:$B$1446,0))=0,"n/a",((INDEX(Historical!$C$7:$C$1439,MATCH(B317,Historical!$B$7:$B$1446,0))/INDEX(Historical!$F$7:$F$1432,MATCH(B317,Historical!$B$7:$B$1446,0)))^(1/3)-1)*100)</f>
        <v>7.7217345015941907</v>
      </c>
      <c r="U317" s="761">
        <f>IF(INDEX(Historical!$H$7:$H$1432,MATCH(B317,Historical!$B$7:$B$1446,0))=0,"n/a",((INDEX(Historical!$C$7:$C$1439,MATCH(B317,Historical!$B$7:$B$1446,0))/INDEX(Historical!$H$7:$H$1432,MATCH(B317,Historical!$B$7:$B$1446,0)))^(1/5)-1)*100)</f>
        <v>8.4471771197698544</v>
      </c>
      <c r="V317" s="761" t="str">
        <f>IF(INDEX(Historical!$O$7:$O$1432,MATCH(B317,Historical!$B$7:$B$1446,0))=0,"n/a",((INDEX(Historical!$C$7:$C$1439,MATCH(B317,Historical!$B$7:$B$1446,0))/INDEX(Historical!$O$7:$O$1432,MATCH(B317,Historical!$B$7:$B$1446,0)))^(1/10)-1)*100)</f>
        <v>n/a</v>
      </c>
      <c r="W317" s="762" t="str">
        <f t="shared" si="72"/>
        <v>n/a</v>
      </c>
      <c r="X317" s="763">
        <f t="shared" si="73"/>
        <v>0.47190933629999188</v>
      </c>
      <c r="Y317" s="718"/>
      <c r="Z317" s="704">
        <f t="shared" si="74"/>
        <v>14.611872146118724</v>
      </c>
      <c r="AA317" s="937">
        <f t="shared" si="75"/>
        <v>12.340182648401827</v>
      </c>
      <c r="AB317" s="641">
        <v>12</v>
      </c>
      <c r="AC317" s="918">
        <v>4.38</v>
      </c>
      <c r="AD317" s="918" t="s">
        <v>137</v>
      </c>
      <c r="AE317" s="918">
        <v>2.81</v>
      </c>
      <c r="AF317" s="918">
        <v>1.2</v>
      </c>
      <c r="AG317" s="918">
        <v>10.6</v>
      </c>
      <c r="AH317" s="918">
        <v>14.2</v>
      </c>
      <c r="AI317" s="918" t="s">
        <v>137</v>
      </c>
      <c r="AJ317" s="918">
        <v>17.899999999999999</v>
      </c>
      <c r="AK317" s="918" t="s">
        <v>137</v>
      </c>
      <c r="AL317" s="930">
        <v>124.86</v>
      </c>
      <c r="AM317" s="924">
        <v>7.3</v>
      </c>
      <c r="AN317" s="918">
        <v>0.19</v>
      </c>
      <c r="AO317" s="804">
        <f t="shared" si="76"/>
        <v>-2.7089167219714732</v>
      </c>
      <c r="AP317" s="805">
        <f t="shared" si="77"/>
        <v>9.6312659264303537</v>
      </c>
      <c r="AQ317" s="938">
        <f t="shared" si="78"/>
        <v>-18.873982312612526</v>
      </c>
      <c r="AR317" s="704">
        <f>INDEX(Historical!$C$7:$C$1439,MATCH(B317,Historical!$B$7:$B$1446,0))*IF(AH317="n/a",1.03,IF(AH317&lt;0,1.01,IF(AH317&gt;10,1.1,(1+AH317/100))))</f>
        <v>0.66</v>
      </c>
      <c r="AS317" s="937">
        <f t="shared" si="79"/>
        <v>0.67980000000000007</v>
      </c>
      <c r="AT317" s="937">
        <f t="shared" si="85"/>
        <v>0.70019400000000009</v>
      </c>
      <c r="AU317" s="937">
        <f t="shared" si="85"/>
        <v>0.72119982000000016</v>
      </c>
      <c r="AV317" s="937">
        <f t="shared" si="85"/>
        <v>0.74283581460000014</v>
      </c>
      <c r="AW317" s="704">
        <f t="shared" si="80"/>
        <v>3.5040296346000006</v>
      </c>
      <c r="AX317" s="812">
        <f t="shared" si="81"/>
        <v>6.4829410445883457</v>
      </c>
      <c r="AY317" s="997">
        <v>0.31</v>
      </c>
      <c r="AZ317" s="924">
        <v>19.16</v>
      </c>
      <c r="BA317" s="924">
        <v>-27.250000000000004</v>
      </c>
      <c r="BB317" s="924">
        <v>3.5700000000000003</v>
      </c>
      <c r="BC317" s="924">
        <v>-12.41</v>
      </c>
      <c r="BE317" s="666">
        <v>2014</v>
      </c>
      <c r="BF317" s="948" t="e">
        <f>#VALUE!</f>
        <v>#VALUE!</v>
      </c>
      <c r="BG317" s="933">
        <v>1</v>
      </c>
    </row>
    <row r="318" spans="1:59" ht="11.25" customHeight="1" x14ac:dyDescent="0.2">
      <c r="A318" s="932" t="s">
        <v>4075</v>
      </c>
      <c r="B318" s="927" t="s">
        <v>4076</v>
      </c>
      <c r="C318" s="994" t="s">
        <v>4356</v>
      </c>
      <c r="D318" s="994" t="s">
        <v>4387</v>
      </c>
      <c r="E318" s="794">
        <v>5</v>
      </c>
      <c r="F318" s="526">
        <v>873</v>
      </c>
      <c r="G318" s="526" t="s">
        <v>106</v>
      </c>
      <c r="H318" s="526" t="s">
        <v>106</v>
      </c>
      <c r="I318" s="926">
        <v>89.34</v>
      </c>
      <c r="J318" s="704">
        <f t="shared" si="69"/>
        <v>0.67159167226326388</v>
      </c>
      <c r="K318" s="929">
        <v>0.15</v>
      </c>
      <c r="L318" s="641">
        <v>4</v>
      </c>
      <c r="M318" s="695">
        <f t="shared" si="70"/>
        <v>0.6</v>
      </c>
      <c r="N318" s="923" t="s">
        <v>4480</v>
      </c>
      <c r="O318" s="797">
        <v>0.13500000000000001</v>
      </c>
      <c r="P318" s="917">
        <v>43552</v>
      </c>
      <c r="Q318" s="917">
        <v>43560</v>
      </c>
      <c r="R318" s="695">
        <f t="shared" si="71"/>
        <v>11.1111111111111</v>
      </c>
      <c r="S318" s="761">
        <f>IF(INDEX(Historical!$D$7:$D$1439,MATCH(B318,Historical!$B$7:$B$1446,0))=0,"n/a",(INDEX(Historical!$C$7:$C$1439,MATCH(B318,Historical!$B$7:$B$1446,0))/INDEX(Historical!$D$7:$D$1439,MATCH(B318,Historical!$B$7:$B$1446,0))-1)*100)</f>
        <v>10.471204188481664</v>
      </c>
      <c r="T318" s="761">
        <f>IF(INDEX(Historical!$F$7:$F$1432,MATCH(B318,Historical!$B$7:$B$1446,0))=0,"n/a",((INDEX(Historical!$C$7:$C$1439,MATCH(B318,Historical!$B$7:$B$1446,0))/INDEX(Historical!$F$7:$F$1432,MATCH(B318,Historical!$B$7:$B$1446,0)))^(1/3)-1)*100)</f>
        <v>38.16482441273137</v>
      </c>
      <c r="U318" s="761" t="str">
        <f>IF(INDEX(Historical!$H$7:$H$1432,MATCH(B318,Historical!$B$7:$B$1446,0))=0,"n/a",((INDEX(Historical!$C$7:$C$1439,MATCH(B318,Historical!$B$7:$B$1446,0))/INDEX(Historical!$H$7:$H$1432,MATCH(B318,Historical!$B$7:$B$1446,0)))^(1/5)-1)*100)</f>
        <v>n/a</v>
      </c>
      <c r="V318" s="761" t="str">
        <f>IF(INDEX(Historical!$O$7:$O$1432,MATCH(B318,Historical!$B$7:$B$1446,0))=0,"n/a",((INDEX(Historical!$C$7:$C$1439,MATCH(B318,Historical!$B$7:$B$1446,0))/INDEX(Historical!$O$7:$O$1432,MATCH(B318,Historical!$B$7:$B$1446,0)))^(1/10)-1)*100)</f>
        <v>n/a</v>
      </c>
      <c r="W318" s="762" t="str">
        <f t="shared" si="72"/>
        <v>n/a</v>
      </c>
      <c r="X318" s="763" t="str">
        <f t="shared" si="73"/>
        <v>n/a</v>
      </c>
      <c r="Y318" s="928"/>
      <c r="Z318" s="704">
        <f t="shared" si="74"/>
        <v>33.333333333333329</v>
      </c>
      <c r="AA318" s="937">
        <f t="shared" si="75"/>
        <v>49.633333333333333</v>
      </c>
      <c r="AB318" s="641">
        <v>12</v>
      </c>
      <c r="AC318" s="918">
        <v>1.8</v>
      </c>
      <c r="AD318" s="918">
        <v>3.31</v>
      </c>
      <c r="AE318" s="918">
        <v>1.66</v>
      </c>
      <c r="AF318" s="918">
        <v>13.61</v>
      </c>
      <c r="AG318" s="918" t="s">
        <v>137</v>
      </c>
      <c r="AH318" s="918">
        <v>28.1</v>
      </c>
      <c r="AI318" s="918">
        <v>9.6</v>
      </c>
      <c r="AJ318" s="918">
        <v>26.150000000000002</v>
      </c>
      <c r="AK318" s="918">
        <v>15</v>
      </c>
      <c r="AL318" s="930">
        <v>3210</v>
      </c>
      <c r="AM318" s="924">
        <v>9.31</v>
      </c>
      <c r="AN318" s="918" t="s">
        <v>137</v>
      </c>
      <c r="AO318" s="804" t="str">
        <f t="shared" si="76"/>
        <v>n/a</v>
      </c>
      <c r="AP318" s="805" t="str">
        <f t="shared" si="77"/>
        <v>n/a</v>
      </c>
      <c r="AQ318" s="938">
        <f t="shared" si="78"/>
        <v>447.92930065704513</v>
      </c>
      <c r="AR318" s="704">
        <f>INDEX(Historical!$C$7:$C$1439,MATCH(B318,Historical!$B$7:$B$1446,0))*IF(AH318="n/a",1.03,IF(AH318&lt;0,1.01,IF(AH318&gt;10,1.1,(1+AH318/100))))</f>
        <v>0.58025000000000004</v>
      </c>
      <c r="AS318" s="937">
        <f t="shared" si="79"/>
        <v>0.63595400000000013</v>
      </c>
      <c r="AT318" s="937">
        <f t="shared" si="85"/>
        <v>0.69954940000000021</v>
      </c>
      <c r="AU318" s="937">
        <f t="shared" si="85"/>
        <v>0.76950434000000034</v>
      </c>
      <c r="AV318" s="937">
        <f t="shared" si="85"/>
        <v>0.84645477400000046</v>
      </c>
      <c r="AW318" s="704">
        <f t="shared" si="80"/>
        <v>3.5317125140000014</v>
      </c>
      <c r="AX318" s="812">
        <f t="shared" si="81"/>
        <v>3.9531145220505945</v>
      </c>
      <c r="AY318" s="997" t="s">
        <v>137</v>
      </c>
      <c r="AZ318" s="924">
        <v>37.72</v>
      </c>
      <c r="BA318" s="924">
        <v>-0.96</v>
      </c>
      <c r="BB318" s="924">
        <v>6.03</v>
      </c>
      <c r="BC318" s="924">
        <v>12.36</v>
      </c>
      <c r="BE318" s="666">
        <v>2015</v>
      </c>
      <c r="BF318" s="948" t="e">
        <f>#VALUE!</f>
        <v>#VALUE!</v>
      </c>
      <c r="BG318" s="933" t="s">
        <v>137</v>
      </c>
    </row>
    <row r="319" spans="1:59" ht="11.25" customHeight="1" x14ac:dyDescent="0.2">
      <c r="A319" s="537" t="s">
        <v>251</v>
      </c>
      <c r="B319" s="927" t="s">
        <v>252</v>
      </c>
      <c r="C319" s="994" t="s">
        <v>123</v>
      </c>
      <c r="D319" s="994" t="s">
        <v>4208</v>
      </c>
      <c r="E319" s="794">
        <v>49</v>
      </c>
      <c r="F319" s="526">
        <v>27</v>
      </c>
      <c r="G319" s="526" t="s">
        <v>115</v>
      </c>
      <c r="H319" s="526" t="s">
        <v>115</v>
      </c>
      <c r="I319" s="918">
        <v>48.64</v>
      </c>
      <c r="J319" s="704">
        <f t="shared" si="69"/>
        <v>1.274671052631579</v>
      </c>
      <c r="K319" s="929">
        <v>0.155</v>
      </c>
      <c r="L319" s="641">
        <v>4</v>
      </c>
      <c r="M319" s="695">
        <f t="shared" si="70"/>
        <v>0.62</v>
      </c>
      <c r="N319" s="923" t="s">
        <v>698</v>
      </c>
      <c r="O319" s="797">
        <v>0.15</v>
      </c>
      <c r="P319" s="660">
        <v>43215</v>
      </c>
      <c r="Q319" s="660">
        <v>43230</v>
      </c>
      <c r="R319" s="695">
        <f t="shared" si="71"/>
        <v>3.3333333333333366</v>
      </c>
      <c r="S319" s="761">
        <f>IF(INDEX(Historical!$D$7:$D$1439,MATCH(B319,Historical!$B$7:$B$1446,0))=0,"n/a",(INDEX(Historical!$C$7:$C$1439,MATCH(B319,Historical!$B$7:$B$1446,0))/INDEX(Historical!$D$7:$D$1439,MATCH(B319,Historical!$B$7:$B$1446,0))-1)*100)</f>
        <v>4.2372881355932313</v>
      </c>
      <c r="T319" s="761">
        <f>IF(INDEX(Historical!$F$7:$F$1432,MATCH(B319,Historical!$B$7:$B$1446,0))=0,"n/a",((INDEX(Historical!$C$7:$C$1439,MATCH(B319,Historical!$B$7:$B$1446,0))/INDEX(Historical!$F$7:$F$1432,MATCH(B319,Historical!$B$7:$B$1446,0)))^(1/3)-1)*100)</f>
        <v>6.4392109888903093</v>
      </c>
      <c r="U319" s="761">
        <f>IF(INDEX(Historical!$H$7:$H$1432,MATCH(B319,Historical!$B$7:$B$1446,0))=0,"n/a",((INDEX(Historical!$C$7:$C$1439,MATCH(B319,Historical!$B$7:$B$1446,0))/INDEX(Historical!$H$7:$H$1432,MATCH(B319,Historical!$B$7:$B$1446,0)))^(1/5)-1)*100)</f>
        <v>9.8203635971727756</v>
      </c>
      <c r="V319" s="761">
        <f>IF(INDEX(Historical!$O$7:$O$1432,MATCH(B319,Historical!$B$7:$B$1446,0))=0,"n/a",((INDEX(Historical!$C$7:$C$1439,MATCH(B319,Historical!$B$7:$B$1446,0))/INDEX(Historical!$O$7:$O$1432,MATCH(B319,Historical!$B$7:$B$1446,0)))^(1/10)-1)*100)</f>
        <v>8.8866360269094002</v>
      </c>
      <c r="W319" s="762">
        <f t="shared" si="72"/>
        <v>1.1050709815768283</v>
      </c>
      <c r="X319" s="763">
        <f t="shared" si="73"/>
        <v>1.4879338783595113</v>
      </c>
      <c r="Y319" s="927"/>
      <c r="Z319" s="704">
        <f t="shared" si="74"/>
        <v>24.124513618677042</v>
      </c>
      <c r="AA319" s="937">
        <f t="shared" si="75"/>
        <v>18.926070038910506</v>
      </c>
      <c r="AB319" s="641">
        <v>11</v>
      </c>
      <c r="AC319" s="918">
        <v>2.57</v>
      </c>
      <c r="AD319" s="918">
        <v>1.1000000000000001</v>
      </c>
      <c r="AE319" s="918">
        <v>0.85</v>
      </c>
      <c r="AF319" s="918">
        <v>2.14</v>
      </c>
      <c r="AG319" s="918">
        <v>15.1</v>
      </c>
      <c r="AH319" s="918">
        <v>123.50000000000001</v>
      </c>
      <c r="AI319" s="918">
        <v>23.169999999999998</v>
      </c>
      <c r="AJ319" s="918">
        <v>6.6000000000000005</v>
      </c>
      <c r="AK319" s="918">
        <v>17.18</v>
      </c>
      <c r="AL319" s="930">
        <v>2580</v>
      </c>
      <c r="AM319" s="924">
        <v>0.70000000000000007</v>
      </c>
      <c r="AN319" s="918">
        <v>1.95</v>
      </c>
      <c r="AO319" s="804">
        <f t="shared" si="76"/>
        <v>-7.8310353891061517</v>
      </c>
      <c r="AP319" s="805">
        <f t="shared" si="77"/>
        <v>11.095034649804354</v>
      </c>
      <c r="AQ319" s="938">
        <f t="shared" si="78"/>
        <v>34.167043284388157</v>
      </c>
      <c r="AR319" s="704">
        <f>INDEX(Historical!$C$7:$C$1439,MATCH(B319,Historical!$B$7:$B$1446,0))*IF(AH319="n/a",1.03,IF(AH319&lt;0,1.01,IF(AH319&gt;10,1.1,(1+AH319/100))))</f>
        <v>0.67649999999999999</v>
      </c>
      <c r="AS319" s="937">
        <f t="shared" si="79"/>
        <v>0.74415000000000009</v>
      </c>
      <c r="AT319" s="937">
        <f t="shared" si="85"/>
        <v>0.81856500000000021</v>
      </c>
      <c r="AU319" s="937">
        <f t="shared" si="85"/>
        <v>0.90042150000000032</v>
      </c>
      <c r="AV319" s="937">
        <f t="shared" si="85"/>
        <v>0.99046365000000047</v>
      </c>
      <c r="AW319" s="704">
        <f t="shared" si="80"/>
        <v>4.1301001500000014</v>
      </c>
      <c r="AX319" s="812">
        <f t="shared" si="81"/>
        <v>8.4911598478618462</v>
      </c>
      <c r="AY319" s="997">
        <v>1.43</v>
      </c>
      <c r="AZ319" s="924">
        <v>22.8</v>
      </c>
      <c r="BA319" s="924">
        <v>-18.360000000000003</v>
      </c>
      <c r="BB319" s="924">
        <v>-0.27999999999999997</v>
      </c>
      <c r="BC319" s="924">
        <v>-3.16</v>
      </c>
      <c r="BE319" s="666">
        <v>1970</v>
      </c>
      <c r="BF319" s="948" t="e">
        <f>#VALUE!</f>
        <v>#VALUE!</v>
      </c>
      <c r="BG319" s="933">
        <v>4</v>
      </c>
    </row>
    <row r="320" spans="1:59" ht="11.25" customHeight="1" x14ac:dyDescent="0.2">
      <c r="A320" s="932" t="s">
        <v>4138</v>
      </c>
      <c r="B320" s="927" t="s">
        <v>2301</v>
      </c>
      <c r="C320" s="994" t="s">
        <v>108</v>
      </c>
      <c r="D320" s="994" t="s">
        <v>4376</v>
      </c>
      <c r="E320" s="794">
        <v>5</v>
      </c>
      <c r="F320" s="526">
        <v>874</v>
      </c>
      <c r="G320" s="526" t="s">
        <v>106</v>
      </c>
      <c r="H320" s="526" t="s">
        <v>106</v>
      </c>
      <c r="I320" s="926">
        <v>15.48</v>
      </c>
      <c r="J320" s="704">
        <f t="shared" si="69"/>
        <v>3.3591731266149871</v>
      </c>
      <c r="K320" s="929">
        <v>0.13</v>
      </c>
      <c r="L320" s="641">
        <v>4</v>
      </c>
      <c r="M320" s="695">
        <f t="shared" si="70"/>
        <v>0.52</v>
      </c>
      <c r="N320" s="923" t="s">
        <v>493</v>
      </c>
      <c r="O320" s="797">
        <v>0.12</v>
      </c>
      <c r="P320" s="917">
        <v>43553</v>
      </c>
      <c r="Q320" s="917">
        <v>43570</v>
      </c>
      <c r="R320" s="695">
        <f t="shared" si="71"/>
        <v>8.333333333333341</v>
      </c>
      <c r="S320" s="761">
        <f>IF(INDEX(Historical!$D$7:$D$1439,MATCH(B320,Historical!$B$7:$B$1446,0))=0,"n/a",(INDEX(Historical!$C$7:$C$1439,MATCH(B320,Historical!$B$7:$B$1446,0))/INDEX(Historical!$D$7:$D$1439,MATCH(B320,Historical!$B$7:$B$1446,0))-1)*100)</f>
        <v>9.302325581395344</v>
      </c>
      <c r="T320" s="761">
        <f>IF(INDEX(Historical!$F$7:$F$1432,MATCH(B320,Historical!$B$7:$B$1446,0))=0,"n/a",((INDEX(Historical!$C$7:$C$1439,MATCH(B320,Historical!$B$7:$B$1446,0))/INDEX(Historical!$F$7:$F$1432,MATCH(B320,Historical!$B$7:$B$1446,0)))^(1/3)-1)*100)</f>
        <v>10.325677865290107</v>
      </c>
      <c r="U320" s="761">
        <f>IF(INDEX(Historical!$H$7:$H$1432,MATCH(B320,Historical!$B$7:$B$1446,0))=0,"n/a",((INDEX(Historical!$C$7:$C$1439,MATCH(B320,Historical!$B$7:$B$1446,0))/INDEX(Historical!$H$7:$H$1432,MATCH(B320,Historical!$B$7:$B$1446,0)))^(1/5)-1)*100)</f>
        <v>7.9915005882233103</v>
      </c>
      <c r="V320" s="761">
        <f>IF(INDEX(Historical!$O$7:$O$1432,MATCH(B320,Historical!$B$7:$B$1446,0))=0,"n/a",((INDEX(Historical!$C$7:$C$1439,MATCH(B320,Historical!$B$7:$B$1446,0))/INDEX(Historical!$O$7:$O$1432,MATCH(B320,Historical!$B$7:$B$1446,0)))^(1/10)-1)*100)</f>
        <v>-2.4123947527537437</v>
      </c>
      <c r="W320" s="762" t="str">
        <f t="shared" si="72"/>
        <v>n/a</v>
      </c>
      <c r="X320" s="763">
        <f t="shared" si="73"/>
        <v>1.1099306372532376</v>
      </c>
      <c r="Y320" s="928"/>
      <c r="Z320" s="704">
        <f t="shared" si="74"/>
        <v>44.067796610169495</v>
      </c>
      <c r="AA320" s="937">
        <f t="shared" si="75"/>
        <v>13.118644067796611</v>
      </c>
      <c r="AB320" s="641">
        <v>12</v>
      </c>
      <c r="AC320" s="918">
        <v>1.18</v>
      </c>
      <c r="AD320" s="918">
        <v>4.5999999999999996</v>
      </c>
      <c r="AE320" s="918">
        <v>3.64</v>
      </c>
      <c r="AF320" s="918">
        <v>1.2</v>
      </c>
      <c r="AG320" s="918">
        <v>9.1999999999999993</v>
      </c>
      <c r="AH320" s="918">
        <v>10.8</v>
      </c>
      <c r="AI320" s="918">
        <v>5.08</v>
      </c>
      <c r="AJ320" s="918">
        <v>7.1999999999999993</v>
      </c>
      <c r="AK320" s="918">
        <v>2.85</v>
      </c>
      <c r="AL320" s="930">
        <v>2760</v>
      </c>
      <c r="AM320" s="924">
        <v>0.4</v>
      </c>
      <c r="AN320" s="918">
        <v>0.17</v>
      </c>
      <c r="AO320" s="804">
        <f t="shared" si="76"/>
        <v>-1.7679703529583133</v>
      </c>
      <c r="AP320" s="805">
        <f t="shared" si="77"/>
        <v>11.350673714838297</v>
      </c>
      <c r="AQ320" s="938">
        <f t="shared" si="78"/>
        <v>-16.354257911765014</v>
      </c>
      <c r="AR320" s="704">
        <f>INDEX(Historical!$C$7:$C$1439,MATCH(B320,Historical!$B$7:$B$1446,0))*IF(AH320="n/a",1.03,IF(AH320&lt;0,1.01,IF(AH320&gt;10,1.1,(1+AH320/100))))</f>
        <v>0.51700000000000002</v>
      </c>
      <c r="AS320" s="937">
        <f t="shared" si="79"/>
        <v>0.54326359999999996</v>
      </c>
      <c r="AT320" s="937">
        <f t="shared" si="85"/>
        <v>0.55874661259999991</v>
      </c>
      <c r="AU320" s="937">
        <f t="shared" si="85"/>
        <v>0.57467089105909985</v>
      </c>
      <c r="AV320" s="937">
        <f t="shared" si="85"/>
        <v>0.59104901145428423</v>
      </c>
      <c r="AW320" s="704">
        <f t="shared" si="80"/>
        <v>2.7847301151133839</v>
      </c>
      <c r="AX320" s="812">
        <f t="shared" si="81"/>
        <v>17.989212629931419</v>
      </c>
      <c r="AY320" s="997">
        <v>0.99</v>
      </c>
      <c r="AZ320" s="924">
        <v>7.6499999999999995</v>
      </c>
      <c r="BA320" s="924">
        <v>-15.9</v>
      </c>
      <c r="BB320" s="924">
        <v>-5.65</v>
      </c>
      <c r="BC320" s="924">
        <v>-7.33</v>
      </c>
      <c r="BE320" s="666">
        <v>2015</v>
      </c>
      <c r="BF320" s="948" t="e">
        <f>#VALUE!</f>
        <v>#VALUE!</v>
      </c>
      <c r="BG320" s="933">
        <v>1</v>
      </c>
    </row>
    <row r="321" spans="1:59" ht="11.25" customHeight="1" x14ac:dyDescent="0.2">
      <c r="A321" s="537" t="s">
        <v>1050</v>
      </c>
      <c r="B321" s="927" t="s">
        <v>1051</v>
      </c>
      <c r="C321" s="994" t="s">
        <v>247</v>
      </c>
      <c r="D321" s="994" t="s">
        <v>4390</v>
      </c>
      <c r="E321" s="794">
        <v>8</v>
      </c>
      <c r="F321" s="526">
        <v>548</v>
      </c>
      <c r="G321" s="526" t="s">
        <v>37</v>
      </c>
      <c r="H321" s="526" t="s">
        <v>37</v>
      </c>
      <c r="I321" s="926">
        <v>52.62</v>
      </c>
      <c r="J321" s="704">
        <f t="shared" si="69"/>
        <v>7.0315469403268729</v>
      </c>
      <c r="K321" s="929">
        <v>0.92500000000000004</v>
      </c>
      <c r="L321" s="641">
        <v>4</v>
      </c>
      <c r="M321" s="695">
        <f t="shared" si="70"/>
        <v>3.7</v>
      </c>
      <c r="N321" s="923" t="s">
        <v>149</v>
      </c>
      <c r="O321" s="797">
        <v>0.89</v>
      </c>
      <c r="P321" s="917">
        <v>43437</v>
      </c>
      <c r="Q321" s="917">
        <v>43451</v>
      </c>
      <c r="R321" s="695">
        <f t="shared" si="71"/>
        <v>3.9325842696629247</v>
      </c>
      <c r="S321" s="761">
        <f>IF(INDEX(Historical!$D$7:$D$1439,MATCH(B321,Historical!$B$7:$B$1446,0))=0,"n/a",(INDEX(Historical!$C$7:$C$1439,MATCH(B321,Historical!$B$7:$B$1446,0))/INDEX(Historical!$D$7:$D$1439,MATCH(B321,Historical!$B$7:$B$1446,0))-1)*100)</f>
        <v>4.05209840810421</v>
      </c>
      <c r="T321" s="761">
        <f>IF(INDEX(Historical!$F$7:$F$1432,MATCH(B321,Historical!$B$7:$B$1446,0))=0,"n/a",((INDEX(Historical!$C$7:$C$1439,MATCH(B321,Historical!$B$7:$B$1446,0))/INDEX(Historical!$F$7:$F$1432,MATCH(B321,Historical!$B$7:$B$1446,0)))^(1/3)-1)*100)</f>
        <v>5.3459696364154929</v>
      </c>
      <c r="U321" s="761">
        <f>IF(INDEX(Historical!$H$7:$H$1432,MATCH(B321,Historical!$B$7:$B$1446,0))=0,"n/a",((INDEX(Historical!$C$7:$C$1439,MATCH(B321,Historical!$B$7:$B$1446,0))/INDEX(Historical!$H$7:$H$1432,MATCH(B321,Historical!$B$7:$B$1446,0)))^(1/5)-1)*100)</f>
        <v>6.901631238944228</v>
      </c>
      <c r="V321" s="761">
        <f>IF(INDEX(Historical!$O$7:$O$1432,MATCH(B321,Historical!$B$7:$B$1446,0))=0,"n/a",((INDEX(Historical!$C$7:$C$1439,MATCH(B321,Historical!$B$7:$B$1446,0))/INDEX(Historical!$O$7:$O$1432,MATCH(B321,Historical!$B$7:$B$1446,0)))^(1/10)-1)*100)</f>
        <v>6.5008347175385284</v>
      </c>
      <c r="W321" s="762">
        <f t="shared" si="72"/>
        <v>1.0616530859220887</v>
      </c>
      <c r="X321" s="763">
        <f t="shared" si="73"/>
        <v>5.7513593657868567</v>
      </c>
      <c r="Y321" s="928"/>
      <c r="Z321" s="704">
        <f t="shared" si="74"/>
        <v>181.37254901960785</v>
      </c>
      <c r="AA321" s="937">
        <f t="shared" si="75"/>
        <v>25.794117647058822</v>
      </c>
      <c r="AB321" s="641">
        <v>12</v>
      </c>
      <c r="AC321" s="918">
        <v>2.04</v>
      </c>
      <c r="AD321" s="918">
        <v>4.3</v>
      </c>
      <c r="AE321" s="918">
        <v>2.27</v>
      </c>
      <c r="AF321" s="920">
        <v>90.72</v>
      </c>
      <c r="AG321" s="920" t="s">
        <v>137</v>
      </c>
      <c r="AH321" s="918">
        <v>-27.200000000000003</v>
      </c>
      <c r="AI321" s="918">
        <v>7.22</v>
      </c>
      <c r="AJ321" s="918">
        <v>1.2</v>
      </c>
      <c r="AK321" s="918">
        <v>6</v>
      </c>
      <c r="AL321" s="930">
        <v>3060</v>
      </c>
      <c r="AM321" s="924">
        <v>1.7000000000000002</v>
      </c>
      <c r="AN321" s="920">
        <v>51.33</v>
      </c>
      <c r="AO321" s="804">
        <f t="shared" si="76"/>
        <v>-11.860939467787722</v>
      </c>
      <c r="AP321" s="805">
        <f t="shared" si="77"/>
        <v>13.933178179271101</v>
      </c>
      <c r="AQ321" s="938">
        <f t="shared" si="78"/>
        <v>919.81313167139194</v>
      </c>
      <c r="AR321" s="704">
        <f>INDEX(Historical!$C$7:$C$1439,MATCH(B321,Historical!$B$7:$B$1446,0))*IF(AH321="n/a",1.03,IF(AH321&lt;0,1.01,IF(AH321&gt;10,1.1,(1+AH321/100))))</f>
        <v>3.6309500000000003</v>
      </c>
      <c r="AS321" s="937">
        <f t="shared" si="79"/>
        <v>3.8931045900000005</v>
      </c>
      <c r="AT321" s="937">
        <f t="shared" si="85"/>
        <v>4.1266908654000005</v>
      </c>
      <c r="AU321" s="937">
        <f t="shared" si="85"/>
        <v>4.3742923173240005</v>
      </c>
      <c r="AV321" s="937">
        <f t="shared" si="85"/>
        <v>4.6367498563634406</v>
      </c>
      <c r="AW321" s="704">
        <f t="shared" si="80"/>
        <v>20.661787629087442</v>
      </c>
      <c r="AX321" s="812">
        <f t="shared" si="81"/>
        <v>39.266035022971195</v>
      </c>
      <c r="AY321" s="997">
        <v>0.62</v>
      </c>
      <c r="AZ321" s="924">
        <v>15.07</v>
      </c>
      <c r="BA321" s="924">
        <v>-22.45</v>
      </c>
      <c r="BB321" s="924">
        <v>-2.06</v>
      </c>
      <c r="BC321" s="924">
        <v>-3.2199999999999998</v>
      </c>
      <c r="BE321" s="666">
        <v>2012</v>
      </c>
      <c r="BF321" s="948" t="e">
        <f>#VALUE!</f>
        <v>#VALUE!</v>
      </c>
      <c r="BG321" s="933">
        <v>6.2</v>
      </c>
    </row>
    <row r="322" spans="1:59" ht="11.25" customHeight="1" x14ac:dyDescent="0.2">
      <c r="A322" s="611" t="s">
        <v>3839</v>
      </c>
      <c r="B322" s="927" t="s">
        <v>3840</v>
      </c>
      <c r="C322" s="994" t="s">
        <v>108</v>
      </c>
      <c r="D322" s="994" t="s">
        <v>4376</v>
      </c>
      <c r="E322" s="794">
        <v>6</v>
      </c>
      <c r="F322" s="526">
        <v>779</v>
      </c>
      <c r="G322" s="526" t="s">
        <v>106</v>
      </c>
      <c r="H322" s="526" t="s">
        <v>106</v>
      </c>
      <c r="I322" s="926">
        <v>20.2</v>
      </c>
      <c r="J322" s="704">
        <f t="shared" si="69"/>
        <v>1.782178217821782</v>
      </c>
      <c r="K322" s="929">
        <v>0.09</v>
      </c>
      <c r="L322" s="641">
        <v>4</v>
      </c>
      <c r="M322" s="695">
        <f t="shared" si="70"/>
        <v>0.36</v>
      </c>
      <c r="N322" s="923" t="s">
        <v>595</v>
      </c>
      <c r="O322" s="797">
        <v>0.05</v>
      </c>
      <c r="P322" s="917">
        <v>43524</v>
      </c>
      <c r="Q322" s="917">
        <v>43539</v>
      </c>
      <c r="R322" s="695">
        <f t="shared" si="71"/>
        <v>79.999999999999986</v>
      </c>
      <c r="S322" s="761">
        <f>IF(INDEX(Historical!$D$7:$D$1439,MATCH(B322,Historical!$B$7:$B$1446,0))=0,"n/a",(INDEX(Historical!$C$7:$C$1439,MATCH(B322,Historical!$B$7:$B$1446,0))/INDEX(Historical!$D$7:$D$1439,MATCH(B322,Historical!$B$7:$B$1446,0))-1)*100)</f>
        <v>42.857142857142861</v>
      </c>
      <c r="T322" s="761">
        <f>IF(INDEX(Historical!$F$7:$F$1432,MATCH(B322,Historical!$B$7:$B$1446,0))=0,"n/a",((INDEX(Historical!$C$7:$C$1439,MATCH(B322,Historical!$B$7:$B$1446,0))/INDEX(Historical!$F$7:$F$1432,MATCH(B322,Historical!$B$7:$B$1446,0)))^(1/3)-1)*100)</f>
        <v>25.99210498948732</v>
      </c>
      <c r="U322" s="761" t="str">
        <f>IF(INDEX(Historical!$H$7:$H$1432,MATCH(B322,Historical!$B$7:$B$1446,0))=0,"n/a",((INDEX(Historical!$C$7:$C$1439,MATCH(B322,Historical!$B$7:$B$1446,0))/INDEX(Historical!$H$7:$H$1432,MATCH(B322,Historical!$B$7:$B$1446,0)))^(1/5)-1)*100)</f>
        <v>n/a</v>
      </c>
      <c r="V322" s="761">
        <f>IF(INDEX(Historical!$O$7:$O$1432,MATCH(B322,Historical!$B$7:$B$1446,0))=0,"n/a",((INDEX(Historical!$C$7:$C$1439,MATCH(B322,Historical!$B$7:$B$1446,0))/INDEX(Historical!$O$7:$O$1432,MATCH(B322,Historical!$B$7:$B$1446,0)))^(1/10)-1)*100)</f>
        <v>-9.7838692462488002</v>
      </c>
      <c r="W322" s="762" t="str">
        <f t="shared" si="72"/>
        <v>n/a</v>
      </c>
      <c r="X322" s="763" t="str">
        <f t="shared" si="73"/>
        <v>n/a</v>
      </c>
      <c r="Y322" s="928"/>
      <c r="Z322" s="704" t="str">
        <f t="shared" si="74"/>
        <v>n/a</v>
      </c>
      <c r="AA322" s="937" t="str">
        <f t="shared" si="75"/>
        <v>n/a</v>
      </c>
      <c r="AB322" s="641">
        <v>12</v>
      </c>
      <c r="AC322" s="918" t="s">
        <v>137</v>
      </c>
      <c r="AD322" s="918" t="s">
        <v>137</v>
      </c>
      <c r="AE322" s="918" t="s">
        <v>137</v>
      </c>
      <c r="AF322" s="918" t="s">
        <v>137</v>
      </c>
      <c r="AG322" s="918" t="s">
        <v>137</v>
      </c>
      <c r="AH322" s="918" t="s">
        <v>137</v>
      </c>
      <c r="AI322" s="918" t="s">
        <v>137</v>
      </c>
      <c r="AJ322" s="918" t="s">
        <v>137</v>
      </c>
      <c r="AK322" s="918" t="s">
        <v>137</v>
      </c>
      <c r="AL322" s="930" t="s">
        <v>137</v>
      </c>
      <c r="AM322" s="924" t="s">
        <v>137</v>
      </c>
      <c r="AN322" s="918" t="s">
        <v>137</v>
      </c>
      <c r="AO322" s="804" t="str">
        <f t="shared" si="76"/>
        <v>n/a</v>
      </c>
      <c r="AP322" s="805" t="str">
        <f t="shared" si="77"/>
        <v>n/a</v>
      </c>
      <c r="AQ322" s="938" t="str">
        <f t="shared" si="78"/>
        <v>n/a</v>
      </c>
      <c r="AR322" s="704">
        <f>INDEX(Historical!$C$7:$C$1439,MATCH(B322,Historical!$B$7:$B$1446,0))*IF(AH322="n/a",1.03,IF(AH322&lt;0,1.01,IF(AH322&gt;10,1.1,(1+AH322/100))))</f>
        <v>0.20600000000000002</v>
      </c>
      <c r="AS322" s="937">
        <f t="shared" si="79"/>
        <v>0.21218000000000004</v>
      </c>
      <c r="AT322" s="937">
        <f t="shared" si="85"/>
        <v>0.21854540000000003</v>
      </c>
      <c r="AU322" s="937">
        <f t="shared" si="85"/>
        <v>0.22510176200000004</v>
      </c>
      <c r="AV322" s="937">
        <f t="shared" si="85"/>
        <v>0.23185481486000004</v>
      </c>
      <c r="AW322" s="704">
        <f t="shared" si="80"/>
        <v>1.0936819768600001</v>
      </c>
      <c r="AX322" s="812">
        <f t="shared" si="81"/>
        <v>5.4142672121782187</v>
      </c>
      <c r="AY322" s="997" t="s">
        <v>137</v>
      </c>
      <c r="AZ322" s="924" t="s">
        <v>137</v>
      </c>
      <c r="BA322" s="924" t="s">
        <v>137</v>
      </c>
      <c r="BB322" s="924" t="s">
        <v>137</v>
      </c>
      <c r="BC322" s="924" t="s">
        <v>137</v>
      </c>
      <c r="BD322" s="963" t="s">
        <v>4301</v>
      </c>
      <c r="BE322" s="666">
        <v>2014</v>
      </c>
      <c r="BF322" s="948" t="e">
        <f>#VALUE!</f>
        <v>#VALUE!</v>
      </c>
      <c r="BG322" s="933" t="s">
        <v>137</v>
      </c>
    </row>
    <row r="323" spans="1:59" ht="11.25" customHeight="1" x14ac:dyDescent="0.2">
      <c r="A323" s="611" t="s">
        <v>1246</v>
      </c>
      <c r="B323" s="927" t="s">
        <v>1247</v>
      </c>
      <c r="C323" s="994" t="s">
        <v>108</v>
      </c>
      <c r="D323" s="994" t="s">
        <v>4376</v>
      </c>
      <c r="E323" s="794">
        <v>7</v>
      </c>
      <c r="F323" s="526">
        <v>659</v>
      </c>
      <c r="G323" s="526" t="s">
        <v>106</v>
      </c>
      <c r="H323" s="526" t="s">
        <v>106</v>
      </c>
      <c r="I323" s="926">
        <v>29.4</v>
      </c>
      <c r="J323" s="704">
        <f t="shared" si="69"/>
        <v>2.3129251700680276</v>
      </c>
      <c r="K323" s="929">
        <v>0.17</v>
      </c>
      <c r="L323" s="641">
        <v>4</v>
      </c>
      <c r="M323" s="695">
        <f t="shared" si="70"/>
        <v>0.68</v>
      </c>
      <c r="N323" s="923" t="s">
        <v>1248</v>
      </c>
      <c r="O323" s="797">
        <v>0.15</v>
      </c>
      <c r="P323" s="917">
        <v>43503</v>
      </c>
      <c r="Q323" s="917">
        <v>43516</v>
      </c>
      <c r="R323" s="695">
        <f t="shared" si="71"/>
        <v>13.333333333333346</v>
      </c>
      <c r="S323" s="761">
        <f>IF(INDEX(Historical!$D$7:$D$1439,MATCH(B323,Historical!$B$7:$B$1446,0))=0,"n/a",(INDEX(Historical!$C$7:$C$1439,MATCH(B323,Historical!$B$7:$B$1446,0))/INDEX(Historical!$D$7:$D$1439,MATCH(B323,Historical!$B$7:$B$1446,0))-1)*100)</f>
        <v>16.128957336156557</v>
      </c>
      <c r="T323" s="761">
        <f>IF(INDEX(Historical!$F$7:$F$1432,MATCH(B323,Historical!$B$7:$B$1446,0))=0,"n/a",((INDEX(Historical!$C$7:$C$1439,MATCH(B323,Historical!$B$7:$B$1446,0))/INDEX(Historical!$F$7:$F$1432,MATCH(B323,Historical!$B$7:$B$1446,0)))^(1/3)-1)*100)</f>
        <v>9.7938124280034131</v>
      </c>
      <c r="U323" s="761">
        <f>IF(INDEX(Historical!$H$7:$H$1432,MATCH(B323,Historical!$B$7:$B$1446,0))=0,"n/a",((INDEX(Historical!$C$7:$C$1439,MATCH(B323,Historical!$B$7:$B$1446,0))/INDEX(Historical!$H$7:$H$1432,MATCH(B323,Historical!$B$7:$B$1446,0)))^(1/5)-1)*100)</f>
        <v>8.4471771197698544</v>
      </c>
      <c r="V323" s="761">
        <f>IF(INDEX(Historical!$O$7:$O$1432,MATCH(B323,Historical!$B$7:$B$1446,0))=0,"n/a",((INDEX(Historical!$C$7:$C$1439,MATCH(B323,Historical!$B$7:$B$1446,0))/INDEX(Historical!$O$7:$O$1432,MATCH(B323,Historical!$B$7:$B$1446,0)))^(1/10)-1)*100)</f>
        <v>4.8589363897794557</v>
      </c>
      <c r="W323" s="762">
        <f t="shared" si="72"/>
        <v>1.7384827546905315</v>
      </c>
      <c r="X323" s="763">
        <f t="shared" si="73"/>
        <v>0.99378554350233583</v>
      </c>
      <c r="Y323" s="928"/>
      <c r="Z323" s="704">
        <f t="shared" si="74"/>
        <v>34.170854271356788</v>
      </c>
      <c r="AA323" s="937">
        <f t="shared" si="75"/>
        <v>14.773869346733667</v>
      </c>
      <c r="AB323" s="641">
        <v>12</v>
      </c>
      <c r="AC323" s="918">
        <v>1.99</v>
      </c>
      <c r="AD323" s="918">
        <v>1.64</v>
      </c>
      <c r="AE323" s="918">
        <v>5.73</v>
      </c>
      <c r="AF323" s="918">
        <v>1.58</v>
      </c>
      <c r="AG323" s="918">
        <v>11.899999999999999</v>
      </c>
      <c r="AH323" s="918">
        <v>18.8</v>
      </c>
      <c r="AI323" s="918">
        <v>7.5399999999999991</v>
      </c>
      <c r="AJ323" s="918">
        <v>8.5</v>
      </c>
      <c r="AK323" s="918">
        <v>9</v>
      </c>
      <c r="AL323" s="930">
        <v>766.16</v>
      </c>
      <c r="AM323" s="924">
        <v>2.7</v>
      </c>
      <c r="AN323" s="918">
        <v>0</v>
      </c>
      <c r="AO323" s="804">
        <f t="shared" si="76"/>
        <v>-4.0137670568957855</v>
      </c>
      <c r="AP323" s="805">
        <f t="shared" si="77"/>
        <v>10.760102289837882</v>
      </c>
      <c r="AQ323" s="938">
        <f t="shared" si="78"/>
        <v>1.8554827364932969</v>
      </c>
      <c r="AR323" s="704">
        <f>INDEX(Historical!$C$7:$C$1439,MATCH(B323,Historical!$B$7:$B$1446,0))*IF(AH323="n/a",1.03,IF(AH323&lt;0,1.01,IF(AH323&gt;10,1.1,(1+AH323/100))))</f>
        <v>0.66</v>
      </c>
      <c r="AS323" s="937">
        <f t="shared" si="79"/>
        <v>0.70976399999999995</v>
      </c>
      <c r="AT323" s="937">
        <f t="shared" si="85"/>
        <v>0.77364275999999998</v>
      </c>
      <c r="AU323" s="937">
        <f t="shared" si="85"/>
        <v>0.84327060840000001</v>
      </c>
      <c r="AV323" s="937">
        <f t="shared" si="85"/>
        <v>0.91916496315600005</v>
      </c>
      <c r="AW323" s="704">
        <f t="shared" si="80"/>
        <v>3.9058423315560002</v>
      </c>
      <c r="AX323" s="812">
        <f t="shared" si="81"/>
        <v>13.285177998489797</v>
      </c>
      <c r="AY323" s="997">
        <v>0.86</v>
      </c>
      <c r="AZ323" s="924">
        <v>12.21</v>
      </c>
      <c r="BA323" s="924">
        <v>-23.04</v>
      </c>
      <c r="BB323" s="924">
        <v>-3</v>
      </c>
      <c r="BC323" s="924">
        <v>-11.04</v>
      </c>
      <c r="BE323" s="666">
        <v>2013</v>
      </c>
      <c r="BF323" s="948" t="e">
        <f>#VALUE!</f>
        <v>#VALUE!</v>
      </c>
      <c r="BG323" s="933">
        <v>1.4000000000000001</v>
      </c>
    </row>
    <row r="324" spans="1:59" s="840" customFormat="1" ht="11.25" customHeight="1" x14ac:dyDescent="0.2">
      <c r="A324" s="843" t="s">
        <v>1255</v>
      </c>
      <c r="B324" s="848" t="s">
        <v>1256</v>
      </c>
      <c r="C324" s="994" t="s">
        <v>108</v>
      </c>
      <c r="D324" s="994" t="s">
        <v>4372</v>
      </c>
      <c r="E324" s="820">
        <v>7</v>
      </c>
      <c r="F324" s="526">
        <v>629</v>
      </c>
      <c r="G324" s="1151" t="s">
        <v>106</v>
      </c>
      <c r="H324" s="1151" t="s">
        <v>106</v>
      </c>
      <c r="I324" s="821">
        <v>11.6</v>
      </c>
      <c r="J324" s="822">
        <f t="shared" si="69"/>
        <v>7.0344827586206904</v>
      </c>
      <c r="K324" s="823">
        <v>6.8000000000000005E-2</v>
      </c>
      <c r="L324" s="824">
        <v>12</v>
      </c>
      <c r="M324" s="825">
        <f t="shared" si="70"/>
        <v>0.81600000000000006</v>
      </c>
      <c r="N324" s="826" t="s">
        <v>1060</v>
      </c>
      <c r="O324" s="827">
        <v>6.7000000000000004E-2</v>
      </c>
      <c r="P324" s="828">
        <v>43391</v>
      </c>
      <c r="Q324" s="828">
        <v>43404</v>
      </c>
      <c r="R324" s="825">
        <f t="shared" si="71"/>
        <v>1.492537313432837</v>
      </c>
      <c r="S324" s="761">
        <f>IF(INDEX(Historical!$D$7:$D$1439,MATCH(B324,Historical!$B$7:$B$1446,0))=0,"n/a",(INDEX(Historical!$C$7:$C$1439,MATCH(B324,Historical!$B$7:$B$1446,0))/INDEX(Historical!$D$7:$D$1439,MATCH(B324,Historical!$B$7:$B$1446,0))-1)*100)</f>
        <v>3.8910505836575737</v>
      </c>
      <c r="T324" s="761">
        <f>IF(INDEX(Historical!$F$7:$F$1432,MATCH(B324,Historical!$B$7:$B$1446,0))=0,"n/a",((INDEX(Historical!$C$7:$C$1439,MATCH(B324,Historical!$B$7:$B$1446,0))/INDEX(Historical!$F$7:$F$1432,MATCH(B324,Historical!$B$7:$B$1446,0)))^(1/3)-1)*100)</f>
        <v>2.3309736565651606</v>
      </c>
      <c r="U324" s="761">
        <f>IF(INDEX(Historical!$H$7:$H$1432,MATCH(B324,Historical!$B$7:$B$1446,0))=0,"n/a",((INDEX(Historical!$C$7:$C$1439,MATCH(B324,Historical!$B$7:$B$1446,0))/INDEX(Historical!$H$7:$H$1432,MATCH(B324,Historical!$B$7:$B$1446,0)))^(1/5)-1)*100)</f>
        <v>4.9200269147087194</v>
      </c>
      <c r="V324" s="761">
        <f>IF(INDEX(Historical!$O$7:$O$1432,MATCH(B324,Historical!$B$7:$B$1446,0))=0,"n/a",((INDEX(Historical!$C$7:$C$1439,MATCH(B324,Historical!$B$7:$B$1446,0))/INDEX(Historical!$O$7:$O$1432,MATCH(B324,Historical!$B$7:$B$1446,0)))^(1/10)-1)*100)</f>
        <v>-1.7944282795075317</v>
      </c>
      <c r="W324" s="829" t="str">
        <f t="shared" si="72"/>
        <v>n/a</v>
      </c>
      <c r="X324" s="830">
        <f t="shared" si="73"/>
        <v>2.9638716353666985</v>
      </c>
      <c r="Y324" s="1149" t="s">
        <v>4342</v>
      </c>
      <c r="Z324" s="822">
        <f t="shared" si="74"/>
        <v>26.407766990291265</v>
      </c>
      <c r="AA324" s="832">
        <f t="shared" si="75"/>
        <v>3.754045307443366</v>
      </c>
      <c r="AB324" s="824">
        <v>3</v>
      </c>
      <c r="AC324" s="833">
        <v>3.09</v>
      </c>
      <c r="AD324" s="833">
        <v>0.54</v>
      </c>
      <c r="AE324" s="833">
        <v>6.46</v>
      </c>
      <c r="AF324" s="833">
        <v>0.93</v>
      </c>
      <c r="AG324" s="833" t="s">
        <v>137</v>
      </c>
      <c r="AH324" s="833">
        <v>-68.300000000000011</v>
      </c>
      <c r="AI324" s="833">
        <v>207.7</v>
      </c>
      <c r="AJ324" s="833">
        <v>1.66</v>
      </c>
      <c r="AK324" s="833">
        <v>7.0000000000000009</v>
      </c>
      <c r="AL324" s="834">
        <v>380.74</v>
      </c>
      <c r="AM324" s="835">
        <v>2.29</v>
      </c>
      <c r="AN324" s="833" t="s">
        <v>137</v>
      </c>
      <c r="AO324" s="836">
        <f t="shared" si="76"/>
        <v>8.2004643658860434</v>
      </c>
      <c r="AP324" s="837">
        <f t="shared" si="77"/>
        <v>11.95450967332941</v>
      </c>
      <c r="AQ324" s="838">
        <f t="shared" si="78"/>
        <v>-60.608731165270591</v>
      </c>
      <c r="AR324" s="704">
        <f>INDEX(Historical!$C$7:$C$1439,MATCH(B324,Historical!$B$7:$B$1446,0))*IF(AH324="n/a",1.03,IF(AH324&lt;0,1.01,IF(AH324&gt;10,1.1,(1+AH324/100))))</f>
        <v>0.80901000000000001</v>
      </c>
      <c r="AS324" s="832">
        <f t="shared" si="79"/>
        <v>0.88991100000000012</v>
      </c>
      <c r="AT324" s="832">
        <f t="shared" si="85"/>
        <v>0.95220477000000014</v>
      </c>
      <c r="AU324" s="832">
        <f t="shared" si="85"/>
        <v>1.0188591039000001</v>
      </c>
      <c r="AV324" s="832">
        <f t="shared" si="85"/>
        <v>1.0901792411730002</v>
      </c>
      <c r="AW324" s="822">
        <f t="shared" si="80"/>
        <v>4.7601641150730005</v>
      </c>
      <c r="AX324" s="839">
        <f t="shared" si="81"/>
        <v>41.035897543732766</v>
      </c>
      <c r="AY324" s="998" t="s">
        <v>137</v>
      </c>
      <c r="AZ324" s="835">
        <v>33.33</v>
      </c>
      <c r="BA324" s="835">
        <v>-4.8099999999999996</v>
      </c>
      <c r="BB324" s="835">
        <v>1.25</v>
      </c>
      <c r="BC324" s="835">
        <v>5.09</v>
      </c>
      <c r="BD324" s="964"/>
      <c r="BE324" s="666">
        <v>2012</v>
      </c>
      <c r="BF324" s="948" t="e">
        <f>#VALUE!</f>
        <v>#VALUE!</v>
      </c>
      <c r="BG324" s="895" t="s">
        <v>137</v>
      </c>
    </row>
    <row r="325" spans="1:59" ht="11.25" customHeight="1" x14ac:dyDescent="0.2">
      <c r="A325" s="611" t="s">
        <v>1238</v>
      </c>
      <c r="B325" s="927" t="s">
        <v>1239</v>
      </c>
      <c r="C325" s="994" t="s">
        <v>112</v>
      </c>
      <c r="D325" s="994" t="s">
        <v>4369</v>
      </c>
      <c r="E325" s="794">
        <v>9</v>
      </c>
      <c r="F325" s="526">
        <v>459</v>
      </c>
      <c r="G325" s="526" t="s">
        <v>37</v>
      </c>
      <c r="H325" s="526" t="s">
        <v>37</v>
      </c>
      <c r="I325" s="926">
        <v>76.37</v>
      </c>
      <c r="J325" s="704">
        <f t="shared" si="69"/>
        <v>2.4093230326044259</v>
      </c>
      <c r="K325" s="929">
        <v>0.46</v>
      </c>
      <c r="L325" s="641">
        <v>4</v>
      </c>
      <c r="M325" s="695">
        <f t="shared" si="70"/>
        <v>1.84</v>
      </c>
      <c r="N325" s="923" t="s">
        <v>357</v>
      </c>
      <c r="O325" s="797">
        <v>0.44</v>
      </c>
      <c r="P325" s="917">
        <v>43525</v>
      </c>
      <c r="Q325" s="917">
        <v>43555</v>
      </c>
      <c r="R325" s="695">
        <f t="shared" si="71"/>
        <v>4.5454545454545494</v>
      </c>
      <c r="S325" s="761">
        <f>IF(INDEX(Historical!$D$7:$D$1439,MATCH(B325,Historical!$B$7:$B$1446,0))=0,"n/a",(INDEX(Historical!$C$7:$C$1439,MATCH(B325,Historical!$B$7:$B$1446,0))/INDEX(Historical!$D$7:$D$1439,MATCH(B325,Historical!$B$7:$B$1446,0))-1)*100)</f>
        <v>4.7619047619047672</v>
      </c>
      <c r="T325" s="761">
        <f>IF(INDEX(Historical!$F$7:$F$1432,MATCH(B325,Historical!$B$7:$B$1446,0))=0,"n/a",((INDEX(Historical!$C$7:$C$1439,MATCH(B325,Historical!$B$7:$B$1446,0))/INDEX(Historical!$F$7:$F$1432,MATCH(B325,Historical!$B$7:$B$1446,0)))^(1/3)-1)*100)</f>
        <v>5.0081546755695205</v>
      </c>
      <c r="U325" s="761">
        <f>IF(INDEX(Historical!$H$7:$H$1432,MATCH(B325,Historical!$B$7:$B$1446,0))=0,"n/a",((INDEX(Historical!$C$7:$C$1439,MATCH(B325,Historical!$B$7:$B$1446,0))/INDEX(Historical!$H$7:$H$1432,MATCH(B325,Historical!$B$7:$B$1446,0)))^(1/5)-1)*100)</f>
        <v>7.2551603577834634</v>
      </c>
      <c r="V325" s="761">
        <f>IF(INDEX(Historical!$O$7:$O$1432,MATCH(B325,Historical!$B$7:$B$1446,0))=0,"n/a",((INDEX(Historical!$C$7:$C$1439,MATCH(B325,Historical!$B$7:$B$1446,0))/INDEX(Historical!$O$7:$O$1432,MATCH(B325,Historical!$B$7:$B$1446,0)))^(1/10)-1)*100)</f>
        <v>5.0047369321528423</v>
      </c>
      <c r="W325" s="762">
        <f t="shared" si="72"/>
        <v>1.4496586845899564</v>
      </c>
      <c r="X325" s="763">
        <f t="shared" si="73"/>
        <v>1.0076611608032588</v>
      </c>
      <c r="Y325" s="718"/>
      <c r="Z325" s="704">
        <f t="shared" si="74"/>
        <v>36.220472440944881</v>
      </c>
      <c r="AA325" s="937">
        <f t="shared" si="75"/>
        <v>15.033464566929135</v>
      </c>
      <c r="AB325" s="641">
        <v>12</v>
      </c>
      <c r="AC325" s="918">
        <v>5.08</v>
      </c>
      <c r="AD325" s="918">
        <v>1.25</v>
      </c>
      <c r="AE325" s="918">
        <v>2.21</v>
      </c>
      <c r="AF325" s="918">
        <v>1.58</v>
      </c>
      <c r="AG325" s="918">
        <v>11.600000000000001</v>
      </c>
      <c r="AH325" s="918">
        <v>7.7</v>
      </c>
      <c r="AI325" s="918">
        <v>3.93</v>
      </c>
      <c r="AJ325" s="918">
        <v>7.1999999999999993</v>
      </c>
      <c r="AK325" s="918">
        <v>12</v>
      </c>
      <c r="AL325" s="930">
        <v>3000</v>
      </c>
      <c r="AM325" s="924">
        <v>1.6</v>
      </c>
      <c r="AN325" s="918">
        <v>2.5499999999999998</v>
      </c>
      <c r="AO325" s="804">
        <f t="shared" si="76"/>
        <v>-5.3689811765412454</v>
      </c>
      <c r="AP325" s="805">
        <f t="shared" si="77"/>
        <v>9.6644833903878897</v>
      </c>
      <c r="AQ325" s="938">
        <f t="shared" si="78"/>
        <v>2.7464495536853928</v>
      </c>
      <c r="AR325" s="704">
        <f>INDEX(Historical!$C$7:$C$1439,MATCH(B325,Historical!$B$7:$B$1446,0))*IF(AH325="n/a",1.03,IF(AH325&lt;0,1.01,IF(AH325&gt;10,1.1,(1+AH325/100))))</f>
        <v>1.8955199999999999</v>
      </c>
      <c r="AS325" s="937">
        <f t="shared" si="79"/>
        <v>1.9700139359999997</v>
      </c>
      <c r="AT325" s="937">
        <f t="shared" si="85"/>
        <v>2.1670153295999999</v>
      </c>
      <c r="AU325" s="937">
        <f t="shared" si="85"/>
        <v>2.38371686256</v>
      </c>
      <c r="AV325" s="937">
        <f t="shared" si="85"/>
        <v>2.6220885488160004</v>
      </c>
      <c r="AW325" s="704">
        <f t="shared" si="80"/>
        <v>11.038354676976001</v>
      </c>
      <c r="AX325" s="812">
        <f t="shared" si="81"/>
        <v>14.453783785486449</v>
      </c>
      <c r="AY325" s="997">
        <v>1.54</v>
      </c>
      <c r="AZ325" s="924">
        <v>19.37</v>
      </c>
      <c r="BA325" s="924">
        <v>-16.189999999999998</v>
      </c>
      <c r="BB325" s="924">
        <v>1.1299999999999999</v>
      </c>
      <c r="BC325" s="924">
        <v>-2.52</v>
      </c>
      <c r="BE325" s="666">
        <v>2011</v>
      </c>
      <c r="BF325" s="948" t="e">
        <f>#VALUE!</f>
        <v>#VALUE!</v>
      </c>
      <c r="BG325" s="933">
        <v>2.8000000000000003</v>
      </c>
    </row>
    <row r="326" spans="1:59" ht="11.25" customHeight="1" x14ac:dyDescent="0.2">
      <c r="A326" s="611" t="s">
        <v>1253</v>
      </c>
      <c r="B326" s="927" t="s">
        <v>1254</v>
      </c>
      <c r="C326" s="994" t="s">
        <v>108</v>
      </c>
      <c r="D326" s="994" t="s">
        <v>4376</v>
      </c>
      <c r="E326" s="794">
        <v>7</v>
      </c>
      <c r="F326" s="526">
        <v>612</v>
      </c>
      <c r="G326" s="526" t="s">
        <v>115</v>
      </c>
      <c r="H326" s="526" t="s">
        <v>115</v>
      </c>
      <c r="I326" s="926">
        <v>40.07</v>
      </c>
      <c r="J326" s="704">
        <f t="shared" si="69"/>
        <v>2.5954579485899676</v>
      </c>
      <c r="K326" s="929">
        <v>0.26</v>
      </c>
      <c r="L326" s="641">
        <v>4</v>
      </c>
      <c r="M326" s="695">
        <f t="shared" si="70"/>
        <v>1.04</v>
      </c>
      <c r="N326" s="923" t="s">
        <v>426</v>
      </c>
      <c r="O326" s="797">
        <v>0.23</v>
      </c>
      <c r="P326" s="917">
        <v>43290</v>
      </c>
      <c r="Q326" s="917">
        <v>43300</v>
      </c>
      <c r="R326" s="695">
        <f t="shared" si="71"/>
        <v>13.043478260869565</v>
      </c>
      <c r="S326" s="761">
        <f>IF(INDEX(Historical!$D$7:$D$1439,MATCH(B326,Historical!$B$7:$B$1446,0))=0,"n/a",(INDEX(Historical!$C$7:$C$1439,MATCH(B326,Historical!$B$7:$B$1446,0))/INDEX(Historical!$D$7:$D$1439,MATCH(B326,Historical!$B$7:$B$1446,0))-1)*100)</f>
        <v>21.686746987951789</v>
      </c>
      <c r="T326" s="761">
        <f>IF(INDEX(Historical!$F$7:$F$1432,MATCH(B326,Historical!$B$7:$B$1446,0))=0,"n/a",((INDEX(Historical!$C$7:$C$1439,MATCH(B326,Historical!$B$7:$B$1446,0))/INDEX(Historical!$F$7:$F$1432,MATCH(B326,Historical!$B$7:$B$1446,0)))^(1/3)-1)*100)</f>
        <v>10.429906248360176</v>
      </c>
      <c r="U326" s="761">
        <f>IF(INDEX(Historical!$H$7:$H$1432,MATCH(B326,Historical!$B$7:$B$1446,0))=0,"n/a",((INDEX(Historical!$C$7:$C$1439,MATCH(B326,Historical!$B$7:$B$1446,0))/INDEX(Historical!$H$7:$H$1432,MATCH(B326,Historical!$B$7:$B$1446,0)))^(1/5)-1)*100)</f>
        <v>10.977266819788856</v>
      </c>
      <c r="V326" s="761">
        <f>IF(INDEX(Historical!$O$7:$O$1432,MATCH(B326,Historical!$B$7:$B$1446,0))=0,"n/a",((INDEX(Historical!$C$7:$C$1439,MATCH(B326,Historical!$B$7:$B$1446,0))/INDEX(Historical!$O$7:$O$1432,MATCH(B326,Historical!$B$7:$B$1446,0)))^(1/10)-1)*100)</f>
        <v>6.8640927399102658</v>
      </c>
      <c r="W326" s="762">
        <f t="shared" si="72"/>
        <v>1.599230551761508</v>
      </c>
      <c r="X326" s="763">
        <f t="shared" si="73"/>
        <v>1.0259127868961548</v>
      </c>
      <c r="Y326" s="719"/>
      <c r="Z326" s="704">
        <f t="shared" si="74"/>
        <v>47.926267281105993</v>
      </c>
      <c r="AA326" s="937">
        <f t="shared" si="75"/>
        <v>18.465437788018434</v>
      </c>
      <c r="AB326" s="641">
        <v>12</v>
      </c>
      <c r="AC326" s="918">
        <v>2.17</v>
      </c>
      <c r="AD326" s="918">
        <v>1.85</v>
      </c>
      <c r="AE326" s="918">
        <v>7.53</v>
      </c>
      <c r="AF326" s="918">
        <v>2.23</v>
      </c>
      <c r="AG326" s="918">
        <v>12.3</v>
      </c>
      <c r="AH326" s="918">
        <v>24</v>
      </c>
      <c r="AI326" s="918">
        <v>4.1399999999999997</v>
      </c>
      <c r="AJ326" s="918">
        <v>10.7</v>
      </c>
      <c r="AK326" s="918">
        <v>10</v>
      </c>
      <c r="AL326" s="930">
        <v>3530</v>
      </c>
      <c r="AM326" s="924">
        <v>0.4</v>
      </c>
      <c r="AN326" s="918">
        <v>0.1</v>
      </c>
      <c r="AO326" s="804">
        <f t="shared" si="76"/>
        <v>-4.8927130196396114</v>
      </c>
      <c r="AP326" s="805">
        <f t="shared" si="77"/>
        <v>13.572724768378823</v>
      </c>
      <c r="AQ326" s="938">
        <f t="shared" si="78"/>
        <v>35.282299519323843</v>
      </c>
      <c r="AR326" s="704">
        <f>INDEX(Historical!$C$7:$C$1439,MATCH(B326,Historical!$B$7:$B$1446,0))*IF(AH326="n/a",1.03,IF(AH326&lt;0,1.01,IF(AH326&gt;10,1.1,(1+AH326/100))))</f>
        <v>1.1110000000000002</v>
      </c>
      <c r="AS326" s="937">
        <f t="shared" si="79"/>
        <v>1.1569954000000002</v>
      </c>
      <c r="AT326" s="937">
        <f t="shared" si="85"/>
        <v>1.2726949400000003</v>
      </c>
      <c r="AU326" s="937">
        <f t="shared" si="85"/>
        <v>1.3999644340000004</v>
      </c>
      <c r="AV326" s="937">
        <f t="shared" si="85"/>
        <v>1.5399608774000004</v>
      </c>
      <c r="AW326" s="704">
        <f t="shared" si="80"/>
        <v>6.4806156514000008</v>
      </c>
      <c r="AX326" s="812">
        <f t="shared" si="81"/>
        <v>16.17323596556027</v>
      </c>
      <c r="AY326" s="997">
        <v>1.21</v>
      </c>
      <c r="AZ326" s="924">
        <v>12.839999999999998</v>
      </c>
      <c r="BA326" s="924">
        <v>-15.329999999999998</v>
      </c>
      <c r="BB326" s="924">
        <v>-4.93</v>
      </c>
      <c r="BC326" s="924">
        <v>-5.55</v>
      </c>
      <c r="BE326" s="666">
        <v>2012</v>
      </c>
      <c r="BF326" s="948" t="e">
        <f>#VALUE!</f>
        <v>#VALUE!</v>
      </c>
      <c r="BG326" s="933">
        <v>1.5</v>
      </c>
    </row>
    <row r="327" spans="1:59" ht="11.25" customHeight="1" x14ac:dyDescent="0.2">
      <c r="A327" s="611" t="s">
        <v>3850</v>
      </c>
      <c r="B327" s="927" t="s">
        <v>3851</v>
      </c>
      <c r="C327" s="994" t="s">
        <v>112</v>
      </c>
      <c r="D327" s="994" t="s">
        <v>213</v>
      </c>
      <c r="E327" s="794">
        <v>5</v>
      </c>
      <c r="F327" s="526">
        <v>809</v>
      </c>
      <c r="G327" s="526" t="s">
        <v>106</v>
      </c>
      <c r="H327" s="526" t="s">
        <v>106</v>
      </c>
      <c r="I327" s="926">
        <v>32.229999999999997</v>
      </c>
      <c r="J327" s="704">
        <f t="shared" ref="J327:J390" si="86">(M327/I327)*100</f>
        <v>3.1026993484331373</v>
      </c>
      <c r="K327" s="929">
        <v>0.25</v>
      </c>
      <c r="L327" s="641">
        <v>4</v>
      </c>
      <c r="M327" s="695">
        <f t="shared" ref="M327:M390" si="87">K327*L327</f>
        <v>1</v>
      </c>
      <c r="N327" s="923" t="s">
        <v>975</v>
      </c>
      <c r="O327" s="797">
        <v>0.23</v>
      </c>
      <c r="P327" s="660">
        <v>43213</v>
      </c>
      <c r="Q327" s="660">
        <v>43236</v>
      </c>
      <c r="R327" s="695">
        <f t="shared" ref="R327:R390" si="88">(K327-O327)/O327*100</f>
        <v>8.6956521739130395</v>
      </c>
      <c r="S327" s="761">
        <f>IF(INDEX(Historical!$D$7:$D$1439,MATCH(B327,Historical!$B$7:$B$1446,0))=0,"n/a",(INDEX(Historical!$C$7:$C$1439,MATCH(B327,Historical!$B$7:$B$1446,0))/INDEX(Historical!$D$7:$D$1439,MATCH(B327,Historical!$B$7:$B$1446,0))-1)*100)</f>
        <v>11.363636363636353</v>
      </c>
      <c r="T327" s="761">
        <f>IF(INDEX(Historical!$F$7:$F$1432,MATCH(B327,Historical!$B$7:$B$1446,0))=0,"n/a",((INDEX(Historical!$C$7:$C$1439,MATCH(B327,Historical!$B$7:$B$1446,0))/INDEX(Historical!$F$7:$F$1432,MATCH(B327,Historical!$B$7:$B$1446,0)))^(1/3)-1)*100)</f>
        <v>14.666768361648419</v>
      </c>
      <c r="U327" s="761" t="str">
        <f>IF(INDEX(Historical!$H$7:$H$1432,MATCH(B327,Historical!$B$7:$B$1446,0))=0,"n/a",((INDEX(Historical!$C$7:$C$1439,MATCH(B327,Historical!$B$7:$B$1446,0))/INDEX(Historical!$H$7:$H$1432,MATCH(B327,Historical!$B$7:$B$1446,0)))^(1/5)-1)*100)</f>
        <v>n/a</v>
      </c>
      <c r="V327" s="761">
        <f>IF(INDEX(Historical!$O$7:$O$1432,MATCH(B327,Historical!$B$7:$B$1446,0))=0,"n/a",((INDEX(Historical!$C$7:$C$1439,MATCH(B327,Historical!$B$7:$B$1446,0))/INDEX(Historical!$O$7:$O$1432,MATCH(B327,Historical!$B$7:$B$1446,0)))^(1/10)-1)*100)</f>
        <v>11.842691472014465</v>
      </c>
      <c r="W327" s="762" t="str">
        <f t="shared" ref="W327:W390" si="89">IF(OR(U327&lt;=0,U327="n/a",V327&lt;=0,V327="n/a"),"n/a",U327/V327)</f>
        <v>n/a</v>
      </c>
      <c r="X327" s="763" t="str">
        <f t="shared" ref="X327:X390" si="90">IF(OR(AJ327&lt;=0,AJ327="n/a",U327&lt;=0,U327="n/a"),"n/a",U327/AJ327)</f>
        <v>n/a</v>
      </c>
      <c r="Y327" s="708"/>
      <c r="Z327" s="704">
        <f t="shared" ref="Z327:Z390" si="91">IF(OR(AC327&lt;0.01,AC327="n/a"),"n/a",M327/AC327*100)</f>
        <v>25.90673575129534</v>
      </c>
      <c r="AA327" s="937">
        <f t="shared" ref="AA327:AA390" si="92">IF(OR(AC327&lt;0.01,AC327="n/a"),"n/a",I327/AC327)</f>
        <v>8.3497409326424865</v>
      </c>
      <c r="AB327" s="641">
        <v>8</v>
      </c>
      <c r="AC327" s="918">
        <v>3.86</v>
      </c>
      <c r="AD327" s="918">
        <v>0.7</v>
      </c>
      <c r="AE327" s="918">
        <v>0.45</v>
      </c>
      <c r="AF327" s="918">
        <v>0.84</v>
      </c>
      <c r="AG327" s="918">
        <v>11.899999999999999</v>
      </c>
      <c r="AH327" s="918">
        <v>5.8999999999999995</v>
      </c>
      <c r="AI327" s="918">
        <v>5.75</v>
      </c>
      <c r="AJ327" s="918">
        <v>62.5</v>
      </c>
      <c r="AK327" s="918">
        <v>12</v>
      </c>
      <c r="AL327" s="930">
        <v>1150</v>
      </c>
      <c r="AM327" s="924">
        <v>0.89999999999999991</v>
      </c>
      <c r="AN327" s="918">
        <v>0.41</v>
      </c>
      <c r="AO327" s="804" t="str">
        <f t="shared" ref="AO327:AO390" si="93">IF(U327="n/a","n/a",IF(AA327&lt;0,"n/a",IF(AA327="n/a","n/a",J327+U327-AA327)))</f>
        <v>n/a</v>
      </c>
      <c r="AP327" s="805" t="str">
        <f t="shared" ref="AP327:AP390" si="94">IF(U327="n/a","n/a",J327+U327)</f>
        <v>n/a</v>
      </c>
      <c r="AQ327" s="938">
        <f t="shared" ref="AQ327:AQ390" si="95">IF(OR(AC327&lt;0.01,AF327="n/a"),"n/a",(I327/SQRT(22.5*AC327*(I327/AF327))-1)*100)</f>
        <v>-44.167781569660022</v>
      </c>
      <c r="AR327" s="704">
        <f>INDEX(Historical!$C$7:$C$1439,MATCH(B327,Historical!$B$7:$B$1446,0))*IF(AH327="n/a",1.03,IF(AH327&lt;0,1.01,IF(AH327&gt;10,1.1,(1+AH327/100))))</f>
        <v>1.03782</v>
      </c>
      <c r="AS327" s="937">
        <f t="shared" ref="AS327:AS390" si="96">IF($AI327="n/a",1.03*AR327,IF($AI327&lt;0,1.01*AR327,IF($AI327&gt;10,1.1*AR327,(1+$AI327/100)*AR327)))</f>
        <v>1.09749465</v>
      </c>
      <c r="AT327" s="937">
        <f t="shared" ref="AT327:AV346" si="97">IF($AK327="n/a",1.03*AS327,IF($AK327&lt;0,1.01*AS327,IF($AK327&gt;10,1.1*AS327,(1+$AK327/100)*AS327)))</f>
        <v>1.2072441150000002</v>
      </c>
      <c r="AU327" s="937">
        <f t="shared" si="97"/>
        <v>1.3279685265000003</v>
      </c>
      <c r="AV327" s="937">
        <f t="shared" si="97"/>
        <v>1.4607653791500004</v>
      </c>
      <c r="AW327" s="704">
        <f t="shared" ref="AW327:AW390" si="98">SUM(AR327:AV327)</f>
        <v>6.1312926706500006</v>
      </c>
      <c r="AX327" s="812">
        <f t="shared" ref="AX327:AX390" si="99">AW327/I327*100</f>
        <v>19.023557774278625</v>
      </c>
      <c r="AY327" s="997">
        <v>1.84</v>
      </c>
      <c r="AZ327" s="924">
        <v>1.32</v>
      </c>
      <c r="BA327" s="924">
        <v>-50.32</v>
      </c>
      <c r="BB327" s="924">
        <v>-19.259999999999998</v>
      </c>
      <c r="BC327" s="924">
        <v>-34.380000000000003</v>
      </c>
      <c r="BE327" s="666">
        <v>2014</v>
      </c>
      <c r="BF327" s="948" t="e">
        <f t="shared" ref="BF327" si="100">#VALUE!</f>
        <v>#VALUE!</v>
      </c>
      <c r="BG327" s="933">
        <v>5.8000000000000007</v>
      </c>
    </row>
    <row r="328" spans="1:59" ht="11.25" customHeight="1" x14ac:dyDescent="0.2">
      <c r="A328" s="611" t="s">
        <v>242</v>
      </c>
      <c r="B328" s="927" t="s">
        <v>243</v>
      </c>
      <c r="C328" s="994" t="s">
        <v>112</v>
      </c>
      <c r="D328" s="994" t="s">
        <v>4382</v>
      </c>
      <c r="E328" s="794">
        <v>28</v>
      </c>
      <c r="F328" s="526">
        <v>100</v>
      </c>
      <c r="G328" s="526" t="s">
        <v>106</v>
      </c>
      <c r="H328" s="526" t="s">
        <v>106</v>
      </c>
      <c r="I328" s="918">
        <v>169.28</v>
      </c>
      <c r="J328" s="704">
        <f t="shared" si="86"/>
        <v>2.4102079395085068</v>
      </c>
      <c r="K328" s="935">
        <v>1.02</v>
      </c>
      <c r="L328" s="641">
        <v>4</v>
      </c>
      <c r="M328" s="695">
        <f t="shared" si="87"/>
        <v>4.08</v>
      </c>
      <c r="N328" s="923" t="s">
        <v>459</v>
      </c>
      <c r="O328" s="798">
        <v>0.93</v>
      </c>
      <c r="P328" s="917">
        <v>43566</v>
      </c>
      <c r="Q328" s="917">
        <v>43595</v>
      </c>
      <c r="R328" s="695">
        <f t="shared" si="88"/>
        <v>9.6774193548387046</v>
      </c>
      <c r="S328" s="761">
        <f>IF(INDEX(Historical!$D$7:$D$1439,MATCH(B328,Historical!$B$7:$B$1446,0))=0,"n/a",(INDEX(Historical!$C$7:$C$1439,MATCH(B328,Historical!$B$7:$B$1446,0))/INDEX(Historical!$D$7:$D$1439,MATCH(B328,Historical!$B$7:$B$1446,0))-1)*100)</f>
        <v>10.670731707317071</v>
      </c>
      <c r="T328" s="761">
        <f>IF(INDEX(Historical!$F$7:$F$1432,MATCH(B328,Historical!$B$7:$B$1446,0))=0,"n/a",((INDEX(Historical!$C$7:$C$1439,MATCH(B328,Historical!$B$7:$B$1446,0))/INDEX(Historical!$F$7:$F$1432,MATCH(B328,Historical!$B$7:$B$1446,0)))^(1/3)-1)*100)</f>
        <v>10.505725880947136</v>
      </c>
      <c r="U328" s="761">
        <f>IF(INDEX(Historical!$H$7:$H$1432,MATCH(B328,Historical!$B$7:$B$1446,0))=0,"n/a",((INDEX(Historical!$C$7:$C$1439,MATCH(B328,Historical!$B$7:$B$1446,0))/INDEX(Historical!$H$7:$H$1432,MATCH(B328,Historical!$B$7:$B$1446,0)))^(1/5)-1)*100)</f>
        <v>10.634990281254142</v>
      </c>
      <c r="V328" s="761">
        <f>IF(INDEX(Historical!$O$7:$O$1432,MATCH(B328,Historical!$B$7:$B$1446,0))=0,"n/a",((INDEX(Historical!$C$7:$C$1439,MATCH(B328,Historical!$B$7:$B$1446,0))/INDEX(Historical!$O$7:$O$1432,MATCH(B328,Historical!$B$7:$B$1446,0)))^(1/10)-1)*100)</f>
        <v>10.479113989134969</v>
      </c>
      <c r="W328" s="762">
        <f t="shared" si="89"/>
        <v>1.014874949569285</v>
      </c>
      <c r="X328" s="763">
        <f t="shared" si="90"/>
        <v>1.085203089923892</v>
      </c>
      <c r="Y328" s="712"/>
      <c r="Z328" s="704">
        <f t="shared" si="91"/>
        <v>36.331255565449688</v>
      </c>
      <c r="AA328" s="937">
        <f t="shared" si="92"/>
        <v>15.073909171861086</v>
      </c>
      <c r="AB328" s="641">
        <v>12</v>
      </c>
      <c r="AC328" s="918">
        <v>11.23</v>
      </c>
      <c r="AD328" s="918">
        <v>1.82</v>
      </c>
      <c r="AE328" s="918">
        <v>1.38</v>
      </c>
      <c r="AF328" s="918">
        <v>4.2300000000000004</v>
      </c>
      <c r="AG328" s="918">
        <v>27.700000000000003</v>
      </c>
      <c r="AH328" s="920">
        <v>12.8</v>
      </c>
      <c r="AI328" s="920">
        <v>11.14</v>
      </c>
      <c r="AJ328" s="918">
        <v>9.8000000000000007</v>
      </c>
      <c r="AK328" s="918">
        <v>8.2799999999999994</v>
      </c>
      <c r="AL328" s="930">
        <v>49960</v>
      </c>
      <c r="AM328" s="924">
        <v>0.5</v>
      </c>
      <c r="AN328" s="918">
        <v>1.06</v>
      </c>
      <c r="AO328" s="804">
        <f t="shared" si="93"/>
        <v>-2.0287109510984376</v>
      </c>
      <c r="AP328" s="805">
        <f t="shared" si="94"/>
        <v>13.045198220762648</v>
      </c>
      <c r="AQ328" s="938">
        <f t="shared" si="95"/>
        <v>68.341763217268351</v>
      </c>
      <c r="AR328" s="704">
        <f>INDEX(Historical!$C$7:$C$1439,MATCH(B328,Historical!$B$7:$B$1446,0))*IF(AH328="n/a",1.03,IF(AH328&lt;0,1.01,IF(AH328&gt;10,1.1,(1+AH328/100))))</f>
        <v>3.9930000000000003</v>
      </c>
      <c r="AS328" s="937">
        <f t="shared" si="96"/>
        <v>4.3923000000000005</v>
      </c>
      <c r="AT328" s="937">
        <f t="shared" si="97"/>
        <v>4.7559824400000004</v>
      </c>
      <c r="AU328" s="937">
        <f t="shared" si="97"/>
        <v>5.1497777860320006</v>
      </c>
      <c r="AV328" s="937">
        <f t="shared" si="97"/>
        <v>5.5761793867154505</v>
      </c>
      <c r="AW328" s="704">
        <f t="shared" si="98"/>
        <v>23.867239612747454</v>
      </c>
      <c r="AX328" s="812">
        <f t="shared" si="99"/>
        <v>14.099267257057807</v>
      </c>
      <c r="AY328" s="997">
        <v>1.1200000000000001</v>
      </c>
      <c r="AZ328" s="924">
        <v>17.66</v>
      </c>
      <c r="BA328" s="924">
        <v>-26.32</v>
      </c>
      <c r="BB328" s="924">
        <v>-0.52</v>
      </c>
      <c r="BC328" s="924">
        <v>-7.01</v>
      </c>
      <c r="BE328" s="666">
        <v>1992</v>
      </c>
      <c r="BF328" s="948" t="e">
        <f>#VALUE!</f>
        <v>#VALUE!</v>
      </c>
      <c r="BG328" s="933">
        <v>7.6</v>
      </c>
    </row>
    <row r="329" spans="1:59" ht="11.25" customHeight="1" x14ac:dyDescent="0.2">
      <c r="A329" s="611" t="s">
        <v>1244</v>
      </c>
      <c r="B329" s="927" t="s">
        <v>1245</v>
      </c>
      <c r="C329" s="994" t="s">
        <v>4356</v>
      </c>
      <c r="D329" s="994" t="s">
        <v>4357</v>
      </c>
      <c r="E329" s="795">
        <v>8</v>
      </c>
      <c r="F329" s="526">
        <v>566</v>
      </c>
      <c r="G329" s="526" t="s">
        <v>106</v>
      </c>
      <c r="H329" s="526" t="s">
        <v>106</v>
      </c>
      <c r="I329" s="926">
        <v>19.2</v>
      </c>
      <c r="J329" s="704">
        <f t="shared" si="86"/>
        <v>10</v>
      </c>
      <c r="K329" s="929">
        <v>0.48</v>
      </c>
      <c r="L329" s="641">
        <v>4</v>
      </c>
      <c r="M329" s="695">
        <f t="shared" si="87"/>
        <v>1.92</v>
      </c>
      <c r="N329" s="923" t="s">
        <v>420</v>
      </c>
      <c r="O329" s="797">
        <v>0.47</v>
      </c>
      <c r="P329" s="917">
        <v>43510</v>
      </c>
      <c r="Q329" s="917">
        <v>43518</v>
      </c>
      <c r="R329" s="695">
        <f t="shared" si="88"/>
        <v>2.1276595744680873</v>
      </c>
      <c r="S329" s="761">
        <f>IF(INDEX(Historical!$D$7:$D$1439,MATCH(B329,Historical!$B$7:$B$1446,0))=0,"n/a",(INDEX(Historical!$C$7:$C$1439,MATCH(B329,Historical!$B$7:$B$1446,0))/INDEX(Historical!$D$7:$D$1439,MATCH(B329,Historical!$B$7:$B$1446,0))-1)*100)</f>
        <v>0.17760209989305942</v>
      </c>
      <c r="T329" s="761">
        <f>IF(INDEX(Historical!$F$7:$F$1432,MATCH(B329,Historical!$B$7:$B$1446,0))=0,"n/a",((INDEX(Historical!$C$7:$C$1439,MATCH(B329,Historical!$B$7:$B$1446,0))/INDEX(Historical!$F$7:$F$1432,MATCH(B329,Historical!$B$7:$B$1446,0)))^(1/3)-1)*100)</f>
        <v>3.9581308316232189</v>
      </c>
      <c r="U329" s="761">
        <f>IF(INDEX(Historical!$H$7:$H$1432,MATCH(B329,Historical!$B$7:$B$1446,0))=0,"n/a",((INDEX(Historical!$C$7:$C$1439,MATCH(B329,Historical!$B$7:$B$1446,0))/INDEX(Historical!$H$7:$H$1432,MATCH(B329,Historical!$B$7:$B$1446,0)))^(1/5)-1)*100)</f>
        <v>6.5857264285859696</v>
      </c>
      <c r="V329" s="761" t="str">
        <f>IF(INDEX(Historical!$O$7:$O$1432,MATCH(B329,Historical!$B$7:$B$1446,0))=0,"n/a",((INDEX(Historical!$C$7:$C$1439,MATCH(B329,Historical!$B$7:$B$1446,0))/INDEX(Historical!$O$7:$O$1432,MATCH(B329,Historical!$B$7:$B$1446,0)))^(1/10)-1)*100)</f>
        <v>n/a</v>
      </c>
      <c r="W329" s="762" t="str">
        <f t="shared" si="89"/>
        <v>n/a</v>
      </c>
      <c r="X329" s="763">
        <f t="shared" si="90"/>
        <v>3.2928632142929848</v>
      </c>
      <c r="Y329" s="729" t="s">
        <v>4430</v>
      </c>
      <c r="Z329" s="704">
        <f t="shared" si="91"/>
        <v>160</v>
      </c>
      <c r="AA329" s="937">
        <f t="shared" si="92"/>
        <v>16</v>
      </c>
      <c r="AB329" s="641">
        <v>12</v>
      </c>
      <c r="AC329" s="918">
        <v>1.2</v>
      </c>
      <c r="AD329" s="918">
        <v>1.06</v>
      </c>
      <c r="AE329" s="918">
        <v>1.01</v>
      </c>
      <c r="AF329" s="918">
        <v>2.2000000000000002</v>
      </c>
      <c r="AG329" s="918">
        <v>13.3</v>
      </c>
      <c r="AH329" s="918">
        <v>-6.6000000000000005</v>
      </c>
      <c r="AI329" s="918">
        <v>7.7399999999999993</v>
      </c>
      <c r="AJ329" s="918">
        <v>2</v>
      </c>
      <c r="AK329" s="918">
        <v>15</v>
      </c>
      <c r="AL329" s="930">
        <v>2360</v>
      </c>
      <c r="AM329" s="924">
        <v>2.1999999999999997</v>
      </c>
      <c r="AN329" s="918">
        <v>2.64</v>
      </c>
      <c r="AO329" s="804">
        <f t="shared" si="93"/>
        <v>0.58572642858597135</v>
      </c>
      <c r="AP329" s="805">
        <f t="shared" si="94"/>
        <v>16.585726428585971</v>
      </c>
      <c r="AQ329" s="938">
        <f t="shared" si="95"/>
        <v>25.077753595291451</v>
      </c>
      <c r="AR329" s="704">
        <f>INDEX(Historical!$C$7:$C$1439,MATCH(B329,Historical!$B$7:$B$1446,0))*IF(AH329="n/a",1.03,IF(AH329&lt;0,1.01,IF(AH329&gt;10,1.1,(1+AH329/100))))</f>
        <v>1.8987999999999998</v>
      </c>
      <c r="AS329" s="937">
        <f t="shared" si="96"/>
        <v>2.0457671199999998</v>
      </c>
      <c r="AT329" s="937">
        <f t="shared" si="97"/>
        <v>2.250343832</v>
      </c>
      <c r="AU329" s="937">
        <f t="shared" si="97"/>
        <v>2.4753782152000001</v>
      </c>
      <c r="AV329" s="937">
        <f t="shared" si="97"/>
        <v>2.7229160367200005</v>
      </c>
      <c r="AW329" s="704">
        <f t="shared" si="98"/>
        <v>11.393205203920001</v>
      </c>
      <c r="AX329" s="812">
        <f t="shared" si="99"/>
        <v>59.339610437083344</v>
      </c>
      <c r="AY329" s="997">
        <v>1.49</v>
      </c>
      <c r="AZ329" s="924">
        <v>5.6099999999999994</v>
      </c>
      <c r="BA329" s="924">
        <v>-31.580000000000002</v>
      </c>
      <c r="BB329" s="924">
        <v>-11.379999999999999</v>
      </c>
      <c r="BC329" s="924">
        <v>-18.14</v>
      </c>
      <c r="BE329" s="666">
        <v>2013</v>
      </c>
      <c r="BF329" s="948" t="e">
        <f>#VALUE!</f>
        <v>#VALUE!</v>
      </c>
      <c r="BG329" s="933">
        <v>3.4000000000000004</v>
      </c>
    </row>
    <row r="330" spans="1:59" ht="11.25" customHeight="1" x14ac:dyDescent="0.2">
      <c r="A330" s="630" t="s">
        <v>3974</v>
      </c>
      <c r="B330" s="927" t="s">
        <v>3975</v>
      </c>
      <c r="C330" s="994" t="s">
        <v>108</v>
      </c>
      <c r="D330" s="994" t="s">
        <v>4368</v>
      </c>
      <c r="E330" s="794">
        <v>6</v>
      </c>
      <c r="F330" s="526">
        <v>753</v>
      </c>
      <c r="G330" s="526" t="s">
        <v>106</v>
      </c>
      <c r="H330" s="526" t="s">
        <v>106</v>
      </c>
      <c r="I330" s="926">
        <v>22.44</v>
      </c>
      <c r="J330" s="704">
        <f t="shared" si="86"/>
        <v>2.3172905525846699</v>
      </c>
      <c r="K330" s="929">
        <v>0.13</v>
      </c>
      <c r="L330" s="641">
        <v>4</v>
      </c>
      <c r="M330" s="695">
        <f t="shared" si="87"/>
        <v>0.52</v>
      </c>
      <c r="N330" s="923" t="s">
        <v>241</v>
      </c>
      <c r="O330" s="797">
        <v>0.12</v>
      </c>
      <c r="P330" s="917">
        <v>43468</v>
      </c>
      <c r="Q330" s="917">
        <v>43479</v>
      </c>
      <c r="R330" s="695">
        <f t="shared" si="88"/>
        <v>8.333333333333341</v>
      </c>
      <c r="S330" s="761">
        <f>IF(INDEX(Historical!$D$7:$D$1439,MATCH(B330,Historical!$B$7:$B$1446,0))=0,"n/a",(INDEX(Historical!$C$7:$C$1439,MATCH(B330,Historical!$B$7:$B$1446,0))/INDEX(Historical!$D$7:$D$1439,MATCH(B330,Historical!$B$7:$B$1446,0))-1)*100)</f>
        <v>19.999999999999996</v>
      </c>
      <c r="T330" s="761">
        <f>IF(INDEX(Historical!$F$7:$F$1432,MATCH(B330,Historical!$B$7:$B$1446,0))=0,"n/a",((INDEX(Historical!$C$7:$C$1439,MATCH(B330,Historical!$B$7:$B$1446,0))/INDEX(Historical!$F$7:$F$1432,MATCH(B330,Historical!$B$7:$B$1446,0)))^(1/3)-1)*100)</f>
        <v>33.886590016433907</v>
      </c>
      <c r="U330" s="761" t="str">
        <f>IF(INDEX(Historical!$H$7:$H$1432,MATCH(B330,Historical!$B$7:$B$1446,0))=0,"n/a",((INDEX(Historical!$C$7:$C$1439,MATCH(B330,Historical!$B$7:$B$1446,0))/INDEX(Historical!$H$7:$H$1432,MATCH(B330,Historical!$B$7:$B$1446,0)))^(1/5)-1)*100)</f>
        <v>n/a</v>
      </c>
      <c r="V330" s="761">
        <f>IF(INDEX(Historical!$O$7:$O$1432,MATCH(B330,Historical!$B$7:$B$1446,0))=0,"n/a",((INDEX(Historical!$C$7:$C$1439,MATCH(B330,Historical!$B$7:$B$1446,0))/INDEX(Historical!$O$7:$O$1432,MATCH(B330,Historical!$B$7:$B$1446,0)))^(1/10)-1)*100)</f>
        <v>-1.1709210879118914</v>
      </c>
      <c r="W330" s="762" t="str">
        <f t="shared" si="89"/>
        <v>n/a</v>
      </c>
      <c r="X330" s="763" t="str">
        <f t="shared" si="90"/>
        <v>n/a</v>
      </c>
      <c r="Y330" s="715"/>
      <c r="Z330" s="704">
        <f t="shared" si="91"/>
        <v>31.90184049079755</v>
      </c>
      <c r="AA330" s="937">
        <f t="shared" si="92"/>
        <v>13.766871165644174</v>
      </c>
      <c r="AB330" s="641">
        <v>12</v>
      </c>
      <c r="AC330" s="918">
        <v>1.63</v>
      </c>
      <c r="AD330" s="918" t="s">
        <v>137</v>
      </c>
      <c r="AE330" s="918">
        <v>2.34</v>
      </c>
      <c r="AF330" s="918">
        <v>1.23</v>
      </c>
      <c r="AG330" s="918">
        <v>9.5</v>
      </c>
      <c r="AH330" s="918">
        <v>17.7</v>
      </c>
      <c r="AI330" s="918">
        <v>5</v>
      </c>
      <c r="AJ330" s="918">
        <v>0.70000000000000007</v>
      </c>
      <c r="AK330" s="918" t="s">
        <v>137</v>
      </c>
      <c r="AL330" s="930">
        <v>100.98</v>
      </c>
      <c r="AM330" s="924">
        <v>1.7999999999999998</v>
      </c>
      <c r="AN330" s="918">
        <v>0.33</v>
      </c>
      <c r="AO330" s="804" t="str">
        <f t="shared" si="93"/>
        <v>n/a</v>
      </c>
      <c r="AP330" s="805" t="str">
        <f t="shared" si="94"/>
        <v>n/a</v>
      </c>
      <c r="AQ330" s="938">
        <f t="shared" si="95"/>
        <v>-13.248114887616724</v>
      </c>
      <c r="AR330" s="704">
        <f>INDEX(Historical!$C$7:$C$1439,MATCH(B330,Historical!$B$7:$B$1446,0))*IF(AH330="n/a",1.03,IF(AH330&lt;0,1.01,IF(AH330&gt;10,1.1,(1+AH330/100))))</f>
        <v>0.52800000000000002</v>
      </c>
      <c r="AS330" s="937">
        <f t="shared" si="96"/>
        <v>0.5544</v>
      </c>
      <c r="AT330" s="937">
        <f t="shared" si="97"/>
        <v>0.57103199999999998</v>
      </c>
      <c r="AU330" s="937">
        <f t="shared" si="97"/>
        <v>0.58816296000000001</v>
      </c>
      <c r="AV330" s="937">
        <f t="shared" si="97"/>
        <v>0.60580784880000005</v>
      </c>
      <c r="AW330" s="704">
        <f t="shared" si="98"/>
        <v>2.8474028088000001</v>
      </c>
      <c r="AX330" s="812">
        <f t="shared" si="99"/>
        <v>12.68896082352941</v>
      </c>
      <c r="AY330" s="997">
        <v>0</v>
      </c>
      <c r="AZ330" s="924">
        <v>11.58</v>
      </c>
      <c r="BA330" s="924">
        <v>-18.079999999999998</v>
      </c>
      <c r="BB330" s="924">
        <v>-1.1900000000000002</v>
      </c>
      <c r="BC330" s="924">
        <v>-4.8500000000000005</v>
      </c>
      <c r="BE330" s="666">
        <v>2014</v>
      </c>
      <c r="BF330" s="948" t="e">
        <f>#VALUE!</f>
        <v>#VALUE!</v>
      </c>
      <c r="BG330" s="933">
        <v>0.8</v>
      </c>
    </row>
    <row r="331" spans="1:59" ht="11.25" customHeight="1" x14ac:dyDescent="0.2">
      <c r="A331" s="611" t="s">
        <v>1261</v>
      </c>
      <c r="B331" s="927" t="s">
        <v>1262</v>
      </c>
      <c r="C331" s="994" t="s">
        <v>112</v>
      </c>
      <c r="D331" s="994" t="s">
        <v>1230</v>
      </c>
      <c r="E331" s="794">
        <v>8</v>
      </c>
      <c r="F331" s="526">
        <v>549</v>
      </c>
      <c r="G331" s="526" t="s">
        <v>106</v>
      </c>
      <c r="H331" s="526" t="s">
        <v>106</v>
      </c>
      <c r="I331" s="918">
        <v>18.48</v>
      </c>
      <c r="J331" s="704">
        <f t="shared" si="86"/>
        <v>1.5692640692640691</v>
      </c>
      <c r="K331" s="929">
        <v>7.2499999999999995E-2</v>
      </c>
      <c r="L331" s="641">
        <v>4</v>
      </c>
      <c r="M331" s="695">
        <f t="shared" si="87"/>
        <v>0.28999999999999998</v>
      </c>
      <c r="N331" s="923" t="s">
        <v>714</v>
      </c>
      <c r="O331" s="797">
        <v>7.0000000000000007E-2</v>
      </c>
      <c r="P331" s="917">
        <v>43432</v>
      </c>
      <c r="Q331" s="917">
        <v>43454</v>
      </c>
      <c r="R331" s="695">
        <f t="shared" si="88"/>
        <v>3.5714285714285547</v>
      </c>
      <c r="S331" s="761">
        <f>IF(INDEX(Historical!$D$7:$D$1439,MATCH(B331,Historical!$B$7:$B$1446,0))=0,"n/a",(INDEX(Historical!$C$7:$C$1439,MATCH(B331,Historical!$B$7:$B$1446,0))/INDEX(Historical!$D$7:$D$1439,MATCH(B331,Historical!$B$7:$B$1446,0))-1)*100)</f>
        <v>12.79999999999999</v>
      </c>
      <c r="T331" s="761">
        <f>IF(INDEX(Historical!$F$7:$F$1432,MATCH(B331,Historical!$B$7:$B$1446,0))=0,"n/a",((INDEX(Historical!$C$7:$C$1439,MATCH(B331,Historical!$B$7:$B$1446,0))/INDEX(Historical!$F$7:$F$1432,MATCH(B331,Historical!$B$7:$B$1446,0)))^(1/3)-1)*100)</f>
        <v>18.376836299856404</v>
      </c>
      <c r="U331" s="761">
        <f>IF(INDEX(Historical!$H$7:$H$1432,MATCH(B331,Historical!$B$7:$B$1446,0))=0,"n/a",((INDEX(Historical!$C$7:$C$1439,MATCH(B331,Historical!$B$7:$B$1446,0))/INDEX(Historical!$H$7:$H$1432,MATCH(B331,Historical!$B$7:$B$1446,0)))^(1/5)-1)*100)</f>
        <v>21.846192255890507</v>
      </c>
      <c r="V331" s="761" t="str">
        <f>IF(INDEX(Historical!$O$7:$O$1432,MATCH(B331,Historical!$B$7:$B$1446,0))=0,"n/a",((INDEX(Historical!$C$7:$C$1439,MATCH(B331,Historical!$B$7:$B$1446,0))/INDEX(Historical!$O$7:$O$1432,MATCH(B331,Historical!$B$7:$B$1446,0)))^(1/10)-1)*100)</f>
        <v>n/a</v>
      </c>
      <c r="W331" s="762" t="str">
        <f t="shared" si="89"/>
        <v>n/a</v>
      </c>
      <c r="X331" s="763">
        <f t="shared" si="90"/>
        <v>1.0923096127945253</v>
      </c>
      <c r="Y331" s="716"/>
      <c r="Z331" s="704">
        <f t="shared" si="91"/>
        <v>53.703703703703695</v>
      </c>
      <c r="AA331" s="937">
        <f t="shared" si="92"/>
        <v>34.222222222222221</v>
      </c>
      <c r="AB331" s="641">
        <v>9</v>
      </c>
      <c r="AC331" s="918">
        <v>0.54</v>
      </c>
      <c r="AD331" s="918">
        <v>1.67</v>
      </c>
      <c r="AE331" s="918">
        <v>0.44</v>
      </c>
      <c r="AF331" s="918">
        <v>1.6</v>
      </c>
      <c r="AG331" s="918">
        <v>21.9</v>
      </c>
      <c r="AH331" s="920">
        <v>-27.800000000000004</v>
      </c>
      <c r="AI331" s="920">
        <v>33.75</v>
      </c>
      <c r="AJ331" s="918">
        <v>20</v>
      </c>
      <c r="AK331" s="918">
        <v>20.41</v>
      </c>
      <c r="AL331" s="930">
        <v>898.13</v>
      </c>
      <c r="AM331" s="924">
        <v>12.2</v>
      </c>
      <c r="AN331" s="918">
        <v>2.4500000000000002</v>
      </c>
      <c r="AO331" s="804">
        <f t="shared" si="93"/>
        <v>-10.806765897067645</v>
      </c>
      <c r="AP331" s="805">
        <f t="shared" si="94"/>
        <v>23.415456325154576</v>
      </c>
      <c r="AQ331" s="938">
        <f t="shared" si="95"/>
        <v>55.999366886971067</v>
      </c>
      <c r="AR331" s="704">
        <f>INDEX(Historical!$C$7:$C$1439,MATCH(B331,Historical!$B$7:$B$1446,0))*IF(AH331="n/a",1.03,IF(AH331&lt;0,1.01,IF(AH331&gt;10,1.1,(1+AH331/100))))</f>
        <v>0.28481999999999996</v>
      </c>
      <c r="AS331" s="937">
        <f t="shared" si="96"/>
        <v>0.31330199999999997</v>
      </c>
      <c r="AT331" s="937">
        <f t="shared" si="97"/>
        <v>0.3446322</v>
      </c>
      <c r="AU331" s="937">
        <f t="shared" si="97"/>
        <v>0.37909542000000002</v>
      </c>
      <c r="AV331" s="937">
        <f t="shared" si="97"/>
        <v>0.41700496200000003</v>
      </c>
      <c r="AW331" s="704">
        <f t="shared" si="98"/>
        <v>1.7388545820000001</v>
      </c>
      <c r="AX331" s="812">
        <f t="shared" si="99"/>
        <v>9.4093862662337671</v>
      </c>
      <c r="AY331" s="997">
        <v>2.11</v>
      </c>
      <c r="AZ331" s="924">
        <v>91.5</v>
      </c>
      <c r="BA331" s="924">
        <v>-21.529999999999998</v>
      </c>
      <c r="BB331" s="924">
        <v>9.51</v>
      </c>
      <c r="BC331" s="924">
        <v>17.549999999999997</v>
      </c>
      <c r="BE331" s="666">
        <v>2012</v>
      </c>
      <c r="BF331" s="948" t="e">
        <f>#VALUE!</f>
        <v>#VALUE!</v>
      </c>
      <c r="BG331" s="933">
        <v>5</v>
      </c>
    </row>
    <row r="332" spans="1:59" ht="11.25" customHeight="1" x14ac:dyDescent="0.2">
      <c r="A332" s="537" t="s">
        <v>604</v>
      </c>
      <c r="B332" s="927" t="s">
        <v>605</v>
      </c>
      <c r="C332" s="994" t="s">
        <v>112</v>
      </c>
      <c r="D332" s="994" t="s">
        <v>213</v>
      </c>
      <c r="E332" s="794">
        <v>22</v>
      </c>
      <c r="F332" s="526">
        <v>153</v>
      </c>
      <c r="G332" s="526" t="s">
        <v>37</v>
      </c>
      <c r="H332" s="526" t="s">
        <v>37</v>
      </c>
      <c r="I332" s="926">
        <v>49.52</v>
      </c>
      <c r="J332" s="704">
        <f t="shared" si="86"/>
        <v>1.2924071082390953</v>
      </c>
      <c r="K332" s="935">
        <v>0.16</v>
      </c>
      <c r="L332" s="641">
        <v>4</v>
      </c>
      <c r="M332" s="695">
        <f t="shared" si="87"/>
        <v>0.64</v>
      </c>
      <c r="N332" s="923" t="s">
        <v>567</v>
      </c>
      <c r="O332" s="798">
        <v>0.13250000000000001</v>
      </c>
      <c r="P332" s="917">
        <v>43483</v>
      </c>
      <c r="Q332" s="917">
        <v>43502</v>
      </c>
      <c r="R332" s="695">
        <f t="shared" si="88"/>
        <v>20.75471698113207</v>
      </c>
      <c r="S332" s="761">
        <f>IF(INDEX(Historical!$D$7:$D$1439,MATCH(B332,Historical!$B$7:$B$1446,0))=0,"n/a",(INDEX(Historical!$C$7:$C$1439,MATCH(B332,Historical!$B$7:$B$1446,0))/INDEX(Historical!$D$7:$D$1439,MATCH(B332,Historical!$B$7:$B$1446,0))-1)*100)</f>
        <v>10.000000000000009</v>
      </c>
      <c r="T332" s="761">
        <f>IF(INDEX(Historical!$F$7:$F$1432,MATCH(B332,Historical!$B$7:$B$1446,0))=0,"n/a",((INDEX(Historical!$C$7:$C$1439,MATCH(B332,Historical!$B$7:$B$1446,0))/INDEX(Historical!$F$7:$F$1432,MATCH(B332,Historical!$B$7:$B$1446,0)))^(1/3)-1)*100)</f>
        <v>9.6961310486523686</v>
      </c>
      <c r="U332" s="761">
        <f>IF(INDEX(Historical!$H$7:$H$1432,MATCH(B332,Historical!$B$7:$B$1446,0))=0,"n/a",((INDEX(Historical!$C$7:$C$1439,MATCH(B332,Historical!$B$7:$B$1446,0))/INDEX(Historical!$H$7:$H$1432,MATCH(B332,Historical!$B$7:$B$1446,0)))^(1/5)-1)*100)</f>
        <v>9.6354580632308728</v>
      </c>
      <c r="V332" s="761">
        <f>IF(INDEX(Historical!$O$7:$O$1432,MATCH(B332,Historical!$B$7:$B$1446,0))=0,"n/a",((INDEX(Historical!$C$7:$C$1439,MATCH(B332,Historical!$B$7:$B$1446,0))/INDEX(Historical!$O$7:$O$1432,MATCH(B332,Historical!$B$7:$B$1446,0)))^(1/10)-1)*100)</f>
        <v>7.9076776107973368</v>
      </c>
      <c r="W332" s="762">
        <f t="shared" si="89"/>
        <v>1.2184940430644748</v>
      </c>
      <c r="X332" s="763">
        <f t="shared" si="90"/>
        <v>0.24393564717040184</v>
      </c>
      <c r="Y332" s="712"/>
      <c r="Z332" s="704">
        <f t="shared" si="91"/>
        <v>32.487309644670056</v>
      </c>
      <c r="AA332" s="937">
        <f t="shared" si="92"/>
        <v>25.137055837563455</v>
      </c>
      <c r="AB332" s="641">
        <v>12</v>
      </c>
      <c r="AC332" s="918">
        <v>1.97</v>
      </c>
      <c r="AD332" s="918">
        <v>3.36</v>
      </c>
      <c r="AE332" s="918">
        <v>5.0999999999999996</v>
      </c>
      <c r="AF332" s="918">
        <v>10.93</v>
      </c>
      <c r="AG332" s="918">
        <v>45.7</v>
      </c>
      <c r="AH332" s="918">
        <v>19.2</v>
      </c>
      <c r="AI332" s="918">
        <v>7.7700000000000005</v>
      </c>
      <c r="AJ332" s="918">
        <v>39.5</v>
      </c>
      <c r="AK332" s="918">
        <v>7.5</v>
      </c>
      <c r="AL332" s="930">
        <v>8430</v>
      </c>
      <c r="AM332" s="924">
        <v>0.70000000000000007</v>
      </c>
      <c r="AN332" s="918">
        <v>0.37</v>
      </c>
      <c r="AO332" s="804">
        <f t="shared" si="93"/>
        <v>-14.209190666093487</v>
      </c>
      <c r="AP332" s="805">
        <f t="shared" si="94"/>
        <v>10.927865171469968</v>
      </c>
      <c r="AQ332" s="938">
        <f t="shared" si="95"/>
        <v>249.44274387440771</v>
      </c>
      <c r="AR332" s="704">
        <f>INDEX(Historical!$C$7:$C$1439,MATCH(B332,Historical!$B$7:$B$1446,0))*IF(AH332="n/a",1.03,IF(AH332&lt;0,1.01,IF(AH332&gt;10,1.1,(1+AH332/100))))</f>
        <v>0.58080000000000009</v>
      </c>
      <c r="AS332" s="937">
        <f t="shared" si="96"/>
        <v>0.62592816000000018</v>
      </c>
      <c r="AT332" s="937">
        <f t="shared" si="97"/>
        <v>0.67287277200000017</v>
      </c>
      <c r="AU332" s="937">
        <f t="shared" si="97"/>
        <v>0.72333822990000018</v>
      </c>
      <c r="AV332" s="937">
        <f t="shared" si="97"/>
        <v>0.77758859714250017</v>
      </c>
      <c r="AW332" s="704">
        <f t="shared" si="98"/>
        <v>3.3805277590425011</v>
      </c>
      <c r="AX332" s="812">
        <f t="shared" si="99"/>
        <v>6.8265907896657927</v>
      </c>
      <c r="AY332" s="997">
        <v>0.97</v>
      </c>
      <c r="AZ332" s="924">
        <v>32.550000000000004</v>
      </c>
      <c r="BA332" s="924">
        <v>0.79</v>
      </c>
      <c r="BB332" s="924">
        <v>7.9600000000000009</v>
      </c>
      <c r="BC332" s="924">
        <v>10.96</v>
      </c>
      <c r="BE332" s="666">
        <v>1998</v>
      </c>
      <c r="BF332" s="948" t="e">
        <f>#VALUE!</f>
        <v>#VALUE!</v>
      </c>
      <c r="BG332" s="933">
        <v>23</v>
      </c>
    </row>
    <row r="333" spans="1:59" ht="11.25" customHeight="1" x14ac:dyDescent="0.2">
      <c r="A333" s="537" t="s">
        <v>1251</v>
      </c>
      <c r="B333" s="927" t="s">
        <v>1252</v>
      </c>
      <c r="C333" s="994" t="s">
        <v>247</v>
      </c>
      <c r="D333" s="994" t="s">
        <v>4395</v>
      </c>
      <c r="E333" s="794">
        <v>9</v>
      </c>
      <c r="F333" s="526">
        <v>461</v>
      </c>
      <c r="G333" s="526" t="s">
        <v>106</v>
      </c>
      <c r="H333" s="526" t="s">
        <v>106</v>
      </c>
      <c r="I333" s="926">
        <v>35.97</v>
      </c>
      <c r="J333" s="704">
        <f t="shared" si="86"/>
        <v>1.4901306644425911</v>
      </c>
      <c r="K333" s="929">
        <v>0.13400000000000001</v>
      </c>
      <c r="L333" s="641">
        <v>4</v>
      </c>
      <c r="M333" s="695">
        <f t="shared" si="87"/>
        <v>0.53600000000000003</v>
      </c>
      <c r="N333" s="923" t="s">
        <v>164</v>
      </c>
      <c r="O333" s="797">
        <v>0.112</v>
      </c>
      <c r="P333" s="917">
        <v>43530</v>
      </c>
      <c r="Q333" s="917">
        <v>43556</v>
      </c>
      <c r="R333" s="695">
        <f t="shared" si="88"/>
        <v>19.642857142857149</v>
      </c>
      <c r="S333" s="761">
        <f>IF(INDEX(Historical!$D$7:$D$1439,MATCH(B333,Historical!$B$7:$B$1446,0))=0,"n/a",(INDEX(Historical!$C$7:$C$1439,MATCH(B333,Historical!$B$7:$B$1446,0))/INDEX(Historical!$D$7:$D$1439,MATCH(B333,Historical!$B$7:$B$1446,0))-1)*100)</f>
        <v>24.965132496513263</v>
      </c>
      <c r="T333" s="761">
        <f>IF(INDEX(Historical!$F$7:$F$1432,MATCH(B333,Historical!$B$7:$B$1446,0))=0,"n/a",((INDEX(Historical!$C$7:$C$1439,MATCH(B333,Historical!$B$7:$B$1446,0))/INDEX(Historical!$F$7:$F$1432,MATCH(B333,Historical!$B$7:$B$1446,0)))^(1/3)-1)*100)</f>
        <v>19.885931490189002</v>
      </c>
      <c r="U333" s="761">
        <f>IF(INDEX(Historical!$H$7:$H$1432,MATCH(B333,Historical!$B$7:$B$1446,0))=0,"n/a",((INDEX(Historical!$C$7:$C$1439,MATCH(B333,Historical!$B$7:$B$1446,0))/INDEX(Historical!$H$7:$H$1432,MATCH(B333,Historical!$B$7:$B$1446,0)))^(1/5)-1)*100)</f>
        <v>20.005486466738365</v>
      </c>
      <c r="V333" s="761" t="str">
        <f>IF(INDEX(Historical!$O$7:$O$1432,MATCH(B333,Historical!$B$7:$B$1446,0))=0,"n/a",((INDEX(Historical!$C$7:$C$1439,MATCH(B333,Historical!$B$7:$B$1446,0))/INDEX(Historical!$O$7:$O$1432,MATCH(B333,Historical!$B$7:$B$1446,0)))^(1/10)-1)*100)</f>
        <v>n/a</v>
      </c>
      <c r="W333" s="762" t="str">
        <f t="shared" si="89"/>
        <v>n/a</v>
      </c>
      <c r="X333" s="763">
        <f t="shared" si="90"/>
        <v>7.6944178718224476</v>
      </c>
      <c r="Y333" s="718"/>
      <c r="Z333" s="704">
        <f t="shared" si="91"/>
        <v>32.289156626506028</v>
      </c>
      <c r="AA333" s="937">
        <f t="shared" si="92"/>
        <v>21.668674698795183</v>
      </c>
      <c r="AB333" s="641">
        <v>9</v>
      </c>
      <c r="AC333" s="918">
        <v>1.66</v>
      </c>
      <c r="AD333" s="918">
        <v>1.85</v>
      </c>
      <c r="AE333" s="918">
        <v>2.56</v>
      </c>
      <c r="AF333" s="918">
        <v>3.84</v>
      </c>
      <c r="AG333" s="918">
        <v>18</v>
      </c>
      <c r="AH333" s="918">
        <v>2.7</v>
      </c>
      <c r="AI333" s="918">
        <v>10.08</v>
      </c>
      <c r="AJ333" s="918">
        <v>2.6</v>
      </c>
      <c r="AK333" s="918">
        <v>11.700000000000001</v>
      </c>
      <c r="AL333" s="930">
        <v>7450</v>
      </c>
      <c r="AM333" s="924">
        <v>8.4</v>
      </c>
      <c r="AN333" s="918">
        <v>0.35</v>
      </c>
      <c r="AO333" s="804">
        <f t="shared" si="93"/>
        <v>-0.17305756761422586</v>
      </c>
      <c r="AP333" s="805">
        <f t="shared" si="94"/>
        <v>21.495617131180957</v>
      </c>
      <c r="AQ333" s="938">
        <f t="shared" si="95"/>
        <v>92.304978664820595</v>
      </c>
      <c r="AR333" s="704">
        <f>INDEX(Historical!$C$7:$C$1439,MATCH(B333,Historical!$B$7:$B$1446,0))*IF(AH333="n/a",1.03,IF(AH333&lt;0,1.01,IF(AH333&gt;10,1.1,(1+AH333/100))))</f>
        <v>0.46009599999999995</v>
      </c>
      <c r="AS333" s="937">
        <f t="shared" si="96"/>
        <v>0.50610559999999993</v>
      </c>
      <c r="AT333" s="937">
        <f t="shared" si="97"/>
        <v>0.55671616000000002</v>
      </c>
      <c r="AU333" s="937">
        <f t="shared" si="97"/>
        <v>0.61238777600000005</v>
      </c>
      <c r="AV333" s="937">
        <f t="shared" si="97"/>
        <v>0.67362655360000012</v>
      </c>
      <c r="AW333" s="704">
        <f t="shared" si="98"/>
        <v>2.8089320895999998</v>
      </c>
      <c r="AX333" s="812">
        <f t="shared" si="99"/>
        <v>7.8090967183764253</v>
      </c>
      <c r="AY333" s="997">
        <v>0.87</v>
      </c>
      <c r="AZ333" s="924">
        <v>42.01</v>
      </c>
      <c r="BA333" s="924">
        <v>-2.7</v>
      </c>
      <c r="BB333" s="924">
        <v>3.42</v>
      </c>
      <c r="BC333" s="924">
        <v>15.53</v>
      </c>
      <c r="BE333" s="666">
        <v>2011</v>
      </c>
      <c r="BF333" s="948" t="e">
        <f>#VALUE!</f>
        <v>#VALUE!</v>
      </c>
      <c r="BG333" s="933">
        <v>11.3</v>
      </c>
    </row>
    <row r="334" spans="1:59" s="840" customFormat="1" ht="11.25" customHeight="1" x14ac:dyDescent="0.2">
      <c r="A334" s="990" t="s">
        <v>4077</v>
      </c>
      <c r="B334" s="848" t="s">
        <v>4078</v>
      </c>
      <c r="C334" s="994" t="s">
        <v>154</v>
      </c>
      <c r="D334" s="994" t="s">
        <v>924</v>
      </c>
      <c r="E334" s="820">
        <v>5</v>
      </c>
      <c r="F334" s="526">
        <v>869</v>
      </c>
      <c r="G334" s="1151" t="s">
        <v>106</v>
      </c>
      <c r="H334" s="1151" t="s">
        <v>106</v>
      </c>
      <c r="I334" s="821">
        <v>65.010000000000005</v>
      </c>
      <c r="J334" s="822">
        <f t="shared" si="86"/>
        <v>3.8763267189663124</v>
      </c>
      <c r="K334" s="823">
        <v>0.63</v>
      </c>
      <c r="L334" s="824">
        <v>4</v>
      </c>
      <c r="M334" s="825">
        <f t="shared" si="87"/>
        <v>2.52</v>
      </c>
      <c r="N334" s="826" t="s">
        <v>289</v>
      </c>
      <c r="O334" s="827">
        <v>0.56999999999999995</v>
      </c>
      <c r="P334" s="828">
        <v>43538</v>
      </c>
      <c r="Q334" s="828">
        <v>43552</v>
      </c>
      <c r="R334" s="825">
        <f t="shared" si="88"/>
        <v>10.526315789473696</v>
      </c>
      <c r="S334" s="761">
        <f>IF(INDEX(Historical!$D$7:$D$1439,MATCH(B334,Historical!$B$7:$B$1446,0))=0,"n/a",(INDEX(Historical!$C$7:$C$1439,MATCH(B334,Historical!$B$7:$B$1446,0))/INDEX(Historical!$D$7:$D$1439,MATCH(B334,Historical!$B$7:$B$1446,0))-1)*100)</f>
        <v>9.6153846153846025</v>
      </c>
      <c r="T334" s="761">
        <f>IF(INDEX(Historical!$F$7:$F$1432,MATCH(B334,Historical!$B$7:$B$1446,0))=0,"n/a",((INDEX(Historical!$C$7:$C$1439,MATCH(B334,Historical!$B$7:$B$1446,0))/INDEX(Historical!$F$7:$F$1432,MATCH(B334,Historical!$B$7:$B$1446,0)))^(1/3)-1)*100)</f>
        <v>20.906146296927485</v>
      </c>
      <c r="U334" s="761" t="str">
        <f>IF(INDEX(Historical!$H$7:$H$1432,MATCH(B334,Historical!$B$7:$B$1446,0))=0,"n/a",((INDEX(Historical!$C$7:$C$1439,MATCH(B334,Historical!$B$7:$B$1446,0))/INDEX(Historical!$H$7:$H$1432,MATCH(B334,Historical!$B$7:$B$1446,0)))^(1/5)-1)*100)</f>
        <v>n/a</v>
      </c>
      <c r="V334" s="761" t="str">
        <f>IF(INDEX(Historical!$O$7:$O$1432,MATCH(B334,Historical!$B$7:$B$1446,0))=0,"n/a",((INDEX(Historical!$C$7:$C$1439,MATCH(B334,Historical!$B$7:$B$1446,0))/INDEX(Historical!$O$7:$O$1432,MATCH(B334,Historical!$B$7:$B$1446,0)))^(1/10)-1)*100)</f>
        <v>n/a</v>
      </c>
      <c r="W334" s="829" t="str">
        <f t="shared" si="89"/>
        <v>n/a</v>
      </c>
      <c r="X334" s="830" t="str">
        <f t="shared" si="90"/>
        <v>n/a</v>
      </c>
      <c r="Y334" s="841"/>
      <c r="Z334" s="822">
        <f t="shared" si="91"/>
        <v>60.576923076923073</v>
      </c>
      <c r="AA334" s="832">
        <f t="shared" si="92"/>
        <v>15.627403846153847</v>
      </c>
      <c r="AB334" s="824">
        <v>12</v>
      </c>
      <c r="AC334" s="833">
        <v>4.16</v>
      </c>
      <c r="AD334" s="833" t="s">
        <v>137</v>
      </c>
      <c r="AE334" s="833">
        <v>3.82</v>
      </c>
      <c r="AF334" s="833">
        <v>3.91</v>
      </c>
      <c r="AG334" s="833">
        <v>25.2</v>
      </c>
      <c r="AH334" s="833">
        <v>-45.6</v>
      </c>
      <c r="AI334" s="833">
        <v>4.63</v>
      </c>
      <c r="AJ334" s="833">
        <v>18.099999999999998</v>
      </c>
      <c r="AK334" s="833">
        <v>-3.5999999999999996</v>
      </c>
      <c r="AL334" s="834">
        <v>84420</v>
      </c>
      <c r="AM334" s="835">
        <v>0.4</v>
      </c>
      <c r="AN334" s="833">
        <v>1.28</v>
      </c>
      <c r="AO334" s="836" t="str">
        <f t="shared" si="93"/>
        <v>n/a</v>
      </c>
      <c r="AP334" s="837" t="str">
        <f t="shared" si="94"/>
        <v>n/a</v>
      </c>
      <c r="AQ334" s="838">
        <f t="shared" si="95"/>
        <v>64.793674418058671</v>
      </c>
      <c r="AR334" s="704">
        <f>INDEX(Historical!$C$7:$C$1439,MATCH(B334,Historical!$B$7:$B$1446,0))*IF(AH334="n/a",1.03,IF(AH334&lt;0,1.01,IF(AH334&gt;10,1.1,(1+AH334/100))))</f>
        <v>2.3028</v>
      </c>
      <c r="AS334" s="832">
        <f t="shared" si="96"/>
        <v>2.4094196399999999</v>
      </c>
      <c r="AT334" s="832">
        <f t="shared" si="97"/>
        <v>2.4335138364</v>
      </c>
      <c r="AU334" s="832">
        <f t="shared" si="97"/>
        <v>2.457848974764</v>
      </c>
      <c r="AV334" s="832">
        <f t="shared" si="97"/>
        <v>2.4824274645116402</v>
      </c>
      <c r="AW334" s="822">
        <f t="shared" si="98"/>
        <v>12.086009915675639</v>
      </c>
      <c r="AX334" s="839">
        <f t="shared" si="99"/>
        <v>18.591001254692568</v>
      </c>
      <c r="AY334" s="998">
        <v>1.18</v>
      </c>
      <c r="AZ334" s="835">
        <v>7.7799999999999994</v>
      </c>
      <c r="BA334" s="835">
        <v>-18.34</v>
      </c>
      <c r="BB334" s="835">
        <v>-1.97</v>
      </c>
      <c r="BC334" s="835">
        <v>-8.0500000000000007</v>
      </c>
      <c r="BD334" s="964"/>
      <c r="BE334" s="666">
        <v>2015</v>
      </c>
      <c r="BF334" s="948" t="e">
        <f>#VALUE!</f>
        <v>#VALUE!</v>
      </c>
      <c r="BG334" s="895">
        <v>8.4</v>
      </c>
    </row>
    <row r="335" spans="1:59" ht="11.25" customHeight="1" x14ac:dyDescent="0.2">
      <c r="A335" s="611" t="s">
        <v>602</v>
      </c>
      <c r="B335" s="927" t="s">
        <v>603</v>
      </c>
      <c r="C335" s="994" t="s">
        <v>128</v>
      </c>
      <c r="D335" s="994" t="s">
        <v>4364</v>
      </c>
      <c r="E335" s="795">
        <v>15</v>
      </c>
      <c r="F335" s="526">
        <v>237</v>
      </c>
      <c r="G335" s="526" t="s">
        <v>37</v>
      </c>
      <c r="H335" s="526" t="s">
        <v>37</v>
      </c>
      <c r="I335" s="926">
        <v>51.75</v>
      </c>
      <c r="J335" s="704">
        <f t="shared" si="86"/>
        <v>3.78743961352657</v>
      </c>
      <c r="K335" s="929">
        <v>0.49</v>
      </c>
      <c r="L335" s="641">
        <v>4</v>
      </c>
      <c r="M335" s="695">
        <f t="shared" si="87"/>
        <v>1.96</v>
      </c>
      <c r="N335" s="923" t="s">
        <v>140</v>
      </c>
      <c r="O335" s="797">
        <v>0.48</v>
      </c>
      <c r="P335" s="919">
        <v>42922</v>
      </c>
      <c r="Q335" s="919">
        <v>42948</v>
      </c>
      <c r="R335" s="695">
        <f t="shared" si="88"/>
        <v>2.0833333333333353</v>
      </c>
      <c r="S335" s="761">
        <f>IF(INDEX(Historical!$D$7:$D$1439,MATCH(B335,Historical!$B$7:$B$1446,0))=0,"n/a",(INDEX(Historical!$C$7:$C$1439,MATCH(B335,Historical!$B$7:$B$1446,0))/INDEX(Historical!$D$7:$D$1439,MATCH(B335,Historical!$B$7:$B$1446,0))-1)*100)</f>
        <v>1.0309278350515427</v>
      </c>
      <c r="T335" s="761">
        <f>IF(INDEX(Historical!$F$7:$F$1432,MATCH(B335,Historical!$B$7:$B$1446,0))=0,"n/a",((INDEX(Historical!$C$7:$C$1439,MATCH(B335,Historical!$B$7:$B$1446,0))/INDEX(Historical!$F$7:$F$1432,MATCH(B335,Historical!$B$7:$B$1446,0)))^(1/3)-1)*100)</f>
        <v>4.2485419231414134</v>
      </c>
      <c r="U335" s="761">
        <f>IF(INDEX(Historical!$H$7:$H$1432,MATCH(B335,Historical!$B$7:$B$1446,0))=0,"n/a",((INDEX(Historical!$C$7:$C$1439,MATCH(B335,Historical!$B$7:$B$1446,0))/INDEX(Historical!$H$7:$H$1432,MATCH(B335,Historical!$B$7:$B$1446,0)))^(1/5)-1)*100)</f>
        <v>6.6580269300007711</v>
      </c>
      <c r="V335" s="761">
        <f>IF(INDEX(Historical!$O$7:$O$1432,MATCH(B335,Historical!$B$7:$B$1446,0))=0,"n/a",((INDEX(Historical!$C$7:$C$1439,MATCH(B335,Historical!$B$7:$B$1446,0))/INDEX(Historical!$O$7:$O$1432,MATCH(B335,Historical!$B$7:$B$1446,0)))^(1/10)-1)*100)</f>
        <v>9.0385863261510444</v>
      </c>
      <c r="W335" s="762">
        <f t="shared" si="89"/>
        <v>0.73662259669272845</v>
      </c>
      <c r="X335" s="763" t="str">
        <f t="shared" si="90"/>
        <v>n/a</v>
      </c>
      <c r="Y335" s="729" t="s">
        <v>4437</v>
      </c>
      <c r="Z335" s="704">
        <f t="shared" si="91"/>
        <v>78.08764940239044</v>
      </c>
      <c r="AA335" s="937">
        <f t="shared" si="92"/>
        <v>20.617529880478088</v>
      </c>
      <c r="AB335" s="641">
        <v>5</v>
      </c>
      <c r="AC335" s="918">
        <v>2.5099999999999998</v>
      </c>
      <c r="AD335" s="918">
        <v>3.85</v>
      </c>
      <c r="AE335" s="918">
        <v>1.87</v>
      </c>
      <c r="AF335" s="918">
        <v>4.4800000000000004</v>
      </c>
      <c r="AG335" s="918">
        <v>23.7</v>
      </c>
      <c r="AH335" s="918">
        <v>-1</v>
      </c>
      <c r="AI335" s="918">
        <v>5.0999999999999996</v>
      </c>
      <c r="AJ335" s="918">
        <v>-0.3</v>
      </c>
      <c r="AK335" s="918">
        <v>5.36</v>
      </c>
      <c r="AL335" s="930">
        <v>31070</v>
      </c>
      <c r="AM335" s="924">
        <v>0.2</v>
      </c>
      <c r="AN335" s="918">
        <v>2.17</v>
      </c>
      <c r="AO335" s="804">
        <f t="shared" si="93"/>
        <v>-10.172063336950746</v>
      </c>
      <c r="AP335" s="805">
        <f t="shared" si="94"/>
        <v>10.445466543527342</v>
      </c>
      <c r="AQ335" s="938">
        <f t="shared" si="95"/>
        <v>102.61242022315726</v>
      </c>
      <c r="AR335" s="704">
        <f>INDEX(Historical!$C$7:$C$1439,MATCH(B335,Historical!$B$7:$B$1446,0))*IF(AH335="n/a",1.03,IF(AH335&lt;0,1.01,IF(AH335&gt;10,1.1,(1+AH335/100))))</f>
        <v>1.9796</v>
      </c>
      <c r="AS335" s="937">
        <f t="shared" si="96"/>
        <v>2.0805596</v>
      </c>
      <c r="AT335" s="937">
        <f t="shared" si="97"/>
        <v>2.1920775945600002</v>
      </c>
      <c r="AU335" s="937">
        <f t="shared" si="97"/>
        <v>2.3095729536284164</v>
      </c>
      <c r="AV335" s="937">
        <f t="shared" si="97"/>
        <v>2.4333660639428998</v>
      </c>
      <c r="AW335" s="704">
        <f t="shared" si="98"/>
        <v>10.995176212131318</v>
      </c>
      <c r="AX335" s="812">
        <f t="shared" si="99"/>
        <v>21.246717318128148</v>
      </c>
      <c r="AY335" s="997">
        <v>0.77</v>
      </c>
      <c r="AZ335" s="924">
        <v>42.089999999999996</v>
      </c>
      <c r="BA335" s="924">
        <v>-0.35000000000000003</v>
      </c>
      <c r="BB335" s="924">
        <v>12.27</v>
      </c>
      <c r="BC335" s="924">
        <v>16.88</v>
      </c>
      <c r="BE335" s="666">
        <v>2005</v>
      </c>
      <c r="BF335" s="948" t="e">
        <f>#VALUE!</f>
        <v>#VALUE!</v>
      </c>
      <c r="BG335" s="933">
        <v>5</v>
      </c>
    </row>
    <row r="336" spans="1:59" ht="11.25" customHeight="1" x14ac:dyDescent="0.2">
      <c r="A336" s="611" t="s">
        <v>3846</v>
      </c>
      <c r="B336" s="927" t="s">
        <v>3847</v>
      </c>
      <c r="C336" s="994" t="s">
        <v>179</v>
      </c>
      <c r="D336" s="994" t="s">
        <v>4374</v>
      </c>
      <c r="E336" s="794">
        <v>6</v>
      </c>
      <c r="F336" s="526">
        <v>763</v>
      </c>
      <c r="G336" s="526" t="s">
        <v>106</v>
      </c>
      <c r="H336" s="526" t="s">
        <v>106</v>
      </c>
      <c r="I336" s="926">
        <v>22.63</v>
      </c>
      <c r="J336" s="704">
        <f t="shared" si="86"/>
        <v>9.7216084843128598</v>
      </c>
      <c r="K336" s="929">
        <v>0.55000000000000004</v>
      </c>
      <c r="L336" s="641">
        <v>4</v>
      </c>
      <c r="M336" s="695">
        <f t="shared" si="87"/>
        <v>2.2000000000000002</v>
      </c>
      <c r="N336" s="923" t="s">
        <v>560</v>
      </c>
      <c r="O336" s="797">
        <v>0.53</v>
      </c>
      <c r="P336" s="917">
        <v>43503</v>
      </c>
      <c r="Q336" s="917">
        <v>43509</v>
      </c>
      <c r="R336" s="695">
        <f t="shared" si="88"/>
        <v>3.7735849056603805</v>
      </c>
      <c r="S336" s="761">
        <f>IF(INDEX(Historical!$D$7:$D$1439,MATCH(B336,Historical!$B$7:$B$1446,0))=0,"n/a",(INDEX(Historical!$C$7:$C$1439,MATCH(B336,Historical!$B$7:$B$1446,0))/INDEX(Historical!$D$7:$D$1439,MATCH(B336,Historical!$B$7:$B$1446,0))-1)*100)</f>
        <v>4.75836431226766</v>
      </c>
      <c r="T336" s="761">
        <f>IF(INDEX(Historical!$F$7:$F$1432,MATCH(B336,Historical!$B$7:$B$1446,0))=0,"n/a",((INDEX(Historical!$C$7:$C$1439,MATCH(B336,Historical!$B$7:$B$1446,0))/INDEX(Historical!$F$7:$F$1432,MATCH(B336,Historical!$B$7:$B$1446,0)))^(1/3)-1)*100)</f>
        <v>5.8616864915257416</v>
      </c>
      <c r="U336" s="761" t="str">
        <f>IF(INDEX(Historical!$H$7:$H$1432,MATCH(B336,Historical!$B$7:$B$1446,0))=0,"n/a",((INDEX(Historical!$C$7:$C$1439,MATCH(B336,Historical!$B$7:$B$1446,0))/INDEX(Historical!$H$7:$H$1432,MATCH(B336,Historical!$B$7:$B$1446,0)))^(1/5)-1)*100)</f>
        <v>n/a</v>
      </c>
      <c r="V336" s="761" t="str">
        <f>IF(INDEX(Historical!$O$7:$O$1432,MATCH(B336,Historical!$B$7:$B$1446,0))=0,"n/a",((INDEX(Historical!$C$7:$C$1439,MATCH(B336,Historical!$B$7:$B$1446,0))/INDEX(Historical!$O$7:$O$1432,MATCH(B336,Historical!$B$7:$B$1446,0)))^(1/10)-1)*100)</f>
        <v>n/a</v>
      </c>
      <c r="W336" s="762" t="str">
        <f t="shared" si="89"/>
        <v>n/a</v>
      </c>
      <c r="X336" s="763" t="str">
        <f t="shared" si="90"/>
        <v>n/a</v>
      </c>
      <c r="Y336" s="928" t="s">
        <v>4065</v>
      </c>
      <c r="Z336" s="704">
        <f t="shared" si="91"/>
        <v>96.491228070175453</v>
      </c>
      <c r="AA336" s="937">
        <f t="shared" si="92"/>
        <v>9.9254385964912277</v>
      </c>
      <c r="AB336" s="641">
        <v>12</v>
      </c>
      <c r="AC336" s="918">
        <v>2.2799999999999998</v>
      </c>
      <c r="AD336" s="918" t="s">
        <v>137</v>
      </c>
      <c r="AE336" s="918">
        <v>3.07</v>
      </c>
      <c r="AF336" s="918">
        <v>1.28</v>
      </c>
      <c r="AG336" s="918">
        <v>12.4</v>
      </c>
      <c r="AH336" s="918">
        <v>18.2</v>
      </c>
      <c r="AI336" s="918">
        <v>2.42</v>
      </c>
      <c r="AJ336" s="918">
        <v>11.799999999999999</v>
      </c>
      <c r="AK336" s="918">
        <v>-1.4500000000000002</v>
      </c>
      <c r="AL336" s="930">
        <v>1080</v>
      </c>
      <c r="AM336" s="924">
        <v>27.200000000000003</v>
      </c>
      <c r="AN336" s="918">
        <v>1.51</v>
      </c>
      <c r="AO336" s="804" t="str">
        <f t="shared" si="93"/>
        <v>n/a</v>
      </c>
      <c r="AP336" s="805" t="str">
        <f t="shared" si="94"/>
        <v>n/a</v>
      </c>
      <c r="AQ336" s="938">
        <f t="shared" si="95"/>
        <v>-24.856991443695932</v>
      </c>
      <c r="AR336" s="704">
        <f>INDEX(Historical!$C$7:$C$1439,MATCH(B336,Historical!$B$7:$B$1446,0))*IF(AH336="n/a",1.03,IF(AH336&lt;0,1.01,IF(AH336&gt;10,1.1,(1+AH336/100))))</f>
        <v>2.3248500000000005</v>
      </c>
      <c r="AS336" s="937">
        <f t="shared" si="96"/>
        <v>2.3811113700000006</v>
      </c>
      <c r="AT336" s="937">
        <f t="shared" si="97"/>
        <v>2.4049224837000005</v>
      </c>
      <c r="AU336" s="937">
        <f t="shared" si="97"/>
        <v>2.4289717085370004</v>
      </c>
      <c r="AV336" s="937">
        <f t="shared" si="97"/>
        <v>2.4532614256223706</v>
      </c>
      <c r="AW336" s="704">
        <f t="shared" si="98"/>
        <v>11.993116987859372</v>
      </c>
      <c r="AX336" s="812">
        <f t="shared" si="99"/>
        <v>52.996539937513795</v>
      </c>
      <c r="AY336" s="997">
        <v>1.23</v>
      </c>
      <c r="AZ336" s="924">
        <v>25.929999999999996</v>
      </c>
      <c r="BA336" s="924">
        <v>-12.93</v>
      </c>
      <c r="BB336" s="924">
        <v>1.8599999999999999</v>
      </c>
      <c r="BC336" s="924">
        <v>-3.2300000000000004</v>
      </c>
      <c r="BE336" s="666">
        <v>2014</v>
      </c>
      <c r="BF336" s="948" t="e">
        <f>#VALUE!</f>
        <v>#VALUE!</v>
      </c>
      <c r="BG336" s="933">
        <v>4.3</v>
      </c>
    </row>
    <row r="337" spans="1:59" ht="11.25" customHeight="1" x14ac:dyDescent="0.2">
      <c r="A337" s="932" t="s">
        <v>4413</v>
      </c>
      <c r="B337" s="927" t="s">
        <v>3845</v>
      </c>
      <c r="C337" s="994" t="s">
        <v>4356</v>
      </c>
      <c r="D337" s="994" t="s">
        <v>4357</v>
      </c>
      <c r="E337" s="794">
        <v>5</v>
      </c>
      <c r="F337" s="526">
        <v>850</v>
      </c>
      <c r="G337" s="526" t="s">
        <v>106</v>
      </c>
      <c r="H337" s="526" t="s">
        <v>106</v>
      </c>
      <c r="I337" s="926">
        <v>38.57</v>
      </c>
      <c r="J337" s="704">
        <f t="shared" si="86"/>
        <v>7.0521130412237492</v>
      </c>
      <c r="K337" s="929">
        <v>0.68</v>
      </c>
      <c r="L337" s="641">
        <v>4</v>
      </c>
      <c r="M337" s="695">
        <f t="shared" si="87"/>
        <v>2.72</v>
      </c>
      <c r="N337" s="923" t="s">
        <v>289</v>
      </c>
      <c r="O337" s="797">
        <v>0.63</v>
      </c>
      <c r="P337" s="917">
        <v>43447</v>
      </c>
      <c r="Q337" s="917">
        <v>43462</v>
      </c>
      <c r="R337" s="695">
        <f t="shared" si="88"/>
        <v>7.936507936507943</v>
      </c>
      <c r="S337" s="761">
        <f>IF(INDEX(Historical!$D$7:$D$1439,MATCH(B337,Historical!$B$7:$B$1446,0))=0,"n/a",(INDEX(Historical!$C$7:$C$1439,MATCH(B337,Historical!$B$7:$B$1446,0))/INDEX(Historical!$D$7:$D$1439,MATCH(B337,Historical!$B$7:$B$1446,0))-1)*100)</f>
        <v>2.8000000000000025</v>
      </c>
      <c r="T337" s="761">
        <f>IF(INDEX(Historical!$F$7:$F$1432,MATCH(B337,Historical!$B$7:$B$1446,0))=0,"n/a",((INDEX(Historical!$C$7:$C$1439,MATCH(B337,Historical!$B$7:$B$1446,0))/INDEX(Historical!$F$7:$F$1432,MATCH(B337,Historical!$B$7:$B$1446,0)))^(1/3)-1)*100)</f>
        <v>5.6393069258270812</v>
      </c>
      <c r="U337" s="761" t="str">
        <f>IF(INDEX(Historical!$H$7:$H$1432,MATCH(B337,Historical!$B$7:$B$1446,0))=0,"n/a",((INDEX(Historical!$C$7:$C$1439,MATCH(B337,Historical!$B$7:$B$1446,0))/INDEX(Historical!$H$7:$H$1432,MATCH(B337,Historical!$B$7:$B$1446,0)))^(1/5)-1)*100)</f>
        <v>n/a</v>
      </c>
      <c r="V337" s="761" t="str">
        <f>IF(INDEX(Historical!$O$7:$O$1432,MATCH(B337,Historical!$B$7:$B$1446,0))=0,"n/a",((INDEX(Historical!$C$7:$C$1439,MATCH(B337,Historical!$B$7:$B$1446,0))/INDEX(Historical!$O$7:$O$1432,MATCH(B337,Historical!$B$7:$B$1446,0)))^(1/10)-1)*100)</f>
        <v>n/a</v>
      </c>
      <c r="W337" s="762" t="str">
        <f t="shared" si="89"/>
        <v>n/a</v>
      </c>
      <c r="X337" s="763" t="str">
        <f t="shared" si="90"/>
        <v>n/a</v>
      </c>
      <c r="Y337" s="928"/>
      <c r="Z337" s="704">
        <f t="shared" si="91"/>
        <v>172.15189873417722</v>
      </c>
      <c r="AA337" s="937">
        <f t="shared" si="92"/>
        <v>24.411392405063289</v>
      </c>
      <c r="AB337" s="641">
        <v>12</v>
      </c>
      <c r="AC337" s="918">
        <v>1.58</v>
      </c>
      <c r="AD337" s="918">
        <v>2.46</v>
      </c>
      <c r="AE337" s="918">
        <v>7.89</v>
      </c>
      <c r="AF337" s="918">
        <v>3.65</v>
      </c>
      <c r="AG337" s="918">
        <v>14.399999999999999</v>
      </c>
      <c r="AH337" s="918">
        <v>-12</v>
      </c>
      <c r="AI337" s="918">
        <v>4.66</v>
      </c>
      <c r="AJ337" s="918">
        <v>65.400000000000006</v>
      </c>
      <c r="AK337" s="918">
        <v>9.91</v>
      </c>
      <c r="AL337" s="930">
        <v>8330</v>
      </c>
      <c r="AM337" s="924">
        <v>2.7</v>
      </c>
      <c r="AN337" s="918">
        <v>2.58</v>
      </c>
      <c r="AO337" s="804" t="str">
        <f t="shared" si="93"/>
        <v>n/a</v>
      </c>
      <c r="AP337" s="805" t="str">
        <f t="shared" si="94"/>
        <v>n/a</v>
      </c>
      <c r="AQ337" s="938">
        <f t="shared" si="95"/>
        <v>98.999254357599156</v>
      </c>
      <c r="AR337" s="704">
        <f>INDEX(Historical!$C$7:$C$1439,MATCH(B337,Historical!$B$7:$B$1446,0))*IF(AH337="n/a",1.03,IF(AH337&lt;0,1.01,IF(AH337&gt;10,1.1,(1+AH337/100))))</f>
        <v>2.5956999999999999</v>
      </c>
      <c r="AS337" s="937">
        <f t="shared" si="96"/>
        <v>2.7166596199999997</v>
      </c>
      <c r="AT337" s="937">
        <f t="shared" si="97"/>
        <v>2.9858805883419994</v>
      </c>
      <c r="AU337" s="937">
        <f t="shared" si="97"/>
        <v>3.2817813546466916</v>
      </c>
      <c r="AV337" s="937">
        <f t="shared" si="97"/>
        <v>3.6070058868921788</v>
      </c>
      <c r="AW337" s="704">
        <f t="shared" si="98"/>
        <v>15.187027449880869</v>
      </c>
      <c r="AX337" s="812">
        <f t="shared" si="99"/>
        <v>39.375233212032327</v>
      </c>
      <c r="AY337" s="997">
        <v>0.61</v>
      </c>
      <c r="AZ337" s="924">
        <v>23.66</v>
      </c>
      <c r="BA337" s="924">
        <v>0.22999999999999998</v>
      </c>
      <c r="BB337" s="924">
        <v>4.5600000000000005</v>
      </c>
      <c r="BC337" s="924">
        <v>9.5699999999999985</v>
      </c>
      <c r="BE337" s="666">
        <v>2014</v>
      </c>
      <c r="BF337" s="948" t="e">
        <f>#VALUE!</f>
        <v>#VALUE!</v>
      </c>
      <c r="BG337" s="933">
        <v>4.3</v>
      </c>
    </row>
    <row r="338" spans="1:59" ht="11.25" customHeight="1" x14ac:dyDescent="0.2">
      <c r="A338" s="611" t="s">
        <v>1537</v>
      </c>
      <c r="B338" s="927" t="s">
        <v>1538</v>
      </c>
      <c r="C338" s="994" t="s">
        <v>123</v>
      </c>
      <c r="D338" s="994" t="s">
        <v>4403</v>
      </c>
      <c r="E338" s="795">
        <v>6</v>
      </c>
      <c r="F338" s="526">
        <v>698</v>
      </c>
      <c r="G338" s="526" t="s">
        <v>106</v>
      </c>
      <c r="H338" s="526" t="s">
        <v>106</v>
      </c>
      <c r="I338" s="926">
        <v>14.12</v>
      </c>
      <c r="J338" s="704">
        <f t="shared" si="86"/>
        <v>3.6827195467422102</v>
      </c>
      <c r="K338" s="929">
        <v>0.13</v>
      </c>
      <c r="L338" s="641">
        <v>4</v>
      </c>
      <c r="M338" s="695">
        <f t="shared" si="87"/>
        <v>0.52</v>
      </c>
      <c r="N338" s="923" t="s">
        <v>169</v>
      </c>
      <c r="O338" s="797">
        <v>0.125</v>
      </c>
      <c r="P338" s="919">
        <v>42824</v>
      </c>
      <c r="Q338" s="919">
        <v>42872</v>
      </c>
      <c r="R338" s="695">
        <f t="shared" si="88"/>
        <v>4.0000000000000036</v>
      </c>
      <c r="S338" s="761">
        <f>IF(INDEX(Historical!$D$7:$D$1439,MATCH(B338,Historical!$B$7:$B$1446,0))=0,"n/a",(INDEX(Historical!$C$7:$C$1439,MATCH(B338,Historical!$B$7:$B$1446,0))/INDEX(Historical!$D$7:$D$1439,MATCH(B338,Historical!$B$7:$B$1446,0))-1)*100)</f>
        <v>0.97087378640776656</v>
      </c>
      <c r="T338" s="761">
        <f>IF(INDEX(Historical!$F$7:$F$1432,MATCH(B338,Historical!$B$7:$B$1446,0))=0,"n/a",((INDEX(Historical!$C$7:$C$1439,MATCH(B338,Historical!$B$7:$B$1446,0))/INDEX(Historical!$F$7:$F$1432,MATCH(B338,Historical!$B$7:$B$1446,0)))^(1/3)-1)*100)</f>
        <v>3.4272939158597637</v>
      </c>
      <c r="U338" s="761">
        <f>IF(INDEX(Historical!$H$7:$H$1432,MATCH(B338,Historical!$B$7:$B$1446,0))=0,"n/a",((INDEX(Historical!$C$7:$C$1439,MATCH(B338,Historical!$B$7:$B$1446,0))/INDEX(Historical!$H$7:$H$1432,MATCH(B338,Historical!$B$7:$B$1446,0)))^(1/5)-1)*100)</f>
        <v>5.9223841048812176</v>
      </c>
      <c r="V338" s="761">
        <f>IF(INDEX(Historical!$O$7:$O$1432,MATCH(B338,Historical!$B$7:$B$1446,0))=0,"n/a",((INDEX(Historical!$C$7:$C$1439,MATCH(B338,Historical!$B$7:$B$1446,0))/INDEX(Historical!$O$7:$O$1432,MATCH(B338,Historical!$B$7:$B$1446,0)))^(1/10)-1)*100)</f>
        <v>3.7456949716377919</v>
      </c>
      <c r="W338" s="762">
        <f t="shared" si="89"/>
        <v>1.5811175628889174</v>
      </c>
      <c r="X338" s="763" t="str">
        <f t="shared" si="90"/>
        <v>n/a</v>
      </c>
      <c r="Y338" s="729" t="s">
        <v>4432</v>
      </c>
      <c r="Z338" s="704" t="str">
        <f t="shared" si="91"/>
        <v>n/a</v>
      </c>
      <c r="AA338" s="937" t="str">
        <f t="shared" si="92"/>
        <v>n/a</v>
      </c>
      <c r="AB338" s="641">
        <v>12</v>
      </c>
      <c r="AC338" s="918">
        <v>-0.02</v>
      </c>
      <c r="AD338" s="918" t="s">
        <v>137</v>
      </c>
      <c r="AE338" s="918">
        <v>0.75</v>
      </c>
      <c r="AF338" s="918">
        <v>1.1499999999999999</v>
      </c>
      <c r="AG338" s="918">
        <v>-27.800000000000004</v>
      </c>
      <c r="AH338" s="918">
        <v>-106.5</v>
      </c>
      <c r="AI338" s="918">
        <v>39.160000000000004</v>
      </c>
      <c r="AJ338" s="918">
        <v>-15</v>
      </c>
      <c r="AK338" s="918">
        <v>0.2</v>
      </c>
      <c r="AL338" s="930">
        <v>652.77</v>
      </c>
      <c r="AM338" s="924">
        <v>1.2</v>
      </c>
      <c r="AN338" s="918">
        <v>0.76</v>
      </c>
      <c r="AO338" s="804" t="str">
        <f t="shared" si="93"/>
        <v>n/a</v>
      </c>
      <c r="AP338" s="805">
        <f t="shared" si="94"/>
        <v>9.6051036516234269</v>
      </c>
      <c r="AQ338" s="938" t="str">
        <f t="shared" si="95"/>
        <v>n/a</v>
      </c>
      <c r="AR338" s="704">
        <f>INDEX(Historical!$C$7:$C$1439,MATCH(B338,Historical!$B$7:$B$1446,0))*IF(AH338="n/a",1.03,IF(AH338&lt;0,1.01,IF(AH338&gt;10,1.1,(1+AH338/100))))</f>
        <v>0.5252</v>
      </c>
      <c r="AS338" s="937">
        <f t="shared" si="96"/>
        <v>0.57772000000000001</v>
      </c>
      <c r="AT338" s="937">
        <f t="shared" si="97"/>
        <v>0.57887544000000002</v>
      </c>
      <c r="AU338" s="937">
        <f t="shared" si="97"/>
        <v>0.58003319088000005</v>
      </c>
      <c r="AV338" s="937">
        <f t="shared" si="97"/>
        <v>0.58119325726176008</v>
      </c>
      <c r="AW338" s="704">
        <f t="shared" si="98"/>
        <v>2.8430218881417604</v>
      </c>
      <c r="AX338" s="812">
        <f t="shared" si="99"/>
        <v>20.134715921683856</v>
      </c>
      <c r="AY338" s="997">
        <v>1.74</v>
      </c>
      <c r="AZ338" s="924">
        <v>52.070000000000007</v>
      </c>
      <c r="BA338" s="924">
        <v>-37.380000000000003</v>
      </c>
      <c r="BB338" s="924">
        <v>6.1400000000000006</v>
      </c>
      <c r="BC338" s="924">
        <v>-10.51</v>
      </c>
      <c r="BD338" s="698"/>
      <c r="BE338" s="666">
        <v>2014</v>
      </c>
      <c r="BF338" s="948" t="e">
        <f>#VALUE!</f>
        <v>#VALUE!</v>
      </c>
      <c r="BG338" s="933">
        <v>-10.8</v>
      </c>
    </row>
    <row r="339" spans="1:59" ht="11.25" customHeight="1" x14ac:dyDescent="0.2">
      <c r="A339" s="537" t="s">
        <v>1103</v>
      </c>
      <c r="B339" s="927" t="s">
        <v>1104</v>
      </c>
      <c r="C339" s="994" t="s">
        <v>4227</v>
      </c>
      <c r="D339" s="994" t="s">
        <v>4375</v>
      </c>
      <c r="E339" s="794">
        <v>9</v>
      </c>
      <c r="F339" s="526">
        <v>449</v>
      </c>
      <c r="G339" s="526" t="s">
        <v>106</v>
      </c>
      <c r="H339" s="526" t="s">
        <v>106</v>
      </c>
      <c r="I339" s="926">
        <v>33.1</v>
      </c>
      <c r="J339" s="704">
        <f t="shared" si="86"/>
        <v>2.416918429003021</v>
      </c>
      <c r="K339" s="929">
        <v>0.2</v>
      </c>
      <c r="L339" s="641">
        <v>4</v>
      </c>
      <c r="M339" s="695">
        <f t="shared" si="87"/>
        <v>0.8</v>
      </c>
      <c r="N339" s="923" t="s">
        <v>152</v>
      </c>
      <c r="O339" s="797">
        <v>0.18</v>
      </c>
      <c r="P339" s="917">
        <v>43523</v>
      </c>
      <c r="Q339" s="917">
        <v>43553</v>
      </c>
      <c r="R339" s="695">
        <f t="shared" si="88"/>
        <v>11.111111111111121</v>
      </c>
      <c r="S339" s="761">
        <f>IF(INDEX(Historical!$D$7:$D$1439,MATCH(B339,Historical!$B$7:$B$1446,0))=0,"n/a",(INDEX(Historical!$C$7:$C$1439,MATCH(B339,Historical!$B$7:$B$1446,0))/INDEX(Historical!$D$7:$D$1439,MATCH(B339,Historical!$B$7:$B$1446,0))-1)*100)</f>
        <v>16.129032258064502</v>
      </c>
      <c r="T339" s="761">
        <f>IF(INDEX(Historical!$F$7:$F$1432,MATCH(B339,Historical!$B$7:$B$1446,0))=0,"n/a",((INDEX(Historical!$C$7:$C$1439,MATCH(B339,Historical!$B$7:$B$1446,0))/INDEX(Historical!$F$7:$F$1432,MATCH(B339,Historical!$B$7:$B$1446,0)))^(1/3)-1)*100)</f>
        <v>14.471424255333186</v>
      </c>
      <c r="U339" s="761">
        <f>IF(INDEX(Historical!$H$7:$H$1432,MATCH(B339,Historical!$B$7:$B$1446,0))=0,"n/a",((INDEX(Historical!$C$7:$C$1439,MATCH(B339,Historical!$B$7:$B$1446,0))/INDEX(Historical!$H$7:$H$1432,MATCH(B339,Historical!$B$7:$B$1446,0)))^(1/5)-1)*100)</f>
        <v>13.045577778664775</v>
      </c>
      <c r="V339" s="761">
        <f>IF(INDEX(Historical!$O$7:$O$1432,MATCH(B339,Historical!$B$7:$B$1446,0))=0,"n/a",((INDEX(Historical!$C$7:$C$1439,MATCH(B339,Historical!$B$7:$B$1446,0))/INDEX(Historical!$O$7:$O$1432,MATCH(B339,Historical!$B$7:$B$1446,0)))^(1/10)-1)*100)</f>
        <v>13.665914413936475</v>
      </c>
      <c r="W339" s="762">
        <f t="shared" si="89"/>
        <v>0.95460701593161723</v>
      </c>
      <c r="X339" s="763" t="str">
        <f t="shared" si="90"/>
        <v>n/a</v>
      </c>
      <c r="Y339" s="715"/>
      <c r="Z339" s="704">
        <f t="shared" si="91"/>
        <v>76.19047619047619</v>
      </c>
      <c r="AA339" s="937">
        <f t="shared" si="92"/>
        <v>31.523809523809526</v>
      </c>
      <c r="AB339" s="641">
        <v>12</v>
      </c>
      <c r="AC339" s="918">
        <v>1.05</v>
      </c>
      <c r="AD339" s="918">
        <v>2.54</v>
      </c>
      <c r="AE339" s="918">
        <v>2.37</v>
      </c>
      <c r="AF339" s="918">
        <v>2.2799999999999998</v>
      </c>
      <c r="AG339" s="918">
        <v>8.3000000000000007</v>
      </c>
      <c r="AH339" s="920">
        <v>300.09999999999997</v>
      </c>
      <c r="AI339" s="920">
        <v>10.96</v>
      </c>
      <c r="AJ339" s="918">
        <v>-3.3000000000000003</v>
      </c>
      <c r="AK339" s="918">
        <v>12.4</v>
      </c>
      <c r="AL339" s="930">
        <v>26780</v>
      </c>
      <c r="AM339" s="924">
        <v>0.1</v>
      </c>
      <c r="AN339" s="918">
        <v>0.52</v>
      </c>
      <c r="AO339" s="804">
        <f t="shared" si="93"/>
        <v>-16.061313316141728</v>
      </c>
      <c r="AP339" s="805">
        <f t="shared" si="94"/>
        <v>15.462496207667796</v>
      </c>
      <c r="AQ339" s="938">
        <f t="shared" si="95"/>
        <v>78.729200144036298</v>
      </c>
      <c r="AR339" s="704">
        <f>INDEX(Historical!$C$7:$C$1439,MATCH(B339,Historical!$B$7:$B$1446,0))*IF(AH339="n/a",1.03,IF(AH339&lt;0,1.01,IF(AH339&gt;10,1.1,(1+AH339/100))))</f>
        <v>0.79200000000000004</v>
      </c>
      <c r="AS339" s="937">
        <f t="shared" si="96"/>
        <v>0.87120000000000009</v>
      </c>
      <c r="AT339" s="937">
        <f t="shared" si="97"/>
        <v>0.95832000000000017</v>
      </c>
      <c r="AU339" s="937">
        <f t="shared" si="97"/>
        <v>1.0541520000000002</v>
      </c>
      <c r="AV339" s="937">
        <f t="shared" si="97"/>
        <v>1.1595672000000004</v>
      </c>
      <c r="AW339" s="704">
        <f t="shared" si="98"/>
        <v>4.8352392000000011</v>
      </c>
      <c r="AX339" s="812">
        <f t="shared" si="99"/>
        <v>14.607973413897282</v>
      </c>
      <c r="AY339" s="997">
        <v>1.1599999999999999</v>
      </c>
      <c r="AZ339" s="924">
        <v>26.77</v>
      </c>
      <c r="BA339" s="924">
        <v>-9.4600000000000009</v>
      </c>
      <c r="BB339" s="924">
        <v>-1.03</v>
      </c>
      <c r="BC339" s="924">
        <v>3.1199999999999997</v>
      </c>
      <c r="BE339" s="666">
        <v>2011</v>
      </c>
      <c r="BF339" s="948" t="e">
        <f>#VALUE!</f>
        <v>#VALUE!</v>
      </c>
      <c r="BG339" s="933">
        <v>3.5999999999999996</v>
      </c>
    </row>
    <row r="340" spans="1:59" ht="11.25" customHeight="1" x14ac:dyDescent="0.2">
      <c r="A340" s="537" t="s">
        <v>1242</v>
      </c>
      <c r="B340" s="927" t="s">
        <v>1243</v>
      </c>
      <c r="C340" s="994" t="s">
        <v>247</v>
      </c>
      <c r="D340" s="994" t="s">
        <v>4371</v>
      </c>
      <c r="E340" s="794">
        <v>9</v>
      </c>
      <c r="F340" s="526">
        <v>474</v>
      </c>
      <c r="G340" s="526" t="s">
        <v>106</v>
      </c>
      <c r="H340" s="526" t="s">
        <v>106</v>
      </c>
      <c r="I340" s="926">
        <v>20.68</v>
      </c>
      <c r="J340" s="704">
        <f t="shared" si="86"/>
        <v>2.2243713733075436</v>
      </c>
      <c r="K340" s="929">
        <v>0.115</v>
      </c>
      <c r="L340" s="641">
        <v>4</v>
      </c>
      <c r="M340" s="695">
        <f t="shared" si="87"/>
        <v>0.46</v>
      </c>
      <c r="N340" s="923" t="s">
        <v>625</v>
      </c>
      <c r="O340" s="797">
        <v>0.11</v>
      </c>
      <c r="P340" s="917">
        <v>43564</v>
      </c>
      <c r="Q340" s="917">
        <v>43579</v>
      </c>
      <c r="R340" s="695">
        <f t="shared" si="88"/>
        <v>4.5454545454545494</v>
      </c>
      <c r="S340" s="761">
        <f>IF(INDEX(Historical!$D$7:$D$1439,MATCH(B340,Historical!$B$7:$B$1446,0))=0,"n/a",(INDEX(Historical!$C$7:$C$1439,MATCH(B340,Historical!$B$7:$B$1446,0))/INDEX(Historical!$D$7:$D$1439,MATCH(B340,Historical!$B$7:$B$1446,0))-1)*100)</f>
        <v>13.157894736842103</v>
      </c>
      <c r="T340" s="761">
        <f>IF(INDEX(Historical!$F$7:$F$1432,MATCH(B340,Historical!$B$7:$B$1446,0))=0,"n/a",((INDEX(Historical!$C$7:$C$1439,MATCH(B340,Historical!$B$7:$B$1446,0))/INDEX(Historical!$F$7:$F$1432,MATCH(B340,Historical!$B$7:$B$1446,0)))^(1/3)-1)*100)</f>
        <v>9.2240238124367213</v>
      </c>
      <c r="U340" s="761">
        <f>IF(INDEX(Historical!$H$7:$H$1432,MATCH(B340,Historical!$B$7:$B$1446,0))=0,"n/a",((INDEX(Historical!$C$7:$C$1439,MATCH(B340,Historical!$B$7:$B$1446,0))/INDEX(Historical!$H$7:$H$1432,MATCH(B340,Historical!$B$7:$B$1446,0)))^(1/5)-1)*100)</f>
        <v>9.3521062182361661</v>
      </c>
      <c r="V340" s="761">
        <f>IF(INDEX(Historical!$O$7:$O$1432,MATCH(B340,Historical!$B$7:$B$1446,0))=0,"n/a",((INDEX(Historical!$C$7:$C$1439,MATCH(B340,Historical!$B$7:$B$1446,0))/INDEX(Historical!$O$7:$O$1432,MATCH(B340,Historical!$B$7:$B$1446,0)))^(1/10)-1)*100)</f>
        <v>7.3027746404503269</v>
      </c>
      <c r="W340" s="762">
        <f t="shared" si="89"/>
        <v>1.280623691498642</v>
      </c>
      <c r="X340" s="763">
        <f t="shared" si="90"/>
        <v>0.58450663863976038</v>
      </c>
      <c r="Y340" s="707"/>
      <c r="Z340" s="704">
        <f t="shared" si="91"/>
        <v>28.220858895705526</v>
      </c>
      <c r="AA340" s="937">
        <f t="shared" si="92"/>
        <v>12.687116564417179</v>
      </c>
      <c r="AB340" s="641">
        <v>12</v>
      </c>
      <c r="AC340" s="918">
        <v>1.63</v>
      </c>
      <c r="AD340" s="918">
        <v>0.85</v>
      </c>
      <c r="AE340" s="918">
        <v>2.99</v>
      </c>
      <c r="AF340" s="918">
        <v>2.89</v>
      </c>
      <c r="AG340" s="918">
        <v>23.1</v>
      </c>
      <c r="AH340" s="918">
        <v>5.3</v>
      </c>
      <c r="AI340" s="918">
        <v>8.06</v>
      </c>
      <c r="AJ340" s="918">
        <v>16</v>
      </c>
      <c r="AK340" s="918">
        <v>15</v>
      </c>
      <c r="AL340" s="930">
        <v>5490</v>
      </c>
      <c r="AM340" s="924">
        <v>0.1</v>
      </c>
      <c r="AN340" s="918">
        <v>0</v>
      </c>
      <c r="AO340" s="804">
        <f t="shared" si="93"/>
        <v>-1.1106389728734687</v>
      </c>
      <c r="AP340" s="805">
        <f t="shared" si="94"/>
        <v>11.576477591543711</v>
      </c>
      <c r="AQ340" s="938">
        <f t="shared" si="95"/>
        <v>27.655381348318929</v>
      </c>
      <c r="AR340" s="704">
        <f>INDEX(Historical!$C$7:$C$1439,MATCH(B340,Historical!$B$7:$B$1446,0))*IF(AH340="n/a",1.03,IF(AH340&lt;0,1.01,IF(AH340&gt;10,1.1,(1+AH340/100))))</f>
        <v>0.45278999999999997</v>
      </c>
      <c r="AS340" s="937">
        <f t="shared" si="96"/>
        <v>0.48928487399999998</v>
      </c>
      <c r="AT340" s="937">
        <f t="shared" si="97"/>
        <v>0.53821336139999998</v>
      </c>
      <c r="AU340" s="937">
        <f t="shared" si="97"/>
        <v>0.59203469754000004</v>
      </c>
      <c r="AV340" s="937">
        <f t="shared" si="97"/>
        <v>0.65123816729400008</v>
      </c>
      <c r="AW340" s="704">
        <f t="shared" si="98"/>
        <v>2.7235611002340003</v>
      </c>
      <c r="AX340" s="812">
        <f t="shared" si="99"/>
        <v>13.170024662640234</v>
      </c>
      <c r="AY340" s="997">
        <v>1.1000000000000001</v>
      </c>
      <c r="AZ340" s="924">
        <v>16.18</v>
      </c>
      <c r="BA340" s="924">
        <v>-18.61</v>
      </c>
      <c r="BB340" s="924">
        <v>-0.8</v>
      </c>
      <c r="BC340" s="924">
        <v>-5.41</v>
      </c>
      <c r="BE340" s="666">
        <v>2011</v>
      </c>
      <c r="BF340" s="948" t="e">
        <f>#VALUE!</f>
        <v>#VALUE!</v>
      </c>
      <c r="BG340" s="933">
        <v>20.399999999999999</v>
      </c>
    </row>
    <row r="341" spans="1:59" ht="11.25" customHeight="1" x14ac:dyDescent="0.2">
      <c r="A341" s="537" t="s">
        <v>245</v>
      </c>
      <c r="B341" s="927" t="s">
        <v>246</v>
      </c>
      <c r="C341" s="994" t="s">
        <v>247</v>
      </c>
      <c r="D341" s="994" t="s">
        <v>4396</v>
      </c>
      <c r="E341" s="794">
        <v>63</v>
      </c>
      <c r="F341" s="526">
        <v>4</v>
      </c>
      <c r="G341" s="526" t="s">
        <v>37</v>
      </c>
      <c r="H341" s="526" t="s">
        <v>37</v>
      </c>
      <c r="I341" s="918">
        <v>112.03</v>
      </c>
      <c r="J341" s="704">
        <f t="shared" si="86"/>
        <v>2.7224850486476835</v>
      </c>
      <c r="K341" s="929">
        <v>0.76249999999999996</v>
      </c>
      <c r="L341" s="641">
        <v>4</v>
      </c>
      <c r="M341" s="695">
        <f t="shared" si="87"/>
        <v>3.05</v>
      </c>
      <c r="N341" s="923" t="s">
        <v>164</v>
      </c>
      <c r="O341" s="797">
        <v>0.72</v>
      </c>
      <c r="P341" s="917">
        <v>43531</v>
      </c>
      <c r="Q341" s="917">
        <v>43556</v>
      </c>
      <c r="R341" s="695">
        <f t="shared" si="88"/>
        <v>5.9027777777777759</v>
      </c>
      <c r="S341" s="761">
        <f>IF(INDEX(Historical!$D$7:$D$1439,MATCH(B341,Historical!$B$7:$B$1446,0))=0,"n/a",(INDEX(Historical!$C$7:$C$1439,MATCH(B341,Historical!$B$7:$B$1446,0))/INDEX(Historical!$D$7:$D$1439,MATCH(B341,Historical!$B$7:$B$1446,0))-1)*100)</f>
        <v>5.6849953401677533</v>
      </c>
      <c r="T341" s="761">
        <f>IF(INDEX(Historical!$F$7:$F$1432,MATCH(B341,Historical!$B$7:$B$1446,0))=0,"n/a",((INDEX(Historical!$C$7:$C$1439,MATCH(B341,Historical!$B$7:$B$1446,0))/INDEX(Historical!$F$7:$F$1432,MATCH(B341,Historical!$B$7:$B$1446,0)))^(1/3)-1)*100)</f>
        <v>5.4174643524898203</v>
      </c>
      <c r="U341" s="761">
        <f>IF(INDEX(Historical!$H$7:$H$1432,MATCH(B341,Historical!$B$7:$B$1446,0))=0,"n/a",((INDEX(Historical!$C$7:$C$1439,MATCH(B341,Historical!$B$7:$B$1446,0))/INDEX(Historical!$H$7:$H$1432,MATCH(B341,Historical!$B$7:$B$1446,0)))^(1/5)-1)*100)</f>
        <v>5.6873286106645882</v>
      </c>
      <c r="V341" s="761">
        <f>IF(INDEX(Historical!$O$7:$O$1432,MATCH(B341,Historical!$B$7:$B$1446,0))=0,"n/a",((INDEX(Historical!$C$7:$C$1439,MATCH(B341,Historical!$B$7:$B$1446,0))/INDEX(Historical!$O$7:$O$1432,MATCH(B341,Historical!$B$7:$B$1446,0)))^(1/10)-1)*100)</f>
        <v>6.3272222648930621</v>
      </c>
      <c r="W341" s="762">
        <f t="shared" si="89"/>
        <v>0.89886657565691053</v>
      </c>
      <c r="X341" s="763">
        <f t="shared" si="90"/>
        <v>1.2363757849270844</v>
      </c>
      <c r="Y341" s="927"/>
      <c r="Z341" s="704">
        <f t="shared" si="91"/>
        <v>55.454545454545453</v>
      </c>
      <c r="AA341" s="937">
        <f t="shared" si="92"/>
        <v>20.369090909090911</v>
      </c>
      <c r="AB341" s="641">
        <v>12</v>
      </c>
      <c r="AC341" s="918">
        <v>5.5</v>
      </c>
      <c r="AD341" s="918">
        <v>4.63</v>
      </c>
      <c r="AE341" s="918">
        <v>0.89</v>
      </c>
      <c r="AF341" s="918">
        <v>4.75</v>
      </c>
      <c r="AG341" s="918">
        <v>23</v>
      </c>
      <c r="AH341" s="918">
        <v>21.8</v>
      </c>
      <c r="AI341" s="918">
        <v>5.18</v>
      </c>
      <c r="AJ341" s="918">
        <v>4.5999999999999996</v>
      </c>
      <c r="AK341" s="918">
        <v>4.3999999999999995</v>
      </c>
      <c r="AL341" s="930">
        <v>16600</v>
      </c>
      <c r="AM341" s="924">
        <v>0.5</v>
      </c>
      <c r="AN341" s="918">
        <v>0.91</v>
      </c>
      <c r="AO341" s="804">
        <f t="shared" si="93"/>
        <v>-11.959277249778639</v>
      </c>
      <c r="AP341" s="805">
        <f t="shared" si="94"/>
        <v>8.4098136593122721</v>
      </c>
      <c r="AQ341" s="938">
        <f t="shared" si="95"/>
        <v>107.36782330297569</v>
      </c>
      <c r="AR341" s="704">
        <f>INDEX(Historical!$C$7:$C$1439,MATCH(B341,Historical!$B$7:$B$1446,0))*IF(AH341="n/a",1.03,IF(AH341&lt;0,1.01,IF(AH341&gt;10,1.1,(1+AH341/100))))</f>
        <v>3.1185</v>
      </c>
      <c r="AS341" s="937">
        <f t="shared" si="96"/>
        <v>3.2800383000000002</v>
      </c>
      <c r="AT341" s="937">
        <f t="shared" si="97"/>
        <v>3.4243599852000002</v>
      </c>
      <c r="AU341" s="937">
        <f t="shared" si="97"/>
        <v>3.5750318245488004</v>
      </c>
      <c r="AV341" s="937">
        <f t="shared" si="97"/>
        <v>3.7323332248289476</v>
      </c>
      <c r="AW341" s="704">
        <f t="shared" si="98"/>
        <v>17.130263334577748</v>
      </c>
      <c r="AX341" s="812">
        <f t="shared" si="99"/>
        <v>15.290782232060829</v>
      </c>
      <c r="AY341" s="997">
        <v>1.05</v>
      </c>
      <c r="AZ341" s="924">
        <v>30.570000000000004</v>
      </c>
      <c r="BA341" s="924">
        <v>-0.13</v>
      </c>
      <c r="BB341" s="924">
        <v>6.77</v>
      </c>
      <c r="BC341" s="924">
        <v>12.5</v>
      </c>
      <c r="BE341" s="666">
        <v>1957</v>
      </c>
      <c r="BF341" s="948" t="e">
        <f>#VALUE!</f>
        <v>#VALUE!</v>
      </c>
      <c r="BG341" s="933">
        <v>6.4</v>
      </c>
    </row>
    <row r="342" spans="1:59" ht="11.25" customHeight="1" x14ac:dyDescent="0.2">
      <c r="A342" s="537" t="s">
        <v>1263</v>
      </c>
      <c r="B342" s="927" t="s">
        <v>1264</v>
      </c>
      <c r="C342" s="994" t="s">
        <v>247</v>
      </c>
      <c r="D342" s="994" t="s">
        <v>4354</v>
      </c>
      <c r="E342" s="794">
        <v>9</v>
      </c>
      <c r="F342" s="526">
        <v>362</v>
      </c>
      <c r="G342" s="526" t="s">
        <v>106</v>
      </c>
      <c r="H342" s="526" t="s">
        <v>106</v>
      </c>
      <c r="I342" s="926">
        <v>64.7</v>
      </c>
      <c r="J342" s="704">
        <f t="shared" si="86"/>
        <v>1.6074188562596601</v>
      </c>
      <c r="K342" s="929">
        <v>0.26</v>
      </c>
      <c r="L342" s="641">
        <v>4</v>
      </c>
      <c r="M342" s="695">
        <f t="shared" si="87"/>
        <v>1.04</v>
      </c>
      <c r="N342" s="923" t="s">
        <v>149</v>
      </c>
      <c r="O342" s="797">
        <v>0.25</v>
      </c>
      <c r="P342" s="919">
        <v>43159</v>
      </c>
      <c r="Q342" s="919">
        <v>43174</v>
      </c>
      <c r="R342" s="695">
        <f t="shared" si="88"/>
        <v>4.0000000000000036</v>
      </c>
      <c r="S342" s="761">
        <f>IF(INDEX(Historical!$D$7:$D$1439,MATCH(B342,Historical!$B$7:$B$1446,0))=0,"n/a",(INDEX(Historical!$C$7:$C$1439,MATCH(B342,Historical!$B$7:$B$1446,0))/INDEX(Historical!$D$7:$D$1439,MATCH(B342,Historical!$B$7:$B$1446,0))-1)*100)</f>
        <v>7.2164948453608213</v>
      </c>
      <c r="T342" s="761">
        <f>IF(INDEX(Historical!$F$7:$F$1432,MATCH(B342,Historical!$B$7:$B$1446,0))=0,"n/a",((INDEX(Historical!$C$7:$C$1439,MATCH(B342,Historical!$B$7:$B$1446,0))/INDEX(Historical!$F$7:$F$1432,MATCH(B342,Historical!$B$7:$B$1446,0)))^(1/3)-1)*100)</f>
        <v>7.8081885792345762</v>
      </c>
      <c r="U342" s="761">
        <f>IF(INDEX(Historical!$H$7:$H$1432,MATCH(B342,Historical!$B$7:$B$1446,0))=0,"n/a",((INDEX(Historical!$C$7:$C$1439,MATCH(B342,Historical!$B$7:$B$1446,0))/INDEX(Historical!$H$7:$H$1432,MATCH(B342,Historical!$B$7:$B$1446,0)))^(1/5)-1)*100)</f>
        <v>9.8560543306117854</v>
      </c>
      <c r="V342" s="761">
        <f>IF(INDEX(Historical!$O$7:$O$1432,MATCH(B342,Historical!$B$7:$B$1446,0))=0,"n/a",((INDEX(Historical!$C$7:$C$1439,MATCH(B342,Historical!$B$7:$B$1446,0))/INDEX(Historical!$O$7:$O$1432,MATCH(B342,Historical!$B$7:$B$1446,0)))^(1/10)-1)*100)</f>
        <v>8.2663630994641792</v>
      </c>
      <c r="W342" s="762">
        <f t="shared" si="89"/>
        <v>1.1923084205254242</v>
      </c>
      <c r="X342" s="763">
        <f t="shared" si="90"/>
        <v>0.78848434644894283</v>
      </c>
      <c r="Y342" s="928"/>
      <c r="Z342" s="704">
        <f t="shared" si="91"/>
        <v>13.402061855670103</v>
      </c>
      <c r="AA342" s="937">
        <f t="shared" si="92"/>
        <v>8.3376288659793829</v>
      </c>
      <c r="AB342" s="641">
        <v>12</v>
      </c>
      <c r="AC342" s="918">
        <v>7.76</v>
      </c>
      <c r="AD342" s="918" t="s">
        <v>137</v>
      </c>
      <c r="AE342" s="918">
        <v>0.11</v>
      </c>
      <c r="AF342" s="918">
        <v>1.08</v>
      </c>
      <c r="AG342" s="918">
        <v>13.3</v>
      </c>
      <c r="AH342" s="918">
        <v>19.900000000000002</v>
      </c>
      <c r="AI342" s="918">
        <v>-4.1099999999999994</v>
      </c>
      <c r="AJ342" s="918">
        <v>12.5</v>
      </c>
      <c r="AK342" s="918">
        <v>-3</v>
      </c>
      <c r="AL342" s="930">
        <v>1240</v>
      </c>
      <c r="AM342" s="925">
        <v>4.3</v>
      </c>
      <c r="AN342" s="918">
        <v>2.78</v>
      </c>
      <c r="AO342" s="804">
        <f t="shared" si="93"/>
        <v>3.1258443208920621</v>
      </c>
      <c r="AP342" s="805">
        <f t="shared" si="94"/>
        <v>11.463473186871445</v>
      </c>
      <c r="AQ342" s="938">
        <f t="shared" si="95"/>
        <v>-36.738148496348103</v>
      </c>
      <c r="AR342" s="704">
        <f>INDEX(Historical!$C$7:$C$1439,MATCH(B342,Historical!$B$7:$B$1446,0))*IF(AH342="n/a",1.03,IF(AH342&lt;0,1.01,IF(AH342&gt;10,1.1,(1+AH342/100))))</f>
        <v>1.1440000000000001</v>
      </c>
      <c r="AS342" s="937">
        <f t="shared" si="96"/>
        <v>1.1554400000000002</v>
      </c>
      <c r="AT342" s="937">
        <f t="shared" si="97"/>
        <v>1.1669944000000003</v>
      </c>
      <c r="AU342" s="937">
        <f t="shared" si="97"/>
        <v>1.1786643440000004</v>
      </c>
      <c r="AV342" s="937">
        <f t="shared" si="97"/>
        <v>1.1904509874400004</v>
      </c>
      <c r="AW342" s="704">
        <f t="shared" si="98"/>
        <v>5.8355497314400013</v>
      </c>
      <c r="AX342" s="812">
        <f t="shared" si="99"/>
        <v>9.0193968028438967</v>
      </c>
      <c r="AY342" s="997">
        <v>1.77</v>
      </c>
      <c r="AZ342" s="924">
        <v>32.879999999999995</v>
      </c>
      <c r="BA342" s="924">
        <v>-20.28</v>
      </c>
      <c r="BB342" s="924">
        <v>5.4899999999999993</v>
      </c>
      <c r="BC342" s="924">
        <v>1.9900000000000002</v>
      </c>
      <c r="BE342" s="666">
        <v>2010</v>
      </c>
      <c r="BF342" s="948" t="e">
        <f>#VALUE!</f>
        <v>#VALUE!</v>
      </c>
      <c r="BG342" s="933">
        <v>3.1</v>
      </c>
    </row>
    <row r="343" spans="1:59" ht="11.25" customHeight="1" x14ac:dyDescent="0.2">
      <c r="A343" s="537" t="s">
        <v>248</v>
      </c>
      <c r="B343" s="927" t="s">
        <v>249</v>
      </c>
      <c r="C343" s="994" t="s">
        <v>112</v>
      </c>
      <c r="D343" s="994" t="s">
        <v>213</v>
      </c>
      <c r="E343" s="794">
        <v>46</v>
      </c>
      <c r="F343" s="526">
        <v>45</v>
      </c>
      <c r="G343" s="526" t="s">
        <v>37</v>
      </c>
      <c r="H343" s="526" t="s">
        <v>37</v>
      </c>
      <c r="I343" s="918">
        <v>33.94</v>
      </c>
      <c r="J343" s="704">
        <f t="shared" si="86"/>
        <v>1.5910430170889809</v>
      </c>
      <c r="K343" s="929">
        <v>0.13500000000000001</v>
      </c>
      <c r="L343" s="641">
        <v>4</v>
      </c>
      <c r="M343" s="695">
        <f t="shared" si="87"/>
        <v>0.54</v>
      </c>
      <c r="N343" s="923" t="s">
        <v>250</v>
      </c>
      <c r="O343" s="797">
        <v>0.125</v>
      </c>
      <c r="P343" s="917">
        <v>43418</v>
      </c>
      <c r="Q343" s="917">
        <v>43444</v>
      </c>
      <c r="R343" s="695">
        <f t="shared" si="88"/>
        <v>8.0000000000000071</v>
      </c>
      <c r="S343" s="761">
        <f>IF(INDEX(Historical!$D$7:$D$1439,MATCH(B343,Historical!$B$7:$B$1446,0))=0,"n/a",(INDEX(Historical!$C$7:$C$1439,MATCH(B343,Historical!$B$7:$B$1446,0))/INDEX(Historical!$D$7:$D$1439,MATCH(B343,Historical!$B$7:$B$1446,0))-1)*100)</f>
        <v>8.5106382978723296</v>
      </c>
      <c r="T343" s="761">
        <f>IF(INDEX(Historical!$F$7:$F$1432,MATCH(B343,Historical!$B$7:$B$1446,0))=0,"n/a",((INDEX(Historical!$C$7:$C$1439,MATCH(B343,Historical!$B$7:$B$1446,0))/INDEX(Historical!$F$7:$F$1432,MATCH(B343,Historical!$B$7:$B$1446,0)))^(1/3)-1)*100)</f>
        <v>7.9870600425827831</v>
      </c>
      <c r="U343" s="761">
        <f>IF(INDEX(Historical!$H$7:$H$1432,MATCH(B343,Historical!$B$7:$B$1446,0))=0,"n/a",((INDEX(Historical!$C$7:$C$1439,MATCH(B343,Historical!$B$7:$B$1446,0))/INDEX(Historical!$H$7:$H$1432,MATCH(B343,Historical!$B$7:$B$1446,0)))^(1/5)-1)*100)</f>
        <v>9.0966078501449665</v>
      </c>
      <c r="V343" s="761">
        <f>IF(INDEX(Historical!$O$7:$O$1432,MATCH(B343,Historical!$B$7:$B$1446,0))=0,"n/a",((INDEX(Historical!$C$7:$C$1439,MATCH(B343,Historical!$B$7:$B$1446,0))/INDEX(Historical!$O$7:$O$1432,MATCH(B343,Historical!$B$7:$B$1446,0)))^(1/10)-1)*100)</f>
        <v>7.1354063273228352</v>
      </c>
      <c r="W343" s="762">
        <f t="shared" si="89"/>
        <v>1.274854918256346</v>
      </c>
      <c r="X343" s="763">
        <f t="shared" si="90"/>
        <v>1.6243942589544582</v>
      </c>
      <c r="Y343" s="718"/>
      <c r="Z343" s="704">
        <f t="shared" si="91"/>
        <v>35.76158940397351</v>
      </c>
      <c r="AA343" s="937">
        <f t="shared" si="92"/>
        <v>22.476821192052977</v>
      </c>
      <c r="AB343" s="641">
        <v>12</v>
      </c>
      <c r="AC343" s="918">
        <v>1.51</v>
      </c>
      <c r="AD343" s="918">
        <v>1.5</v>
      </c>
      <c r="AE343" s="918">
        <v>2.23</v>
      </c>
      <c r="AF343" s="918">
        <v>3.02</v>
      </c>
      <c r="AG343" s="918">
        <v>12.2</v>
      </c>
      <c r="AH343" s="918">
        <v>46.2</v>
      </c>
      <c r="AI343" s="918">
        <v>8.82</v>
      </c>
      <c r="AJ343" s="918">
        <v>5.6000000000000005</v>
      </c>
      <c r="AK343" s="918">
        <v>15</v>
      </c>
      <c r="AL343" s="933">
        <v>924.86</v>
      </c>
      <c r="AM343" s="924">
        <v>0.2</v>
      </c>
      <c r="AN343" s="918">
        <v>0</v>
      </c>
      <c r="AO343" s="804">
        <f t="shared" si="93"/>
        <v>-11.789170324819029</v>
      </c>
      <c r="AP343" s="805">
        <f t="shared" si="94"/>
        <v>10.687650867233948</v>
      </c>
      <c r="AQ343" s="938">
        <f t="shared" si="95"/>
        <v>73.691936741142044</v>
      </c>
      <c r="AR343" s="704">
        <f>INDEX(Historical!$C$7:$C$1439,MATCH(B343,Historical!$B$7:$B$1446,0))*IF(AH343="n/a",1.03,IF(AH343&lt;0,1.01,IF(AH343&gt;10,1.1,(1+AH343/100))))</f>
        <v>0.56100000000000005</v>
      </c>
      <c r="AS343" s="937">
        <f t="shared" si="96"/>
        <v>0.61048020000000014</v>
      </c>
      <c r="AT343" s="937">
        <f t="shared" si="97"/>
        <v>0.67152822000000023</v>
      </c>
      <c r="AU343" s="937">
        <f t="shared" si="97"/>
        <v>0.73868104200000029</v>
      </c>
      <c r="AV343" s="937">
        <f t="shared" si="97"/>
        <v>0.81254914620000041</v>
      </c>
      <c r="AW343" s="704">
        <f t="shared" si="98"/>
        <v>3.3942386082000011</v>
      </c>
      <c r="AX343" s="812">
        <f t="shared" si="99"/>
        <v>10.000703029463763</v>
      </c>
      <c r="AY343" s="997">
        <v>0.96</v>
      </c>
      <c r="AZ343" s="924">
        <v>26.82</v>
      </c>
      <c r="BA343" s="924">
        <v>-6.03</v>
      </c>
      <c r="BB343" s="924">
        <v>0.25</v>
      </c>
      <c r="BC343" s="924">
        <v>1.1499999999999999</v>
      </c>
      <c r="BE343" s="666">
        <v>1974</v>
      </c>
      <c r="BF343" s="948" t="e">
        <f>#VALUE!</f>
        <v>#VALUE!</v>
      </c>
      <c r="BG343" s="933">
        <v>9.9</v>
      </c>
    </row>
    <row r="344" spans="1:59" s="840" customFormat="1" ht="11.25" customHeight="1" x14ac:dyDescent="0.2">
      <c r="A344" s="819" t="s">
        <v>1257</v>
      </c>
      <c r="B344" s="848" t="s">
        <v>1258</v>
      </c>
      <c r="C344" s="994" t="s">
        <v>108</v>
      </c>
      <c r="D344" s="994" t="s">
        <v>4372</v>
      </c>
      <c r="E344" s="820">
        <v>8</v>
      </c>
      <c r="F344" s="526">
        <v>509</v>
      </c>
      <c r="G344" s="1151" t="s">
        <v>106</v>
      </c>
      <c r="H344" s="1151" t="s">
        <v>106</v>
      </c>
      <c r="I344" s="821">
        <v>191.99</v>
      </c>
      <c r="J344" s="822">
        <f t="shared" si="86"/>
        <v>1.6667534767435803</v>
      </c>
      <c r="K344" s="823">
        <v>0.8</v>
      </c>
      <c r="L344" s="824">
        <v>4</v>
      </c>
      <c r="M344" s="825">
        <f t="shared" si="87"/>
        <v>3.2</v>
      </c>
      <c r="N344" s="826" t="s">
        <v>289</v>
      </c>
      <c r="O344" s="827">
        <v>0.75</v>
      </c>
      <c r="P344" s="844">
        <v>43250</v>
      </c>
      <c r="Q344" s="844">
        <v>43279</v>
      </c>
      <c r="R344" s="825">
        <f t="shared" si="88"/>
        <v>6.6666666666666723</v>
      </c>
      <c r="S344" s="761">
        <f>IF(INDEX(Historical!$D$7:$D$1439,MATCH(B344,Historical!$B$7:$B$1446,0))=0,"n/a",(INDEX(Historical!$C$7:$C$1439,MATCH(B344,Historical!$B$7:$B$1446,0))/INDEX(Historical!$D$7:$D$1439,MATCH(B344,Historical!$B$7:$B$1446,0))-1)*100)</f>
        <v>8.6206896551724199</v>
      </c>
      <c r="T344" s="761">
        <f>IF(INDEX(Historical!$F$7:$F$1432,MATCH(B344,Historical!$B$7:$B$1446,0))=0,"n/a",((INDEX(Historical!$C$7:$C$1439,MATCH(B344,Historical!$B$7:$B$1446,0))/INDEX(Historical!$F$7:$F$1432,MATCH(B344,Historical!$B$7:$B$1446,0)))^(1/3)-1)*100)</f>
        <v>7.2976287935406559</v>
      </c>
      <c r="U344" s="761">
        <f>IF(INDEX(Historical!$H$7:$H$1432,MATCH(B344,Historical!$B$7:$B$1446,0))=0,"n/a",((INDEX(Historical!$C$7:$C$1439,MATCH(B344,Historical!$B$7:$B$1446,0))/INDEX(Historical!$H$7:$H$1432,MATCH(B344,Historical!$B$7:$B$1446,0)))^(1/5)-1)*100)</f>
        <v>8.9711009225780014</v>
      </c>
      <c r="V344" s="761">
        <f>IF(INDEX(Historical!$O$7:$O$1432,MATCH(B344,Historical!$B$7:$B$1446,0))=0,"n/a",((INDEX(Historical!$C$7:$C$1439,MATCH(B344,Historical!$B$7:$B$1446,0))/INDEX(Historical!$O$7:$O$1432,MATCH(B344,Historical!$B$7:$B$1446,0)))^(1/10)-1)*100)</f>
        <v>8.4471771197698544</v>
      </c>
      <c r="W344" s="829">
        <f t="shared" si="89"/>
        <v>1.0620235370206634</v>
      </c>
      <c r="X344" s="830">
        <f t="shared" si="90"/>
        <v>0.97511966549760898</v>
      </c>
      <c r="Y344" s="845"/>
      <c r="Z344" s="822">
        <f t="shared" si="91"/>
        <v>13.333333333333334</v>
      </c>
      <c r="AA344" s="832">
        <f t="shared" si="92"/>
        <v>7.9995833333333337</v>
      </c>
      <c r="AB344" s="824">
        <v>12</v>
      </c>
      <c r="AC344" s="833">
        <v>24</v>
      </c>
      <c r="AD344" s="833">
        <v>1.31</v>
      </c>
      <c r="AE344" s="833">
        <v>1.37</v>
      </c>
      <c r="AF344" s="833">
        <v>0.92</v>
      </c>
      <c r="AG344" s="833">
        <v>13</v>
      </c>
      <c r="AH344" s="833">
        <v>21.5</v>
      </c>
      <c r="AI344" s="833">
        <v>9.9699999999999989</v>
      </c>
      <c r="AJ344" s="833">
        <v>9.1999999999999993</v>
      </c>
      <c r="AK344" s="833">
        <v>6.1</v>
      </c>
      <c r="AL344" s="834">
        <v>72810</v>
      </c>
      <c r="AM344" s="835">
        <v>0.5</v>
      </c>
      <c r="AN344" s="833">
        <v>6.62</v>
      </c>
      <c r="AO344" s="836">
        <f t="shared" si="93"/>
        <v>2.6382710659882473</v>
      </c>
      <c r="AP344" s="837">
        <f t="shared" si="94"/>
        <v>10.637854399321581</v>
      </c>
      <c r="AQ344" s="838">
        <f t="shared" si="95"/>
        <v>-42.807861198056763</v>
      </c>
      <c r="AR344" s="704">
        <f>INDEX(Historical!$C$7:$C$1439,MATCH(B344,Historical!$B$7:$B$1446,0))*IF(AH344="n/a",1.03,IF(AH344&lt;0,1.01,IF(AH344&gt;10,1.1,(1+AH344/100))))</f>
        <v>3.4650000000000003</v>
      </c>
      <c r="AS344" s="832">
        <f t="shared" si="96"/>
        <v>3.8104605</v>
      </c>
      <c r="AT344" s="832">
        <f t="shared" si="97"/>
        <v>4.0428985905000001</v>
      </c>
      <c r="AU344" s="832">
        <f t="shared" si="97"/>
        <v>4.2895154045204995</v>
      </c>
      <c r="AV344" s="832">
        <f t="shared" si="97"/>
        <v>4.5511758441962495</v>
      </c>
      <c r="AW344" s="822">
        <f t="shared" si="98"/>
        <v>20.159050339216748</v>
      </c>
      <c r="AX344" s="839">
        <f t="shared" si="99"/>
        <v>10.50005226273074</v>
      </c>
      <c r="AY344" s="998">
        <v>1.22</v>
      </c>
      <c r="AZ344" s="835">
        <v>26.56</v>
      </c>
      <c r="BA344" s="835">
        <v>-26.86</v>
      </c>
      <c r="BB344" s="835">
        <v>-2.25</v>
      </c>
      <c r="BC344" s="835">
        <v>-8.83</v>
      </c>
      <c r="BD344" s="964"/>
      <c r="BE344" s="666">
        <v>2011</v>
      </c>
      <c r="BF344" s="948" t="e">
        <f>#VALUE!</f>
        <v>#VALUE!</v>
      </c>
      <c r="BG344" s="895">
        <v>1</v>
      </c>
    </row>
    <row r="345" spans="1:59" ht="11.25" customHeight="1" x14ac:dyDescent="0.2">
      <c r="A345" s="611" t="s">
        <v>3848</v>
      </c>
      <c r="B345" s="927" t="s">
        <v>3849</v>
      </c>
      <c r="C345" s="994" t="s">
        <v>108</v>
      </c>
      <c r="D345" s="994" t="s">
        <v>4376</v>
      </c>
      <c r="E345" s="794">
        <v>5</v>
      </c>
      <c r="F345" s="526">
        <v>834</v>
      </c>
      <c r="G345" s="526" t="s">
        <v>106</v>
      </c>
      <c r="H345" s="526" t="s">
        <v>106</v>
      </c>
      <c r="I345" s="926">
        <v>51.9</v>
      </c>
      <c r="J345" s="704">
        <f t="shared" si="86"/>
        <v>2.4662813102119463</v>
      </c>
      <c r="K345" s="929">
        <v>0.32</v>
      </c>
      <c r="L345" s="641">
        <v>4</v>
      </c>
      <c r="M345" s="695">
        <f t="shared" si="87"/>
        <v>1.28</v>
      </c>
      <c r="N345" s="923" t="s">
        <v>220</v>
      </c>
      <c r="O345" s="797">
        <v>0.28000000000000003</v>
      </c>
      <c r="P345" s="917">
        <v>43371</v>
      </c>
      <c r="Q345" s="917">
        <v>43388</v>
      </c>
      <c r="R345" s="695">
        <f t="shared" si="88"/>
        <v>14.285714285714276</v>
      </c>
      <c r="S345" s="761">
        <f>IF(INDEX(Historical!$D$7:$D$1439,MATCH(B345,Historical!$B$7:$B$1446,0))=0,"n/a",(INDEX(Historical!$C$7:$C$1439,MATCH(B345,Historical!$B$7:$B$1446,0))/INDEX(Historical!$D$7:$D$1439,MATCH(B345,Historical!$B$7:$B$1446,0))-1)*100)</f>
        <v>21.739130434782616</v>
      </c>
      <c r="T345" s="761">
        <f>IF(INDEX(Historical!$F$7:$F$1432,MATCH(B345,Historical!$B$7:$B$1446,0))=0,"n/a",((INDEX(Historical!$C$7:$C$1439,MATCH(B345,Historical!$B$7:$B$1446,0))/INDEX(Historical!$F$7:$F$1432,MATCH(B345,Historical!$B$7:$B$1446,0)))^(1/3)-1)*100)</f>
        <v>10.064241629820891</v>
      </c>
      <c r="U345" s="761">
        <f>IF(INDEX(Historical!$H$7:$H$1432,MATCH(B345,Historical!$B$7:$B$1446,0))=0,"n/a",((INDEX(Historical!$C$7:$C$1439,MATCH(B345,Historical!$B$7:$B$1446,0))/INDEX(Historical!$H$7:$H$1432,MATCH(B345,Historical!$B$7:$B$1446,0)))^(1/5)-1)*100)</f>
        <v>9.2388464140373152</v>
      </c>
      <c r="V345" s="761">
        <f>IF(INDEX(Historical!$O$7:$O$1432,MATCH(B345,Historical!$B$7:$B$1446,0))=0,"n/a",((INDEX(Historical!$C$7:$C$1439,MATCH(B345,Historical!$B$7:$B$1446,0))/INDEX(Historical!$O$7:$O$1432,MATCH(B345,Historical!$B$7:$B$1446,0)))^(1/10)-1)*100)</f>
        <v>4.5173891819142664</v>
      </c>
      <c r="W345" s="762">
        <f t="shared" si="89"/>
        <v>2.0451738918191475</v>
      </c>
      <c r="X345" s="763">
        <f t="shared" si="90"/>
        <v>0.64607317580680534</v>
      </c>
      <c r="Y345" s="928"/>
      <c r="Z345" s="704">
        <f t="shared" si="91"/>
        <v>27.176220806794056</v>
      </c>
      <c r="AA345" s="937">
        <f t="shared" si="92"/>
        <v>11.019108280254777</v>
      </c>
      <c r="AB345" s="641">
        <v>12</v>
      </c>
      <c r="AC345" s="918">
        <v>4.71</v>
      </c>
      <c r="AD345" s="918">
        <v>1.84</v>
      </c>
      <c r="AE345" s="918">
        <v>3.77</v>
      </c>
      <c r="AF345" s="918">
        <v>1.38</v>
      </c>
      <c r="AG345" s="918">
        <v>13.4</v>
      </c>
      <c r="AH345" s="918">
        <v>24.3</v>
      </c>
      <c r="AI345" s="918">
        <v>3</v>
      </c>
      <c r="AJ345" s="918">
        <v>14.299999999999999</v>
      </c>
      <c r="AK345" s="918">
        <v>6</v>
      </c>
      <c r="AL345" s="930">
        <v>775.39</v>
      </c>
      <c r="AM345" s="924">
        <v>10</v>
      </c>
      <c r="AN345" s="918">
        <v>0.19</v>
      </c>
      <c r="AO345" s="804">
        <f t="shared" si="93"/>
        <v>0.68601944399448556</v>
      </c>
      <c r="AP345" s="805">
        <f t="shared" si="94"/>
        <v>11.705127724249262</v>
      </c>
      <c r="AQ345" s="938">
        <f t="shared" si="95"/>
        <v>-17.790594139784734</v>
      </c>
      <c r="AR345" s="704">
        <f>INDEX(Historical!$C$7:$C$1439,MATCH(B345,Historical!$B$7:$B$1446,0))*IF(AH345="n/a",1.03,IF(AH345&lt;0,1.01,IF(AH345&gt;10,1.1,(1+AH345/100))))</f>
        <v>1.2320000000000002</v>
      </c>
      <c r="AS345" s="937">
        <f t="shared" si="96"/>
        <v>1.2689600000000003</v>
      </c>
      <c r="AT345" s="937">
        <f t="shared" si="97"/>
        <v>1.3450976000000003</v>
      </c>
      <c r="AU345" s="937">
        <f t="shared" si="97"/>
        <v>1.4258034560000004</v>
      </c>
      <c r="AV345" s="937">
        <f t="shared" si="97"/>
        <v>1.5113516633600004</v>
      </c>
      <c r="AW345" s="704">
        <f t="shared" si="98"/>
        <v>6.7832127193600016</v>
      </c>
      <c r="AX345" s="812">
        <f t="shared" si="99"/>
        <v>13.069774025741815</v>
      </c>
      <c r="AY345" s="997">
        <v>1.05</v>
      </c>
      <c r="AZ345" s="924">
        <v>21.57</v>
      </c>
      <c r="BA345" s="924">
        <v>-14.610000000000001</v>
      </c>
      <c r="BB345" s="924">
        <v>-3.6700000000000004</v>
      </c>
      <c r="BC345" s="924">
        <v>-4.5900000000000007</v>
      </c>
      <c r="BE345" s="666">
        <v>2014</v>
      </c>
      <c r="BF345" s="948" t="e">
        <f>#VALUE!</f>
        <v>#VALUE!</v>
      </c>
      <c r="BG345" s="933">
        <v>1.5</v>
      </c>
    </row>
    <row r="346" spans="1:59" ht="11.25" customHeight="1" x14ac:dyDescent="0.2">
      <c r="A346" s="611" t="s">
        <v>1259</v>
      </c>
      <c r="B346" s="927" t="s">
        <v>1260</v>
      </c>
      <c r="C346" s="994" t="s">
        <v>247</v>
      </c>
      <c r="D346" s="994" t="s">
        <v>4371</v>
      </c>
      <c r="E346" s="794">
        <v>6</v>
      </c>
      <c r="F346" s="526">
        <v>741</v>
      </c>
      <c r="G346" s="526" t="s">
        <v>115</v>
      </c>
      <c r="H346" s="526" t="s">
        <v>115</v>
      </c>
      <c r="I346" s="926">
        <v>18.149999999999999</v>
      </c>
      <c r="J346" s="704">
        <f t="shared" si="86"/>
        <v>3.5261707988980722</v>
      </c>
      <c r="K346" s="929">
        <v>0.16</v>
      </c>
      <c r="L346" s="641">
        <v>4</v>
      </c>
      <c r="M346" s="695">
        <f t="shared" si="87"/>
        <v>0.64</v>
      </c>
      <c r="N346" s="923" t="s">
        <v>119</v>
      </c>
      <c r="O346" s="797">
        <v>0.14000000000000001</v>
      </c>
      <c r="P346" s="917">
        <v>43404</v>
      </c>
      <c r="Q346" s="917">
        <v>43437</v>
      </c>
      <c r="R346" s="695">
        <f t="shared" si="88"/>
        <v>14.285714285714276</v>
      </c>
      <c r="S346" s="761">
        <f>IF(INDEX(Historical!$D$7:$D$1439,MATCH(B346,Historical!$B$7:$B$1446,0))=0,"n/a",(INDEX(Historical!$C$7:$C$1439,MATCH(B346,Historical!$B$7:$B$1446,0))/INDEX(Historical!$D$7:$D$1439,MATCH(B346,Historical!$B$7:$B$1446,0))-1)*100)</f>
        <v>31.818181818181792</v>
      </c>
      <c r="T346" s="761">
        <f>IF(INDEX(Historical!$F$7:$F$1432,MATCH(B346,Historical!$B$7:$B$1446,0))=0,"n/a",((INDEX(Historical!$C$7:$C$1439,MATCH(B346,Historical!$B$7:$B$1446,0))/INDEX(Historical!$F$7:$F$1432,MATCH(B346,Historical!$B$7:$B$1446,0)))^(1/3)-1)*100)</f>
        <v>32.382118960524586</v>
      </c>
      <c r="U346" s="761">
        <f>IF(INDEX(Historical!$H$7:$H$1432,MATCH(B346,Historical!$B$7:$B$1446,0))=0,"n/a",((INDEX(Historical!$C$7:$C$1439,MATCH(B346,Historical!$B$7:$B$1446,0))/INDEX(Historical!$H$7:$H$1432,MATCH(B346,Historical!$B$7:$B$1446,0)))^(1/5)-1)*100)</f>
        <v>63.264438052790808</v>
      </c>
      <c r="V346" s="761" t="str">
        <f>IF(INDEX(Historical!$O$7:$O$1432,MATCH(B346,Historical!$B$7:$B$1446,0))=0,"n/a",((INDEX(Historical!$C$7:$C$1439,MATCH(B346,Historical!$B$7:$B$1446,0))/INDEX(Historical!$O$7:$O$1432,MATCH(B346,Historical!$B$7:$B$1446,0)))^(1/10)-1)*100)</f>
        <v>n/a</v>
      </c>
      <c r="W346" s="762" t="str">
        <f t="shared" si="89"/>
        <v>n/a</v>
      </c>
      <c r="X346" s="763">
        <f t="shared" si="90"/>
        <v>11.936686425054869</v>
      </c>
      <c r="Y346" s="715"/>
      <c r="Z346" s="704">
        <f t="shared" si="91"/>
        <v>21.7687074829932</v>
      </c>
      <c r="AA346" s="937">
        <f t="shared" si="92"/>
        <v>6.1734693877551017</v>
      </c>
      <c r="AB346" s="641">
        <v>12</v>
      </c>
      <c r="AC346" s="918">
        <v>2.94</v>
      </c>
      <c r="AD346" s="918">
        <v>2.56</v>
      </c>
      <c r="AE346" s="918">
        <v>0.28999999999999998</v>
      </c>
      <c r="AF346" s="918">
        <v>0.87</v>
      </c>
      <c r="AG346" s="918">
        <v>14.6</v>
      </c>
      <c r="AH346" s="918">
        <v>15</v>
      </c>
      <c r="AI346" s="918">
        <v>28.79</v>
      </c>
      <c r="AJ346" s="918">
        <v>5.3</v>
      </c>
      <c r="AK346" s="918">
        <v>2.41</v>
      </c>
      <c r="AL346" s="930">
        <v>4420</v>
      </c>
      <c r="AM346" s="924">
        <v>0.3</v>
      </c>
      <c r="AN346" s="918">
        <v>1.18</v>
      </c>
      <c r="AO346" s="804">
        <f t="shared" si="93"/>
        <v>60.617139463933782</v>
      </c>
      <c r="AP346" s="805">
        <f t="shared" si="94"/>
        <v>66.790608851688887</v>
      </c>
      <c r="AQ346" s="938">
        <f t="shared" si="95"/>
        <v>-51.142300198106206</v>
      </c>
      <c r="AR346" s="704">
        <f>INDEX(Historical!$C$7:$C$1439,MATCH(B346,Historical!$B$7:$B$1446,0))*IF(AH346="n/a",1.03,IF(AH346&lt;0,1.01,IF(AH346&gt;10,1.1,(1+AH346/100))))</f>
        <v>0.63800000000000001</v>
      </c>
      <c r="AS346" s="937">
        <f t="shared" si="96"/>
        <v>0.70180000000000009</v>
      </c>
      <c r="AT346" s="937">
        <f t="shared" si="97"/>
        <v>0.71871338000000007</v>
      </c>
      <c r="AU346" s="937">
        <f t="shared" si="97"/>
        <v>0.73603437245800007</v>
      </c>
      <c r="AV346" s="937">
        <f t="shared" si="97"/>
        <v>0.75377280083423792</v>
      </c>
      <c r="AW346" s="704">
        <f t="shared" si="98"/>
        <v>3.5483205532922382</v>
      </c>
      <c r="AX346" s="812">
        <f t="shared" si="99"/>
        <v>19.549975500232719</v>
      </c>
      <c r="AY346" s="997">
        <v>1.48</v>
      </c>
      <c r="AZ346" s="924">
        <v>4.91</v>
      </c>
      <c r="BA346" s="924">
        <v>-35.96</v>
      </c>
      <c r="BB346" s="924">
        <v>-5.45</v>
      </c>
      <c r="BC346" s="924">
        <v>-16.739999999999998</v>
      </c>
      <c r="BE346" s="666">
        <v>2014</v>
      </c>
      <c r="BF346" s="948" t="e">
        <f>#VALUE!</f>
        <v>#VALUE!</v>
      </c>
      <c r="BG346" s="933">
        <v>4</v>
      </c>
    </row>
    <row r="347" spans="1:59" ht="11.25" customHeight="1" x14ac:dyDescent="0.2">
      <c r="A347" s="611" t="s">
        <v>1249</v>
      </c>
      <c r="B347" s="927" t="s">
        <v>1250</v>
      </c>
      <c r="C347" s="994" t="s">
        <v>4356</v>
      </c>
      <c r="D347" s="994" t="s">
        <v>4357</v>
      </c>
      <c r="E347" s="794">
        <v>7</v>
      </c>
      <c r="F347" s="526">
        <v>644</v>
      </c>
      <c r="G347" s="526" t="s">
        <v>37</v>
      </c>
      <c r="H347" s="526" t="s">
        <v>115</v>
      </c>
      <c r="I347" s="926">
        <v>32.03</v>
      </c>
      <c r="J347" s="704">
        <f t="shared" si="86"/>
        <v>4.3709022791133307</v>
      </c>
      <c r="K347" s="929">
        <v>0.35</v>
      </c>
      <c r="L347" s="641">
        <v>4</v>
      </c>
      <c r="M347" s="695">
        <f t="shared" si="87"/>
        <v>1.4</v>
      </c>
      <c r="N347" s="923" t="s">
        <v>266</v>
      </c>
      <c r="O347" s="797">
        <v>0.32</v>
      </c>
      <c r="P347" s="917">
        <v>43453</v>
      </c>
      <c r="Q347" s="917">
        <v>43469</v>
      </c>
      <c r="R347" s="695">
        <f t="shared" si="88"/>
        <v>9.3749999999999911</v>
      </c>
      <c r="S347" s="761">
        <f>IF(INDEX(Historical!$D$7:$D$1439,MATCH(B347,Historical!$B$7:$B$1446,0))=0,"n/a",(INDEX(Historical!$C$7:$C$1439,MATCH(B347,Historical!$B$7:$B$1446,0))/INDEX(Historical!$D$7:$D$1439,MATCH(B347,Historical!$B$7:$B$1446,0))-1)*100)</f>
        <v>14.285714285714279</v>
      </c>
      <c r="T347" s="761">
        <f>IF(INDEX(Historical!$F$7:$F$1432,MATCH(B347,Historical!$B$7:$B$1446,0))=0,"n/a",((INDEX(Historical!$C$7:$C$1439,MATCH(B347,Historical!$B$7:$B$1446,0))/INDEX(Historical!$F$7:$F$1432,MATCH(B347,Historical!$B$7:$B$1446,0)))^(1/3)-1)*100)</f>
        <v>12.457688706899894</v>
      </c>
      <c r="U347" s="761">
        <f>IF(INDEX(Historical!$H$7:$H$1432,MATCH(B347,Historical!$B$7:$B$1446,0))=0,"n/a",((INDEX(Historical!$C$7:$C$1439,MATCH(B347,Historical!$B$7:$B$1446,0))/INDEX(Historical!$H$7:$H$1432,MATCH(B347,Historical!$B$7:$B$1446,0)))^(1/5)-1)*100)</f>
        <v>12.040333432430362</v>
      </c>
      <c r="V347" s="761">
        <f>IF(INDEX(Historical!$O$7:$O$1432,MATCH(B347,Historical!$B$7:$B$1446,0))=0,"n/a",((INDEX(Historical!$C$7:$C$1439,MATCH(B347,Historical!$B$7:$B$1446,0))/INDEX(Historical!$O$7:$O$1432,MATCH(B347,Historical!$B$7:$B$1446,0)))^(1/10)-1)*100)</f>
        <v>-3.694051397291731</v>
      </c>
      <c r="W347" s="762" t="str">
        <f t="shared" si="89"/>
        <v>n/a</v>
      </c>
      <c r="X347" s="763">
        <f t="shared" si="90"/>
        <v>1.524092839548147</v>
      </c>
      <c r="Y347" s="715"/>
      <c r="Z347" s="704">
        <f t="shared" si="91"/>
        <v>117.64705882352942</v>
      </c>
      <c r="AA347" s="937">
        <f t="shared" si="92"/>
        <v>26.915966386554626</v>
      </c>
      <c r="AB347" s="641">
        <v>12</v>
      </c>
      <c r="AC347" s="918">
        <v>1.19</v>
      </c>
      <c r="AD347" s="918" t="s">
        <v>137</v>
      </c>
      <c r="AE347" s="918">
        <v>9.7899999999999991</v>
      </c>
      <c r="AF347" s="918">
        <v>2.2400000000000002</v>
      </c>
      <c r="AG347" s="918">
        <v>8.3000000000000007</v>
      </c>
      <c r="AH347" s="918">
        <v>-1.6</v>
      </c>
      <c r="AI347" s="918">
        <v>2.1</v>
      </c>
      <c r="AJ347" s="918">
        <v>7.9</v>
      </c>
      <c r="AK347" s="918" t="s">
        <v>137</v>
      </c>
      <c r="AL347" s="930">
        <v>1330</v>
      </c>
      <c r="AM347" s="924">
        <v>3.5000000000000004</v>
      </c>
      <c r="AN347" s="918">
        <v>0.76</v>
      </c>
      <c r="AO347" s="804">
        <f t="shared" si="93"/>
        <v>-10.504730675010933</v>
      </c>
      <c r="AP347" s="805">
        <f t="shared" si="94"/>
        <v>16.411235711543693</v>
      </c>
      <c r="AQ347" s="938">
        <f t="shared" si="95"/>
        <v>63.695876152336382</v>
      </c>
      <c r="AR347" s="704">
        <f>INDEX(Historical!$C$7:$C$1439,MATCH(B347,Historical!$B$7:$B$1446,0))*IF(AH347="n/a",1.03,IF(AH347&lt;0,1.01,IF(AH347&gt;10,1.1,(1+AH347/100))))</f>
        <v>1.2927999999999999</v>
      </c>
      <c r="AS347" s="937">
        <f t="shared" si="96"/>
        <v>1.3199487999999999</v>
      </c>
      <c r="AT347" s="937">
        <f t="shared" ref="AT347:AV366" si="101">IF($AK347="n/a",1.03*AS347,IF($AK347&lt;0,1.01*AS347,IF($AK347&gt;10,1.1*AS347,(1+$AK347/100)*AS347)))</f>
        <v>1.3595472639999999</v>
      </c>
      <c r="AU347" s="937">
        <f t="shared" si="101"/>
        <v>1.4003336819199999</v>
      </c>
      <c r="AV347" s="937">
        <f t="shared" si="101"/>
        <v>1.4423436923775999</v>
      </c>
      <c r="AW347" s="704">
        <f t="shared" si="98"/>
        <v>6.8149734382975993</v>
      </c>
      <c r="AX347" s="812">
        <f t="shared" si="99"/>
        <v>21.276844952536994</v>
      </c>
      <c r="AY347" s="997">
        <v>0.64</v>
      </c>
      <c r="AZ347" s="924">
        <v>31.59</v>
      </c>
      <c r="BA347" s="924">
        <v>-8.5599999999999987</v>
      </c>
      <c r="BB347" s="924">
        <v>-1.35</v>
      </c>
      <c r="BC347" s="924">
        <v>8.129999999999999</v>
      </c>
      <c r="BE347" s="666">
        <v>2013</v>
      </c>
      <c r="BF347" s="948" t="e">
        <f>#VALUE!</f>
        <v>#VALUE!</v>
      </c>
      <c r="BG347" s="933">
        <v>4.2</v>
      </c>
    </row>
    <row r="348" spans="1:59" ht="11.25" customHeight="1" x14ac:dyDescent="0.2">
      <c r="A348" s="537" t="s">
        <v>381</v>
      </c>
      <c r="B348" s="927" t="s">
        <v>382</v>
      </c>
      <c r="C348" s="994" t="s">
        <v>112</v>
      </c>
      <c r="D348" s="994" t="s">
        <v>4369</v>
      </c>
      <c r="E348" s="794">
        <v>47</v>
      </c>
      <c r="F348" s="526">
        <v>33</v>
      </c>
      <c r="G348" s="526" t="s">
        <v>106</v>
      </c>
      <c r="H348" s="526" t="s">
        <v>106</v>
      </c>
      <c r="I348" s="918">
        <v>300.93</v>
      </c>
      <c r="J348" s="704">
        <f t="shared" si="86"/>
        <v>1.8077293722792678</v>
      </c>
      <c r="K348" s="929">
        <v>1.36</v>
      </c>
      <c r="L348" s="641">
        <v>4</v>
      </c>
      <c r="M348" s="695">
        <f t="shared" si="87"/>
        <v>5.44</v>
      </c>
      <c r="N348" s="923" t="s">
        <v>119</v>
      </c>
      <c r="O348" s="797">
        <v>1.28</v>
      </c>
      <c r="P348" s="660">
        <v>43231</v>
      </c>
      <c r="Q348" s="660">
        <v>43252</v>
      </c>
      <c r="R348" s="695">
        <f t="shared" si="88"/>
        <v>6.2500000000000053</v>
      </c>
      <c r="S348" s="761">
        <f>IF(INDEX(Historical!$D$7:$D$1439,MATCH(B348,Historical!$B$7:$B$1446,0))=0,"n/a",(INDEX(Historical!$C$7:$C$1439,MATCH(B348,Historical!$B$7:$B$1446,0))/INDEX(Historical!$D$7:$D$1439,MATCH(B348,Historical!$B$7:$B$1446,0))-1)*100)</f>
        <v>5.9288537549407216</v>
      </c>
      <c r="T348" s="761">
        <f>IF(INDEX(Historical!$F$7:$F$1432,MATCH(B348,Historical!$B$7:$B$1446,0))=0,"n/a",((INDEX(Historical!$C$7:$C$1439,MATCH(B348,Historical!$B$7:$B$1446,0))/INDEX(Historical!$F$7:$F$1432,MATCH(B348,Historical!$B$7:$B$1446,0)))^(1/3)-1)*100)</f>
        <v>5.3054143687660371</v>
      </c>
      <c r="U348" s="761">
        <f>IF(INDEX(Historical!$H$7:$H$1432,MATCH(B348,Historical!$B$7:$B$1446,0))=0,"n/a",((INDEX(Historical!$C$7:$C$1439,MATCH(B348,Historical!$B$7:$B$1446,0))/INDEX(Historical!$H$7:$H$1432,MATCH(B348,Historical!$B$7:$B$1446,0)))^(1/5)-1)*100)</f>
        <v>8.3462958501015372</v>
      </c>
      <c r="V348" s="761">
        <f>IF(INDEX(Historical!$O$7:$O$1432,MATCH(B348,Historical!$B$7:$B$1446,0))=0,"n/a",((INDEX(Historical!$C$7:$C$1439,MATCH(B348,Historical!$B$7:$B$1446,0))/INDEX(Historical!$O$7:$O$1432,MATCH(B348,Historical!$B$7:$B$1446,0)))^(1/10)-1)*100)</f>
        <v>13.209613876809122</v>
      </c>
      <c r="W348" s="762">
        <f t="shared" si="89"/>
        <v>0.63183495959365965</v>
      </c>
      <c r="X348" s="763">
        <f t="shared" si="90"/>
        <v>1.9409990349073343</v>
      </c>
      <c r="Y348" s="927"/>
      <c r="Z348" s="704">
        <f t="shared" si="91"/>
        <v>39.679066374908828</v>
      </c>
      <c r="AA348" s="937">
        <f t="shared" si="92"/>
        <v>21.949671772428882</v>
      </c>
      <c r="AB348" s="641">
        <v>12</v>
      </c>
      <c r="AC348" s="918">
        <v>13.71</v>
      </c>
      <c r="AD348" s="918">
        <v>1.6</v>
      </c>
      <c r="AE348" s="918">
        <v>1.55</v>
      </c>
      <c r="AF348" s="918">
        <v>8.75</v>
      </c>
      <c r="AG348" s="918">
        <v>41.3</v>
      </c>
      <c r="AH348" s="918">
        <v>37.799999999999997</v>
      </c>
      <c r="AI348" s="918">
        <v>9.99</v>
      </c>
      <c r="AJ348" s="918">
        <v>4.3</v>
      </c>
      <c r="AK348" s="918">
        <v>13.700000000000001</v>
      </c>
      <c r="AL348" s="930">
        <v>17440</v>
      </c>
      <c r="AM348" s="924">
        <v>1.7000000000000002</v>
      </c>
      <c r="AN348" s="918">
        <v>1.1599999999999999</v>
      </c>
      <c r="AO348" s="804">
        <f t="shared" si="93"/>
        <v>-11.795646550048078</v>
      </c>
      <c r="AP348" s="805">
        <f t="shared" si="94"/>
        <v>10.154025222380804</v>
      </c>
      <c r="AQ348" s="938">
        <f t="shared" si="95"/>
        <v>192.16405437794148</v>
      </c>
      <c r="AR348" s="704">
        <f>INDEX(Historical!$C$7:$C$1439,MATCH(B348,Historical!$B$7:$B$1446,0))*IF(AH348="n/a",1.03,IF(AH348&lt;0,1.01,IF(AH348&gt;10,1.1,(1+AH348/100))))</f>
        <v>5.8960000000000008</v>
      </c>
      <c r="AS348" s="937">
        <f t="shared" si="96"/>
        <v>6.4850104000000011</v>
      </c>
      <c r="AT348" s="937">
        <f t="shared" si="101"/>
        <v>7.1335114400000021</v>
      </c>
      <c r="AU348" s="937">
        <f t="shared" si="101"/>
        <v>7.8468625840000028</v>
      </c>
      <c r="AV348" s="937">
        <f t="shared" si="101"/>
        <v>8.6315488424000044</v>
      </c>
      <c r="AW348" s="704">
        <f t="shared" si="98"/>
        <v>35.992933266400016</v>
      </c>
      <c r="AX348" s="812">
        <f t="shared" si="99"/>
        <v>11.960566665470381</v>
      </c>
      <c r="AY348" s="997">
        <v>1</v>
      </c>
      <c r="AZ348" s="924">
        <v>13.56</v>
      </c>
      <c r="BA348" s="924">
        <v>-19.12</v>
      </c>
      <c r="BB348" s="924">
        <v>0.09</v>
      </c>
      <c r="BC348" s="924">
        <v>-3.91</v>
      </c>
      <c r="BE348" s="666">
        <v>1972</v>
      </c>
      <c r="BF348" s="948" t="e">
        <f>#VALUE!</f>
        <v>#VALUE!</v>
      </c>
      <c r="BG348" s="933">
        <v>13.100000000000001</v>
      </c>
    </row>
    <row r="349" spans="1:59" ht="11.25" customHeight="1" x14ac:dyDescent="0.2">
      <c r="A349" s="611" t="s">
        <v>1269</v>
      </c>
      <c r="B349" s="927" t="s">
        <v>1270</v>
      </c>
      <c r="C349" s="994" t="s">
        <v>108</v>
      </c>
      <c r="D349" s="994" t="s">
        <v>4376</v>
      </c>
      <c r="E349" s="794">
        <v>6</v>
      </c>
      <c r="F349" s="526">
        <v>709</v>
      </c>
      <c r="G349" s="526" t="s">
        <v>106</v>
      </c>
      <c r="H349" s="526" t="s">
        <v>106</v>
      </c>
      <c r="I349" s="926">
        <v>21.27</v>
      </c>
      <c r="J349" s="704">
        <f t="shared" si="86"/>
        <v>4.5133991537376588</v>
      </c>
      <c r="K349" s="929">
        <v>0.24</v>
      </c>
      <c r="L349" s="641">
        <v>4</v>
      </c>
      <c r="M349" s="695">
        <f t="shared" si="87"/>
        <v>0.96</v>
      </c>
      <c r="N349" s="923" t="s">
        <v>435</v>
      </c>
      <c r="O349" s="797">
        <v>0.21</v>
      </c>
      <c r="P349" s="919">
        <v>43133</v>
      </c>
      <c r="Q349" s="919">
        <v>43154</v>
      </c>
      <c r="R349" s="695">
        <f t="shared" si="88"/>
        <v>14.285714285714285</v>
      </c>
      <c r="S349" s="761">
        <f>IF(INDEX(Historical!$D$7:$D$1439,MATCH(B349,Historical!$B$7:$B$1446,0))=0,"n/a",(INDEX(Historical!$C$7:$C$1439,MATCH(B349,Historical!$B$7:$B$1446,0))/INDEX(Historical!$D$7:$D$1439,MATCH(B349,Historical!$B$7:$B$1446,0))-1)*100)</f>
        <v>19.999999999999996</v>
      </c>
      <c r="T349" s="761">
        <f>IF(INDEX(Historical!$F$7:$F$1432,MATCH(B349,Historical!$B$7:$B$1446,0))=0,"n/a",((INDEX(Historical!$C$7:$C$1439,MATCH(B349,Historical!$B$7:$B$1446,0))/INDEX(Historical!$F$7:$F$1432,MATCH(B349,Historical!$B$7:$B$1446,0)))^(1/3)-1)*100)</f>
        <v>33.886590016433907</v>
      </c>
      <c r="U349" s="761">
        <f>IF(INDEX(Historical!$H$7:$H$1432,MATCH(B349,Historical!$B$7:$B$1446,0))=0,"n/a",((INDEX(Historical!$C$7:$C$1439,MATCH(B349,Historical!$B$7:$B$1446,0))/INDEX(Historical!$H$7:$H$1432,MATCH(B349,Historical!$B$7:$B$1446,0)))^(1/5)-1)*100)</f>
        <v>68.824175968822004</v>
      </c>
      <c r="V349" s="761">
        <f>IF(INDEX(Historical!$O$7:$O$1432,MATCH(B349,Historical!$B$7:$B$1446,0))=0,"n/a",((INDEX(Historical!$C$7:$C$1439,MATCH(B349,Historical!$B$7:$B$1446,0))/INDEX(Historical!$O$7:$O$1432,MATCH(B349,Historical!$B$7:$B$1446,0)))^(1/10)-1)*100)</f>
        <v>-6.696700846319259</v>
      </c>
      <c r="W349" s="762" t="str">
        <f t="shared" si="89"/>
        <v>n/a</v>
      </c>
      <c r="X349" s="763">
        <f t="shared" si="90"/>
        <v>9.3005643201110821</v>
      </c>
      <c r="Y349" s="718"/>
      <c r="Z349" s="704">
        <f t="shared" si="91"/>
        <v>53.631284916201118</v>
      </c>
      <c r="AA349" s="937">
        <f t="shared" si="92"/>
        <v>11.882681564245809</v>
      </c>
      <c r="AB349" s="641">
        <v>12</v>
      </c>
      <c r="AC349" s="918">
        <v>1.79</v>
      </c>
      <c r="AD349" s="918">
        <v>1.48</v>
      </c>
      <c r="AE349" s="918">
        <v>2.9</v>
      </c>
      <c r="AF349" s="918">
        <v>1.2</v>
      </c>
      <c r="AG349" s="918">
        <v>10.199999999999999</v>
      </c>
      <c r="AH349" s="918">
        <v>-0.6</v>
      </c>
      <c r="AI349" s="918">
        <v>9.0499999999999989</v>
      </c>
      <c r="AJ349" s="918">
        <v>7.3999999999999995</v>
      </c>
      <c r="AK349" s="918">
        <v>8</v>
      </c>
      <c r="AL349" s="930">
        <v>680.21</v>
      </c>
      <c r="AM349" s="924">
        <v>0.1</v>
      </c>
      <c r="AN349" s="918">
        <v>0.21</v>
      </c>
      <c r="AO349" s="804">
        <f t="shared" si="93"/>
        <v>61.454893558313849</v>
      </c>
      <c r="AP349" s="805">
        <f t="shared" si="94"/>
        <v>73.337575122559656</v>
      </c>
      <c r="AQ349" s="938">
        <f t="shared" si="95"/>
        <v>-20.392021960121575</v>
      </c>
      <c r="AR349" s="704">
        <f>INDEX(Historical!$C$7:$C$1439,MATCH(B349,Historical!$B$7:$B$1446,0))*IF(AH349="n/a",1.03,IF(AH349&lt;0,1.01,IF(AH349&gt;10,1.1,(1+AH349/100))))</f>
        <v>0.96960000000000002</v>
      </c>
      <c r="AS349" s="937">
        <f t="shared" si="96"/>
        <v>1.0573488</v>
      </c>
      <c r="AT349" s="937">
        <f t="shared" si="101"/>
        <v>1.1419367040000001</v>
      </c>
      <c r="AU349" s="937">
        <f t="shared" si="101"/>
        <v>1.2332916403200003</v>
      </c>
      <c r="AV349" s="937">
        <f t="shared" si="101"/>
        <v>1.3319549715456003</v>
      </c>
      <c r="AW349" s="704">
        <f t="shared" si="98"/>
        <v>5.7341321158656005</v>
      </c>
      <c r="AX349" s="812">
        <f t="shared" si="99"/>
        <v>26.958778165799718</v>
      </c>
      <c r="AY349" s="997">
        <v>0.94</v>
      </c>
      <c r="AZ349" s="924">
        <v>21.13</v>
      </c>
      <c r="BA349" s="924">
        <v>-33.22</v>
      </c>
      <c r="BB349" s="924">
        <v>-3.25</v>
      </c>
      <c r="BC349" s="924">
        <v>-9.93</v>
      </c>
      <c r="BE349" s="666">
        <v>2013</v>
      </c>
      <c r="BF349" s="948" t="e">
        <f>#VALUE!</f>
        <v>#VALUE!</v>
      </c>
      <c r="BG349" s="933">
        <v>1.0999999999999999</v>
      </c>
    </row>
    <row r="350" spans="1:59" ht="11.25" customHeight="1" x14ac:dyDescent="0.2">
      <c r="A350" s="611" t="s">
        <v>611</v>
      </c>
      <c r="B350" s="927" t="s">
        <v>612</v>
      </c>
      <c r="C350" s="994" t="s">
        <v>247</v>
      </c>
      <c r="D350" s="994" t="s">
        <v>4383</v>
      </c>
      <c r="E350" s="794">
        <v>16</v>
      </c>
      <c r="F350" s="526">
        <v>236</v>
      </c>
      <c r="G350" s="526" t="s">
        <v>115</v>
      </c>
      <c r="H350" s="526" t="s">
        <v>115</v>
      </c>
      <c r="I350" s="926">
        <v>85.02</v>
      </c>
      <c r="J350" s="704">
        <f t="shared" si="86"/>
        <v>3.1992472359444841</v>
      </c>
      <c r="K350" s="929">
        <v>0.68</v>
      </c>
      <c r="L350" s="641">
        <v>4</v>
      </c>
      <c r="M350" s="695">
        <f t="shared" si="87"/>
        <v>2.72</v>
      </c>
      <c r="N350" s="923" t="s">
        <v>107</v>
      </c>
      <c r="O350" s="797">
        <v>0.63</v>
      </c>
      <c r="P350" s="917">
        <v>43585</v>
      </c>
      <c r="Q350" s="917">
        <v>43600</v>
      </c>
      <c r="R350" s="695">
        <f t="shared" si="88"/>
        <v>7.936507936507943</v>
      </c>
      <c r="S350" s="761">
        <f>IF(INDEX(Historical!$D$7:$D$1439,MATCH(B350,Historical!$B$7:$B$1446,0))=0,"n/a",(INDEX(Historical!$C$7:$C$1439,MATCH(B350,Historical!$B$7:$B$1446,0))/INDEX(Historical!$D$7:$D$1439,MATCH(B350,Historical!$B$7:$B$1446,0))-1)*100)</f>
        <v>10.810810810810811</v>
      </c>
      <c r="T350" s="761">
        <f>IF(INDEX(Historical!$F$7:$F$1432,MATCH(B350,Historical!$B$7:$B$1446,0))=0,"n/a",((INDEX(Historical!$C$7:$C$1439,MATCH(B350,Historical!$B$7:$B$1446,0))/INDEX(Historical!$F$7:$F$1432,MATCH(B350,Historical!$B$7:$B$1446,0)))^(1/3)-1)*100)</f>
        <v>10.769155346682258</v>
      </c>
      <c r="U350" s="761">
        <f>IF(INDEX(Historical!$H$7:$H$1432,MATCH(B350,Historical!$B$7:$B$1446,0))=0,"n/a",((INDEX(Historical!$C$7:$C$1439,MATCH(B350,Historical!$B$7:$B$1446,0))/INDEX(Historical!$H$7:$H$1432,MATCH(B350,Historical!$B$7:$B$1446,0)))^(1/5)-1)*100)</f>
        <v>9.5373176577513874</v>
      </c>
      <c r="V350" s="761">
        <f>IF(INDEX(Historical!$O$7:$O$1432,MATCH(B350,Historical!$B$7:$B$1446,0))=0,"n/a",((INDEX(Historical!$C$7:$C$1439,MATCH(B350,Historical!$B$7:$B$1446,0))/INDEX(Historical!$O$7:$O$1432,MATCH(B350,Historical!$B$7:$B$1446,0)))^(1/10)-1)*100)</f>
        <v>12.463644065402768</v>
      </c>
      <c r="W350" s="762">
        <f t="shared" si="89"/>
        <v>0.76521100953336518</v>
      </c>
      <c r="X350" s="763" t="str">
        <f t="shared" si="90"/>
        <v>n/a</v>
      </c>
      <c r="Y350" s="712"/>
      <c r="Z350" s="704">
        <f t="shared" si="91"/>
        <v>133.33333333333334</v>
      </c>
      <c r="AA350" s="937">
        <f t="shared" si="92"/>
        <v>41.67647058823529</v>
      </c>
      <c r="AB350" s="641">
        <v>12</v>
      </c>
      <c r="AC350" s="918">
        <v>2.04</v>
      </c>
      <c r="AD350" s="918">
        <v>3.86</v>
      </c>
      <c r="AE350" s="918">
        <v>2.38</v>
      </c>
      <c r="AF350" s="918">
        <v>6.13</v>
      </c>
      <c r="AG350" s="918">
        <v>12.6</v>
      </c>
      <c r="AH350" s="918">
        <v>-63.3</v>
      </c>
      <c r="AI350" s="918">
        <v>14.549999999999999</v>
      </c>
      <c r="AJ350" s="918">
        <v>-1.0999999999999999</v>
      </c>
      <c r="AK350" s="918">
        <v>10.8</v>
      </c>
      <c r="AL350" s="930">
        <v>10890</v>
      </c>
      <c r="AM350" s="924">
        <v>0.4</v>
      </c>
      <c r="AN350" s="918">
        <v>0.97</v>
      </c>
      <c r="AO350" s="804">
        <f t="shared" si="93"/>
        <v>-28.939905694539419</v>
      </c>
      <c r="AP350" s="805">
        <f t="shared" si="94"/>
        <v>12.736564893695871</v>
      </c>
      <c r="AQ350" s="938">
        <f t="shared" si="95"/>
        <v>236.96472924947193</v>
      </c>
      <c r="AR350" s="704">
        <f>INDEX(Historical!$C$7:$C$1439,MATCH(B350,Historical!$B$7:$B$1446,0))*IF(AH350="n/a",1.03,IF(AH350&lt;0,1.01,IF(AH350&gt;10,1.1,(1+AH350/100))))</f>
        <v>2.4845999999999999</v>
      </c>
      <c r="AS350" s="937">
        <f t="shared" si="96"/>
        <v>2.73306</v>
      </c>
      <c r="AT350" s="937">
        <f t="shared" si="101"/>
        <v>3.0063660000000003</v>
      </c>
      <c r="AU350" s="937">
        <f t="shared" si="101"/>
        <v>3.3070026000000006</v>
      </c>
      <c r="AV350" s="937">
        <f t="shared" si="101"/>
        <v>3.637702860000001</v>
      </c>
      <c r="AW350" s="704">
        <f t="shared" si="98"/>
        <v>15.168731460000002</v>
      </c>
      <c r="AX350" s="812">
        <f t="shared" si="99"/>
        <v>17.841368454481302</v>
      </c>
      <c r="AY350" s="997">
        <v>0.9</v>
      </c>
      <c r="AZ350" s="924">
        <v>10.65</v>
      </c>
      <c r="BA350" s="924">
        <v>-22.43</v>
      </c>
      <c r="BB350" s="924">
        <v>-3.1199999999999997</v>
      </c>
      <c r="BC350" s="924">
        <v>-8.94</v>
      </c>
      <c r="BE350" s="666">
        <v>2004</v>
      </c>
      <c r="BF350" s="948" t="e">
        <f>#VALUE!</f>
        <v>#VALUE!</v>
      </c>
      <c r="BG350" s="933">
        <v>4.3</v>
      </c>
    </row>
    <row r="351" spans="1:59" ht="11.25" customHeight="1" x14ac:dyDescent="0.2">
      <c r="A351" s="537" t="s">
        <v>1315</v>
      </c>
      <c r="B351" s="927" t="s">
        <v>1316</v>
      </c>
      <c r="C351" s="994" t="s">
        <v>108</v>
      </c>
      <c r="D351" s="994" t="s">
        <v>4376</v>
      </c>
      <c r="E351" s="794">
        <v>8</v>
      </c>
      <c r="F351" s="526">
        <v>532</v>
      </c>
      <c r="G351" s="526" t="s">
        <v>115</v>
      </c>
      <c r="H351" s="526" t="s">
        <v>115</v>
      </c>
      <c r="I351" s="926">
        <v>12.68</v>
      </c>
      <c r="J351" s="704">
        <f t="shared" si="86"/>
        <v>4.4164037854889591</v>
      </c>
      <c r="K351" s="929">
        <v>0.14000000000000001</v>
      </c>
      <c r="L351" s="641">
        <v>4</v>
      </c>
      <c r="M351" s="695">
        <f t="shared" si="87"/>
        <v>0.56000000000000005</v>
      </c>
      <c r="N351" s="923" t="s">
        <v>164</v>
      </c>
      <c r="O351" s="797">
        <v>0.11</v>
      </c>
      <c r="P351" s="917">
        <v>43357</v>
      </c>
      <c r="Q351" s="917">
        <v>43374</v>
      </c>
      <c r="R351" s="695">
        <f t="shared" si="88"/>
        <v>27.27272727272728</v>
      </c>
      <c r="S351" s="761">
        <f>IF(INDEX(Historical!$D$7:$D$1439,MATCH(B351,Historical!$B$7:$B$1446,0))=0,"n/a",(INDEX(Historical!$C$7:$C$1439,MATCH(B351,Historical!$B$7:$B$1446,0))/INDEX(Historical!$D$7:$D$1439,MATCH(B351,Historical!$B$7:$B$1446,0))-1)*100)</f>
        <v>46.874999999999979</v>
      </c>
      <c r="T351" s="761">
        <f>IF(INDEX(Historical!$F$7:$F$1432,MATCH(B351,Historical!$B$7:$B$1446,0))=0,"n/a",((INDEX(Historical!$C$7:$C$1439,MATCH(B351,Historical!$B$7:$B$1446,0))/INDEX(Historical!$F$7:$F$1432,MATCH(B351,Historical!$B$7:$B$1446,0)))^(1/3)-1)*100)</f>
        <v>25.111012491738549</v>
      </c>
      <c r="U351" s="761">
        <f>IF(INDEX(Historical!$H$7:$H$1432,MATCH(B351,Historical!$B$7:$B$1446,0))=0,"n/a",((INDEX(Historical!$C$7:$C$1439,MATCH(B351,Historical!$B$7:$B$1446,0))/INDEX(Historical!$H$7:$H$1432,MATCH(B351,Historical!$B$7:$B$1446,0)))^(1/5)-1)*100)</f>
        <v>21.161619749413418</v>
      </c>
      <c r="V351" s="761">
        <f>IF(INDEX(Historical!$O$7:$O$1432,MATCH(B351,Historical!$B$7:$B$1446,0))=0,"n/a",((INDEX(Historical!$C$7:$C$1439,MATCH(B351,Historical!$B$7:$B$1446,0))/INDEX(Historical!$O$7:$O$1432,MATCH(B351,Historical!$B$7:$B$1446,0)))^(1/10)-1)*100)</f>
        <v>-5.1402579264410058</v>
      </c>
      <c r="W351" s="762" t="str">
        <f t="shared" si="89"/>
        <v>n/a</v>
      </c>
      <c r="X351" s="763">
        <f t="shared" si="90"/>
        <v>1.9963792216427754</v>
      </c>
      <c r="Y351" s="715"/>
      <c r="Z351" s="704">
        <f t="shared" si="91"/>
        <v>47.058823529411768</v>
      </c>
      <c r="AA351" s="937">
        <f t="shared" si="92"/>
        <v>10.655462184873949</v>
      </c>
      <c r="AB351" s="641">
        <v>12</v>
      </c>
      <c r="AC351" s="918">
        <v>1.19</v>
      </c>
      <c r="AD351" s="918">
        <v>1.33</v>
      </c>
      <c r="AE351" s="918">
        <v>3.48</v>
      </c>
      <c r="AF351" s="918">
        <v>1.35</v>
      </c>
      <c r="AG351" s="918">
        <v>13.200000000000001</v>
      </c>
      <c r="AH351" s="918">
        <v>37.4</v>
      </c>
      <c r="AI351" s="918">
        <v>6.84</v>
      </c>
      <c r="AJ351" s="918">
        <v>10.6</v>
      </c>
      <c r="AK351" s="918">
        <v>8</v>
      </c>
      <c r="AL351" s="930">
        <v>13730</v>
      </c>
      <c r="AM351" s="924">
        <v>0.89999999999999991</v>
      </c>
      <c r="AN351" s="918">
        <v>0.87</v>
      </c>
      <c r="AO351" s="804">
        <f t="shared" si="93"/>
        <v>14.922561350028429</v>
      </c>
      <c r="AP351" s="805">
        <f t="shared" si="94"/>
        <v>25.578023534902378</v>
      </c>
      <c r="AQ351" s="938">
        <f t="shared" si="95"/>
        <v>-20.042027846346866</v>
      </c>
      <c r="AR351" s="704">
        <f>INDEX(Historical!$C$7:$C$1439,MATCH(B351,Historical!$B$7:$B$1446,0))*IF(AH351="n/a",1.03,IF(AH351&lt;0,1.01,IF(AH351&gt;10,1.1,(1+AH351/100))))</f>
        <v>0.51700000000000002</v>
      </c>
      <c r="AS351" s="937">
        <f t="shared" si="96"/>
        <v>0.55236280000000004</v>
      </c>
      <c r="AT351" s="937">
        <f t="shared" si="101"/>
        <v>0.59655182400000006</v>
      </c>
      <c r="AU351" s="937">
        <f t="shared" si="101"/>
        <v>0.64427596992000014</v>
      </c>
      <c r="AV351" s="937">
        <f t="shared" si="101"/>
        <v>0.69581804751360021</v>
      </c>
      <c r="AW351" s="704">
        <f t="shared" si="98"/>
        <v>3.0060086414336005</v>
      </c>
      <c r="AX351" s="812">
        <f t="shared" si="99"/>
        <v>23.706692755785493</v>
      </c>
      <c r="AY351" s="997">
        <v>1.35</v>
      </c>
      <c r="AZ351" s="924">
        <v>14.030000000000001</v>
      </c>
      <c r="BA351" s="924">
        <v>-23.27</v>
      </c>
      <c r="BB351" s="924">
        <v>-7.04</v>
      </c>
      <c r="BC351" s="924">
        <v>-11.95</v>
      </c>
      <c r="BE351" s="666">
        <v>2011</v>
      </c>
      <c r="BF351" s="948" t="e">
        <f>#VALUE!</f>
        <v>#VALUE!</v>
      </c>
      <c r="BG351" s="933">
        <v>1.2</v>
      </c>
    </row>
    <row r="352" spans="1:59" ht="11.25" customHeight="1" x14ac:dyDescent="0.2">
      <c r="A352" s="611" t="s">
        <v>3854</v>
      </c>
      <c r="B352" s="927" t="s">
        <v>3855</v>
      </c>
      <c r="C352" s="994" t="s">
        <v>108</v>
      </c>
      <c r="D352" s="994" t="s">
        <v>4368</v>
      </c>
      <c r="E352" s="794">
        <v>5</v>
      </c>
      <c r="F352" s="526">
        <v>837</v>
      </c>
      <c r="G352" s="526" t="s">
        <v>106</v>
      </c>
      <c r="H352" s="526" t="s">
        <v>106</v>
      </c>
      <c r="I352" s="926">
        <v>33.25</v>
      </c>
      <c r="J352" s="704">
        <f t="shared" si="86"/>
        <v>2.4060150375939853</v>
      </c>
      <c r="K352" s="929">
        <v>0.2</v>
      </c>
      <c r="L352" s="641">
        <v>4</v>
      </c>
      <c r="M352" s="695">
        <f t="shared" si="87"/>
        <v>0.8</v>
      </c>
      <c r="N352" s="923" t="s">
        <v>238</v>
      </c>
      <c r="O352" s="797">
        <v>0.19</v>
      </c>
      <c r="P352" s="917">
        <v>43406</v>
      </c>
      <c r="Q352" s="917">
        <v>43420</v>
      </c>
      <c r="R352" s="695">
        <f t="shared" si="88"/>
        <v>5.2631578947368469</v>
      </c>
      <c r="S352" s="761">
        <f>IF(INDEX(Historical!$D$7:$D$1439,MATCH(B352,Historical!$B$7:$B$1446,0))=0,"n/a",(INDEX(Historical!$C$7:$C$1439,MATCH(B352,Historical!$B$7:$B$1446,0))/INDEX(Historical!$D$7:$D$1439,MATCH(B352,Historical!$B$7:$B$1446,0))-1)*100)</f>
        <v>29.090909090909079</v>
      </c>
      <c r="T352" s="761">
        <f>IF(INDEX(Historical!$F$7:$F$1432,MATCH(B352,Historical!$B$7:$B$1446,0))=0,"n/a",((INDEX(Historical!$C$7:$C$1439,MATCH(B352,Historical!$B$7:$B$1446,0))/INDEX(Historical!$F$7:$F$1432,MATCH(B352,Historical!$B$7:$B$1446,0)))^(1/3)-1)*100)</f>
        <v>33.263852688477982</v>
      </c>
      <c r="U352" s="761" t="str">
        <f>IF(INDEX(Historical!$H$7:$H$1432,MATCH(B352,Historical!$B$7:$B$1446,0))=0,"n/a",((INDEX(Historical!$C$7:$C$1439,MATCH(B352,Historical!$B$7:$B$1446,0))/INDEX(Historical!$H$7:$H$1432,MATCH(B352,Historical!$B$7:$B$1446,0)))^(1/5)-1)*100)</f>
        <v>n/a</v>
      </c>
      <c r="V352" s="761" t="str">
        <f>IF(INDEX(Historical!$O$7:$O$1432,MATCH(B352,Historical!$B$7:$B$1446,0))=0,"n/a",((INDEX(Historical!$C$7:$C$1439,MATCH(B352,Historical!$B$7:$B$1446,0))/INDEX(Historical!$O$7:$O$1432,MATCH(B352,Historical!$B$7:$B$1446,0)))^(1/10)-1)*100)</f>
        <v>n/a</v>
      </c>
      <c r="W352" s="762" t="str">
        <f t="shared" si="89"/>
        <v>n/a</v>
      </c>
      <c r="X352" s="763" t="str">
        <f t="shared" si="90"/>
        <v>n/a</v>
      </c>
      <c r="Y352" s="928"/>
      <c r="Z352" s="704">
        <f t="shared" si="91"/>
        <v>24.169184290030213</v>
      </c>
      <c r="AA352" s="937">
        <f t="shared" si="92"/>
        <v>10.045317220543806</v>
      </c>
      <c r="AB352" s="641">
        <v>12</v>
      </c>
      <c r="AC352" s="918">
        <v>3.31</v>
      </c>
      <c r="AD352" s="918" t="s">
        <v>137</v>
      </c>
      <c r="AE352" s="918">
        <v>3.12</v>
      </c>
      <c r="AF352" s="918">
        <v>1</v>
      </c>
      <c r="AG352" s="918">
        <v>10.8</v>
      </c>
      <c r="AH352" s="918">
        <v>25.2</v>
      </c>
      <c r="AI352" s="918">
        <v>-3.7699999999999996</v>
      </c>
      <c r="AJ352" s="918">
        <v>25.7</v>
      </c>
      <c r="AK352" s="918" t="s">
        <v>137</v>
      </c>
      <c r="AL352" s="930">
        <v>319.2</v>
      </c>
      <c r="AM352" s="924">
        <v>4.8</v>
      </c>
      <c r="AN352" s="918">
        <v>0.02</v>
      </c>
      <c r="AO352" s="804" t="str">
        <f t="shared" si="93"/>
        <v>n/a</v>
      </c>
      <c r="AP352" s="805" t="str">
        <f t="shared" si="94"/>
        <v>n/a</v>
      </c>
      <c r="AQ352" s="938">
        <f t="shared" si="95"/>
        <v>-33.182446682381418</v>
      </c>
      <c r="AR352" s="704">
        <f>INDEX(Historical!$C$7:$C$1439,MATCH(B352,Historical!$B$7:$B$1446,0))*IF(AH352="n/a",1.03,IF(AH352&lt;0,1.01,IF(AH352&gt;10,1.1,(1+AH352/100))))</f>
        <v>0.78100000000000003</v>
      </c>
      <c r="AS352" s="937">
        <f t="shared" si="96"/>
        <v>0.78881000000000001</v>
      </c>
      <c r="AT352" s="937">
        <f t="shared" si="101"/>
        <v>0.81247429999999998</v>
      </c>
      <c r="AU352" s="937">
        <f t="shared" si="101"/>
        <v>0.83684852899999995</v>
      </c>
      <c r="AV352" s="937">
        <f t="shared" si="101"/>
        <v>0.86195398486999997</v>
      </c>
      <c r="AW352" s="704">
        <f t="shared" si="98"/>
        <v>4.0810868138699998</v>
      </c>
      <c r="AX352" s="812">
        <f t="shared" si="99"/>
        <v>12.27394530487218</v>
      </c>
      <c r="AY352" s="997">
        <v>0.3</v>
      </c>
      <c r="AZ352" s="924">
        <v>2.0299999999999998</v>
      </c>
      <c r="BA352" s="924">
        <v>-31.4</v>
      </c>
      <c r="BB352" s="924">
        <v>-6.03</v>
      </c>
      <c r="BC352" s="924">
        <v>-17.79</v>
      </c>
      <c r="BE352" s="666">
        <v>2014</v>
      </c>
      <c r="BF352" s="948" t="e">
        <f>#VALUE!</f>
        <v>#VALUE!</v>
      </c>
      <c r="BG352" s="933">
        <v>1.5</v>
      </c>
    </row>
    <row r="353" spans="1:59" ht="11.25" customHeight="1" x14ac:dyDescent="0.2">
      <c r="A353" s="537" t="s">
        <v>1307</v>
      </c>
      <c r="B353" s="927" t="s">
        <v>1308</v>
      </c>
      <c r="C353" s="994" t="s">
        <v>108</v>
      </c>
      <c r="D353" s="994" t="s">
        <v>4376</v>
      </c>
      <c r="E353" s="794">
        <v>8</v>
      </c>
      <c r="F353" s="526">
        <v>491</v>
      </c>
      <c r="G353" s="526" t="s">
        <v>37</v>
      </c>
      <c r="H353" s="526" t="s">
        <v>37</v>
      </c>
      <c r="I353" s="926">
        <v>16.09</v>
      </c>
      <c r="J353" s="704">
        <f t="shared" si="86"/>
        <v>2.4860161591050343</v>
      </c>
      <c r="K353" s="936">
        <v>0.1</v>
      </c>
      <c r="L353" s="641">
        <v>4</v>
      </c>
      <c r="M353" s="695">
        <f t="shared" si="87"/>
        <v>0.4</v>
      </c>
      <c r="N353" s="923" t="s">
        <v>460</v>
      </c>
      <c r="O353" s="801">
        <v>8.6699999999999999E-2</v>
      </c>
      <c r="P353" s="660">
        <v>43195</v>
      </c>
      <c r="Q353" s="660">
        <v>43210</v>
      </c>
      <c r="R353" s="695">
        <f t="shared" si="88"/>
        <v>15.340253748558256</v>
      </c>
      <c r="S353" s="761">
        <f>IF(INDEX(Historical!$D$7:$D$1439,MATCH(B353,Historical!$B$7:$B$1446,0))=0,"n/a",(INDEX(Historical!$C$7:$C$1439,MATCH(B353,Historical!$B$7:$B$1446,0))/INDEX(Historical!$D$7:$D$1439,MATCH(B353,Historical!$B$7:$B$1446,0))-1)*100)</f>
        <v>20.843749999999982</v>
      </c>
      <c r="T353" s="761">
        <f>IF(INDEX(Historical!$F$7:$F$1432,MATCH(B353,Historical!$B$7:$B$1446,0))=0,"n/a",((INDEX(Historical!$C$7:$C$1439,MATCH(B353,Historical!$B$7:$B$1446,0))/INDEX(Historical!$F$7:$F$1432,MATCH(B353,Historical!$B$7:$B$1446,0)))^(1/3)-1)*100)</f>
        <v>15.140279184989103</v>
      </c>
      <c r="U353" s="761">
        <f>IF(INDEX(Historical!$H$7:$H$1432,MATCH(B353,Historical!$B$7:$B$1446,0))=0,"n/a",((INDEX(Historical!$C$7:$C$1439,MATCH(B353,Historical!$B$7:$B$1446,0))/INDEX(Historical!$H$7:$H$1432,MATCH(B353,Historical!$B$7:$B$1446,0)))^(1/5)-1)*100)</f>
        <v>16.239723087858259</v>
      </c>
      <c r="V353" s="761">
        <f>IF(INDEX(Historical!$O$7:$O$1432,MATCH(B353,Historical!$B$7:$B$1446,0))=0,"n/a",((INDEX(Historical!$C$7:$C$1439,MATCH(B353,Historical!$B$7:$B$1446,0))/INDEX(Historical!$O$7:$O$1432,MATCH(B353,Historical!$B$7:$B$1446,0)))^(1/10)-1)*100)</f>
        <v>11.82955636337708</v>
      </c>
      <c r="W353" s="762">
        <f t="shared" si="89"/>
        <v>1.3728091391604962</v>
      </c>
      <c r="X353" s="763" t="str">
        <f t="shared" si="90"/>
        <v>n/a</v>
      </c>
      <c r="Y353" s="730" t="s">
        <v>4209</v>
      </c>
      <c r="Z353" s="704">
        <f t="shared" si="91"/>
        <v>28.98550724637682</v>
      </c>
      <c r="AA353" s="937">
        <f t="shared" si="92"/>
        <v>11.659420289855074</v>
      </c>
      <c r="AB353" s="641">
        <v>12</v>
      </c>
      <c r="AC353" s="918">
        <v>1.38</v>
      </c>
      <c r="AD353" s="918" t="s">
        <v>137</v>
      </c>
      <c r="AE353" s="918">
        <v>3.92</v>
      </c>
      <c r="AF353" s="918">
        <v>1.26</v>
      </c>
      <c r="AG353" s="918">
        <v>11.200000000000001</v>
      </c>
      <c r="AH353" s="918">
        <v>34.9</v>
      </c>
      <c r="AI353" s="918">
        <v>11.92</v>
      </c>
      <c r="AJ353" s="918">
        <v>-0.89999999999999991</v>
      </c>
      <c r="AK353" s="918" t="s">
        <v>137</v>
      </c>
      <c r="AL353" s="930">
        <v>651.16</v>
      </c>
      <c r="AM353" s="924">
        <v>1.6</v>
      </c>
      <c r="AN353" s="918">
        <v>1.2</v>
      </c>
      <c r="AO353" s="804">
        <f t="shared" si="93"/>
        <v>7.0663189571082192</v>
      </c>
      <c r="AP353" s="805">
        <f t="shared" si="94"/>
        <v>18.725739246963293</v>
      </c>
      <c r="AQ353" s="938">
        <f t="shared" si="95"/>
        <v>-19.196068398135225</v>
      </c>
      <c r="AR353" s="704">
        <f>INDEX(Historical!$C$7:$C$1439,MATCH(B353,Historical!$B$7:$B$1446,0))*IF(AH353="n/a",1.03,IF(AH353&lt;0,1.01,IF(AH353&gt;10,1.1,(1+AH353/100))))</f>
        <v>0.42537000000000003</v>
      </c>
      <c r="AS353" s="937">
        <f t="shared" si="96"/>
        <v>0.46790700000000007</v>
      </c>
      <c r="AT353" s="937">
        <f t="shared" si="101"/>
        <v>0.4819442100000001</v>
      </c>
      <c r="AU353" s="937">
        <f t="shared" si="101"/>
        <v>0.49640253630000009</v>
      </c>
      <c r="AV353" s="937">
        <f t="shared" si="101"/>
        <v>0.51129461238900009</v>
      </c>
      <c r="AW353" s="704">
        <f t="shared" si="98"/>
        <v>2.3829183586890004</v>
      </c>
      <c r="AX353" s="812">
        <f t="shared" si="99"/>
        <v>14.809933863822252</v>
      </c>
      <c r="AY353" s="997">
        <v>1</v>
      </c>
      <c r="AZ353" s="924">
        <v>8.7900000000000009</v>
      </c>
      <c r="BA353" s="924">
        <v>-27.279999999999998</v>
      </c>
      <c r="BB353" s="924">
        <v>-4.47</v>
      </c>
      <c r="BC353" s="924">
        <v>-12.41</v>
      </c>
      <c r="BE353" s="666">
        <v>2011</v>
      </c>
      <c r="BF353" s="948" t="e">
        <f>#VALUE!</f>
        <v>#VALUE!</v>
      </c>
      <c r="BG353" s="933">
        <v>1.3</v>
      </c>
    </row>
    <row r="354" spans="1:59" s="840" customFormat="1" ht="11.25" customHeight="1" x14ac:dyDescent="0.2">
      <c r="A354" s="699" t="s">
        <v>4228</v>
      </c>
      <c r="B354" s="848" t="s">
        <v>4223</v>
      </c>
      <c r="C354" s="994" t="s">
        <v>4227</v>
      </c>
      <c r="D354" s="994" t="s">
        <v>4362</v>
      </c>
      <c r="E354" s="820">
        <v>5</v>
      </c>
      <c r="F354" s="526">
        <v>818</v>
      </c>
      <c r="G354" s="1151" t="s">
        <v>106</v>
      </c>
      <c r="H354" s="1151" t="s">
        <v>106</v>
      </c>
      <c r="I354" s="1146">
        <v>15.8</v>
      </c>
      <c r="J354" s="822">
        <f t="shared" si="86"/>
        <v>2.1518987341772151</v>
      </c>
      <c r="K354" s="846">
        <v>0.17</v>
      </c>
      <c r="L354" s="1147">
        <v>2</v>
      </c>
      <c r="M354" s="825">
        <f t="shared" si="87"/>
        <v>0.34</v>
      </c>
      <c r="N354" s="1147" t="s">
        <v>4229</v>
      </c>
      <c r="O354" s="847">
        <v>0.15</v>
      </c>
      <c r="P354" s="853">
        <v>43278</v>
      </c>
      <c r="Q354" s="853">
        <v>43291</v>
      </c>
      <c r="R354" s="825">
        <f t="shared" si="88"/>
        <v>13.333333333333346</v>
      </c>
      <c r="S354" s="761">
        <f>IF(INDEX(Historical!$D$7:$D$1439,MATCH(B354,Historical!$B$7:$B$1446,0))=0,"n/a",(INDEX(Historical!$C$7:$C$1439,MATCH(B354,Historical!$B$7:$B$1446,0))/INDEX(Historical!$D$7:$D$1439,MATCH(B354,Historical!$B$7:$B$1446,0))-1)*100)</f>
        <v>6.6666666666666652</v>
      </c>
      <c r="T354" s="761">
        <f>IF(INDEX(Historical!$F$7:$F$1432,MATCH(B354,Historical!$B$7:$B$1446,0))=0,"n/a",((INDEX(Historical!$C$7:$C$1439,MATCH(B354,Historical!$B$7:$B$1446,0))/INDEX(Historical!$F$7:$F$1432,MATCH(B354,Historical!$B$7:$B$1446,0)))^(1/3)-1)*100)</f>
        <v>16.960709528514649</v>
      </c>
      <c r="U354" s="761">
        <f>IF(INDEX(Historical!$H$7:$H$1432,MATCH(B354,Historical!$B$7:$B$1446,0))=0,"n/a",((INDEX(Historical!$C$7:$C$1439,MATCH(B354,Historical!$B$7:$B$1446,0))/INDEX(Historical!$H$7:$H$1432,MATCH(B354,Historical!$B$7:$B$1446,0)))^(1/5)-1)*100)</f>
        <v>26.19146889603865</v>
      </c>
      <c r="V354" s="761" t="str">
        <f>IF(INDEX(Historical!$O$7:$O$1432,MATCH(B354,Historical!$B$7:$B$1446,0))=0,"n/a",((INDEX(Historical!$C$7:$C$1439,MATCH(B354,Historical!$B$7:$B$1446,0))/INDEX(Historical!$O$7:$O$1432,MATCH(B354,Historical!$B$7:$B$1446,0)))^(1/10)-1)*100)</f>
        <v>n/a</v>
      </c>
      <c r="W354" s="829" t="str">
        <f t="shared" si="89"/>
        <v>n/a</v>
      </c>
      <c r="X354" s="830">
        <f t="shared" si="90"/>
        <v>1.0434848165752451</v>
      </c>
      <c r="Y354" s="848"/>
      <c r="Z354" s="822">
        <f t="shared" si="91"/>
        <v>39.534883720930239</v>
      </c>
      <c r="AA354" s="832">
        <f t="shared" si="92"/>
        <v>18.372093023255815</v>
      </c>
      <c r="AB354" s="1151">
        <v>12</v>
      </c>
      <c r="AC354" s="1146">
        <v>0.86</v>
      </c>
      <c r="AD354" s="1146">
        <v>1.23</v>
      </c>
      <c r="AE354" s="1146">
        <v>1.74</v>
      </c>
      <c r="AF354" s="1146">
        <v>3.77</v>
      </c>
      <c r="AG354" s="1146">
        <v>19.600000000000001</v>
      </c>
      <c r="AH354" s="1146">
        <v>26.400000000000002</v>
      </c>
      <c r="AI354" s="1146">
        <v>7.95</v>
      </c>
      <c r="AJ354" s="1146">
        <v>25.1</v>
      </c>
      <c r="AK354" s="1146">
        <v>15</v>
      </c>
      <c r="AL354" s="1146">
        <v>497.07</v>
      </c>
      <c r="AM354" s="1146">
        <v>17.599999999999998</v>
      </c>
      <c r="AN354" s="1146">
        <v>0.05</v>
      </c>
      <c r="AO354" s="836">
        <f t="shared" si="93"/>
        <v>9.9712746069600513</v>
      </c>
      <c r="AP354" s="837">
        <f t="shared" si="94"/>
        <v>28.343367630215866</v>
      </c>
      <c r="AQ354" s="838">
        <f t="shared" si="95"/>
        <v>75.452165937898116</v>
      </c>
      <c r="AR354" s="704">
        <f>INDEX(Historical!$C$7:$C$1439,MATCH(B354,Historical!$B$7:$B$1446,0))*IF(AH354="n/a",1.03,IF(AH354&lt;0,1.01,IF(AH354&gt;10,1.1,(1+AH354/100))))</f>
        <v>0.35200000000000004</v>
      </c>
      <c r="AS354" s="832">
        <f t="shared" si="96"/>
        <v>0.37998399999999999</v>
      </c>
      <c r="AT354" s="832">
        <f t="shared" si="101"/>
        <v>0.41798240000000003</v>
      </c>
      <c r="AU354" s="832">
        <f t="shared" si="101"/>
        <v>0.45978064000000007</v>
      </c>
      <c r="AV354" s="832">
        <f t="shared" si="101"/>
        <v>0.50575870400000011</v>
      </c>
      <c r="AW354" s="822">
        <f t="shared" si="98"/>
        <v>2.1155057440000005</v>
      </c>
      <c r="AX354" s="839">
        <f t="shared" si="99"/>
        <v>13.389276860759496</v>
      </c>
      <c r="AY354" s="896">
        <v>0.99</v>
      </c>
      <c r="AZ354" s="895">
        <v>3.6700000000000004</v>
      </c>
      <c r="BA354" s="895">
        <v>-30.819999999999997</v>
      </c>
      <c r="BB354" s="895">
        <v>-8.2600000000000016</v>
      </c>
      <c r="BC354" s="895">
        <v>-12.32</v>
      </c>
      <c r="BD354" s="964"/>
      <c r="BE354" s="666">
        <v>2014</v>
      </c>
      <c r="BF354" s="948" t="e">
        <f>#VALUE!</f>
        <v>#VALUE!</v>
      </c>
      <c r="BG354" s="895">
        <v>12.8</v>
      </c>
    </row>
    <row r="355" spans="1:59" ht="11.25" customHeight="1" x14ac:dyDescent="0.2">
      <c r="A355" s="611" t="s">
        <v>619</v>
      </c>
      <c r="B355" s="927" t="s">
        <v>620</v>
      </c>
      <c r="C355" s="994" t="s">
        <v>112</v>
      </c>
      <c r="D355" s="994" t="s">
        <v>4359</v>
      </c>
      <c r="E355" s="794">
        <v>17</v>
      </c>
      <c r="F355" s="526">
        <v>202</v>
      </c>
      <c r="G355" s="526" t="s">
        <v>37</v>
      </c>
      <c r="H355" s="526" t="s">
        <v>106</v>
      </c>
      <c r="I355" s="926">
        <v>32.99</v>
      </c>
      <c r="J355" s="704">
        <f t="shared" si="86"/>
        <v>2.3795089421036675</v>
      </c>
      <c r="K355" s="929">
        <v>0.19625000000000001</v>
      </c>
      <c r="L355" s="641">
        <v>4</v>
      </c>
      <c r="M355" s="695">
        <f t="shared" si="87"/>
        <v>0.78500000000000003</v>
      </c>
      <c r="N355" s="923" t="s">
        <v>152</v>
      </c>
      <c r="O355" s="797">
        <v>0.19500000000000001</v>
      </c>
      <c r="P355" s="917">
        <v>43510</v>
      </c>
      <c r="Q355" s="917">
        <v>43546</v>
      </c>
      <c r="R355" s="695">
        <f t="shared" si="88"/>
        <v>0.64102564102564163</v>
      </c>
      <c r="S355" s="761">
        <f>IF(INDEX(Historical!$D$7:$D$1439,MATCH(B355,Historical!$B$7:$B$1446,0))=0,"n/a",(INDEX(Historical!$C$7:$C$1439,MATCH(B355,Historical!$B$7:$B$1446,0))/INDEX(Historical!$D$7:$D$1439,MATCH(B355,Historical!$B$7:$B$1446,0))-1)*100)</f>
        <v>2.6578073089700949</v>
      </c>
      <c r="T355" s="761">
        <f>IF(INDEX(Historical!$F$7:$F$1432,MATCH(B355,Historical!$B$7:$B$1446,0))=0,"n/a",((INDEX(Historical!$C$7:$C$1439,MATCH(B355,Historical!$B$7:$B$1446,0))/INDEX(Historical!$F$7:$F$1432,MATCH(B355,Historical!$B$7:$B$1446,0)))^(1/3)-1)*100)</f>
        <v>2.7076957882373964</v>
      </c>
      <c r="U355" s="761">
        <f>IF(INDEX(Historical!$H$7:$H$1432,MATCH(B355,Historical!$B$7:$B$1446,0))=0,"n/a",((INDEX(Historical!$C$7:$C$1439,MATCH(B355,Historical!$B$7:$B$1446,0))/INDEX(Historical!$H$7:$H$1432,MATCH(B355,Historical!$B$7:$B$1446,0)))^(1/5)-1)*100)</f>
        <v>2.8113921485983351</v>
      </c>
      <c r="V355" s="761">
        <f>IF(INDEX(Historical!$O$7:$O$1432,MATCH(B355,Historical!$B$7:$B$1446,0))=0,"n/a",((INDEX(Historical!$C$7:$C$1439,MATCH(B355,Historical!$B$7:$B$1446,0))/INDEX(Historical!$O$7:$O$1432,MATCH(B355,Historical!$B$7:$B$1446,0)))^(1/10)-1)*100)</f>
        <v>7.1656989825312323</v>
      </c>
      <c r="W355" s="762">
        <f t="shared" si="89"/>
        <v>0.39234025256322319</v>
      </c>
      <c r="X355" s="763">
        <f t="shared" si="90"/>
        <v>0.26274692977554537</v>
      </c>
      <c r="Y355" s="928"/>
      <c r="Z355" s="704">
        <f t="shared" si="91"/>
        <v>70.089285714285708</v>
      </c>
      <c r="AA355" s="937">
        <f t="shared" si="92"/>
        <v>29.455357142857142</v>
      </c>
      <c r="AB355" s="641">
        <v>12</v>
      </c>
      <c r="AC355" s="918">
        <v>1.1200000000000001</v>
      </c>
      <c r="AD355" s="918">
        <v>3.27</v>
      </c>
      <c r="AE355" s="918">
        <v>1.22</v>
      </c>
      <c r="AF355" s="918">
        <v>5.54</v>
      </c>
      <c r="AG355" s="918">
        <v>20.100000000000001</v>
      </c>
      <c r="AH355" s="918">
        <v>-10.199999999999999</v>
      </c>
      <c r="AI355" s="918">
        <v>14.96</v>
      </c>
      <c r="AJ355" s="918">
        <v>10.7</v>
      </c>
      <c r="AK355" s="918">
        <v>9.02</v>
      </c>
      <c r="AL355" s="930">
        <v>2450</v>
      </c>
      <c r="AM355" s="924">
        <v>0.2</v>
      </c>
      <c r="AN355" s="918">
        <v>7.0000000000000007E-2</v>
      </c>
      <c r="AO355" s="804">
        <f t="shared" si="93"/>
        <v>-24.26445605215514</v>
      </c>
      <c r="AP355" s="805">
        <f t="shared" si="94"/>
        <v>5.1909010907020026</v>
      </c>
      <c r="AQ355" s="938">
        <f t="shared" si="95"/>
        <v>169.30583900211843</v>
      </c>
      <c r="AR355" s="704">
        <f>INDEX(Historical!$C$7:$C$1439,MATCH(B355,Historical!$B$7:$B$1446,0))*IF(AH355="n/a",1.03,IF(AH355&lt;0,1.01,IF(AH355&gt;10,1.1,(1+AH355/100))))</f>
        <v>0.78022499999999995</v>
      </c>
      <c r="AS355" s="937">
        <f t="shared" si="96"/>
        <v>0.85824750000000005</v>
      </c>
      <c r="AT355" s="937">
        <f t="shared" si="101"/>
        <v>0.93566142450000012</v>
      </c>
      <c r="AU355" s="937">
        <f t="shared" si="101"/>
        <v>1.0200580849899001</v>
      </c>
      <c r="AV355" s="937">
        <f t="shared" si="101"/>
        <v>1.1120673242559891</v>
      </c>
      <c r="AW355" s="704">
        <f t="shared" si="98"/>
        <v>4.7062593337458889</v>
      </c>
      <c r="AX355" s="812">
        <f t="shared" si="99"/>
        <v>14.265714864340371</v>
      </c>
      <c r="AY355" s="997">
        <v>0.8</v>
      </c>
      <c r="AZ355" s="924">
        <v>10.89</v>
      </c>
      <c r="BA355" s="924">
        <v>-32.300000000000004</v>
      </c>
      <c r="BB355" s="924">
        <v>-12.75</v>
      </c>
      <c r="BC355" s="924">
        <v>-19.32</v>
      </c>
      <c r="BE355" s="666">
        <v>2003</v>
      </c>
      <c r="BF355" s="948" t="e">
        <f>#VALUE!</f>
        <v>#VALUE!</v>
      </c>
      <c r="BG355" s="933">
        <v>12.3</v>
      </c>
    </row>
    <row r="356" spans="1:59" ht="11.25" customHeight="1" x14ac:dyDescent="0.2">
      <c r="A356" s="537" t="s">
        <v>1299</v>
      </c>
      <c r="B356" s="927" t="s">
        <v>1300</v>
      </c>
      <c r="C356" s="994" t="s">
        <v>247</v>
      </c>
      <c r="D356" s="994" t="s">
        <v>4354</v>
      </c>
      <c r="E356" s="794">
        <v>10</v>
      </c>
      <c r="F356" s="526">
        <v>345</v>
      </c>
      <c r="G356" s="526" t="s">
        <v>115</v>
      </c>
      <c r="H356" s="526" t="s">
        <v>115</v>
      </c>
      <c r="I356" s="926">
        <v>191.89</v>
      </c>
      <c r="J356" s="704">
        <f t="shared" si="86"/>
        <v>2.8349575277502743</v>
      </c>
      <c r="K356" s="929">
        <v>1.36</v>
      </c>
      <c r="L356" s="641">
        <v>4</v>
      </c>
      <c r="M356" s="695">
        <f t="shared" si="87"/>
        <v>5.44</v>
      </c>
      <c r="N356" s="923" t="s">
        <v>610</v>
      </c>
      <c r="O356" s="797">
        <v>1.03</v>
      </c>
      <c r="P356" s="917">
        <v>43537</v>
      </c>
      <c r="Q356" s="917">
        <v>43552</v>
      </c>
      <c r="R356" s="695">
        <f t="shared" si="88"/>
        <v>32.038834951456316</v>
      </c>
      <c r="S356" s="761">
        <f>IF(INDEX(Historical!$D$7:$D$1439,MATCH(B356,Historical!$B$7:$B$1446,0))=0,"n/a",(INDEX(Historical!$C$7:$C$1439,MATCH(B356,Historical!$B$7:$B$1446,0))/INDEX(Historical!$D$7:$D$1439,MATCH(B356,Historical!$B$7:$B$1446,0))-1)*100)</f>
        <v>15.730337078651679</v>
      </c>
      <c r="T356" s="761">
        <f>IF(INDEX(Historical!$F$7:$F$1432,MATCH(B356,Historical!$B$7:$B$1446,0))=0,"n/a",((INDEX(Historical!$C$7:$C$1439,MATCH(B356,Historical!$B$7:$B$1446,0))/INDEX(Historical!$F$7:$F$1432,MATCH(B356,Historical!$B$7:$B$1446,0)))^(1/3)-1)*100)</f>
        <v>20.409773010338284</v>
      </c>
      <c r="U356" s="761">
        <f>IF(INDEX(Historical!$H$7:$H$1432,MATCH(B356,Historical!$B$7:$B$1446,0))=0,"n/a",((INDEX(Historical!$C$7:$C$1439,MATCH(B356,Historical!$B$7:$B$1446,0))/INDEX(Historical!$H$7:$H$1432,MATCH(B356,Historical!$B$7:$B$1446,0)))^(1/5)-1)*100)</f>
        <v>21.437976918839396</v>
      </c>
      <c r="V356" s="761">
        <f>IF(INDEX(Historical!$O$7:$O$1432,MATCH(B356,Historical!$B$7:$B$1446,0))=0,"n/a",((INDEX(Historical!$C$7:$C$1439,MATCH(B356,Historical!$B$7:$B$1446,0))/INDEX(Historical!$O$7:$O$1432,MATCH(B356,Historical!$B$7:$B$1446,0)))^(1/10)-1)*100)</f>
        <v>16.430153669199843</v>
      </c>
      <c r="W356" s="762">
        <f t="shared" si="89"/>
        <v>1.3047946690253589</v>
      </c>
      <c r="X356" s="763">
        <f t="shared" si="90"/>
        <v>1.0457549716507022</v>
      </c>
      <c r="Y356" s="718"/>
      <c r="Z356" s="704">
        <f t="shared" si="91"/>
        <v>56.490134994807896</v>
      </c>
      <c r="AA356" s="937">
        <f t="shared" si="92"/>
        <v>19.926272066458978</v>
      </c>
      <c r="AB356" s="641">
        <v>1</v>
      </c>
      <c r="AC356" s="918">
        <v>9.6300000000000008</v>
      </c>
      <c r="AD356" s="918">
        <v>1.78</v>
      </c>
      <c r="AE356" s="918">
        <v>2.02</v>
      </c>
      <c r="AF356" s="920">
        <v>165.42</v>
      </c>
      <c r="AG356" s="920">
        <v>609.19999999999993</v>
      </c>
      <c r="AH356" s="918">
        <v>18.3</v>
      </c>
      <c r="AI356" s="918">
        <v>9.26</v>
      </c>
      <c r="AJ356" s="918">
        <v>20.5</v>
      </c>
      <c r="AK356" s="918">
        <v>11.19</v>
      </c>
      <c r="AL356" s="930">
        <v>218150</v>
      </c>
      <c r="AM356" s="924">
        <v>0.1</v>
      </c>
      <c r="AN356" s="920">
        <v>19.53</v>
      </c>
      <c r="AO356" s="804">
        <f t="shared" si="93"/>
        <v>4.3466623801306916</v>
      </c>
      <c r="AP356" s="805">
        <f t="shared" si="94"/>
        <v>24.272934446589669</v>
      </c>
      <c r="AQ356" s="938">
        <f t="shared" si="95"/>
        <v>1110.3633844123276</v>
      </c>
      <c r="AR356" s="704">
        <f>INDEX(Historical!$C$7:$C$1439,MATCH(B356,Historical!$B$7:$B$1446,0))*IF(AH356="n/a",1.03,IF(AH356&lt;0,1.01,IF(AH356&gt;10,1.1,(1+AH356/100))))</f>
        <v>4.5320000000000009</v>
      </c>
      <c r="AS356" s="937">
        <f t="shared" si="96"/>
        <v>4.9516632000000014</v>
      </c>
      <c r="AT356" s="937">
        <f t="shared" si="101"/>
        <v>5.4468295200000023</v>
      </c>
      <c r="AU356" s="937">
        <f t="shared" si="101"/>
        <v>5.9915124720000028</v>
      </c>
      <c r="AV356" s="937">
        <f t="shared" si="101"/>
        <v>6.5906637192000037</v>
      </c>
      <c r="AW356" s="704">
        <f t="shared" si="98"/>
        <v>27.512668911200009</v>
      </c>
      <c r="AX356" s="812">
        <f t="shared" si="99"/>
        <v>14.3377293820418</v>
      </c>
      <c r="AY356" s="997">
        <v>1.08</v>
      </c>
      <c r="AZ356" s="924">
        <v>21.38</v>
      </c>
      <c r="BA356" s="924">
        <v>-10.93</v>
      </c>
      <c r="BB356" s="924">
        <v>3.9</v>
      </c>
      <c r="BC356" s="924">
        <v>1.6500000000000001</v>
      </c>
      <c r="BE356" s="666">
        <v>2010</v>
      </c>
      <c r="BF356" s="948" t="e">
        <f>#VALUE!</f>
        <v>#VALUE!</v>
      </c>
      <c r="BG356" s="933">
        <v>21.6</v>
      </c>
    </row>
    <row r="357" spans="1:59" ht="11.25" customHeight="1" x14ac:dyDescent="0.2">
      <c r="A357" s="537" t="s">
        <v>616</v>
      </c>
      <c r="B357" s="927" t="s">
        <v>617</v>
      </c>
      <c r="C357" s="994" t="s">
        <v>108</v>
      </c>
      <c r="D357" s="994" t="s">
        <v>4376</v>
      </c>
      <c r="E357" s="794">
        <v>17</v>
      </c>
      <c r="F357" s="526">
        <v>189</v>
      </c>
      <c r="G357" s="526" t="s">
        <v>106</v>
      </c>
      <c r="H357" s="526" t="s">
        <v>106</v>
      </c>
      <c r="I357" s="926">
        <v>115.91</v>
      </c>
      <c r="J357" s="704">
        <f t="shared" si="86"/>
        <v>0.47191786731084467</v>
      </c>
      <c r="K357" s="929">
        <v>0.54700000000000004</v>
      </c>
      <c r="L357" s="641">
        <v>1</v>
      </c>
      <c r="M357" s="695">
        <f t="shared" si="87"/>
        <v>0.54700000000000004</v>
      </c>
      <c r="N357" s="923" t="s">
        <v>618</v>
      </c>
      <c r="O357" s="797">
        <v>0.49399999999999999</v>
      </c>
      <c r="P357" s="917">
        <v>43252</v>
      </c>
      <c r="Q357" s="917">
        <v>43292</v>
      </c>
      <c r="R357" s="695">
        <f t="shared" si="88"/>
        <v>10.728744939271264</v>
      </c>
      <c r="S357" s="761">
        <f>IF(INDEX(Historical!$D$7:$D$1439,MATCH(B357,Historical!$B$7:$B$1446,0))=0,"n/a",(INDEX(Historical!$C$7:$C$1439,MATCH(B357,Historical!$B$7:$B$1446,0))/INDEX(Historical!$D$7:$D$1439,MATCH(B357,Historical!$B$7:$B$1446,0))-1)*100)</f>
        <v>10.953346855983792</v>
      </c>
      <c r="T357" s="761">
        <f>IF(INDEX(Historical!$F$7:$F$1432,MATCH(B357,Historical!$B$7:$B$1446,0))=0,"n/a",((INDEX(Historical!$C$7:$C$1439,MATCH(B357,Historical!$B$7:$B$1446,0))/INDEX(Historical!$F$7:$F$1432,MATCH(B357,Historical!$B$7:$B$1446,0)))^(1/3)-1)*100)</f>
        <v>13.509038896498815</v>
      </c>
      <c r="U357" s="761">
        <f>IF(INDEX(Historical!$H$7:$H$1432,MATCH(B357,Historical!$B$7:$B$1446,0))=0,"n/a",((INDEX(Historical!$C$7:$C$1439,MATCH(B357,Historical!$B$7:$B$1446,0))/INDEX(Historical!$H$7:$H$1432,MATCH(B357,Historical!$B$7:$B$1446,0)))^(1/5)-1)*100)</f>
        <v>12.251351440996583</v>
      </c>
      <c r="V357" s="761">
        <f>IF(INDEX(Historical!$O$7:$O$1432,MATCH(B357,Historical!$B$7:$B$1446,0))=0,"n/a",((INDEX(Historical!$C$7:$C$1439,MATCH(B357,Historical!$B$7:$B$1446,0))/INDEX(Historical!$O$7:$O$1432,MATCH(B357,Historical!$B$7:$B$1446,0)))^(1/10)-1)*100)</f>
        <v>16.558701752861982</v>
      </c>
      <c r="W357" s="762">
        <f t="shared" si="89"/>
        <v>0.7398739118469283</v>
      </c>
      <c r="X357" s="763">
        <f t="shared" si="90"/>
        <v>0.57249305799049455</v>
      </c>
      <c r="Y357" s="928" t="s">
        <v>4195</v>
      </c>
      <c r="Z357" s="704">
        <f t="shared" si="91"/>
        <v>18.355704697986578</v>
      </c>
      <c r="AA357" s="937">
        <f t="shared" si="92"/>
        <v>38.895973154362416</v>
      </c>
      <c r="AB357" s="641">
        <v>3</v>
      </c>
      <c r="AC357" s="918">
        <v>2.98</v>
      </c>
      <c r="AD357" s="918">
        <v>1.69</v>
      </c>
      <c r="AE357" s="918">
        <v>7.64</v>
      </c>
      <c r="AF357" s="918">
        <v>5.85</v>
      </c>
      <c r="AG357" s="918" t="s">
        <v>137</v>
      </c>
      <c r="AH357" s="918">
        <v>25.2</v>
      </c>
      <c r="AI357" s="918">
        <v>25.46</v>
      </c>
      <c r="AJ357" s="918">
        <v>21.4</v>
      </c>
      <c r="AK357" s="918">
        <v>23</v>
      </c>
      <c r="AL357" s="930">
        <v>93620</v>
      </c>
      <c r="AM357" s="924" t="s">
        <v>137</v>
      </c>
      <c r="AN357" s="918">
        <v>0.79</v>
      </c>
      <c r="AO357" s="804">
        <f t="shared" si="93"/>
        <v>-26.172703846054986</v>
      </c>
      <c r="AP357" s="805">
        <f t="shared" si="94"/>
        <v>12.723269308307428</v>
      </c>
      <c r="AQ357" s="938">
        <f t="shared" si="95"/>
        <v>218.00869516625215</v>
      </c>
      <c r="AR357" s="704">
        <f>INDEX(Historical!$C$7:$C$1439,MATCH(B357,Historical!$B$7:$B$1446,0))*IF(AH357="n/a",1.03,IF(AH357&lt;0,1.01,IF(AH357&gt;10,1.1,(1+AH357/100))))</f>
        <v>0.60170000000000012</v>
      </c>
      <c r="AS357" s="937">
        <f t="shared" si="96"/>
        <v>0.66187000000000018</v>
      </c>
      <c r="AT357" s="937">
        <f t="shared" si="101"/>
        <v>0.72805700000000029</v>
      </c>
      <c r="AU357" s="937">
        <f t="shared" si="101"/>
        <v>0.80086270000000037</v>
      </c>
      <c r="AV357" s="937">
        <f t="shared" si="101"/>
        <v>0.8809489700000005</v>
      </c>
      <c r="AW357" s="704">
        <f t="shared" si="98"/>
        <v>3.6734386700000012</v>
      </c>
      <c r="AX357" s="812">
        <f t="shared" si="99"/>
        <v>3.169216348891382</v>
      </c>
      <c r="AY357" s="997">
        <v>0.61</v>
      </c>
      <c r="AZ357" s="924">
        <v>35.68</v>
      </c>
      <c r="BA357" s="924">
        <v>0.66</v>
      </c>
      <c r="BB357" s="924">
        <v>11.78</v>
      </c>
      <c r="BC357" s="924">
        <v>15.6</v>
      </c>
      <c r="BE357" s="666">
        <v>2002</v>
      </c>
      <c r="BF357" s="948" t="e">
        <f>#VALUE!</f>
        <v>#VALUE!</v>
      </c>
      <c r="BG357" s="933" t="s">
        <v>137</v>
      </c>
    </row>
    <row r="358" spans="1:59" ht="11.25" customHeight="1" x14ac:dyDescent="0.2">
      <c r="A358" s="611" t="s">
        <v>4215</v>
      </c>
      <c r="B358" s="927" t="s">
        <v>4216</v>
      </c>
      <c r="C358" s="994" t="s">
        <v>112</v>
      </c>
      <c r="D358" s="994" t="s">
        <v>4382</v>
      </c>
      <c r="E358" s="794">
        <v>12</v>
      </c>
      <c r="F358" s="526">
        <v>299</v>
      </c>
      <c r="G358" s="526" t="s">
        <v>106</v>
      </c>
      <c r="H358" s="526" t="s">
        <v>106</v>
      </c>
      <c r="I358" s="926">
        <v>94.87</v>
      </c>
      <c r="J358" s="704">
        <f t="shared" si="86"/>
        <v>0.14757035943923263</v>
      </c>
      <c r="K358" s="929">
        <v>7.0000000000000007E-2</v>
      </c>
      <c r="L358" s="641">
        <v>2</v>
      </c>
      <c r="M358" s="695">
        <f t="shared" si="87"/>
        <v>0.14000000000000001</v>
      </c>
      <c r="N358" s="923" t="s">
        <v>231</v>
      </c>
      <c r="O358" s="797">
        <v>0.06</v>
      </c>
      <c r="P358" s="917">
        <v>43467</v>
      </c>
      <c r="Q358" s="917">
        <v>43482</v>
      </c>
      <c r="R358" s="695">
        <f t="shared" si="88"/>
        <v>16.666666666666682</v>
      </c>
      <c r="S358" s="761">
        <f>IF(INDEX(Historical!$D$7:$D$1439,MATCH(B358,Historical!$B$7:$B$1446,0))=0,"n/a",(INDEX(Historical!$C$7:$C$1439,MATCH(B358,Historical!$B$7:$B$1446,0))/INDEX(Historical!$D$7:$D$1439,MATCH(B358,Historical!$B$7:$B$1446,0))-1)*100)</f>
        <v>7.7081192189105918</v>
      </c>
      <c r="T358" s="761">
        <f>IF(INDEX(Historical!$F$7:$F$1432,MATCH(B358,Historical!$B$7:$B$1446,0))=0,"n/a",((INDEX(Historical!$C$7:$C$1439,MATCH(B358,Historical!$B$7:$B$1446,0))/INDEX(Historical!$F$7:$F$1432,MATCH(B358,Historical!$B$7:$B$1446,0)))^(1/3)-1)*100)</f>
        <v>13.540138619438501</v>
      </c>
      <c r="U358" s="761">
        <f>IF(INDEX(Historical!$H$7:$H$1432,MATCH(B358,Historical!$B$7:$B$1446,0))=0,"n/a",((INDEX(Historical!$C$7:$C$1439,MATCH(B358,Historical!$B$7:$B$1446,0))/INDEX(Historical!$H$7:$H$1432,MATCH(B358,Historical!$B$7:$B$1446,0)))^(1/5)-1)*100)</f>
        <v>14.479260333706744</v>
      </c>
      <c r="V358" s="761">
        <f>IF(INDEX(Historical!$O$7:$O$1432,MATCH(B358,Historical!$B$7:$B$1446,0))=0,"n/a",((INDEX(Historical!$C$7:$C$1439,MATCH(B358,Historical!$B$7:$B$1446,0))/INDEX(Historical!$O$7:$O$1432,MATCH(B358,Historical!$B$7:$B$1446,0)))^(1/10)-1)*100)</f>
        <v>17.439501414029014</v>
      </c>
      <c r="W358" s="762">
        <f t="shared" si="89"/>
        <v>0.8302565532096613</v>
      </c>
      <c r="X358" s="763">
        <f t="shared" si="90"/>
        <v>0.79556375459927164</v>
      </c>
      <c r="Y358" s="730"/>
      <c r="Z358" s="704">
        <f t="shared" si="91"/>
        <v>7.0000000000000009</v>
      </c>
      <c r="AA358" s="937">
        <f t="shared" si="92"/>
        <v>47.435000000000002</v>
      </c>
      <c r="AB358" s="641">
        <v>10</v>
      </c>
      <c r="AC358" s="918">
        <v>2</v>
      </c>
      <c r="AD358" s="918">
        <v>3.14</v>
      </c>
      <c r="AE358" s="918">
        <v>6.52</v>
      </c>
      <c r="AF358" s="918">
        <v>8.4700000000000006</v>
      </c>
      <c r="AG358" s="918">
        <v>19.900000000000002</v>
      </c>
      <c r="AH358" s="918">
        <v>31.8</v>
      </c>
      <c r="AI358" s="918">
        <v>9.76</v>
      </c>
      <c r="AJ358" s="918">
        <v>18.2</v>
      </c>
      <c r="AK358" s="918">
        <v>15.14</v>
      </c>
      <c r="AL358" s="930">
        <v>11990</v>
      </c>
      <c r="AM358" s="924">
        <v>5.8000000000000007</v>
      </c>
      <c r="AN358" s="918">
        <v>0.41</v>
      </c>
      <c r="AO358" s="804">
        <f t="shared" si="93"/>
        <v>-32.808169306854026</v>
      </c>
      <c r="AP358" s="805">
        <f t="shared" si="94"/>
        <v>14.626830693145976</v>
      </c>
      <c r="AQ358" s="938">
        <f t="shared" si="95"/>
        <v>322.57120373047456</v>
      </c>
      <c r="AR358" s="704">
        <f>INDEX(Historical!$C$7:$C$1439,MATCH(B358,Historical!$B$7:$B$1446,0))*IF(AH358="n/a",1.03,IF(AH358&lt;0,1.01,IF(AH358&gt;10,1.1,(1+AH358/100))))</f>
        <v>0.11528000000000001</v>
      </c>
      <c r="AS358" s="937">
        <f t="shared" si="96"/>
        <v>0.126531328</v>
      </c>
      <c r="AT358" s="937">
        <f t="shared" si="101"/>
        <v>0.13918446080000002</v>
      </c>
      <c r="AU358" s="937">
        <f t="shared" si="101"/>
        <v>0.15310290688000003</v>
      </c>
      <c r="AV358" s="937">
        <f t="shared" si="101"/>
        <v>0.16841319756800005</v>
      </c>
      <c r="AW358" s="704">
        <f t="shared" si="98"/>
        <v>0.70251189324800012</v>
      </c>
      <c r="AX358" s="812">
        <f t="shared" si="99"/>
        <v>0.74049951854959428</v>
      </c>
      <c r="AY358" s="997">
        <v>0.82</v>
      </c>
      <c r="AZ358" s="924">
        <v>41.04</v>
      </c>
      <c r="BA358" s="924">
        <v>-0.13999999999999999</v>
      </c>
      <c r="BB358" s="924">
        <v>6.4600000000000009</v>
      </c>
      <c r="BC358" s="924">
        <v>13.719999999999999</v>
      </c>
      <c r="BE358" s="666">
        <v>2008</v>
      </c>
      <c r="BF358" s="948" t="e">
        <f>#VALUE!</f>
        <v>#VALUE!</v>
      </c>
      <c r="BG358" s="933">
        <v>10.199999999999999</v>
      </c>
    </row>
    <row r="359" spans="1:59" ht="11.25" customHeight="1" x14ac:dyDescent="0.2">
      <c r="A359" s="611" t="s">
        <v>626</v>
      </c>
      <c r="B359" s="927" t="s">
        <v>627</v>
      </c>
      <c r="C359" s="994" t="s">
        <v>179</v>
      </c>
      <c r="D359" s="994" t="s">
        <v>4374</v>
      </c>
      <c r="E359" s="794">
        <v>15</v>
      </c>
      <c r="F359" s="526">
        <v>253</v>
      </c>
      <c r="G359" s="526" t="s">
        <v>106</v>
      </c>
      <c r="H359" s="526" t="s">
        <v>106</v>
      </c>
      <c r="I359" s="926">
        <v>26.99</v>
      </c>
      <c r="J359" s="704">
        <f t="shared" si="86"/>
        <v>9.8925527973323462</v>
      </c>
      <c r="K359" s="929">
        <v>0.66749999999999998</v>
      </c>
      <c r="L359" s="641">
        <v>4</v>
      </c>
      <c r="M359" s="695">
        <f t="shared" si="87"/>
        <v>2.67</v>
      </c>
      <c r="N359" s="923" t="s">
        <v>698</v>
      </c>
      <c r="O359" s="797">
        <v>0.66500000000000004</v>
      </c>
      <c r="P359" s="917">
        <v>43497</v>
      </c>
      <c r="Q359" s="917">
        <v>43510</v>
      </c>
      <c r="R359" s="695">
        <f t="shared" si="88"/>
        <v>0.37593984962405208</v>
      </c>
      <c r="S359" s="761">
        <f>IF(INDEX(Historical!$D$7:$D$1439,MATCH(B359,Historical!$B$7:$B$1446,0))=0,"n/a",(INDEX(Historical!$C$7:$C$1439,MATCH(B359,Historical!$B$7:$B$1446,0))/INDEX(Historical!$D$7:$D$1439,MATCH(B359,Historical!$B$7:$B$1446,0))-1)*100)</f>
        <v>4.9900199600798389</v>
      </c>
      <c r="T359" s="761">
        <f>IF(INDEX(Historical!$F$7:$F$1432,MATCH(B359,Historical!$B$7:$B$1446,0))=0,"n/a",((INDEX(Historical!$C$7:$C$1439,MATCH(B359,Historical!$B$7:$B$1446,0))/INDEX(Historical!$F$7:$F$1432,MATCH(B359,Historical!$B$7:$B$1446,0)))^(1/3)-1)*100)</f>
        <v>6.6593372510931337</v>
      </c>
      <c r="U359" s="761">
        <f>IF(INDEX(Historical!$H$7:$H$1432,MATCH(B359,Historical!$B$7:$B$1446,0))=0,"n/a",((INDEX(Historical!$C$7:$C$1439,MATCH(B359,Historical!$B$7:$B$1446,0))/INDEX(Historical!$H$7:$H$1432,MATCH(B359,Historical!$B$7:$B$1446,0)))^(1/5)-1)*100)</f>
        <v>6.4400335891258154</v>
      </c>
      <c r="V359" s="761">
        <f>IF(INDEX(Historical!$O$7:$O$1432,MATCH(B359,Historical!$B$7:$B$1446,0))=0,"n/a",((INDEX(Historical!$C$7:$C$1439,MATCH(B359,Historical!$B$7:$B$1446,0))/INDEX(Historical!$O$7:$O$1432,MATCH(B359,Historical!$B$7:$B$1446,0)))^(1/10)-1)*100)</f>
        <v>5.9179101809656132</v>
      </c>
      <c r="W359" s="762">
        <f t="shared" si="89"/>
        <v>1.0882276668949051</v>
      </c>
      <c r="X359" s="763">
        <f t="shared" si="90"/>
        <v>0.46666910066129097</v>
      </c>
      <c r="Y359" s="928"/>
      <c r="Z359" s="704">
        <f t="shared" si="91"/>
        <v>157.05882352941177</v>
      </c>
      <c r="AA359" s="937">
        <f t="shared" si="92"/>
        <v>15.876470588235293</v>
      </c>
      <c r="AB359" s="641">
        <v>12</v>
      </c>
      <c r="AC359" s="918">
        <v>1.7</v>
      </c>
      <c r="AD359" s="918" t="s">
        <v>137</v>
      </c>
      <c r="AE359" s="918">
        <v>5.7</v>
      </c>
      <c r="AF359" s="918">
        <v>6.66</v>
      </c>
      <c r="AG359" s="918">
        <v>39</v>
      </c>
      <c r="AH359" s="918">
        <v>-25.2</v>
      </c>
      <c r="AI359" s="918">
        <v>4.5</v>
      </c>
      <c r="AJ359" s="918">
        <v>13.8</v>
      </c>
      <c r="AK359" s="918">
        <v>-5.19</v>
      </c>
      <c r="AL359" s="930">
        <v>2890</v>
      </c>
      <c r="AM359" s="924">
        <v>0.1</v>
      </c>
      <c r="AN359" s="918">
        <v>3.32</v>
      </c>
      <c r="AO359" s="804">
        <f t="shared" si="93"/>
        <v>0.45611579822286785</v>
      </c>
      <c r="AP359" s="805">
        <f t="shared" si="94"/>
        <v>16.332586386458161</v>
      </c>
      <c r="AQ359" s="938">
        <f t="shared" si="95"/>
        <v>116.7818095255607</v>
      </c>
      <c r="AR359" s="704">
        <f>INDEX(Historical!$C$7:$C$1439,MATCH(B359,Historical!$B$7:$B$1446,0))*IF(AH359="n/a",1.03,IF(AH359&lt;0,1.01,IF(AH359&gt;10,1.1,(1+AH359/100))))</f>
        <v>2.6562999999999999</v>
      </c>
      <c r="AS359" s="937">
        <f t="shared" si="96"/>
        <v>2.7758334999999996</v>
      </c>
      <c r="AT359" s="937">
        <f t="shared" si="101"/>
        <v>2.8035918349999998</v>
      </c>
      <c r="AU359" s="937">
        <f t="shared" si="101"/>
        <v>2.8316277533499998</v>
      </c>
      <c r="AV359" s="937">
        <f t="shared" si="101"/>
        <v>2.8599440308834998</v>
      </c>
      <c r="AW359" s="704">
        <f t="shared" si="98"/>
        <v>13.927297119233497</v>
      </c>
      <c r="AX359" s="812">
        <f t="shared" si="99"/>
        <v>51.601693661480176</v>
      </c>
      <c r="AY359" s="997">
        <v>0.81</v>
      </c>
      <c r="AZ359" s="924">
        <v>0.41000000000000003</v>
      </c>
      <c r="BA359" s="924">
        <v>-20.62</v>
      </c>
      <c r="BB359" s="924">
        <v>-6.9599999999999991</v>
      </c>
      <c r="BC359" s="924">
        <v>-9.08</v>
      </c>
      <c r="BE359" s="666">
        <v>2005</v>
      </c>
      <c r="BF359" s="948" t="e">
        <f>#VALUE!</f>
        <v>#VALUE!</v>
      </c>
      <c r="BG359" s="933">
        <v>8.5</v>
      </c>
    </row>
    <row r="360" spans="1:59" ht="11.25" customHeight="1" x14ac:dyDescent="0.2">
      <c r="A360" s="537" t="s">
        <v>4230</v>
      </c>
      <c r="B360" s="927" t="s">
        <v>3856</v>
      </c>
      <c r="C360" s="994" t="s">
        <v>108</v>
      </c>
      <c r="D360" s="994" t="s">
        <v>4368</v>
      </c>
      <c r="E360" s="794">
        <v>5</v>
      </c>
      <c r="F360" s="526">
        <v>822</v>
      </c>
      <c r="G360" s="526" t="s">
        <v>106</v>
      </c>
      <c r="H360" s="526" t="s">
        <v>106</v>
      </c>
      <c r="I360" s="931">
        <v>31</v>
      </c>
      <c r="J360" s="704">
        <f t="shared" si="86"/>
        <v>1.806451612903226</v>
      </c>
      <c r="K360" s="935">
        <v>0.14000000000000001</v>
      </c>
      <c r="L360" s="666">
        <v>4</v>
      </c>
      <c r="M360" s="695">
        <f t="shared" si="87"/>
        <v>0.56000000000000005</v>
      </c>
      <c r="N360" s="666" t="s">
        <v>4231</v>
      </c>
      <c r="O360" s="798">
        <v>0.12</v>
      </c>
      <c r="P360" s="684">
        <v>43301</v>
      </c>
      <c r="Q360" s="684">
        <v>43318</v>
      </c>
      <c r="R360" s="695">
        <f t="shared" si="88"/>
        <v>16.666666666666682</v>
      </c>
      <c r="S360" s="761">
        <f>IF(INDEX(Historical!$D$7:$D$1439,MATCH(B360,Historical!$B$7:$B$1446,0))=0,"n/a",(INDEX(Historical!$C$7:$C$1439,MATCH(B360,Historical!$B$7:$B$1446,0))/INDEX(Historical!$D$7:$D$1439,MATCH(B360,Historical!$B$7:$B$1446,0))-1)*100)</f>
        <v>23.809523809523814</v>
      </c>
      <c r="T360" s="761">
        <f>IF(INDEX(Historical!$F$7:$F$1432,MATCH(B360,Historical!$B$7:$B$1446,0))=0,"n/a",((INDEX(Historical!$C$7:$C$1439,MATCH(B360,Historical!$B$7:$B$1446,0))/INDEX(Historical!$F$7:$F$1432,MATCH(B360,Historical!$B$7:$B$1446,0)))^(1/3)-1)*100)</f>
        <v>20.123329994304417</v>
      </c>
      <c r="U360" s="761">
        <f>IF(INDEX(Historical!$H$7:$H$1432,MATCH(B360,Historical!$B$7:$B$1446,0))=0,"n/a",((INDEX(Historical!$C$7:$C$1439,MATCH(B360,Historical!$B$7:$B$1446,0))/INDEX(Historical!$H$7:$H$1432,MATCH(B360,Historical!$B$7:$B$1446,0)))^(1/5)-1)*100)</f>
        <v>16.723531932969316</v>
      </c>
      <c r="V360" s="761">
        <f>IF(INDEX(Historical!$O$7:$O$1432,MATCH(B360,Historical!$B$7:$B$1446,0))=0,"n/a",((INDEX(Historical!$C$7:$C$1439,MATCH(B360,Historical!$B$7:$B$1446,0))/INDEX(Historical!$O$7:$O$1432,MATCH(B360,Historical!$B$7:$B$1446,0)))^(1/10)-1)*100)</f>
        <v>8.0386652698788641</v>
      </c>
      <c r="W360" s="762">
        <f t="shared" si="89"/>
        <v>2.0803866526987913</v>
      </c>
      <c r="X360" s="763">
        <f t="shared" si="90"/>
        <v>1.5203210848153923</v>
      </c>
      <c r="Y360" s="927"/>
      <c r="Z360" s="704">
        <f t="shared" si="91"/>
        <v>23.333333333333336</v>
      </c>
      <c r="AA360" s="937">
        <f t="shared" si="92"/>
        <v>12.916666666666668</v>
      </c>
      <c r="AB360" s="526">
        <v>12</v>
      </c>
      <c r="AC360" s="931">
        <v>2.4</v>
      </c>
      <c r="AD360" s="931" t="s">
        <v>137</v>
      </c>
      <c r="AE360" s="931">
        <v>3.05</v>
      </c>
      <c r="AF360" s="931">
        <v>1.1299999999999999</v>
      </c>
      <c r="AG360" s="931">
        <v>9.7000000000000011</v>
      </c>
      <c r="AH360" s="931">
        <v>15.2</v>
      </c>
      <c r="AI360" s="931" t="s">
        <v>137</v>
      </c>
      <c r="AJ360" s="931">
        <v>11</v>
      </c>
      <c r="AK360" s="931" t="s">
        <v>137</v>
      </c>
      <c r="AL360" s="931">
        <v>58.28</v>
      </c>
      <c r="AM360" s="931">
        <v>9.1999999999999993</v>
      </c>
      <c r="AN360" s="931">
        <v>0</v>
      </c>
      <c r="AO360" s="804">
        <f t="shared" si="93"/>
        <v>5.6133168792058719</v>
      </c>
      <c r="AP360" s="805">
        <f t="shared" si="94"/>
        <v>18.52998354587254</v>
      </c>
      <c r="AQ360" s="938">
        <f t="shared" si="95"/>
        <v>-19.457855522484159</v>
      </c>
      <c r="AR360" s="704">
        <f>INDEX(Historical!$C$7:$C$1439,MATCH(B360,Historical!$B$7:$B$1446,0))*IF(AH360="n/a",1.03,IF(AH360&lt;0,1.01,IF(AH360&gt;10,1.1,(1+AH360/100))))</f>
        <v>0.57200000000000006</v>
      </c>
      <c r="AS360" s="937">
        <f t="shared" si="96"/>
        <v>0.58916000000000013</v>
      </c>
      <c r="AT360" s="937">
        <f t="shared" si="101"/>
        <v>0.60683480000000012</v>
      </c>
      <c r="AU360" s="937">
        <f t="shared" si="101"/>
        <v>0.62503984400000012</v>
      </c>
      <c r="AV360" s="937">
        <f t="shared" si="101"/>
        <v>0.64379103932000015</v>
      </c>
      <c r="AW360" s="704">
        <f t="shared" si="98"/>
        <v>3.0368256833200009</v>
      </c>
      <c r="AX360" s="812">
        <f t="shared" si="99"/>
        <v>9.7962118816774222</v>
      </c>
      <c r="AY360" s="790">
        <v>0.64</v>
      </c>
      <c r="AZ360" s="933">
        <v>20.9</v>
      </c>
      <c r="BA360" s="933">
        <v>-16.89</v>
      </c>
      <c r="BB360" s="933">
        <v>-0.02</v>
      </c>
      <c r="BC360" s="933">
        <v>-1.53</v>
      </c>
      <c r="BE360" s="666">
        <v>2014</v>
      </c>
      <c r="BF360" s="948" t="e">
        <f>#VALUE!</f>
        <v>#VALUE!</v>
      </c>
      <c r="BG360" s="933">
        <v>1.0999999999999999</v>
      </c>
    </row>
    <row r="361" spans="1:59" ht="11.25" customHeight="1" x14ac:dyDescent="0.2">
      <c r="A361" s="537" t="s">
        <v>1287</v>
      </c>
      <c r="B361" s="927" t="s">
        <v>1288</v>
      </c>
      <c r="C361" s="994" t="s">
        <v>108</v>
      </c>
      <c r="D361" s="994" t="s">
        <v>4376</v>
      </c>
      <c r="E361" s="794">
        <v>9</v>
      </c>
      <c r="F361" s="526">
        <v>425</v>
      </c>
      <c r="G361" s="526" t="s">
        <v>106</v>
      </c>
      <c r="H361" s="526" t="s">
        <v>106</v>
      </c>
      <c r="I361" s="926">
        <v>30.14</v>
      </c>
      <c r="J361" s="704">
        <f t="shared" si="86"/>
        <v>2.38885202388852</v>
      </c>
      <c r="K361" s="929">
        <v>0.18</v>
      </c>
      <c r="L361" s="641">
        <v>4</v>
      </c>
      <c r="M361" s="695">
        <f t="shared" si="87"/>
        <v>0.72</v>
      </c>
      <c r="N361" s="923" t="s">
        <v>711</v>
      </c>
      <c r="O361" s="797">
        <v>0.17</v>
      </c>
      <c r="P361" s="917">
        <v>43502</v>
      </c>
      <c r="Q361" s="917">
        <v>43517</v>
      </c>
      <c r="R361" s="695">
        <f t="shared" si="88"/>
        <v>5.8823529411764595</v>
      </c>
      <c r="S361" s="761">
        <f>IF(INDEX(Historical!$D$7:$D$1439,MATCH(B361,Historical!$B$7:$B$1446,0))=0,"n/a",(INDEX(Historical!$C$7:$C$1439,MATCH(B361,Historical!$B$7:$B$1446,0))/INDEX(Historical!$D$7:$D$1439,MATCH(B361,Historical!$B$7:$B$1446,0))-1)*100)</f>
        <v>41.176470588235283</v>
      </c>
      <c r="T361" s="761">
        <f>IF(INDEX(Historical!$F$7:$F$1432,MATCH(B361,Historical!$B$7:$B$1446,0))=0,"n/a",((INDEX(Historical!$C$7:$C$1439,MATCH(B361,Historical!$B$7:$B$1446,0))/INDEX(Historical!$F$7:$F$1432,MATCH(B361,Historical!$B$7:$B$1446,0)))^(1/3)-1)*100)</f>
        <v>18.746644668878588</v>
      </c>
      <c r="U361" s="761">
        <f>IF(INDEX(Historical!$H$7:$H$1432,MATCH(B361,Historical!$B$7:$B$1446,0))=0,"n/a",((INDEX(Historical!$C$7:$C$1439,MATCH(B361,Historical!$B$7:$B$1446,0))/INDEX(Historical!$H$7:$H$1432,MATCH(B361,Historical!$B$7:$B$1446,0)))^(1/5)-1)*100)</f>
        <v>17.607902252467355</v>
      </c>
      <c r="V361" s="761">
        <f>IF(INDEX(Historical!$O$7:$O$1432,MATCH(B361,Historical!$B$7:$B$1446,0))=0,"n/a",((INDEX(Historical!$C$7:$C$1439,MATCH(B361,Historical!$B$7:$B$1446,0))/INDEX(Historical!$O$7:$O$1432,MATCH(B361,Historical!$B$7:$B$1446,0)))^(1/10)-1)*100)</f>
        <v>-0.66914422097676951</v>
      </c>
      <c r="W361" s="762" t="str">
        <f t="shared" si="89"/>
        <v>n/a</v>
      </c>
      <c r="X361" s="763">
        <f t="shared" si="90"/>
        <v>0.90296934628037717</v>
      </c>
      <c r="Y361" s="719" t="s">
        <v>4343</v>
      </c>
      <c r="Z361" s="704">
        <f t="shared" si="91"/>
        <v>50</v>
      </c>
      <c r="AA361" s="937">
        <f t="shared" si="92"/>
        <v>20.930555555555557</v>
      </c>
      <c r="AB361" s="641">
        <v>12</v>
      </c>
      <c r="AC361" s="918">
        <v>1.44</v>
      </c>
      <c r="AD361" s="918">
        <v>2.98</v>
      </c>
      <c r="AE361" s="918">
        <v>5.87</v>
      </c>
      <c r="AF361" s="918">
        <v>1.46</v>
      </c>
      <c r="AG361" s="918">
        <v>7.6</v>
      </c>
      <c r="AH361" s="918">
        <v>1</v>
      </c>
      <c r="AI361" s="918">
        <v>7.68</v>
      </c>
      <c r="AJ361" s="918">
        <v>19.5</v>
      </c>
      <c r="AK361" s="918">
        <v>7.0000000000000009</v>
      </c>
      <c r="AL361" s="930">
        <v>1170</v>
      </c>
      <c r="AM361" s="924">
        <v>0.70000000000000007</v>
      </c>
      <c r="AN361" s="918">
        <v>0.03</v>
      </c>
      <c r="AO361" s="804">
        <f t="shared" si="93"/>
        <v>-0.93380127919968103</v>
      </c>
      <c r="AP361" s="805">
        <f t="shared" si="94"/>
        <v>19.996754276355876</v>
      </c>
      <c r="AQ361" s="938">
        <f t="shared" si="95"/>
        <v>16.54014303351272</v>
      </c>
      <c r="AR361" s="704">
        <f>INDEX(Historical!$C$7:$C$1439,MATCH(B361,Historical!$B$7:$B$1446,0))*IF(AH361="n/a",1.03,IF(AH361&lt;0,1.01,IF(AH361&gt;10,1.1,(1+AH361/100))))</f>
        <v>0.72719999999999996</v>
      </c>
      <c r="AS361" s="937">
        <f t="shared" si="96"/>
        <v>0.78304895999999991</v>
      </c>
      <c r="AT361" s="937">
        <f t="shared" si="101"/>
        <v>0.83786238719999995</v>
      </c>
      <c r="AU361" s="937">
        <f t="shared" si="101"/>
        <v>0.89651275430400001</v>
      </c>
      <c r="AV361" s="937">
        <f t="shared" si="101"/>
        <v>0.95926864710528004</v>
      </c>
      <c r="AW361" s="704">
        <f t="shared" si="98"/>
        <v>4.2038927486092801</v>
      </c>
      <c r="AX361" s="812">
        <f t="shared" si="99"/>
        <v>13.947885695452156</v>
      </c>
      <c r="AY361" s="997">
        <v>0.69</v>
      </c>
      <c r="AZ361" s="924">
        <v>7.7200000000000006</v>
      </c>
      <c r="BA361" s="924">
        <v>-19.170000000000002</v>
      </c>
      <c r="BB361" s="924">
        <v>-4.32</v>
      </c>
      <c r="BC361" s="924">
        <v>-9.5299999999999994</v>
      </c>
      <c r="BE361" s="666">
        <v>2011</v>
      </c>
      <c r="BF361" s="948" t="e">
        <f>#VALUE!</f>
        <v>#VALUE!</v>
      </c>
      <c r="BG361" s="933">
        <v>1.0999999999999999</v>
      </c>
    </row>
    <row r="362" spans="1:59" ht="11.25" customHeight="1" x14ac:dyDescent="0.2">
      <c r="A362" s="611" t="s">
        <v>621</v>
      </c>
      <c r="B362" s="927" t="s">
        <v>622</v>
      </c>
      <c r="C362" s="994" t="s">
        <v>112</v>
      </c>
      <c r="D362" s="994" t="s">
        <v>213</v>
      </c>
      <c r="E362" s="794">
        <v>12</v>
      </c>
      <c r="F362" s="526">
        <v>298</v>
      </c>
      <c r="G362" s="526" t="s">
        <v>106</v>
      </c>
      <c r="H362" s="526" t="s">
        <v>106</v>
      </c>
      <c r="I362" s="926">
        <v>41.53</v>
      </c>
      <c r="J362" s="704">
        <f t="shared" si="86"/>
        <v>2.0226342403082107</v>
      </c>
      <c r="K362" s="929">
        <v>0.21</v>
      </c>
      <c r="L362" s="641">
        <v>4</v>
      </c>
      <c r="M362" s="695">
        <f t="shared" si="87"/>
        <v>0.84</v>
      </c>
      <c r="N362" s="923" t="s">
        <v>152</v>
      </c>
      <c r="O362" s="797">
        <v>0.20749999999999999</v>
      </c>
      <c r="P362" s="917">
        <v>43448</v>
      </c>
      <c r="Q362" s="917">
        <v>43465</v>
      </c>
      <c r="R362" s="695">
        <f t="shared" si="88"/>
        <v>1.2048192771084349</v>
      </c>
      <c r="S362" s="761">
        <f>IF(INDEX(Historical!$D$7:$D$1439,MATCH(B362,Historical!$B$7:$B$1446,0))=0,"n/a",(INDEX(Historical!$C$7:$C$1439,MATCH(B362,Historical!$B$7:$B$1446,0))/INDEX(Historical!$D$7:$D$1439,MATCH(B362,Historical!$B$7:$B$1446,0))-1)*100)</f>
        <v>1.0334346504559111</v>
      </c>
      <c r="T362" s="761">
        <f>IF(INDEX(Historical!$F$7:$F$1432,MATCH(B362,Historical!$B$7:$B$1446,0))=0,"n/a",((INDEX(Historical!$C$7:$C$1439,MATCH(B362,Historical!$B$7:$B$1446,0))/INDEX(Historical!$F$7:$F$1432,MATCH(B362,Historical!$B$7:$B$1446,0)))^(1/3)-1)*100)</f>
        <v>1.1700568967477176</v>
      </c>
      <c r="U362" s="761">
        <f>IF(INDEX(Historical!$H$7:$H$1432,MATCH(B362,Historical!$B$7:$B$1446,0))=0,"n/a",((INDEX(Historical!$C$7:$C$1439,MATCH(B362,Historical!$B$7:$B$1446,0))/INDEX(Historical!$H$7:$H$1432,MATCH(B362,Historical!$B$7:$B$1446,0)))^(1/5)-1)*100)</f>
        <v>1.2099791786264635</v>
      </c>
      <c r="V362" s="761">
        <f>IF(INDEX(Historical!$O$7:$O$1432,MATCH(B362,Historical!$B$7:$B$1446,0))=0,"n/a",((INDEX(Historical!$C$7:$C$1439,MATCH(B362,Historical!$B$7:$B$1446,0))/INDEX(Historical!$O$7:$O$1432,MATCH(B362,Historical!$B$7:$B$1446,0)))^(1/10)-1)*100)</f>
        <v>4.213464378001186</v>
      </c>
      <c r="W362" s="762">
        <f t="shared" si="89"/>
        <v>0.28716967086368539</v>
      </c>
      <c r="X362" s="763">
        <f t="shared" si="90"/>
        <v>0.18905924666038493</v>
      </c>
      <c r="Y362" s="928" t="s">
        <v>153</v>
      </c>
      <c r="Z362" s="704">
        <f t="shared" si="91"/>
        <v>49.411764705882355</v>
      </c>
      <c r="AA362" s="937">
        <f t="shared" si="92"/>
        <v>24.429411764705883</v>
      </c>
      <c r="AB362" s="641">
        <v>9</v>
      </c>
      <c r="AC362" s="918">
        <v>1.7</v>
      </c>
      <c r="AD362" s="918">
        <v>1.95</v>
      </c>
      <c r="AE362" s="918">
        <v>1.56</v>
      </c>
      <c r="AF362" s="918">
        <v>3.56</v>
      </c>
      <c r="AG362" s="918">
        <v>12.1</v>
      </c>
      <c r="AH362" s="918">
        <v>-30.4</v>
      </c>
      <c r="AI362" s="918">
        <v>10.63</v>
      </c>
      <c r="AJ362" s="918">
        <v>6.4</v>
      </c>
      <c r="AK362" s="918">
        <v>12.5</v>
      </c>
      <c r="AL362" s="930">
        <v>2780</v>
      </c>
      <c r="AM362" s="924">
        <v>0.4</v>
      </c>
      <c r="AN362" s="918">
        <v>0.5</v>
      </c>
      <c r="AO362" s="804">
        <f t="shared" si="93"/>
        <v>-21.196798345771207</v>
      </c>
      <c r="AP362" s="805">
        <f t="shared" si="94"/>
        <v>3.2326134189346742</v>
      </c>
      <c r="AQ362" s="938">
        <f t="shared" si="95"/>
        <v>96.603047204092547</v>
      </c>
      <c r="AR362" s="704">
        <f>INDEX(Historical!$C$7:$C$1439,MATCH(B362,Historical!$B$7:$B$1446,0))*IF(AH362="n/a",1.03,IF(AH362&lt;0,1.01,IF(AH362&gt;10,1.1,(1+AH362/100))))</f>
        <v>0.83931</v>
      </c>
      <c r="AS362" s="937">
        <f t="shared" si="96"/>
        <v>0.92324100000000009</v>
      </c>
      <c r="AT362" s="937">
        <f t="shared" si="101"/>
        <v>1.0155651000000001</v>
      </c>
      <c r="AU362" s="937">
        <f t="shared" si="101"/>
        <v>1.1171216100000003</v>
      </c>
      <c r="AV362" s="937">
        <f t="shared" si="101"/>
        <v>1.2288337710000004</v>
      </c>
      <c r="AW362" s="704">
        <f t="shared" si="98"/>
        <v>5.1240714810000005</v>
      </c>
      <c r="AX362" s="812">
        <f t="shared" si="99"/>
        <v>12.338240984830245</v>
      </c>
      <c r="AY362" s="997">
        <v>1.28</v>
      </c>
      <c r="AZ362" s="924">
        <v>14.680000000000001</v>
      </c>
      <c r="BA362" s="924">
        <v>-22.24</v>
      </c>
      <c r="BB362" s="924">
        <v>-3.16</v>
      </c>
      <c r="BC362" s="924">
        <v>-10.41</v>
      </c>
      <c r="BE362" s="666">
        <v>2008</v>
      </c>
      <c r="BF362" s="948" t="e">
        <f>#VALUE!</f>
        <v>#VALUE!</v>
      </c>
      <c r="BG362" s="933">
        <v>4.5</v>
      </c>
    </row>
    <row r="363" spans="1:59" ht="11.25" customHeight="1" x14ac:dyDescent="0.2">
      <c r="A363" s="537" t="s">
        <v>623</v>
      </c>
      <c r="B363" s="927" t="s">
        <v>624</v>
      </c>
      <c r="C363" s="994" t="s">
        <v>108</v>
      </c>
      <c r="D363" s="994" t="s">
        <v>4368</v>
      </c>
      <c r="E363" s="794">
        <v>12</v>
      </c>
      <c r="F363" s="526">
        <v>303</v>
      </c>
      <c r="G363" s="526" t="s">
        <v>106</v>
      </c>
      <c r="H363" s="526" t="s">
        <v>106</v>
      </c>
      <c r="I363" s="918">
        <v>172.01</v>
      </c>
      <c r="J363" s="704">
        <f t="shared" si="86"/>
        <v>0.88366955409569214</v>
      </c>
      <c r="K363" s="935">
        <v>0.38</v>
      </c>
      <c r="L363" s="641">
        <v>4</v>
      </c>
      <c r="M363" s="695">
        <f t="shared" si="87"/>
        <v>1.52</v>
      </c>
      <c r="N363" s="923" t="s">
        <v>625</v>
      </c>
      <c r="O363" s="798">
        <v>0.37</v>
      </c>
      <c r="P363" s="917">
        <v>43560</v>
      </c>
      <c r="Q363" s="917">
        <v>43572</v>
      </c>
      <c r="R363" s="695">
        <f t="shared" si="88"/>
        <v>2.7027027027027053</v>
      </c>
      <c r="S363" s="761">
        <f>IF(INDEX(Historical!$D$7:$D$1439,MATCH(B363,Historical!$B$7:$B$1446,0))=0,"n/a",(INDEX(Historical!$C$7:$C$1439,MATCH(B363,Historical!$B$7:$B$1446,0))/INDEX(Historical!$D$7:$D$1439,MATCH(B363,Historical!$B$7:$B$1446,0))-1)*100)</f>
        <v>6.9230769230769207</v>
      </c>
      <c r="T363" s="761">
        <f>IF(INDEX(Historical!$F$7:$F$1432,MATCH(B363,Historical!$B$7:$B$1446,0))=0,"n/a",((INDEX(Historical!$C$7:$C$1439,MATCH(B363,Historical!$B$7:$B$1446,0))/INDEX(Historical!$F$7:$F$1432,MATCH(B363,Historical!$B$7:$B$1446,0)))^(1/3)-1)*100)</f>
        <v>6.832481505512833</v>
      </c>
      <c r="U363" s="761">
        <f>IF(INDEX(Historical!$H$7:$H$1432,MATCH(B363,Historical!$B$7:$B$1446,0))=0,"n/a",((INDEX(Historical!$C$7:$C$1439,MATCH(B363,Historical!$B$7:$B$1446,0))/INDEX(Historical!$H$7:$H$1432,MATCH(B363,Historical!$B$7:$B$1446,0)))^(1/5)-1)*100)</f>
        <v>5.7706322148565414</v>
      </c>
      <c r="V363" s="761">
        <f>IF(INDEX(Historical!$O$7:$O$1432,MATCH(B363,Historical!$B$7:$B$1446,0))=0,"n/a",((INDEX(Historical!$C$7:$C$1439,MATCH(B363,Historical!$B$7:$B$1446,0))/INDEX(Historical!$O$7:$O$1432,MATCH(B363,Historical!$B$7:$B$1446,0)))^(1/10)-1)*100)</f>
        <v>5.548721748643537</v>
      </c>
      <c r="W363" s="762">
        <f t="shared" si="89"/>
        <v>1.0399930788144591</v>
      </c>
      <c r="X363" s="763">
        <f t="shared" si="90"/>
        <v>0.41816175469974937</v>
      </c>
      <c r="Y363" s="717"/>
      <c r="Z363" s="704">
        <f t="shared" si="91"/>
        <v>10.935251798561151</v>
      </c>
      <c r="AA363" s="937">
        <f t="shared" si="92"/>
        <v>12.374820143884891</v>
      </c>
      <c r="AB363" s="641">
        <v>12</v>
      </c>
      <c r="AC363" s="918">
        <v>13.9</v>
      </c>
      <c r="AD363" s="918" t="s">
        <v>137</v>
      </c>
      <c r="AE363" s="918">
        <v>4.04</v>
      </c>
      <c r="AF363" s="918">
        <v>1.75</v>
      </c>
      <c r="AG363" s="918">
        <v>15.2</v>
      </c>
      <c r="AH363" s="918">
        <v>9.4</v>
      </c>
      <c r="AI363" s="918" t="s">
        <v>137</v>
      </c>
      <c r="AJ363" s="918">
        <v>13.8</v>
      </c>
      <c r="AK363" s="918" t="s">
        <v>137</v>
      </c>
      <c r="AL363" s="930">
        <v>380.14</v>
      </c>
      <c r="AM363" s="924">
        <v>2.9000000000000004</v>
      </c>
      <c r="AN363" s="918">
        <v>0</v>
      </c>
      <c r="AO363" s="804">
        <f t="shared" si="93"/>
        <v>-5.7205183749326576</v>
      </c>
      <c r="AP363" s="805">
        <f t="shared" si="94"/>
        <v>6.6543017689522337</v>
      </c>
      <c r="AQ363" s="938">
        <f t="shared" si="95"/>
        <v>-1.8936285865669644</v>
      </c>
      <c r="AR363" s="704">
        <f>INDEX(Historical!$C$7:$C$1439,MATCH(B363,Historical!$B$7:$B$1446,0))*IF(AH363="n/a",1.03,IF(AH363&lt;0,1.01,IF(AH363&gt;10,1.1,(1+AH363/100))))</f>
        <v>1.5206599999999999</v>
      </c>
      <c r="AS363" s="937">
        <f t="shared" si="96"/>
        <v>1.5662798</v>
      </c>
      <c r="AT363" s="937">
        <f t="shared" si="101"/>
        <v>1.613268194</v>
      </c>
      <c r="AU363" s="937">
        <f t="shared" si="101"/>
        <v>1.6616662398199999</v>
      </c>
      <c r="AV363" s="937">
        <f t="shared" si="101"/>
        <v>1.7115162270146</v>
      </c>
      <c r="AW363" s="704">
        <f t="shared" si="98"/>
        <v>8.0733904608345988</v>
      </c>
      <c r="AX363" s="812">
        <f t="shared" si="99"/>
        <v>4.6935587819513982</v>
      </c>
      <c r="AY363" s="997">
        <v>0.76</v>
      </c>
      <c r="AZ363" s="924">
        <v>4.25</v>
      </c>
      <c r="BA363" s="924">
        <v>-25.019999999999996</v>
      </c>
      <c r="BB363" s="924">
        <v>-7.28</v>
      </c>
      <c r="BC363" s="924">
        <v>-16.619999999999997</v>
      </c>
      <c r="BE363" s="666">
        <v>2008</v>
      </c>
      <c r="BF363" s="948" t="e">
        <f>#VALUE!</f>
        <v>#VALUE!</v>
      </c>
      <c r="BG363" s="933">
        <v>1.3</v>
      </c>
    </row>
    <row r="364" spans="1:59" s="840" customFormat="1" ht="11.25" customHeight="1" x14ac:dyDescent="0.2">
      <c r="A364" s="819" t="s">
        <v>1275</v>
      </c>
      <c r="B364" s="848" t="s">
        <v>1276</v>
      </c>
      <c r="C364" s="994" t="s">
        <v>108</v>
      </c>
      <c r="D364" s="994" t="s">
        <v>118</v>
      </c>
      <c r="E364" s="820">
        <v>8</v>
      </c>
      <c r="F364" s="526">
        <v>531</v>
      </c>
      <c r="G364" s="1151" t="s">
        <v>37</v>
      </c>
      <c r="H364" s="1151" t="s">
        <v>37</v>
      </c>
      <c r="I364" s="821">
        <v>49.72</v>
      </c>
      <c r="J364" s="822">
        <f t="shared" si="86"/>
        <v>2.4135156878519708</v>
      </c>
      <c r="K364" s="823">
        <v>0.3</v>
      </c>
      <c r="L364" s="824">
        <v>4</v>
      </c>
      <c r="M364" s="825">
        <f t="shared" si="87"/>
        <v>1.2</v>
      </c>
      <c r="N364" s="826" t="s">
        <v>164</v>
      </c>
      <c r="O364" s="827">
        <v>0.25</v>
      </c>
      <c r="P364" s="828">
        <v>43343</v>
      </c>
      <c r="Q364" s="828">
        <v>43374</v>
      </c>
      <c r="R364" s="825">
        <f t="shared" si="88"/>
        <v>19.999999999999996</v>
      </c>
      <c r="S364" s="761">
        <f>IF(INDEX(Historical!$D$7:$D$1439,MATCH(B364,Historical!$B$7:$B$1446,0))=0,"n/a",(INDEX(Historical!$C$7:$C$1439,MATCH(B364,Historical!$B$7:$B$1446,0))/INDEX(Historical!$D$7:$D$1439,MATCH(B364,Historical!$B$7:$B$1446,0))-1)*100)</f>
        <v>14.130434782608692</v>
      </c>
      <c r="T364" s="761">
        <f>IF(INDEX(Historical!$F$7:$F$1432,MATCH(B364,Historical!$B$7:$B$1446,0))=0,"n/a",((INDEX(Historical!$C$7:$C$1439,MATCH(B364,Historical!$B$7:$B$1446,0))/INDEX(Historical!$F$7:$F$1432,MATCH(B364,Historical!$B$7:$B$1446,0)))^(1/3)-1)*100)</f>
        <v>11.868894208139679</v>
      </c>
      <c r="U364" s="761">
        <f>IF(INDEX(Historical!$H$7:$H$1432,MATCH(B364,Historical!$B$7:$B$1446,0))=0,"n/a",((INDEX(Historical!$C$7:$C$1439,MATCH(B364,Historical!$B$7:$B$1446,0))/INDEX(Historical!$H$7:$H$1432,MATCH(B364,Historical!$B$7:$B$1446,0)))^(1/5)-1)*100)</f>
        <v>18.466445254224407</v>
      </c>
      <c r="V364" s="761">
        <f>IF(INDEX(Historical!$O$7:$O$1432,MATCH(B364,Historical!$B$7:$B$1446,0))=0,"n/a",((INDEX(Historical!$C$7:$C$1439,MATCH(B364,Historical!$B$7:$B$1446,0))/INDEX(Historical!$O$7:$O$1432,MATCH(B364,Historical!$B$7:$B$1446,0)))^(1/10)-1)*100)</f>
        <v>-6.7850987529237683</v>
      </c>
      <c r="W364" s="829" t="str">
        <f t="shared" si="89"/>
        <v>n/a</v>
      </c>
      <c r="X364" s="830">
        <f t="shared" si="90"/>
        <v>1.8843311483902454</v>
      </c>
      <c r="Y364" s="831"/>
      <c r="Z364" s="822">
        <f t="shared" si="91"/>
        <v>30.303030303030305</v>
      </c>
      <c r="AA364" s="832">
        <f t="shared" si="92"/>
        <v>12.555555555555555</v>
      </c>
      <c r="AB364" s="824">
        <v>12</v>
      </c>
      <c r="AC364" s="833">
        <v>3.96</v>
      </c>
      <c r="AD364" s="833">
        <v>0.83</v>
      </c>
      <c r="AE364" s="833">
        <v>0.95</v>
      </c>
      <c r="AF364" s="833">
        <v>1.4</v>
      </c>
      <c r="AG364" s="833">
        <v>14.099999999999998</v>
      </c>
      <c r="AH364" s="833">
        <v>133.9</v>
      </c>
      <c r="AI364" s="833">
        <v>8.89</v>
      </c>
      <c r="AJ364" s="833">
        <v>9.8000000000000007</v>
      </c>
      <c r="AK364" s="833">
        <v>15.14</v>
      </c>
      <c r="AL364" s="834">
        <v>18030</v>
      </c>
      <c r="AM364" s="835">
        <v>0.2</v>
      </c>
      <c r="AN364" s="833">
        <v>0.37</v>
      </c>
      <c r="AO364" s="836">
        <f t="shared" si="93"/>
        <v>8.3244053865208212</v>
      </c>
      <c r="AP364" s="837">
        <f t="shared" si="94"/>
        <v>20.879960942076377</v>
      </c>
      <c r="AQ364" s="838">
        <f t="shared" si="95"/>
        <v>-11.612525327327361</v>
      </c>
      <c r="AR364" s="704">
        <f>INDEX(Historical!$C$7:$C$1439,MATCH(B364,Historical!$B$7:$B$1446,0))*IF(AH364="n/a",1.03,IF(AH364&lt;0,1.01,IF(AH364&gt;10,1.1,(1+AH364/100))))</f>
        <v>1.1550000000000002</v>
      </c>
      <c r="AS364" s="832">
        <f t="shared" si="96"/>
        <v>1.2576795000000003</v>
      </c>
      <c r="AT364" s="832">
        <f t="shared" si="101"/>
        <v>1.3834474500000005</v>
      </c>
      <c r="AU364" s="832">
        <f t="shared" si="101"/>
        <v>1.5217921950000006</v>
      </c>
      <c r="AV364" s="832">
        <f t="shared" si="101"/>
        <v>1.6739714145000009</v>
      </c>
      <c r="AW364" s="822">
        <f t="shared" si="98"/>
        <v>6.9918905595000016</v>
      </c>
      <c r="AX364" s="839">
        <f t="shared" si="99"/>
        <v>14.06253129424779</v>
      </c>
      <c r="AY364" s="998">
        <v>0.7</v>
      </c>
      <c r="AZ364" s="835">
        <v>22.64</v>
      </c>
      <c r="BA364" s="835">
        <v>-9.86</v>
      </c>
      <c r="BB364" s="835">
        <v>3.26</v>
      </c>
      <c r="BC364" s="835">
        <v>3.05</v>
      </c>
      <c r="BD364" s="964"/>
      <c r="BE364" s="666">
        <v>2011</v>
      </c>
      <c r="BF364" s="948" t="e">
        <f>#VALUE!</f>
        <v>#VALUE!</v>
      </c>
      <c r="BG364" s="895">
        <v>1.7999999999999998</v>
      </c>
    </row>
    <row r="365" spans="1:59" ht="11.25" customHeight="1" x14ac:dyDescent="0.2">
      <c r="A365" s="611" t="s">
        <v>1317</v>
      </c>
      <c r="B365" s="927" t="s">
        <v>1318</v>
      </c>
      <c r="C365" s="994" t="s">
        <v>112</v>
      </c>
      <c r="D365" s="994" t="s">
        <v>4382</v>
      </c>
      <c r="E365" s="794">
        <v>7</v>
      </c>
      <c r="F365" s="526">
        <v>638</v>
      </c>
      <c r="G365" s="526" t="s">
        <v>106</v>
      </c>
      <c r="H365" s="526" t="s">
        <v>106</v>
      </c>
      <c r="I365" s="926">
        <v>207.2</v>
      </c>
      <c r="J365" s="704">
        <f t="shared" si="86"/>
        <v>1.6602316602316602</v>
      </c>
      <c r="K365" s="929">
        <v>0.86</v>
      </c>
      <c r="L365" s="641">
        <v>4</v>
      </c>
      <c r="M365" s="695">
        <f t="shared" si="87"/>
        <v>3.44</v>
      </c>
      <c r="N365" s="923" t="s">
        <v>250</v>
      </c>
      <c r="O365" s="797">
        <v>0.72</v>
      </c>
      <c r="P365" s="917">
        <v>43433</v>
      </c>
      <c r="Q365" s="917">
        <v>43448</v>
      </c>
      <c r="R365" s="695">
        <f t="shared" si="88"/>
        <v>19.444444444444446</v>
      </c>
      <c r="S365" s="761">
        <f>IF(INDEX(Historical!$D$7:$D$1439,MATCH(B365,Historical!$B$7:$B$1446,0))=0,"n/a",(INDEX(Historical!$C$7:$C$1439,MATCH(B365,Historical!$B$7:$B$1446,0))/INDEX(Historical!$D$7:$D$1439,MATCH(B365,Historical!$B$7:$B$1446,0))-1)*100)</f>
        <v>19.84126984126986</v>
      </c>
      <c r="T365" s="761">
        <f>IF(INDEX(Historical!$F$7:$F$1432,MATCH(B365,Historical!$B$7:$B$1446,0))=0,"n/a",((INDEX(Historical!$C$7:$C$1439,MATCH(B365,Historical!$B$7:$B$1446,0))/INDEX(Historical!$F$7:$F$1432,MATCH(B365,Historical!$B$7:$B$1446,0)))^(1/3)-1)*100)</f>
        <v>21.111674062215368</v>
      </c>
      <c r="U365" s="761">
        <f>IF(INDEX(Historical!$H$7:$H$1432,MATCH(B365,Historical!$B$7:$B$1446,0))=0,"n/a",((INDEX(Historical!$C$7:$C$1439,MATCH(B365,Historical!$B$7:$B$1446,0))/INDEX(Historical!$H$7:$H$1432,MATCH(B365,Historical!$B$7:$B$1446,0)))^(1/5)-1)*100)</f>
        <v>43.287197224706134</v>
      </c>
      <c r="V365" s="761" t="str">
        <f>IF(INDEX(Historical!$O$7:$O$1432,MATCH(B365,Historical!$B$7:$B$1446,0))=0,"n/a",((INDEX(Historical!$C$7:$C$1439,MATCH(B365,Historical!$B$7:$B$1446,0))/INDEX(Historical!$O$7:$O$1432,MATCH(B365,Historical!$B$7:$B$1446,0)))^(1/10)-1)*100)</f>
        <v>n/a</v>
      </c>
      <c r="W365" s="762" t="str">
        <f t="shared" si="89"/>
        <v>n/a</v>
      </c>
      <c r="X365" s="763">
        <f t="shared" si="90"/>
        <v>1.4525905108961792</v>
      </c>
      <c r="Y365" s="718"/>
      <c r="Z365" s="704">
        <f t="shared" si="91"/>
        <v>18.001046572475143</v>
      </c>
      <c r="AA365" s="937">
        <f t="shared" si="92"/>
        <v>10.842490842490843</v>
      </c>
      <c r="AB365" s="641">
        <v>12</v>
      </c>
      <c r="AC365" s="918">
        <v>19.11</v>
      </c>
      <c r="AD365" s="918">
        <v>1.21</v>
      </c>
      <c r="AE365" s="918">
        <v>1.08</v>
      </c>
      <c r="AF365" s="918">
        <v>5.86</v>
      </c>
      <c r="AG365" s="918">
        <v>49.5</v>
      </c>
      <c r="AH365" s="918">
        <v>63.4</v>
      </c>
      <c r="AI365" s="918">
        <v>13.94</v>
      </c>
      <c r="AJ365" s="918">
        <v>29.799999999999997</v>
      </c>
      <c r="AK365" s="918">
        <v>8.9499999999999993</v>
      </c>
      <c r="AL365" s="930">
        <v>8830</v>
      </c>
      <c r="AM365" s="924">
        <v>2</v>
      </c>
      <c r="AN365" s="918">
        <v>0.85</v>
      </c>
      <c r="AO365" s="804">
        <f t="shared" si="93"/>
        <v>34.104938042446946</v>
      </c>
      <c r="AP365" s="805">
        <f t="shared" si="94"/>
        <v>44.947428884937793</v>
      </c>
      <c r="AQ365" s="938">
        <f t="shared" si="95"/>
        <v>68.04364028033028</v>
      </c>
      <c r="AR365" s="704">
        <f>INDEX(Historical!$C$7:$C$1439,MATCH(B365,Historical!$B$7:$B$1446,0))*IF(AH365="n/a",1.03,IF(AH365&lt;0,1.01,IF(AH365&gt;10,1.1,(1+AH365/100))))</f>
        <v>3.3220000000000005</v>
      </c>
      <c r="AS365" s="937">
        <f t="shared" si="96"/>
        <v>3.6542000000000008</v>
      </c>
      <c r="AT365" s="937">
        <f t="shared" si="101"/>
        <v>3.9812509000000005</v>
      </c>
      <c r="AU365" s="937">
        <f t="shared" si="101"/>
        <v>4.3375728555500004</v>
      </c>
      <c r="AV365" s="937">
        <f t="shared" si="101"/>
        <v>4.7257856261217253</v>
      </c>
      <c r="AW365" s="704">
        <f t="shared" si="98"/>
        <v>20.020809381671725</v>
      </c>
      <c r="AX365" s="812">
        <f t="shared" si="99"/>
        <v>9.662552790382108</v>
      </c>
      <c r="AY365" s="997">
        <v>1.1200000000000001</v>
      </c>
      <c r="AZ365" s="924">
        <v>19.220000000000002</v>
      </c>
      <c r="BA365" s="924">
        <v>-22.61</v>
      </c>
      <c r="BB365" s="924">
        <v>-0.02</v>
      </c>
      <c r="BC365" s="924">
        <v>-6.0699999999999994</v>
      </c>
      <c r="BE365" s="666">
        <v>2013</v>
      </c>
      <c r="BF365" s="948" t="e">
        <f>#VALUE!</f>
        <v>#VALUE!</v>
      </c>
      <c r="BG365" s="933">
        <v>13.200000000000001</v>
      </c>
    </row>
    <row r="366" spans="1:59" ht="11.25" customHeight="1" x14ac:dyDescent="0.2">
      <c r="A366" s="630" t="s">
        <v>1283</v>
      </c>
      <c r="B366" s="927" t="s">
        <v>1284</v>
      </c>
      <c r="C366" s="994" t="s">
        <v>108</v>
      </c>
      <c r="D366" s="994" t="s">
        <v>4376</v>
      </c>
      <c r="E366" s="794">
        <v>7</v>
      </c>
      <c r="F366" s="526">
        <v>689</v>
      </c>
      <c r="G366" s="526" t="s">
        <v>106</v>
      </c>
      <c r="H366" s="526" t="s">
        <v>106</v>
      </c>
      <c r="I366" s="926">
        <v>81.25</v>
      </c>
      <c r="J366" s="704">
        <f t="shared" si="86"/>
        <v>2.56</v>
      </c>
      <c r="K366" s="929">
        <v>0.52</v>
      </c>
      <c r="L366" s="641">
        <v>4</v>
      </c>
      <c r="M366" s="695">
        <f t="shared" si="87"/>
        <v>2.08</v>
      </c>
      <c r="N366" s="923" t="s">
        <v>127</v>
      </c>
      <c r="O366" s="797">
        <v>0.47310000000000002</v>
      </c>
      <c r="P366" s="917">
        <v>43546</v>
      </c>
      <c r="Q366" s="917">
        <v>43565</v>
      </c>
      <c r="R366" s="695">
        <f t="shared" si="88"/>
        <v>9.9133375607693921</v>
      </c>
      <c r="S366" s="761">
        <f>IF(INDEX(Historical!$D$7:$D$1439,MATCH(B366,Historical!$B$7:$B$1446,0))=0,"n/a",(INDEX(Historical!$C$7:$C$1439,MATCH(B366,Historical!$B$7:$B$1446,0))/INDEX(Historical!$D$7:$D$1439,MATCH(B366,Historical!$B$7:$B$1446,0))-1)*100)</f>
        <v>9.9982156664485835</v>
      </c>
      <c r="T366" s="761">
        <f>IF(INDEX(Historical!$F$7:$F$1432,MATCH(B366,Historical!$B$7:$B$1446,0))=0,"n/a",((INDEX(Historical!$C$7:$C$1439,MATCH(B366,Historical!$B$7:$B$1446,0))/INDEX(Historical!$F$7:$F$1432,MATCH(B366,Historical!$B$7:$B$1446,0)))^(1/3)-1)*100)</f>
        <v>7.9073058008646502</v>
      </c>
      <c r="U366" s="761">
        <f>IF(INDEX(Historical!$H$7:$H$1432,MATCH(B366,Historical!$B$7:$B$1446,0))=0,"n/a",((INDEX(Historical!$C$7:$C$1439,MATCH(B366,Historical!$B$7:$B$1446,0))/INDEX(Historical!$H$7:$H$1432,MATCH(B366,Historical!$B$7:$B$1446,0)))^(1/5)-1)*100)</f>
        <v>7.2565822167253158</v>
      </c>
      <c r="V366" s="761">
        <f>IF(INDEX(Historical!$O$7:$O$1432,MATCH(B366,Historical!$B$7:$B$1446,0))=0,"n/a",((INDEX(Historical!$C$7:$C$1439,MATCH(B366,Historical!$B$7:$B$1446,0))/INDEX(Historical!$O$7:$O$1432,MATCH(B366,Historical!$B$7:$B$1446,0)))^(1/10)-1)*100)</f>
        <v>4.1382559487244786</v>
      </c>
      <c r="W366" s="762">
        <f t="shared" si="89"/>
        <v>1.7535363463833089</v>
      </c>
      <c r="X366" s="763" t="str">
        <f t="shared" si="90"/>
        <v>n/a</v>
      </c>
      <c r="Y366" s="718"/>
      <c r="Z366" s="704" t="str">
        <f t="shared" si="91"/>
        <v>n/a</v>
      </c>
      <c r="AA366" s="937" t="str">
        <f t="shared" si="92"/>
        <v>n/a</v>
      </c>
      <c r="AB366" s="641">
        <v>12</v>
      </c>
      <c r="AC366" s="918" t="s">
        <v>137</v>
      </c>
      <c r="AD366" s="918" t="s">
        <v>137</v>
      </c>
      <c r="AE366" s="918" t="s">
        <v>137</v>
      </c>
      <c r="AF366" s="918" t="s">
        <v>137</v>
      </c>
      <c r="AG366" s="918" t="s">
        <v>137</v>
      </c>
      <c r="AH366" s="918" t="s">
        <v>137</v>
      </c>
      <c r="AI366" s="918" t="s">
        <v>137</v>
      </c>
      <c r="AJ366" s="918" t="s">
        <v>137</v>
      </c>
      <c r="AK366" s="918" t="s">
        <v>137</v>
      </c>
      <c r="AL366" s="930" t="s">
        <v>137</v>
      </c>
      <c r="AM366" s="924" t="s">
        <v>137</v>
      </c>
      <c r="AN366" s="918" t="s">
        <v>137</v>
      </c>
      <c r="AO366" s="804" t="str">
        <f t="shared" si="93"/>
        <v>n/a</v>
      </c>
      <c r="AP366" s="805">
        <f t="shared" si="94"/>
        <v>9.8165822167253154</v>
      </c>
      <c r="AQ366" s="938" t="str">
        <f t="shared" si="95"/>
        <v>n/a</v>
      </c>
      <c r="AR366" s="704">
        <f>INDEX(Historical!$C$7:$C$1439,MATCH(B366,Historical!$B$7:$B$1446,0))*IF(AH366="n/a",1.03,IF(AH366&lt;0,1.01,IF(AH366&gt;10,1.1,(1+AH366/100))))</f>
        <v>1.904882</v>
      </c>
      <c r="AS366" s="937">
        <f t="shared" si="96"/>
        <v>1.96202846</v>
      </c>
      <c r="AT366" s="937">
        <f t="shared" si="101"/>
        <v>2.0208893138000001</v>
      </c>
      <c r="AU366" s="937">
        <f t="shared" si="101"/>
        <v>2.0815159932140004</v>
      </c>
      <c r="AV366" s="937">
        <f t="shared" si="101"/>
        <v>2.1439614730104206</v>
      </c>
      <c r="AW366" s="704">
        <f t="shared" si="98"/>
        <v>10.11327724002442</v>
      </c>
      <c r="AX366" s="812">
        <f t="shared" si="99"/>
        <v>12.447110449260824</v>
      </c>
      <c r="AY366" s="997" t="s">
        <v>137</v>
      </c>
      <c r="AZ366" s="924" t="s">
        <v>137</v>
      </c>
      <c r="BA366" s="924" t="s">
        <v>137</v>
      </c>
      <c r="BB366" s="924" t="s">
        <v>137</v>
      </c>
      <c r="BC366" s="924" t="s">
        <v>137</v>
      </c>
      <c r="BD366" s="963" t="s">
        <v>4301</v>
      </c>
      <c r="BE366" s="666">
        <v>2013</v>
      </c>
      <c r="BF366" s="948" t="e">
        <f>#VALUE!</f>
        <v>#VALUE!</v>
      </c>
      <c r="BG366" s="933" t="s">
        <v>137</v>
      </c>
    </row>
    <row r="367" spans="1:59" ht="11.25" customHeight="1" x14ac:dyDescent="0.2">
      <c r="A367" s="630" t="s">
        <v>4166</v>
      </c>
      <c r="B367" s="927" t="s">
        <v>4167</v>
      </c>
      <c r="C367" s="994" t="s">
        <v>179</v>
      </c>
      <c r="D367" s="994" t="s">
        <v>4374</v>
      </c>
      <c r="E367" s="794">
        <v>5</v>
      </c>
      <c r="F367" s="526">
        <v>808</v>
      </c>
      <c r="G367" s="526" t="s">
        <v>106</v>
      </c>
      <c r="H367" s="526" t="s">
        <v>106</v>
      </c>
      <c r="I367" s="926">
        <v>19.55</v>
      </c>
      <c r="J367" s="704">
        <f t="shared" si="86"/>
        <v>9.0025575447570318</v>
      </c>
      <c r="K367" s="929">
        <v>0.44</v>
      </c>
      <c r="L367" s="641">
        <v>4</v>
      </c>
      <c r="M367" s="695">
        <f t="shared" si="87"/>
        <v>1.76</v>
      </c>
      <c r="N367" s="923" t="s">
        <v>107</v>
      </c>
      <c r="O367" s="797">
        <v>0.43</v>
      </c>
      <c r="P367" s="660">
        <v>43223</v>
      </c>
      <c r="Q367" s="660">
        <v>43235</v>
      </c>
      <c r="R367" s="695">
        <f t="shared" si="88"/>
        <v>2.3255813953488391</v>
      </c>
      <c r="S367" s="761">
        <f>IF(INDEX(Historical!$D$7:$D$1439,MATCH(B367,Historical!$B$7:$B$1446,0))=0,"n/a",(INDEX(Historical!$C$7:$C$1439,MATCH(B367,Historical!$B$7:$B$1446,0))/INDEX(Historical!$D$7:$D$1439,MATCH(B367,Historical!$B$7:$B$1446,0))-1)*100)</f>
        <v>2.7900146842878115</v>
      </c>
      <c r="T367" s="761">
        <f>IF(INDEX(Historical!$F$7:$F$1432,MATCH(B367,Historical!$B$7:$B$1446,0))=0,"n/a",((INDEX(Historical!$C$7:$C$1439,MATCH(B367,Historical!$B$7:$B$1446,0))/INDEX(Historical!$F$7:$F$1432,MATCH(B367,Historical!$B$7:$B$1446,0)))^(1/3)-1)*100)</f>
        <v>9.0355436729529828</v>
      </c>
      <c r="U367" s="761" t="str">
        <f>IF(INDEX(Historical!$H$7:$H$1432,MATCH(B367,Historical!$B$7:$B$1446,0))=0,"n/a",((INDEX(Historical!$C$7:$C$1439,MATCH(B367,Historical!$B$7:$B$1446,0))/INDEX(Historical!$H$7:$H$1432,MATCH(B367,Historical!$B$7:$B$1446,0)))^(1/5)-1)*100)</f>
        <v>n/a</v>
      </c>
      <c r="V367" s="761" t="str">
        <f>IF(INDEX(Historical!$O$7:$O$1432,MATCH(B367,Historical!$B$7:$B$1446,0))=0,"n/a",((INDEX(Historical!$C$7:$C$1439,MATCH(B367,Historical!$B$7:$B$1446,0))/INDEX(Historical!$O$7:$O$1432,MATCH(B367,Historical!$B$7:$B$1446,0)))^(1/10)-1)*100)</f>
        <v>n/a</v>
      </c>
      <c r="W367" s="762" t="str">
        <f t="shared" si="89"/>
        <v>n/a</v>
      </c>
      <c r="X367" s="763" t="str">
        <f t="shared" si="90"/>
        <v>n/a</v>
      </c>
      <c r="Y367" s="928"/>
      <c r="Z367" s="704">
        <f t="shared" si="91"/>
        <v>88.442211055276388</v>
      </c>
      <c r="AA367" s="937">
        <f t="shared" si="92"/>
        <v>9.8241206030150749</v>
      </c>
      <c r="AB367" s="641">
        <v>12</v>
      </c>
      <c r="AC367" s="918">
        <v>1.99</v>
      </c>
      <c r="AD367" s="918">
        <v>0.83</v>
      </c>
      <c r="AE367" s="918">
        <v>4.5199999999999996</v>
      </c>
      <c r="AF367" s="918">
        <v>1.69</v>
      </c>
      <c r="AG367" s="918">
        <v>17.5</v>
      </c>
      <c r="AH367" s="918">
        <v>56.999999999999993</v>
      </c>
      <c r="AI367" s="918">
        <v>3.94</v>
      </c>
      <c r="AJ367" s="918">
        <v>5.7</v>
      </c>
      <c r="AK367" s="918">
        <v>11.899999999999999</v>
      </c>
      <c r="AL367" s="930">
        <v>662.35</v>
      </c>
      <c r="AM367" s="924">
        <v>13.089999999999998</v>
      </c>
      <c r="AN367" s="918">
        <v>1.29</v>
      </c>
      <c r="AO367" s="804" t="str">
        <f t="shared" si="93"/>
        <v>n/a</v>
      </c>
      <c r="AP367" s="805" t="str">
        <f t="shared" si="94"/>
        <v>n/a</v>
      </c>
      <c r="AQ367" s="938">
        <f t="shared" si="95"/>
        <v>-14.098858320624096</v>
      </c>
      <c r="AR367" s="704">
        <f>INDEX(Historical!$C$7:$C$1439,MATCH(B367,Historical!$B$7:$B$1446,0))*IF(AH367="n/a",1.03,IF(AH367&lt;0,1.01,IF(AH367&gt;10,1.1,(1+AH367/100))))</f>
        <v>1.9250000000000003</v>
      </c>
      <c r="AS367" s="937">
        <f t="shared" si="96"/>
        <v>2.0008450000000004</v>
      </c>
      <c r="AT367" s="937">
        <f t="shared" ref="AT367:AV386" si="102">IF($AK367="n/a",1.03*AS367,IF($AK367&lt;0,1.01*AS367,IF($AK367&gt;10,1.1*AS367,(1+$AK367/100)*AS367)))</f>
        <v>2.2009295000000009</v>
      </c>
      <c r="AU367" s="937">
        <f t="shared" si="102"/>
        <v>2.421022450000001</v>
      </c>
      <c r="AV367" s="937">
        <f t="shared" si="102"/>
        <v>2.6631246950000014</v>
      </c>
      <c r="AW367" s="704">
        <f t="shared" si="98"/>
        <v>11.210921645000003</v>
      </c>
      <c r="AX367" s="812">
        <f t="shared" si="99"/>
        <v>57.344867749360631</v>
      </c>
      <c r="AY367" s="997">
        <v>0.98</v>
      </c>
      <c r="AZ367" s="924">
        <v>34.86</v>
      </c>
      <c r="BA367" s="924">
        <v>0.88</v>
      </c>
      <c r="BB367" s="924">
        <v>8.34</v>
      </c>
      <c r="BC367" s="924">
        <v>10.32</v>
      </c>
      <c r="BE367" s="666">
        <v>2014</v>
      </c>
      <c r="BF367" s="948" t="e">
        <f>#VALUE!</f>
        <v>#VALUE!</v>
      </c>
      <c r="BG367" s="933">
        <v>6.3</v>
      </c>
    </row>
    <row r="368" spans="1:59" ht="11.25" customHeight="1" x14ac:dyDescent="0.2">
      <c r="A368" s="537" t="s">
        <v>1305</v>
      </c>
      <c r="B368" s="927" t="s">
        <v>1306</v>
      </c>
      <c r="C368" s="994" t="s">
        <v>108</v>
      </c>
      <c r="D368" s="994" t="s">
        <v>118</v>
      </c>
      <c r="E368" s="794">
        <v>10</v>
      </c>
      <c r="F368" s="526">
        <v>349</v>
      </c>
      <c r="G368" s="526" t="s">
        <v>115</v>
      </c>
      <c r="H368" s="526" t="s">
        <v>115</v>
      </c>
      <c r="I368" s="926">
        <v>35.21</v>
      </c>
      <c r="J368" s="704">
        <f t="shared" si="86"/>
        <v>3.2661175802328879</v>
      </c>
      <c r="K368" s="929">
        <v>0.28749999999999998</v>
      </c>
      <c r="L368" s="641">
        <v>4</v>
      </c>
      <c r="M368" s="695">
        <f t="shared" si="87"/>
        <v>1.1499999999999999</v>
      </c>
      <c r="N368" s="923" t="s">
        <v>320</v>
      </c>
      <c r="O368" s="797">
        <v>0.28499999999999998</v>
      </c>
      <c r="P368" s="917">
        <v>43539</v>
      </c>
      <c r="Q368" s="917">
        <v>43553</v>
      </c>
      <c r="R368" s="695">
        <f t="shared" si="88"/>
        <v>0.87719298245614119</v>
      </c>
      <c r="S368" s="761">
        <f>IF(INDEX(Historical!$D$7:$D$1439,MATCH(B368,Historical!$B$7:$B$1446,0))=0,"n/a",(INDEX(Historical!$C$7:$C$1439,MATCH(B368,Historical!$B$7:$B$1446,0))/INDEX(Historical!$D$7:$D$1439,MATCH(B368,Historical!$B$7:$B$1446,0))-1)*100)</f>
        <v>3.6363636363636154</v>
      </c>
      <c r="T368" s="761">
        <f>IF(INDEX(Historical!$F$7:$F$1432,MATCH(B368,Historical!$B$7:$B$1446,0))=0,"n/a",((INDEX(Historical!$C$7:$C$1439,MATCH(B368,Historical!$B$7:$B$1446,0))/INDEX(Historical!$F$7:$F$1432,MATCH(B368,Historical!$B$7:$B$1446,0)))^(1/3)-1)*100)</f>
        <v>4.4643926822318658</v>
      </c>
      <c r="U368" s="761">
        <f>IF(INDEX(Historical!$H$7:$H$1432,MATCH(B368,Historical!$B$7:$B$1446,0))=0,"n/a",((INDEX(Historical!$C$7:$C$1439,MATCH(B368,Historical!$B$7:$B$1446,0))/INDEX(Historical!$H$7:$H$1432,MATCH(B368,Historical!$B$7:$B$1446,0)))^(1/5)-1)*100)</f>
        <v>7.8852443962371455</v>
      </c>
      <c r="V368" s="761">
        <f>IF(INDEX(Historical!$O$7:$O$1432,MATCH(B368,Historical!$B$7:$B$1446,0))=0,"n/a",((INDEX(Historical!$C$7:$C$1439,MATCH(B368,Historical!$B$7:$B$1446,0))/INDEX(Historical!$O$7:$O$1432,MATCH(B368,Historical!$B$7:$B$1446,0)))^(1/10)-1)*100)</f>
        <v>11.98626258280877</v>
      </c>
      <c r="W368" s="762">
        <f t="shared" si="89"/>
        <v>0.65785680413396863</v>
      </c>
      <c r="X368" s="763" t="str">
        <f t="shared" si="90"/>
        <v>n/a</v>
      </c>
      <c r="Y368" s="718"/>
      <c r="Z368" s="704">
        <f t="shared" si="91"/>
        <v>261.36363636363632</v>
      </c>
      <c r="AA368" s="937">
        <f t="shared" si="92"/>
        <v>80.02272727272728</v>
      </c>
      <c r="AB368" s="641">
        <v>12</v>
      </c>
      <c r="AC368" s="918">
        <v>0.44</v>
      </c>
      <c r="AD368" s="918">
        <v>6.34</v>
      </c>
      <c r="AE368" s="918">
        <v>1.25</v>
      </c>
      <c r="AF368" s="918">
        <v>1.1299999999999999</v>
      </c>
      <c r="AG368" s="918">
        <v>1.4000000000000001</v>
      </c>
      <c r="AH368" s="918">
        <v>-74.2</v>
      </c>
      <c r="AI368" s="918">
        <v>20.21</v>
      </c>
      <c r="AJ368" s="918">
        <v>-30.3</v>
      </c>
      <c r="AK368" s="918">
        <v>12.7</v>
      </c>
      <c r="AL368" s="930">
        <v>1490</v>
      </c>
      <c r="AM368" s="924">
        <v>1.2</v>
      </c>
      <c r="AN368" s="918">
        <v>0.23</v>
      </c>
      <c r="AO368" s="804">
        <f t="shared" si="93"/>
        <v>-68.871365296257252</v>
      </c>
      <c r="AP368" s="805">
        <f t="shared" si="94"/>
        <v>11.151361976470033</v>
      </c>
      <c r="AQ368" s="938">
        <f t="shared" si="95"/>
        <v>100.47242184198781</v>
      </c>
      <c r="AR368" s="704">
        <f>INDEX(Historical!$C$7:$C$1439,MATCH(B368,Historical!$B$7:$B$1446,0))*IF(AH368="n/a",1.03,IF(AH368&lt;0,1.01,IF(AH368&gt;10,1.1,(1+AH368/100))))</f>
        <v>1.1514</v>
      </c>
      <c r="AS368" s="937">
        <f t="shared" si="96"/>
        <v>1.26654</v>
      </c>
      <c r="AT368" s="937">
        <f t="shared" si="102"/>
        <v>1.393194</v>
      </c>
      <c r="AU368" s="937">
        <f t="shared" si="102"/>
        <v>1.5325134000000002</v>
      </c>
      <c r="AV368" s="937">
        <f t="shared" si="102"/>
        <v>1.6857647400000004</v>
      </c>
      <c r="AW368" s="704">
        <f t="shared" si="98"/>
        <v>7.0294121400000007</v>
      </c>
      <c r="AX368" s="812">
        <f t="shared" si="99"/>
        <v>19.964249190570861</v>
      </c>
      <c r="AY368" s="997">
        <v>0.81</v>
      </c>
      <c r="AZ368" s="924">
        <v>2.41</v>
      </c>
      <c r="BA368" s="924">
        <v>-25.869999999999997</v>
      </c>
      <c r="BB368" s="924">
        <v>-9.44</v>
      </c>
      <c r="BC368" s="924">
        <v>-15.299999999999999</v>
      </c>
      <c r="BE368" s="666">
        <v>2010</v>
      </c>
      <c r="BF368" s="948" t="e">
        <f>#VALUE!</f>
        <v>#VALUE!</v>
      </c>
      <c r="BG368" s="933">
        <v>0.2</v>
      </c>
    </row>
    <row r="369" spans="1:59" ht="11.25" customHeight="1" x14ac:dyDescent="0.2">
      <c r="A369" s="537" t="s">
        <v>1295</v>
      </c>
      <c r="B369" s="927" t="s">
        <v>1296</v>
      </c>
      <c r="C369" s="994" t="s">
        <v>112</v>
      </c>
      <c r="D369" s="994" t="s">
        <v>4359</v>
      </c>
      <c r="E369" s="794">
        <v>8</v>
      </c>
      <c r="F369" s="526">
        <v>501</v>
      </c>
      <c r="G369" s="526" t="s">
        <v>106</v>
      </c>
      <c r="H369" s="526" t="s">
        <v>106</v>
      </c>
      <c r="I369" s="918">
        <v>36.29</v>
      </c>
      <c r="J369" s="704">
        <f t="shared" si="86"/>
        <v>3.2515844585285203</v>
      </c>
      <c r="K369" s="929">
        <v>0.29499999999999998</v>
      </c>
      <c r="L369" s="641">
        <v>4</v>
      </c>
      <c r="M369" s="695">
        <f t="shared" si="87"/>
        <v>1.18</v>
      </c>
      <c r="N369" s="923" t="s">
        <v>119</v>
      </c>
      <c r="O369" s="797">
        <v>0.28499999999999998</v>
      </c>
      <c r="P369" s="660">
        <v>43237</v>
      </c>
      <c r="Q369" s="660">
        <v>43252</v>
      </c>
      <c r="R369" s="695">
        <f t="shared" si="88"/>
        <v>3.5087719298245648</v>
      </c>
      <c r="S369" s="761">
        <f>IF(INDEX(Historical!$D$7:$D$1439,MATCH(B369,Historical!$B$7:$B$1446,0))=0,"n/a",(INDEX(Historical!$C$7:$C$1439,MATCH(B369,Historical!$B$7:$B$1446,0))/INDEX(Historical!$D$7:$D$1439,MATCH(B369,Historical!$B$7:$B$1446,0))-1)*100)</f>
        <v>3.539823008849563</v>
      </c>
      <c r="T369" s="761">
        <f>IF(INDEX(Historical!$F$7:$F$1432,MATCH(B369,Historical!$B$7:$B$1446,0))=0,"n/a",((INDEX(Historical!$C$7:$C$1439,MATCH(B369,Historical!$B$7:$B$1446,0))/INDEX(Historical!$F$7:$F$1432,MATCH(B369,Historical!$B$7:$B$1446,0)))^(1/3)-1)*100)</f>
        <v>3.8380499892909814</v>
      </c>
      <c r="U369" s="761">
        <f>IF(INDEX(Historical!$H$7:$H$1432,MATCH(B369,Historical!$B$7:$B$1446,0))=0,"n/a",((INDEX(Historical!$C$7:$C$1439,MATCH(B369,Historical!$B$7:$B$1446,0))/INDEX(Historical!$H$7:$H$1432,MATCH(B369,Historical!$B$7:$B$1446,0)))^(1/5)-1)*100)</f>
        <v>4.0358274630921898</v>
      </c>
      <c r="V369" s="761">
        <f>IF(INDEX(Historical!$O$7:$O$1432,MATCH(B369,Historical!$B$7:$B$1446,0))=0,"n/a",((INDEX(Historical!$C$7:$C$1439,MATCH(B369,Historical!$B$7:$B$1446,0))/INDEX(Historical!$O$7:$O$1432,MATCH(B369,Historical!$B$7:$B$1446,0)))^(1/10)-1)*100)</f>
        <v>3.1261349162235552</v>
      </c>
      <c r="W369" s="762">
        <f t="shared" si="89"/>
        <v>1.2909959330762233</v>
      </c>
      <c r="X369" s="763">
        <f t="shared" si="90"/>
        <v>0.4638882141485276</v>
      </c>
      <c r="Y369" s="719"/>
      <c r="Z369" s="704">
        <f t="shared" si="91"/>
        <v>56.19047619047619</v>
      </c>
      <c r="AA369" s="937">
        <f t="shared" si="92"/>
        <v>17.280952380952378</v>
      </c>
      <c r="AB369" s="641">
        <v>12</v>
      </c>
      <c r="AC369" s="918">
        <v>2.1</v>
      </c>
      <c r="AD369" s="918">
        <v>1.92</v>
      </c>
      <c r="AE369" s="918">
        <v>0.74</v>
      </c>
      <c r="AF369" s="918">
        <v>2.82</v>
      </c>
      <c r="AG369" s="918">
        <v>17.299999999999997</v>
      </c>
      <c r="AH369" s="918">
        <v>109.89999999999999</v>
      </c>
      <c r="AI369" s="918">
        <v>18.09</v>
      </c>
      <c r="AJ369" s="918">
        <v>8.6999999999999993</v>
      </c>
      <c r="AK369" s="918">
        <v>9</v>
      </c>
      <c r="AL369" s="930">
        <v>1660</v>
      </c>
      <c r="AM369" s="924">
        <v>1.0999999999999999</v>
      </c>
      <c r="AN369" s="918">
        <v>0.44</v>
      </c>
      <c r="AO369" s="804">
        <f t="shared" si="93"/>
        <v>-9.993540459331669</v>
      </c>
      <c r="AP369" s="805">
        <f t="shared" si="94"/>
        <v>7.2874119216207101</v>
      </c>
      <c r="AQ369" s="938">
        <f t="shared" si="95"/>
        <v>47.169268703740073</v>
      </c>
      <c r="AR369" s="704">
        <f>INDEX(Historical!$C$7:$C$1439,MATCH(B369,Historical!$B$7:$B$1446,0))*IF(AH369="n/a",1.03,IF(AH369&lt;0,1.01,IF(AH369&gt;10,1.1,(1+AH369/100))))</f>
        <v>1.2869999999999999</v>
      </c>
      <c r="AS369" s="937">
        <f t="shared" si="96"/>
        <v>1.4157</v>
      </c>
      <c r="AT369" s="937">
        <f t="shared" si="102"/>
        <v>1.543113</v>
      </c>
      <c r="AU369" s="937">
        <f t="shared" si="102"/>
        <v>1.6819931700000001</v>
      </c>
      <c r="AV369" s="937">
        <f t="shared" si="102"/>
        <v>1.8333725553000002</v>
      </c>
      <c r="AW369" s="704">
        <f t="shared" si="98"/>
        <v>7.7611787253000006</v>
      </c>
      <c r="AX369" s="812">
        <f t="shared" si="99"/>
        <v>21.386549256820061</v>
      </c>
      <c r="AY369" s="997">
        <v>1.29</v>
      </c>
      <c r="AZ369" s="924">
        <v>11.49</v>
      </c>
      <c r="BA369" s="924">
        <v>-20.07</v>
      </c>
      <c r="BB369" s="924">
        <v>-5.9499999999999993</v>
      </c>
      <c r="BC369" s="924">
        <v>-8.0500000000000007</v>
      </c>
      <c r="BE369" s="666">
        <v>2011</v>
      </c>
      <c r="BF369" s="948" t="e">
        <f>#VALUE!</f>
        <v>#VALUE!</v>
      </c>
      <c r="BG369" s="933">
        <v>6.8000000000000007</v>
      </c>
    </row>
    <row r="370" spans="1:59" ht="11.25" customHeight="1" x14ac:dyDescent="0.2">
      <c r="A370" s="611" t="s">
        <v>3852</v>
      </c>
      <c r="B370" s="927" t="s">
        <v>3853</v>
      </c>
      <c r="C370" s="994" t="s">
        <v>108</v>
      </c>
      <c r="D370" s="994" t="s">
        <v>4372</v>
      </c>
      <c r="E370" s="794">
        <v>5</v>
      </c>
      <c r="F370" s="526">
        <v>845</v>
      </c>
      <c r="G370" s="526" t="s">
        <v>106</v>
      </c>
      <c r="H370" s="526" t="s">
        <v>106</v>
      </c>
      <c r="I370" s="926">
        <v>9.25</v>
      </c>
      <c r="J370" s="704">
        <f t="shared" si="86"/>
        <v>4.756756756756757</v>
      </c>
      <c r="K370" s="929">
        <v>0.11</v>
      </c>
      <c r="L370" s="641">
        <v>4</v>
      </c>
      <c r="M370" s="695">
        <f t="shared" si="87"/>
        <v>0.44</v>
      </c>
      <c r="N370" s="923" t="s">
        <v>305</v>
      </c>
      <c r="O370" s="797">
        <v>0.1</v>
      </c>
      <c r="P370" s="917">
        <v>43413</v>
      </c>
      <c r="Q370" s="917">
        <v>43439</v>
      </c>
      <c r="R370" s="695">
        <f t="shared" si="88"/>
        <v>9.9999999999999947</v>
      </c>
      <c r="S370" s="761">
        <f>IF(INDEX(Historical!$D$7:$D$1439,MATCH(B370,Historical!$B$7:$B$1446,0))=0,"n/a",(INDEX(Historical!$C$7:$C$1439,MATCH(B370,Historical!$B$7:$B$1446,0))/INDEX(Historical!$D$7:$D$1439,MATCH(B370,Historical!$B$7:$B$1446,0))-1)*100)</f>
        <v>40.571267918550944</v>
      </c>
      <c r="T370" s="761">
        <f>IF(INDEX(Historical!$F$7:$F$1432,MATCH(B370,Historical!$B$7:$B$1446,0))=0,"n/a",((INDEX(Historical!$C$7:$C$1439,MATCH(B370,Historical!$B$7:$B$1446,0))/INDEX(Historical!$F$7:$F$1432,MATCH(B370,Historical!$B$7:$B$1446,0)))^(1/3)-1)*100)</f>
        <v>36.842591869960707</v>
      </c>
      <c r="U370" s="761">
        <f>IF(INDEX(Historical!$H$7:$H$1432,MATCH(B370,Historical!$B$7:$B$1446,0))=0,"n/a",((INDEX(Historical!$C$7:$C$1439,MATCH(B370,Historical!$B$7:$B$1446,0))/INDEX(Historical!$H$7:$H$1432,MATCH(B370,Historical!$B$7:$B$1446,0)))^(1/5)-1)*100)</f>
        <v>37.529039629701579</v>
      </c>
      <c r="V370" s="761">
        <f>IF(INDEX(Historical!$O$7:$O$1432,MATCH(B370,Historical!$B$7:$B$1446,0))=0,"n/a",((INDEX(Historical!$C$7:$C$1439,MATCH(B370,Historical!$B$7:$B$1446,0))/INDEX(Historical!$O$7:$O$1432,MATCH(B370,Historical!$B$7:$B$1446,0)))^(1/10)-1)*100)</f>
        <v>21.189016396298889</v>
      </c>
      <c r="W370" s="762">
        <f t="shared" si="89"/>
        <v>1.7711553442498076</v>
      </c>
      <c r="X370" s="763">
        <f t="shared" si="90"/>
        <v>0.90869345350367026</v>
      </c>
      <c r="Y370" s="718"/>
      <c r="Z370" s="704">
        <f t="shared" si="91"/>
        <v>17.670682730923694</v>
      </c>
      <c r="AA370" s="937">
        <f t="shared" si="92"/>
        <v>3.7148594377510036</v>
      </c>
      <c r="AB370" s="641">
        <v>9</v>
      </c>
      <c r="AC370" s="918">
        <v>2.4900000000000002</v>
      </c>
      <c r="AD370" s="918" t="s">
        <v>137</v>
      </c>
      <c r="AE370" s="918">
        <v>1.36</v>
      </c>
      <c r="AF370" s="918">
        <v>0.99</v>
      </c>
      <c r="AG370" s="918">
        <v>22.400000000000002</v>
      </c>
      <c r="AH370" s="918">
        <v>62.5</v>
      </c>
      <c r="AI370" s="918" t="s">
        <v>137</v>
      </c>
      <c r="AJ370" s="918">
        <v>41.3</v>
      </c>
      <c r="AK370" s="918" t="s">
        <v>137</v>
      </c>
      <c r="AL370" s="930">
        <v>71.41</v>
      </c>
      <c r="AM370" s="924">
        <v>35.5</v>
      </c>
      <c r="AN370" s="918">
        <v>0.28000000000000003</v>
      </c>
      <c r="AO370" s="804">
        <f t="shared" si="93"/>
        <v>38.570936948707335</v>
      </c>
      <c r="AP370" s="805">
        <f t="shared" si="94"/>
        <v>42.285796386458337</v>
      </c>
      <c r="AQ370" s="938">
        <f t="shared" si="95"/>
        <v>-59.570578131632388</v>
      </c>
      <c r="AR370" s="704">
        <f>INDEX(Historical!$C$7:$C$1439,MATCH(B370,Historical!$B$7:$B$1446,0))*IF(AH370="n/a",1.03,IF(AH370&lt;0,1.01,IF(AH370&gt;10,1.1,(1+AH370/100))))</f>
        <v>0.45100000000000001</v>
      </c>
      <c r="AS370" s="937">
        <f t="shared" si="96"/>
        <v>0.46453</v>
      </c>
      <c r="AT370" s="937">
        <f t="shared" si="102"/>
        <v>0.4784659</v>
      </c>
      <c r="AU370" s="937">
        <f t="shared" si="102"/>
        <v>0.49281987700000002</v>
      </c>
      <c r="AV370" s="937">
        <f t="shared" si="102"/>
        <v>0.50760447331000003</v>
      </c>
      <c r="AW370" s="704">
        <f t="shared" si="98"/>
        <v>2.3944202503100001</v>
      </c>
      <c r="AX370" s="812">
        <f t="shared" si="99"/>
        <v>25.885624327675679</v>
      </c>
      <c r="AY370" s="997">
        <v>0.83</v>
      </c>
      <c r="AZ370" s="924">
        <v>2.78</v>
      </c>
      <c r="BA370" s="924">
        <v>-53.75</v>
      </c>
      <c r="BB370" s="924">
        <v>-11.26</v>
      </c>
      <c r="BC370" s="924">
        <v>-29.330000000000002</v>
      </c>
      <c r="BE370" s="666">
        <v>2014</v>
      </c>
      <c r="BF370" s="948" t="e">
        <f>#VALUE!</f>
        <v>#VALUE!</v>
      </c>
      <c r="BG370" s="933">
        <v>14.6</v>
      </c>
    </row>
    <row r="371" spans="1:59" ht="11.25" customHeight="1" x14ac:dyDescent="0.2">
      <c r="A371" s="537" t="s">
        <v>1273</v>
      </c>
      <c r="B371" s="927" t="s">
        <v>1274</v>
      </c>
      <c r="C371" s="994" t="s">
        <v>247</v>
      </c>
      <c r="D371" s="994" t="s">
        <v>4404</v>
      </c>
      <c r="E371" s="794">
        <v>9</v>
      </c>
      <c r="F371" s="526">
        <v>451</v>
      </c>
      <c r="G371" s="526" t="s">
        <v>115</v>
      </c>
      <c r="H371" s="526" t="s">
        <v>115</v>
      </c>
      <c r="I371" s="918">
        <v>35.659999999999997</v>
      </c>
      <c r="J371" s="704">
        <f t="shared" si="86"/>
        <v>4.2063937184520475</v>
      </c>
      <c r="K371" s="935">
        <v>0.375</v>
      </c>
      <c r="L371" s="641">
        <v>4</v>
      </c>
      <c r="M371" s="695">
        <f t="shared" si="87"/>
        <v>1.5</v>
      </c>
      <c r="N371" s="923" t="s">
        <v>1004</v>
      </c>
      <c r="O371" s="798">
        <v>0.37</v>
      </c>
      <c r="P371" s="917">
        <v>43537</v>
      </c>
      <c r="Q371" s="917">
        <v>43553</v>
      </c>
      <c r="R371" s="695">
        <f t="shared" si="88"/>
        <v>1.3513513513513526</v>
      </c>
      <c r="S371" s="761">
        <f>IF(INDEX(Historical!$D$7:$D$1439,MATCH(B371,Historical!$B$7:$B$1446,0))=0,"n/a",(INDEX(Historical!$C$7:$C$1439,MATCH(B371,Historical!$B$7:$B$1446,0))/INDEX(Historical!$D$7:$D$1439,MATCH(B371,Historical!$B$7:$B$1446,0))-1)*100)</f>
        <v>1.3698630136986356</v>
      </c>
      <c r="T371" s="761">
        <f>IF(INDEX(Historical!$F$7:$F$1432,MATCH(B371,Historical!$B$7:$B$1446,0))=0,"n/a",((INDEX(Historical!$C$7:$C$1439,MATCH(B371,Historical!$B$7:$B$1446,0))/INDEX(Historical!$F$7:$F$1432,MATCH(B371,Historical!$B$7:$B$1446,0)))^(1/3)-1)*100)</f>
        <v>6.0750740000032</v>
      </c>
      <c r="U371" s="761">
        <f>IF(INDEX(Historical!$H$7:$H$1432,MATCH(B371,Historical!$B$7:$B$1446,0))=0,"n/a",((INDEX(Historical!$C$7:$C$1439,MATCH(B371,Historical!$B$7:$B$1446,0))/INDEX(Historical!$H$7:$H$1432,MATCH(B371,Historical!$B$7:$B$1446,0)))^(1/5)-1)*100)</f>
        <v>11.994446021554527</v>
      </c>
      <c r="V371" s="761">
        <f>IF(INDEX(Historical!$O$7:$O$1432,MATCH(B371,Historical!$B$7:$B$1446,0))=0,"n/a",((INDEX(Historical!$C$7:$C$1439,MATCH(B371,Historical!$B$7:$B$1446,0))/INDEX(Historical!$O$7:$O$1432,MATCH(B371,Historical!$B$7:$B$1446,0)))^(1/10)-1)*100)</f>
        <v>1.3834814372290616</v>
      </c>
      <c r="W371" s="762">
        <f t="shared" si="89"/>
        <v>8.6697556604574952</v>
      </c>
      <c r="X371" s="763" t="str">
        <f t="shared" si="90"/>
        <v>n/a</v>
      </c>
      <c r="Y371" s="718"/>
      <c r="Z371" s="704">
        <f t="shared" si="91"/>
        <v>47.169811320754711</v>
      </c>
      <c r="AA371" s="937">
        <f t="shared" si="92"/>
        <v>11.213836477987419</v>
      </c>
      <c r="AB371" s="641">
        <v>12</v>
      </c>
      <c r="AC371" s="918">
        <v>3.18</v>
      </c>
      <c r="AD371" s="918">
        <v>1.32</v>
      </c>
      <c r="AE371" s="918">
        <v>1.03</v>
      </c>
      <c r="AF371" s="918">
        <v>3.26</v>
      </c>
      <c r="AG371" s="918">
        <v>26.3</v>
      </c>
      <c r="AH371" s="918">
        <v>-3.6999999999999997</v>
      </c>
      <c r="AI371" s="918">
        <v>25.8</v>
      </c>
      <c r="AJ371" s="918">
        <v>-0.5</v>
      </c>
      <c r="AK371" s="918">
        <v>8.5</v>
      </c>
      <c r="AL371" s="930">
        <v>5910</v>
      </c>
      <c r="AM371" s="924">
        <v>0.2</v>
      </c>
      <c r="AN371" s="918">
        <v>4.28</v>
      </c>
      <c r="AO371" s="804">
        <f t="shared" si="93"/>
        <v>4.9870032620191562</v>
      </c>
      <c r="AP371" s="805">
        <f t="shared" si="94"/>
        <v>16.200839740006575</v>
      </c>
      <c r="AQ371" s="938">
        <f t="shared" si="95"/>
        <v>27.466085978870815</v>
      </c>
      <c r="AR371" s="704">
        <f>INDEX(Historical!$C$7:$C$1439,MATCH(B371,Historical!$B$7:$B$1446,0))*IF(AH371="n/a",1.03,IF(AH371&lt;0,1.01,IF(AH371&gt;10,1.1,(1+AH371/100))))</f>
        <v>1.4947999999999999</v>
      </c>
      <c r="AS371" s="937">
        <f t="shared" si="96"/>
        <v>1.64428</v>
      </c>
      <c r="AT371" s="937">
        <f t="shared" si="102"/>
        <v>1.7840437999999998</v>
      </c>
      <c r="AU371" s="937">
        <f t="shared" si="102"/>
        <v>1.9356875229999997</v>
      </c>
      <c r="AV371" s="937">
        <f t="shared" si="102"/>
        <v>2.1002209624549995</v>
      </c>
      <c r="AW371" s="704">
        <f t="shared" si="98"/>
        <v>8.9590322854549989</v>
      </c>
      <c r="AX371" s="812">
        <f t="shared" si="99"/>
        <v>25.123478085964667</v>
      </c>
      <c r="AY371" s="997">
        <v>1.1399999999999999</v>
      </c>
      <c r="AZ371" s="924">
        <v>13.71</v>
      </c>
      <c r="BA371" s="924">
        <v>-23.79</v>
      </c>
      <c r="BB371" s="924">
        <v>-2.41</v>
      </c>
      <c r="BC371" s="924">
        <v>-10.86</v>
      </c>
      <c r="BE371" s="666">
        <v>2011</v>
      </c>
      <c r="BF371" s="948" t="e">
        <f>#VALUE!</f>
        <v>#VALUE!</v>
      </c>
      <c r="BG371" s="933">
        <v>5.0999999999999996</v>
      </c>
    </row>
    <row r="372" spans="1:59" ht="11.25" customHeight="1" x14ac:dyDescent="0.2">
      <c r="A372" s="537" t="s">
        <v>1297</v>
      </c>
      <c r="B372" s="927" t="s">
        <v>1298</v>
      </c>
      <c r="C372" s="994" t="s">
        <v>108</v>
      </c>
      <c r="D372" s="994" t="s">
        <v>4376</v>
      </c>
      <c r="E372" s="794">
        <v>8</v>
      </c>
      <c r="F372" s="526">
        <v>524</v>
      </c>
      <c r="G372" s="526" t="s">
        <v>106</v>
      </c>
      <c r="H372" s="526" t="s">
        <v>106</v>
      </c>
      <c r="I372" s="926">
        <v>17.57</v>
      </c>
      <c r="J372" s="704">
        <f t="shared" si="86"/>
        <v>2.7319294251565167</v>
      </c>
      <c r="K372" s="929">
        <v>0.12</v>
      </c>
      <c r="L372" s="641">
        <v>4</v>
      </c>
      <c r="M372" s="695">
        <f t="shared" si="87"/>
        <v>0.48</v>
      </c>
      <c r="N372" s="923" t="s">
        <v>798</v>
      </c>
      <c r="O372" s="797">
        <v>0.11</v>
      </c>
      <c r="P372" s="917">
        <v>43326</v>
      </c>
      <c r="Q372" s="917">
        <v>43348</v>
      </c>
      <c r="R372" s="695">
        <f t="shared" si="88"/>
        <v>9.0909090909090864</v>
      </c>
      <c r="S372" s="761">
        <f>IF(INDEX(Historical!$D$7:$D$1439,MATCH(B372,Historical!$B$7:$B$1446,0))=0,"n/a",(INDEX(Historical!$C$7:$C$1439,MATCH(B372,Historical!$B$7:$B$1446,0))/INDEX(Historical!$D$7:$D$1439,MATCH(B372,Historical!$B$7:$B$1446,0))-1)*100)</f>
        <v>14.999999999999991</v>
      </c>
      <c r="T372" s="761">
        <f>IF(INDEX(Historical!$F$7:$F$1432,MATCH(B372,Historical!$B$7:$B$1446,0))=0,"n/a",((INDEX(Historical!$C$7:$C$1439,MATCH(B372,Historical!$B$7:$B$1446,0))/INDEX(Historical!$F$7:$F$1432,MATCH(B372,Historical!$B$7:$B$1446,0)))^(1/3)-1)*100)</f>
        <v>18.70664916411231</v>
      </c>
      <c r="U372" s="761">
        <f>IF(INDEX(Historical!$H$7:$H$1432,MATCH(B372,Historical!$B$7:$B$1446,0))=0,"n/a",((INDEX(Historical!$C$7:$C$1439,MATCH(B372,Historical!$B$7:$B$1446,0))/INDEX(Historical!$H$7:$H$1432,MATCH(B372,Historical!$B$7:$B$1446,0)))^(1/5)-1)*100)</f>
        <v>25.97314324723947</v>
      </c>
      <c r="V372" s="761">
        <f>IF(INDEX(Historical!$O$7:$O$1432,MATCH(B372,Historical!$B$7:$B$1446,0))=0,"n/a",((INDEX(Historical!$C$7:$C$1439,MATCH(B372,Historical!$B$7:$B$1446,0))/INDEX(Historical!$O$7:$O$1432,MATCH(B372,Historical!$B$7:$B$1446,0)))^(1/10)-1)*100)</f>
        <v>25.00686650455901</v>
      </c>
      <c r="W372" s="762">
        <f t="shared" si="89"/>
        <v>1.0386404567123313</v>
      </c>
      <c r="X372" s="763">
        <f t="shared" si="90"/>
        <v>1.0473041631951399</v>
      </c>
      <c r="Y372" s="928"/>
      <c r="Z372" s="704">
        <f t="shared" si="91"/>
        <v>27.74566473988439</v>
      </c>
      <c r="AA372" s="937">
        <f t="shared" si="92"/>
        <v>10.15606936416185</v>
      </c>
      <c r="AB372" s="641">
        <v>12</v>
      </c>
      <c r="AC372" s="918">
        <v>1.73</v>
      </c>
      <c r="AD372" s="918">
        <v>2.04</v>
      </c>
      <c r="AE372" s="918">
        <v>4.57</v>
      </c>
      <c r="AF372" s="918">
        <v>1.29</v>
      </c>
      <c r="AG372" s="918">
        <v>13</v>
      </c>
      <c r="AH372" s="918">
        <v>51.300000000000004</v>
      </c>
      <c r="AI372" s="918">
        <v>4.4799999999999995</v>
      </c>
      <c r="AJ372" s="918">
        <v>24.8</v>
      </c>
      <c r="AK372" s="918">
        <v>5</v>
      </c>
      <c r="AL372" s="930">
        <v>3130</v>
      </c>
      <c r="AM372" s="924">
        <v>4.2</v>
      </c>
      <c r="AN372" s="918">
        <v>0.16</v>
      </c>
      <c r="AO372" s="804">
        <f t="shared" si="93"/>
        <v>18.549003308234134</v>
      </c>
      <c r="AP372" s="805">
        <f t="shared" si="94"/>
        <v>28.705072672395985</v>
      </c>
      <c r="AQ372" s="938">
        <f t="shared" si="95"/>
        <v>-23.692640576943948</v>
      </c>
      <c r="AR372" s="704">
        <f>INDEX(Historical!$C$7:$C$1439,MATCH(B372,Historical!$B$7:$B$1446,0))*IF(AH372="n/a",1.03,IF(AH372&lt;0,1.01,IF(AH372&gt;10,1.1,(1+AH372/100))))</f>
        <v>0.50600000000000012</v>
      </c>
      <c r="AS372" s="937">
        <f t="shared" si="96"/>
        <v>0.52866880000000005</v>
      </c>
      <c r="AT372" s="937">
        <f t="shared" si="102"/>
        <v>0.55510224000000008</v>
      </c>
      <c r="AU372" s="937">
        <f t="shared" si="102"/>
        <v>0.58285735200000011</v>
      </c>
      <c r="AV372" s="937">
        <f t="shared" si="102"/>
        <v>0.61200021960000017</v>
      </c>
      <c r="AW372" s="704">
        <f t="shared" si="98"/>
        <v>2.7846286116000005</v>
      </c>
      <c r="AX372" s="812">
        <f t="shared" si="99"/>
        <v>15.848768421172455</v>
      </c>
      <c r="AY372" s="997">
        <v>1.1100000000000001</v>
      </c>
      <c r="AZ372" s="924">
        <v>14.46</v>
      </c>
      <c r="BA372" s="924">
        <v>-28.46</v>
      </c>
      <c r="BB372" s="924">
        <v>-6.38</v>
      </c>
      <c r="BC372" s="924">
        <v>-14.2</v>
      </c>
      <c r="BE372" s="666">
        <v>2011</v>
      </c>
      <c r="BF372" s="948" t="e">
        <f>#VALUE!</f>
        <v>#VALUE!</v>
      </c>
      <c r="BG372" s="933">
        <v>2</v>
      </c>
    </row>
    <row r="373" spans="1:59" s="840" customFormat="1" ht="11.25" customHeight="1" x14ac:dyDescent="0.2">
      <c r="A373" s="819" t="s">
        <v>1301</v>
      </c>
      <c r="B373" s="848" t="s">
        <v>1302</v>
      </c>
      <c r="C373" s="994" t="s">
        <v>112</v>
      </c>
      <c r="D373" s="994" t="s">
        <v>4398</v>
      </c>
      <c r="E373" s="820">
        <v>8</v>
      </c>
      <c r="F373" s="526">
        <v>544</v>
      </c>
      <c r="G373" s="1151" t="s">
        <v>37</v>
      </c>
      <c r="H373" s="1151" t="s">
        <v>37</v>
      </c>
      <c r="I373" s="821">
        <v>158.91999999999999</v>
      </c>
      <c r="J373" s="822">
        <f t="shared" si="86"/>
        <v>2.0639315378806944</v>
      </c>
      <c r="K373" s="823">
        <v>0.82</v>
      </c>
      <c r="L373" s="824">
        <v>4</v>
      </c>
      <c r="M373" s="825">
        <f t="shared" si="87"/>
        <v>3.28</v>
      </c>
      <c r="N373" s="826" t="s">
        <v>250</v>
      </c>
      <c r="O373" s="827">
        <v>0.745</v>
      </c>
      <c r="P373" s="828">
        <v>43419</v>
      </c>
      <c r="Q373" s="828">
        <v>43441</v>
      </c>
      <c r="R373" s="825">
        <f t="shared" si="88"/>
        <v>10.067114093959725</v>
      </c>
      <c r="S373" s="761">
        <f>IF(INDEX(Historical!$D$7:$D$1439,MATCH(B373,Historical!$B$7:$B$1446,0))=0,"n/a",(INDEX(Historical!$C$7:$C$1439,MATCH(B373,Historical!$B$7:$B$1446,0))/INDEX(Historical!$D$7:$D$1439,MATCH(B373,Historical!$B$7:$B$1446,0))-1)*100)</f>
        <v>11.496350364963504</v>
      </c>
      <c r="T373" s="761">
        <f>IF(INDEX(Historical!$F$7:$F$1432,MATCH(B373,Historical!$B$7:$B$1446,0))=0,"n/a",((INDEX(Historical!$C$7:$C$1439,MATCH(B373,Historical!$B$7:$B$1446,0))/INDEX(Historical!$F$7:$F$1432,MATCH(B373,Historical!$B$7:$B$1446,0)))^(1/3)-1)*100)</f>
        <v>12.467233926731458</v>
      </c>
      <c r="U373" s="761">
        <f>IF(INDEX(Historical!$H$7:$H$1432,MATCH(B373,Historical!$B$7:$B$1446,0))=0,"n/a",((INDEX(Historical!$C$7:$C$1439,MATCH(B373,Historical!$B$7:$B$1446,0))/INDEX(Historical!$H$7:$H$1432,MATCH(B373,Historical!$B$7:$B$1446,0)))^(1/5)-1)*100)</f>
        <v>12.70427420420981</v>
      </c>
      <c r="V373" s="761">
        <f>IF(INDEX(Historical!$O$7:$O$1432,MATCH(B373,Historical!$B$7:$B$1446,0))=0,"n/a",((INDEX(Historical!$C$7:$C$1439,MATCH(B373,Historical!$B$7:$B$1446,0))/INDEX(Historical!$O$7:$O$1432,MATCH(B373,Historical!$B$7:$B$1446,0)))^(1/10)-1)*100)</f>
        <v>10.754620403060366</v>
      </c>
      <c r="W373" s="829">
        <f t="shared" si="89"/>
        <v>1.1812852270076073</v>
      </c>
      <c r="X373" s="830">
        <f t="shared" si="90"/>
        <v>2.8231720453799576</v>
      </c>
      <c r="Y373" s="851"/>
      <c r="Z373" s="822">
        <f t="shared" si="91"/>
        <v>53.682487725040907</v>
      </c>
      <c r="AA373" s="832">
        <f t="shared" si="92"/>
        <v>26.009819967266772</v>
      </c>
      <c r="AB373" s="824">
        <v>12</v>
      </c>
      <c r="AC373" s="833">
        <v>6.11</v>
      </c>
      <c r="AD373" s="833">
        <v>5.29</v>
      </c>
      <c r="AE373" s="833">
        <v>2.82</v>
      </c>
      <c r="AF373" s="833">
        <v>6.42</v>
      </c>
      <c r="AG373" s="833">
        <v>37.799999999999997</v>
      </c>
      <c r="AH373" s="833">
        <v>206.9</v>
      </c>
      <c r="AI373" s="833">
        <v>9.3000000000000007</v>
      </c>
      <c r="AJ373" s="833">
        <v>4.5</v>
      </c>
      <c r="AK373" s="833">
        <v>4.92</v>
      </c>
      <c r="AL373" s="834">
        <v>117700</v>
      </c>
      <c r="AM373" s="835">
        <v>0.1</v>
      </c>
      <c r="AN373" s="833">
        <v>0.89</v>
      </c>
      <c r="AO373" s="836">
        <f t="shared" si="93"/>
        <v>-11.241614225176267</v>
      </c>
      <c r="AP373" s="837">
        <f t="shared" si="94"/>
        <v>14.768205742090505</v>
      </c>
      <c r="AQ373" s="838">
        <f t="shared" si="95"/>
        <v>172.42372566757322</v>
      </c>
      <c r="AR373" s="704">
        <f>INDEX(Historical!$C$7:$C$1439,MATCH(B373,Historical!$B$7:$B$1446,0))*IF(AH373="n/a",1.03,IF(AH373&lt;0,1.01,IF(AH373&gt;10,1.1,(1+AH373/100))))</f>
        <v>3.3605000000000005</v>
      </c>
      <c r="AS373" s="832">
        <f t="shared" si="96"/>
        <v>3.6730265000000006</v>
      </c>
      <c r="AT373" s="832">
        <f t="shared" si="102"/>
        <v>3.8537394038000001</v>
      </c>
      <c r="AU373" s="832">
        <f t="shared" si="102"/>
        <v>4.0433433824669596</v>
      </c>
      <c r="AV373" s="832">
        <f t="shared" si="102"/>
        <v>4.2422758768843334</v>
      </c>
      <c r="AW373" s="822">
        <f t="shared" si="98"/>
        <v>19.172885163151292</v>
      </c>
      <c r="AX373" s="839">
        <f t="shared" si="99"/>
        <v>12.064488524510002</v>
      </c>
      <c r="AY373" s="998">
        <v>1.0900000000000001</v>
      </c>
      <c r="AZ373" s="835">
        <v>28.7</v>
      </c>
      <c r="BA373" s="835">
        <v>-2.1399999999999997</v>
      </c>
      <c r="BB373" s="835">
        <v>5.5</v>
      </c>
      <c r="BC373" s="835">
        <v>7.9600000000000009</v>
      </c>
      <c r="BD373" s="964"/>
      <c r="BE373" s="666">
        <v>2012</v>
      </c>
      <c r="BF373" s="948" t="e">
        <f>#VALUE!</f>
        <v>#VALUE!</v>
      </c>
      <c r="BG373" s="895">
        <v>11.200000000000001</v>
      </c>
    </row>
    <row r="374" spans="1:59" ht="11.25" customHeight="1" x14ac:dyDescent="0.2">
      <c r="A374" s="537" t="s">
        <v>628</v>
      </c>
      <c r="B374" s="927" t="s">
        <v>629</v>
      </c>
      <c r="C374" s="994" t="s">
        <v>108</v>
      </c>
      <c r="D374" s="994" t="s">
        <v>4376</v>
      </c>
      <c r="E374" s="794">
        <v>14</v>
      </c>
      <c r="F374" s="526">
        <v>274</v>
      </c>
      <c r="G374" s="526" t="s">
        <v>106</v>
      </c>
      <c r="H374" s="526" t="s">
        <v>106</v>
      </c>
      <c r="I374" s="926">
        <v>106</v>
      </c>
      <c r="J374" s="704">
        <f t="shared" si="86"/>
        <v>1.6603773584905661</v>
      </c>
      <c r="K374" s="929">
        <v>0.44</v>
      </c>
      <c r="L374" s="641">
        <v>4</v>
      </c>
      <c r="M374" s="695">
        <f t="shared" si="87"/>
        <v>1.76</v>
      </c>
      <c r="N374" s="923" t="s">
        <v>520</v>
      </c>
      <c r="O374" s="797">
        <v>0.41</v>
      </c>
      <c r="P374" s="917">
        <v>43418</v>
      </c>
      <c r="Q374" s="917">
        <v>43434</v>
      </c>
      <c r="R374" s="695">
        <f t="shared" si="88"/>
        <v>7.3170731707317138</v>
      </c>
      <c r="S374" s="761">
        <f>IF(INDEX(Historical!$D$7:$D$1439,MATCH(B374,Historical!$B$7:$B$1446,0))=0,"n/a",(INDEX(Historical!$C$7:$C$1439,MATCH(B374,Historical!$B$7:$B$1446,0))/INDEX(Historical!$D$7:$D$1439,MATCH(B374,Historical!$B$7:$B$1446,0))-1)*100)</f>
        <v>34.136546184738961</v>
      </c>
      <c r="T374" s="761">
        <f>IF(INDEX(Historical!$F$7:$F$1432,MATCH(B374,Historical!$B$7:$B$1446,0))=0,"n/a",((INDEX(Historical!$C$7:$C$1439,MATCH(B374,Historical!$B$7:$B$1446,0))/INDEX(Historical!$F$7:$F$1432,MATCH(B374,Historical!$B$7:$B$1446,0)))^(1/3)-1)*100)</f>
        <v>15.637201230263354</v>
      </c>
      <c r="U374" s="761">
        <f>IF(INDEX(Historical!$H$7:$H$1432,MATCH(B374,Historical!$B$7:$B$1446,0))=0,"n/a",((INDEX(Historical!$C$7:$C$1439,MATCH(B374,Historical!$B$7:$B$1446,0))/INDEX(Historical!$H$7:$H$1432,MATCH(B374,Historical!$B$7:$B$1446,0)))^(1/5)-1)*100)</f>
        <v>10.80090157890703</v>
      </c>
      <c r="V374" s="761">
        <f>IF(INDEX(Historical!$O$7:$O$1432,MATCH(B374,Historical!$B$7:$B$1446,0))=0,"n/a",((INDEX(Historical!$C$7:$C$1439,MATCH(B374,Historical!$B$7:$B$1446,0))/INDEX(Historical!$O$7:$O$1432,MATCH(B374,Historical!$B$7:$B$1446,0)))^(1/10)-1)*100)</f>
        <v>12.447706718009165</v>
      </c>
      <c r="W374" s="762">
        <f t="shared" si="89"/>
        <v>0.86770212566789029</v>
      </c>
      <c r="X374" s="763" t="str">
        <f t="shared" si="90"/>
        <v>n/a</v>
      </c>
      <c r="Y374" s="719"/>
      <c r="Z374" s="704" t="str">
        <f t="shared" si="91"/>
        <v>n/a</v>
      </c>
      <c r="AA374" s="937" t="str">
        <f t="shared" si="92"/>
        <v>n/a</v>
      </c>
      <c r="AB374" s="641">
        <v>12</v>
      </c>
      <c r="AC374" s="918" t="s">
        <v>137</v>
      </c>
      <c r="AD374" s="918" t="s">
        <v>137</v>
      </c>
      <c r="AE374" s="918" t="s">
        <v>137</v>
      </c>
      <c r="AF374" s="918" t="s">
        <v>137</v>
      </c>
      <c r="AG374" s="918" t="s">
        <v>137</v>
      </c>
      <c r="AH374" s="918" t="s">
        <v>137</v>
      </c>
      <c r="AI374" s="918" t="s">
        <v>137</v>
      </c>
      <c r="AJ374" s="918" t="s">
        <v>137</v>
      </c>
      <c r="AK374" s="918" t="s">
        <v>137</v>
      </c>
      <c r="AL374" s="930" t="s">
        <v>137</v>
      </c>
      <c r="AM374" s="924" t="s">
        <v>137</v>
      </c>
      <c r="AN374" s="918" t="s">
        <v>137</v>
      </c>
      <c r="AO374" s="804" t="str">
        <f t="shared" si="93"/>
        <v>n/a</v>
      </c>
      <c r="AP374" s="805">
        <f t="shared" si="94"/>
        <v>12.461278937397596</v>
      </c>
      <c r="AQ374" s="938" t="str">
        <f t="shared" si="95"/>
        <v>n/a</v>
      </c>
      <c r="AR374" s="704">
        <f>INDEX(Historical!$C$7:$C$1439,MATCH(B374,Historical!$B$7:$B$1446,0))*IF(AH374="n/a",1.03,IF(AH374&lt;0,1.01,IF(AH374&gt;10,1.1,(1+AH374/100))))</f>
        <v>1.7201</v>
      </c>
      <c r="AS374" s="937">
        <f t="shared" si="96"/>
        <v>1.771703</v>
      </c>
      <c r="AT374" s="937">
        <f t="shared" si="102"/>
        <v>1.8248540900000001</v>
      </c>
      <c r="AU374" s="937">
        <f t="shared" si="102"/>
        <v>1.8795997127000001</v>
      </c>
      <c r="AV374" s="937">
        <f t="shared" si="102"/>
        <v>1.9359877040810003</v>
      </c>
      <c r="AW374" s="704">
        <f t="shared" si="98"/>
        <v>9.1322445067809994</v>
      </c>
      <c r="AX374" s="812">
        <f t="shared" si="99"/>
        <v>8.6153250063971694</v>
      </c>
      <c r="AY374" s="997" t="s">
        <v>137</v>
      </c>
      <c r="AZ374" s="924" t="s">
        <v>137</v>
      </c>
      <c r="BA374" s="924" t="s">
        <v>137</v>
      </c>
      <c r="BB374" s="924" t="s">
        <v>137</v>
      </c>
      <c r="BC374" s="924" t="s">
        <v>137</v>
      </c>
      <c r="BD374" s="963" t="s">
        <v>4301</v>
      </c>
      <c r="BE374" s="666">
        <v>2005</v>
      </c>
      <c r="BF374" s="948" t="e">
        <f>#VALUE!</f>
        <v>#VALUE!</v>
      </c>
      <c r="BG374" s="933" t="s">
        <v>137</v>
      </c>
    </row>
    <row r="375" spans="1:59" ht="11.25" customHeight="1" x14ac:dyDescent="0.2">
      <c r="A375" s="537" t="s">
        <v>1303</v>
      </c>
      <c r="B375" s="927" t="s">
        <v>1304</v>
      </c>
      <c r="C375" s="994" t="s">
        <v>108</v>
      </c>
      <c r="D375" s="994" t="s">
        <v>4376</v>
      </c>
      <c r="E375" s="794">
        <v>7</v>
      </c>
      <c r="F375" s="526">
        <v>615</v>
      </c>
      <c r="G375" s="526" t="s">
        <v>106</v>
      </c>
      <c r="H375" s="526" t="s">
        <v>106</v>
      </c>
      <c r="I375" s="926">
        <v>13.08</v>
      </c>
      <c r="J375" s="704">
        <f t="shared" si="86"/>
        <v>4.2813455657492359</v>
      </c>
      <c r="K375" s="929">
        <v>0.14000000000000001</v>
      </c>
      <c r="L375" s="641">
        <v>4</v>
      </c>
      <c r="M375" s="695">
        <f t="shared" si="87"/>
        <v>0.56000000000000005</v>
      </c>
      <c r="N375" s="923" t="s">
        <v>560</v>
      </c>
      <c r="O375" s="797">
        <v>0.13</v>
      </c>
      <c r="P375" s="917">
        <v>43307</v>
      </c>
      <c r="Q375" s="917">
        <v>43322</v>
      </c>
      <c r="R375" s="695">
        <f t="shared" si="88"/>
        <v>7.6923076923076987</v>
      </c>
      <c r="S375" s="761">
        <f>IF(INDEX(Historical!$D$7:$D$1439,MATCH(B375,Historical!$B$7:$B$1446,0))=0,"n/a",(INDEX(Historical!$C$7:$C$1439,MATCH(B375,Historical!$B$7:$B$1446,0))/INDEX(Historical!$D$7:$D$1439,MATCH(B375,Historical!$B$7:$B$1446,0))-1)*100)</f>
        <v>8.0000000000000071</v>
      </c>
      <c r="T375" s="761">
        <f>IF(INDEX(Historical!$F$7:$F$1432,MATCH(B375,Historical!$B$7:$B$1446,0))=0,"n/a",((INDEX(Historical!$C$7:$C$1439,MATCH(B375,Historical!$B$7:$B$1446,0))/INDEX(Historical!$F$7:$F$1432,MATCH(B375,Historical!$B$7:$B$1446,0)))^(1/3)-1)*100)</f>
        <v>8.7380373002892142</v>
      </c>
      <c r="U375" s="761">
        <f>IF(INDEX(Historical!$H$7:$H$1432,MATCH(B375,Historical!$B$7:$B$1446,0))=0,"n/a",((INDEX(Historical!$C$7:$C$1439,MATCH(B375,Historical!$B$7:$B$1446,0))/INDEX(Historical!$H$7:$H$1432,MATCH(B375,Historical!$B$7:$B$1446,0)))^(1/5)-1)*100)</f>
        <v>16.651613497612306</v>
      </c>
      <c r="V375" s="761">
        <f>IF(INDEX(Historical!$O$7:$O$1432,MATCH(B375,Historical!$B$7:$B$1446,0))=0,"n/a",((INDEX(Historical!$C$7:$C$1439,MATCH(B375,Historical!$B$7:$B$1446,0))/INDEX(Historical!$O$7:$O$1432,MATCH(B375,Historical!$B$7:$B$1446,0)))^(1/10)-1)*100)</f>
        <v>17.24655947096949</v>
      </c>
      <c r="W375" s="762">
        <f t="shared" si="89"/>
        <v>0.96550349799572288</v>
      </c>
      <c r="X375" s="763">
        <f t="shared" si="90"/>
        <v>2.4132773184945369</v>
      </c>
      <c r="Y375" s="718"/>
      <c r="Z375" s="704">
        <f t="shared" si="91"/>
        <v>38.888888888888893</v>
      </c>
      <c r="AA375" s="937">
        <f t="shared" si="92"/>
        <v>9.0833333333333339</v>
      </c>
      <c r="AB375" s="641">
        <v>12</v>
      </c>
      <c r="AC375" s="918">
        <v>1.44</v>
      </c>
      <c r="AD375" s="918">
        <v>1.1399999999999999</v>
      </c>
      <c r="AE375" s="918">
        <v>2.7</v>
      </c>
      <c r="AF375" s="918">
        <v>0.88</v>
      </c>
      <c r="AG375" s="918">
        <v>9.9</v>
      </c>
      <c r="AH375" s="918">
        <v>18.5</v>
      </c>
      <c r="AI375" s="918">
        <v>3.53</v>
      </c>
      <c r="AJ375" s="918">
        <v>6.9</v>
      </c>
      <c r="AK375" s="918">
        <v>8</v>
      </c>
      <c r="AL375" s="930">
        <v>1750</v>
      </c>
      <c r="AM375" s="924">
        <v>0.1</v>
      </c>
      <c r="AN375" s="918">
        <v>0.16</v>
      </c>
      <c r="AO375" s="804">
        <f t="shared" si="93"/>
        <v>11.84962573002821</v>
      </c>
      <c r="AP375" s="805">
        <f t="shared" si="94"/>
        <v>20.932959063361544</v>
      </c>
      <c r="AQ375" s="938">
        <f t="shared" si="95"/>
        <v>-40.39637097799671</v>
      </c>
      <c r="AR375" s="704">
        <f>INDEX(Historical!$C$7:$C$1439,MATCH(B375,Historical!$B$7:$B$1446,0))*IF(AH375="n/a",1.03,IF(AH375&lt;0,1.01,IF(AH375&gt;10,1.1,(1+AH375/100))))</f>
        <v>0.59400000000000008</v>
      </c>
      <c r="AS375" s="937">
        <f t="shared" si="96"/>
        <v>0.61496819999999996</v>
      </c>
      <c r="AT375" s="937">
        <f t="shared" si="102"/>
        <v>0.66416565599999999</v>
      </c>
      <c r="AU375" s="937">
        <f t="shared" si="102"/>
        <v>0.71729890848</v>
      </c>
      <c r="AV375" s="937">
        <f t="shared" si="102"/>
        <v>0.77468282115840004</v>
      </c>
      <c r="AW375" s="704">
        <f t="shared" si="98"/>
        <v>3.3651155856384003</v>
      </c>
      <c r="AX375" s="812">
        <f t="shared" si="99"/>
        <v>25.727183376440372</v>
      </c>
      <c r="AY375" s="997">
        <v>1.48</v>
      </c>
      <c r="AZ375" s="924">
        <v>15.040000000000001</v>
      </c>
      <c r="BA375" s="924">
        <v>-30.72</v>
      </c>
      <c r="BB375" s="924">
        <v>-7.71</v>
      </c>
      <c r="BC375" s="924">
        <v>-15.22</v>
      </c>
      <c r="BE375" s="666">
        <v>2012</v>
      </c>
      <c r="BF375" s="948" t="e">
        <f>#VALUE!</f>
        <v>#VALUE!</v>
      </c>
      <c r="BG375" s="933">
        <v>1.3</v>
      </c>
    </row>
    <row r="376" spans="1:59" ht="11.25" customHeight="1" x14ac:dyDescent="0.2">
      <c r="A376" s="537" t="s">
        <v>253</v>
      </c>
      <c r="B376" s="927" t="s">
        <v>254</v>
      </c>
      <c r="C376" s="994" t="s">
        <v>179</v>
      </c>
      <c r="D376" s="994" t="s">
        <v>4405</v>
      </c>
      <c r="E376" s="794">
        <v>46</v>
      </c>
      <c r="F376" s="526">
        <v>43</v>
      </c>
      <c r="G376" s="526" t="s">
        <v>106</v>
      </c>
      <c r="H376" s="526" t="s">
        <v>106</v>
      </c>
      <c r="I376" s="918">
        <v>55.56</v>
      </c>
      <c r="J376" s="704">
        <f t="shared" si="86"/>
        <v>5.1115910727141829</v>
      </c>
      <c r="K376" s="929">
        <v>0.71</v>
      </c>
      <c r="L376" s="641">
        <v>4</v>
      </c>
      <c r="M376" s="695">
        <f t="shared" si="87"/>
        <v>2.84</v>
      </c>
      <c r="N376" s="923" t="s">
        <v>119</v>
      </c>
      <c r="O376" s="797">
        <v>0.7</v>
      </c>
      <c r="P376" s="917">
        <v>43328</v>
      </c>
      <c r="Q376" s="917">
        <v>43343</v>
      </c>
      <c r="R376" s="695">
        <f t="shared" si="88"/>
        <v>1.4285714285714299</v>
      </c>
      <c r="S376" s="761">
        <f>IF(INDEX(Historical!$D$7:$D$1439,MATCH(B376,Historical!$B$7:$B$1446,0))=0,"n/a",(INDEX(Historical!$C$7:$C$1439,MATCH(B376,Historical!$B$7:$B$1446,0))/INDEX(Historical!$D$7:$D$1439,MATCH(B376,Historical!$B$7:$B$1446,0))-1)*100)</f>
        <v>0.71428571428571175</v>
      </c>
      <c r="T376" s="761">
        <f>IF(INDEX(Historical!$F$7:$F$1432,MATCH(B376,Historical!$B$7:$B$1446,0))=0,"n/a",((INDEX(Historical!$C$7:$C$1439,MATCH(B376,Historical!$B$7:$B$1446,0))/INDEX(Historical!$F$7:$F$1432,MATCH(B376,Historical!$B$7:$B$1446,0)))^(1/3)-1)*100)</f>
        <v>0.84138569487346437</v>
      </c>
      <c r="U376" s="761">
        <f>IF(INDEX(Historical!$H$7:$H$1432,MATCH(B376,Historical!$B$7:$B$1446,0))=0,"n/a",((INDEX(Historical!$C$7:$C$1439,MATCH(B376,Historical!$B$7:$B$1446,0))/INDEX(Historical!$H$7:$H$1432,MATCH(B376,Historical!$B$7:$B$1446,0)))^(1/5)-1)*100)</f>
        <v>16.751145735902085</v>
      </c>
      <c r="V376" s="761">
        <f>IF(INDEX(Historical!$O$7:$O$1432,MATCH(B376,Historical!$B$7:$B$1446,0))=0,"n/a",((INDEX(Historical!$C$7:$C$1439,MATCH(B376,Historical!$B$7:$B$1446,0))/INDEX(Historical!$O$7:$O$1432,MATCH(B376,Historical!$B$7:$B$1446,0)))^(1/10)-1)*100)</f>
        <v>30.963282174056506</v>
      </c>
      <c r="W376" s="762">
        <f t="shared" si="89"/>
        <v>0.54100032553840571</v>
      </c>
      <c r="X376" s="763" t="str">
        <f t="shared" si="90"/>
        <v>n/a</v>
      </c>
      <c r="Y376" s="718"/>
      <c r="Z376" s="704" t="str">
        <f t="shared" si="91"/>
        <v>n/a</v>
      </c>
      <c r="AA376" s="937" t="str">
        <f t="shared" si="92"/>
        <v>n/a</v>
      </c>
      <c r="AB376" s="641">
        <v>9</v>
      </c>
      <c r="AC376" s="918">
        <v>-0.02</v>
      </c>
      <c r="AD376" s="918" t="s">
        <v>137</v>
      </c>
      <c r="AE376" s="918">
        <v>2.37</v>
      </c>
      <c r="AF376" s="918">
        <v>1.4</v>
      </c>
      <c r="AG376" s="918" t="s">
        <v>137</v>
      </c>
      <c r="AH376" s="920">
        <v>89.7</v>
      </c>
      <c r="AI376" s="920">
        <v>40.630000000000003</v>
      </c>
      <c r="AJ376" s="918">
        <v>-15.1</v>
      </c>
      <c r="AK376" s="918" t="s">
        <v>137</v>
      </c>
      <c r="AL376" s="930">
        <v>6300</v>
      </c>
      <c r="AM376" s="924">
        <v>1.2</v>
      </c>
      <c r="AN376" s="918">
        <v>0.11</v>
      </c>
      <c r="AO376" s="804" t="str">
        <f t="shared" si="93"/>
        <v>n/a</v>
      </c>
      <c r="AP376" s="805">
        <f t="shared" si="94"/>
        <v>21.862736808616269</v>
      </c>
      <c r="AQ376" s="938" t="str">
        <f t="shared" si="95"/>
        <v>n/a</v>
      </c>
      <c r="AR376" s="704">
        <f>INDEX(Historical!$C$7:$C$1439,MATCH(B376,Historical!$B$7:$B$1446,0))*IF(AH376="n/a",1.03,IF(AH376&lt;0,1.01,IF(AH376&gt;10,1.1,(1+AH376/100))))</f>
        <v>3.1019999999999999</v>
      </c>
      <c r="AS376" s="937">
        <f t="shared" si="96"/>
        <v>3.4122000000000003</v>
      </c>
      <c r="AT376" s="937">
        <f t="shared" si="102"/>
        <v>3.5145660000000003</v>
      </c>
      <c r="AU376" s="937">
        <f t="shared" si="102"/>
        <v>3.6200029800000002</v>
      </c>
      <c r="AV376" s="937">
        <f t="shared" si="102"/>
        <v>3.7286030694000005</v>
      </c>
      <c r="AW376" s="704">
        <f t="shared" si="98"/>
        <v>17.377372049400002</v>
      </c>
      <c r="AX376" s="812">
        <f t="shared" si="99"/>
        <v>31.276767547516197</v>
      </c>
      <c r="AY376" s="997">
        <v>1.5</v>
      </c>
      <c r="AZ376" s="924">
        <v>24.69</v>
      </c>
      <c r="BA376" s="924">
        <v>-25.28</v>
      </c>
      <c r="BB376" s="924">
        <v>0.89999999999999991</v>
      </c>
      <c r="BC376" s="924">
        <v>-7.82</v>
      </c>
      <c r="BE376" s="666">
        <v>1973</v>
      </c>
      <c r="BF376" s="948" t="e">
        <f>#VALUE!</f>
        <v>#VALUE!</v>
      </c>
      <c r="BG376" s="933" t="s">
        <v>137</v>
      </c>
    </row>
    <row r="377" spans="1:59" ht="11.25" customHeight="1" x14ac:dyDescent="0.2">
      <c r="A377" s="611" t="s">
        <v>1311</v>
      </c>
      <c r="B377" s="927" t="s">
        <v>1312</v>
      </c>
      <c r="C377" s="994" t="s">
        <v>4227</v>
      </c>
      <c r="D377" s="994" t="s">
        <v>4355</v>
      </c>
      <c r="E377" s="794">
        <v>9</v>
      </c>
      <c r="F377" s="526">
        <v>403</v>
      </c>
      <c r="G377" s="526" t="s">
        <v>106</v>
      </c>
      <c r="H377" s="526" t="s">
        <v>106</v>
      </c>
      <c r="I377" s="926">
        <v>19.43</v>
      </c>
      <c r="J377" s="704">
        <f t="shared" si="86"/>
        <v>3.2979927946474521</v>
      </c>
      <c r="K377" s="929">
        <v>0.16020000000000001</v>
      </c>
      <c r="L377" s="641">
        <v>4</v>
      </c>
      <c r="M377" s="695">
        <f t="shared" si="87"/>
        <v>0.64080000000000004</v>
      </c>
      <c r="N377" s="923" t="s">
        <v>190</v>
      </c>
      <c r="O377" s="797">
        <v>0.13930000000000001</v>
      </c>
      <c r="P377" s="917">
        <v>43446</v>
      </c>
      <c r="Q377" s="917">
        <v>43467</v>
      </c>
      <c r="R377" s="695">
        <f t="shared" si="88"/>
        <v>15.003589375448673</v>
      </c>
      <c r="S377" s="761">
        <f>IF(INDEX(Historical!$D$7:$D$1439,MATCH(B377,Historical!$B$7:$B$1446,0))=0,"n/a",(INDEX(Historical!$C$7:$C$1439,MATCH(B377,Historical!$B$7:$B$1446,0))/INDEX(Historical!$D$7:$D$1439,MATCH(B377,Historical!$B$7:$B$1446,0))-1)*100)</f>
        <v>4.9736247174076764</v>
      </c>
      <c r="T377" s="761">
        <f>IF(INDEX(Historical!$F$7:$F$1432,MATCH(B377,Historical!$B$7:$B$1446,0))=0,"n/a",((INDEX(Historical!$C$7:$C$1439,MATCH(B377,Historical!$B$7:$B$1446,0))/INDEX(Historical!$F$7:$F$1432,MATCH(B377,Historical!$B$7:$B$1446,0)))^(1/3)-1)*100)</f>
        <v>18.846277644674771</v>
      </c>
      <c r="U377" s="761">
        <f>IF(INDEX(Historical!$H$7:$H$1432,MATCH(B377,Historical!$B$7:$B$1446,0))=0,"n/a",((INDEX(Historical!$C$7:$C$1439,MATCH(B377,Historical!$B$7:$B$1446,0))/INDEX(Historical!$H$7:$H$1432,MATCH(B377,Historical!$B$7:$B$1446,0)))^(1/5)-1)*100)</f>
        <v>16.343262416327619</v>
      </c>
      <c r="V377" s="761">
        <f>IF(INDEX(Historical!$O$7:$O$1432,MATCH(B377,Historical!$B$7:$B$1446,0))=0,"n/a",((INDEX(Historical!$C$7:$C$1439,MATCH(B377,Historical!$B$7:$B$1446,0))/INDEX(Historical!$O$7:$O$1432,MATCH(B377,Historical!$B$7:$B$1446,0)))^(1/10)-1)*100)</f>
        <v>13.956195926035964</v>
      </c>
      <c r="W377" s="762">
        <f t="shared" si="89"/>
        <v>1.1710399096532076</v>
      </c>
      <c r="X377" s="763" t="str">
        <f t="shared" si="90"/>
        <v>n/a</v>
      </c>
      <c r="Y377" s="715"/>
      <c r="Z377" s="704">
        <f t="shared" si="91"/>
        <v>29.260273972602739</v>
      </c>
      <c r="AA377" s="937">
        <f t="shared" si="92"/>
        <v>8.8721461187214619</v>
      </c>
      <c r="AB377" s="641">
        <v>10</v>
      </c>
      <c r="AC377" s="918">
        <v>2.19</v>
      </c>
      <c r="AD377" s="918">
        <v>2.4</v>
      </c>
      <c r="AE377" s="918">
        <v>0.53</v>
      </c>
      <c r="AF377" s="920" t="s">
        <v>137</v>
      </c>
      <c r="AG377" s="921">
        <v>-274.60000000000002</v>
      </c>
      <c r="AH377" s="918">
        <v>18.099999999999998</v>
      </c>
      <c r="AI377" s="918">
        <v>5.0500000000000007</v>
      </c>
      <c r="AJ377" s="918">
        <v>-7.7</v>
      </c>
      <c r="AK377" s="918">
        <v>3.6999999999999997</v>
      </c>
      <c r="AL377" s="930">
        <v>31150</v>
      </c>
      <c r="AM377" s="924">
        <v>0.2</v>
      </c>
      <c r="AN377" s="918" t="s">
        <v>137</v>
      </c>
      <c r="AO377" s="804">
        <f t="shared" si="93"/>
        <v>10.769109092253609</v>
      </c>
      <c r="AP377" s="805">
        <f t="shared" si="94"/>
        <v>19.641255210975071</v>
      </c>
      <c r="AQ377" s="938" t="str">
        <f t="shared" si="95"/>
        <v>n/a</v>
      </c>
      <c r="AR377" s="704">
        <f>INDEX(Historical!$C$7:$C$1439,MATCH(B377,Historical!$B$7:$B$1446,0))*IF(AH377="n/a",1.03,IF(AH377&lt;0,1.01,IF(AH377&gt;10,1.1,(1+AH377/100))))</f>
        <v>0.61292000000000013</v>
      </c>
      <c r="AS377" s="937">
        <f t="shared" si="96"/>
        <v>0.64387246000000009</v>
      </c>
      <c r="AT377" s="937">
        <f t="shared" si="102"/>
        <v>0.66769574102000007</v>
      </c>
      <c r="AU377" s="937">
        <f t="shared" si="102"/>
        <v>0.69240048343773997</v>
      </c>
      <c r="AV377" s="937">
        <f t="shared" si="102"/>
        <v>0.7180193013249363</v>
      </c>
      <c r="AW377" s="704">
        <f t="shared" si="98"/>
        <v>3.3349079857826771</v>
      </c>
      <c r="AX377" s="812">
        <f t="shared" si="99"/>
        <v>17.16370553670961</v>
      </c>
      <c r="AY377" s="997">
        <v>1.41</v>
      </c>
      <c r="AZ377" s="924">
        <v>5.25</v>
      </c>
      <c r="BA377" s="924">
        <v>-28.249999999999996</v>
      </c>
      <c r="BB377" s="924">
        <v>-8.7200000000000006</v>
      </c>
      <c r="BC377" s="924">
        <v>-15.370000000000001</v>
      </c>
      <c r="BE377" s="666">
        <v>2011</v>
      </c>
      <c r="BF377" s="948" t="e">
        <f>#VALUE!</f>
        <v>#VALUE!</v>
      </c>
      <c r="BG377" s="933">
        <v>12.6</v>
      </c>
    </row>
    <row r="378" spans="1:59" ht="11.25" customHeight="1" x14ac:dyDescent="0.2">
      <c r="A378" s="611" t="s">
        <v>1309</v>
      </c>
      <c r="B378" s="927" t="s">
        <v>1310</v>
      </c>
      <c r="C378" s="994" t="s">
        <v>4356</v>
      </c>
      <c r="D378" s="994" t="s">
        <v>4357</v>
      </c>
      <c r="E378" s="794">
        <v>7</v>
      </c>
      <c r="F378" s="526">
        <v>599</v>
      </c>
      <c r="G378" s="526" t="s">
        <v>37</v>
      </c>
      <c r="H378" s="526" t="s">
        <v>37</v>
      </c>
      <c r="I378" s="926">
        <v>26.31</v>
      </c>
      <c r="J378" s="704">
        <f t="shared" si="86"/>
        <v>8.0577727099962004</v>
      </c>
      <c r="K378" s="929">
        <v>0.53</v>
      </c>
      <c r="L378" s="641">
        <v>4</v>
      </c>
      <c r="M378" s="695">
        <f t="shared" si="87"/>
        <v>2.12</v>
      </c>
      <c r="N378" s="923" t="s">
        <v>169</v>
      </c>
      <c r="O378" s="797">
        <v>0.52</v>
      </c>
      <c r="P378" s="660">
        <v>43217</v>
      </c>
      <c r="Q378" s="660">
        <v>43237</v>
      </c>
      <c r="R378" s="695">
        <f t="shared" si="88"/>
        <v>1.9230769230769247</v>
      </c>
      <c r="S378" s="761">
        <f>IF(INDEX(Historical!$D$7:$D$1439,MATCH(B378,Historical!$B$7:$B$1446,0))=0,"n/a",(INDEX(Historical!$C$7:$C$1439,MATCH(B378,Historical!$B$7:$B$1446,0))/INDEX(Historical!$D$7:$D$1439,MATCH(B378,Historical!$B$7:$B$1446,0))-1)*100)</f>
        <v>1.9323671497584405</v>
      </c>
      <c r="T378" s="761">
        <f>IF(INDEX(Historical!$F$7:$F$1432,MATCH(B378,Historical!$B$7:$B$1446,0))=0,"n/a",((INDEX(Historical!$C$7:$C$1439,MATCH(B378,Historical!$B$7:$B$1446,0))/INDEX(Historical!$F$7:$F$1432,MATCH(B378,Historical!$B$7:$B$1446,0)))^(1/3)-1)*100)</f>
        <v>1.9709486512899943</v>
      </c>
      <c r="U378" s="761">
        <f>IF(INDEX(Historical!$H$7:$H$1432,MATCH(B378,Historical!$B$7:$B$1446,0))=0,"n/a",((INDEX(Historical!$C$7:$C$1439,MATCH(B378,Historical!$B$7:$B$1446,0))/INDEX(Historical!$H$7:$H$1432,MATCH(B378,Historical!$B$7:$B$1446,0)))^(1/5)-1)*100)</f>
        <v>2.2266502744985095</v>
      </c>
      <c r="V378" s="761">
        <f>IF(INDEX(Historical!$O$7:$O$1432,MATCH(B378,Historical!$B$7:$B$1446,0))=0,"n/a",((INDEX(Historical!$C$7:$C$1439,MATCH(B378,Historical!$B$7:$B$1446,0))/INDEX(Historical!$O$7:$O$1432,MATCH(B378,Historical!$B$7:$B$1446,0)))^(1/10)-1)*100)</f>
        <v>-3.7117765547028503</v>
      </c>
      <c r="W378" s="762" t="str">
        <f t="shared" si="89"/>
        <v>n/a</v>
      </c>
      <c r="X378" s="763">
        <f t="shared" si="90"/>
        <v>0.24740558605538995</v>
      </c>
      <c r="Y378" s="718"/>
      <c r="Z378" s="704">
        <f t="shared" si="91"/>
        <v>187.61061946902657</v>
      </c>
      <c r="AA378" s="937">
        <f t="shared" si="92"/>
        <v>23.283185840707965</v>
      </c>
      <c r="AB378" s="641">
        <v>12</v>
      </c>
      <c r="AC378" s="918">
        <v>1.1299999999999999</v>
      </c>
      <c r="AD378" s="918">
        <v>4.6500000000000004</v>
      </c>
      <c r="AE378" s="918">
        <v>1.9</v>
      </c>
      <c r="AF378" s="918">
        <v>1.66</v>
      </c>
      <c r="AG378" s="918">
        <v>6.8000000000000007</v>
      </c>
      <c r="AH378" s="918">
        <v>-6.4</v>
      </c>
      <c r="AI378" s="918" t="s">
        <v>137</v>
      </c>
      <c r="AJ378" s="918">
        <v>9</v>
      </c>
      <c r="AK378" s="918">
        <v>5</v>
      </c>
      <c r="AL378" s="930">
        <v>4360</v>
      </c>
      <c r="AM378" s="924">
        <v>0.1</v>
      </c>
      <c r="AN378" s="918">
        <v>1.61</v>
      </c>
      <c r="AO378" s="804">
        <f t="shared" si="93"/>
        <v>-12.998762856213254</v>
      </c>
      <c r="AP378" s="805">
        <f t="shared" si="94"/>
        <v>10.284422984494711</v>
      </c>
      <c r="AQ378" s="938">
        <f t="shared" si="95"/>
        <v>31.06417172188798</v>
      </c>
      <c r="AR378" s="704">
        <f>INDEX(Historical!$C$7:$C$1439,MATCH(B378,Historical!$B$7:$B$1446,0))*IF(AH378="n/a",1.03,IF(AH378&lt;0,1.01,IF(AH378&gt;10,1.1,(1+AH378/100))))</f>
        <v>2.1311</v>
      </c>
      <c r="AS378" s="937">
        <f t="shared" si="96"/>
        <v>2.195033</v>
      </c>
      <c r="AT378" s="937">
        <f t="shared" si="102"/>
        <v>2.3047846500000002</v>
      </c>
      <c r="AU378" s="937">
        <f t="shared" si="102"/>
        <v>2.4200238825000002</v>
      </c>
      <c r="AV378" s="937">
        <f t="shared" si="102"/>
        <v>2.5410250766250004</v>
      </c>
      <c r="AW378" s="704">
        <f t="shared" si="98"/>
        <v>11.591966609125002</v>
      </c>
      <c r="AX378" s="812">
        <f t="shared" si="99"/>
        <v>44.059166131223883</v>
      </c>
      <c r="AY378" s="997">
        <v>1.05</v>
      </c>
      <c r="AZ378" s="924">
        <v>17.09</v>
      </c>
      <c r="BA378" s="924">
        <v>-10.6</v>
      </c>
      <c r="BB378" s="924">
        <v>-1.4000000000000001</v>
      </c>
      <c r="BC378" s="924">
        <v>-3.17</v>
      </c>
      <c r="BE378" s="666">
        <v>2012</v>
      </c>
      <c r="BF378" s="948" t="e">
        <f>#VALUE!</f>
        <v>#VALUE!</v>
      </c>
      <c r="BG378" s="933">
        <v>2.6</v>
      </c>
    </row>
    <row r="379" spans="1:59" ht="11.25" customHeight="1" x14ac:dyDescent="0.2">
      <c r="A379" s="537" t="s">
        <v>1293</v>
      </c>
      <c r="B379" s="927" t="s">
        <v>1294</v>
      </c>
      <c r="C379" s="994" t="s">
        <v>154</v>
      </c>
      <c r="D379" s="994" t="s">
        <v>4361</v>
      </c>
      <c r="E379" s="794">
        <v>9</v>
      </c>
      <c r="F379" s="526">
        <v>458</v>
      </c>
      <c r="G379" s="526" t="s">
        <v>37</v>
      </c>
      <c r="H379" s="526" t="s">
        <v>115</v>
      </c>
      <c r="I379" s="926">
        <v>105.86</v>
      </c>
      <c r="J379" s="704">
        <f t="shared" si="86"/>
        <v>0.79350085017948235</v>
      </c>
      <c r="K379" s="929">
        <v>0.21</v>
      </c>
      <c r="L379" s="641">
        <v>4</v>
      </c>
      <c r="M379" s="695">
        <f t="shared" si="87"/>
        <v>0.84</v>
      </c>
      <c r="N379" s="923" t="s">
        <v>320</v>
      </c>
      <c r="O379" s="797">
        <v>0.2</v>
      </c>
      <c r="P379" s="917">
        <v>43545</v>
      </c>
      <c r="Q379" s="917">
        <v>43553</v>
      </c>
      <c r="R379" s="695">
        <f t="shared" si="88"/>
        <v>4.9999999999999902</v>
      </c>
      <c r="S379" s="761">
        <f>IF(INDEX(Historical!$D$7:$D$1439,MATCH(B379,Historical!$B$7:$B$1446,0))=0,"n/a",(INDEX(Historical!$C$7:$C$1439,MATCH(B379,Historical!$B$7:$B$1446,0))/INDEX(Historical!$D$7:$D$1439,MATCH(B379,Historical!$B$7:$B$1446,0))-1)*100)</f>
        <v>11.111111111111116</v>
      </c>
      <c r="T379" s="761">
        <f>IF(INDEX(Historical!$F$7:$F$1432,MATCH(B379,Historical!$B$7:$B$1446,0))=0,"n/a",((INDEX(Historical!$C$7:$C$1439,MATCH(B379,Historical!$B$7:$B$1446,0))/INDEX(Historical!$F$7:$F$1432,MATCH(B379,Historical!$B$7:$B$1446,0)))^(1/3)-1)*100)</f>
        <v>7.7217345015941907</v>
      </c>
      <c r="U379" s="761">
        <f>IF(INDEX(Historical!$H$7:$H$1432,MATCH(B379,Historical!$B$7:$B$1446,0))=0,"n/a",((INDEX(Historical!$C$7:$C$1439,MATCH(B379,Historical!$B$7:$B$1446,0))/INDEX(Historical!$H$7:$H$1432,MATCH(B379,Historical!$B$7:$B$1446,0)))^(1/5)-1)*100)</f>
        <v>8.2785181739996272</v>
      </c>
      <c r="V379" s="761">
        <f>IF(INDEX(Historical!$O$7:$O$1432,MATCH(B379,Historical!$B$7:$B$1446,0))=0,"n/a",((INDEX(Historical!$C$7:$C$1439,MATCH(B379,Historical!$B$7:$B$1446,0))/INDEX(Historical!$O$7:$O$1432,MATCH(B379,Historical!$B$7:$B$1446,0)))^(1/10)-1)*100)</f>
        <v>5.6737641494979396</v>
      </c>
      <c r="W379" s="762">
        <f t="shared" si="89"/>
        <v>1.4590874692477616</v>
      </c>
      <c r="X379" s="763">
        <f t="shared" si="90"/>
        <v>0.91983535266662519</v>
      </c>
      <c r="Y379" s="927"/>
      <c r="Z379" s="704">
        <f t="shared" si="91"/>
        <v>29.065743944636672</v>
      </c>
      <c r="AA379" s="937">
        <f t="shared" si="92"/>
        <v>36.629757785467127</v>
      </c>
      <c r="AB379" s="641">
        <v>9</v>
      </c>
      <c r="AC379" s="918">
        <v>2.89</v>
      </c>
      <c r="AD379" s="918">
        <v>3.25</v>
      </c>
      <c r="AE379" s="918">
        <v>2.5299999999999998</v>
      </c>
      <c r="AF379" s="918">
        <v>4.57</v>
      </c>
      <c r="AG379" s="918">
        <v>13.3</v>
      </c>
      <c r="AH379" s="918">
        <v>35.099999999999994</v>
      </c>
      <c r="AI379" s="918">
        <v>12.13</v>
      </c>
      <c r="AJ379" s="918">
        <v>9</v>
      </c>
      <c r="AK379" s="918">
        <v>11.27</v>
      </c>
      <c r="AL379" s="930">
        <v>7240</v>
      </c>
      <c r="AM379" s="924">
        <v>0.3</v>
      </c>
      <c r="AN379" s="918">
        <v>1.29</v>
      </c>
      <c r="AO379" s="804">
        <f t="shared" si="93"/>
        <v>-27.557738761288018</v>
      </c>
      <c r="AP379" s="805">
        <f t="shared" si="94"/>
        <v>9.0720190241791094</v>
      </c>
      <c r="AQ379" s="938">
        <f t="shared" si="95"/>
        <v>172.76199888432225</v>
      </c>
      <c r="AR379" s="704">
        <f>INDEX(Historical!$C$7:$C$1439,MATCH(B379,Historical!$B$7:$B$1446,0))*IF(AH379="n/a",1.03,IF(AH379&lt;0,1.01,IF(AH379&gt;10,1.1,(1+AH379/100))))</f>
        <v>0.88000000000000012</v>
      </c>
      <c r="AS379" s="937">
        <f t="shared" si="96"/>
        <v>0.96800000000000019</v>
      </c>
      <c r="AT379" s="937">
        <f t="shared" si="102"/>
        <v>1.0648000000000002</v>
      </c>
      <c r="AU379" s="937">
        <f t="shared" si="102"/>
        <v>1.1712800000000003</v>
      </c>
      <c r="AV379" s="937">
        <f t="shared" si="102"/>
        <v>1.2884080000000004</v>
      </c>
      <c r="AW379" s="704">
        <f t="shared" si="98"/>
        <v>5.3724880000000015</v>
      </c>
      <c r="AX379" s="812">
        <f t="shared" si="99"/>
        <v>5.075087851879843</v>
      </c>
      <c r="AY379" s="997">
        <v>0.96</v>
      </c>
      <c r="AZ379" s="924">
        <v>29.38</v>
      </c>
      <c r="BA379" s="924">
        <v>-2.59</v>
      </c>
      <c r="BB379" s="924">
        <v>3.0300000000000002</v>
      </c>
      <c r="BC379" s="924">
        <v>11.83</v>
      </c>
      <c r="BE379" s="666">
        <v>2011</v>
      </c>
      <c r="BF379" s="948" t="e">
        <f>#VALUE!</f>
        <v>#VALUE!</v>
      </c>
      <c r="BG379" s="933">
        <v>4.7</v>
      </c>
    </row>
    <row r="380" spans="1:59" ht="11.25" customHeight="1" x14ac:dyDescent="0.2">
      <c r="A380" s="537" t="s">
        <v>255</v>
      </c>
      <c r="B380" s="927" t="s">
        <v>256</v>
      </c>
      <c r="C380" s="994" t="s">
        <v>128</v>
      </c>
      <c r="D380" s="994" t="s">
        <v>4364</v>
      </c>
      <c r="E380" s="794">
        <v>53</v>
      </c>
      <c r="F380" s="526">
        <v>17</v>
      </c>
      <c r="G380" s="526" t="s">
        <v>37</v>
      </c>
      <c r="H380" s="526" t="s">
        <v>37</v>
      </c>
      <c r="I380" s="918">
        <v>44.76</v>
      </c>
      <c r="J380" s="704">
        <f t="shared" si="86"/>
        <v>1.8766756032171581</v>
      </c>
      <c r="K380" s="929">
        <v>0.21</v>
      </c>
      <c r="L380" s="641">
        <v>4</v>
      </c>
      <c r="M380" s="695">
        <f t="shared" si="87"/>
        <v>0.84</v>
      </c>
      <c r="N380" s="923" t="s">
        <v>107</v>
      </c>
      <c r="O380" s="797">
        <v>0.1875</v>
      </c>
      <c r="P380" s="917">
        <v>43476</v>
      </c>
      <c r="Q380" s="917">
        <v>43511</v>
      </c>
      <c r="R380" s="695">
        <f t="shared" si="88"/>
        <v>11.999999999999995</v>
      </c>
      <c r="S380" s="761">
        <f>IF(INDEX(Historical!$D$7:$D$1439,MATCH(B380,Historical!$B$7:$B$1446,0))=0,"n/a",(INDEX(Historical!$C$7:$C$1439,MATCH(B380,Historical!$B$7:$B$1446,0))/INDEX(Historical!$D$7:$D$1439,MATCH(B380,Historical!$B$7:$B$1446,0))-1)*100)</f>
        <v>10.294117647058808</v>
      </c>
      <c r="T380" s="761">
        <f>IF(INDEX(Historical!$F$7:$F$1432,MATCH(B380,Historical!$B$7:$B$1446,0))=0,"n/a",((INDEX(Historical!$C$7:$C$1439,MATCH(B380,Historical!$B$7:$B$1446,0))/INDEX(Historical!$F$7:$F$1432,MATCH(B380,Historical!$B$7:$B$1446,0)))^(1/3)-1)*100)</f>
        <v>14.471424255333186</v>
      </c>
      <c r="U380" s="761">
        <f>IF(INDEX(Historical!$H$7:$H$1432,MATCH(B380,Historical!$B$7:$B$1446,0))=0,"n/a",((INDEX(Historical!$C$7:$C$1439,MATCH(B380,Historical!$B$7:$B$1446,0))/INDEX(Historical!$H$7:$H$1432,MATCH(B380,Historical!$B$7:$B$1446,0)))^(1/5)-1)*100)</f>
        <v>17.143034329661333</v>
      </c>
      <c r="V380" s="761">
        <f>IF(INDEX(Historical!$O$7:$O$1432,MATCH(B380,Historical!$B$7:$B$1446,0))=0,"n/a",((INDEX(Historical!$C$7:$C$1439,MATCH(B380,Historical!$B$7:$B$1446,0))/INDEX(Historical!$O$7:$O$1432,MATCH(B380,Historical!$B$7:$B$1446,0)))^(1/10)-1)*100)</f>
        <v>15.024129044552348</v>
      </c>
      <c r="W380" s="762">
        <f t="shared" si="89"/>
        <v>1.1410334854570015</v>
      </c>
      <c r="X380" s="763">
        <f t="shared" si="90"/>
        <v>1.4167796966662258</v>
      </c>
      <c r="Y380" s="715"/>
      <c r="Z380" s="704">
        <f t="shared" si="91"/>
        <v>48.554913294797686</v>
      </c>
      <c r="AA380" s="937">
        <f t="shared" si="92"/>
        <v>25.872832369942195</v>
      </c>
      <c r="AB380" s="641">
        <v>10</v>
      </c>
      <c r="AC380" s="918">
        <v>1.73</v>
      </c>
      <c r="AD380" s="918">
        <v>5.19</v>
      </c>
      <c r="AE380" s="918">
        <v>2.48</v>
      </c>
      <c r="AF380" s="918">
        <v>4.1900000000000004</v>
      </c>
      <c r="AG380" s="918">
        <v>17.299999999999997</v>
      </c>
      <c r="AH380" s="918">
        <v>10</v>
      </c>
      <c r="AI380" s="918">
        <v>6.72</v>
      </c>
      <c r="AJ380" s="918">
        <v>12.1</v>
      </c>
      <c r="AK380" s="918">
        <v>5</v>
      </c>
      <c r="AL380" s="930">
        <v>23710</v>
      </c>
      <c r="AM380" s="924">
        <v>0.2</v>
      </c>
      <c r="AN380" s="918">
        <v>0.11</v>
      </c>
      <c r="AO380" s="804">
        <f t="shared" si="93"/>
        <v>-6.8531224370637034</v>
      </c>
      <c r="AP380" s="805">
        <f t="shared" si="94"/>
        <v>19.019709932878492</v>
      </c>
      <c r="AQ380" s="938">
        <f t="shared" si="95"/>
        <v>119.5016250307428</v>
      </c>
      <c r="AR380" s="704">
        <f>INDEX(Historical!$C$7:$C$1439,MATCH(B380,Historical!$B$7:$B$1446,0))*IF(AH380="n/a",1.03,IF(AH380&lt;0,1.01,IF(AH380&gt;10,1.1,(1+AH380/100))))</f>
        <v>0.82500000000000007</v>
      </c>
      <c r="AS380" s="937">
        <f t="shared" si="96"/>
        <v>0.88044</v>
      </c>
      <c r="AT380" s="937">
        <f t="shared" si="102"/>
        <v>0.92446200000000001</v>
      </c>
      <c r="AU380" s="937">
        <f t="shared" si="102"/>
        <v>0.97068510000000008</v>
      </c>
      <c r="AV380" s="937">
        <f t="shared" si="102"/>
        <v>1.0192193550000002</v>
      </c>
      <c r="AW380" s="704">
        <f t="shared" si="98"/>
        <v>4.6198064550000009</v>
      </c>
      <c r="AX380" s="812">
        <f t="shared" si="99"/>
        <v>10.321283411528153</v>
      </c>
      <c r="AY380" s="997">
        <v>0.17</v>
      </c>
      <c r="AZ380" s="924">
        <v>34.699999999999996</v>
      </c>
      <c r="BA380" s="924">
        <v>-3.2399999999999998</v>
      </c>
      <c r="BB380" s="924">
        <v>4.4400000000000004</v>
      </c>
      <c r="BC380" s="924">
        <v>9.1399999999999988</v>
      </c>
      <c r="BE380" s="666">
        <v>1967</v>
      </c>
      <c r="BF380" s="948" t="e">
        <f>#VALUE!</f>
        <v>#VALUE!</v>
      </c>
      <c r="BG380" s="933">
        <v>11.899999999999999</v>
      </c>
    </row>
    <row r="381" spans="1:59" ht="11.25" customHeight="1" x14ac:dyDescent="0.2">
      <c r="A381" s="611" t="s">
        <v>608</v>
      </c>
      <c r="B381" s="927" t="s">
        <v>609</v>
      </c>
      <c r="C381" s="994" t="s">
        <v>112</v>
      </c>
      <c r="D381" s="994" t="s">
        <v>4382</v>
      </c>
      <c r="E381" s="794">
        <v>17</v>
      </c>
      <c r="F381" s="526">
        <v>192</v>
      </c>
      <c r="G381" s="526" t="s">
        <v>37</v>
      </c>
      <c r="H381" s="526" t="s">
        <v>37</v>
      </c>
      <c r="I381" s="926">
        <v>159.71</v>
      </c>
      <c r="J381" s="704">
        <f t="shared" si="86"/>
        <v>1.7156095422954105</v>
      </c>
      <c r="K381" s="929">
        <v>0.68500000000000005</v>
      </c>
      <c r="L381" s="641">
        <v>4</v>
      </c>
      <c r="M381" s="695">
        <f t="shared" si="87"/>
        <v>2.74</v>
      </c>
      <c r="N381" s="923" t="s">
        <v>610</v>
      </c>
      <c r="O381" s="797">
        <v>0.56999999999999995</v>
      </c>
      <c r="P381" s="660">
        <v>43349</v>
      </c>
      <c r="Q381" s="660">
        <v>43364</v>
      </c>
      <c r="R381" s="695">
        <f t="shared" si="88"/>
        <v>20.175438596491247</v>
      </c>
      <c r="S381" s="761">
        <f>IF(INDEX(Historical!$D$7:$D$1439,MATCH(B381,Historical!$B$7:$B$1446,0))=0,"n/a",(INDEX(Historical!$C$7:$C$1439,MATCH(B381,Historical!$B$7:$B$1446,0))/INDEX(Historical!$D$7:$D$1439,MATCH(B381,Historical!$B$7:$B$1446,0))-1)*100)</f>
        <v>14.090909090909065</v>
      </c>
      <c r="T381" s="761">
        <f>IF(INDEX(Historical!$F$7:$F$1432,MATCH(B381,Historical!$B$7:$B$1446,0))=0,"n/a",((INDEX(Historical!$C$7:$C$1439,MATCH(B381,Historical!$B$7:$B$1446,0))/INDEX(Historical!$F$7:$F$1432,MATCH(B381,Historical!$B$7:$B$1446,0)))^(1/3)-1)*100)</f>
        <v>8.9659134497745754</v>
      </c>
      <c r="U381" s="761">
        <f>IF(INDEX(Historical!$H$7:$H$1432,MATCH(B381,Historical!$B$7:$B$1446,0))=0,"n/a",((INDEX(Historical!$C$7:$C$1439,MATCH(B381,Historical!$B$7:$B$1446,0))/INDEX(Historical!$H$7:$H$1432,MATCH(B381,Historical!$B$7:$B$1446,0)))^(1/5)-1)*100)</f>
        <v>9.6991662752555552</v>
      </c>
      <c r="V381" s="761">
        <f>IF(INDEX(Historical!$O$7:$O$1432,MATCH(B381,Historical!$B$7:$B$1446,0))=0,"n/a",((INDEX(Historical!$C$7:$C$1439,MATCH(B381,Historical!$B$7:$B$1446,0))/INDEX(Historical!$O$7:$O$1432,MATCH(B381,Historical!$B$7:$B$1446,0)))^(1/10)-1)*100)</f>
        <v>13.620728143755834</v>
      </c>
      <c r="W381" s="762">
        <f t="shared" si="89"/>
        <v>0.71208867638269069</v>
      </c>
      <c r="X381" s="763">
        <f t="shared" si="90"/>
        <v>1.4695706477659931</v>
      </c>
      <c r="Y381" s="928"/>
      <c r="Z381" s="704">
        <f t="shared" si="91"/>
        <v>41.141141141141141</v>
      </c>
      <c r="AA381" s="937">
        <f t="shared" si="92"/>
        <v>23.98048048048048</v>
      </c>
      <c r="AB381" s="641">
        <v>6</v>
      </c>
      <c r="AC381" s="918">
        <v>6.66</v>
      </c>
      <c r="AD381" s="918">
        <v>1.37</v>
      </c>
      <c r="AE381" s="918">
        <v>2.98</v>
      </c>
      <c r="AF381" s="918">
        <v>5.51</v>
      </c>
      <c r="AG381" s="918">
        <v>26.3</v>
      </c>
      <c r="AH381" s="918">
        <v>12.2</v>
      </c>
      <c r="AI381" s="918">
        <v>13.4</v>
      </c>
      <c r="AJ381" s="918">
        <v>6.6000000000000005</v>
      </c>
      <c r="AK381" s="918">
        <v>17.52</v>
      </c>
      <c r="AL381" s="930">
        <v>19180</v>
      </c>
      <c r="AM381" s="924">
        <v>0.38</v>
      </c>
      <c r="AN381" s="918">
        <v>1.1200000000000001</v>
      </c>
      <c r="AO381" s="804">
        <f t="shared" si="93"/>
        <v>-12.565704662929514</v>
      </c>
      <c r="AP381" s="805">
        <f t="shared" si="94"/>
        <v>11.414775817550966</v>
      </c>
      <c r="AQ381" s="938">
        <f t="shared" si="95"/>
        <v>142.33351439465721</v>
      </c>
      <c r="AR381" s="704">
        <f>INDEX(Historical!$C$7:$C$1439,MATCH(B381,Historical!$B$7:$B$1446,0))*IF(AH381="n/a",1.03,IF(AH381&lt;0,1.01,IF(AH381&gt;10,1.1,(1+AH381/100))))</f>
        <v>2.7610000000000001</v>
      </c>
      <c r="AS381" s="937">
        <f t="shared" si="96"/>
        <v>3.0371000000000006</v>
      </c>
      <c r="AT381" s="937">
        <f t="shared" si="102"/>
        <v>3.3408100000000007</v>
      </c>
      <c r="AU381" s="937">
        <f t="shared" si="102"/>
        <v>3.674891000000001</v>
      </c>
      <c r="AV381" s="937">
        <f t="shared" si="102"/>
        <v>4.0423801000000017</v>
      </c>
      <c r="AW381" s="704">
        <f t="shared" si="98"/>
        <v>16.856181100000004</v>
      </c>
      <c r="AX381" s="812">
        <f t="shared" si="99"/>
        <v>10.554242752488888</v>
      </c>
      <c r="AY381" s="997">
        <v>1.23</v>
      </c>
      <c r="AZ381" s="924">
        <v>29.59</v>
      </c>
      <c r="BA381" s="924">
        <v>-9</v>
      </c>
      <c r="BB381" s="924">
        <v>1.23</v>
      </c>
      <c r="BC381" s="924">
        <v>3.61</v>
      </c>
      <c r="BE381" s="666">
        <v>2002</v>
      </c>
      <c r="BF381" s="948" t="e">
        <f>#VALUE!</f>
        <v>#VALUE!</v>
      </c>
      <c r="BG381" s="933">
        <v>8.6999999999999993</v>
      </c>
    </row>
    <row r="382" spans="1:59" ht="11.25" customHeight="1" x14ac:dyDescent="0.2">
      <c r="A382" s="537" t="s">
        <v>1291</v>
      </c>
      <c r="B382" s="927" t="s">
        <v>1292</v>
      </c>
      <c r="C382" s="994" t="s">
        <v>128</v>
      </c>
      <c r="D382" s="994" t="s">
        <v>4364</v>
      </c>
      <c r="E382" s="794">
        <v>9</v>
      </c>
      <c r="F382" s="526">
        <v>386</v>
      </c>
      <c r="G382" s="526" t="s">
        <v>115</v>
      </c>
      <c r="H382" s="526" t="s">
        <v>115</v>
      </c>
      <c r="I382" s="926">
        <v>114.83</v>
      </c>
      <c r="J382" s="704">
        <f t="shared" si="86"/>
        <v>2.5150222067403987</v>
      </c>
      <c r="K382" s="929">
        <v>0.72199999999999998</v>
      </c>
      <c r="L382" s="641">
        <v>4</v>
      </c>
      <c r="M382" s="695">
        <f t="shared" si="87"/>
        <v>2.8879999999999999</v>
      </c>
      <c r="N382" s="923" t="s">
        <v>149</v>
      </c>
      <c r="O382" s="797">
        <v>0.65600000000000003</v>
      </c>
      <c r="P382" s="917">
        <v>43335</v>
      </c>
      <c r="Q382" s="917">
        <v>43357</v>
      </c>
      <c r="R382" s="695">
        <f t="shared" si="88"/>
        <v>10.06097560975609</v>
      </c>
      <c r="S382" s="761">
        <f>IF(INDEX(Historical!$D$7:$D$1439,MATCH(B382,Historical!$B$7:$B$1446,0))=0,"n/a",(INDEX(Historical!$C$7:$C$1439,MATCH(B382,Historical!$B$7:$B$1446,0))/INDEX(Historical!$D$7:$D$1439,MATCH(B382,Historical!$B$7:$B$1446,0))-1)*100)</f>
        <v>8.1632653061224367</v>
      </c>
      <c r="T382" s="761">
        <f>IF(INDEX(Historical!$F$7:$F$1432,MATCH(B382,Historical!$B$7:$B$1446,0))=0,"n/a",((INDEX(Historical!$C$7:$C$1439,MATCH(B382,Historical!$B$7:$B$1446,0))/INDEX(Historical!$F$7:$F$1432,MATCH(B382,Historical!$B$7:$B$1446,0)))^(1/3)-1)*100)</f>
        <v>7.218354565351115</v>
      </c>
      <c r="U382" s="761">
        <f>IF(INDEX(Historical!$H$7:$H$1432,MATCH(B382,Historical!$B$7:$B$1446,0))=0,"n/a",((INDEX(Historical!$C$7:$C$1439,MATCH(B382,Historical!$B$7:$B$1446,0))/INDEX(Historical!$H$7:$H$1432,MATCH(B382,Historical!$B$7:$B$1446,0)))^(1/5)-1)*100)</f>
        <v>8.7727547936197183</v>
      </c>
      <c r="V382" s="761">
        <f>IF(INDEX(Historical!$O$7:$O$1432,MATCH(B382,Historical!$B$7:$B$1446,0))=0,"n/a",((INDEX(Historical!$C$7:$C$1439,MATCH(B382,Historical!$B$7:$B$1446,0))/INDEX(Historical!$O$7:$O$1432,MATCH(B382,Historical!$B$7:$B$1446,0)))^(1/10)-1)*100)</f>
        <v>8.7610082997769503</v>
      </c>
      <c r="W382" s="762">
        <f t="shared" si="89"/>
        <v>1.0013407696284304</v>
      </c>
      <c r="X382" s="763">
        <f t="shared" si="90"/>
        <v>0.97475053262441314</v>
      </c>
      <c r="Y382" s="725"/>
      <c r="Z382" s="704">
        <f t="shared" si="91"/>
        <v>52.129963898916962</v>
      </c>
      <c r="AA382" s="937">
        <f t="shared" si="92"/>
        <v>20.727436823104693</v>
      </c>
      <c r="AB382" s="641">
        <v>12</v>
      </c>
      <c r="AC382" s="918">
        <v>5.54</v>
      </c>
      <c r="AD382" s="918">
        <v>2.64</v>
      </c>
      <c r="AE382" s="918">
        <v>3.06</v>
      </c>
      <c r="AF382" s="918">
        <v>17.239999999999998</v>
      </c>
      <c r="AG382" s="920">
        <v>101.2</v>
      </c>
      <c r="AH382" s="918">
        <v>51.4</v>
      </c>
      <c r="AI382" s="918">
        <v>5.0200000000000005</v>
      </c>
      <c r="AJ382" s="918">
        <v>9</v>
      </c>
      <c r="AK382" s="918">
        <v>7.85</v>
      </c>
      <c r="AL382" s="930">
        <v>23840</v>
      </c>
      <c r="AM382" s="925">
        <v>0.4</v>
      </c>
      <c r="AN382" s="918">
        <v>3.19</v>
      </c>
      <c r="AO382" s="804">
        <f t="shared" si="93"/>
        <v>-9.4396598227445754</v>
      </c>
      <c r="AP382" s="805">
        <f t="shared" si="94"/>
        <v>11.287777000360117</v>
      </c>
      <c r="AQ382" s="938">
        <f t="shared" si="95"/>
        <v>298.52004596469158</v>
      </c>
      <c r="AR382" s="704">
        <f>INDEX(Historical!$C$7:$C$1439,MATCH(B382,Historical!$B$7:$B$1446,0))*IF(AH382="n/a",1.03,IF(AH382&lt;0,1.01,IF(AH382&gt;10,1.1,(1+AH382/100))))</f>
        <v>3.0316000000000001</v>
      </c>
      <c r="AS382" s="937">
        <f t="shared" si="96"/>
        <v>3.1837863200000003</v>
      </c>
      <c r="AT382" s="937">
        <f t="shared" si="102"/>
        <v>3.4337135461200003</v>
      </c>
      <c r="AU382" s="937">
        <f t="shared" si="102"/>
        <v>3.7032600594904204</v>
      </c>
      <c r="AV382" s="937">
        <f t="shared" si="102"/>
        <v>3.9939659741604183</v>
      </c>
      <c r="AW382" s="704">
        <f t="shared" si="98"/>
        <v>17.346325899770839</v>
      </c>
      <c r="AX382" s="812">
        <f t="shared" si="99"/>
        <v>15.106092397257544</v>
      </c>
      <c r="AY382" s="997">
        <v>0.13</v>
      </c>
      <c r="AZ382" s="924">
        <v>28.88</v>
      </c>
      <c r="BA382" s="924">
        <v>0.33999999999999997</v>
      </c>
      <c r="BB382" s="924">
        <v>5.0599999999999996</v>
      </c>
      <c r="BC382" s="924">
        <v>10.67</v>
      </c>
      <c r="BE382" s="666">
        <v>2010</v>
      </c>
      <c r="BF382" s="948" t="e">
        <f>#VALUE!</f>
        <v>#VALUE!</v>
      </c>
      <c r="BG382" s="933">
        <v>15.6</v>
      </c>
    </row>
    <row r="383" spans="1:59" s="840" customFormat="1" ht="11.25" customHeight="1" x14ac:dyDescent="0.2">
      <c r="A383" s="843" t="s">
        <v>1279</v>
      </c>
      <c r="B383" s="848" t="s">
        <v>1280</v>
      </c>
      <c r="C383" s="994" t="s">
        <v>4356</v>
      </c>
      <c r="D383" s="994" t="s">
        <v>4357</v>
      </c>
      <c r="E383" s="820">
        <v>7</v>
      </c>
      <c r="F383" s="526">
        <v>623</v>
      </c>
      <c r="G383" s="1151" t="s">
        <v>106</v>
      </c>
      <c r="H383" s="1151" t="s">
        <v>106</v>
      </c>
      <c r="I383" s="821">
        <v>28.59</v>
      </c>
      <c r="J383" s="822">
        <f t="shared" si="86"/>
        <v>4.3371808324589018</v>
      </c>
      <c r="K383" s="823">
        <v>0.31</v>
      </c>
      <c r="L383" s="824">
        <v>4</v>
      </c>
      <c r="M383" s="825">
        <f t="shared" si="87"/>
        <v>1.24</v>
      </c>
      <c r="N383" s="826" t="s">
        <v>588</v>
      </c>
      <c r="O383" s="827">
        <v>0.30499999999999999</v>
      </c>
      <c r="P383" s="828">
        <v>43374</v>
      </c>
      <c r="Q383" s="828">
        <v>43378</v>
      </c>
      <c r="R383" s="825">
        <f t="shared" si="88"/>
        <v>1.6393442622950833</v>
      </c>
      <c r="S383" s="761">
        <f>IF(INDEX(Historical!$D$7:$D$1439,MATCH(B383,Historical!$B$7:$B$1446,0))=0,"n/a",(INDEX(Historical!$C$7:$C$1439,MATCH(B383,Historical!$B$7:$B$1446,0))/INDEX(Historical!$D$7:$D$1439,MATCH(B383,Historical!$B$7:$B$1446,0))-1)*100)</f>
        <v>1.6597510373444146</v>
      </c>
      <c r="T383" s="761">
        <f>IF(INDEX(Historical!$F$7:$F$1432,MATCH(B383,Historical!$B$7:$B$1446,0))=0,"n/a",((INDEX(Historical!$C$7:$C$1439,MATCH(B383,Historical!$B$7:$B$1446,0))/INDEX(Historical!$F$7:$F$1432,MATCH(B383,Historical!$B$7:$B$1446,0)))^(1/3)-1)*100)</f>
        <v>1.6880816543510146</v>
      </c>
      <c r="U383" s="761">
        <f>IF(INDEX(Historical!$H$7:$H$1432,MATCH(B383,Historical!$B$7:$B$1446,0))=0,"n/a",((INDEX(Historical!$C$7:$C$1439,MATCH(B383,Historical!$B$7:$B$1446,0))/INDEX(Historical!$H$7:$H$1432,MATCH(B383,Historical!$B$7:$B$1446,0)))^(1/5)-1)*100)</f>
        <v>1.271594910569096</v>
      </c>
      <c r="V383" s="761" t="str">
        <f>IF(INDEX(Historical!$O$7:$O$1432,MATCH(B383,Historical!$B$7:$B$1446,0))=0,"n/a",((INDEX(Historical!$C$7:$C$1439,MATCH(B383,Historical!$B$7:$B$1446,0))/INDEX(Historical!$O$7:$O$1432,MATCH(B383,Historical!$B$7:$B$1446,0)))^(1/10)-1)*100)</f>
        <v>n/a</v>
      </c>
      <c r="W383" s="829" t="str">
        <f t="shared" si="89"/>
        <v>n/a</v>
      </c>
      <c r="X383" s="830">
        <f t="shared" si="90"/>
        <v>3.4460566682089327E-2</v>
      </c>
      <c r="Y383" s="956"/>
      <c r="Z383" s="822">
        <f t="shared" si="91"/>
        <v>122.77227722772277</v>
      </c>
      <c r="AA383" s="832">
        <f t="shared" si="92"/>
        <v>28.306930693069308</v>
      </c>
      <c r="AB383" s="824">
        <v>12</v>
      </c>
      <c r="AC383" s="833">
        <v>1.01</v>
      </c>
      <c r="AD383" s="833" t="s">
        <v>137</v>
      </c>
      <c r="AE383" s="833">
        <v>8.57</v>
      </c>
      <c r="AF383" s="833">
        <v>1.81</v>
      </c>
      <c r="AG383" s="833">
        <v>6.5</v>
      </c>
      <c r="AH383" s="833">
        <v>194.6</v>
      </c>
      <c r="AI383" s="833">
        <v>28.810000000000002</v>
      </c>
      <c r="AJ383" s="833">
        <v>36.9</v>
      </c>
      <c r="AK383" s="833" t="s">
        <v>137</v>
      </c>
      <c r="AL383" s="834">
        <v>5970</v>
      </c>
      <c r="AM383" s="835">
        <v>0.47000000000000003</v>
      </c>
      <c r="AN383" s="833">
        <v>0.78</v>
      </c>
      <c r="AO383" s="836">
        <f t="shared" si="93"/>
        <v>-22.69815495004131</v>
      </c>
      <c r="AP383" s="837">
        <f t="shared" si="94"/>
        <v>5.6087757430279979</v>
      </c>
      <c r="AQ383" s="838">
        <f t="shared" si="95"/>
        <v>50.901799642395005</v>
      </c>
      <c r="AR383" s="704">
        <f>INDEX(Historical!$C$7:$C$1439,MATCH(B383,Historical!$B$7:$B$1446,0))*IF(AH383="n/a",1.03,IF(AH383&lt;0,1.01,IF(AH383&gt;10,1.1,(1+AH383/100))))</f>
        <v>1.3475000000000001</v>
      </c>
      <c r="AS383" s="832">
        <f t="shared" si="96"/>
        <v>1.4822500000000003</v>
      </c>
      <c r="AT383" s="832">
        <f t="shared" si="102"/>
        <v>1.5267175000000004</v>
      </c>
      <c r="AU383" s="832">
        <f t="shared" si="102"/>
        <v>1.5725190250000005</v>
      </c>
      <c r="AV383" s="832">
        <f t="shared" si="102"/>
        <v>1.6196945957500006</v>
      </c>
      <c r="AW383" s="822">
        <f t="shared" si="98"/>
        <v>7.5486811207500013</v>
      </c>
      <c r="AX383" s="839">
        <f t="shared" si="99"/>
        <v>26.403221828436518</v>
      </c>
      <c r="AY383" s="998">
        <v>0.55000000000000004</v>
      </c>
      <c r="AZ383" s="835">
        <v>18.850000000000001</v>
      </c>
      <c r="BA383" s="835">
        <v>-2.16</v>
      </c>
      <c r="BB383" s="835">
        <v>1.3599999999999999</v>
      </c>
      <c r="BC383" s="835">
        <v>5.16</v>
      </c>
      <c r="BD383" s="964"/>
      <c r="BE383" s="666">
        <v>2012</v>
      </c>
      <c r="BF383" s="948" t="e">
        <f>#VALUE!</f>
        <v>#VALUE!</v>
      </c>
      <c r="BG383" s="895">
        <v>3.4000000000000004</v>
      </c>
    </row>
    <row r="384" spans="1:59" ht="11.25" customHeight="1" x14ac:dyDescent="0.2">
      <c r="A384" s="611" t="s">
        <v>1285</v>
      </c>
      <c r="B384" s="927" t="s">
        <v>1286</v>
      </c>
      <c r="C384" s="994" t="s">
        <v>108</v>
      </c>
      <c r="D384" s="994" t="s">
        <v>4376</v>
      </c>
      <c r="E384" s="794">
        <v>7</v>
      </c>
      <c r="F384" s="526">
        <v>661</v>
      </c>
      <c r="G384" s="526" t="s">
        <v>106</v>
      </c>
      <c r="H384" s="526" t="s">
        <v>106</v>
      </c>
      <c r="I384" s="926">
        <v>12.1</v>
      </c>
      <c r="J384" s="704">
        <f t="shared" si="86"/>
        <v>3.9669421487603307</v>
      </c>
      <c r="K384" s="929">
        <v>0.12</v>
      </c>
      <c r="L384" s="641">
        <v>4</v>
      </c>
      <c r="M384" s="695">
        <f t="shared" si="87"/>
        <v>0.48</v>
      </c>
      <c r="N384" s="923" t="s">
        <v>443</v>
      </c>
      <c r="O384" s="797">
        <v>0.11</v>
      </c>
      <c r="P384" s="917">
        <v>43502</v>
      </c>
      <c r="Q384" s="917">
        <v>43517</v>
      </c>
      <c r="R384" s="695">
        <f t="shared" si="88"/>
        <v>9.0909090909090864</v>
      </c>
      <c r="S384" s="761">
        <f>IF(INDEX(Historical!$D$7:$D$1439,MATCH(B384,Historical!$B$7:$B$1446,0))=0,"n/a",(INDEX(Historical!$C$7:$C$1439,MATCH(B384,Historical!$B$7:$B$1446,0))/INDEX(Historical!$D$7:$D$1439,MATCH(B384,Historical!$B$7:$B$1446,0))-1)*100)</f>
        <v>9.9999999999999858</v>
      </c>
      <c r="T384" s="761">
        <f>IF(INDEX(Historical!$F$7:$F$1432,MATCH(B384,Historical!$B$7:$B$1446,0))=0,"n/a",((INDEX(Historical!$C$7:$C$1439,MATCH(B384,Historical!$B$7:$B$1446,0))/INDEX(Historical!$F$7:$F$1432,MATCH(B384,Historical!$B$7:$B$1446,0)))^(1/3)-1)*100)</f>
        <v>11.199004528465784</v>
      </c>
      <c r="U384" s="761">
        <f>IF(INDEX(Historical!$H$7:$H$1432,MATCH(B384,Historical!$B$7:$B$1446,0))=0,"n/a",((INDEX(Historical!$C$7:$C$1439,MATCH(B384,Historical!$B$7:$B$1446,0))/INDEX(Historical!$H$7:$H$1432,MATCH(B384,Historical!$B$7:$B$1446,0)))^(1/5)-1)*100)</f>
        <v>48.956783302724858</v>
      </c>
      <c r="V384" s="761">
        <f>IF(INDEX(Historical!$O$7:$O$1432,MATCH(B384,Historical!$B$7:$B$1446,0))=0,"n/a",((INDEX(Historical!$C$7:$C$1439,MATCH(B384,Historical!$B$7:$B$1446,0))/INDEX(Historical!$O$7:$O$1432,MATCH(B384,Historical!$B$7:$B$1446,0)))^(1/10)-1)*100)</f>
        <v>3.2357862679155636</v>
      </c>
      <c r="W384" s="762">
        <f t="shared" si="89"/>
        <v>15.12979512527011</v>
      </c>
      <c r="X384" s="763">
        <f t="shared" si="90"/>
        <v>2.6606947447133078</v>
      </c>
      <c r="Y384" s="718"/>
      <c r="Z384" s="704">
        <f t="shared" si="91"/>
        <v>57.831325301204814</v>
      </c>
      <c r="AA384" s="937">
        <f t="shared" si="92"/>
        <v>14.578313253012048</v>
      </c>
      <c r="AB384" s="641">
        <v>12</v>
      </c>
      <c r="AC384" s="918">
        <v>0.83</v>
      </c>
      <c r="AD384" s="918">
        <v>2.0699999999999998</v>
      </c>
      <c r="AE384" s="918">
        <v>4.2699999999999996</v>
      </c>
      <c r="AF384" s="918">
        <v>1.4</v>
      </c>
      <c r="AG384" s="918">
        <v>10.6</v>
      </c>
      <c r="AH384" s="918">
        <v>4.5999999999999996</v>
      </c>
      <c r="AI384" s="918">
        <v>6.1</v>
      </c>
      <c r="AJ384" s="918">
        <v>18.399999999999999</v>
      </c>
      <c r="AK384" s="918">
        <v>7.0000000000000009</v>
      </c>
      <c r="AL384" s="930">
        <v>553.82000000000005</v>
      </c>
      <c r="AM384" s="924">
        <v>2.6</v>
      </c>
      <c r="AN384" s="918">
        <v>0.11</v>
      </c>
      <c r="AO384" s="804">
        <f t="shared" si="93"/>
        <v>38.345412198473142</v>
      </c>
      <c r="AP384" s="805">
        <f t="shared" si="94"/>
        <v>52.92372545148519</v>
      </c>
      <c r="AQ384" s="938">
        <f t="shared" si="95"/>
        <v>-4.7584624833217575</v>
      </c>
      <c r="AR384" s="704">
        <f>INDEX(Historical!$C$7:$C$1439,MATCH(B384,Historical!$B$7:$B$1446,0))*IF(AH384="n/a",1.03,IF(AH384&lt;0,1.01,IF(AH384&gt;10,1.1,(1+AH384/100))))</f>
        <v>0.46024000000000004</v>
      </c>
      <c r="AS384" s="937">
        <f t="shared" si="96"/>
        <v>0.48831464000000002</v>
      </c>
      <c r="AT384" s="937">
        <f t="shared" si="102"/>
        <v>0.52249666480000001</v>
      </c>
      <c r="AU384" s="937">
        <f t="shared" si="102"/>
        <v>0.55907143133600001</v>
      </c>
      <c r="AV384" s="937">
        <f t="shared" si="102"/>
        <v>0.59820643152952002</v>
      </c>
      <c r="AW384" s="704">
        <f t="shared" si="98"/>
        <v>2.62832916766552</v>
      </c>
      <c r="AX384" s="812">
        <f t="shared" si="99"/>
        <v>21.721728658392728</v>
      </c>
      <c r="AY384" s="997">
        <v>0.86</v>
      </c>
      <c r="AZ384" s="924">
        <v>11.62</v>
      </c>
      <c r="BA384" s="924">
        <v>-33.15</v>
      </c>
      <c r="BB384" s="924">
        <v>-8.52</v>
      </c>
      <c r="BC384" s="924">
        <v>-16.54</v>
      </c>
      <c r="BE384" s="666">
        <v>2013</v>
      </c>
      <c r="BF384" s="948" t="e">
        <f>#VALUE!</f>
        <v>#VALUE!</v>
      </c>
      <c r="BG384" s="933">
        <v>1.2</v>
      </c>
    </row>
    <row r="385" spans="1:59" ht="11.25" customHeight="1" x14ac:dyDescent="0.2">
      <c r="A385" s="611" t="s">
        <v>630</v>
      </c>
      <c r="B385" s="928" t="s">
        <v>631</v>
      </c>
      <c r="C385" s="994" t="s">
        <v>112</v>
      </c>
      <c r="D385" s="994" t="s">
        <v>4400</v>
      </c>
      <c r="E385" s="794">
        <v>11</v>
      </c>
      <c r="F385" s="526">
        <v>313</v>
      </c>
      <c r="G385" s="526" t="s">
        <v>37</v>
      </c>
      <c r="H385" s="526" t="s">
        <v>37</v>
      </c>
      <c r="I385" s="926">
        <v>117.98</v>
      </c>
      <c r="J385" s="704">
        <f t="shared" si="86"/>
        <v>2.8479403288692997</v>
      </c>
      <c r="K385" s="929">
        <v>0.84</v>
      </c>
      <c r="L385" s="641">
        <v>4</v>
      </c>
      <c r="M385" s="695">
        <f t="shared" si="87"/>
        <v>3.36</v>
      </c>
      <c r="N385" s="923" t="s">
        <v>149</v>
      </c>
      <c r="O385" s="797">
        <v>0.77</v>
      </c>
      <c r="P385" s="917">
        <v>43433</v>
      </c>
      <c r="Q385" s="917">
        <v>43448</v>
      </c>
      <c r="R385" s="695">
        <f t="shared" si="88"/>
        <v>9.0909090909090846</v>
      </c>
      <c r="S385" s="761">
        <f>IF(INDEX(Historical!$D$7:$D$1439,MATCH(B385,Historical!$B$7:$B$1446,0))=0,"n/a",(INDEX(Historical!$C$7:$C$1439,MATCH(B385,Historical!$B$7:$B$1446,0))/INDEX(Historical!$D$7:$D$1439,MATCH(B385,Historical!$B$7:$B$1446,0))-1)*100)</f>
        <v>9.7560975609756184</v>
      </c>
      <c r="T385" s="761">
        <f>IF(INDEX(Historical!$F$7:$F$1432,MATCH(B385,Historical!$B$7:$B$1446,0))=0,"n/a",((INDEX(Historical!$C$7:$C$1439,MATCH(B385,Historical!$B$7:$B$1446,0))/INDEX(Historical!$F$7:$F$1432,MATCH(B385,Historical!$B$7:$B$1446,0)))^(1/3)-1)*100)</f>
        <v>12.035118663929101</v>
      </c>
      <c r="U385" s="761">
        <f>IF(INDEX(Historical!$H$7:$H$1432,MATCH(B385,Historical!$B$7:$B$1446,0))=0,"n/a",((INDEX(Historical!$C$7:$C$1439,MATCH(B385,Historical!$B$7:$B$1446,0))/INDEX(Historical!$H$7:$H$1432,MATCH(B385,Historical!$B$7:$B$1446,0)))^(1/5)-1)*100)</f>
        <v>11.231492620246829</v>
      </c>
      <c r="V385" s="761">
        <f>IF(INDEX(Historical!$O$7:$O$1432,MATCH(B385,Historical!$B$7:$B$1446,0))=0,"n/a",((INDEX(Historical!$C$7:$C$1439,MATCH(B385,Historical!$B$7:$B$1446,0))/INDEX(Historical!$O$7:$O$1432,MATCH(B385,Historical!$B$7:$B$1446,0)))^(1/10)-1)*100)</f>
        <v>8.7619948433992789</v>
      </c>
      <c r="W385" s="762">
        <f t="shared" si="89"/>
        <v>1.2818419573378215</v>
      </c>
      <c r="X385" s="763">
        <f t="shared" si="90"/>
        <v>3.4034826121960084</v>
      </c>
      <c r="Y385" s="928"/>
      <c r="Z385" s="704">
        <f t="shared" si="91"/>
        <v>52.255054432348366</v>
      </c>
      <c r="AA385" s="937">
        <f t="shared" si="92"/>
        <v>18.348367029548992</v>
      </c>
      <c r="AB385" s="641">
        <v>12</v>
      </c>
      <c r="AC385" s="918">
        <v>6.43</v>
      </c>
      <c r="AD385" s="918">
        <v>1.83</v>
      </c>
      <c r="AE385" s="918">
        <v>1.5</v>
      </c>
      <c r="AF385" s="918">
        <v>3.6</v>
      </c>
      <c r="AG385" s="918">
        <v>20.9</v>
      </c>
      <c r="AH385" s="918">
        <v>18.5</v>
      </c>
      <c r="AI385" s="918">
        <v>7.39</v>
      </c>
      <c r="AJ385" s="918">
        <v>3.3000000000000003</v>
      </c>
      <c r="AK385" s="918">
        <v>10</v>
      </c>
      <c r="AL385" s="930">
        <v>6700</v>
      </c>
      <c r="AM385" s="924">
        <v>0.5</v>
      </c>
      <c r="AN385" s="918">
        <v>1.01</v>
      </c>
      <c r="AO385" s="804">
        <f t="shared" si="93"/>
        <v>-4.2689340804328637</v>
      </c>
      <c r="AP385" s="805">
        <f t="shared" si="94"/>
        <v>14.079432949116129</v>
      </c>
      <c r="AQ385" s="938">
        <f t="shared" si="95"/>
        <v>71.339975625299971</v>
      </c>
      <c r="AR385" s="704">
        <f>INDEX(Historical!$C$7:$C$1439,MATCH(B385,Historical!$B$7:$B$1446,0))*IF(AH385="n/a",1.03,IF(AH385&lt;0,1.01,IF(AH385&gt;10,1.1,(1+AH385/100))))</f>
        <v>3.4650000000000003</v>
      </c>
      <c r="AS385" s="937">
        <f t="shared" si="96"/>
        <v>3.7210635000000005</v>
      </c>
      <c r="AT385" s="937">
        <f t="shared" si="102"/>
        <v>4.0931698500000007</v>
      </c>
      <c r="AU385" s="937">
        <f t="shared" si="102"/>
        <v>4.5024868350000009</v>
      </c>
      <c r="AV385" s="937">
        <f t="shared" si="102"/>
        <v>4.9527355185000017</v>
      </c>
      <c r="AW385" s="704">
        <f t="shared" si="98"/>
        <v>20.734455703500004</v>
      </c>
      <c r="AX385" s="812">
        <f t="shared" si="99"/>
        <v>17.574551367604681</v>
      </c>
      <c r="AY385" s="997">
        <v>1.42</v>
      </c>
      <c r="AZ385" s="924">
        <v>28.410000000000004</v>
      </c>
      <c r="BA385" s="924">
        <v>-14.299999999999999</v>
      </c>
      <c r="BB385" s="924">
        <v>2.3800000000000003</v>
      </c>
      <c r="BC385" s="924">
        <v>2.78</v>
      </c>
      <c r="BE385" s="666">
        <v>2009</v>
      </c>
      <c r="BF385" s="948" t="e">
        <f>#VALUE!</f>
        <v>#VALUE!</v>
      </c>
      <c r="BG385" s="933">
        <v>7.1999999999999993</v>
      </c>
    </row>
    <row r="386" spans="1:59" ht="11.25" customHeight="1" x14ac:dyDescent="0.2">
      <c r="A386" s="537" t="s">
        <v>1313</v>
      </c>
      <c r="B386" s="927" t="s">
        <v>1314</v>
      </c>
      <c r="C386" s="994" t="s">
        <v>154</v>
      </c>
      <c r="D386" s="994" t="s">
        <v>4358</v>
      </c>
      <c r="E386" s="794">
        <v>8</v>
      </c>
      <c r="F386" s="526">
        <v>492</v>
      </c>
      <c r="G386" s="526" t="s">
        <v>106</v>
      </c>
      <c r="H386" s="526" t="s">
        <v>106</v>
      </c>
      <c r="I386" s="926">
        <v>266</v>
      </c>
      <c r="J386" s="704">
        <f t="shared" si="86"/>
        <v>0.75187969924812026</v>
      </c>
      <c r="K386" s="929">
        <v>0.5</v>
      </c>
      <c r="L386" s="641">
        <v>4</v>
      </c>
      <c r="M386" s="695">
        <f t="shared" si="87"/>
        <v>2</v>
      </c>
      <c r="N386" s="923" t="s">
        <v>4085</v>
      </c>
      <c r="O386" s="797">
        <v>0.4</v>
      </c>
      <c r="P386" s="919">
        <v>43188</v>
      </c>
      <c r="Q386" s="919">
        <v>43217</v>
      </c>
      <c r="R386" s="695">
        <f t="shared" si="88"/>
        <v>24.999999999999993</v>
      </c>
      <c r="S386" s="761">
        <f>IF(INDEX(Historical!$D$7:$D$1439,MATCH(B386,Historical!$B$7:$B$1446,0))=0,"n/a",(INDEX(Historical!$C$7:$C$1439,MATCH(B386,Historical!$B$7:$B$1446,0))/INDEX(Historical!$D$7:$D$1439,MATCH(B386,Historical!$B$7:$B$1446,0))-1)*100)</f>
        <v>27.516778523489904</v>
      </c>
      <c r="T386" s="761">
        <f>IF(INDEX(Historical!$F$7:$F$1432,MATCH(B386,Historical!$B$7:$B$1446,0))=0,"n/a",((INDEX(Historical!$C$7:$C$1439,MATCH(B386,Historical!$B$7:$B$1446,0))/INDEX(Historical!$F$7:$F$1432,MATCH(B386,Historical!$B$7:$B$1446,0)))^(1/3)-1)*100)</f>
        <v>18.563110149668759</v>
      </c>
      <c r="U386" s="761">
        <f>IF(INDEX(Historical!$H$7:$H$1432,MATCH(B386,Historical!$B$7:$B$1446,0))=0,"n/a",((INDEX(Historical!$C$7:$C$1439,MATCH(B386,Historical!$B$7:$B$1446,0))/INDEX(Historical!$H$7:$H$1432,MATCH(B386,Historical!$B$7:$B$1446,0)))^(1/5)-1)*100)</f>
        <v>12.380134396864563</v>
      </c>
      <c r="V386" s="761" t="str">
        <f>IF(INDEX(Historical!$O$7:$O$1432,MATCH(B386,Historical!$B$7:$B$1446,0))=0,"n/a",((INDEX(Historical!$C$7:$C$1439,MATCH(B386,Historical!$B$7:$B$1446,0))/INDEX(Historical!$O$7:$O$1432,MATCH(B386,Historical!$B$7:$B$1446,0)))^(1/10)-1)*100)</f>
        <v>n/a</v>
      </c>
      <c r="W386" s="762" t="str">
        <f t="shared" si="89"/>
        <v>n/a</v>
      </c>
      <c r="X386" s="763">
        <f t="shared" si="90"/>
        <v>1.2380134396864562</v>
      </c>
      <c r="Y386" s="718"/>
      <c r="Z386" s="704">
        <f t="shared" si="91"/>
        <v>16.077170418006432</v>
      </c>
      <c r="AA386" s="937">
        <f t="shared" si="92"/>
        <v>21.382636655948556</v>
      </c>
      <c r="AB386" s="641">
        <v>12</v>
      </c>
      <c r="AC386" s="918">
        <v>12.44</v>
      </c>
      <c r="AD386" s="918">
        <v>1.51</v>
      </c>
      <c r="AE386" s="918">
        <v>0.64</v>
      </c>
      <c r="AF386" s="918">
        <v>3.58</v>
      </c>
      <c r="AG386" s="918">
        <v>16.400000000000002</v>
      </c>
      <c r="AH386" s="918">
        <v>-29.799999999999997</v>
      </c>
      <c r="AI386" s="918">
        <v>10.48</v>
      </c>
      <c r="AJ386" s="918">
        <v>10</v>
      </c>
      <c r="AK386" s="918">
        <v>14.13</v>
      </c>
      <c r="AL386" s="930">
        <v>36630</v>
      </c>
      <c r="AM386" s="924">
        <v>0.2</v>
      </c>
      <c r="AN386" s="918">
        <v>0.61</v>
      </c>
      <c r="AO386" s="804">
        <f t="shared" si="93"/>
        <v>-8.2506225598358736</v>
      </c>
      <c r="AP386" s="805">
        <f t="shared" si="94"/>
        <v>13.132014096112682</v>
      </c>
      <c r="AQ386" s="938">
        <f t="shared" si="95"/>
        <v>84.450944069504501</v>
      </c>
      <c r="AR386" s="704">
        <f>INDEX(Historical!$C$7:$C$1439,MATCH(B386,Historical!$B$7:$B$1446,0))*IF(AH386="n/a",1.03,IF(AH386&lt;0,1.01,IF(AH386&gt;10,1.1,(1+AH386/100))))</f>
        <v>1.9189999999999998</v>
      </c>
      <c r="AS386" s="937">
        <f t="shared" si="96"/>
        <v>2.1109</v>
      </c>
      <c r="AT386" s="937">
        <f t="shared" si="102"/>
        <v>2.32199</v>
      </c>
      <c r="AU386" s="937">
        <f t="shared" si="102"/>
        <v>2.554189</v>
      </c>
      <c r="AV386" s="937">
        <f t="shared" si="102"/>
        <v>2.8096079000000005</v>
      </c>
      <c r="AW386" s="704">
        <f t="shared" si="98"/>
        <v>11.715686899999998</v>
      </c>
      <c r="AX386" s="812">
        <f t="shared" si="99"/>
        <v>4.4043935714285709</v>
      </c>
      <c r="AY386" s="997">
        <v>0.92</v>
      </c>
      <c r="AZ386" s="924">
        <v>2.65</v>
      </c>
      <c r="BA386" s="924">
        <v>-25.259999999999998</v>
      </c>
      <c r="BB386" s="924">
        <v>-8.4500000000000011</v>
      </c>
      <c r="BC386" s="924">
        <v>-14.16</v>
      </c>
      <c r="BE386" s="666">
        <v>2011</v>
      </c>
      <c r="BF386" s="948" t="e">
        <f>#VALUE!</f>
        <v>#VALUE!</v>
      </c>
      <c r="BG386" s="933">
        <v>5.6000000000000005</v>
      </c>
    </row>
    <row r="387" spans="1:59" ht="11.25" customHeight="1" x14ac:dyDescent="0.2">
      <c r="A387" s="611" t="s">
        <v>1319</v>
      </c>
      <c r="B387" s="927" t="s">
        <v>1320</v>
      </c>
      <c r="C387" s="994" t="s">
        <v>112</v>
      </c>
      <c r="D387" s="994" t="s">
        <v>213</v>
      </c>
      <c r="E387" s="794">
        <v>7</v>
      </c>
      <c r="F387" s="526">
        <v>693</v>
      </c>
      <c r="G387" s="526" t="s">
        <v>106</v>
      </c>
      <c r="H387" s="526" t="s">
        <v>106</v>
      </c>
      <c r="I387" s="926">
        <v>40.33</v>
      </c>
      <c r="J387" s="704">
        <f t="shared" si="86"/>
        <v>1.1901810066947682</v>
      </c>
      <c r="K387" s="929">
        <v>0.12</v>
      </c>
      <c r="L387" s="641">
        <v>4</v>
      </c>
      <c r="M387" s="695">
        <f t="shared" si="87"/>
        <v>0.48</v>
      </c>
      <c r="N387" s="923" t="s">
        <v>220</v>
      </c>
      <c r="O387" s="797">
        <v>0.11</v>
      </c>
      <c r="P387" s="917">
        <v>43553</v>
      </c>
      <c r="Q387" s="917">
        <v>43570</v>
      </c>
      <c r="R387" s="695">
        <f t="shared" si="88"/>
        <v>9.0909090909090864</v>
      </c>
      <c r="S387" s="761">
        <f>IF(INDEX(Historical!$D$7:$D$1439,MATCH(B387,Historical!$B$7:$B$1446,0))=0,"n/a",(INDEX(Historical!$C$7:$C$1439,MATCH(B387,Historical!$B$7:$B$1446,0))/INDEX(Historical!$D$7:$D$1439,MATCH(B387,Historical!$B$7:$B$1446,0))-1)*100)</f>
        <v>10.256410256410241</v>
      </c>
      <c r="T387" s="761">
        <f>IF(INDEX(Historical!$F$7:$F$1432,MATCH(B387,Historical!$B$7:$B$1446,0))=0,"n/a",((INDEX(Historical!$C$7:$C$1439,MATCH(B387,Historical!$B$7:$B$1446,0))/INDEX(Historical!$F$7:$F$1432,MATCH(B387,Historical!$B$7:$B$1446,0)))^(1/3)-1)*100)</f>
        <v>11.524149667113504</v>
      </c>
      <c r="U387" s="761">
        <f>IF(INDEX(Historical!$H$7:$H$1432,MATCH(B387,Historical!$B$7:$B$1446,0))=0,"n/a",((INDEX(Historical!$C$7:$C$1439,MATCH(B387,Historical!$B$7:$B$1446,0))/INDEX(Historical!$H$7:$H$1432,MATCH(B387,Historical!$B$7:$B$1446,0)))^(1/5)-1)*100)</f>
        <v>33.873214355039671</v>
      </c>
      <c r="V387" s="761" t="str">
        <f>IF(INDEX(Historical!$O$7:$O$1432,MATCH(B387,Historical!$B$7:$B$1446,0))=0,"n/a",((INDEX(Historical!$C$7:$C$1439,MATCH(B387,Historical!$B$7:$B$1446,0))/INDEX(Historical!$O$7:$O$1432,MATCH(B387,Historical!$B$7:$B$1446,0)))^(1/10)-1)*100)</f>
        <v>n/a</v>
      </c>
      <c r="W387" s="762" t="str">
        <f t="shared" si="89"/>
        <v>n/a</v>
      </c>
      <c r="X387" s="763">
        <f t="shared" si="90"/>
        <v>1.4475732630358833</v>
      </c>
      <c r="Y387" s="718"/>
      <c r="Z387" s="704">
        <f t="shared" si="91"/>
        <v>13.043478260869565</v>
      </c>
      <c r="AA387" s="937">
        <f t="shared" si="92"/>
        <v>10.959239130434781</v>
      </c>
      <c r="AB387" s="641">
        <v>6</v>
      </c>
      <c r="AC387" s="918">
        <v>3.68</v>
      </c>
      <c r="AD387" s="918" t="s">
        <v>137</v>
      </c>
      <c r="AE387" s="918">
        <v>0.93</v>
      </c>
      <c r="AF387" s="918">
        <v>1.18</v>
      </c>
      <c r="AG387" s="918">
        <v>11.4</v>
      </c>
      <c r="AH387" s="918">
        <v>58.699999999999996</v>
      </c>
      <c r="AI387" s="918" t="s">
        <v>137</v>
      </c>
      <c r="AJ387" s="918">
        <v>23.400000000000002</v>
      </c>
      <c r="AK387" s="918" t="s">
        <v>137</v>
      </c>
      <c r="AL387" s="930">
        <v>284.73</v>
      </c>
      <c r="AM387" s="924">
        <v>3</v>
      </c>
      <c r="AN387" s="918">
        <v>0</v>
      </c>
      <c r="AO387" s="804">
        <f t="shared" si="93"/>
        <v>24.104156231299655</v>
      </c>
      <c r="AP387" s="805">
        <f t="shared" si="94"/>
        <v>35.063395361734436</v>
      </c>
      <c r="AQ387" s="938">
        <f t="shared" si="95"/>
        <v>-24.187652210905085</v>
      </c>
      <c r="AR387" s="704">
        <f>INDEX(Historical!$C$7:$C$1439,MATCH(B387,Historical!$B$7:$B$1446,0))*IF(AH387="n/a",1.03,IF(AH387&lt;0,1.01,IF(AH387&gt;10,1.1,(1+AH387/100))))</f>
        <v>0.47300000000000003</v>
      </c>
      <c r="AS387" s="937">
        <f t="shared" si="96"/>
        <v>0.48719000000000007</v>
      </c>
      <c r="AT387" s="937">
        <f t="shared" ref="AT387:AV406" si="103">IF($AK387="n/a",1.03*AS387,IF($AK387&lt;0,1.01*AS387,IF($AK387&gt;10,1.1*AS387,(1+$AK387/100)*AS387)))</f>
        <v>0.50180570000000013</v>
      </c>
      <c r="AU387" s="937">
        <f t="shared" si="103"/>
        <v>0.51685987100000019</v>
      </c>
      <c r="AV387" s="937">
        <f t="shared" si="103"/>
        <v>0.53236566713000022</v>
      </c>
      <c r="AW387" s="704">
        <f t="shared" si="98"/>
        <v>2.5112212381300005</v>
      </c>
      <c r="AX387" s="812">
        <f t="shared" si="99"/>
        <v>6.2266829608975964</v>
      </c>
      <c r="AY387" s="997">
        <v>0.71</v>
      </c>
      <c r="AZ387" s="924">
        <v>26.19</v>
      </c>
      <c r="BA387" s="924">
        <v>-20.14</v>
      </c>
      <c r="BB387" s="924">
        <v>0.41000000000000003</v>
      </c>
      <c r="BC387" s="924">
        <v>-2.68</v>
      </c>
      <c r="BE387" s="666">
        <v>2013</v>
      </c>
      <c r="BF387" s="948" t="e">
        <f>#VALUE!</f>
        <v>#VALUE!</v>
      </c>
      <c r="BG387" s="933">
        <v>8.1</v>
      </c>
    </row>
    <row r="388" spans="1:59" ht="11.25" customHeight="1" x14ac:dyDescent="0.2">
      <c r="A388" s="611" t="s">
        <v>1277</v>
      </c>
      <c r="B388" s="927" t="s">
        <v>1278</v>
      </c>
      <c r="C388" s="994" t="s">
        <v>247</v>
      </c>
      <c r="D388" s="994" t="s">
        <v>4354</v>
      </c>
      <c r="E388" s="794">
        <v>9</v>
      </c>
      <c r="F388" s="526">
        <v>364</v>
      </c>
      <c r="G388" s="526" t="s">
        <v>106</v>
      </c>
      <c r="H388" s="526" t="s">
        <v>106</v>
      </c>
      <c r="I388" s="926">
        <v>21.88</v>
      </c>
      <c r="J388" s="704">
        <f t="shared" si="86"/>
        <v>3.2906764168190126</v>
      </c>
      <c r="K388" s="929">
        <v>0.18</v>
      </c>
      <c r="L388" s="641">
        <v>4</v>
      </c>
      <c r="M388" s="695">
        <f t="shared" si="87"/>
        <v>0.72</v>
      </c>
      <c r="N388" s="923" t="s">
        <v>152</v>
      </c>
      <c r="O388" s="797">
        <v>0.15</v>
      </c>
      <c r="P388" s="919">
        <v>43172</v>
      </c>
      <c r="Q388" s="919">
        <v>43188</v>
      </c>
      <c r="R388" s="695">
        <f t="shared" si="88"/>
        <v>20</v>
      </c>
      <c r="S388" s="761">
        <f>IF(INDEX(Historical!$D$7:$D$1439,MATCH(B388,Historical!$B$7:$B$1446,0))=0,"n/a",(INDEX(Historical!$C$7:$C$1439,MATCH(B388,Historical!$B$7:$B$1446,0))/INDEX(Historical!$D$7:$D$1439,MATCH(B388,Historical!$B$7:$B$1446,0))-1)*100)</f>
        <v>33.333333333333329</v>
      </c>
      <c r="T388" s="761">
        <f>IF(INDEX(Historical!$F$7:$F$1432,MATCH(B388,Historical!$B$7:$B$1446,0))=0,"n/a",((INDEX(Historical!$C$7:$C$1439,MATCH(B388,Historical!$B$7:$B$1446,0))/INDEX(Historical!$F$7:$F$1432,MATCH(B388,Historical!$B$7:$B$1446,0)))^(1/3)-1)*100)</f>
        <v>25.99210498948732</v>
      </c>
      <c r="U388" s="761">
        <f>IF(INDEX(Historical!$H$7:$H$1432,MATCH(B388,Historical!$B$7:$B$1446,0))=0,"n/a",((INDEX(Historical!$C$7:$C$1439,MATCH(B388,Historical!$B$7:$B$1446,0))/INDEX(Historical!$H$7:$H$1432,MATCH(B388,Historical!$B$7:$B$1446,0)))^(1/5)-1)*100)</f>
        <v>24.573093961551741</v>
      </c>
      <c r="V388" s="761">
        <f>IF(INDEX(Historical!$O$7:$O$1432,MATCH(B388,Historical!$B$7:$B$1446,0))=0,"n/a",((INDEX(Historical!$C$7:$C$1439,MATCH(B388,Historical!$B$7:$B$1446,0))/INDEX(Historical!$O$7:$O$1432,MATCH(B388,Historical!$B$7:$B$1446,0)))^(1/10)-1)*100)</f>
        <v>13.524800372187773</v>
      </c>
      <c r="W388" s="762">
        <f t="shared" si="89"/>
        <v>1.8168914353873598</v>
      </c>
      <c r="X388" s="763">
        <f t="shared" si="90"/>
        <v>11.169588164341702</v>
      </c>
      <c r="Y388" s="927"/>
      <c r="Z388" s="704">
        <f t="shared" si="91"/>
        <v>50.704225352112672</v>
      </c>
      <c r="AA388" s="937">
        <f t="shared" si="92"/>
        <v>15.408450704225352</v>
      </c>
      <c r="AB388" s="641">
        <v>12</v>
      </c>
      <c r="AC388" s="918">
        <v>1.42</v>
      </c>
      <c r="AD388" s="918">
        <v>1.17</v>
      </c>
      <c r="AE388" s="918">
        <v>0.56999999999999995</v>
      </c>
      <c r="AF388" s="918">
        <v>1.64</v>
      </c>
      <c r="AG388" s="918">
        <v>10.5</v>
      </c>
      <c r="AH388" s="918">
        <v>15.9</v>
      </c>
      <c r="AI388" s="918">
        <v>9.0300000000000011</v>
      </c>
      <c r="AJ388" s="918">
        <v>2.1999999999999997</v>
      </c>
      <c r="AK388" s="918">
        <v>13.100000000000001</v>
      </c>
      <c r="AL388" s="930">
        <v>465.39</v>
      </c>
      <c r="AM388" s="924">
        <v>1.2</v>
      </c>
      <c r="AN388" s="918">
        <v>0.18</v>
      </c>
      <c r="AO388" s="804">
        <f t="shared" si="93"/>
        <v>12.4553196741454</v>
      </c>
      <c r="AP388" s="805">
        <f t="shared" si="94"/>
        <v>27.863770378370752</v>
      </c>
      <c r="AQ388" s="938">
        <f t="shared" si="95"/>
        <v>5.976641356961454</v>
      </c>
      <c r="AR388" s="704">
        <f>INDEX(Historical!$C$7:$C$1439,MATCH(B388,Historical!$B$7:$B$1446,0))*IF(AH388="n/a",1.03,IF(AH388&lt;0,1.01,IF(AH388&gt;10,1.1,(1+AH388/100))))</f>
        <v>0.79200000000000004</v>
      </c>
      <c r="AS388" s="937">
        <f t="shared" si="96"/>
        <v>0.86351760000000011</v>
      </c>
      <c r="AT388" s="937">
        <f t="shared" si="103"/>
        <v>0.94986936000000022</v>
      </c>
      <c r="AU388" s="937">
        <f t="shared" si="103"/>
        <v>1.0448562960000003</v>
      </c>
      <c r="AV388" s="937">
        <f t="shared" si="103"/>
        <v>1.1493419256000004</v>
      </c>
      <c r="AW388" s="704">
        <f t="shared" si="98"/>
        <v>4.7995851816000012</v>
      </c>
      <c r="AX388" s="812">
        <f t="shared" si="99"/>
        <v>21.935946899451562</v>
      </c>
      <c r="AY388" s="997">
        <v>0.79</v>
      </c>
      <c r="AZ388" s="924">
        <v>29.580000000000002</v>
      </c>
      <c r="BA388" s="924">
        <v>-12.06</v>
      </c>
      <c r="BB388" s="924">
        <v>-0.70000000000000007</v>
      </c>
      <c r="BC388" s="924">
        <v>5.71</v>
      </c>
      <c r="BE388" s="666">
        <v>2010</v>
      </c>
      <c r="BF388" s="948" t="e">
        <f>#VALUE!</f>
        <v>#VALUE!</v>
      </c>
      <c r="BG388" s="933">
        <v>6.6000000000000005</v>
      </c>
    </row>
    <row r="389" spans="1:59" ht="11.25" customHeight="1" x14ac:dyDescent="0.2">
      <c r="A389" s="611" t="s">
        <v>4118</v>
      </c>
      <c r="B389" s="927" t="s">
        <v>4119</v>
      </c>
      <c r="C389" s="994" t="s">
        <v>247</v>
      </c>
      <c r="D389" s="994" t="s">
        <v>4354</v>
      </c>
      <c r="E389" s="794">
        <v>9</v>
      </c>
      <c r="F389" s="526">
        <v>365</v>
      </c>
      <c r="G389" s="526" t="s">
        <v>106</v>
      </c>
      <c r="H389" s="526" t="s">
        <v>106</v>
      </c>
      <c r="I389" s="926">
        <v>23.08</v>
      </c>
      <c r="J389" s="704">
        <f t="shared" si="86"/>
        <v>2.9462738301559797</v>
      </c>
      <c r="K389" s="929">
        <v>0.17</v>
      </c>
      <c r="L389" s="641">
        <v>4</v>
      </c>
      <c r="M389" s="695">
        <f t="shared" si="87"/>
        <v>0.68</v>
      </c>
      <c r="N389" s="923" t="s">
        <v>152</v>
      </c>
      <c r="O389" s="797">
        <v>0.14249999999999999</v>
      </c>
      <c r="P389" s="919">
        <v>43172</v>
      </c>
      <c r="Q389" s="919">
        <v>43188</v>
      </c>
      <c r="R389" s="695">
        <f t="shared" si="88"/>
        <v>19.298245614035107</v>
      </c>
      <c r="S389" s="761">
        <f>IF(INDEX(Historical!$D$7:$D$1439,MATCH(B389,Historical!$B$7:$B$1446,0))=0,"n/a",(INDEX(Historical!$C$7:$C$1439,MATCH(B389,Historical!$B$7:$B$1446,0))/INDEX(Historical!$D$7:$D$1439,MATCH(B389,Historical!$B$7:$B$1446,0))-1)*100)</f>
        <v>33.33333333333335</v>
      </c>
      <c r="T389" s="761">
        <f>IF(INDEX(Historical!$F$7:$F$1432,MATCH(B389,Historical!$B$7:$B$1446,0))=0,"n/a",((INDEX(Historical!$C$7:$C$1439,MATCH(B389,Historical!$B$7:$B$1446,0))/INDEX(Historical!$F$7:$F$1432,MATCH(B389,Historical!$B$7:$B$1446,0)))^(1/3)-1)*100)</f>
        <v>25.99210498948732</v>
      </c>
      <c r="U389" s="761">
        <f>IF(INDEX(Historical!$H$7:$H$1432,MATCH(B389,Historical!$B$7:$B$1446,0))=0,"n/a",((INDEX(Historical!$C$7:$C$1439,MATCH(B389,Historical!$B$7:$B$1446,0))/INDEX(Historical!$H$7:$H$1432,MATCH(B389,Historical!$B$7:$B$1446,0)))^(1/5)-1)*100)</f>
        <v>24.757102288230492</v>
      </c>
      <c r="V389" s="761">
        <f>IF(INDEX(Historical!$O$7:$O$1432,MATCH(B389,Historical!$B$7:$B$1446,0))=0,"n/a",((INDEX(Historical!$C$7:$C$1439,MATCH(B389,Historical!$B$7:$B$1446,0))/INDEX(Historical!$O$7:$O$1432,MATCH(B389,Historical!$B$7:$B$1446,0)))^(1/10)-1)*100)</f>
        <v>13.749832040627785</v>
      </c>
      <c r="W389" s="762">
        <f t="shared" si="89"/>
        <v>1.8005385240400464</v>
      </c>
      <c r="X389" s="763" t="str">
        <f t="shared" si="90"/>
        <v>n/a</v>
      </c>
      <c r="Y389" s="927"/>
      <c r="Z389" s="704">
        <f t="shared" si="91"/>
        <v>46.896551724137936</v>
      </c>
      <c r="AA389" s="937">
        <f t="shared" si="92"/>
        <v>15.917241379310344</v>
      </c>
      <c r="AB389" s="641">
        <v>12</v>
      </c>
      <c r="AC389" s="918">
        <v>1.45</v>
      </c>
      <c r="AD389" s="918" t="s">
        <v>137</v>
      </c>
      <c r="AE389" s="918">
        <v>0.57999999999999996</v>
      </c>
      <c r="AF389" s="918">
        <v>1.73</v>
      </c>
      <c r="AG389" s="918">
        <v>10.66</v>
      </c>
      <c r="AH389" s="918" t="s">
        <v>137</v>
      </c>
      <c r="AI389" s="918" t="s">
        <v>137</v>
      </c>
      <c r="AJ389" s="918" t="s">
        <v>137</v>
      </c>
      <c r="AK389" s="918" t="s">
        <v>137</v>
      </c>
      <c r="AL389" s="930">
        <v>466.68</v>
      </c>
      <c r="AM389" s="924" t="s">
        <v>137</v>
      </c>
      <c r="AN389" s="918" t="s">
        <v>137</v>
      </c>
      <c r="AO389" s="804">
        <f t="shared" si="93"/>
        <v>11.786134739076129</v>
      </c>
      <c r="AP389" s="805">
        <f t="shared" si="94"/>
        <v>27.703376118386473</v>
      </c>
      <c r="AQ389" s="938">
        <f t="shared" si="95"/>
        <v>10.628161144955195</v>
      </c>
      <c r="AR389" s="704">
        <f>INDEX(Historical!$C$7:$C$1439,MATCH(B389,Historical!$B$7:$B$1446,0))*IF(AH389="n/a",1.03,IF(AH389&lt;0,1.01,IF(AH389&gt;10,1.1,(1+AH389/100))))</f>
        <v>0.70040000000000002</v>
      </c>
      <c r="AS389" s="937">
        <f t="shared" si="96"/>
        <v>0.72141200000000005</v>
      </c>
      <c r="AT389" s="937">
        <f t="shared" si="103"/>
        <v>0.74305436000000002</v>
      </c>
      <c r="AU389" s="937">
        <f t="shared" si="103"/>
        <v>0.7653459908000001</v>
      </c>
      <c r="AV389" s="937">
        <f t="shared" si="103"/>
        <v>0.7883063705240001</v>
      </c>
      <c r="AW389" s="704">
        <f t="shared" si="98"/>
        <v>3.7185187213240001</v>
      </c>
      <c r="AX389" s="812">
        <f t="shared" si="99"/>
        <v>16.111432934679378</v>
      </c>
      <c r="AY389" s="997">
        <v>1.1000000000000001</v>
      </c>
      <c r="AZ389" s="924">
        <v>34.0301974448316</v>
      </c>
      <c r="BA389" s="924">
        <v>-4.4701986754966949</v>
      </c>
      <c r="BB389" s="924">
        <v>5.436272270443121</v>
      </c>
      <c r="BC389" s="924">
        <v>10.854947166186356</v>
      </c>
      <c r="BE389" s="666">
        <v>2010</v>
      </c>
      <c r="BF389" s="948" t="e">
        <f>#VALUE!</f>
        <v>#VALUE!</v>
      </c>
      <c r="BG389" s="933">
        <v>5.7799999999999994</v>
      </c>
    </row>
    <row r="390" spans="1:59" ht="11.25" customHeight="1" x14ac:dyDescent="0.2">
      <c r="A390" s="611" t="s">
        <v>4217</v>
      </c>
      <c r="B390" s="927" t="s">
        <v>4218</v>
      </c>
      <c r="C390" s="994" t="s">
        <v>108</v>
      </c>
      <c r="D390" s="994" t="s">
        <v>4376</v>
      </c>
      <c r="E390" s="794">
        <v>7</v>
      </c>
      <c r="F390" s="526">
        <v>609</v>
      </c>
      <c r="G390" s="526" t="s">
        <v>37</v>
      </c>
      <c r="H390" s="526" t="s">
        <v>37</v>
      </c>
      <c r="I390" s="926">
        <v>23.24</v>
      </c>
      <c r="J390" s="704">
        <f t="shared" si="86"/>
        <v>1.7211703958691913</v>
      </c>
      <c r="K390" s="929">
        <v>0.1</v>
      </c>
      <c r="L390" s="641">
        <v>4</v>
      </c>
      <c r="M390" s="695">
        <f t="shared" si="87"/>
        <v>0.4</v>
      </c>
      <c r="N390" s="923" t="s">
        <v>146</v>
      </c>
      <c r="O390" s="797">
        <v>7.0000000000000007E-2</v>
      </c>
      <c r="P390" s="917">
        <v>43265</v>
      </c>
      <c r="Q390" s="917">
        <v>43282</v>
      </c>
      <c r="R390" s="695">
        <f t="shared" si="88"/>
        <v>42.857142857142847</v>
      </c>
      <c r="S390" s="761">
        <f>IF(INDEX(Historical!$D$7:$D$1439,MATCH(B390,Historical!$B$7:$B$1446,0))=0,"n/a",(INDEX(Historical!$C$7:$C$1439,MATCH(B390,Historical!$B$7:$B$1446,0))/INDEX(Historical!$D$7:$D$1439,MATCH(B390,Historical!$B$7:$B$1446,0))-1)*100)</f>
        <v>27.011640243264658</v>
      </c>
      <c r="T390" s="761">
        <f>IF(INDEX(Historical!$F$7:$F$1432,MATCH(B390,Historical!$B$7:$B$1446,0))=0,"n/a",((INDEX(Historical!$C$7:$C$1439,MATCH(B390,Historical!$B$7:$B$1446,0))/INDEX(Historical!$F$7:$F$1432,MATCH(B390,Historical!$B$7:$B$1446,0)))^(1/3)-1)*100)</f>
        <v>22.117582920133039</v>
      </c>
      <c r="U390" s="761">
        <f>IF(INDEX(Historical!$H$7:$H$1432,MATCH(B390,Historical!$B$7:$B$1446,0))=0,"n/a",((INDEX(Historical!$C$7:$C$1439,MATCH(B390,Historical!$B$7:$B$1446,0))/INDEX(Historical!$H$7:$H$1432,MATCH(B390,Historical!$B$7:$B$1446,0)))^(1/5)-1)*100)</f>
        <v>14.534932318460857</v>
      </c>
      <c r="V390" s="761">
        <f>IF(INDEX(Historical!$O$7:$O$1432,MATCH(B390,Historical!$B$7:$B$1446,0))=0,"n/a",((INDEX(Historical!$C$7:$C$1439,MATCH(B390,Historical!$B$7:$B$1446,0))/INDEX(Historical!$O$7:$O$1432,MATCH(B390,Historical!$B$7:$B$1446,0)))^(1/10)-1)*100)</f>
        <v>-5.7330715177196012</v>
      </c>
      <c r="W390" s="762" t="str">
        <f t="shared" si="89"/>
        <v>n/a</v>
      </c>
      <c r="X390" s="763">
        <f t="shared" si="90"/>
        <v>0.76499643781372928</v>
      </c>
      <c r="Y390" s="730"/>
      <c r="Z390" s="704">
        <f t="shared" si="91"/>
        <v>23.529411764705884</v>
      </c>
      <c r="AA390" s="937">
        <f t="shared" si="92"/>
        <v>13.670588235294117</v>
      </c>
      <c r="AB390" s="641">
        <v>12</v>
      </c>
      <c r="AC390" s="918">
        <v>1.7</v>
      </c>
      <c r="AD390" s="918" t="s">
        <v>137</v>
      </c>
      <c r="AE390" s="918">
        <v>2.42</v>
      </c>
      <c r="AF390" s="918">
        <v>1.41</v>
      </c>
      <c r="AG390" s="918">
        <v>11.3</v>
      </c>
      <c r="AH390" s="918">
        <v>36.9</v>
      </c>
      <c r="AI390" s="918" t="s">
        <v>137</v>
      </c>
      <c r="AJ390" s="918">
        <v>19</v>
      </c>
      <c r="AK390" s="918" t="s">
        <v>137</v>
      </c>
      <c r="AL390" s="930">
        <v>139.9</v>
      </c>
      <c r="AM390" s="924">
        <v>0.8</v>
      </c>
      <c r="AN390" s="918">
        <v>0.5</v>
      </c>
      <c r="AO390" s="804">
        <f t="shared" si="93"/>
        <v>2.5855144790359308</v>
      </c>
      <c r="AP390" s="805">
        <f t="shared" si="94"/>
        <v>16.256102714330048</v>
      </c>
      <c r="AQ390" s="938">
        <f t="shared" si="95"/>
        <v>-7.4424397426968047</v>
      </c>
      <c r="AR390" s="704">
        <f>INDEX(Historical!$C$7:$C$1439,MATCH(B390,Historical!$B$7:$B$1446,0))*IF(AH390="n/a",1.03,IF(AH390&lt;0,1.01,IF(AH390&gt;10,1.1,(1+AH390/100))))</f>
        <v>0.37400000000000005</v>
      </c>
      <c r="AS390" s="937">
        <f t="shared" si="96"/>
        <v>0.38522000000000006</v>
      </c>
      <c r="AT390" s="937">
        <f t="shared" si="103"/>
        <v>0.39677660000000009</v>
      </c>
      <c r="AU390" s="937">
        <f t="shared" si="103"/>
        <v>0.4086798980000001</v>
      </c>
      <c r="AV390" s="937">
        <f t="shared" si="103"/>
        <v>0.42094029494000013</v>
      </c>
      <c r="AW390" s="704">
        <f t="shared" si="98"/>
        <v>1.9856167929400004</v>
      </c>
      <c r="AX390" s="812">
        <f t="shared" si="99"/>
        <v>8.5439621038726354</v>
      </c>
      <c r="AY390" s="997">
        <v>0.32</v>
      </c>
      <c r="AZ390" s="924">
        <v>19.059999999999999</v>
      </c>
      <c r="BA390" s="924">
        <v>-6.59</v>
      </c>
      <c r="BB390" s="924">
        <v>0.55999999999999994</v>
      </c>
      <c r="BC390" s="924">
        <v>2.71</v>
      </c>
      <c r="BE390" s="666">
        <v>2012</v>
      </c>
      <c r="BF390" s="948" t="e">
        <f>#VALUE!</f>
        <v>#VALUE!</v>
      </c>
      <c r="BG390" s="933">
        <v>0.70000000000000007</v>
      </c>
    </row>
    <row r="391" spans="1:59" ht="11.25" customHeight="1" x14ac:dyDescent="0.2">
      <c r="A391" s="611" t="s">
        <v>613</v>
      </c>
      <c r="B391" s="927" t="s">
        <v>614</v>
      </c>
      <c r="C391" s="994" t="s">
        <v>123</v>
      </c>
      <c r="D391" s="994" t="s">
        <v>4208</v>
      </c>
      <c r="E391" s="794">
        <v>15</v>
      </c>
      <c r="F391" s="526">
        <v>255</v>
      </c>
      <c r="G391" s="526" t="s">
        <v>37</v>
      </c>
      <c r="H391" s="526" t="s">
        <v>37</v>
      </c>
      <c r="I391" s="926">
        <v>36.83</v>
      </c>
      <c r="J391" s="704">
        <f t="shared" ref="J391:J454" si="104">(M391/I391)*100</f>
        <v>2.4979636166168886</v>
      </c>
      <c r="K391" s="929">
        <v>0.23</v>
      </c>
      <c r="L391" s="641">
        <v>4</v>
      </c>
      <c r="M391" s="695">
        <f t="shared" ref="M391:M454" si="105">K391*L391</f>
        <v>0.92</v>
      </c>
      <c r="N391" s="923" t="s">
        <v>210</v>
      </c>
      <c r="O391" s="801">
        <v>0.22500000000000001</v>
      </c>
      <c r="P391" s="917">
        <v>43517</v>
      </c>
      <c r="Q391" s="917">
        <v>43532</v>
      </c>
      <c r="R391" s="695">
        <f t="shared" ref="R391:R454" si="106">(K391-O391)/O391*100</f>
        <v>2.2222222222222241</v>
      </c>
      <c r="S391" s="761">
        <f>IF(INDEX(Historical!$D$7:$D$1439,MATCH(B391,Historical!$B$7:$B$1446,0))=0,"n/a",(INDEX(Historical!$C$7:$C$1439,MATCH(B391,Historical!$B$7:$B$1446,0))/INDEX(Historical!$D$7:$D$1439,MATCH(B391,Historical!$B$7:$B$1446,0))-1)*100)</f>
        <v>3.488372093023262</v>
      </c>
      <c r="T391" s="761">
        <f>IF(INDEX(Historical!$F$7:$F$1432,MATCH(B391,Historical!$B$7:$B$1446,0))=0,"n/a",((INDEX(Historical!$C$7:$C$1439,MATCH(B391,Historical!$B$7:$B$1446,0))/INDEX(Historical!$F$7:$F$1432,MATCH(B391,Historical!$B$7:$B$1446,0)))^(1/3)-1)*100)</f>
        <v>4.4957116445886403</v>
      </c>
      <c r="U391" s="761">
        <f>IF(INDEX(Historical!$H$7:$H$1432,MATCH(B391,Historical!$B$7:$B$1446,0))=0,"n/a",((INDEX(Historical!$C$7:$C$1439,MATCH(B391,Historical!$B$7:$B$1446,0))/INDEX(Historical!$H$7:$H$1432,MATCH(B391,Historical!$B$7:$B$1446,0)))^(1/5)-1)*100)</f>
        <v>4.9200269147087194</v>
      </c>
      <c r="V391" s="761">
        <f>IF(INDEX(Historical!$O$7:$O$1432,MATCH(B391,Historical!$B$7:$B$1446,0))=0,"n/a",((INDEX(Historical!$C$7:$C$1439,MATCH(B391,Historical!$B$7:$B$1446,0))/INDEX(Historical!$O$7:$O$1432,MATCH(B391,Historical!$B$7:$B$1446,0)))^(1/10)-1)*100)</f>
        <v>5.9356169611174403</v>
      </c>
      <c r="W391" s="762">
        <f t="shared" ref="W391:W454" si="107">IF(OR(U391&lt;=0,U391="n/a",V391&lt;=0,V391="n/a"),"n/a",U391/V391)</f>
        <v>0.82889899178778448</v>
      </c>
      <c r="X391" s="763" t="str">
        <f t="shared" ref="X391:X454" si="108">IF(OR(AJ391&lt;=0,AJ391="n/a",U391&lt;=0,U391="n/a"),"n/a",U391/AJ391)</f>
        <v>n/a</v>
      </c>
      <c r="Y391" s="928" t="s">
        <v>4241</v>
      </c>
      <c r="Z391" s="704" t="str">
        <f t="shared" ref="Z391:Z454" si="109">IF(OR(AC391&lt;0.01,AC391="n/a"),"n/a",M391/AC391*100)</f>
        <v>n/a</v>
      </c>
      <c r="AA391" s="937" t="str">
        <f t="shared" ref="AA391:AA454" si="110">IF(OR(AC391&lt;0.01,AC391="n/a"),"n/a",I391/AC391)</f>
        <v>n/a</v>
      </c>
      <c r="AB391" s="641">
        <v>3</v>
      </c>
      <c r="AC391" s="918">
        <v>-1.65</v>
      </c>
      <c r="AD391" s="918" t="s">
        <v>137</v>
      </c>
      <c r="AE391" s="918">
        <v>0.76</v>
      </c>
      <c r="AF391" s="918">
        <v>1.81</v>
      </c>
      <c r="AG391" s="918">
        <v>-7.9</v>
      </c>
      <c r="AH391" s="918">
        <v>-202.2</v>
      </c>
      <c r="AI391" s="918" t="s">
        <v>137</v>
      </c>
      <c r="AJ391" s="918">
        <v>-27.3</v>
      </c>
      <c r="AK391" s="918" t="s">
        <v>137</v>
      </c>
      <c r="AL391" s="930">
        <v>420.97</v>
      </c>
      <c r="AM391" s="924">
        <v>0.1</v>
      </c>
      <c r="AN391" s="918">
        <v>0.42</v>
      </c>
      <c r="AO391" s="804" t="str">
        <f t="shared" ref="AO391:AO454" si="111">IF(U391="n/a","n/a",IF(AA391&lt;0,"n/a",IF(AA391="n/a","n/a",J391+U391-AA391)))</f>
        <v>n/a</v>
      </c>
      <c r="AP391" s="805">
        <f t="shared" ref="AP391:AP454" si="112">IF(U391="n/a","n/a",J391+U391)</f>
        <v>7.417990531325608</v>
      </c>
      <c r="AQ391" s="938" t="str">
        <f t="shared" ref="AQ391:AQ454" si="113">IF(OR(AC391&lt;0.01,AF391="n/a"),"n/a",(I391/SQRT(22.5*AC391*(I391/AF391))-1)*100)</f>
        <v>n/a</v>
      </c>
      <c r="AR391" s="704">
        <f>INDEX(Historical!$C$7:$C$1439,MATCH(B391,Historical!$B$7:$B$1446,0))*IF(AH391="n/a",1.03,IF(AH391&lt;0,1.01,IF(AH391&gt;10,1.1,(1+AH391/100))))</f>
        <v>0.89890000000000003</v>
      </c>
      <c r="AS391" s="937">
        <f t="shared" ref="AS391:AS454" si="114">IF($AI391="n/a",1.03*AR391,IF($AI391&lt;0,1.01*AR391,IF($AI391&gt;10,1.1*AR391,(1+$AI391/100)*AR391)))</f>
        <v>0.92586700000000011</v>
      </c>
      <c r="AT391" s="937">
        <f t="shared" si="103"/>
        <v>0.95364301000000018</v>
      </c>
      <c r="AU391" s="937">
        <f t="shared" si="103"/>
        <v>0.98225230030000021</v>
      </c>
      <c r="AV391" s="937">
        <f t="shared" si="103"/>
        <v>1.0117198693090002</v>
      </c>
      <c r="AW391" s="704">
        <f t="shared" ref="AW391:AW454" si="115">SUM(AR391:AV391)</f>
        <v>4.772382179609</v>
      </c>
      <c r="AX391" s="812">
        <f t="shared" ref="AX391:AX454" si="116">AW391/I391*100</f>
        <v>12.957866357884877</v>
      </c>
      <c r="AY391" s="997">
        <v>0.83</v>
      </c>
      <c r="AZ391" s="924">
        <v>20.560000000000002</v>
      </c>
      <c r="BA391" s="924">
        <v>-16.36</v>
      </c>
      <c r="BB391" s="924">
        <v>-9.31</v>
      </c>
      <c r="BC391" s="924">
        <v>-6.8000000000000007</v>
      </c>
      <c r="BE391" s="666">
        <v>2005</v>
      </c>
      <c r="BF391" s="948" t="e">
        <f t="shared" ref="BF391" si="117">#VALUE!</f>
        <v>#VALUE!</v>
      </c>
      <c r="BG391" s="933">
        <v>-4.3</v>
      </c>
    </row>
    <row r="392" spans="1:59" ht="11.25" customHeight="1" x14ac:dyDescent="0.2">
      <c r="A392" s="611" t="s">
        <v>1321</v>
      </c>
      <c r="B392" s="927" t="s">
        <v>1322</v>
      </c>
      <c r="C392" s="994" t="s">
        <v>112</v>
      </c>
      <c r="D392" s="994" t="s">
        <v>213</v>
      </c>
      <c r="E392" s="794">
        <v>7</v>
      </c>
      <c r="F392" s="526">
        <v>604</v>
      </c>
      <c r="G392" s="526" t="s">
        <v>106</v>
      </c>
      <c r="H392" s="526" t="s">
        <v>106</v>
      </c>
      <c r="I392" s="926">
        <v>62.36</v>
      </c>
      <c r="J392" s="704">
        <f t="shared" si="104"/>
        <v>1.9884541372674793</v>
      </c>
      <c r="K392" s="929">
        <v>0.31</v>
      </c>
      <c r="L392" s="641">
        <v>4</v>
      </c>
      <c r="M392" s="695">
        <f t="shared" si="105"/>
        <v>1.24</v>
      </c>
      <c r="N392" s="923" t="s">
        <v>149</v>
      </c>
      <c r="O392" s="797">
        <v>0.30249999999999999</v>
      </c>
      <c r="P392" s="660">
        <v>43251</v>
      </c>
      <c r="Q392" s="660">
        <v>43266</v>
      </c>
      <c r="R392" s="695">
        <f t="shared" si="106"/>
        <v>2.4793388429752086</v>
      </c>
      <c r="S392" s="761">
        <f>IF(INDEX(Historical!$D$7:$D$1439,MATCH(B392,Historical!$B$7:$B$1446,0))=0,"n/a",(INDEX(Historical!$C$7:$C$1439,MATCH(B392,Historical!$B$7:$B$1446,0))/INDEX(Historical!$D$7:$D$1439,MATCH(B392,Historical!$B$7:$B$1446,0))-1)*100)</f>
        <v>2.4948024948024949</v>
      </c>
      <c r="T392" s="761">
        <f>IF(INDEX(Historical!$F$7:$F$1432,MATCH(B392,Historical!$B$7:$B$1446,0))=0,"n/a",((INDEX(Historical!$C$7:$C$1439,MATCH(B392,Historical!$B$7:$B$1446,0))/INDEX(Historical!$F$7:$F$1432,MATCH(B392,Historical!$B$7:$B$1446,0)))^(1/3)-1)*100)</f>
        <v>2.9365230715279633</v>
      </c>
      <c r="U392" s="761">
        <f>IF(INDEX(Historical!$H$7:$H$1432,MATCH(B392,Historical!$B$7:$B$1446,0))=0,"n/a",((INDEX(Historical!$C$7:$C$1439,MATCH(B392,Historical!$B$7:$B$1446,0))/INDEX(Historical!$H$7:$H$1432,MATCH(B392,Historical!$B$7:$B$1446,0)))^(1/5)-1)*100)</f>
        <v>4.2695227128344726</v>
      </c>
      <c r="V392" s="761" t="str">
        <f>IF(INDEX(Historical!$O$7:$O$1432,MATCH(B392,Historical!$B$7:$B$1446,0))=0,"n/a",((INDEX(Historical!$C$7:$C$1439,MATCH(B392,Historical!$B$7:$B$1446,0))/INDEX(Historical!$O$7:$O$1432,MATCH(B392,Historical!$B$7:$B$1446,0)))^(1/10)-1)*100)</f>
        <v>n/a</v>
      </c>
      <c r="W392" s="762" t="str">
        <f t="shared" si="107"/>
        <v>n/a</v>
      </c>
      <c r="X392" s="763" t="str">
        <f t="shared" si="108"/>
        <v>n/a</v>
      </c>
      <c r="Y392" s="708"/>
      <c r="Z392" s="704">
        <f t="shared" si="109"/>
        <v>59.330143540669852</v>
      </c>
      <c r="AA392" s="937">
        <f t="shared" si="110"/>
        <v>29.837320574162682</v>
      </c>
      <c r="AB392" s="641">
        <v>12</v>
      </c>
      <c r="AC392" s="918">
        <v>2.09</v>
      </c>
      <c r="AD392" s="918">
        <v>1.99</v>
      </c>
      <c r="AE392" s="918">
        <v>0.34</v>
      </c>
      <c r="AF392" s="918">
        <v>1.96</v>
      </c>
      <c r="AG392" s="918">
        <v>6.2</v>
      </c>
      <c r="AH392" s="918">
        <v>-60.199999999999996</v>
      </c>
      <c r="AI392" s="918">
        <v>65.86</v>
      </c>
      <c r="AJ392" s="918">
        <v>-20.399999999999999</v>
      </c>
      <c r="AK392" s="918">
        <v>15</v>
      </c>
      <c r="AL392" s="930">
        <v>1080</v>
      </c>
      <c r="AM392" s="924">
        <v>3.5999999999999996</v>
      </c>
      <c r="AN392" s="918">
        <v>0.56999999999999995</v>
      </c>
      <c r="AO392" s="804">
        <f t="shared" si="111"/>
        <v>-23.579343724060731</v>
      </c>
      <c r="AP392" s="805">
        <f t="shared" si="112"/>
        <v>6.2579768501019517</v>
      </c>
      <c r="AQ392" s="938">
        <f t="shared" si="113"/>
        <v>61.219172178550998</v>
      </c>
      <c r="AR392" s="704">
        <f>INDEX(Historical!$C$7:$C$1439,MATCH(B392,Historical!$B$7:$B$1446,0))*IF(AH392="n/a",1.03,IF(AH392&lt;0,1.01,IF(AH392&gt;10,1.1,(1+AH392/100))))</f>
        <v>1.2448249999999998</v>
      </c>
      <c r="AS392" s="937">
        <f t="shared" si="114"/>
        <v>1.3693074999999999</v>
      </c>
      <c r="AT392" s="937">
        <f t="shared" si="103"/>
        <v>1.50623825</v>
      </c>
      <c r="AU392" s="937">
        <f t="shared" si="103"/>
        <v>1.656862075</v>
      </c>
      <c r="AV392" s="937">
        <f t="shared" si="103"/>
        <v>1.8225482825000001</v>
      </c>
      <c r="AW392" s="704">
        <f t="shared" si="115"/>
        <v>7.5997811075000001</v>
      </c>
      <c r="AX392" s="812">
        <f t="shared" si="116"/>
        <v>12.186948536722259</v>
      </c>
      <c r="AY392" s="997">
        <v>0.95</v>
      </c>
      <c r="AZ392" s="924">
        <v>11.600000000000001</v>
      </c>
      <c r="BA392" s="924">
        <v>-20.25</v>
      </c>
      <c r="BB392" s="924">
        <v>-8.32</v>
      </c>
      <c r="BC392" s="924">
        <v>-3.3099999999999996</v>
      </c>
      <c r="BE392" s="666">
        <v>2012</v>
      </c>
      <c r="BF392" s="948" t="e">
        <f>#VALUE!</f>
        <v>#VALUE!</v>
      </c>
      <c r="BG392" s="933">
        <v>2</v>
      </c>
    </row>
    <row r="393" spans="1:59" s="840" customFormat="1" ht="11.25" customHeight="1" x14ac:dyDescent="0.2">
      <c r="A393" s="819" t="s">
        <v>3859</v>
      </c>
      <c r="B393" s="848" t="s">
        <v>3860</v>
      </c>
      <c r="C393" s="994" t="s">
        <v>108</v>
      </c>
      <c r="D393" s="994" t="s">
        <v>4376</v>
      </c>
      <c r="E393" s="820">
        <v>6</v>
      </c>
      <c r="F393" s="526">
        <v>767</v>
      </c>
      <c r="G393" s="1151" t="s">
        <v>115</v>
      </c>
      <c r="H393" s="1151" t="s">
        <v>115</v>
      </c>
      <c r="I393" s="821">
        <v>21.5</v>
      </c>
      <c r="J393" s="822">
        <f t="shared" si="104"/>
        <v>3.3488372093023253</v>
      </c>
      <c r="K393" s="823">
        <v>0.18</v>
      </c>
      <c r="L393" s="824">
        <v>4</v>
      </c>
      <c r="M393" s="825">
        <f t="shared" si="105"/>
        <v>0.72</v>
      </c>
      <c r="N393" s="826" t="s">
        <v>107</v>
      </c>
      <c r="O393" s="827">
        <v>0.15</v>
      </c>
      <c r="P393" s="828">
        <v>43500</v>
      </c>
      <c r="Q393" s="828">
        <v>43511</v>
      </c>
      <c r="R393" s="825">
        <f t="shared" si="106"/>
        <v>20</v>
      </c>
      <c r="S393" s="761">
        <f>IF(INDEX(Historical!$D$7:$D$1439,MATCH(B393,Historical!$B$7:$B$1446,0))=0,"n/a",(INDEX(Historical!$C$7:$C$1439,MATCH(B393,Historical!$B$7:$B$1446,0))/INDEX(Historical!$D$7:$D$1439,MATCH(B393,Historical!$B$7:$B$1446,0))-1)*100)</f>
        <v>42.857142857142861</v>
      </c>
      <c r="T393" s="761">
        <f>IF(INDEX(Historical!$F$7:$F$1432,MATCH(B393,Historical!$B$7:$B$1446,0))=0,"n/a",((INDEX(Historical!$C$7:$C$1439,MATCH(B393,Historical!$B$7:$B$1446,0))/INDEX(Historical!$F$7:$F$1432,MATCH(B393,Historical!$B$7:$B$1446,0)))^(1/3)-1)*100)</f>
        <v>32.147606301246</v>
      </c>
      <c r="U393" s="761" t="str">
        <f>IF(INDEX(Historical!$H$7:$H$1432,MATCH(B393,Historical!$B$7:$B$1446,0))=0,"n/a",((INDEX(Historical!$C$7:$C$1439,MATCH(B393,Historical!$B$7:$B$1446,0))/INDEX(Historical!$H$7:$H$1432,MATCH(B393,Historical!$B$7:$B$1446,0)))^(1/5)-1)*100)</f>
        <v>n/a</v>
      </c>
      <c r="V393" s="761">
        <f>IF(INDEX(Historical!$O$7:$O$1432,MATCH(B393,Historical!$B$7:$B$1446,0))=0,"n/a",((INDEX(Historical!$C$7:$C$1439,MATCH(B393,Historical!$B$7:$B$1446,0))/INDEX(Historical!$O$7:$O$1432,MATCH(B393,Historical!$B$7:$B$1446,0)))^(1/10)-1)*100)</f>
        <v>5.8442410876291984</v>
      </c>
      <c r="W393" s="829" t="str">
        <f t="shared" si="107"/>
        <v>n/a</v>
      </c>
      <c r="X393" s="830" t="str">
        <f t="shared" si="108"/>
        <v>n/a</v>
      </c>
      <c r="Y393" s="841"/>
      <c r="Z393" s="822">
        <f t="shared" si="109"/>
        <v>42.857142857142854</v>
      </c>
      <c r="AA393" s="832">
        <f t="shared" si="110"/>
        <v>12.797619047619047</v>
      </c>
      <c r="AB393" s="824">
        <v>12</v>
      </c>
      <c r="AC393" s="833">
        <v>1.68</v>
      </c>
      <c r="AD393" s="833">
        <v>1.6</v>
      </c>
      <c r="AE393" s="833">
        <v>4.1100000000000003</v>
      </c>
      <c r="AF393" s="833">
        <v>1.52</v>
      </c>
      <c r="AG393" s="833">
        <v>12.4</v>
      </c>
      <c r="AH393" s="833">
        <v>37.1</v>
      </c>
      <c r="AI393" s="833">
        <v>8.6499999999999986</v>
      </c>
      <c r="AJ393" s="833">
        <v>-14.899999999999999</v>
      </c>
      <c r="AK393" s="833">
        <v>8</v>
      </c>
      <c r="AL393" s="834">
        <v>537.5</v>
      </c>
      <c r="AM393" s="835">
        <v>1.7999999999999998</v>
      </c>
      <c r="AN393" s="833">
        <v>0.19</v>
      </c>
      <c r="AO393" s="836" t="str">
        <f t="shared" si="111"/>
        <v>n/a</v>
      </c>
      <c r="AP393" s="837" t="str">
        <f t="shared" si="112"/>
        <v>n/a</v>
      </c>
      <c r="AQ393" s="838">
        <f t="shared" si="113"/>
        <v>-7.0188048823707323</v>
      </c>
      <c r="AR393" s="704">
        <f>INDEX(Historical!$C$7:$C$1439,MATCH(B393,Historical!$B$7:$B$1446,0))*IF(AH393="n/a",1.03,IF(AH393&lt;0,1.01,IF(AH393&gt;10,1.1,(1+AH393/100))))</f>
        <v>0.66</v>
      </c>
      <c r="AS393" s="832">
        <f t="shared" si="114"/>
        <v>0.71709000000000001</v>
      </c>
      <c r="AT393" s="832">
        <f t="shared" si="103"/>
        <v>0.77445720000000007</v>
      </c>
      <c r="AU393" s="832">
        <f t="shared" si="103"/>
        <v>0.83641377600000011</v>
      </c>
      <c r="AV393" s="832">
        <f t="shared" si="103"/>
        <v>0.90332687808000023</v>
      </c>
      <c r="AW393" s="822">
        <f t="shared" si="115"/>
        <v>3.8912878540800002</v>
      </c>
      <c r="AX393" s="839">
        <f t="shared" si="116"/>
        <v>18.0990132747907</v>
      </c>
      <c r="AY393" s="998">
        <v>0.41</v>
      </c>
      <c r="AZ393" s="835">
        <v>6.54</v>
      </c>
      <c r="BA393" s="835">
        <v>-20.66</v>
      </c>
      <c r="BB393" s="835">
        <v>-4.62</v>
      </c>
      <c r="BC393" s="835">
        <v>-8.58</v>
      </c>
      <c r="BD393" s="964"/>
      <c r="BE393" s="666">
        <v>2014</v>
      </c>
      <c r="BF393" s="948" t="e">
        <f>#VALUE!</f>
        <v>#VALUE!</v>
      </c>
      <c r="BG393" s="895">
        <v>1.3</v>
      </c>
    </row>
    <row r="394" spans="1:59" ht="11.25" customHeight="1" x14ac:dyDescent="0.2">
      <c r="A394" s="537" t="s">
        <v>634</v>
      </c>
      <c r="B394" s="927" t="s">
        <v>635</v>
      </c>
      <c r="C394" s="994" t="s">
        <v>4227</v>
      </c>
      <c r="D394" s="994" t="s">
        <v>4362</v>
      </c>
      <c r="E394" s="794">
        <v>23</v>
      </c>
      <c r="F394" s="526">
        <v>144</v>
      </c>
      <c r="G394" s="526" t="s">
        <v>115</v>
      </c>
      <c r="H394" s="526" t="s">
        <v>115</v>
      </c>
      <c r="I394" s="918">
        <v>141.1</v>
      </c>
      <c r="J394" s="704">
        <f t="shared" si="104"/>
        <v>4.4507441530829199</v>
      </c>
      <c r="K394" s="935">
        <v>1.57</v>
      </c>
      <c r="L394" s="641">
        <v>4</v>
      </c>
      <c r="M394" s="695">
        <f t="shared" si="105"/>
        <v>6.28</v>
      </c>
      <c r="N394" s="923" t="s">
        <v>228</v>
      </c>
      <c r="O394" s="798">
        <v>1.5</v>
      </c>
      <c r="P394" s="660">
        <v>43229</v>
      </c>
      <c r="Q394" s="660">
        <v>43260</v>
      </c>
      <c r="R394" s="695">
        <f t="shared" si="106"/>
        <v>4.6666666666666714</v>
      </c>
      <c r="S394" s="761">
        <f>IF(INDEX(Historical!$D$7:$D$1439,MATCH(B394,Historical!$B$7:$B$1446,0))=0,"n/a",(INDEX(Historical!$C$7:$C$1439,MATCH(B394,Historical!$B$7:$B$1446,0))/INDEX(Historical!$D$7:$D$1439,MATCH(B394,Historical!$B$7:$B$1446,0))-1)*100)</f>
        <v>5.2542372881355881</v>
      </c>
      <c r="T394" s="761">
        <f>IF(INDEX(Historical!$F$7:$F$1432,MATCH(B394,Historical!$B$7:$B$1446,0))=0,"n/a",((INDEX(Historical!$C$7:$C$1439,MATCH(B394,Historical!$B$7:$B$1446,0))/INDEX(Historical!$F$7:$F$1432,MATCH(B394,Historical!$B$7:$B$1446,0)))^(1/3)-1)*100)</f>
        <v>7.4914361304784016</v>
      </c>
      <c r="U394" s="761">
        <f>IF(INDEX(Historical!$H$7:$H$1432,MATCH(B394,Historical!$B$7:$B$1446,0))=0,"n/a",((INDEX(Historical!$C$7:$C$1439,MATCH(B394,Historical!$B$7:$B$1446,0))/INDEX(Historical!$H$7:$H$1432,MATCH(B394,Historical!$B$7:$B$1446,0)))^(1/5)-1)*100)</f>
        <v>10.911856607956283</v>
      </c>
      <c r="V394" s="761">
        <f>IF(INDEX(Historical!$O$7:$O$1432,MATCH(B394,Historical!$B$7:$B$1446,0))=0,"n/a",((INDEX(Historical!$C$7:$C$1439,MATCH(B394,Historical!$B$7:$B$1446,0))/INDEX(Historical!$O$7:$O$1432,MATCH(B394,Historical!$B$7:$B$1446,0)))^(1/10)-1)*100)</f>
        <v>12.572885948905977</v>
      </c>
      <c r="W394" s="762">
        <f t="shared" si="107"/>
        <v>0.86788798151038438</v>
      </c>
      <c r="X394" s="763" t="str">
        <f t="shared" si="108"/>
        <v>n/a</v>
      </c>
      <c r="Y394" s="927"/>
      <c r="Z394" s="704">
        <f t="shared" si="109"/>
        <v>53.355989804587942</v>
      </c>
      <c r="AA394" s="937">
        <f t="shared" si="110"/>
        <v>11.988105352591333</v>
      </c>
      <c r="AB394" s="641">
        <v>12</v>
      </c>
      <c r="AC394" s="918">
        <v>11.77</v>
      </c>
      <c r="AD394" s="918">
        <v>12.49</v>
      </c>
      <c r="AE394" s="918">
        <v>1.6</v>
      </c>
      <c r="AF394" s="918">
        <v>7.57</v>
      </c>
      <c r="AG394" s="920">
        <v>47.699999999999996</v>
      </c>
      <c r="AH394" s="918">
        <v>-2</v>
      </c>
      <c r="AI394" s="918">
        <v>1.8499999999999999</v>
      </c>
      <c r="AJ394" s="918">
        <v>-5.2</v>
      </c>
      <c r="AK394" s="918">
        <v>0.96</v>
      </c>
      <c r="AL394" s="930">
        <v>127350</v>
      </c>
      <c r="AM394" s="924">
        <v>0.1</v>
      </c>
      <c r="AN394" s="918">
        <v>2.73</v>
      </c>
      <c r="AO394" s="804">
        <f t="shared" si="111"/>
        <v>3.3744954084478707</v>
      </c>
      <c r="AP394" s="805">
        <f t="shared" si="112"/>
        <v>15.362600761039204</v>
      </c>
      <c r="AQ394" s="938">
        <f t="shared" si="113"/>
        <v>100.83155741302367</v>
      </c>
      <c r="AR394" s="704">
        <f>INDEX(Historical!$C$7:$C$1439,MATCH(B394,Historical!$B$7:$B$1446,0))*IF(AH394="n/a",1.03,IF(AH394&lt;0,1.01,IF(AH394&gt;10,1.1,(1+AH394/100))))</f>
        <v>6.2721</v>
      </c>
      <c r="AS394" s="937">
        <f t="shared" si="114"/>
        <v>6.38813385</v>
      </c>
      <c r="AT394" s="937">
        <f t="shared" si="103"/>
        <v>6.4494599349600001</v>
      </c>
      <c r="AU394" s="937">
        <f t="shared" si="103"/>
        <v>6.5113747503356167</v>
      </c>
      <c r="AV394" s="937">
        <f t="shared" si="103"/>
        <v>6.5738839479388389</v>
      </c>
      <c r="AW394" s="704">
        <f t="shared" si="115"/>
        <v>32.194952483234459</v>
      </c>
      <c r="AX394" s="812">
        <f t="shared" si="116"/>
        <v>22.817117280818184</v>
      </c>
      <c r="AY394" s="997">
        <v>1.23</v>
      </c>
      <c r="AZ394" s="924">
        <v>33.19</v>
      </c>
      <c r="BA394" s="924">
        <v>-12.9</v>
      </c>
      <c r="BB394" s="924">
        <v>3.71</v>
      </c>
      <c r="BC394" s="924">
        <v>4.12</v>
      </c>
      <c r="BE394" s="666">
        <v>1996</v>
      </c>
      <c r="BF394" s="948" t="e">
        <f>#VALUE!</f>
        <v>#VALUE!</v>
      </c>
      <c r="BG394" s="933">
        <v>7.1</v>
      </c>
    </row>
    <row r="395" spans="1:59" ht="11.25" customHeight="1" x14ac:dyDescent="0.2">
      <c r="A395" s="537" t="s">
        <v>1342</v>
      </c>
      <c r="B395" s="927" t="s">
        <v>1343</v>
      </c>
      <c r="C395" s="994" t="s">
        <v>108</v>
      </c>
      <c r="D395" s="994" t="s">
        <v>4376</v>
      </c>
      <c r="E395" s="794">
        <v>10</v>
      </c>
      <c r="F395" s="526">
        <v>356</v>
      </c>
      <c r="G395" s="526" t="s">
        <v>106</v>
      </c>
      <c r="H395" s="526" t="s">
        <v>106</v>
      </c>
      <c r="I395" s="926">
        <v>38.03</v>
      </c>
      <c r="J395" s="704">
        <f t="shared" si="104"/>
        <v>2.6295030239284771</v>
      </c>
      <c r="K395" s="929">
        <v>0.5</v>
      </c>
      <c r="L395" s="641">
        <v>2</v>
      </c>
      <c r="M395" s="695">
        <f t="shared" si="105"/>
        <v>1</v>
      </c>
      <c r="N395" s="923" t="s">
        <v>615</v>
      </c>
      <c r="O395" s="797">
        <v>0.42</v>
      </c>
      <c r="P395" s="917">
        <v>43553</v>
      </c>
      <c r="Q395" s="917">
        <v>43570</v>
      </c>
      <c r="R395" s="695">
        <f t="shared" si="106"/>
        <v>19.047619047619051</v>
      </c>
      <c r="S395" s="761">
        <f>IF(INDEX(Historical!$D$7:$D$1439,MATCH(B395,Historical!$B$7:$B$1446,0))=0,"n/a",(INDEX(Historical!$C$7:$C$1439,MATCH(B395,Historical!$B$7:$B$1446,0))/INDEX(Historical!$D$7:$D$1439,MATCH(B395,Historical!$B$7:$B$1446,0))-1)*100)</f>
        <v>13.636363636363624</v>
      </c>
      <c r="T395" s="761">
        <f>IF(INDEX(Historical!$F$7:$F$1432,MATCH(B395,Historical!$B$7:$B$1446,0))=0,"n/a",((INDEX(Historical!$C$7:$C$1439,MATCH(B395,Historical!$B$7:$B$1446,0))/INDEX(Historical!$F$7:$F$1432,MATCH(B395,Historical!$B$7:$B$1446,0)))^(1/3)-1)*100)</f>
        <v>8.9459499237564799</v>
      </c>
      <c r="U395" s="761">
        <f>IF(INDEX(Historical!$H$7:$H$1432,MATCH(B395,Historical!$B$7:$B$1446,0))=0,"n/a",((INDEX(Historical!$C$7:$C$1439,MATCH(B395,Historical!$B$7:$B$1446,0))/INDEX(Historical!$H$7:$H$1432,MATCH(B395,Historical!$B$7:$B$1446,0)))^(1/5)-1)*100)</f>
        <v>11.768278437733448</v>
      </c>
      <c r="V395" s="761">
        <f>IF(INDEX(Historical!$O$7:$O$1432,MATCH(B395,Historical!$B$7:$B$1446,0))=0,"n/a",((INDEX(Historical!$C$7:$C$1439,MATCH(B395,Historical!$B$7:$B$1446,0))/INDEX(Historical!$O$7:$O$1432,MATCH(B395,Historical!$B$7:$B$1446,0)))^(1/10)-1)*100)</f>
        <v>1.2865393282954551</v>
      </c>
      <c r="W395" s="762">
        <f t="shared" si="107"/>
        <v>9.1472356724028963</v>
      </c>
      <c r="X395" s="763">
        <f t="shared" si="108"/>
        <v>1.0323051261169691</v>
      </c>
      <c r="Y395" s="928"/>
      <c r="Z395" s="704">
        <f t="shared" si="109"/>
        <v>31.05590062111801</v>
      </c>
      <c r="AA395" s="937">
        <f t="shared" si="110"/>
        <v>11.81055900621118</v>
      </c>
      <c r="AB395" s="641">
        <v>12</v>
      </c>
      <c r="AC395" s="918">
        <v>3.22</v>
      </c>
      <c r="AD395" s="918">
        <v>1.18</v>
      </c>
      <c r="AE395" s="918">
        <v>5.64</v>
      </c>
      <c r="AF395" s="918">
        <v>1.3</v>
      </c>
      <c r="AG395" s="918">
        <v>11.5</v>
      </c>
      <c r="AH395" s="918">
        <v>39.300000000000004</v>
      </c>
      <c r="AI395" s="918" t="s">
        <v>137</v>
      </c>
      <c r="AJ395" s="918">
        <v>11.4</v>
      </c>
      <c r="AK395" s="918">
        <v>10</v>
      </c>
      <c r="AL395" s="930">
        <v>2630</v>
      </c>
      <c r="AM395" s="924">
        <v>6.7</v>
      </c>
      <c r="AN395" s="918">
        <v>0.08</v>
      </c>
      <c r="AO395" s="804">
        <f t="shared" si="111"/>
        <v>2.5872224554507444</v>
      </c>
      <c r="AP395" s="805">
        <f t="shared" si="112"/>
        <v>14.397781461661925</v>
      </c>
      <c r="AQ395" s="938">
        <f t="shared" si="113"/>
        <v>-17.393229472869386</v>
      </c>
      <c r="AR395" s="704">
        <f>INDEX(Historical!$C$7:$C$1439,MATCH(B395,Historical!$B$7:$B$1446,0))*IF(AH395="n/a",1.03,IF(AH395&lt;0,1.01,IF(AH395&gt;10,1.1,(1+AH395/100))))</f>
        <v>0.82500000000000007</v>
      </c>
      <c r="AS395" s="937">
        <f t="shared" si="114"/>
        <v>0.84975000000000012</v>
      </c>
      <c r="AT395" s="937">
        <f t="shared" si="103"/>
        <v>0.93472500000000025</v>
      </c>
      <c r="AU395" s="937">
        <f t="shared" si="103"/>
        <v>1.0281975000000003</v>
      </c>
      <c r="AV395" s="937">
        <f t="shared" si="103"/>
        <v>1.1310172500000004</v>
      </c>
      <c r="AW395" s="704">
        <f t="shared" si="115"/>
        <v>4.7686897500000009</v>
      </c>
      <c r="AX395" s="812">
        <f t="shared" si="116"/>
        <v>12.539284117801738</v>
      </c>
      <c r="AY395" s="997">
        <v>1.36</v>
      </c>
      <c r="AZ395" s="924">
        <v>16.8</v>
      </c>
      <c r="BA395" s="924">
        <v>-20.69</v>
      </c>
      <c r="BB395" s="924">
        <v>-1</v>
      </c>
      <c r="BC395" s="924">
        <v>-7.0499999999999989</v>
      </c>
      <c r="BE395" s="666">
        <v>2010</v>
      </c>
      <c r="BF395" s="948" t="e">
        <f>#VALUE!</f>
        <v>#VALUE!</v>
      </c>
      <c r="BG395" s="933">
        <v>1.7999999999999998</v>
      </c>
    </row>
    <row r="396" spans="1:59" ht="11.25" customHeight="1" x14ac:dyDescent="0.2">
      <c r="A396" s="630" t="s">
        <v>4063</v>
      </c>
      <c r="B396" s="927" t="s">
        <v>4064</v>
      </c>
      <c r="C396" s="994" t="s">
        <v>108</v>
      </c>
      <c r="D396" s="994" t="s">
        <v>4376</v>
      </c>
      <c r="E396" s="794">
        <v>6</v>
      </c>
      <c r="F396" s="526">
        <v>770</v>
      </c>
      <c r="G396" s="526" t="s">
        <v>106</v>
      </c>
      <c r="H396" s="526" t="s">
        <v>106</v>
      </c>
      <c r="I396" s="926">
        <v>51.29</v>
      </c>
      <c r="J396" s="704">
        <f t="shared" si="104"/>
        <v>1.9496977968414895</v>
      </c>
      <c r="K396" s="929">
        <v>0.25</v>
      </c>
      <c r="L396" s="641">
        <v>4</v>
      </c>
      <c r="M396" s="695">
        <f t="shared" si="105"/>
        <v>1</v>
      </c>
      <c r="N396" s="923" t="s">
        <v>169</v>
      </c>
      <c r="O396" s="797">
        <v>0.14000000000000001</v>
      </c>
      <c r="P396" s="917">
        <v>43504</v>
      </c>
      <c r="Q396" s="917">
        <v>43517</v>
      </c>
      <c r="R396" s="695">
        <f t="shared" si="106"/>
        <v>78.571428571428555</v>
      </c>
      <c r="S396" s="761">
        <f>IF(INDEX(Historical!$D$7:$D$1439,MATCH(B396,Historical!$B$7:$B$1446,0))=0,"n/a",(INDEX(Historical!$C$7:$C$1439,MATCH(B396,Historical!$B$7:$B$1446,0))/INDEX(Historical!$D$7:$D$1439,MATCH(B396,Historical!$B$7:$B$1446,0))-1)*100)</f>
        <v>35.000000000000007</v>
      </c>
      <c r="T396" s="761">
        <f>IF(INDEX(Historical!$F$7:$F$1432,MATCH(B396,Historical!$B$7:$B$1446,0))=0,"n/a",((INDEX(Historical!$C$7:$C$1439,MATCH(B396,Historical!$B$7:$B$1446,0))/INDEX(Historical!$F$7:$F$1432,MATCH(B396,Historical!$B$7:$B$1446,0)))^(1/3)-1)*100)</f>
        <v>19.055078897614951</v>
      </c>
      <c r="U396" s="761">
        <f>IF(INDEX(Historical!$H$7:$H$1432,MATCH(B396,Historical!$B$7:$B$1446,0))=0,"n/a",((INDEX(Historical!$C$7:$C$1439,MATCH(B396,Historical!$B$7:$B$1446,0))/INDEX(Historical!$H$7:$H$1432,MATCH(B396,Historical!$B$7:$B$1446,0)))^(1/5)-1)*100)</f>
        <v>35.096003852061351</v>
      </c>
      <c r="V396" s="761" t="str">
        <f>IF(INDEX(Historical!$O$7:$O$1432,MATCH(B396,Historical!$B$7:$B$1446,0))=0,"n/a",((INDEX(Historical!$C$7:$C$1439,MATCH(B396,Historical!$B$7:$B$1446,0))/INDEX(Historical!$O$7:$O$1432,MATCH(B396,Historical!$B$7:$B$1446,0)))^(1/10)-1)*100)</f>
        <v>n/a</v>
      </c>
      <c r="W396" s="762" t="str">
        <f t="shared" si="107"/>
        <v>n/a</v>
      </c>
      <c r="X396" s="763">
        <f t="shared" si="108"/>
        <v>1.7815230381757032</v>
      </c>
      <c r="Y396" s="928"/>
      <c r="Z396" s="704">
        <f t="shared" si="109"/>
        <v>23.201856148491881</v>
      </c>
      <c r="AA396" s="937">
        <f t="shared" si="110"/>
        <v>11.900232018561486</v>
      </c>
      <c r="AB396" s="641">
        <v>12</v>
      </c>
      <c r="AC396" s="918">
        <v>4.3099999999999996</v>
      </c>
      <c r="AD396" s="918">
        <v>1.19</v>
      </c>
      <c r="AE396" s="918">
        <v>5.81</v>
      </c>
      <c r="AF396" s="918">
        <v>0.97</v>
      </c>
      <c r="AG396" s="918">
        <v>8.4</v>
      </c>
      <c r="AH396" s="918">
        <v>35.799999999999997</v>
      </c>
      <c r="AI396" s="918">
        <v>8.1100000000000012</v>
      </c>
      <c r="AJ396" s="918">
        <v>19.7</v>
      </c>
      <c r="AK396" s="918">
        <v>10</v>
      </c>
      <c r="AL396" s="930">
        <v>2370</v>
      </c>
      <c r="AM396" s="924">
        <v>14.399999999999999</v>
      </c>
      <c r="AN396" s="918">
        <v>0.1</v>
      </c>
      <c r="AO396" s="804">
        <f t="shared" si="111"/>
        <v>25.145469630341356</v>
      </c>
      <c r="AP396" s="805">
        <f t="shared" si="112"/>
        <v>37.045701648902842</v>
      </c>
      <c r="AQ396" s="938">
        <f t="shared" si="113"/>
        <v>-28.373732136861531</v>
      </c>
      <c r="AR396" s="704">
        <f>INDEX(Historical!$C$7:$C$1439,MATCH(B396,Historical!$B$7:$B$1446,0))*IF(AH396="n/a",1.03,IF(AH396&lt;0,1.01,IF(AH396&gt;10,1.1,(1+AH396/100))))</f>
        <v>0.59400000000000008</v>
      </c>
      <c r="AS396" s="937">
        <f t="shared" si="114"/>
        <v>0.64217340000000001</v>
      </c>
      <c r="AT396" s="937">
        <f t="shared" si="103"/>
        <v>0.70639074000000002</v>
      </c>
      <c r="AU396" s="937">
        <f t="shared" si="103"/>
        <v>0.77702981400000004</v>
      </c>
      <c r="AV396" s="937">
        <f t="shared" si="103"/>
        <v>0.85473279540000013</v>
      </c>
      <c r="AW396" s="704">
        <f t="shared" si="115"/>
        <v>3.5743267494000008</v>
      </c>
      <c r="AX396" s="812">
        <f t="shared" si="116"/>
        <v>6.9688569884967837</v>
      </c>
      <c r="AY396" s="997">
        <v>1.46</v>
      </c>
      <c r="AZ396" s="924">
        <v>16.2</v>
      </c>
      <c r="BA396" s="924">
        <v>-35.08</v>
      </c>
      <c r="BB396" s="924">
        <v>-6.36</v>
      </c>
      <c r="BC396" s="924">
        <v>-15.17</v>
      </c>
      <c r="BE396" s="666">
        <v>2014</v>
      </c>
      <c r="BF396" s="948" t="e">
        <f>#VALUE!</f>
        <v>#VALUE!</v>
      </c>
      <c r="BG396" s="933">
        <v>1.3</v>
      </c>
    </row>
    <row r="397" spans="1:59" ht="11.25" customHeight="1" x14ac:dyDescent="0.2">
      <c r="A397" s="611" t="s">
        <v>1338</v>
      </c>
      <c r="B397" s="927" t="s">
        <v>1339</v>
      </c>
      <c r="C397" s="994" t="s">
        <v>108</v>
      </c>
      <c r="D397" s="994" t="s">
        <v>4372</v>
      </c>
      <c r="E397" s="794">
        <v>7</v>
      </c>
      <c r="F397" s="526">
        <v>685</v>
      </c>
      <c r="G397" s="526" t="s">
        <v>106</v>
      </c>
      <c r="H397" s="526" t="s">
        <v>106</v>
      </c>
      <c r="I397" s="926">
        <v>76.14</v>
      </c>
      <c r="J397" s="704">
        <f t="shared" si="104"/>
        <v>1.4447071184659839</v>
      </c>
      <c r="K397" s="929">
        <v>0.27500000000000002</v>
      </c>
      <c r="L397" s="641">
        <v>4</v>
      </c>
      <c r="M397" s="695">
        <f t="shared" si="105"/>
        <v>1.1000000000000001</v>
      </c>
      <c r="N397" s="923" t="s">
        <v>152</v>
      </c>
      <c r="O397" s="797">
        <v>0.24</v>
      </c>
      <c r="P397" s="917">
        <v>43538</v>
      </c>
      <c r="Q397" s="917">
        <v>43553</v>
      </c>
      <c r="R397" s="695">
        <f t="shared" si="106"/>
        <v>14.583333333333348</v>
      </c>
      <c r="S397" s="761">
        <f>IF(INDEX(Historical!$D$7:$D$1439,MATCH(B397,Historical!$B$7:$B$1446,0))=0,"n/a",(INDEX(Historical!$C$7:$C$1439,MATCH(B397,Historical!$B$7:$B$1446,0))/INDEX(Historical!$D$7:$D$1439,MATCH(B397,Historical!$B$7:$B$1446,0))-1)*100)</f>
        <v>19.999999999999996</v>
      </c>
      <c r="T397" s="761">
        <f>IF(INDEX(Historical!$F$7:$F$1432,MATCH(B397,Historical!$B$7:$B$1446,0))=0,"n/a",((INDEX(Historical!$C$7:$C$1439,MATCH(B397,Historical!$B$7:$B$1446,0))/INDEX(Historical!$F$7:$F$1432,MATCH(B397,Historical!$B$7:$B$1446,0)))^(1/3)-1)*100)</f>
        <v>18.289922291884441</v>
      </c>
      <c r="U397" s="761">
        <f>IF(INDEX(Historical!$H$7:$H$1432,MATCH(B397,Historical!$B$7:$B$1446,0))=0,"n/a",((INDEX(Historical!$C$7:$C$1439,MATCH(B397,Historical!$B$7:$B$1446,0))/INDEX(Historical!$H$7:$H$1432,MATCH(B397,Historical!$B$7:$B$1446,0)))^(1/5)-1)*100)</f>
        <v>49.164534156840681</v>
      </c>
      <c r="V397" s="761" t="str">
        <f>IF(INDEX(Historical!$O$7:$O$1432,MATCH(B397,Historical!$B$7:$B$1446,0))=0,"n/a",((INDEX(Historical!$C$7:$C$1439,MATCH(B397,Historical!$B$7:$B$1446,0))/INDEX(Historical!$O$7:$O$1432,MATCH(B397,Historical!$B$7:$B$1446,0)))^(1/10)-1)*100)</f>
        <v>n/a</v>
      </c>
      <c r="W397" s="762" t="str">
        <f t="shared" si="107"/>
        <v>n/a</v>
      </c>
      <c r="X397" s="763">
        <f t="shared" si="108"/>
        <v>1.4127739700241575</v>
      </c>
      <c r="Y397" s="715"/>
      <c r="Z397" s="704">
        <f t="shared" si="109"/>
        <v>32.163742690058484</v>
      </c>
      <c r="AA397" s="937">
        <f t="shared" si="110"/>
        <v>22.263157894736842</v>
      </c>
      <c r="AB397" s="641">
        <v>12</v>
      </c>
      <c r="AC397" s="918">
        <v>3.42</v>
      </c>
      <c r="AD397" s="918">
        <v>2.61</v>
      </c>
      <c r="AE397" s="918">
        <v>8.77</v>
      </c>
      <c r="AF397" s="918">
        <v>2.52</v>
      </c>
      <c r="AG397" s="918">
        <v>11.700000000000001</v>
      </c>
      <c r="AH397" s="918">
        <v>15.299999999999999</v>
      </c>
      <c r="AI397" s="918">
        <v>11.53</v>
      </c>
      <c r="AJ397" s="918">
        <v>34.799999999999997</v>
      </c>
      <c r="AK397" s="918">
        <v>8.52</v>
      </c>
      <c r="AL397" s="930">
        <v>43660</v>
      </c>
      <c r="AM397" s="924">
        <v>0.4</v>
      </c>
      <c r="AN397" s="918">
        <v>0.43</v>
      </c>
      <c r="AO397" s="804">
        <f t="shared" si="111"/>
        <v>28.346083380569823</v>
      </c>
      <c r="AP397" s="805">
        <f t="shared" si="112"/>
        <v>50.609241275306665</v>
      </c>
      <c r="AQ397" s="938">
        <f t="shared" si="113"/>
        <v>57.907367915829887</v>
      </c>
      <c r="AR397" s="704">
        <f>INDEX(Historical!$C$7:$C$1439,MATCH(B397,Historical!$B$7:$B$1446,0))*IF(AH397="n/a",1.03,IF(AH397&lt;0,1.01,IF(AH397&gt;10,1.1,(1+AH397/100))))</f>
        <v>1.056</v>
      </c>
      <c r="AS397" s="937">
        <f t="shared" si="114"/>
        <v>1.1616000000000002</v>
      </c>
      <c r="AT397" s="937">
        <f t="shared" si="103"/>
        <v>1.2605683200000002</v>
      </c>
      <c r="AU397" s="937">
        <f t="shared" si="103"/>
        <v>1.3679687408640002</v>
      </c>
      <c r="AV397" s="937">
        <f t="shared" si="103"/>
        <v>1.4845196775856129</v>
      </c>
      <c r="AW397" s="704">
        <f t="shared" si="115"/>
        <v>6.3306567384496137</v>
      </c>
      <c r="AX397" s="812">
        <f t="shared" si="116"/>
        <v>8.3144953223661862</v>
      </c>
      <c r="AY397" s="997">
        <v>0.47</v>
      </c>
      <c r="AZ397" s="924">
        <v>12.47</v>
      </c>
      <c r="BA397" s="924">
        <v>-7.88</v>
      </c>
      <c r="BB397" s="924">
        <v>1.28</v>
      </c>
      <c r="BC397" s="924">
        <v>0.85000000000000009</v>
      </c>
      <c r="BE397" s="666">
        <v>2013</v>
      </c>
      <c r="BF397" s="948" t="e">
        <f>#VALUE!</f>
        <v>#VALUE!</v>
      </c>
      <c r="BG397" s="933">
        <v>2.2999999999999998</v>
      </c>
    </row>
    <row r="398" spans="1:59" ht="11.25" customHeight="1" x14ac:dyDescent="0.2">
      <c r="A398" s="611" t="s">
        <v>1323</v>
      </c>
      <c r="B398" s="927" t="s">
        <v>1324</v>
      </c>
      <c r="C398" s="994" t="s">
        <v>131</v>
      </c>
      <c r="D398" s="994" t="s">
        <v>4366</v>
      </c>
      <c r="E398" s="794">
        <v>7</v>
      </c>
      <c r="F398" s="526">
        <v>632</v>
      </c>
      <c r="G398" s="526" t="s">
        <v>37</v>
      </c>
      <c r="H398" s="526" t="s">
        <v>37</v>
      </c>
      <c r="I398" s="926">
        <v>99.54</v>
      </c>
      <c r="J398" s="704">
        <f t="shared" si="104"/>
        <v>2.5316455696202533</v>
      </c>
      <c r="K398" s="929">
        <v>0.63</v>
      </c>
      <c r="L398" s="641">
        <v>4</v>
      </c>
      <c r="M398" s="695">
        <f t="shared" si="105"/>
        <v>2.52</v>
      </c>
      <c r="N398" s="923" t="s">
        <v>520</v>
      </c>
      <c r="O398" s="797">
        <v>0.59</v>
      </c>
      <c r="P398" s="917">
        <v>43406</v>
      </c>
      <c r="Q398" s="917">
        <v>43434</v>
      </c>
      <c r="R398" s="695">
        <f t="shared" si="106"/>
        <v>6.7796610169491593</v>
      </c>
      <c r="S398" s="761">
        <f>IF(INDEX(Historical!$D$7:$D$1439,MATCH(B398,Historical!$B$7:$B$1446,0))=0,"n/a",(INDEX(Historical!$C$7:$C$1439,MATCH(B398,Historical!$B$7:$B$1446,0))/INDEX(Historical!$D$7:$D$1439,MATCH(B398,Historical!$B$7:$B$1446,0))-1)*100)</f>
        <v>7.1428571428571397</v>
      </c>
      <c r="T398" s="761">
        <f>IF(INDEX(Historical!$F$7:$F$1432,MATCH(B398,Historical!$B$7:$B$1446,0))=0,"n/a",((INDEX(Historical!$C$7:$C$1439,MATCH(B398,Historical!$B$7:$B$1446,0))/INDEX(Historical!$F$7:$F$1432,MATCH(B398,Historical!$B$7:$B$1446,0)))^(1/3)-1)*100)</f>
        <v>7.7217345015941907</v>
      </c>
      <c r="U398" s="761">
        <f>IF(INDEX(Historical!$H$7:$H$1432,MATCH(B398,Historical!$B$7:$B$1446,0))=0,"n/a",((INDEX(Historical!$C$7:$C$1439,MATCH(B398,Historical!$B$7:$B$1446,0))/INDEX(Historical!$H$7:$H$1432,MATCH(B398,Historical!$B$7:$B$1446,0)))^(1/5)-1)*100)</f>
        <v>8.8584930158139841</v>
      </c>
      <c r="V398" s="761">
        <f>IF(INDEX(Historical!$O$7:$O$1432,MATCH(B398,Historical!$B$7:$B$1446,0))=0,"n/a",((INDEX(Historical!$C$7:$C$1439,MATCH(B398,Historical!$B$7:$B$1446,0))/INDEX(Historical!$O$7:$O$1432,MATCH(B398,Historical!$B$7:$B$1446,0)))^(1/10)-1)*100)</f>
        <v>7.1773462536293131</v>
      </c>
      <c r="W398" s="762">
        <f t="shared" si="107"/>
        <v>1.2342295749399828</v>
      </c>
      <c r="X398" s="763">
        <f t="shared" si="108"/>
        <v>2.3311823725826275</v>
      </c>
      <c r="Y398" s="718"/>
      <c r="Z398" s="704">
        <f t="shared" si="109"/>
        <v>57.534246575342465</v>
      </c>
      <c r="AA398" s="937">
        <f t="shared" si="110"/>
        <v>22.726027397260275</v>
      </c>
      <c r="AB398" s="641">
        <v>12</v>
      </c>
      <c r="AC398" s="918">
        <v>4.38</v>
      </c>
      <c r="AD398" s="918">
        <v>8.74</v>
      </c>
      <c r="AE398" s="918">
        <v>3.66</v>
      </c>
      <c r="AF398" s="918">
        <v>2.12</v>
      </c>
      <c r="AG398" s="918">
        <v>9.8000000000000007</v>
      </c>
      <c r="AH398" s="918">
        <v>3.2</v>
      </c>
      <c r="AI398" s="918">
        <v>3.0300000000000002</v>
      </c>
      <c r="AJ398" s="918">
        <v>3.8</v>
      </c>
      <c r="AK398" s="918">
        <v>2.6</v>
      </c>
      <c r="AL398" s="930">
        <v>5020</v>
      </c>
      <c r="AM398" s="924">
        <v>0.5</v>
      </c>
      <c r="AN398" s="918">
        <v>0</v>
      </c>
      <c r="AO398" s="804">
        <f t="shared" si="111"/>
        <v>-11.335888811826038</v>
      </c>
      <c r="AP398" s="805">
        <f t="shared" si="112"/>
        <v>11.390138585434237</v>
      </c>
      <c r="AQ398" s="938">
        <f t="shared" si="113"/>
        <v>46.331705506802855</v>
      </c>
      <c r="AR398" s="704">
        <f>INDEX(Historical!$C$7:$C$1439,MATCH(B398,Historical!$B$7:$B$1446,0))*IF(AH398="n/a",1.03,IF(AH398&lt;0,1.01,IF(AH398&gt;10,1.1,(1+AH398/100))))</f>
        <v>2.4767999999999999</v>
      </c>
      <c r="AS398" s="937">
        <f t="shared" si="114"/>
        <v>2.5518470399999997</v>
      </c>
      <c r="AT398" s="937">
        <f t="shared" si="103"/>
        <v>2.6181950630399999</v>
      </c>
      <c r="AU398" s="937">
        <f t="shared" si="103"/>
        <v>2.68626813467904</v>
      </c>
      <c r="AV398" s="937">
        <f t="shared" si="103"/>
        <v>2.7561111061806951</v>
      </c>
      <c r="AW398" s="704">
        <f t="shared" si="115"/>
        <v>13.089221343899734</v>
      </c>
      <c r="AX398" s="812">
        <f t="shared" si="116"/>
        <v>13.149710009945482</v>
      </c>
      <c r="AY398" s="997">
        <v>0.38</v>
      </c>
      <c r="AZ398" s="924">
        <v>17.349999999999998</v>
      </c>
      <c r="BA398" s="924">
        <v>-2.83</v>
      </c>
      <c r="BB398" s="924">
        <v>1.6099999999999999</v>
      </c>
      <c r="BC398" s="924">
        <v>3.1199999999999997</v>
      </c>
      <c r="BE398" s="666">
        <v>2013</v>
      </c>
      <c r="BF398" s="948" t="e">
        <f>#VALUE!</f>
        <v>#VALUE!</v>
      </c>
      <c r="BG398" s="933">
        <v>3.5999999999999996</v>
      </c>
    </row>
    <row r="399" spans="1:59" ht="11.25" customHeight="1" x14ac:dyDescent="0.2">
      <c r="A399" s="932" t="s">
        <v>4426</v>
      </c>
      <c r="B399" s="927" t="s">
        <v>3863</v>
      </c>
      <c r="C399" s="994" t="s">
        <v>4227</v>
      </c>
      <c r="D399" s="994" t="s">
        <v>4397</v>
      </c>
      <c r="E399" s="795">
        <v>6</v>
      </c>
      <c r="F399" s="526">
        <v>704</v>
      </c>
      <c r="G399" s="526" t="s">
        <v>106</v>
      </c>
      <c r="H399" s="526" t="s">
        <v>106</v>
      </c>
      <c r="I399" s="926">
        <v>65.98</v>
      </c>
      <c r="J399" s="704">
        <f t="shared" si="104"/>
        <v>2.1218551076083658</v>
      </c>
      <c r="K399" s="929">
        <v>0.35</v>
      </c>
      <c r="L399" s="641">
        <v>4</v>
      </c>
      <c r="M399" s="695">
        <f t="shared" si="105"/>
        <v>1.4</v>
      </c>
      <c r="N399" s="923" t="s">
        <v>413</v>
      </c>
      <c r="O399" s="797">
        <v>0.3</v>
      </c>
      <c r="P399" s="919">
        <v>43018</v>
      </c>
      <c r="Q399" s="919">
        <v>43033</v>
      </c>
      <c r="R399" s="695">
        <f t="shared" si="106"/>
        <v>16.666666666666664</v>
      </c>
      <c r="S399" s="761">
        <f>IF(INDEX(Historical!$D$7:$D$1439,MATCH(B399,Historical!$B$7:$B$1446,0))=0,"n/a",(INDEX(Historical!$C$7:$C$1439,MATCH(B399,Historical!$B$7:$B$1446,0))/INDEX(Historical!$D$7:$D$1439,MATCH(B399,Historical!$B$7:$B$1446,0))-1)*100)</f>
        <v>11.999999999999989</v>
      </c>
      <c r="T399" s="761">
        <f>IF(INDEX(Historical!$F$7:$F$1432,MATCH(B399,Historical!$B$7:$B$1446,0))=0,"n/a",((INDEX(Historical!$C$7:$C$1439,MATCH(B399,Historical!$B$7:$B$1446,0))/INDEX(Historical!$F$7:$F$1432,MATCH(B399,Historical!$B$7:$B$1446,0)))^(1/3)-1)*100)</f>
        <v>20.507113208761485</v>
      </c>
      <c r="U399" s="761">
        <f>IF(INDEX(Historical!$H$7:$H$1432,MATCH(B399,Historical!$B$7:$B$1446,0))=0,"n/a",((INDEX(Historical!$C$7:$C$1439,MATCH(B399,Historical!$B$7:$B$1446,0))/INDEX(Historical!$H$7:$H$1432,MATCH(B399,Historical!$B$7:$B$1446,0)))^(1/5)-1)*100)</f>
        <v>36.082210785873883</v>
      </c>
      <c r="V399" s="761" t="str">
        <f>IF(INDEX(Historical!$O$7:$O$1432,MATCH(B399,Historical!$B$7:$B$1446,0))=0,"n/a",((INDEX(Historical!$C$7:$C$1439,MATCH(B399,Historical!$B$7:$B$1446,0))/INDEX(Historical!$O$7:$O$1432,MATCH(B399,Historical!$B$7:$B$1446,0)))^(1/10)-1)*100)</f>
        <v>n/a</v>
      </c>
      <c r="W399" s="762" t="str">
        <f t="shared" si="107"/>
        <v>n/a</v>
      </c>
      <c r="X399" s="763">
        <f t="shared" si="108"/>
        <v>5.082001519137167</v>
      </c>
      <c r="Y399" s="729" t="s">
        <v>4432</v>
      </c>
      <c r="Z399" s="704">
        <f t="shared" si="109"/>
        <v>110.23622047244092</v>
      </c>
      <c r="AA399" s="937">
        <f t="shared" si="110"/>
        <v>51.952755905511815</v>
      </c>
      <c r="AB399" s="641">
        <v>12</v>
      </c>
      <c r="AC399" s="918">
        <v>1.27</v>
      </c>
      <c r="AD399" s="918">
        <v>3.46</v>
      </c>
      <c r="AE399" s="918">
        <v>7.22</v>
      </c>
      <c r="AF399" s="918">
        <v>2.41</v>
      </c>
      <c r="AG399" s="918">
        <v>6.4</v>
      </c>
      <c r="AH399" s="918">
        <v>-78.600000000000009</v>
      </c>
      <c r="AI399" s="918">
        <v>418.24</v>
      </c>
      <c r="AJ399" s="918">
        <v>7.1</v>
      </c>
      <c r="AK399" s="918">
        <v>15</v>
      </c>
      <c r="AL399" s="930">
        <v>2220</v>
      </c>
      <c r="AM399" s="924">
        <v>1.2</v>
      </c>
      <c r="AN399" s="918">
        <v>0.34</v>
      </c>
      <c r="AO399" s="804">
        <f t="shared" si="111"/>
        <v>-13.748690012029563</v>
      </c>
      <c r="AP399" s="805">
        <f t="shared" si="112"/>
        <v>38.204065893482252</v>
      </c>
      <c r="AQ399" s="938">
        <f t="shared" si="113"/>
        <v>135.8965326223281</v>
      </c>
      <c r="AR399" s="704">
        <f>INDEX(Historical!$C$7:$C$1439,MATCH(B399,Historical!$B$7:$B$1446,0))*IF(AH399="n/a",1.03,IF(AH399&lt;0,1.01,IF(AH399&gt;10,1.1,(1+AH399/100))))</f>
        <v>1.4139999999999999</v>
      </c>
      <c r="AS399" s="937">
        <f t="shared" si="114"/>
        <v>1.5554000000000001</v>
      </c>
      <c r="AT399" s="937">
        <f t="shared" si="103"/>
        <v>1.7109400000000003</v>
      </c>
      <c r="AU399" s="937">
        <f t="shared" si="103"/>
        <v>1.8820340000000004</v>
      </c>
      <c r="AV399" s="937">
        <f t="shared" si="103"/>
        <v>2.0702374000000008</v>
      </c>
      <c r="AW399" s="704">
        <f t="shared" si="115"/>
        <v>8.6326114000000018</v>
      </c>
      <c r="AX399" s="812">
        <f t="shared" si="116"/>
        <v>13.083678993634438</v>
      </c>
      <c r="AY399" s="997">
        <v>1.18</v>
      </c>
      <c r="AZ399" s="924">
        <v>5.84</v>
      </c>
      <c r="BA399" s="924">
        <v>-23.150000000000002</v>
      </c>
      <c r="BB399" s="924">
        <v>-5.43</v>
      </c>
      <c r="BC399" s="924">
        <v>-12.58</v>
      </c>
      <c r="BE399" s="666">
        <v>2014</v>
      </c>
      <c r="BF399" s="948" t="e">
        <f>#VALUE!</f>
        <v>#VALUE!</v>
      </c>
      <c r="BG399" s="933">
        <v>3.8</v>
      </c>
    </row>
    <row r="400" spans="1:59" ht="11.25" customHeight="1" x14ac:dyDescent="0.2">
      <c r="A400" s="537" t="s">
        <v>1325</v>
      </c>
      <c r="B400" s="927" t="s">
        <v>1326</v>
      </c>
      <c r="C400" s="994" t="s">
        <v>112</v>
      </c>
      <c r="D400" s="994" t="s">
        <v>213</v>
      </c>
      <c r="E400" s="794">
        <v>9</v>
      </c>
      <c r="F400" s="526">
        <v>369</v>
      </c>
      <c r="G400" s="526" t="s">
        <v>106</v>
      </c>
      <c r="H400" s="526" t="s">
        <v>106</v>
      </c>
      <c r="I400" s="926">
        <v>151.74</v>
      </c>
      <c r="J400" s="704">
        <f t="shared" si="104"/>
        <v>1.1335178594965072</v>
      </c>
      <c r="K400" s="929">
        <v>0.43</v>
      </c>
      <c r="L400" s="641">
        <v>4</v>
      </c>
      <c r="M400" s="695">
        <f t="shared" si="105"/>
        <v>1.72</v>
      </c>
      <c r="N400" s="923" t="s">
        <v>210</v>
      </c>
      <c r="O400" s="797">
        <v>0.37</v>
      </c>
      <c r="P400" s="660">
        <v>43234</v>
      </c>
      <c r="Q400" s="660">
        <v>43251</v>
      </c>
      <c r="R400" s="695">
        <f t="shared" si="106"/>
        <v>16.216216216216218</v>
      </c>
      <c r="S400" s="761">
        <f>IF(INDEX(Historical!$D$7:$D$1439,MATCH(B400,Historical!$B$7:$B$1446,0))=0,"n/a",(INDEX(Historical!$C$7:$C$1439,MATCH(B400,Historical!$B$7:$B$1446,0))/INDEX(Historical!$D$7:$D$1439,MATCH(B400,Historical!$B$7:$B$1446,0))-1)*100)</f>
        <v>14.482758620689662</v>
      </c>
      <c r="T400" s="761">
        <f>IF(INDEX(Historical!$F$7:$F$1432,MATCH(B400,Historical!$B$7:$B$1446,0))=0,"n/a",((INDEX(Historical!$C$7:$C$1439,MATCH(B400,Historical!$B$7:$B$1446,0))/INDEX(Historical!$F$7:$F$1432,MATCH(B400,Historical!$B$7:$B$1446,0)))^(1/3)-1)*100)</f>
        <v>10.211979044243424</v>
      </c>
      <c r="U400" s="761">
        <f>IF(INDEX(Historical!$H$7:$H$1432,MATCH(B400,Historical!$B$7:$B$1446,0))=0,"n/a",((INDEX(Historical!$C$7:$C$1439,MATCH(B400,Historical!$B$7:$B$1446,0))/INDEX(Historical!$H$7:$H$1432,MATCH(B400,Historical!$B$7:$B$1446,0)))^(1/5)-1)*100)</f>
        <v>13.27748971668381</v>
      </c>
      <c r="V400" s="761">
        <f>IF(INDEX(Historical!$O$7:$O$1432,MATCH(B400,Historical!$B$7:$B$1446,0))=0,"n/a",((INDEX(Historical!$C$7:$C$1439,MATCH(B400,Historical!$B$7:$B$1446,0))/INDEX(Historical!$O$7:$O$1432,MATCH(B400,Historical!$B$7:$B$1446,0)))^(1/10)-1)*100)</f>
        <v>13.210493895884422</v>
      </c>
      <c r="W400" s="762">
        <f t="shared" si="107"/>
        <v>1.0050714092393063</v>
      </c>
      <c r="X400" s="763">
        <f t="shared" si="108"/>
        <v>1.1961702447462892</v>
      </c>
      <c r="Y400" s="718"/>
      <c r="Z400" s="704">
        <f t="shared" si="109"/>
        <v>32.88718929254302</v>
      </c>
      <c r="AA400" s="937">
        <f t="shared" si="110"/>
        <v>29.013384321223707</v>
      </c>
      <c r="AB400" s="641">
        <v>12</v>
      </c>
      <c r="AC400" s="918">
        <v>5.23</v>
      </c>
      <c r="AD400" s="918">
        <v>2.3199999999999998</v>
      </c>
      <c r="AE400" s="918">
        <v>4.75</v>
      </c>
      <c r="AF400" s="918">
        <v>5.79</v>
      </c>
      <c r="AG400" s="918">
        <v>20.399999999999999</v>
      </c>
      <c r="AH400" s="918">
        <v>20</v>
      </c>
      <c r="AI400" s="918">
        <v>7.33</v>
      </c>
      <c r="AJ400" s="918">
        <v>11.1</v>
      </c>
      <c r="AK400" s="918">
        <v>12.5</v>
      </c>
      <c r="AL400" s="930">
        <v>11790</v>
      </c>
      <c r="AM400" s="924">
        <v>0.4</v>
      </c>
      <c r="AN400" s="918">
        <v>0.43</v>
      </c>
      <c r="AO400" s="804">
        <f t="shared" si="111"/>
        <v>-14.60237674504339</v>
      </c>
      <c r="AP400" s="805">
        <f t="shared" si="112"/>
        <v>14.411007576180317</v>
      </c>
      <c r="AQ400" s="938">
        <f t="shared" si="113"/>
        <v>173.24185072315638</v>
      </c>
      <c r="AR400" s="704">
        <f>INDEX(Historical!$C$7:$C$1439,MATCH(B400,Historical!$B$7:$B$1446,0))*IF(AH400="n/a",1.03,IF(AH400&lt;0,1.01,IF(AH400&gt;10,1.1,(1+AH400/100))))</f>
        <v>1.8260000000000001</v>
      </c>
      <c r="AS400" s="937">
        <f t="shared" si="114"/>
        <v>1.9598457999999999</v>
      </c>
      <c r="AT400" s="937">
        <f t="shared" si="103"/>
        <v>2.1558303799999998</v>
      </c>
      <c r="AU400" s="937">
        <f t="shared" si="103"/>
        <v>2.3714134179999999</v>
      </c>
      <c r="AV400" s="937">
        <f t="shared" si="103"/>
        <v>2.6085547598000001</v>
      </c>
      <c r="AW400" s="704">
        <f t="shared" si="115"/>
        <v>10.9216443578</v>
      </c>
      <c r="AX400" s="812">
        <f t="shared" si="116"/>
        <v>7.1976040317648611</v>
      </c>
      <c r="AY400" s="997">
        <v>1.28</v>
      </c>
      <c r="AZ400" s="924">
        <v>28.9</v>
      </c>
      <c r="BA400" s="924">
        <v>-3.8699999999999997</v>
      </c>
      <c r="BB400" s="924">
        <v>6.09</v>
      </c>
      <c r="BC400" s="924">
        <v>7.4300000000000006</v>
      </c>
      <c r="BE400" s="666">
        <v>2010</v>
      </c>
      <c r="BF400" s="948" t="e">
        <f>#VALUE!</f>
        <v>#VALUE!</v>
      </c>
      <c r="BG400" s="933">
        <v>11.700000000000001</v>
      </c>
    </row>
    <row r="401" spans="1:59" ht="11.25" customHeight="1" x14ac:dyDescent="0.2">
      <c r="A401" s="611" t="s">
        <v>636</v>
      </c>
      <c r="B401" s="927" t="s">
        <v>637</v>
      </c>
      <c r="C401" s="994" t="s">
        <v>123</v>
      </c>
      <c r="D401" s="994" t="s">
        <v>4208</v>
      </c>
      <c r="E401" s="794">
        <v>16</v>
      </c>
      <c r="F401" s="526">
        <v>215</v>
      </c>
      <c r="G401" s="526" t="s">
        <v>37</v>
      </c>
      <c r="H401" s="526" t="s">
        <v>37</v>
      </c>
      <c r="I401" s="926">
        <v>128.79</v>
      </c>
      <c r="J401" s="704">
        <f t="shared" si="104"/>
        <v>2.2672567745943009</v>
      </c>
      <c r="K401" s="929">
        <v>0.73</v>
      </c>
      <c r="L401" s="641">
        <v>4</v>
      </c>
      <c r="M401" s="695">
        <f t="shared" si="105"/>
        <v>2.92</v>
      </c>
      <c r="N401" s="923" t="s">
        <v>588</v>
      </c>
      <c r="O401" s="797">
        <v>0.69</v>
      </c>
      <c r="P401" s="917">
        <v>43364</v>
      </c>
      <c r="Q401" s="917">
        <v>43378</v>
      </c>
      <c r="R401" s="695">
        <f t="shared" si="106"/>
        <v>5.7971014492753676</v>
      </c>
      <c r="S401" s="761">
        <f>IF(INDEX(Historical!$D$7:$D$1439,MATCH(B401,Historical!$B$7:$B$1446,0))=0,"n/a",(INDEX(Historical!$C$7:$C$1439,MATCH(B401,Historical!$B$7:$B$1446,0))/INDEX(Historical!$D$7:$D$1439,MATCH(B401,Historical!$B$7:$B$1446,0))-1)*100)</f>
        <v>7.2796934865900331</v>
      </c>
      <c r="T401" s="761">
        <f>IF(INDEX(Historical!$F$7:$F$1432,MATCH(B401,Historical!$B$7:$B$1446,0))=0,"n/a",((INDEX(Historical!$C$7:$C$1439,MATCH(B401,Historical!$B$7:$B$1446,0))/INDEX(Historical!$F$7:$F$1432,MATCH(B401,Historical!$B$7:$B$1446,0)))^(1/3)-1)*100)</f>
        <v>12.433898207203997</v>
      </c>
      <c r="U401" s="761">
        <f>IF(INDEX(Historical!$H$7:$H$1432,MATCH(B401,Historical!$B$7:$B$1446,0))=0,"n/a",((INDEX(Historical!$C$7:$C$1439,MATCH(B401,Historical!$B$7:$B$1446,0))/INDEX(Historical!$H$7:$H$1432,MATCH(B401,Historical!$B$7:$B$1446,0)))^(1/5)-1)*100)</f>
        <v>14.706435356463965</v>
      </c>
      <c r="V401" s="761">
        <f>IF(INDEX(Historical!$O$7:$O$1432,MATCH(B401,Historical!$B$7:$B$1446,0))=0,"n/a",((INDEX(Historical!$C$7:$C$1439,MATCH(B401,Historical!$B$7:$B$1446,0))/INDEX(Historical!$O$7:$O$1432,MATCH(B401,Historical!$B$7:$B$1446,0)))^(1/10)-1)*100)</f>
        <v>11.53290595998957</v>
      </c>
      <c r="W401" s="762">
        <f t="shared" si="107"/>
        <v>1.2751717049878091</v>
      </c>
      <c r="X401" s="763" t="str">
        <f t="shared" si="108"/>
        <v>n/a</v>
      </c>
      <c r="Y401" s="715"/>
      <c r="Z401" s="704">
        <f t="shared" si="109"/>
        <v>65.324384787472027</v>
      </c>
      <c r="AA401" s="937">
        <f t="shared" si="110"/>
        <v>28.812080536912752</v>
      </c>
      <c r="AB401" s="641">
        <v>12</v>
      </c>
      <c r="AC401" s="918">
        <v>4.47</v>
      </c>
      <c r="AD401" s="918">
        <v>3.94</v>
      </c>
      <c r="AE401" s="918">
        <v>3.5</v>
      </c>
      <c r="AF401" s="918">
        <v>2.37</v>
      </c>
      <c r="AG401" s="918">
        <v>10</v>
      </c>
      <c r="AH401" s="918">
        <v>-22.3</v>
      </c>
      <c r="AI401" s="918">
        <v>11.020000000000001</v>
      </c>
      <c r="AJ401" s="918">
        <v>-0.2</v>
      </c>
      <c r="AK401" s="918">
        <v>7.3</v>
      </c>
      <c r="AL401" s="930">
        <v>13930</v>
      </c>
      <c r="AM401" s="924">
        <v>19.2</v>
      </c>
      <c r="AN401" s="918">
        <v>0.75</v>
      </c>
      <c r="AO401" s="804">
        <f t="shared" si="111"/>
        <v>-11.838388405854488</v>
      </c>
      <c r="AP401" s="805">
        <f t="shared" si="112"/>
        <v>16.973692131058264</v>
      </c>
      <c r="AQ401" s="938">
        <f t="shared" si="113"/>
        <v>74.208854058037971</v>
      </c>
      <c r="AR401" s="704">
        <f>INDEX(Historical!$C$7:$C$1439,MATCH(B401,Historical!$B$7:$B$1446,0))*IF(AH401="n/a",1.03,IF(AH401&lt;0,1.01,IF(AH401&gt;10,1.1,(1+AH401/100))))</f>
        <v>2.8279999999999998</v>
      </c>
      <c r="AS401" s="937">
        <f t="shared" si="114"/>
        <v>3.1108000000000002</v>
      </c>
      <c r="AT401" s="937">
        <f t="shared" si="103"/>
        <v>3.3378884000000002</v>
      </c>
      <c r="AU401" s="937">
        <f t="shared" si="103"/>
        <v>3.5815542532000002</v>
      </c>
      <c r="AV401" s="937">
        <f t="shared" si="103"/>
        <v>3.8430077136835998</v>
      </c>
      <c r="AW401" s="704">
        <f t="shared" si="115"/>
        <v>16.701250366883603</v>
      </c>
      <c r="AX401" s="812">
        <f t="shared" si="116"/>
        <v>12.967816109079589</v>
      </c>
      <c r="AY401" s="997">
        <v>0.77</v>
      </c>
      <c r="AZ401" s="924">
        <v>5.7</v>
      </c>
      <c r="BA401" s="924">
        <v>-14.469999999999999</v>
      </c>
      <c r="BB401" s="924">
        <v>-2.54</v>
      </c>
      <c r="BC401" s="924">
        <v>-3.55</v>
      </c>
      <c r="BE401" s="666">
        <v>2003</v>
      </c>
      <c r="BF401" s="948" t="e">
        <f>#VALUE!</f>
        <v>#VALUE!</v>
      </c>
      <c r="BG401" s="933">
        <v>4.3</v>
      </c>
    </row>
    <row r="402" spans="1:59" ht="11.25" customHeight="1" x14ac:dyDescent="0.2">
      <c r="A402" s="764" t="s">
        <v>3857</v>
      </c>
      <c r="B402" s="856" t="s">
        <v>3858</v>
      </c>
      <c r="C402" s="994" t="s">
        <v>108</v>
      </c>
      <c r="D402" s="994" t="s">
        <v>118</v>
      </c>
      <c r="E402" s="794">
        <v>6</v>
      </c>
      <c r="F402" s="526">
        <v>798</v>
      </c>
      <c r="G402" s="526" t="s">
        <v>106</v>
      </c>
      <c r="H402" s="526" t="s">
        <v>106</v>
      </c>
      <c r="I402" s="934">
        <v>35.25</v>
      </c>
      <c r="J402" s="704">
        <f t="shared" si="104"/>
        <v>1.1347517730496455</v>
      </c>
      <c r="K402" s="537">
        <v>0.2</v>
      </c>
      <c r="L402" s="526">
        <v>2</v>
      </c>
      <c r="M402" s="695">
        <f t="shared" si="105"/>
        <v>0.4</v>
      </c>
      <c r="N402" s="526" t="s">
        <v>4207</v>
      </c>
      <c r="O402" s="645">
        <v>0.15</v>
      </c>
      <c r="P402" s="684">
        <v>43636</v>
      </c>
      <c r="Q402" s="684">
        <v>43651</v>
      </c>
      <c r="R402" s="695">
        <f t="shared" si="106"/>
        <v>33.33333333333335</v>
      </c>
      <c r="S402" s="761">
        <f>IF(INDEX(Historical!$D$7:$D$1439,MATCH(B402,Historical!$B$7:$B$1446,0))=0,"n/a",(INDEX(Historical!$C$7:$C$1439,MATCH(B402,Historical!$B$7:$B$1446,0))/INDEX(Historical!$D$7:$D$1439,MATCH(B402,Historical!$B$7:$B$1446,0))-1)*100)</f>
        <v>56.25</v>
      </c>
      <c r="T402" s="761">
        <f>IF(INDEX(Historical!$F$7:$F$1432,MATCH(B402,Historical!$B$7:$B$1446,0))=0,"n/a",((INDEX(Historical!$C$7:$C$1439,MATCH(B402,Historical!$B$7:$B$1446,0))/INDEX(Historical!$F$7:$F$1432,MATCH(B402,Historical!$B$7:$B$1446,0)))^(1/3)-1)*100)</f>
        <v>46.200886910643305</v>
      </c>
      <c r="U402" s="761">
        <f>IF(INDEX(Historical!$H$7:$H$1432,MATCH(B402,Historical!$B$7:$B$1446,0))=0,"n/a",((INDEX(Historical!$C$7:$C$1439,MATCH(B402,Historical!$B$7:$B$1446,0))/INDEX(Historical!$H$7:$H$1432,MATCH(B402,Historical!$B$7:$B$1446,0)))^(1/5)-1)*100)</f>
        <v>48.174814720429772</v>
      </c>
      <c r="V402" s="761">
        <f>IF(INDEX(Historical!$O$7:$O$1432,MATCH(B402,Historical!$B$7:$B$1446,0))=0,"n/a",((INDEX(Historical!$C$7:$C$1439,MATCH(B402,Historical!$B$7:$B$1446,0))/INDEX(Historical!$O$7:$O$1432,MATCH(B402,Historical!$B$7:$B$1446,0)))^(1/10)-1)*100)</f>
        <v>17.461894308801895</v>
      </c>
      <c r="W402" s="762">
        <f t="shared" si="107"/>
        <v>2.7588538716642348</v>
      </c>
      <c r="X402" s="763">
        <f t="shared" si="108"/>
        <v>2.3385832388558145</v>
      </c>
      <c r="Y402" s="705"/>
      <c r="Z402" s="704">
        <f t="shared" si="109"/>
        <v>20.304568527918786</v>
      </c>
      <c r="AA402" s="937">
        <f t="shared" si="110"/>
        <v>17.893401015228427</v>
      </c>
      <c r="AB402" s="641">
        <v>12</v>
      </c>
      <c r="AC402" s="933">
        <v>1.97</v>
      </c>
      <c r="AD402" s="933" t="s">
        <v>137</v>
      </c>
      <c r="AE402" s="918">
        <v>1.53</v>
      </c>
      <c r="AF402" s="918">
        <v>1.1599999999999999</v>
      </c>
      <c r="AG402" s="918">
        <v>6.5</v>
      </c>
      <c r="AH402" s="918">
        <v>-38.9</v>
      </c>
      <c r="AI402" s="918" t="s">
        <v>137</v>
      </c>
      <c r="AJ402" s="741">
        <v>20.599999999999998</v>
      </c>
      <c r="AK402" s="741" t="s">
        <v>137</v>
      </c>
      <c r="AL402" s="933">
        <v>537.55999999999995</v>
      </c>
      <c r="AM402" s="933">
        <v>3.5999999999999996</v>
      </c>
      <c r="AN402" s="933">
        <v>0</v>
      </c>
      <c r="AO402" s="804">
        <f t="shared" si="111"/>
        <v>31.416165478250988</v>
      </c>
      <c r="AP402" s="805">
        <f t="shared" si="112"/>
        <v>49.309566493479416</v>
      </c>
      <c r="AQ402" s="938">
        <f t="shared" si="113"/>
        <v>-3.9529162275895535</v>
      </c>
      <c r="AR402" s="704">
        <f>INDEX(Historical!$C$7:$C$1439,MATCH(B402,Historical!$B$7:$B$1446,0))*IF(AH402="n/a",1.03,IF(AH402&lt;0,1.01,IF(AH402&gt;10,1.1,(1+AH402/100))))</f>
        <v>0.2525</v>
      </c>
      <c r="AS402" s="937">
        <f t="shared" si="114"/>
        <v>0.260075</v>
      </c>
      <c r="AT402" s="937">
        <f t="shared" si="103"/>
        <v>0.26787725000000001</v>
      </c>
      <c r="AU402" s="937">
        <f t="shared" si="103"/>
        <v>0.27591356750000001</v>
      </c>
      <c r="AV402" s="937">
        <f t="shared" si="103"/>
        <v>0.28419097452500003</v>
      </c>
      <c r="AW402" s="704">
        <f t="shared" si="115"/>
        <v>1.3405567920249999</v>
      </c>
      <c r="AX402" s="812">
        <f t="shared" si="116"/>
        <v>3.8029979915602836</v>
      </c>
      <c r="AY402" s="790">
        <v>0.24</v>
      </c>
      <c r="AZ402" s="918">
        <v>7.4700000000000006</v>
      </c>
      <c r="BA402" s="918">
        <v>-14.11</v>
      </c>
      <c r="BB402" s="918">
        <v>-5.4899999999999993</v>
      </c>
      <c r="BC402" s="918">
        <v>-3.06</v>
      </c>
      <c r="BE402" s="666">
        <v>2014</v>
      </c>
      <c r="BF402" s="948" t="e">
        <f>#VALUE!</f>
        <v>#VALUE!</v>
      </c>
      <c r="BG402" s="933">
        <v>2.7</v>
      </c>
    </row>
    <row r="403" spans="1:59" s="840" customFormat="1" ht="11.25" customHeight="1" x14ac:dyDescent="0.2">
      <c r="A403" s="819" t="s">
        <v>1327</v>
      </c>
      <c r="B403" s="848" t="s">
        <v>1328</v>
      </c>
      <c r="C403" s="994" t="s">
        <v>108</v>
      </c>
      <c r="D403" s="994" t="s">
        <v>4376</v>
      </c>
      <c r="E403" s="820">
        <v>9</v>
      </c>
      <c r="F403" s="526">
        <v>466</v>
      </c>
      <c r="G403" s="1151" t="s">
        <v>37</v>
      </c>
      <c r="H403" s="1151" t="s">
        <v>37</v>
      </c>
      <c r="I403" s="821">
        <v>81.010000000000005</v>
      </c>
      <c r="J403" s="822">
        <f t="shared" si="104"/>
        <v>2.1725712874953707</v>
      </c>
      <c r="K403" s="823">
        <v>0.44</v>
      </c>
      <c r="L403" s="824">
        <v>4</v>
      </c>
      <c r="M403" s="825">
        <f t="shared" si="105"/>
        <v>1.76</v>
      </c>
      <c r="N403" s="826" t="s">
        <v>588</v>
      </c>
      <c r="O403" s="827">
        <v>0.38</v>
      </c>
      <c r="P403" s="828">
        <v>43546</v>
      </c>
      <c r="Q403" s="828">
        <v>43560</v>
      </c>
      <c r="R403" s="825">
        <f t="shared" si="106"/>
        <v>15.789473684210526</v>
      </c>
      <c r="S403" s="761">
        <f>IF(INDEX(Historical!$D$7:$D$1439,MATCH(B403,Historical!$B$7:$B$1446,0))=0,"n/a",(INDEX(Historical!$C$7:$C$1439,MATCH(B403,Historical!$B$7:$B$1446,0))/INDEX(Historical!$D$7:$D$1439,MATCH(B403,Historical!$B$7:$B$1446,0))-1)*100)</f>
        <v>16.799999999999994</v>
      </c>
      <c r="T403" s="761">
        <f>IF(INDEX(Historical!$F$7:$F$1432,MATCH(B403,Historical!$B$7:$B$1446,0))=0,"n/a",((INDEX(Historical!$C$7:$C$1439,MATCH(B403,Historical!$B$7:$B$1446,0))/INDEX(Historical!$F$7:$F$1432,MATCH(B403,Historical!$B$7:$B$1446,0)))^(1/3)-1)*100)</f>
        <v>12.698350957532734</v>
      </c>
      <c r="U403" s="761">
        <f>IF(INDEX(Historical!$H$7:$H$1432,MATCH(B403,Historical!$B$7:$B$1446,0))=0,"n/a",((INDEX(Historical!$C$7:$C$1439,MATCH(B403,Historical!$B$7:$B$1446,0))/INDEX(Historical!$H$7:$H$1432,MATCH(B403,Historical!$B$7:$B$1446,0)))^(1/5)-1)*100)</f>
        <v>10.908982403443112</v>
      </c>
      <c r="V403" s="761">
        <f>IF(INDEX(Historical!$O$7:$O$1432,MATCH(B403,Historical!$B$7:$B$1446,0))=0,"n/a",((INDEX(Historical!$C$7:$C$1439,MATCH(B403,Historical!$B$7:$B$1446,0))/INDEX(Historical!$O$7:$O$1432,MATCH(B403,Historical!$B$7:$B$1446,0)))^(1/10)-1)*100)</f>
        <v>7.4754941789725082</v>
      </c>
      <c r="W403" s="829">
        <f t="shared" si="107"/>
        <v>1.4592991636764983</v>
      </c>
      <c r="X403" s="830">
        <f t="shared" si="108"/>
        <v>0.72244916579093454</v>
      </c>
      <c r="Y403" s="851"/>
      <c r="Z403" s="822">
        <f t="shared" si="109"/>
        <v>40</v>
      </c>
      <c r="AA403" s="832">
        <f t="shared" si="110"/>
        <v>18.411363636363635</v>
      </c>
      <c r="AB403" s="824">
        <v>12</v>
      </c>
      <c r="AC403" s="833">
        <v>4.4000000000000004</v>
      </c>
      <c r="AD403" s="833">
        <v>2.2999999999999998</v>
      </c>
      <c r="AE403" s="833">
        <v>7.39</v>
      </c>
      <c r="AF403" s="833">
        <v>2.1</v>
      </c>
      <c r="AG403" s="833">
        <v>12.1</v>
      </c>
      <c r="AH403" s="833">
        <v>35.099999999999994</v>
      </c>
      <c r="AI403" s="833">
        <v>6.04</v>
      </c>
      <c r="AJ403" s="833">
        <v>15.1</v>
      </c>
      <c r="AK403" s="833">
        <v>8</v>
      </c>
      <c r="AL403" s="834">
        <v>2390</v>
      </c>
      <c r="AM403" s="835">
        <v>1.0999999999999999</v>
      </c>
      <c r="AN403" s="833">
        <v>0.1</v>
      </c>
      <c r="AO403" s="836">
        <f t="shared" si="111"/>
        <v>-5.3298099454251524</v>
      </c>
      <c r="AP403" s="837">
        <f t="shared" si="112"/>
        <v>13.081553690938483</v>
      </c>
      <c r="AQ403" s="838">
        <f t="shared" si="113"/>
        <v>31.087525699203724</v>
      </c>
      <c r="AR403" s="704">
        <f>INDEX(Historical!$C$7:$C$1439,MATCH(B403,Historical!$B$7:$B$1446,0))*IF(AH403="n/a",1.03,IF(AH403&lt;0,1.01,IF(AH403&gt;10,1.1,(1+AH403/100))))</f>
        <v>1.6060000000000001</v>
      </c>
      <c r="AS403" s="832">
        <f t="shared" si="114"/>
        <v>1.7030024000000001</v>
      </c>
      <c r="AT403" s="832">
        <f t="shared" si="103"/>
        <v>1.8392425920000002</v>
      </c>
      <c r="AU403" s="832">
        <f t="shared" si="103"/>
        <v>1.9863819993600003</v>
      </c>
      <c r="AV403" s="832">
        <f t="shared" si="103"/>
        <v>2.1452925593088006</v>
      </c>
      <c r="AW403" s="822">
        <f t="shared" si="115"/>
        <v>9.2799195506688008</v>
      </c>
      <c r="AX403" s="839">
        <f t="shared" si="116"/>
        <v>11.455276571619306</v>
      </c>
      <c r="AY403" s="998">
        <v>1.06</v>
      </c>
      <c r="AZ403" s="835">
        <v>22.52</v>
      </c>
      <c r="BA403" s="835">
        <v>-14.729999999999999</v>
      </c>
      <c r="BB403" s="835">
        <v>0.59</v>
      </c>
      <c r="BC403" s="835">
        <v>-0.4</v>
      </c>
      <c r="BD403" s="964"/>
      <c r="BE403" s="666">
        <v>2011</v>
      </c>
      <c r="BF403" s="948" t="e">
        <f>#VALUE!</f>
        <v>#VALUE!</v>
      </c>
      <c r="BG403" s="895">
        <v>1.4000000000000001</v>
      </c>
    </row>
    <row r="404" spans="1:59" ht="11.25" customHeight="1" x14ac:dyDescent="0.2">
      <c r="A404" s="611" t="s">
        <v>1332</v>
      </c>
      <c r="B404" s="927" t="s">
        <v>1333</v>
      </c>
      <c r="C404" s="994" t="s">
        <v>128</v>
      </c>
      <c r="D404" s="994" t="s">
        <v>4364</v>
      </c>
      <c r="E404" s="794">
        <v>8</v>
      </c>
      <c r="F404" s="526">
        <v>540</v>
      </c>
      <c r="G404" s="526" t="s">
        <v>115</v>
      </c>
      <c r="H404" s="526" t="s">
        <v>115</v>
      </c>
      <c r="I404" s="918">
        <v>94.69</v>
      </c>
      <c r="J404" s="704">
        <f t="shared" si="104"/>
        <v>2.6401943183018273</v>
      </c>
      <c r="K404" s="929">
        <v>0.625</v>
      </c>
      <c r="L404" s="641">
        <v>4</v>
      </c>
      <c r="M404" s="695">
        <f t="shared" si="105"/>
        <v>2.5</v>
      </c>
      <c r="N404" s="923" t="s">
        <v>413</v>
      </c>
      <c r="O404" s="797">
        <v>0.6</v>
      </c>
      <c r="P404" s="917">
        <v>43371</v>
      </c>
      <c r="Q404" s="917">
        <v>43398</v>
      </c>
      <c r="R404" s="695">
        <f t="shared" si="106"/>
        <v>4.1666666666666705</v>
      </c>
      <c r="S404" s="761">
        <f>IF(INDEX(Historical!$D$7:$D$1439,MATCH(B404,Historical!$B$7:$B$1446,0))=0,"n/a",(INDEX(Historical!$C$7:$C$1439,MATCH(B404,Historical!$B$7:$B$1446,0))/INDEX(Historical!$D$7:$D$1439,MATCH(B404,Historical!$B$7:$B$1446,0))-1)*100)</f>
        <v>15.476190476190466</v>
      </c>
      <c r="T404" s="761">
        <f>IF(INDEX(Historical!$F$7:$F$1432,MATCH(B404,Historical!$B$7:$B$1446,0))=0,"n/a",((INDEX(Historical!$C$7:$C$1439,MATCH(B404,Historical!$B$7:$B$1446,0))/INDEX(Historical!$F$7:$F$1432,MATCH(B404,Historical!$B$7:$B$1446,0)))^(1/3)-1)*100)</f>
        <v>12.349689762573735</v>
      </c>
      <c r="U404" s="761">
        <f>IF(INDEX(Historical!$H$7:$H$1432,MATCH(B404,Historical!$B$7:$B$1446,0))=0,"n/a",((INDEX(Historical!$C$7:$C$1439,MATCH(B404,Historical!$B$7:$B$1446,0))/INDEX(Historical!$H$7:$H$1432,MATCH(B404,Historical!$B$7:$B$1446,0)))^(1/5)-1)*100)</f>
        <v>11.613503702063532</v>
      </c>
      <c r="V404" s="761">
        <f>IF(INDEX(Historical!$O$7:$O$1432,MATCH(B404,Historical!$B$7:$B$1446,0))=0,"n/a",((INDEX(Historical!$C$7:$C$1439,MATCH(B404,Historical!$B$7:$B$1446,0))/INDEX(Historical!$O$7:$O$1432,MATCH(B404,Historical!$B$7:$B$1446,0)))^(1/10)-1)*100)</f>
        <v>16.872990485421326</v>
      </c>
      <c r="W404" s="762">
        <f t="shared" si="107"/>
        <v>0.688289589927635</v>
      </c>
      <c r="X404" s="763">
        <f t="shared" si="108"/>
        <v>2.7651199290627457</v>
      </c>
      <c r="Y404" s="707"/>
      <c r="Z404" s="704">
        <f t="shared" si="109"/>
        <v>40.387722132471723</v>
      </c>
      <c r="AA404" s="937">
        <f t="shared" si="110"/>
        <v>15.297253634894991</v>
      </c>
      <c r="AB404" s="641">
        <v>12</v>
      </c>
      <c r="AC404" s="918">
        <v>6.19</v>
      </c>
      <c r="AD404" s="918">
        <v>8.0500000000000007</v>
      </c>
      <c r="AE404" s="918">
        <v>1.1000000000000001</v>
      </c>
      <c r="AF404" s="918">
        <v>2.7</v>
      </c>
      <c r="AG404" s="918">
        <v>16</v>
      </c>
      <c r="AH404" s="918">
        <v>-15.8</v>
      </c>
      <c r="AI404" s="918">
        <v>7.4300000000000006</v>
      </c>
      <c r="AJ404" s="918">
        <v>4.2</v>
      </c>
      <c r="AK404" s="918">
        <v>1.9</v>
      </c>
      <c r="AL404" s="930">
        <v>6430</v>
      </c>
      <c r="AM404" s="924">
        <v>0.5</v>
      </c>
      <c r="AN404" s="918">
        <v>0.88</v>
      </c>
      <c r="AO404" s="804">
        <f t="shared" si="111"/>
        <v>-1.0435556145296321</v>
      </c>
      <c r="AP404" s="805">
        <f t="shared" si="112"/>
        <v>14.253698020365359</v>
      </c>
      <c r="AQ404" s="938">
        <f t="shared" si="113"/>
        <v>35.486915832762179</v>
      </c>
      <c r="AR404" s="704">
        <f>INDEX(Historical!$C$7:$C$1439,MATCH(B404,Historical!$B$7:$B$1446,0))*IF(AH404="n/a",1.03,IF(AH404&lt;0,1.01,IF(AH404&gt;10,1.1,(1+AH404/100))))</f>
        <v>2.4492499999999997</v>
      </c>
      <c r="AS404" s="937">
        <f t="shared" si="114"/>
        <v>2.6312292749999999</v>
      </c>
      <c r="AT404" s="937">
        <f t="shared" si="103"/>
        <v>2.6812226312249998</v>
      </c>
      <c r="AU404" s="937">
        <f t="shared" si="103"/>
        <v>2.7321658612182746</v>
      </c>
      <c r="AV404" s="937">
        <f t="shared" si="103"/>
        <v>2.7840770125814216</v>
      </c>
      <c r="AW404" s="704">
        <f t="shared" si="115"/>
        <v>13.277944780024695</v>
      </c>
      <c r="AX404" s="812">
        <f t="shared" si="116"/>
        <v>14.022541746778641</v>
      </c>
      <c r="AY404" s="997">
        <v>0.71</v>
      </c>
      <c r="AZ404" s="924">
        <v>8.81</v>
      </c>
      <c r="BA404" s="924">
        <v>-28.26</v>
      </c>
      <c r="BB404" s="924">
        <v>0.36</v>
      </c>
      <c r="BC404" s="924">
        <v>-5.2299999999999995</v>
      </c>
      <c r="BE404" s="666">
        <v>2011</v>
      </c>
      <c r="BF404" s="948" t="e">
        <f>#VALUE!</f>
        <v>#VALUE!</v>
      </c>
      <c r="BG404" s="933">
        <v>7.6</v>
      </c>
    </row>
    <row r="405" spans="1:59" ht="11.25" customHeight="1" x14ac:dyDescent="0.2">
      <c r="A405" s="611" t="s">
        <v>3923</v>
      </c>
      <c r="B405" s="927" t="s">
        <v>3924</v>
      </c>
      <c r="C405" s="994" t="s">
        <v>4356</v>
      </c>
      <c r="D405" s="994" t="s">
        <v>4357</v>
      </c>
      <c r="E405" s="794">
        <v>5</v>
      </c>
      <c r="F405" s="526">
        <v>804</v>
      </c>
      <c r="G405" s="526" t="s">
        <v>106</v>
      </c>
      <c r="H405" s="526" t="s">
        <v>106</v>
      </c>
      <c r="I405" s="926">
        <v>11.41</v>
      </c>
      <c r="J405" s="704">
        <f t="shared" si="104"/>
        <v>6.3102541630148989</v>
      </c>
      <c r="K405" s="929">
        <v>0.18</v>
      </c>
      <c r="L405" s="641">
        <v>4</v>
      </c>
      <c r="M405" s="695">
        <f t="shared" si="105"/>
        <v>0.72</v>
      </c>
      <c r="N405" s="923" t="s">
        <v>517</v>
      </c>
      <c r="O405" s="797">
        <v>0.17</v>
      </c>
      <c r="P405" s="919">
        <v>43146</v>
      </c>
      <c r="Q405" s="919">
        <v>43159</v>
      </c>
      <c r="R405" s="695">
        <f t="shared" si="106"/>
        <v>5.8823529411764595</v>
      </c>
      <c r="S405" s="761">
        <f>IF(INDEX(Historical!$D$7:$D$1439,MATCH(B405,Historical!$B$7:$B$1446,0))=0,"n/a",(INDEX(Historical!$C$7:$C$1439,MATCH(B405,Historical!$B$7:$B$1446,0))/INDEX(Historical!$D$7:$D$1439,MATCH(B405,Historical!$B$7:$B$1446,0))-1)*100)</f>
        <v>7.0631970260222943</v>
      </c>
      <c r="T405" s="761">
        <f>IF(INDEX(Historical!$F$7:$F$1432,MATCH(B405,Historical!$B$7:$B$1446,0))=0,"n/a",((INDEX(Historical!$C$7:$C$1439,MATCH(B405,Historical!$B$7:$B$1446,0))/INDEX(Historical!$F$7:$F$1432,MATCH(B405,Historical!$B$7:$B$1446,0)))^(1/3)-1)*100)</f>
        <v>15.277587606658072</v>
      </c>
      <c r="U405" s="761">
        <f>IF(INDEX(Historical!$H$7:$H$1432,MATCH(B405,Historical!$B$7:$B$1446,0))=0,"n/a",((INDEX(Historical!$C$7:$C$1439,MATCH(B405,Historical!$B$7:$B$1446,0))/INDEX(Historical!$H$7:$H$1432,MATCH(B405,Historical!$B$7:$B$1446,0)))^(1/5)-1)*100)</f>
        <v>9.8560543306117623</v>
      </c>
      <c r="V405" s="761" t="str">
        <f>IF(INDEX(Historical!$O$7:$O$1432,MATCH(B405,Historical!$B$7:$B$1446,0))=0,"n/a",((INDEX(Historical!$C$7:$C$1439,MATCH(B405,Historical!$B$7:$B$1446,0))/INDEX(Historical!$O$7:$O$1432,MATCH(B405,Historical!$B$7:$B$1446,0)))^(1/10)-1)*100)</f>
        <v>n/a</v>
      </c>
      <c r="W405" s="762" t="str">
        <f t="shared" si="107"/>
        <v>n/a</v>
      </c>
      <c r="X405" s="763">
        <f t="shared" si="108"/>
        <v>0.19175202977843897</v>
      </c>
      <c r="Y405" s="928"/>
      <c r="Z405" s="704">
        <f t="shared" si="109"/>
        <v>105.88235294117645</v>
      </c>
      <c r="AA405" s="937">
        <f t="shared" si="110"/>
        <v>16.77941176470588</v>
      </c>
      <c r="AB405" s="641">
        <v>12</v>
      </c>
      <c r="AC405" s="918">
        <v>0.68</v>
      </c>
      <c r="AD405" s="918" t="s">
        <v>137</v>
      </c>
      <c r="AE405" s="918">
        <v>2.1800000000000002</v>
      </c>
      <c r="AF405" s="918">
        <v>0.99</v>
      </c>
      <c r="AG405" s="918">
        <v>5.8999999999999995</v>
      </c>
      <c r="AH405" s="920">
        <v>-14.299999999999999</v>
      </c>
      <c r="AI405" s="920" t="s">
        <v>137</v>
      </c>
      <c r="AJ405" s="918">
        <v>51.4</v>
      </c>
      <c r="AK405" s="918" t="s">
        <v>137</v>
      </c>
      <c r="AL405" s="930">
        <v>1230</v>
      </c>
      <c r="AM405" s="924">
        <v>2</v>
      </c>
      <c r="AN405" s="920">
        <v>0.81</v>
      </c>
      <c r="AO405" s="804">
        <f t="shared" si="111"/>
        <v>-0.61310327107921836</v>
      </c>
      <c r="AP405" s="805">
        <f t="shared" si="112"/>
        <v>16.166308493626662</v>
      </c>
      <c r="AQ405" s="938">
        <f t="shared" si="113"/>
        <v>-14.075956935962397</v>
      </c>
      <c r="AR405" s="704">
        <f>INDEX(Historical!$C$7:$C$1439,MATCH(B405,Historical!$B$7:$B$1446,0))*IF(AH405="n/a",1.03,IF(AH405&lt;0,1.01,IF(AH405&gt;10,1.1,(1+AH405/100))))</f>
        <v>0.72719999999999996</v>
      </c>
      <c r="AS405" s="937">
        <f t="shared" si="114"/>
        <v>0.74901600000000002</v>
      </c>
      <c r="AT405" s="937">
        <f t="shared" si="103"/>
        <v>0.77148648000000009</v>
      </c>
      <c r="AU405" s="937">
        <f t="shared" si="103"/>
        <v>0.79463107440000014</v>
      </c>
      <c r="AV405" s="937">
        <f t="shared" si="103"/>
        <v>0.8184700066320002</v>
      </c>
      <c r="AW405" s="704">
        <f t="shared" si="115"/>
        <v>3.8608035610320006</v>
      </c>
      <c r="AX405" s="812">
        <f t="shared" si="116"/>
        <v>33.837016310534622</v>
      </c>
      <c r="AY405" s="997">
        <v>1.42</v>
      </c>
      <c r="AZ405" s="924">
        <v>22.82</v>
      </c>
      <c r="BA405" s="924">
        <v>-26.91</v>
      </c>
      <c r="BB405" s="924">
        <v>1.53</v>
      </c>
      <c r="BC405" s="924">
        <v>-6.68</v>
      </c>
      <c r="BE405" s="666">
        <v>2014</v>
      </c>
      <c r="BF405" s="948" t="e">
        <f>#VALUE!</f>
        <v>#VALUE!</v>
      </c>
      <c r="BG405" s="933">
        <v>3.2</v>
      </c>
    </row>
    <row r="406" spans="1:59" ht="11.25" customHeight="1" x14ac:dyDescent="0.2">
      <c r="A406" s="106" t="s">
        <v>2409</v>
      </c>
      <c r="B406" s="633" t="s">
        <v>2410</v>
      </c>
      <c r="C406" s="994" t="s">
        <v>4227</v>
      </c>
      <c r="D406" s="994" t="s">
        <v>4363</v>
      </c>
      <c r="E406" s="794">
        <v>5</v>
      </c>
      <c r="F406" s="526">
        <v>860</v>
      </c>
      <c r="G406" s="526" t="s">
        <v>106</v>
      </c>
      <c r="H406" s="526" t="s">
        <v>106</v>
      </c>
      <c r="I406" s="926">
        <v>53.7</v>
      </c>
      <c r="J406" s="704">
        <f t="shared" si="104"/>
        <v>2.3463687150837989</v>
      </c>
      <c r="K406" s="929">
        <v>0.315</v>
      </c>
      <c r="L406" s="641">
        <v>4</v>
      </c>
      <c r="M406" s="695">
        <f t="shared" si="105"/>
        <v>1.26</v>
      </c>
      <c r="N406" s="923" t="s">
        <v>4466</v>
      </c>
      <c r="O406" s="797">
        <v>0.3</v>
      </c>
      <c r="P406" s="917">
        <v>43502</v>
      </c>
      <c r="Q406" s="917">
        <v>43525</v>
      </c>
      <c r="R406" s="695">
        <f t="shared" si="106"/>
        <v>5.0000000000000044</v>
      </c>
      <c r="S406" s="761">
        <f>IF(INDEX(Historical!$D$7:$D$1439,MATCH(B406,Historical!$B$7:$B$1446,0))=0,"n/a",(INDEX(Historical!$C$7:$C$1439,MATCH(B406,Historical!$B$7:$B$1446,0))/INDEX(Historical!$D$7:$D$1439,MATCH(B406,Historical!$B$7:$B$1446,0))-1)*100)</f>
        <v>11.368909512761016</v>
      </c>
      <c r="T406" s="761">
        <f>IF(INDEX(Historical!$F$7:$F$1432,MATCH(B406,Historical!$B$7:$B$1446,0))=0,"n/a",((INDEX(Historical!$C$7:$C$1439,MATCH(B406,Historical!$B$7:$B$1446,0))/INDEX(Historical!$F$7:$F$1432,MATCH(B406,Historical!$B$7:$B$1446,0)))^(1/3)-1)*100)</f>
        <v>7.7217345015941907</v>
      </c>
      <c r="U406" s="761">
        <f>IF(INDEX(Historical!$H$7:$H$1432,MATCH(B406,Historical!$B$7:$B$1446,0))=0,"n/a",((INDEX(Historical!$C$7:$C$1439,MATCH(B406,Historical!$B$7:$B$1446,0))/INDEX(Historical!$H$7:$H$1432,MATCH(B406,Historical!$B$7:$B$1446,0)))^(1/5)-1)*100)</f>
        <v>5.9223841048812176</v>
      </c>
      <c r="V406" s="761">
        <f>IF(INDEX(Historical!$O$7:$O$1432,MATCH(B406,Historical!$B$7:$B$1446,0))=0,"n/a",((INDEX(Historical!$C$7:$C$1439,MATCH(B406,Historical!$B$7:$B$1446,0))/INDEX(Historical!$O$7:$O$1432,MATCH(B406,Historical!$B$7:$B$1446,0)))^(1/10)-1)*100)</f>
        <v>8.1632460494987846</v>
      </c>
      <c r="W406" s="762">
        <f t="shared" si="107"/>
        <v>0.72549376424159684</v>
      </c>
      <c r="X406" s="763">
        <f t="shared" si="108"/>
        <v>0.32012887053411987</v>
      </c>
      <c r="Y406" s="928"/>
      <c r="Z406" s="704">
        <f t="shared" si="109"/>
        <v>28.50678733031674</v>
      </c>
      <c r="AA406" s="937">
        <f t="shared" si="110"/>
        <v>12.149321266968327</v>
      </c>
      <c r="AB406" s="641">
        <v>12</v>
      </c>
      <c r="AC406" s="918">
        <v>4.42</v>
      </c>
      <c r="AD406" s="918">
        <v>1.55</v>
      </c>
      <c r="AE406" s="918">
        <v>3.5</v>
      </c>
      <c r="AF406" s="918">
        <v>3.28</v>
      </c>
      <c r="AG406" s="918">
        <v>29.4</v>
      </c>
      <c r="AH406" s="918">
        <v>42.3</v>
      </c>
      <c r="AI406" s="918">
        <v>4.7699999999999996</v>
      </c>
      <c r="AJ406" s="918">
        <v>18.5</v>
      </c>
      <c r="AK406" s="918">
        <v>7.85</v>
      </c>
      <c r="AL406" s="930">
        <v>247750</v>
      </c>
      <c r="AM406" s="924">
        <v>0.05</v>
      </c>
      <c r="AN406" s="918">
        <v>0.35</v>
      </c>
      <c r="AO406" s="804">
        <f t="shared" si="111"/>
        <v>-3.8805684470033111</v>
      </c>
      <c r="AP406" s="805">
        <f t="shared" si="112"/>
        <v>8.268752819965016</v>
      </c>
      <c r="AQ406" s="938">
        <f t="shared" si="113"/>
        <v>33.082720734396531</v>
      </c>
      <c r="AR406" s="704">
        <f>INDEX(Historical!$C$7:$C$1439,MATCH(B406,Historical!$B$7:$B$1446,0))*IF(AH406="n/a",1.03,IF(AH406&lt;0,1.01,IF(AH406&gt;10,1.1,(1+AH406/100))))</f>
        <v>1.32</v>
      </c>
      <c r="AS406" s="937">
        <f t="shared" si="114"/>
        <v>1.3829640000000001</v>
      </c>
      <c r="AT406" s="937">
        <f t="shared" si="103"/>
        <v>1.4915266740000002</v>
      </c>
      <c r="AU406" s="937">
        <f t="shared" si="103"/>
        <v>1.6086115179090001</v>
      </c>
      <c r="AV406" s="937">
        <f t="shared" si="103"/>
        <v>1.7348875220648567</v>
      </c>
      <c r="AW406" s="704">
        <f t="shared" si="115"/>
        <v>7.5379897139738574</v>
      </c>
      <c r="AX406" s="812">
        <f t="shared" si="116"/>
        <v>14.037224793247404</v>
      </c>
      <c r="AY406" s="997">
        <v>0.78</v>
      </c>
      <c r="AZ406" s="924">
        <v>26.77</v>
      </c>
      <c r="BA406" s="924">
        <v>-6.77</v>
      </c>
      <c r="BB406" s="924">
        <v>4.72</v>
      </c>
      <c r="BC406" s="924">
        <v>9.7199999999999989</v>
      </c>
      <c r="BE406" s="666">
        <v>2015</v>
      </c>
      <c r="BF406" s="948" t="e">
        <f>#VALUE!</f>
        <v>#VALUE!</v>
      </c>
      <c r="BG406" s="933">
        <v>16.5</v>
      </c>
    </row>
    <row r="407" spans="1:59" ht="11.25" customHeight="1" x14ac:dyDescent="0.2">
      <c r="A407" s="537" t="s">
        <v>1348</v>
      </c>
      <c r="B407" s="927" t="s">
        <v>1349</v>
      </c>
      <c r="C407" s="994" t="s">
        <v>4227</v>
      </c>
      <c r="D407" s="994" t="s">
        <v>4406</v>
      </c>
      <c r="E407" s="794">
        <v>8</v>
      </c>
      <c r="F407" s="526">
        <v>538</v>
      </c>
      <c r="G407" s="526" t="s">
        <v>106</v>
      </c>
      <c r="H407" s="526" t="s">
        <v>106</v>
      </c>
      <c r="I407" s="926">
        <v>261.41000000000003</v>
      </c>
      <c r="J407" s="704">
        <f t="shared" si="104"/>
        <v>0.71917677212042375</v>
      </c>
      <c r="K407" s="929">
        <v>0.47</v>
      </c>
      <c r="L407" s="641">
        <v>4</v>
      </c>
      <c r="M407" s="695">
        <f t="shared" si="105"/>
        <v>1.88</v>
      </c>
      <c r="N407" s="923" t="s">
        <v>380</v>
      </c>
      <c r="O407" s="797">
        <v>0.39</v>
      </c>
      <c r="P407" s="917">
        <v>43382</v>
      </c>
      <c r="Q407" s="917">
        <v>43391</v>
      </c>
      <c r="R407" s="695">
        <f t="shared" si="106"/>
        <v>20.5128205128205</v>
      </c>
      <c r="S407" s="761">
        <f>IF(INDEX(Historical!$D$7:$D$1439,MATCH(B407,Historical!$B$7:$B$1446,0))=0,"n/a",(INDEX(Historical!$C$7:$C$1439,MATCH(B407,Historical!$B$7:$B$1446,0))/INDEX(Historical!$D$7:$D$1439,MATCH(B407,Historical!$B$7:$B$1446,0))-1)*100)</f>
        <v>16.312056737588641</v>
      </c>
      <c r="T407" s="761">
        <f>IF(INDEX(Historical!$F$7:$F$1432,MATCH(B407,Historical!$B$7:$B$1446,0))=0,"n/a",((INDEX(Historical!$C$7:$C$1439,MATCH(B407,Historical!$B$7:$B$1446,0))/INDEX(Historical!$F$7:$F$1432,MATCH(B407,Historical!$B$7:$B$1446,0)))^(1/3)-1)*100)</f>
        <v>16.024983766140121</v>
      </c>
      <c r="U407" s="761">
        <f>IF(INDEX(Historical!$H$7:$H$1432,MATCH(B407,Historical!$B$7:$B$1446,0))=0,"n/a",((INDEX(Historical!$C$7:$C$1439,MATCH(B407,Historical!$B$7:$B$1446,0))/INDEX(Historical!$H$7:$H$1432,MATCH(B407,Historical!$B$7:$B$1446,0)))^(1/5)-1)*100)</f>
        <v>18.562995052566443</v>
      </c>
      <c r="V407" s="761" t="str">
        <f>IF(INDEX(Historical!$O$7:$O$1432,MATCH(B407,Historical!$B$7:$B$1446,0))=0,"n/a",((INDEX(Historical!$C$7:$C$1439,MATCH(B407,Historical!$B$7:$B$1446,0))/INDEX(Historical!$O$7:$O$1432,MATCH(B407,Historical!$B$7:$B$1446,0)))^(1/10)-1)*100)</f>
        <v>n/a</v>
      </c>
      <c r="W407" s="762" t="str">
        <f t="shared" si="107"/>
        <v>n/a</v>
      </c>
      <c r="X407" s="763">
        <f t="shared" si="108"/>
        <v>1.4850396042053153</v>
      </c>
      <c r="Y407" s="723"/>
      <c r="Z407" s="704">
        <f t="shared" si="109"/>
        <v>33.392539964476022</v>
      </c>
      <c r="AA407" s="937">
        <f t="shared" si="110"/>
        <v>46.4316163410302</v>
      </c>
      <c r="AB407" s="641">
        <v>7</v>
      </c>
      <c r="AC407" s="918">
        <v>5.63</v>
      </c>
      <c r="AD407" s="918">
        <v>3.09</v>
      </c>
      <c r="AE407" s="918">
        <v>10.86</v>
      </c>
      <c r="AF407" s="918">
        <v>24.32</v>
      </c>
      <c r="AG407" s="918">
        <v>54.7</v>
      </c>
      <c r="AH407" s="918">
        <v>29.099999999999998</v>
      </c>
      <c r="AI407" s="918">
        <v>13.18</v>
      </c>
      <c r="AJ407" s="918">
        <v>12.5</v>
      </c>
      <c r="AK407" s="918">
        <v>15.03</v>
      </c>
      <c r="AL407" s="930">
        <v>69850</v>
      </c>
      <c r="AM407" s="924">
        <v>0.1</v>
      </c>
      <c r="AN407" s="918">
        <v>0.15</v>
      </c>
      <c r="AO407" s="804">
        <f t="shared" si="111"/>
        <v>-27.149444516343333</v>
      </c>
      <c r="AP407" s="805">
        <f t="shared" si="112"/>
        <v>19.282171824686866</v>
      </c>
      <c r="AQ407" s="938">
        <f t="shared" si="113"/>
        <v>608.43078840611747</v>
      </c>
      <c r="AR407" s="704">
        <f>INDEX(Historical!$C$7:$C$1439,MATCH(B407,Historical!$B$7:$B$1446,0))*IF(AH407="n/a",1.03,IF(AH407&lt;0,1.01,IF(AH407&gt;10,1.1,(1+AH407/100))))</f>
        <v>1.804</v>
      </c>
      <c r="AS407" s="937">
        <f t="shared" si="114"/>
        <v>1.9844000000000002</v>
      </c>
      <c r="AT407" s="937">
        <f t="shared" ref="AT407:AV426" si="118">IF($AK407="n/a",1.03*AS407,IF($AK407&lt;0,1.01*AS407,IF($AK407&gt;10,1.1*AS407,(1+$AK407/100)*AS407)))</f>
        <v>2.1828400000000006</v>
      </c>
      <c r="AU407" s="937">
        <f t="shared" si="118"/>
        <v>2.4011240000000007</v>
      </c>
      <c r="AV407" s="937">
        <f t="shared" si="118"/>
        <v>2.6412364000000008</v>
      </c>
      <c r="AW407" s="704">
        <f t="shared" si="115"/>
        <v>11.013600400000001</v>
      </c>
      <c r="AX407" s="812">
        <f t="shared" si="116"/>
        <v>4.2131519069660683</v>
      </c>
      <c r="AY407" s="997">
        <v>1.19</v>
      </c>
      <c r="AZ407" s="924">
        <v>56.989999999999995</v>
      </c>
      <c r="BA407" s="924">
        <v>0.27</v>
      </c>
      <c r="BB407" s="924">
        <v>10.530000000000001</v>
      </c>
      <c r="BC407" s="924">
        <v>20.54</v>
      </c>
      <c r="BE407" s="666">
        <v>2011</v>
      </c>
      <c r="BF407" s="948" t="e">
        <f>#VALUE!</f>
        <v>#VALUE!</v>
      </c>
      <c r="BG407" s="933">
        <v>27.800000000000004</v>
      </c>
    </row>
    <row r="408" spans="1:59" ht="11.25" customHeight="1" x14ac:dyDescent="0.2">
      <c r="A408" s="764" t="s">
        <v>3861</v>
      </c>
      <c r="B408" s="856" t="s">
        <v>3862</v>
      </c>
      <c r="C408" s="994" t="s">
        <v>123</v>
      </c>
      <c r="D408" s="994" t="s">
        <v>4208</v>
      </c>
      <c r="E408" s="794">
        <v>5</v>
      </c>
      <c r="F408" s="526">
        <v>842</v>
      </c>
      <c r="G408" s="526" t="s">
        <v>106</v>
      </c>
      <c r="H408" s="526" t="s">
        <v>106</v>
      </c>
      <c r="I408" s="934">
        <v>83.35</v>
      </c>
      <c r="J408" s="704">
        <f t="shared" si="104"/>
        <v>1.0797840431913619</v>
      </c>
      <c r="K408" s="537">
        <v>0.45</v>
      </c>
      <c r="L408" s="526">
        <v>2</v>
      </c>
      <c r="M408" s="695">
        <f t="shared" si="105"/>
        <v>0.9</v>
      </c>
      <c r="N408" s="526" t="s">
        <v>401</v>
      </c>
      <c r="O408" s="645">
        <v>0.44</v>
      </c>
      <c r="P408" s="684">
        <v>43420</v>
      </c>
      <c r="Q408" s="684">
        <v>43433</v>
      </c>
      <c r="R408" s="695">
        <f t="shared" si="106"/>
        <v>2.2727272727272747</v>
      </c>
      <c r="S408" s="761">
        <f>IF(INDEX(Historical!$D$7:$D$1439,MATCH(B408,Historical!$B$7:$B$1446,0))=0,"n/a",(INDEX(Historical!$C$7:$C$1439,MATCH(B408,Historical!$B$7:$B$1446,0))/INDEX(Historical!$D$7:$D$1439,MATCH(B408,Historical!$B$7:$B$1446,0))-1)*100)</f>
        <v>15.58441558441559</v>
      </c>
      <c r="T408" s="761">
        <f>IF(INDEX(Historical!$F$7:$F$1432,MATCH(B408,Historical!$B$7:$B$1446,0))=0,"n/a",((INDEX(Historical!$C$7:$C$1439,MATCH(B408,Historical!$B$7:$B$1446,0))/INDEX(Historical!$F$7:$F$1432,MATCH(B408,Historical!$B$7:$B$1446,0)))^(1/3)-1)*100)</f>
        <v>13.419237660068051</v>
      </c>
      <c r="U408" s="761">
        <f>IF(INDEX(Historical!$H$7:$H$1432,MATCH(B408,Historical!$B$7:$B$1446,0))=0,"n/a",((INDEX(Historical!$C$7:$C$1439,MATCH(B408,Historical!$B$7:$B$1446,0))/INDEX(Historical!$H$7:$H$1432,MATCH(B408,Historical!$B$7:$B$1446,0)))^(1/5)-1)*100)</f>
        <v>12.22354940932593</v>
      </c>
      <c r="V408" s="761">
        <f>IF(INDEX(Historical!$O$7:$O$1432,MATCH(B408,Historical!$B$7:$B$1446,0))=0,"n/a",((INDEX(Historical!$C$7:$C$1439,MATCH(B408,Historical!$B$7:$B$1446,0))/INDEX(Historical!$O$7:$O$1432,MATCH(B408,Historical!$B$7:$B$1446,0)))^(1/10)-1)*100)</f>
        <v>24.433982430244995</v>
      </c>
      <c r="W408" s="762">
        <f t="shared" si="107"/>
        <v>0.50026840463776856</v>
      </c>
      <c r="X408" s="763">
        <f t="shared" si="108"/>
        <v>2.9103689069823639</v>
      </c>
      <c r="Y408" s="705"/>
      <c r="Z408" s="704">
        <f t="shared" si="109"/>
        <v>22.72727272727273</v>
      </c>
      <c r="AA408" s="937">
        <f t="shared" si="110"/>
        <v>21.047979797979796</v>
      </c>
      <c r="AB408" s="641">
        <v>12</v>
      </c>
      <c r="AC408" s="933">
        <v>3.96</v>
      </c>
      <c r="AD408" s="933">
        <v>2.81</v>
      </c>
      <c r="AE408" s="918">
        <v>1.43</v>
      </c>
      <c r="AF408" s="918">
        <v>2.4700000000000002</v>
      </c>
      <c r="AG408" s="918">
        <v>10.299999999999999</v>
      </c>
      <c r="AH408" s="918">
        <v>-5.4</v>
      </c>
      <c r="AI408" s="918">
        <v>7.93</v>
      </c>
      <c r="AJ408" s="741">
        <v>4.2</v>
      </c>
      <c r="AK408" s="741">
        <v>7.5</v>
      </c>
      <c r="AL408" s="933">
        <v>2120</v>
      </c>
      <c r="AM408" s="933">
        <v>1.7999999999999998</v>
      </c>
      <c r="AN408" s="933">
        <v>0.26</v>
      </c>
      <c r="AO408" s="804">
        <f t="shared" si="111"/>
        <v>-7.7446463454625043</v>
      </c>
      <c r="AP408" s="805">
        <f t="shared" si="112"/>
        <v>13.303333452517291</v>
      </c>
      <c r="AQ408" s="938">
        <f t="shared" si="113"/>
        <v>52.006593571916568</v>
      </c>
      <c r="AR408" s="704">
        <f>INDEX(Historical!$C$7:$C$1439,MATCH(B408,Historical!$B$7:$B$1446,0))*IF(AH408="n/a",1.03,IF(AH408&lt;0,1.01,IF(AH408&gt;10,1.1,(1+AH408/100))))</f>
        <v>0.89890000000000003</v>
      </c>
      <c r="AS408" s="937">
        <f t="shared" si="114"/>
        <v>0.97018276999999997</v>
      </c>
      <c r="AT408" s="937">
        <f t="shared" si="118"/>
        <v>1.0429464777499999</v>
      </c>
      <c r="AU408" s="937">
        <f t="shared" si="118"/>
        <v>1.1211674635812499</v>
      </c>
      <c r="AV408" s="937">
        <f t="shared" si="118"/>
        <v>1.2052550233498436</v>
      </c>
      <c r="AW408" s="704">
        <f t="shared" si="115"/>
        <v>5.2384517346810924</v>
      </c>
      <c r="AX408" s="812">
        <f t="shared" si="116"/>
        <v>6.284885104596392</v>
      </c>
      <c r="AY408" s="790">
        <v>1.31</v>
      </c>
      <c r="AZ408" s="918">
        <v>57.06</v>
      </c>
      <c r="BA408" s="918">
        <v>-3.6700000000000004</v>
      </c>
      <c r="BB408" s="918">
        <v>8.49</v>
      </c>
      <c r="BC408" s="918">
        <v>12.559999999999999</v>
      </c>
      <c r="BE408" s="666">
        <v>2014</v>
      </c>
      <c r="BF408" s="948" t="e">
        <f>#VALUE!</f>
        <v>#VALUE!</v>
      </c>
      <c r="BG408" s="933">
        <v>5.8000000000000007</v>
      </c>
    </row>
    <row r="409" spans="1:59" ht="11.25" customHeight="1" x14ac:dyDescent="0.2">
      <c r="A409" s="611" t="s">
        <v>1344</v>
      </c>
      <c r="B409" s="927" t="s">
        <v>1345</v>
      </c>
      <c r="C409" s="994" t="s">
        <v>123</v>
      </c>
      <c r="D409" s="994" t="s">
        <v>4379</v>
      </c>
      <c r="E409" s="794">
        <v>9</v>
      </c>
      <c r="F409" s="526">
        <v>400</v>
      </c>
      <c r="G409" s="526" t="s">
        <v>37</v>
      </c>
      <c r="H409" s="526" t="s">
        <v>37</v>
      </c>
      <c r="I409" s="926">
        <v>46.27</v>
      </c>
      <c r="J409" s="704">
        <f t="shared" si="104"/>
        <v>4.3224551545277716</v>
      </c>
      <c r="K409" s="929">
        <v>0.5</v>
      </c>
      <c r="L409" s="641">
        <v>4</v>
      </c>
      <c r="M409" s="695">
        <f t="shared" si="105"/>
        <v>2</v>
      </c>
      <c r="N409" s="923" t="s">
        <v>149</v>
      </c>
      <c r="O409" s="797">
        <v>0.47499999999999998</v>
      </c>
      <c r="P409" s="917">
        <v>43418</v>
      </c>
      <c r="Q409" s="917">
        <v>43448</v>
      </c>
      <c r="R409" s="695">
        <f t="shared" si="106"/>
        <v>5.2631578947368478</v>
      </c>
      <c r="S409" s="761">
        <f>IF(INDEX(Historical!$D$7:$D$1439,MATCH(B409,Historical!$B$7:$B$1446,0))=0,"n/a",(INDEX(Historical!$C$7:$C$1439,MATCH(B409,Historical!$B$7:$B$1446,0))/INDEX(Historical!$D$7:$D$1439,MATCH(B409,Historical!$B$7:$B$1446,0))-1)*100)</f>
        <v>3.3557046979865612</v>
      </c>
      <c r="T409" s="761">
        <f>IF(INDEX(Historical!$F$7:$F$1432,MATCH(B409,Historical!$B$7:$B$1446,0))=0,"n/a",((INDEX(Historical!$C$7:$C$1439,MATCH(B409,Historical!$B$7:$B$1446,0))/INDEX(Historical!$F$7:$F$1432,MATCH(B409,Historical!$B$7:$B$1446,0)))^(1/3)-1)*100)</f>
        <v>5.4861953532834962</v>
      </c>
      <c r="U409" s="761">
        <f>IF(INDEX(Historical!$H$7:$H$1432,MATCH(B409,Historical!$B$7:$B$1446,0))=0,"n/a",((INDEX(Historical!$C$7:$C$1439,MATCH(B409,Historical!$B$7:$B$1446,0))/INDEX(Historical!$H$7:$H$1432,MATCH(B409,Historical!$B$7:$B$1446,0)))^(1/5)-1)*100)</f>
        <v>9.3229002162718455</v>
      </c>
      <c r="V409" s="761">
        <f>IF(INDEX(Historical!$O$7:$O$1432,MATCH(B409,Historical!$B$7:$B$1446,0))=0,"n/a",((INDEX(Historical!$C$7:$C$1439,MATCH(B409,Historical!$B$7:$B$1446,0))/INDEX(Historical!$O$7:$O$1432,MATCH(B409,Historical!$B$7:$B$1446,0)))^(1/10)-1)*100)</f>
        <v>6.9169530383853095</v>
      </c>
      <c r="W409" s="762">
        <f t="shared" si="107"/>
        <v>1.3478333833603964</v>
      </c>
      <c r="X409" s="763">
        <f t="shared" si="108"/>
        <v>13.31842888038835</v>
      </c>
      <c r="Y409" s="715"/>
      <c r="Z409" s="704">
        <f t="shared" si="109"/>
        <v>50.761421319796952</v>
      </c>
      <c r="AA409" s="937">
        <f t="shared" si="110"/>
        <v>11.743654822335026</v>
      </c>
      <c r="AB409" s="641">
        <v>12</v>
      </c>
      <c r="AC409" s="918">
        <v>3.94</v>
      </c>
      <c r="AD409" s="918">
        <v>0.8</v>
      </c>
      <c r="AE409" s="918">
        <v>0.82</v>
      </c>
      <c r="AF409" s="918">
        <v>2.5299999999999998</v>
      </c>
      <c r="AG409" s="918">
        <v>28.199999999999996</v>
      </c>
      <c r="AH409" s="918">
        <v>85.2</v>
      </c>
      <c r="AI409" s="918">
        <v>0.22999999999999998</v>
      </c>
      <c r="AJ409" s="918">
        <v>0.70000000000000007</v>
      </c>
      <c r="AK409" s="918">
        <v>14.760000000000002</v>
      </c>
      <c r="AL409" s="930">
        <v>19080</v>
      </c>
      <c r="AM409" s="924">
        <v>0.3</v>
      </c>
      <c r="AN409" s="918">
        <v>1.45</v>
      </c>
      <c r="AO409" s="804">
        <f t="shared" si="111"/>
        <v>1.901700548464591</v>
      </c>
      <c r="AP409" s="805">
        <f t="shared" si="112"/>
        <v>13.645355370799617</v>
      </c>
      <c r="AQ409" s="938">
        <f t="shared" si="113"/>
        <v>14.913390962271356</v>
      </c>
      <c r="AR409" s="704">
        <f>INDEX(Historical!$C$7:$C$1439,MATCH(B409,Historical!$B$7:$B$1446,0))*IF(AH409="n/a",1.03,IF(AH409&lt;0,1.01,IF(AH409&gt;10,1.1,(1+AH409/100))))</f>
        <v>2.1175000000000002</v>
      </c>
      <c r="AS409" s="937">
        <f t="shared" si="114"/>
        <v>2.1223702499999999</v>
      </c>
      <c r="AT409" s="937">
        <f t="shared" si="118"/>
        <v>2.3346072750000002</v>
      </c>
      <c r="AU409" s="937">
        <f t="shared" si="118"/>
        <v>2.5680680025000004</v>
      </c>
      <c r="AV409" s="937">
        <f t="shared" si="118"/>
        <v>2.8248748027500006</v>
      </c>
      <c r="AW409" s="704">
        <f t="shared" si="115"/>
        <v>11.967420330250002</v>
      </c>
      <c r="AX409" s="812">
        <f t="shared" si="116"/>
        <v>25.864318846444785</v>
      </c>
      <c r="AY409" s="997">
        <v>1.55</v>
      </c>
      <c r="AZ409" s="924">
        <v>23.22</v>
      </c>
      <c r="BA409" s="924">
        <v>-22.33</v>
      </c>
      <c r="BB409" s="924">
        <v>-0.04</v>
      </c>
      <c r="BC409" s="924">
        <v>-3.5900000000000003</v>
      </c>
      <c r="BE409" s="666">
        <v>2011</v>
      </c>
      <c r="BF409" s="948" t="e">
        <f>#VALUE!</f>
        <v>#VALUE!</v>
      </c>
      <c r="BG409" s="933">
        <v>6</v>
      </c>
    </row>
    <row r="410" spans="1:59" ht="11.25" customHeight="1" x14ac:dyDescent="0.2">
      <c r="A410" s="630" t="s">
        <v>1336</v>
      </c>
      <c r="B410" s="927" t="s">
        <v>1337</v>
      </c>
      <c r="C410" s="994" t="s">
        <v>128</v>
      </c>
      <c r="D410" s="994" t="s">
        <v>193</v>
      </c>
      <c r="E410" s="794">
        <v>10</v>
      </c>
      <c r="F410" s="526">
        <v>327</v>
      </c>
      <c r="G410" s="526" t="s">
        <v>106</v>
      </c>
      <c r="H410" s="526" t="s">
        <v>106</v>
      </c>
      <c r="I410" s="926">
        <v>75.87</v>
      </c>
      <c r="J410" s="704">
        <f t="shared" si="104"/>
        <v>1.4498484249373931</v>
      </c>
      <c r="K410" s="929">
        <v>0.27500000000000002</v>
      </c>
      <c r="L410" s="641">
        <v>4</v>
      </c>
      <c r="M410" s="695">
        <f t="shared" si="105"/>
        <v>1.1000000000000001</v>
      </c>
      <c r="N410" s="923" t="s">
        <v>493</v>
      </c>
      <c r="O410" s="797">
        <v>0.21</v>
      </c>
      <c r="P410" s="917">
        <v>43462</v>
      </c>
      <c r="Q410" s="917">
        <v>43480</v>
      </c>
      <c r="R410" s="695">
        <f t="shared" si="106"/>
        <v>30.95238095238097</v>
      </c>
      <c r="S410" s="761">
        <f>IF(INDEX(Historical!$D$7:$D$1439,MATCH(B410,Historical!$B$7:$B$1446,0))=0,"n/a",(INDEX(Historical!$C$7:$C$1439,MATCH(B410,Historical!$B$7:$B$1446,0))/INDEX(Historical!$D$7:$D$1439,MATCH(B410,Historical!$B$7:$B$1446,0))-1)*100)</f>
        <v>23.529411764705866</v>
      </c>
      <c r="T410" s="761">
        <f>IF(INDEX(Historical!$F$7:$F$1432,MATCH(B410,Historical!$B$7:$B$1446,0))=0,"n/a",((INDEX(Historical!$C$7:$C$1439,MATCH(B410,Historical!$B$7:$B$1446,0))/INDEX(Historical!$F$7:$F$1432,MATCH(B410,Historical!$B$7:$B$1446,0)))^(1/3)-1)*100)</f>
        <v>18.096321418390836</v>
      </c>
      <c r="U410" s="761">
        <f>IF(INDEX(Historical!$H$7:$H$1432,MATCH(B410,Historical!$B$7:$B$1446,0))=0,"n/a",((INDEX(Historical!$C$7:$C$1439,MATCH(B410,Historical!$B$7:$B$1446,0))/INDEX(Historical!$H$7:$H$1432,MATCH(B410,Historical!$B$7:$B$1446,0)))^(1/5)-1)*100)</f>
        <v>13.80604263098537</v>
      </c>
      <c r="V410" s="761">
        <f>IF(INDEX(Historical!$O$7:$O$1432,MATCH(B410,Historical!$B$7:$B$1446,0))=0,"n/a",((INDEX(Historical!$C$7:$C$1439,MATCH(B410,Historical!$B$7:$B$1446,0))/INDEX(Historical!$O$7:$O$1432,MATCH(B410,Historical!$B$7:$B$1446,0)))^(1/10)-1)*100)</f>
        <v>20.220216606602072</v>
      </c>
      <c r="W410" s="762">
        <f t="shared" si="107"/>
        <v>0.68278411154495644</v>
      </c>
      <c r="X410" s="763">
        <f t="shared" si="108"/>
        <v>2.2632856772107166</v>
      </c>
      <c r="Y410" s="715"/>
      <c r="Z410" s="704">
        <f t="shared" si="109"/>
        <v>64.327485380116968</v>
      </c>
      <c r="AA410" s="937">
        <f t="shared" si="110"/>
        <v>44.368421052631582</v>
      </c>
      <c r="AB410" s="641">
        <v>12</v>
      </c>
      <c r="AC410" s="918">
        <v>1.71</v>
      </c>
      <c r="AD410" s="918">
        <v>3.7</v>
      </c>
      <c r="AE410" s="918">
        <v>3.61</v>
      </c>
      <c r="AF410" s="918">
        <v>5.31</v>
      </c>
      <c r="AG410" s="918">
        <v>12</v>
      </c>
      <c r="AH410" s="918">
        <v>25.1</v>
      </c>
      <c r="AI410" s="918">
        <v>14.92</v>
      </c>
      <c r="AJ410" s="918">
        <v>6.1</v>
      </c>
      <c r="AK410" s="918">
        <v>12</v>
      </c>
      <c r="AL410" s="930">
        <v>2440</v>
      </c>
      <c r="AM410" s="924">
        <v>0.4</v>
      </c>
      <c r="AN410" s="918">
        <v>0.1</v>
      </c>
      <c r="AO410" s="804">
        <f t="shared" si="111"/>
        <v>-29.112529996708819</v>
      </c>
      <c r="AP410" s="805">
        <f t="shared" si="112"/>
        <v>15.255891055922763</v>
      </c>
      <c r="AQ410" s="938">
        <f t="shared" si="113"/>
        <v>223.58843255624964</v>
      </c>
      <c r="AR410" s="704">
        <f>INDEX(Historical!$C$7:$C$1439,MATCH(B410,Historical!$B$7:$B$1446,0))*IF(AH410="n/a",1.03,IF(AH410&lt;0,1.01,IF(AH410&gt;10,1.1,(1+AH410/100))))</f>
        <v>0.92400000000000004</v>
      </c>
      <c r="AS410" s="937">
        <f t="shared" si="114"/>
        <v>1.0164000000000002</v>
      </c>
      <c r="AT410" s="937">
        <f t="shared" si="118"/>
        <v>1.1180400000000004</v>
      </c>
      <c r="AU410" s="937">
        <f t="shared" si="118"/>
        <v>1.2298440000000006</v>
      </c>
      <c r="AV410" s="937">
        <f t="shared" si="118"/>
        <v>1.3528284000000008</v>
      </c>
      <c r="AW410" s="704">
        <f t="shared" si="115"/>
        <v>5.6411124000000026</v>
      </c>
      <c r="AX410" s="812">
        <f t="shared" si="116"/>
        <v>7.4352344800316352</v>
      </c>
      <c r="AY410" s="997">
        <v>0.95</v>
      </c>
      <c r="AZ410" s="924">
        <v>67.67</v>
      </c>
      <c r="BA410" s="924">
        <v>-6.32</v>
      </c>
      <c r="BB410" s="924">
        <v>6.08</v>
      </c>
      <c r="BC410" s="924">
        <v>20.419999999999998</v>
      </c>
      <c r="BE410" s="666">
        <v>2010</v>
      </c>
      <c r="BF410" s="948" t="e">
        <f>#VALUE!</f>
        <v>#VALUE!</v>
      </c>
      <c r="BG410" s="933">
        <v>6.8000000000000007</v>
      </c>
    </row>
    <row r="411" spans="1:59" ht="11.25" customHeight="1" x14ac:dyDescent="0.2">
      <c r="A411" s="611" t="s">
        <v>1346</v>
      </c>
      <c r="B411" s="927" t="s">
        <v>1347</v>
      </c>
      <c r="C411" s="994" t="s">
        <v>4380</v>
      </c>
      <c r="D411" s="994" t="s">
        <v>523</v>
      </c>
      <c r="E411" s="794">
        <v>7</v>
      </c>
      <c r="F411" s="526">
        <v>669</v>
      </c>
      <c r="G411" s="526" t="s">
        <v>115</v>
      </c>
      <c r="H411" s="526" t="s">
        <v>115</v>
      </c>
      <c r="I411" s="926">
        <v>21.01</v>
      </c>
      <c r="J411" s="704">
        <f t="shared" si="104"/>
        <v>4.4740599714421698</v>
      </c>
      <c r="K411" s="929">
        <v>0.23499999999999999</v>
      </c>
      <c r="L411" s="641">
        <v>4</v>
      </c>
      <c r="M411" s="695">
        <f t="shared" si="105"/>
        <v>0.94</v>
      </c>
      <c r="N411" s="923" t="s">
        <v>149</v>
      </c>
      <c r="O411" s="797">
        <v>0.21</v>
      </c>
      <c r="P411" s="917">
        <v>43524</v>
      </c>
      <c r="Q411" s="917">
        <v>43539</v>
      </c>
      <c r="R411" s="695">
        <f t="shared" si="106"/>
        <v>11.904761904761903</v>
      </c>
      <c r="S411" s="761">
        <f>IF(INDEX(Historical!$D$7:$D$1439,MATCH(B411,Historical!$B$7:$B$1446,0))=0,"n/a",(INDEX(Historical!$C$7:$C$1439,MATCH(B411,Historical!$B$7:$B$1446,0))/INDEX(Historical!$D$7:$D$1439,MATCH(B411,Historical!$B$7:$B$1446,0))-1)*100)</f>
        <v>16.666666666666675</v>
      </c>
      <c r="T411" s="761">
        <f>IF(INDEX(Historical!$F$7:$F$1432,MATCH(B411,Historical!$B$7:$B$1446,0))=0,"n/a",((INDEX(Historical!$C$7:$C$1439,MATCH(B411,Historical!$B$7:$B$1446,0))/INDEX(Historical!$F$7:$F$1432,MATCH(B411,Historical!$B$7:$B$1446,0)))^(1/3)-1)*100)</f>
        <v>20.507113208761506</v>
      </c>
      <c r="U411" s="761">
        <f>IF(INDEX(Historical!$H$7:$H$1432,MATCH(B411,Historical!$B$7:$B$1446,0))=0,"n/a",((INDEX(Historical!$C$7:$C$1439,MATCH(B411,Historical!$B$7:$B$1446,0))/INDEX(Historical!$H$7:$H$1432,MATCH(B411,Historical!$B$7:$B$1446,0)))^(1/5)-1)*100)</f>
        <v>22.865967908314722</v>
      </c>
      <c r="V411" s="761" t="str">
        <f>IF(INDEX(Historical!$O$7:$O$1432,MATCH(B411,Historical!$B$7:$B$1446,0))=0,"n/a",((INDEX(Historical!$C$7:$C$1439,MATCH(B411,Historical!$B$7:$B$1446,0))/INDEX(Historical!$O$7:$O$1432,MATCH(B411,Historical!$B$7:$B$1446,0)))^(1/10)-1)*100)</f>
        <v>n/a</v>
      </c>
      <c r="W411" s="762" t="str">
        <f t="shared" si="107"/>
        <v>n/a</v>
      </c>
      <c r="X411" s="763">
        <f t="shared" si="108"/>
        <v>1.0735196201086723</v>
      </c>
      <c r="Y411" s="927"/>
      <c r="Z411" s="704">
        <f t="shared" si="109"/>
        <v>59.119496855345908</v>
      </c>
      <c r="AA411" s="937">
        <f t="shared" si="110"/>
        <v>13.213836477987421</v>
      </c>
      <c r="AB411" s="641">
        <v>12</v>
      </c>
      <c r="AC411" s="918">
        <v>1.59</v>
      </c>
      <c r="AD411" s="918">
        <v>2.5499999999999998</v>
      </c>
      <c r="AE411" s="918">
        <v>0.86</v>
      </c>
      <c r="AF411" s="918">
        <v>3.37</v>
      </c>
      <c r="AG411" s="918">
        <v>28.499999999999996</v>
      </c>
      <c r="AH411" s="918">
        <v>14.000000000000002</v>
      </c>
      <c r="AI411" s="918">
        <v>6.16</v>
      </c>
      <c r="AJ411" s="918">
        <v>21.3</v>
      </c>
      <c r="AK411" s="918">
        <v>5.2</v>
      </c>
      <c r="AL411" s="930">
        <v>8390</v>
      </c>
      <c r="AM411" s="924">
        <v>0.4</v>
      </c>
      <c r="AN411" s="918">
        <v>1.56</v>
      </c>
      <c r="AO411" s="804">
        <f t="shared" si="111"/>
        <v>14.126191401769471</v>
      </c>
      <c r="AP411" s="805">
        <f t="shared" si="112"/>
        <v>27.340027879756892</v>
      </c>
      <c r="AQ411" s="938">
        <f t="shared" si="113"/>
        <v>40.681877425341973</v>
      </c>
      <c r="AR411" s="704">
        <f>INDEX(Historical!$C$7:$C$1439,MATCH(B411,Historical!$B$7:$B$1446,0))*IF(AH411="n/a",1.03,IF(AH411&lt;0,1.01,IF(AH411&gt;10,1.1,(1+AH411/100))))</f>
        <v>0.92400000000000004</v>
      </c>
      <c r="AS411" s="937">
        <f t="shared" si="114"/>
        <v>0.98091840000000019</v>
      </c>
      <c r="AT411" s="937">
        <f t="shared" si="118"/>
        <v>1.0319261568000002</v>
      </c>
      <c r="AU411" s="937">
        <f t="shared" si="118"/>
        <v>1.0855863169536002</v>
      </c>
      <c r="AV411" s="937">
        <f t="shared" si="118"/>
        <v>1.1420368054351875</v>
      </c>
      <c r="AW411" s="704">
        <f t="shared" si="115"/>
        <v>5.1644676791887889</v>
      </c>
      <c r="AX411" s="812">
        <f t="shared" si="116"/>
        <v>24.580997997090854</v>
      </c>
      <c r="AY411" s="997">
        <v>1.04</v>
      </c>
      <c r="AZ411" s="924">
        <v>7.1400000000000006</v>
      </c>
      <c r="BA411" s="924">
        <v>-18.47</v>
      </c>
      <c r="BB411" s="924">
        <v>-6.3100000000000005</v>
      </c>
      <c r="BC411" s="924">
        <v>-7.2700000000000005</v>
      </c>
      <c r="BE411" s="666">
        <v>2013</v>
      </c>
      <c r="BF411" s="948" t="e">
        <f>#VALUE!</f>
        <v>#VALUE!</v>
      </c>
      <c r="BG411" s="933">
        <v>4.5999999999999996</v>
      </c>
    </row>
    <row r="412" spans="1:59" ht="11.25" customHeight="1" x14ac:dyDescent="0.2">
      <c r="A412" s="537" t="s">
        <v>1329</v>
      </c>
      <c r="B412" s="927" t="s">
        <v>1330</v>
      </c>
      <c r="C412" s="994" t="s">
        <v>112</v>
      </c>
      <c r="D412" s="994" t="s">
        <v>213</v>
      </c>
      <c r="E412" s="794">
        <v>8</v>
      </c>
      <c r="F412" s="526">
        <v>528</v>
      </c>
      <c r="G412" s="526" t="s">
        <v>106</v>
      </c>
      <c r="H412" s="526" t="s">
        <v>106</v>
      </c>
      <c r="I412" s="926">
        <v>107.95</v>
      </c>
      <c r="J412" s="704">
        <f t="shared" si="104"/>
        <v>1.9638721630384437</v>
      </c>
      <c r="K412" s="929">
        <v>0.53</v>
      </c>
      <c r="L412" s="641">
        <v>4</v>
      </c>
      <c r="M412" s="695">
        <f t="shared" si="105"/>
        <v>2.12</v>
      </c>
      <c r="N412" s="923" t="s">
        <v>152</v>
      </c>
      <c r="O412" s="797">
        <v>0.45</v>
      </c>
      <c r="P412" s="917">
        <v>43349</v>
      </c>
      <c r="Q412" s="917">
        <v>43371</v>
      </c>
      <c r="R412" s="695">
        <f t="shared" si="106"/>
        <v>17.777777777777782</v>
      </c>
      <c r="S412" s="761">
        <f>IF(INDEX(Historical!$D$7:$D$1439,MATCH(B412,Historical!$B$7:$B$1446,0))=0,"n/a",(INDEX(Historical!$C$7:$C$1439,MATCH(B412,Historical!$B$7:$B$1446,0))/INDEX(Historical!$D$7:$D$1439,MATCH(B412,Historical!$B$7:$B$1446,0))-1)*100)</f>
        <v>15.294117647058814</v>
      </c>
      <c r="T412" s="761">
        <f>IF(INDEX(Historical!$F$7:$F$1432,MATCH(B412,Historical!$B$7:$B$1446,0))=0,"n/a",((INDEX(Historical!$C$7:$C$1439,MATCH(B412,Historical!$B$7:$B$1446,0))/INDEX(Historical!$F$7:$F$1432,MATCH(B412,Historical!$B$7:$B$1446,0)))^(1/3)-1)*100)</f>
        <v>19.105740639430579</v>
      </c>
      <c r="U412" s="761">
        <f>IF(INDEX(Historical!$H$7:$H$1432,MATCH(B412,Historical!$B$7:$B$1446,0))=0,"n/a",((INDEX(Historical!$C$7:$C$1439,MATCH(B412,Historical!$B$7:$B$1446,0))/INDEX(Historical!$H$7:$H$1432,MATCH(B412,Historical!$B$7:$B$1446,0)))^(1/5)-1)*100)</f>
        <v>23.913055638362234</v>
      </c>
      <c r="V412" s="761">
        <f>IF(INDEX(Historical!$O$7:$O$1432,MATCH(B412,Historical!$B$7:$B$1446,0))=0,"n/a",((INDEX(Historical!$C$7:$C$1439,MATCH(B412,Historical!$B$7:$B$1446,0))/INDEX(Historical!$O$7:$O$1432,MATCH(B412,Historical!$B$7:$B$1446,0)))^(1/10)-1)*100)</f>
        <v>13.045370282536805</v>
      </c>
      <c r="W412" s="762">
        <f t="shared" si="107"/>
        <v>1.8330683698854808</v>
      </c>
      <c r="X412" s="763">
        <f t="shared" si="108"/>
        <v>1.1387169351601063</v>
      </c>
      <c r="Y412" s="928" t="s">
        <v>1331</v>
      </c>
      <c r="Z412" s="704">
        <f t="shared" si="109"/>
        <v>39.186691312384475</v>
      </c>
      <c r="AA412" s="937">
        <f t="shared" si="110"/>
        <v>19.953789279112755</v>
      </c>
      <c r="AB412" s="641">
        <v>12</v>
      </c>
      <c r="AC412" s="918">
        <v>5.41</v>
      </c>
      <c r="AD412" s="918">
        <v>1.94</v>
      </c>
      <c r="AE412" s="918">
        <v>1.7</v>
      </c>
      <c r="AF412" s="918">
        <v>3.76</v>
      </c>
      <c r="AG412" s="918">
        <v>19</v>
      </c>
      <c r="AH412" s="918">
        <v>6.6000000000000005</v>
      </c>
      <c r="AI412" s="918">
        <v>10.440000000000001</v>
      </c>
      <c r="AJ412" s="918">
        <v>21</v>
      </c>
      <c r="AK412" s="918">
        <v>10.31</v>
      </c>
      <c r="AL412" s="930">
        <v>26670</v>
      </c>
      <c r="AM412" s="924">
        <v>0.2</v>
      </c>
      <c r="AN412" s="918">
        <v>0.57999999999999996</v>
      </c>
      <c r="AO412" s="804">
        <f t="shared" si="111"/>
        <v>5.9231385222879247</v>
      </c>
      <c r="AP412" s="805">
        <f t="shared" si="112"/>
        <v>25.876927801400679</v>
      </c>
      <c r="AQ412" s="938">
        <f t="shared" si="113"/>
        <v>82.60613071059548</v>
      </c>
      <c r="AR412" s="704">
        <f>INDEX(Historical!$C$7:$C$1439,MATCH(B412,Historical!$B$7:$B$1446,0))*IF(AH412="n/a",1.03,IF(AH412&lt;0,1.01,IF(AH412&gt;10,1.1,(1+AH412/100))))</f>
        <v>2.0893600000000001</v>
      </c>
      <c r="AS412" s="937">
        <f t="shared" si="114"/>
        <v>2.2982960000000001</v>
      </c>
      <c r="AT412" s="937">
        <f t="shared" si="118"/>
        <v>2.5281256000000005</v>
      </c>
      <c r="AU412" s="937">
        <f t="shared" si="118"/>
        <v>2.7809381600000007</v>
      </c>
      <c r="AV412" s="937">
        <f t="shared" si="118"/>
        <v>3.0590319760000009</v>
      </c>
      <c r="AW412" s="704">
        <f t="shared" si="115"/>
        <v>12.755751736000001</v>
      </c>
      <c r="AX412" s="812">
        <f t="shared" si="116"/>
        <v>11.81635177026401</v>
      </c>
      <c r="AY412" s="997">
        <v>1.29</v>
      </c>
      <c r="AZ412" s="924">
        <v>35.56</v>
      </c>
      <c r="BA412" s="924">
        <v>0.19</v>
      </c>
      <c r="BB412" s="924">
        <v>5.0200000000000005</v>
      </c>
      <c r="BC412" s="924">
        <v>9.629999999999999</v>
      </c>
      <c r="BE412" s="666">
        <v>2011</v>
      </c>
      <c r="BF412" s="948" t="e">
        <f>#VALUE!</f>
        <v>#VALUE!</v>
      </c>
      <c r="BG412" s="933">
        <v>7.3</v>
      </c>
    </row>
    <row r="413" spans="1:59" s="840" customFormat="1" ht="11.25" customHeight="1" x14ac:dyDescent="0.2">
      <c r="A413" s="699" t="s">
        <v>1354</v>
      </c>
      <c r="B413" s="848" t="s">
        <v>1355</v>
      </c>
      <c r="C413" s="994" t="s">
        <v>4356</v>
      </c>
      <c r="D413" s="994" t="s">
        <v>4357</v>
      </c>
      <c r="E413" s="820">
        <v>9</v>
      </c>
      <c r="F413" s="526">
        <v>404</v>
      </c>
      <c r="G413" s="1151" t="s">
        <v>106</v>
      </c>
      <c r="H413" s="1151" t="s">
        <v>106</v>
      </c>
      <c r="I413" s="821">
        <v>35.46</v>
      </c>
      <c r="J413" s="822">
        <f t="shared" si="104"/>
        <v>6.8922729836435419</v>
      </c>
      <c r="K413" s="823">
        <v>0.61099999999999999</v>
      </c>
      <c r="L413" s="824">
        <v>4</v>
      </c>
      <c r="M413" s="825">
        <f t="shared" si="105"/>
        <v>2.444</v>
      </c>
      <c r="N413" s="826" t="s">
        <v>164</v>
      </c>
      <c r="O413" s="827">
        <v>0.58750000000000002</v>
      </c>
      <c r="P413" s="828">
        <v>43448</v>
      </c>
      <c r="Q413" s="828">
        <v>43468</v>
      </c>
      <c r="R413" s="825">
        <f t="shared" si="106"/>
        <v>3.9999999999999938</v>
      </c>
      <c r="S413" s="761">
        <f>IF(INDEX(Historical!$D$7:$D$1439,MATCH(B413,Historical!$B$7:$B$1446,0))=0,"n/a",(INDEX(Historical!$C$7:$C$1439,MATCH(B413,Historical!$B$7:$B$1446,0))/INDEX(Historical!$D$7:$D$1439,MATCH(B413,Historical!$B$7:$B$1446,0))-1)*100)</f>
        <v>6.8181818181818121</v>
      </c>
      <c r="T413" s="761">
        <f>IF(INDEX(Historical!$F$7:$F$1432,MATCH(B413,Historical!$B$7:$B$1446,0))=0,"n/a",((INDEX(Historical!$C$7:$C$1439,MATCH(B413,Historical!$B$7:$B$1446,0))/INDEX(Historical!$F$7:$F$1432,MATCH(B413,Historical!$B$7:$B$1446,0)))^(1/3)-1)*100)</f>
        <v>7.1547675061160776</v>
      </c>
      <c r="U413" s="761">
        <f>IF(INDEX(Historical!$H$7:$H$1432,MATCH(B413,Historical!$B$7:$B$1446,0))=0,"n/a",((INDEX(Historical!$C$7:$C$1439,MATCH(B413,Historical!$B$7:$B$1446,0))/INDEX(Historical!$H$7:$H$1432,MATCH(B413,Historical!$B$7:$B$1446,0)))^(1/5)-1)*100)</f>
        <v>16.82312553520109</v>
      </c>
      <c r="V413" s="761" t="str">
        <f>IF(INDEX(Historical!$O$7:$O$1432,MATCH(B413,Historical!$B$7:$B$1446,0))=0,"n/a",((INDEX(Historical!$C$7:$C$1439,MATCH(B413,Historical!$B$7:$B$1446,0))/INDEX(Historical!$O$7:$O$1432,MATCH(B413,Historical!$B$7:$B$1446,0)))^(1/10)-1)*100)</f>
        <v>n/a</v>
      </c>
      <c r="W413" s="829" t="str">
        <f t="shared" si="107"/>
        <v>n/a</v>
      </c>
      <c r="X413" s="830">
        <f t="shared" si="108"/>
        <v>0.72827383269268786</v>
      </c>
      <c r="Y413" s="831"/>
      <c r="Z413" s="822">
        <f t="shared" si="109"/>
        <v>186.56488549618319</v>
      </c>
      <c r="AA413" s="832">
        <f t="shared" si="110"/>
        <v>27.068702290076335</v>
      </c>
      <c r="AB413" s="824">
        <v>12</v>
      </c>
      <c r="AC413" s="833">
        <v>1.31</v>
      </c>
      <c r="AD413" s="833" t="s">
        <v>137</v>
      </c>
      <c r="AE413" s="833">
        <v>2.41</v>
      </c>
      <c r="AF413" s="833">
        <v>5.39</v>
      </c>
      <c r="AG413" s="833">
        <v>17.899999999999999</v>
      </c>
      <c r="AH413" s="833">
        <v>88.7</v>
      </c>
      <c r="AI413" s="833">
        <v>12.41</v>
      </c>
      <c r="AJ413" s="833">
        <v>23.1</v>
      </c>
      <c r="AK413" s="833">
        <v>-0.97</v>
      </c>
      <c r="AL413" s="834">
        <v>10190</v>
      </c>
      <c r="AM413" s="835">
        <v>0.2</v>
      </c>
      <c r="AN413" s="842">
        <v>4.3600000000000003</v>
      </c>
      <c r="AO413" s="836">
        <f t="shared" si="111"/>
        <v>-3.3533037712317046</v>
      </c>
      <c r="AP413" s="837">
        <f t="shared" si="112"/>
        <v>23.71539851884463</v>
      </c>
      <c r="AQ413" s="838">
        <f t="shared" si="113"/>
        <v>154.6459898617525</v>
      </c>
      <c r="AR413" s="704">
        <f>INDEX(Historical!$C$7:$C$1439,MATCH(B413,Historical!$B$7:$B$1446,0))*IF(AH413="n/a",1.03,IF(AH413&lt;0,1.01,IF(AH413&gt;10,1.1,(1+AH413/100))))</f>
        <v>2.5850000000000004</v>
      </c>
      <c r="AS413" s="832">
        <f t="shared" si="114"/>
        <v>2.8435000000000006</v>
      </c>
      <c r="AT413" s="832">
        <f t="shared" si="118"/>
        <v>2.8719350000000006</v>
      </c>
      <c r="AU413" s="832">
        <f t="shared" si="118"/>
        <v>2.9006543500000004</v>
      </c>
      <c r="AV413" s="832">
        <f t="shared" si="118"/>
        <v>2.9296608935000004</v>
      </c>
      <c r="AW413" s="822">
        <f t="shared" si="115"/>
        <v>14.130750243500003</v>
      </c>
      <c r="AX413" s="839">
        <f t="shared" si="116"/>
        <v>39.849831481951504</v>
      </c>
      <c r="AY413" s="998">
        <v>0.74</v>
      </c>
      <c r="AZ413" s="835">
        <v>17.34</v>
      </c>
      <c r="BA413" s="835">
        <v>-4.9799999999999995</v>
      </c>
      <c r="BB413" s="835">
        <v>-0.38999999999999996</v>
      </c>
      <c r="BC413" s="835">
        <v>2.6100000000000003</v>
      </c>
      <c r="BD413" s="964"/>
      <c r="BE413" s="666">
        <v>2011</v>
      </c>
      <c r="BF413" s="948" t="e">
        <f>#VALUE!</f>
        <v>#VALUE!</v>
      </c>
      <c r="BG413" s="895">
        <v>3.1</v>
      </c>
    </row>
    <row r="414" spans="1:59" ht="11.25" customHeight="1" x14ac:dyDescent="0.2">
      <c r="A414" s="537" t="s">
        <v>641</v>
      </c>
      <c r="B414" s="927" t="s">
        <v>642</v>
      </c>
      <c r="C414" s="994" t="s">
        <v>108</v>
      </c>
      <c r="D414" s="994" t="s">
        <v>4376</v>
      </c>
      <c r="E414" s="795">
        <v>13</v>
      </c>
      <c r="F414" s="526">
        <v>283</v>
      </c>
      <c r="G414" s="526" t="s">
        <v>106</v>
      </c>
      <c r="H414" s="526" t="s">
        <v>106</v>
      </c>
      <c r="I414" s="926">
        <v>23.75</v>
      </c>
      <c r="J414" s="704">
        <f t="shared" si="104"/>
        <v>4.3789473684210529</v>
      </c>
      <c r="K414" s="929">
        <v>0.26</v>
      </c>
      <c r="L414" s="641">
        <v>4</v>
      </c>
      <c r="M414" s="695">
        <f t="shared" si="105"/>
        <v>1.04</v>
      </c>
      <c r="N414" s="923" t="s">
        <v>152</v>
      </c>
      <c r="O414" s="797">
        <v>0.25</v>
      </c>
      <c r="P414" s="919">
        <v>43004</v>
      </c>
      <c r="Q414" s="919">
        <v>43007</v>
      </c>
      <c r="R414" s="695">
        <f t="shared" si="106"/>
        <v>4.0000000000000036</v>
      </c>
      <c r="S414" s="761">
        <f>IF(INDEX(Historical!$D$7:$D$1439,MATCH(B414,Historical!$B$7:$B$1446,0))=0,"n/a",(INDEX(Historical!$C$7:$C$1439,MATCH(B414,Historical!$B$7:$B$1446,0))/INDEX(Historical!$D$7:$D$1439,MATCH(B414,Historical!$B$7:$B$1446,0))-1)*100)</f>
        <v>1.9607843137254832</v>
      </c>
      <c r="T414" s="761">
        <f>IF(INDEX(Historical!$F$7:$F$1432,MATCH(B414,Historical!$B$7:$B$1446,0))=0,"n/a",((INDEX(Historical!$C$7:$C$1439,MATCH(B414,Historical!$B$7:$B$1446,0))/INDEX(Historical!$F$7:$F$1432,MATCH(B414,Historical!$B$7:$B$1446,0)))^(1/3)-1)*100)</f>
        <v>3.4272939158597637</v>
      </c>
      <c r="U414" s="761">
        <f>IF(INDEX(Historical!$H$7:$H$1432,MATCH(B414,Historical!$B$7:$B$1446,0))=0,"n/a",((INDEX(Historical!$C$7:$C$1439,MATCH(B414,Historical!$B$7:$B$1446,0))/INDEX(Historical!$H$7:$H$1432,MATCH(B414,Historical!$B$7:$B$1446,0)))^(1/5)-1)*100)</f>
        <v>4.3640227150435917</v>
      </c>
      <c r="V414" s="761">
        <f>IF(INDEX(Historical!$O$7:$O$1432,MATCH(B414,Historical!$B$7:$B$1446,0))=0,"n/a",((INDEX(Historical!$C$7:$C$1439,MATCH(B414,Historical!$B$7:$B$1446,0))/INDEX(Historical!$O$7:$O$1432,MATCH(B414,Historical!$B$7:$B$1446,0)))^(1/10)-1)*100)</f>
        <v>8.0386652698788641</v>
      </c>
      <c r="W414" s="762">
        <f t="shared" si="107"/>
        <v>0.54287901890824142</v>
      </c>
      <c r="X414" s="763" t="str">
        <f t="shared" si="108"/>
        <v>n/a</v>
      </c>
      <c r="Y414" s="729" t="s">
        <v>4435</v>
      </c>
      <c r="Z414" s="704" t="str">
        <f t="shared" si="109"/>
        <v>n/a</v>
      </c>
      <c r="AA414" s="937" t="str">
        <f t="shared" si="110"/>
        <v>n/a</v>
      </c>
      <c r="AB414" s="641">
        <v>12</v>
      </c>
      <c r="AC414" s="918" t="s">
        <v>137</v>
      </c>
      <c r="AD414" s="918" t="s">
        <v>137</v>
      </c>
      <c r="AE414" s="918" t="s">
        <v>137</v>
      </c>
      <c r="AF414" s="918" t="s">
        <v>137</v>
      </c>
      <c r="AG414" s="918" t="s">
        <v>137</v>
      </c>
      <c r="AH414" s="918" t="s">
        <v>137</v>
      </c>
      <c r="AI414" s="918" t="s">
        <v>137</v>
      </c>
      <c r="AJ414" s="918" t="s">
        <v>137</v>
      </c>
      <c r="AK414" s="918" t="s">
        <v>137</v>
      </c>
      <c r="AL414" s="930" t="s">
        <v>137</v>
      </c>
      <c r="AM414" s="924" t="s">
        <v>137</v>
      </c>
      <c r="AN414" s="918" t="s">
        <v>137</v>
      </c>
      <c r="AO414" s="804" t="str">
        <f t="shared" si="111"/>
        <v>n/a</v>
      </c>
      <c r="AP414" s="805">
        <f t="shared" si="112"/>
        <v>8.7429700834646447</v>
      </c>
      <c r="AQ414" s="938" t="str">
        <f t="shared" si="113"/>
        <v>n/a</v>
      </c>
      <c r="AR414" s="704">
        <f>INDEX(Historical!$C$7:$C$1439,MATCH(B414,Historical!$B$7:$B$1446,0))*IF(AH414="n/a",1.03,IF(AH414&lt;0,1.01,IF(AH414&gt;10,1.1,(1+AH414/100))))</f>
        <v>1.0712000000000002</v>
      </c>
      <c r="AS414" s="937">
        <f t="shared" si="114"/>
        <v>1.1033360000000001</v>
      </c>
      <c r="AT414" s="937">
        <f t="shared" si="118"/>
        <v>1.1364360800000002</v>
      </c>
      <c r="AU414" s="937">
        <f t="shared" si="118"/>
        <v>1.1705291624000003</v>
      </c>
      <c r="AV414" s="937">
        <f t="shared" si="118"/>
        <v>1.2056450372720002</v>
      </c>
      <c r="AW414" s="704">
        <f t="shared" si="115"/>
        <v>5.6871462796720005</v>
      </c>
      <c r="AX414" s="812">
        <f t="shared" si="116"/>
        <v>23.94587907230316</v>
      </c>
      <c r="AY414" s="997" t="s">
        <v>137</v>
      </c>
      <c r="AZ414" s="924" t="s">
        <v>137</v>
      </c>
      <c r="BA414" s="924" t="s">
        <v>137</v>
      </c>
      <c r="BB414" s="924" t="s">
        <v>137</v>
      </c>
      <c r="BC414" s="924" t="s">
        <v>137</v>
      </c>
      <c r="BD414" s="963" t="s">
        <v>4301</v>
      </c>
      <c r="BE414" s="666">
        <v>2007</v>
      </c>
      <c r="BF414" s="948" t="e">
        <f>#VALUE!</f>
        <v>#VALUE!</v>
      </c>
      <c r="BG414" s="933" t="s">
        <v>137</v>
      </c>
    </row>
    <row r="415" spans="1:59" ht="11.25" customHeight="1" x14ac:dyDescent="0.2">
      <c r="A415" s="537" t="s">
        <v>1352</v>
      </c>
      <c r="B415" s="927" t="s">
        <v>1353</v>
      </c>
      <c r="C415" s="994" t="s">
        <v>108</v>
      </c>
      <c r="D415" s="994" t="s">
        <v>4376</v>
      </c>
      <c r="E415" s="794">
        <v>7</v>
      </c>
      <c r="F415" s="526">
        <v>631</v>
      </c>
      <c r="G415" s="526" t="s">
        <v>106</v>
      </c>
      <c r="H415" s="526" t="s">
        <v>106</v>
      </c>
      <c r="I415" s="926">
        <v>11.85</v>
      </c>
      <c r="J415" s="704">
        <f t="shared" si="104"/>
        <v>3.7130801687763713</v>
      </c>
      <c r="K415" s="929">
        <v>0.11</v>
      </c>
      <c r="L415" s="641">
        <v>4</v>
      </c>
      <c r="M415" s="695">
        <f t="shared" si="105"/>
        <v>0.44</v>
      </c>
      <c r="N415" s="923" t="s">
        <v>649</v>
      </c>
      <c r="O415" s="797">
        <v>0.09</v>
      </c>
      <c r="P415" s="917">
        <v>43412</v>
      </c>
      <c r="Q415" s="917">
        <v>43427</v>
      </c>
      <c r="R415" s="695">
        <f t="shared" si="106"/>
        <v>22.222222222222225</v>
      </c>
      <c r="S415" s="761">
        <f>IF(INDEX(Historical!$D$7:$D$1439,MATCH(B415,Historical!$B$7:$B$1446,0))=0,"n/a",(INDEX(Historical!$C$7:$C$1439,MATCH(B415,Historical!$B$7:$B$1446,0))/INDEX(Historical!$D$7:$D$1439,MATCH(B415,Historical!$B$7:$B$1446,0))-1)*100)</f>
        <v>15.151515151515159</v>
      </c>
      <c r="T415" s="761">
        <f>IF(INDEX(Historical!$F$7:$F$1432,MATCH(B415,Historical!$B$7:$B$1446,0))=0,"n/a",((INDEX(Historical!$C$7:$C$1439,MATCH(B415,Historical!$B$7:$B$1446,0))/INDEX(Historical!$F$7:$F$1432,MATCH(B415,Historical!$B$7:$B$1446,0)))^(1/3)-1)*100)</f>
        <v>23.856232963017064</v>
      </c>
      <c r="U415" s="761">
        <f>IF(INDEX(Historical!$H$7:$H$1432,MATCH(B415,Historical!$B$7:$B$1446,0))=0,"n/a",((INDEX(Historical!$C$7:$C$1439,MATCH(B415,Historical!$B$7:$B$1446,0))/INDEX(Historical!$H$7:$H$1432,MATCH(B415,Historical!$B$7:$B$1446,0)))^(1/5)-1)*100)</f>
        <v>37.089729800393023</v>
      </c>
      <c r="V415" s="761" t="str">
        <f>IF(INDEX(Historical!$O$7:$O$1432,MATCH(B415,Historical!$B$7:$B$1446,0))=0,"n/a",((INDEX(Historical!$C$7:$C$1439,MATCH(B415,Historical!$B$7:$B$1446,0))/INDEX(Historical!$O$7:$O$1432,MATCH(B415,Historical!$B$7:$B$1446,0)))^(1/10)-1)*100)</f>
        <v>n/a</v>
      </c>
      <c r="W415" s="762" t="str">
        <f t="shared" si="107"/>
        <v>n/a</v>
      </c>
      <c r="X415" s="763">
        <f t="shared" si="108"/>
        <v>3.0154251870238227</v>
      </c>
      <c r="Y415" s="928"/>
      <c r="Z415" s="704">
        <f t="shared" si="109"/>
        <v>61.971830985915503</v>
      </c>
      <c r="AA415" s="937">
        <f t="shared" si="110"/>
        <v>16.690140845070424</v>
      </c>
      <c r="AB415" s="641">
        <v>12</v>
      </c>
      <c r="AC415" s="918">
        <v>0.71</v>
      </c>
      <c r="AD415" s="918">
        <v>1.62</v>
      </c>
      <c r="AE415" s="918">
        <v>3.57</v>
      </c>
      <c r="AF415" s="921">
        <v>1.08</v>
      </c>
      <c r="AG415" s="918">
        <v>6.6000000000000005</v>
      </c>
      <c r="AH415" s="918">
        <v>17.599999999999998</v>
      </c>
      <c r="AI415" s="918">
        <v>6.12</v>
      </c>
      <c r="AJ415" s="918">
        <v>12.3</v>
      </c>
      <c r="AK415" s="918">
        <v>10.38</v>
      </c>
      <c r="AL415" s="930">
        <v>3450</v>
      </c>
      <c r="AM415" s="924">
        <v>1.7999999999999998</v>
      </c>
      <c r="AN415" s="918">
        <v>1.81</v>
      </c>
      <c r="AO415" s="804">
        <f t="shared" si="111"/>
        <v>24.112669124098971</v>
      </c>
      <c r="AP415" s="805">
        <f t="shared" si="112"/>
        <v>40.802809969169395</v>
      </c>
      <c r="AQ415" s="938">
        <f t="shared" si="113"/>
        <v>-10.494315232864659</v>
      </c>
      <c r="AR415" s="704">
        <f>INDEX(Historical!$C$7:$C$1439,MATCH(B415,Historical!$B$7:$B$1446,0))*IF(AH415="n/a",1.03,IF(AH415&lt;0,1.01,IF(AH415&gt;10,1.1,(1+AH415/100))))</f>
        <v>0.41800000000000004</v>
      </c>
      <c r="AS415" s="937">
        <f t="shared" si="114"/>
        <v>0.44358160000000002</v>
      </c>
      <c r="AT415" s="937">
        <f t="shared" si="118"/>
        <v>0.48793976000000006</v>
      </c>
      <c r="AU415" s="937">
        <f t="shared" si="118"/>
        <v>0.53673373600000007</v>
      </c>
      <c r="AV415" s="937">
        <f t="shared" si="118"/>
        <v>0.59040710960000009</v>
      </c>
      <c r="AW415" s="704">
        <f t="shared" si="115"/>
        <v>2.4766622056000003</v>
      </c>
      <c r="AX415" s="812">
        <f t="shared" si="116"/>
        <v>20.900103000843885</v>
      </c>
      <c r="AY415" s="997">
        <v>0.9</v>
      </c>
      <c r="AZ415" s="924">
        <v>19.28</v>
      </c>
      <c r="BA415" s="924">
        <v>-15.049999999999999</v>
      </c>
      <c r="BB415" s="924">
        <v>-3.1300000000000003</v>
      </c>
      <c r="BC415" s="924">
        <v>-2.79</v>
      </c>
      <c r="BE415" s="666">
        <v>2013</v>
      </c>
      <c r="BF415" s="948" t="e">
        <f>#VALUE!</f>
        <v>#VALUE!</v>
      </c>
      <c r="BG415" s="933">
        <v>0.8</v>
      </c>
    </row>
    <row r="416" spans="1:59" ht="11.25" customHeight="1" x14ac:dyDescent="0.2">
      <c r="A416" s="611" t="s">
        <v>638</v>
      </c>
      <c r="B416" s="927" t="s">
        <v>639</v>
      </c>
      <c r="C416" s="994" t="s">
        <v>247</v>
      </c>
      <c r="D416" s="994" t="s">
        <v>4390</v>
      </c>
      <c r="E416" s="794">
        <v>13</v>
      </c>
      <c r="F416" s="526">
        <v>285</v>
      </c>
      <c r="G416" s="526" t="s">
        <v>106</v>
      </c>
      <c r="H416" s="526" t="s">
        <v>106</v>
      </c>
      <c r="I416" s="926">
        <v>43.63</v>
      </c>
      <c r="J416" s="704">
        <f t="shared" si="104"/>
        <v>1.0772404308961723</v>
      </c>
      <c r="K416" s="929">
        <v>0.47</v>
      </c>
      <c r="L416" s="641">
        <v>1</v>
      </c>
      <c r="M416" s="695">
        <f t="shared" si="105"/>
        <v>0.47</v>
      </c>
      <c r="N416" s="923" t="s">
        <v>640</v>
      </c>
      <c r="O416" s="797">
        <v>0.43</v>
      </c>
      <c r="P416" s="660">
        <v>43250</v>
      </c>
      <c r="Q416" s="660">
        <v>43280</v>
      </c>
      <c r="R416" s="695">
        <f t="shared" si="106"/>
        <v>9.302325581395344</v>
      </c>
      <c r="S416" s="761">
        <f>IF(INDEX(Historical!$D$7:$D$1439,MATCH(B416,Historical!$B$7:$B$1446,0))=0,"n/a",(INDEX(Historical!$C$7:$C$1439,MATCH(B416,Historical!$B$7:$B$1446,0))/INDEX(Historical!$D$7:$D$1439,MATCH(B416,Historical!$B$7:$B$1446,0))-1)*100)</f>
        <v>9.302325581395344</v>
      </c>
      <c r="T416" s="761">
        <f>IF(INDEX(Historical!$F$7:$F$1432,MATCH(B416,Historical!$B$7:$B$1446,0))=0,"n/a",((INDEX(Historical!$C$7:$C$1439,MATCH(B416,Historical!$B$7:$B$1446,0))/INDEX(Historical!$F$7:$F$1432,MATCH(B416,Historical!$B$7:$B$1446,0)))^(1/3)-1)*100)</f>
        <v>21.817075763371019</v>
      </c>
      <c r="U416" s="761">
        <f>IF(INDEX(Historical!$H$7:$H$1432,MATCH(B416,Historical!$B$7:$B$1446,0))=0,"n/a",((INDEX(Historical!$C$7:$C$1439,MATCH(B416,Historical!$B$7:$B$1446,0))/INDEX(Historical!$H$7:$H$1432,MATCH(B416,Historical!$B$7:$B$1446,0)))^(1/5)-1)*100)</f>
        <v>16.395190493396548</v>
      </c>
      <c r="V416" s="761">
        <f>IF(INDEX(Historical!$O$7:$O$1432,MATCH(B416,Historical!$B$7:$B$1446,0))=0,"n/a",((INDEX(Historical!$C$7:$C$1439,MATCH(B416,Historical!$B$7:$B$1446,0))/INDEX(Historical!$O$7:$O$1432,MATCH(B416,Historical!$B$7:$B$1446,0)))^(1/10)-1)*100)</f>
        <v>14.628249734011224</v>
      </c>
      <c r="W416" s="762">
        <f t="shared" si="107"/>
        <v>1.120789622238751</v>
      </c>
      <c r="X416" s="763">
        <f t="shared" si="108"/>
        <v>1.2327210897290637</v>
      </c>
      <c r="Y416" s="928"/>
      <c r="Z416" s="704">
        <f t="shared" si="109"/>
        <v>25.824175824175821</v>
      </c>
      <c r="AA416" s="937">
        <f t="shared" si="110"/>
        <v>23.972527472527474</v>
      </c>
      <c r="AB416" s="641">
        <v>11</v>
      </c>
      <c r="AC416" s="918">
        <v>1.82</v>
      </c>
      <c r="AD416" s="918">
        <v>2.89</v>
      </c>
      <c r="AE416" s="918">
        <v>2.82</v>
      </c>
      <c r="AF416" s="918">
        <v>1.17</v>
      </c>
      <c r="AG416" s="918">
        <v>13.8</v>
      </c>
      <c r="AH416" s="918">
        <v>-26.700000000000003</v>
      </c>
      <c r="AI416" s="918">
        <v>6.09</v>
      </c>
      <c r="AJ416" s="918">
        <v>13.3</v>
      </c>
      <c r="AK416" s="918">
        <v>8.3000000000000007</v>
      </c>
      <c r="AL416" s="930">
        <v>1910</v>
      </c>
      <c r="AM416" s="924">
        <v>0.5</v>
      </c>
      <c r="AN416" s="918">
        <v>0.16</v>
      </c>
      <c r="AO416" s="804">
        <f t="shared" si="111"/>
        <v>-6.5000965482347546</v>
      </c>
      <c r="AP416" s="805">
        <f t="shared" si="112"/>
        <v>17.47243092429272</v>
      </c>
      <c r="AQ416" s="938">
        <f t="shared" si="113"/>
        <v>11.649963214119708</v>
      </c>
      <c r="AR416" s="704">
        <f>INDEX(Historical!$C$7:$C$1439,MATCH(B416,Historical!$B$7:$B$1446,0))*IF(AH416="n/a",1.03,IF(AH416&lt;0,1.01,IF(AH416&gt;10,1.1,(1+AH416/100))))</f>
        <v>0.47469999999999996</v>
      </c>
      <c r="AS416" s="937">
        <f t="shared" si="114"/>
        <v>0.50360922999999991</v>
      </c>
      <c r="AT416" s="937">
        <f t="shared" si="118"/>
        <v>0.54540879608999993</v>
      </c>
      <c r="AU416" s="937">
        <f t="shared" si="118"/>
        <v>0.59067772616546987</v>
      </c>
      <c r="AV416" s="937">
        <f t="shared" si="118"/>
        <v>0.63970397743720386</v>
      </c>
      <c r="AW416" s="704">
        <f t="shared" si="115"/>
        <v>2.7540997296926735</v>
      </c>
      <c r="AX416" s="812">
        <f t="shared" si="116"/>
        <v>6.3123991054152491</v>
      </c>
      <c r="AY416" s="997">
        <v>0.85</v>
      </c>
      <c r="AZ416" s="924">
        <v>24.23</v>
      </c>
      <c r="BA416" s="924">
        <v>-12.65</v>
      </c>
      <c r="BB416" s="924">
        <v>0.22999999999999998</v>
      </c>
      <c r="BC416" s="924">
        <v>1.92</v>
      </c>
      <c r="BE416" s="666">
        <v>2006</v>
      </c>
      <c r="BF416" s="948" t="e">
        <f>#VALUE!</f>
        <v>#VALUE!</v>
      </c>
      <c r="BG416" s="933">
        <v>9.8000000000000007</v>
      </c>
    </row>
    <row r="417" spans="1:59" ht="11.25" customHeight="1" x14ac:dyDescent="0.2">
      <c r="A417" s="630" t="s">
        <v>3971</v>
      </c>
      <c r="B417" s="927" t="s">
        <v>3972</v>
      </c>
      <c r="C417" s="994" t="s">
        <v>108</v>
      </c>
      <c r="D417" s="994" t="s">
        <v>4376</v>
      </c>
      <c r="E417" s="794">
        <v>6</v>
      </c>
      <c r="F417" s="526">
        <v>797</v>
      </c>
      <c r="G417" s="526" t="s">
        <v>106</v>
      </c>
      <c r="H417" s="526" t="s">
        <v>106</v>
      </c>
      <c r="I417" s="926">
        <v>22.71</v>
      </c>
      <c r="J417" s="704">
        <f t="shared" si="104"/>
        <v>0.92470277410832225</v>
      </c>
      <c r="K417" s="929">
        <v>5.2499999999999998E-2</v>
      </c>
      <c r="L417" s="641">
        <v>4</v>
      </c>
      <c r="M417" s="695">
        <f t="shared" si="105"/>
        <v>0.21</v>
      </c>
      <c r="N417" s="923" t="s">
        <v>725</v>
      </c>
      <c r="O417" s="797">
        <v>0.05</v>
      </c>
      <c r="P417" s="917">
        <v>43560</v>
      </c>
      <c r="Q417" s="917">
        <v>43585</v>
      </c>
      <c r="R417" s="695">
        <f t="shared" si="106"/>
        <v>4.9999999999999902</v>
      </c>
      <c r="S417" s="761">
        <f>IF(INDEX(Historical!$D$7:$D$1439,MATCH(B417,Historical!$B$7:$B$1446,0))=0,"n/a",(INDEX(Historical!$C$7:$C$1439,MATCH(B417,Historical!$B$7:$B$1446,0))/INDEX(Historical!$D$7:$D$1439,MATCH(B417,Historical!$B$7:$B$1446,0))-1)*100)</f>
        <v>26.249999999999996</v>
      </c>
      <c r="T417" s="761">
        <f>IF(INDEX(Historical!$F$7:$F$1432,MATCH(B417,Historical!$B$7:$B$1446,0))=0,"n/a",((INDEX(Historical!$C$7:$C$1439,MATCH(B417,Historical!$B$7:$B$1446,0))/INDEX(Historical!$F$7:$F$1432,MATCH(B417,Historical!$B$7:$B$1446,0)))^(1/3)-1)*100)</f>
        <v>70.809891339344944</v>
      </c>
      <c r="U417" s="761" t="str">
        <f>IF(INDEX(Historical!$H$7:$H$1432,MATCH(B417,Historical!$B$7:$B$1446,0))=0,"n/a",((INDEX(Historical!$C$7:$C$1439,MATCH(B417,Historical!$B$7:$B$1446,0))/INDEX(Historical!$H$7:$H$1432,MATCH(B417,Historical!$B$7:$B$1446,0)))^(1/5)-1)*100)</f>
        <v>n/a</v>
      </c>
      <c r="V417" s="761" t="str">
        <f>IF(INDEX(Historical!$O$7:$O$1432,MATCH(B417,Historical!$B$7:$B$1446,0))=0,"n/a",((INDEX(Historical!$C$7:$C$1439,MATCH(B417,Historical!$B$7:$B$1446,0))/INDEX(Historical!$O$7:$O$1432,MATCH(B417,Historical!$B$7:$B$1446,0)))^(1/10)-1)*100)</f>
        <v>n/a</v>
      </c>
      <c r="W417" s="762" t="str">
        <f t="shared" si="107"/>
        <v>n/a</v>
      </c>
      <c r="X417" s="763" t="str">
        <f t="shared" si="108"/>
        <v>n/a</v>
      </c>
      <c r="Y417" s="928"/>
      <c r="Z417" s="704">
        <f t="shared" si="109"/>
        <v>14.189189189189189</v>
      </c>
      <c r="AA417" s="937">
        <f t="shared" si="110"/>
        <v>15.344594594594595</v>
      </c>
      <c r="AB417" s="641">
        <v>12</v>
      </c>
      <c r="AC417" s="918">
        <v>1.48</v>
      </c>
      <c r="AD417" s="918" t="s">
        <v>137</v>
      </c>
      <c r="AE417" s="918">
        <v>3.22</v>
      </c>
      <c r="AF417" s="918">
        <v>1.22</v>
      </c>
      <c r="AG417" s="918">
        <v>6.1</v>
      </c>
      <c r="AH417" s="918">
        <v>44.4</v>
      </c>
      <c r="AI417" s="918">
        <v>13.22</v>
      </c>
      <c r="AJ417" s="918">
        <v>25.6</v>
      </c>
      <c r="AK417" s="918" t="s">
        <v>137</v>
      </c>
      <c r="AL417" s="930">
        <v>238.23</v>
      </c>
      <c r="AM417" s="924">
        <v>6.7</v>
      </c>
      <c r="AN417" s="918">
        <v>0.13</v>
      </c>
      <c r="AO417" s="804" t="str">
        <f t="shared" si="111"/>
        <v>n/a</v>
      </c>
      <c r="AP417" s="805" t="str">
        <f t="shared" si="112"/>
        <v>n/a</v>
      </c>
      <c r="AQ417" s="938">
        <f t="shared" si="113"/>
        <v>-8.7849783194665854</v>
      </c>
      <c r="AR417" s="704">
        <f>INDEX(Historical!$C$7:$C$1439,MATCH(B417,Historical!$B$7:$B$1446,0))*IF(AH417="n/a",1.03,IF(AH417&lt;0,1.01,IF(AH417&gt;10,1.1,(1+AH417/100))))</f>
        <v>0.16665000000000002</v>
      </c>
      <c r="AS417" s="937">
        <f t="shared" si="114"/>
        <v>0.18331500000000003</v>
      </c>
      <c r="AT417" s="937">
        <f t="shared" si="118"/>
        <v>0.18881445000000005</v>
      </c>
      <c r="AU417" s="937">
        <f t="shared" si="118"/>
        <v>0.19447888350000006</v>
      </c>
      <c r="AV417" s="937">
        <f t="shared" si="118"/>
        <v>0.20031325000500005</v>
      </c>
      <c r="AW417" s="704">
        <f t="shared" si="115"/>
        <v>0.93357158350500025</v>
      </c>
      <c r="AX417" s="812">
        <f t="shared" si="116"/>
        <v>4.1108392052179665</v>
      </c>
      <c r="AY417" s="997">
        <v>0.21</v>
      </c>
      <c r="AZ417" s="924">
        <v>16.54</v>
      </c>
      <c r="BA417" s="924">
        <v>-24.05</v>
      </c>
      <c r="BB417" s="924">
        <v>-3.5900000000000003</v>
      </c>
      <c r="BC417" s="924">
        <v>-10.92</v>
      </c>
      <c r="BE417" s="666">
        <v>2014</v>
      </c>
      <c r="BF417" s="948" t="e">
        <f>#VALUE!</f>
        <v>#VALUE!</v>
      </c>
      <c r="BG417" s="933">
        <v>0.6</v>
      </c>
    </row>
    <row r="418" spans="1:59" ht="11.25" customHeight="1" x14ac:dyDescent="0.2">
      <c r="A418" s="611" t="s">
        <v>1356</v>
      </c>
      <c r="B418" s="927" t="s">
        <v>1357</v>
      </c>
      <c r="C418" s="994" t="s">
        <v>112</v>
      </c>
      <c r="D418" s="994" t="s">
        <v>213</v>
      </c>
      <c r="E418" s="794">
        <v>7</v>
      </c>
      <c r="F418" s="526">
        <v>686</v>
      </c>
      <c r="G418" s="526" t="s">
        <v>37</v>
      </c>
      <c r="H418" s="526" t="s">
        <v>37</v>
      </c>
      <c r="I418" s="926">
        <v>58</v>
      </c>
      <c r="J418" s="704">
        <f t="shared" si="104"/>
        <v>1.0137931034482759</v>
      </c>
      <c r="K418" s="929">
        <v>0.14699999999999999</v>
      </c>
      <c r="L418" s="641">
        <v>4</v>
      </c>
      <c r="M418" s="695">
        <f t="shared" si="105"/>
        <v>0.58799999999999997</v>
      </c>
      <c r="N418" s="923" t="s">
        <v>164</v>
      </c>
      <c r="O418" s="797">
        <v>0.13400000000000001</v>
      </c>
      <c r="P418" s="917">
        <v>43532</v>
      </c>
      <c r="Q418" s="917">
        <v>43556</v>
      </c>
      <c r="R418" s="695">
        <f t="shared" si="106"/>
        <v>9.7014925373134204</v>
      </c>
      <c r="S418" s="761">
        <f>IF(INDEX(Historical!$D$7:$D$1439,MATCH(B418,Historical!$B$7:$B$1446,0))=0,"n/a",(INDEX(Historical!$C$7:$C$1439,MATCH(B418,Historical!$B$7:$B$1446,0))/INDEX(Historical!$D$7:$D$1439,MATCH(B418,Historical!$B$7:$B$1446,0))-1)*100)</f>
        <v>5.5118110236220597</v>
      </c>
      <c r="T418" s="761">
        <f>IF(INDEX(Historical!$F$7:$F$1432,MATCH(B418,Historical!$B$7:$B$1446,0))=0,"n/a",((INDEX(Historical!$C$7:$C$1439,MATCH(B418,Historical!$B$7:$B$1446,0))/INDEX(Historical!$F$7:$F$1432,MATCH(B418,Historical!$B$7:$B$1446,0)))^(1/3)-1)*100)</f>
        <v>4.3296131454210629</v>
      </c>
      <c r="U418" s="761">
        <f>IF(INDEX(Historical!$H$7:$H$1432,MATCH(B418,Historical!$B$7:$B$1446,0))=0,"n/a",((INDEX(Historical!$C$7:$C$1439,MATCH(B418,Historical!$B$7:$B$1446,0))/INDEX(Historical!$H$7:$H$1432,MATCH(B418,Historical!$B$7:$B$1446,0)))^(1/5)-1)*100)</f>
        <v>6.0280952775362495</v>
      </c>
      <c r="V418" s="761">
        <f>IF(INDEX(Historical!$O$7:$O$1432,MATCH(B418,Historical!$B$7:$B$1446,0))=0,"n/a",((INDEX(Historical!$C$7:$C$1439,MATCH(B418,Historical!$B$7:$B$1446,0))/INDEX(Historical!$O$7:$O$1432,MATCH(B418,Historical!$B$7:$B$1446,0)))^(1/10)-1)*100)</f>
        <v>7.1733479194260985</v>
      </c>
      <c r="W418" s="762">
        <f t="shared" si="107"/>
        <v>0.84034614593439727</v>
      </c>
      <c r="X418" s="763" t="str">
        <f t="shared" si="108"/>
        <v>n/a</v>
      </c>
      <c r="Y418" s="727"/>
      <c r="Z418" s="704">
        <f t="shared" si="109"/>
        <v>16.657223796033993</v>
      </c>
      <c r="AA418" s="937">
        <f t="shared" si="110"/>
        <v>16.430594900849858</v>
      </c>
      <c r="AB418" s="641">
        <v>12</v>
      </c>
      <c r="AC418" s="918">
        <v>3.53</v>
      </c>
      <c r="AD418" s="918">
        <v>1.43</v>
      </c>
      <c r="AE418" s="918">
        <v>1.93</v>
      </c>
      <c r="AF418" s="918">
        <v>2.79</v>
      </c>
      <c r="AG418" s="918">
        <v>19.2</v>
      </c>
      <c r="AH418" s="918">
        <v>25</v>
      </c>
      <c r="AI418" s="918">
        <v>10.56</v>
      </c>
      <c r="AJ418" s="918">
        <v>-8.3000000000000007</v>
      </c>
      <c r="AK418" s="918">
        <v>11.5</v>
      </c>
      <c r="AL418" s="930">
        <v>5300</v>
      </c>
      <c r="AM418" s="924">
        <v>0.3</v>
      </c>
      <c r="AN418" s="918">
        <v>7.0000000000000007E-2</v>
      </c>
      <c r="AO418" s="804">
        <f t="shared" si="111"/>
        <v>-9.3887065198653321</v>
      </c>
      <c r="AP418" s="805">
        <f t="shared" si="112"/>
        <v>7.0418883809845259</v>
      </c>
      <c r="AQ418" s="938">
        <f t="shared" si="113"/>
        <v>42.73730303271752</v>
      </c>
      <c r="AR418" s="704">
        <f>INDEX(Historical!$C$7:$C$1439,MATCH(B418,Historical!$B$7:$B$1446,0))*IF(AH418="n/a",1.03,IF(AH418&lt;0,1.01,IF(AH418&gt;10,1.1,(1+AH418/100))))</f>
        <v>0.58960000000000012</v>
      </c>
      <c r="AS418" s="937">
        <f t="shared" si="114"/>
        <v>0.64856000000000014</v>
      </c>
      <c r="AT418" s="937">
        <f t="shared" si="118"/>
        <v>0.71341600000000016</v>
      </c>
      <c r="AU418" s="937">
        <f t="shared" si="118"/>
        <v>0.78475760000000028</v>
      </c>
      <c r="AV418" s="937">
        <f t="shared" si="118"/>
        <v>0.86323336000000039</v>
      </c>
      <c r="AW418" s="704">
        <f t="shared" si="115"/>
        <v>3.5995669600000006</v>
      </c>
      <c r="AX418" s="812">
        <f t="shared" si="116"/>
        <v>6.2061499310344841</v>
      </c>
      <c r="AY418" s="997">
        <v>1.64</v>
      </c>
      <c r="AZ418" s="924">
        <v>29.2</v>
      </c>
      <c r="BA418" s="924">
        <v>-7.99</v>
      </c>
      <c r="BB418" s="924">
        <v>4.5199999999999996</v>
      </c>
      <c r="BC418" s="924">
        <v>5.58</v>
      </c>
      <c r="BD418" s="698"/>
      <c r="BE418" s="666">
        <v>2013</v>
      </c>
      <c r="BF418" s="948" t="e">
        <f>#VALUE!</f>
        <v>#VALUE!</v>
      </c>
      <c r="BG418" s="933">
        <v>8.6999999999999993</v>
      </c>
    </row>
    <row r="419" spans="1:59" ht="11.25" customHeight="1" x14ac:dyDescent="0.2">
      <c r="A419" s="537" t="s">
        <v>257</v>
      </c>
      <c r="B419" s="927" t="s">
        <v>258</v>
      </c>
      <c r="C419" s="994" t="s">
        <v>112</v>
      </c>
      <c r="D419" s="994" t="s">
        <v>213</v>
      </c>
      <c r="E419" s="794">
        <v>44</v>
      </c>
      <c r="F419" s="526">
        <v>54</v>
      </c>
      <c r="G419" s="526" t="s">
        <v>37</v>
      </c>
      <c r="H419" s="526" t="s">
        <v>37</v>
      </c>
      <c r="I419" s="918">
        <v>143.53</v>
      </c>
      <c r="J419" s="704">
        <f t="shared" si="104"/>
        <v>2.7868738242876052</v>
      </c>
      <c r="K419" s="929">
        <v>1</v>
      </c>
      <c r="L419" s="641">
        <v>4</v>
      </c>
      <c r="M419" s="695">
        <f t="shared" si="105"/>
        <v>4</v>
      </c>
      <c r="N419" s="923" t="s">
        <v>127</v>
      </c>
      <c r="O419" s="797">
        <v>0.78</v>
      </c>
      <c r="P419" s="917">
        <v>43370</v>
      </c>
      <c r="Q419" s="917">
        <v>43382</v>
      </c>
      <c r="R419" s="695">
        <f t="shared" si="106"/>
        <v>28.205128205128201</v>
      </c>
      <c r="S419" s="761">
        <f>IF(INDEX(Historical!$D$7:$D$1439,MATCH(B419,Historical!$B$7:$B$1446,0))=0,"n/a",(INDEX(Historical!$C$7:$C$1439,MATCH(B419,Historical!$B$7:$B$1446,0))/INDEX(Historical!$D$7:$D$1439,MATCH(B419,Historical!$B$7:$B$1446,0))-1)*100)</f>
        <v>22.344322344322308</v>
      </c>
      <c r="T419" s="761">
        <f>IF(INDEX(Historical!$F$7:$F$1432,MATCH(B419,Historical!$B$7:$B$1446,0))=0,"n/a",((INDEX(Historical!$C$7:$C$1439,MATCH(B419,Historical!$B$7:$B$1446,0))/INDEX(Historical!$F$7:$F$1432,MATCH(B419,Historical!$B$7:$B$1446,0)))^(1/3)-1)*100)</f>
        <v>18.543395631488636</v>
      </c>
      <c r="U419" s="761">
        <f>IF(INDEX(Historical!$H$7:$H$1432,MATCH(B419,Historical!$B$7:$B$1446,0))=0,"n/a",((INDEX(Historical!$C$7:$C$1439,MATCH(B419,Historical!$B$7:$B$1446,0))/INDEX(Historical!$H$7:$H$1432,MATCH(B419,Historical!$B$7:$B$1446,0)))^(1/5)-1)*100)</f>
        <v>16.445946073795081</v>
      </c>
      <c r="V419" s="761">
        <f>IF(INDEX(Historical!$O$7:$O$1432,MATCH(B419,Historical!$B$7:$B$1446,0))=0,"n/a",((INDEX(Historical!$C$7:$C$1439,MATCH(B419,Historical!$B$7:$B$1446,0))/INDEX(Historical!$O$7:$O$1432,MATCH(B419,Historical!$B$7:$B$1446,0)))^(1/10)-1)*100)</f>
        <v>11.251240600510615</v>
      </c>
      <c r="W419" s="762">
        <f t="shared" si="107"/>
        <v>1.4617006833049784</v>
      </c>
      <c r="X419" s="763">
        <f t="shared" si="108"/>
        <v>1.0343362310562945</v>
      </c>
      <c r="Y419" s="712"/>
      <c r="Z419" s="704">
        <f t="shared" si="109"/>
        <v>52.631578947368418</v>
      </c>
      <c r="AA419" s="937">
        <f t="shared" si="110"/>
        <v>18.885526315789473</v>
      </c>
      <c r="AB419" s="641">
        <v>12</v>
      </c>
      <c r="AC419" s="918">
        <v>7.6</v>
      </c>
      <c r="AD419" s="918">
        <v>4.3899999999999997</v>
      </c>
      <c r="AE419" s="918">
        <v>3.3</v>
      </c>
      <c r="AF419" s="918">
        <v>14.56</v>
      </c>
      <c r="AG419" s="918">
        <v>69.599999999999994</v>
      </c>
      <c r="AH419" s="918">
        <v>12.4</v>
      </c>
      <c r="AI419" s="918">
        <v>6.8599999999999994</v>
      </c>
      <c r="AJ419" s="918">
        <v>15.9</v>
      </c>
      <c r="AK419" s="918">
        <v>4.3</v>
      </c>
      <c r="AL419" s="930">
        <v>48700</v>
      </c>
      <c r="AM419" s="924">
        <v>0.2</v>
      </c>
      <c r="AN419" s="918">
        <v>2.27</v>
      </c>
      <c r="AO419" s="804">
        <f t="shared" si="111"/>
        <v>0.34729358229321505</v>
      </c>
      <c r="AP419" s="805">
        <f t="shared" si="112"/>
        <v>19.232819898082688</v>
      </c>
      <c r="AQ419" s="938">
        <f t="shared" si="113"/>
        <v>249.585953924477</v>
      </c>
      <c r="AR419" s="704">
        <f>INDEX(Historical!$C$7:$C$1439,MATCH(B419,Historical!$B$7:$B$1446,0))*IF(AH419="n/a",1.03,IF(AH419&lt;0,1.01,IF(AH419&gt;10,1.1,(1+AH419/100))))</f>
        <v>3.6739999999999999</v>
      </c>
      <c r="AS419" s="937">
        <f t="shared" si="114"/>
        <v>3.9260364000000001</v>
      </c>
      <c r="AT419" s="937">
        <f t="shared" si="118"/>
        <v>4.0948559651999998</v>
      </c>
      <c r="AU419" s="937">
        <f t="shared" si="118"/>
        <v>4.2709347717035993</v>
      </c>
      <c r="AV419" s="937">
        <f t="shared" si="118"/>
        <v>4.4545849668868538</v>
      </c>
      <c r="AW419" s="704">
        <f t="shared" si="115"/>
        <v>20.420412103790454</v>
      </c>
      <c r="AX419" s="812">
        <f t="shared" si="116"/>
        <v>14.227277993304851</v>
      </c>
      <c r="AY419" s="997">
        <v>1.21</v>
      </c>
      <c r="AZ419" s="924">
        <v>21.89</v>
      </c>
      <c r="BA419" s="924">
        <v>-10.41</v>
      </c>
      <c r="BB419" s="924">
        <v>2.39</v>
      </c>
      <c r="BC419" s="924">
        <v>4.46</v>
      </c>
      <c r="BE419" s="666">
        <v>1975</v>
      </c>
      <c r="BF419" s="948" t="e">
        <f>#VALUE!</f>
        <v>#VALUE!</v>
      </c>
      <c r="BG419" s="933">
        <v>16.600000000000001</v>
      </c>
    </row>
    <row r="420" spans="1:59" ht="11.25" customHeight="1" x14ac:dyDescent="0.2">
      <c r="A420" s="537" t="s">
        <v>1350</v>
      </c>
      <c r="B420" s="927" t="s">
        <v>1351</v>
      </c>
      <c r="C420" s="994" t="s">
        <v>108</v>
      </c>
      <c r="D420" s="994" t="s">
        <v>4372</v>
      </c>
      <c r="E420" s="794">
        <v>9</v>
      </c>
      <c r="F420" s="526">
        <v>371</v>
      </c>
      <c r="G420" s="526" t="s">
        <v>115</v>
      </c>
      <c r="H420" s="526" t="s">
        <v>115</v>
      </c>
      <c r="I420" s="926">
        <v>19.309999999999999</v>
      </c>
      <c r="J420" s="704">
        <f t="shared" si="104"/>
        <v>6.2143966856551014</v>
      </c>
      <c r="K420" s="929">
        <v>0.3</v>
      </c>
      <c r="L420" s="641">
        <v>4</v>
      </c>
      <c r="M420" s="695">
        <f t="shared" si="105"/>
        <v>1.2</v>
      </c>
      <c r="N420" s="923" t="s">
        <v>119</v>
      </c>
      <c r="O420" s="797">
        <v>0.28999999999999998</v>
      </c>
      <c r="P420" s="660">
        <v>43230</v>
      </c>
      <c r="Q420" s="660">
        <v>43252</v>
      </c>
      <c r="R420" s="695">
        <f t="shared" si="106"/>
        <v>3.4482758620689689</v>
      </c>
      <c r="S420" s="761">
        <f>IF(INDEX(Historical!$D$7:$D$1439,MATCH(B420,Historical!$B$7:$B$1446,0))=0,"n/a",(INDEX(Historical!$C$7:$C$1439,MATCH(B420,Historical!$B$7:$B$1446,0))/INDEX(Historical!$D$7:$D$1439,MATCH(B420,Historical!$B$7:$B$1446,0))-1)*100)</f>
        <v>3.4782608695652195</v>
      </c>
      <c r="T420" s="761">
        <f>IF(INDEX(Historical!$F$7:$F$1432,MATCH(B420,Historical!$B$7:$B$1446,0))=0,"n/a",((INDEX(Historical!$C$7:$C$1439,MATCH(B420,Historical!$B$7:$B$1446,0))/INDEX(Historical!$F$7:$F$1432,MATCH(B420,Historical!$B$7:$B$1446,0)))^(1/3)-1)*100)</f>
        <v>3.9314609252725896</v>
      </c>
      <c r="U420" s="761">
        <f>IF(INDEX(Historical!$H$7:$H$1432,MATCH(B420,Historical!$B$7:$B$1446,0))=0,"n/a",((INDEX(Historical!$C$7:$C$1439,MATCH(B420,Historical!$B$7:$B$1446,0))/INDEX(Historical!$H$7:$H$1432,MATCH(B420,Historical!$B$7:$B$1446,0)))^(1/5)-1)*100)</f>
        <v>7.0240671021675416</v>
      </c>
      <c r="V420" s="761">
        <f>IF(INDEX(Historical!$O$7:$O$1432,MATCH(B420,Historical!$B$7:$B$1446,0))=0,"n/a",((INDEX(Historical!$C$7:$C$1439,MATCH(B420,Historical!$B$7:$B$1446,0))/INDEX(Historical!$O$7:$O$1432,MATCH(B420,Historical!$B$7:$B$1446,0)))^(1/10)-1)*100)</f>
        <v>8.6311461606814355</v>
      </c>
      <c r="W420" s="762">
        <f t="shared" si="107"/>
        <v>0.81380467569477311</v>
      </c>
      <c r="X420" s="763">
        <f t="shared" si="108"/>
        <v>3.1927577737125192</v>
      </c>
      <c r="Y420" s="718"/>
      <c r="Z420" s="704">
        <f t="shared" si="109"/>
        <v>55.813953488372093</v>
      </c>
      <c r="AA420" s="937">
        <f t="shared" si="110"/>
        <v>8.9813953488372089</v>
      </c>
      <c r="AB420" s="641">
        <v>12</v>
      </c>
      <c r="AC420" s="918">
        <v>2.15</v>
      </c>
      <c r="AD420" s="918">
        <v>4.09</v>
      </c>
      <c r="AE420" s="918">
        <v>1.5</v>
      </c>
      <c r="AF420" s="918">
        <v>0.89</v>
      </c>
      <c r="AG420" s="918">
        <v>9.7000000000000011</v>
      </c>
      <c r="AH420" s="918">
        <v>-7.5</v>
      </c>
      <c r="AI420" s="918">
        <v>18.3</v>
      </c>
      <c r="AJ420" s="918">
        <v>2.1999999999999997</v>
      </c>
      <c r="AK420" s="918">
        <v>2.19</v>
      </c>
      <c r="AL420" s="930">
        <v>7960</v>
      </c>
      <c r="AM420" s="924">
        <v>1</v>
      </c>
      <c r="AN420" s="918">
        <v>0.89</v>
      </c>
      <c r="AO420" s="804">
        <f t="shared" si="111"/>
        <v>4.2570684389854332</v>
      </c>
      <c r="AP420" s="805">
        <f t="shared" si="112"/>
        <v>13.238463787822642</v>
      </c>
      <c r="AQ420" s="938">
        <f t="shared" si="113"/>
        <v>-40.395966354000969</v>
      </c>
      <c r="AR420" s="704">
        <f>INDEX(Historical!$C$7:$C$1439,MATCH(B420,Historical!$B$7:$B$1446,0))*IF(AH420="n/a",1.03,IF(AH420&lt;0,1.01,IF(AH420&gt;10,1.1,(1+AH420/100))))</f>
        <v>1.2019</v>
      </c>
      <c r="AS420" s="937">
        <f t="shared" si="114"/>
        <v>1.32209</v>
      </c>
      <c r="AT420" s="937">
        <f t="shared" si="118"/>
        <v>1.3510437710000001</v>
      </c>
      <c r="AU420" s="937">
        <f t="shared" si="118"/>
        <v>1.3806316295849002</v>
      </c>
      <c r="AV420" s="937">
        <f t="shared" si="118"/>
        <v>1.4108674622728095</v>
      </c>
      <c r="AW420" s="704">
        <f t="shared" si="115"/>
        <v>6.666532862857709</v>
      </c>
      <c r="AX420" s="812">
        <f t="shared" si="116"/>
        <v>34.523733106461471</v>
      </c>
      <c r="AY420" s="997">
        <v>1.51</v>
      </c>
      <c r="AZ420" s="924">
        <v>25.55</v>
      </c>
      <c r="BA420" s="924">
        <v>-40.14</v>
      </c>
      <c r="BB420" s="924">
        <v>1.81</v>
      </c>
      <c r="BC420" s="924">
        <v>-10.94</v>
      </c>
      <c r="BE420" s="666">
        <v>2010</v>
      </c>
      <c r="BF420" s="948" t="e">
        <f>#VALUE!</f>
        <v>#VALUE!</v>
      </c>
      <c r="BG420" s="933">
        <v>2.7</v>
      </c>
    </row>
    <row r="421" spans="1:59" ht="11.25" customHeight="1" x14ac:dyDescent="0.2">
      <c r="A421" s="611" t="s">
        <v>647</v>
      </c>
      <c r="B421" s="927" t="s">
        <v>648</v>
      </c>
      <c r="C421" s="994" t="s">
        <v>112</v>
      </c>
      <c r="D421" s="994" t="s">
        <v>4394</v>
      </c>
      <c r="E421" s="794">
        <v>16</v>
      </c>
      <c r="F421" s="526">
        <v>226</v>
      </c>
      <c r="G421" s="526" t="s">
        <v>106</v>
      </c>
      <c r="H421" s="526" t="s">
        <v>106</v>
      </c>
      <c r="I421" s="926">
        <v>101.29</v>
      </c>
      <c r="J421" s="704">
        <f t="shared" si="104"/>
        <v>1.0267548622766314</v>
      </c>
      <c r="K421" s="929">
        <v>0.26</v>
      </c>
      <c r="L421" s="641">
        <v>4</v>
      </c>
      <c r="M421" s="695">
        <f t="shared" si="105"/>
        <v>1.04</v>
      </c>
      <c r="N421" s="923" t="s">
        <v>435</v>
      </c>
      <c r="O421" s="797">
        <v>0.24</v>
      </c>
      <c r="P421" s="917">
        <v>43503</v>
      </c>
      <c r="Q421" s="917">
        <v>43518</v>
      </c>
      <c r="R421" s="695">
        <f t="shared" si="106"/>
        <v>8.333333333333341</v>
      </c>
      <c r="S421" s="761">
        <f>IF(INDEX(Historical!$D$7:$D$1439,MATCH(B421,Historical!$B$7:$B$1446,0))=0,"n/a",(INDEX(Historical!$C$7:$C$1439,MATCH(B421,Historical!$B$7:$B$1446,0))/INDEX(Historical!$D$7:$D$1439,MATCH(B421,Historical!$B$7:$B$1446,0))-1)*100)</f>
        <v>4.3478260869565188</v>
      </c>
      <c r="T421" s="761">
        <f>IF(INDEX(Historical!$F$7:$F$1432,MATCH(B421,Historical!$B$7:$B$1446,0))=0,"n/a",((INDEX(Historical!$C$7:$C$1439,MATCH(B421,Historical!$B$7:$B$1446,0))/INDEX(Historical!$F$7:$F$1432,MATCH(B421,Historical!$B$7:$B$1446,0)))^(1/3)-1)*100)</f>
        <v>4.5515917149420382</v>
      </c>
      <c r="U421" s="761">
        <f>IF(INDEX(Historical!$H$7:$H$1432,MATCH(B421,Historical!$B$7:$B$1446,0))=0,"n/a",((INDEX(Historical!$C$7:$C$1439,MATCH(B421,Historical!$B$7:$B$1446,0))/INDEX(Historical!$H$7:$H$1432,MATCH(B421,Historical!$B$7:$B$1446,0)))^(1/5)-1)*100)</f>
        <v>9.8560543306117854</v>
      </c>
      <c r="V421" s="761">
        <f>IF(INDEX(Historical!$O$7:$O$1432,MATCH(B421,Historical!$B$7:$B$1446,0))=0,"n/a",((INDEX(Historical!$C$7:$C$1439,MATCH(B421,Historical!$B$7:$B$1446,0))/INDEX(Historical!$O$7:$O$1432,MATCH(B421,Historical!$B$7:$B$1446,0)))^(1/10)-1)*100)</f>
        <v>9.1493425617896982</v>
      </c>
      <c r="W421" s="762">
        <f t="shared" si="107"/>
        <v>1.0772418088020357</v>
      </c>
      <c r="X421" s="763">
        <f t="shared" si="108"/>
        <v>1.071310253327368</v>
      </c>
      <c r="Y421" s="715"/>
      <c r="Z421" s="704">
        <f t="shared" si="109"/>
        <v>23.318385650224215</v>
      </c>
      <c r="AA421" s="937">
        <f t="shared" si="110"/>
        <v>22.710762331838566</v>
      </c>
      <c r="AB421" s="641">
        <v>12</v>
      </c>
      <c r="AC421" s="918">
        <v>4.46</v>
      </c>
      <c r="AD421" s="918">
        <v>1.6</v>
      </c>
      <c r="AE421" s="918">
        <v>1.31</v>
      </c>
      <c r="AF421" s="918">
        <v>5.26</v>
      </c>
      <c r="AG421" s="918">
        <v>24</v>
      </c>
      <c r="AH421" s="918">
        <v>-50.2</v>
      </c>
      <c r="AI421" s="918">
        <v>11.15</v>
      </c>
      <c r="AJ421" s="918">
        <v>9.1999999999999993</v>
      </c>
      <c r="AK421" s="918">
        <v>14.21</v>
      </c>
      <c r="AL421" s="930">
        <v>11300</v>
      </c>
      <c r="AM421" s="924">
        <v>2.7</v>
      </c>
      <c r="AN421" s="918">
        <v>0.55000000000000004</v>
      </c>
      <c r="AO421" s="804">
        <f t="shared" si="111"/>
        <v>-11.82795313895015</v>
      </c>
      <c r="AP421" s="805">
        <f t="shared" si="112"/>
        <v>10.882809192888416</v>
      </c>
      <c r="AQ421" s="938">
        <f t="shared" si="113"/>
        <v>130.41856586604479</v>
      </c>
      <c r="AR421" s="704">
        <f>INDEX(Historical!$C$7:$C$1439,MATCH(B421,Historical!$B$7:$B$1446,0))*IF(AH421="n/a",1.03,IF(AH421&lt;0,1.01,IF(AH421&gt;10,1.1,(1+AH421/100))))</f>
        <v>0.96960000000000002</v>
      </c>
      <c r="AS421" s="937">
        <f t="shared" si="114"/>
        <v>1.0665600000000002</v>
      </c>
      <c r="AT421" s="937">
        <f t="shared" si="118"/>
        <v>1.1732160000000003</v>
      </c>
      <c r="AU421" s="937">
        <f t="shared" si="118"/>
        <v>1.2905376000000004</v>
      </c>
      <c r="AV421" s="937">
        <f t="shared" si="118"/>
        <v>1.4195913600000005</v>
      </c>
      <c r="AW421" s="704">
        <f t="shared" si="115"/>
        <v>5.9195049600000011</v>
      </c>
      <c r="AX421" s="812">
        <f t="shared" si="116"/>
        <v>5.8441158653371517</v>
      </c>
      <c r="AY421" s="997">
        <v>1.1100000000000001</v>
      </c>
      <c r="AZ421" s="924">
        <v>14.610000000000001</v>
      </c>
      <c r="BA421" s="924">
        <v>-23.11</v>
      </c>
      <c r="BB421" s="924">
        <v>-3.8899999999999997</v>
      </c>
      <c r="BC421" s="924">
        <v>-9.32</v>
      </c>
      <c r="BE421" s="666">
        <v>2004</v>
      </c>
      <c r="BF421" s="948" t="e">
        <f>#VALUE!</f>
        <v>#VALUE!</v>
      </c>
      <c r="BG421" s="933">
        <v>10.4</v>
      </c>
    </row>
    <row r="422" spans="1:59" ht="11.25" customHeight="1" x14ac:dyDescent="0.2">
      <c r="A422" s="611" t="s">
        <v>1360</v>
      </c>
      <c r="B422" s="927" t="s">
        <v>1361</v>
      </c>
      <c r="C422" s="994" t="s">
        <v>112</v>
      </c>
      <c r="D422" s="994" t="s">
        <v>1230</v>
      </c>
      <c r="E422" s="794">
        <v>7</v>
      </c>
      <c r="F422" s="526">
        <v>590</v>
      </c>
      <c r="G422" s="526" t="s">
        <v>115</v>
      </c>
      <c r="H422" s="526" t="s">
        <v>115</v>
      </c>
      <c r="I422" s="926">
        <v>36.94</v>
      </c>
      <c r="J422" s="704">
        <f t="shared" si="104"/>
        <v>2.815376285868977</v>
      </c>
      <c r="K422" s="929">
        <v>0.26</v>
      </c>
      <c r="L422" s="641">
        <v>4</v>
      </c>
      <c r="M422" s="695">
        <f t="shared" si="105"/>
        <v>1.04</v>
      </c>
      <c r="N422" s="923" t="s">
        <v>467</v>
      </c>
      <c r="O422" s="797">
        <v>0.25</v>
      </c>
      <c r="P422" s="919">
        <v>43084</v>
      </c>
      <c r="Q422" s="919">
        <v>43112</v>
      </c>
      <c r="R422" s="695">
        <f t="shared" si="106"/>
        <v>4.0000000000000036</v>
      </c>
      <c r="S422" s="761">
        <f>IF(INDEX(Historical!$D$7:$D$1439,MATCH(B422,Historical!$B$7:$B$1446,0))=0,"n/a",(INDEX(Historical!$C$7:$C$1439,MATCH(B422,Historical!$B$7:$B$1446,0))/INDEX(Historical!$D$7:$D$1439,MATCH(B422,Historical!$B$7:$B$1446,0))-1)*100)</f>
        <v>4.0000000000000036</v>
      </c>
      <c r="T422" s="761">
        <f>IF(INDEX(Historical!$F$7:$F$1432,MATCH(B422,Historical!$B$7:$B$1446,0))=0,"n/a",((INDEX(Historical!$C$7:$C$1439,MATCH(B422,Historical!$B$7:$B$1446,0))/INDEX(Historical!$F$7:$F$1432,MATCH(B422,Historical!$B$7:$B$1446,0)))^(1/3)-1)*100)</f>
        <v>7.7018030008854321</v>
      </c>
      <c r="U422" s="761">
        <f>IF(INDEX(Historical!$H$7:$H$1432,MATCH(B422,Historical!$B$7:$B$1446,0))=0,"n/a",((INDEX(Historical!$C$7:$C$1439,MATCH(B422,Historical!$B$7:$B$1446,0))/INDEX(Historical!$H$7:$H$1432,MATCH(B422,Historical!$B$7:$B$1446,0)))^(1/5)-1)*100)</f>
        <v>9.5315783832574219</v>
      </c>
      <c r="V422" s="761">
        <f>IF(INDEX(Historical!$O$7:$O$1432,MATCH(B422,Historical!$B$7:$B$1446,0))=0,"n/a",((INDEX(Historical!$C$7:$C$1439,MATCH(B422,Historical!$B$7:$B$1446,0))/INDEX(Historical!$O$7:$O$1432,MATCH(B422,Historical!$B$7:$B$1446,0)))^(1/10)-1)*100)</f>
        <v>7.1773462536293131</v>
      </c>
      <c r="W422" s="762">
        <f t="shared" si="107"/>
        <v>1.3280087160958221</v>
      </c>
      <c r="X422" s="763">
        <f t="shared" si="108"/>
        <v>0.4838364661551991</v>
      </c>
      <c r="Y422" s="928" t="s">
        <v>736</v>
      </c>
      <c r="Z422" s="704">
        <f t="shared" si="109"/>
        <v>49.760765550239242</v>
      </c>
      <c r="AA422" s="937">
        <f t="shared" si="110"/>
        <v>17.67464114832536</v>
      </c>
      <c r="AB422" s="641">
        <v>9</v>
      </c>
      <c r="AC422" s="918">
        <v>2.09</v>
      </c>
      <c r="AD422" s="918">
        <v>1.91</v>
      </c>
      <c r="AE422" s="918">
        <v>1.17</v>
      </c>
      <c r="AF422" s="918">
        <v>1.69</v>
      </c>
      <c r="AG422" s="918">
        <v>11</v>
      </c>
      <c r="AH422" s="920">
        <v>39.1</v>
      </c>
      <c r="AI422" s="920">
        <v>38.5</v>
      </c>
      <c r="AJ422" s="918">
        <v>19.7</v>
      </c>
      <c r="AK422" s="918">
        <v>9.26</v>
      </c>
      <c r="AL422" s="930">
        <v>34470</v>
      </c>
      <c r="AM422" s="924">
        <v>0.2</v>
      </c>
      <c r="AN422" s="918">
        <v>0.59</v>
      </c>
      <c r="AO422" s="804">
        <f t="shared" si="111"/>
        <v>-5.3276864791989613</v>
      </c>
      <c r="AP422" s="805">
        <f t="shared" si="112"/>
        <v>12.346954669126399</v>
      </c>
      <c r="AQ422" s="938">
        <f t="shared" si="113"/>
        <v>15.219873942861195</v>
      </c>
      <c r="AR422" s="704">
        <f>INDEX(Historical!$C$7:$C$1439,MATCH(B422,Historical!$B$7:$B$1446,0))*IF(AH422="n/a",1.03,IF(AH422&lt;0,1.01,IF(AH422&gt;10,1.1,(1+AH422/100))))</f>
        <v>1.1440000000000001</v>
      </c>
      <c r="AS422" s="937">
        <f t="shared" si="114"/>
        <v>1.2584000000000002</v>
      </c>
      <c r="AT422" s="937">
        <f t="shared" si="118"/>
        <v>1.3749278400000002</v>
      </c>
      <c r="AU422" s="937">
        <f t="shared" si="118"/>
        <v>1.5022461579840003</v>
      </c>
      <c r="AV422" s="937">
        <f t="shared" si="118"/>
        <v>1.6413541522133188</v>
      </c>
      <c r="AW422" s="704">
        <f t="shared" si="115"/>
        <v>6.9209281501973194</v>
      </c>
      <c r="AX422" s="812">
        <f t="shared" si="116"/>
        <v>18.735593259873632</v>
      </c>
      <c r="AY422" s="997">
        <v>1.08</v>
      </c>
      <c r="AZ422" s="924">
        <v>30.55</v>
      </c>
      <c r="BA422" s="924">
        <v>-8.39</v>
      </c>
      <c r="BB422" s="924">
        <v>6.1400000000000006</v>
      </c>
      <c r="BC422" s="924">
        <v>6.4799999999999995</v>
      </c>
      <c r="BE422" s="666">
        <v>2012</v>
      </c>
      <c r="BF422" s="948" t="e">
        <f>#VALUE!</f>
        <v>#VALUE!</v>
      </c>
      <c r="BG422" s="933">
        <v>4.7</v>
      </c>
    </row>
    <row r="423" spans="1:59" s="840" customFormat="1" ht="11.25" customHeight="1" x14ac:dyDescent="0.2">
      <c r="A423" s="699" t="s">
        <v>1358</v>
      </c>
      <c r="B423" s="848" t="s">
        <v>1359</v>
      </c>
      <c r="C423" s="994" t="s">
        <v>4227</v>
      </c>
      <c r="D423" s="994" t="s">
        <v>4406</v>
      </c>
      <c r="E423" s="820">
        <v>9</v>
      </c>
      <c r="F423" s="526">
        <v>439</v>
      </c>
      <c r="G423" s="1151" t="s">
        <v>106</v>
      </c>
      <c r="H423" s="1151" t="s">
        <v>106</v>
      </c>
      <c r="I423" s="821">
        <v>86.6</v>
      </c>
      <c r="J423" s="822">
        <f t="shared" si="104"/>
        <v>2.0554272517321017</v>
      </c>
      <c r="K423" s="823">
        <v>0.44500000000000001</v>
      </c>
      <c r="L423" s="824">
        <v>4</v>
      </c>
      <c r="M423" s="825">
        <f t="shared" si="105"/>
        <v>1.78</v>
      </c>
      <c r="N423" s="826" t="s">
        <v>228</v>
      </c>
      <c r="O423" s="827">
        <v>0.435</v>
      </c>
      <c r="P423" s="828">
        <v>43518</v>
      </c>
      <c r="Q423" s="828">
        <v>43536</v>
      </c>
      <c r="R423" s="825">
        <f t="shared" si="106"/>
        <v>2.2988505747126458</v>
      </c>
      <c r="S423" s="761">
        <f>IF(INDEX(Historical!$D$7:$D$1439,MATCH(B423,Historical!$B$7:$B$1446,0))=0,"n/a",(INDEX(Historical!$C$7:$C$1439,MATCH(B423,Historical!$B$7:$B$1446,0))/INDEX(Historical!$D$7:$D$1439,MATCH(B423,Historical!$B$7:$B$1446,0))-1)*100)</f>
        <v>10.526315789473673</v>
      </c>
      <c r="T423" s="761">
        <f>IF(INDEX(Historical!$F$7:$F$1432,MATCH(B423,Historical!$B$7:$B$1446,0))=0,"n/a",((INDEX(Historical!$C$7:$C$1439,MATCH(B423,Historical!$B$7:$B$1446,0))/INDEX(Historical!$F$7:$F$1432,MATCH(B423,Historical!$B$7:$B$1446,0)))^(1/3)-1)*100)</f>
        <v>11.406620776990772</v>
      </c>
      <c r="U423" s="761">
        <f>IF(INDEX(Historical!$H$7:$H$1432,MATCH(B423,Historical!$B$7:$B$1446,0))=0,"n/a",((INDEX(Historical!$C$7:$C$1439,MATCH(B423,Historical!$B$7:$B$1446,0))/INDEX(Historical!$H$7:$H$1432,MATCH(B423,Historical!$B$7:$B$1446,0)))^(1/5)-1)*100)</f>
        <v>11.496422620900493</v>
      </c>
      <c r="V423" s="761" t="str">
        <f>IF(INDEX(Historical!$O$7:$O$1432,MATCH(B423,Historical!$B$7:$B$1446,0))=0,"n/a",((INDEX(Historical!$C$7:$C$1439,MATCH(B423,Historical!$B$7:$B$1446,0))/INDEX(Historical!$O$7:$O$1432,MATCH(B423,Historical!$B$7:$B$1446,0)))^(1/10)-1)*100)</f>
        <v>n/a</v>
      </c>
      <c r="W423" s="829" t="str">
        <f t="shared" si="107"/>
        <v>n/a</v>
      </c>
      <c r="X423" s="830">
        <f t="shared" si="108"/>
        <v>4.4217010080386512</v>
      </c>
      <c r="Y423" s="841"/>
      <c r="Z423" s="822">
        <f t="shared" si="109"/>
        <v>68.461538461538467</v>
      </c>
      <c r="AA423" s="832">
        <f t="shared" si="110"/>
        <v>33.307692307692307</v>
      </c>
      <c r="AB423" s="824">
        <v>12</v>
      </c>
      <c r="AC423" s="833">
        <v>2.6</v>
      </c>
      <c r="AD423" s="833">
        <v>4.17</v>
      </c>
      <c r="AE423" s="833">
        <v>3.58</v>
      </c>
      <c r="AF423" s="833">
        <v>4.01</v>
      </c>
      <c r="AG423" s="833">
        <v>12.2</v>
      </c>
      <c r="AH423" s="833">
        <v>-17.8</v>
      </c>
      <c r="AI423" s="833">
        <v>6.15</v>
      </c>
      <c r="AJ423" s="833">
        <v>2.6</v>
      </c>
      <c r="AK423" s="833">
        <v>8</v>
      </c>
      <c r="AL423" s="834">
        <v>4320</v>
      </c>
      <c r="AM423" s="835">
        <v>5.0999999999999996</v>
      </c>
      <c r="AN423" s="833">
        <v>0</v>
      </c>
      <c r="AO423" s="836">
        <f t="shared" si="111"/>
        <v>-19.755842435059712</v>
      </c>
      <c r="AP423" s="837">
        <f t="shared" si="112"/>
        <v>13.551849872632594</v>
      </c>
      <c r="AQ423" s="838">
        <f t="shared" si="113"/>
        <v>143.64258536165099</v>
      </c>
      <c r="AR423" s="704">
        <f>INDEX(Historical!$C$7:$C$1439,MATCH(B423,Historical!$B$7:$B$1446,0))*IF(AH423="n/a",1.03,IF(AH423&lt;0,1.01,IF(AH423&gt;10,1.1,(1+AH423/100))))</f>
        <v>1.6967999999999999</v>
      </c>
      <c r="AS423" s="832">
        <f t="shared" si="114"/>
        <v>1.8011532000000001</v>
      </c>
      <c r="AT423" s="832">
        <f t="shared" si="118"/>
        <v>1.9452454560000003</v>
      </c>
      <c r="AU423" s="832">
        <f t="shared" si="118"/>
        <v>2.1008650924800003</v>
      </c>
      <c r="AV423" s="832">
        <f t="shared" si="118"/>
        <v>2.2689342998784006</v>
      </c>
      <c r="AW423" s="822">
        <f t="shared" si="115"/>
        <v>9.8129980483584003</v>
      </c>
      <c r="AX423" s="839">
        <f t="shared" si="116"/>
        <v>11.331406522353811</v>
      </c>
      <c r="AY423" s="998">
        <v>0.88</v>
      </c>
      <c r="AZ423" s="835">
        <v>33.090000000000003</v>
      </c>
      <c r="BA423" s="835">
        <v>-5.4399999999999995</v>
      </c>
      <c r="BB423" s="835">
        <v>6.8900000000000006</v>
      </c>
      <c r="BC423" s="835">
        <v>9.15</v>
      </c>
      <c r="BD423" s="964"/>
      <c r="BE423" s="666">
        <v>2011</v>
      </c>
      <c r="BF423" s="948" t="e">
        <f>#VALUE!</f>
        <v>#VALUE!</v>
      </c>
      <c r="BG423" s="895">
        <v>5.0999999999999996</v>
      </c>
    </row>
    <row r="424" spans="1:59" ht="11.25" customHeight="1" x14ac:dyDescent="0.2">
      <c r="A424" s="611" t="s">
        <v>645</v>
      </c>
      <c r="B424" s="927" t="s">
        <v>646</v>
      </c>
      <c r="C424" s="994" t="s">
        <v>128</v>
      </c>
      <c r="D424" s="994" t="s">
        <v>4364</v>
      </c>
      <c r="E424" s="794">
        <v>15</v>
      </c>
      <c r="F424" s="526">
        <v>251</v>
      </c>
      <c r="G424" s="526" t="s">
        <v>106</v>
      </c>
      <c r="H424" s="526" t="s">
        <v>106</v>
      </c>
      <c r="I424" s="926">
        <v>158.84</v>
      </c>
      <c r="J424" s="704">
        <f t="shared" si="104"/>
        <v>1.2591286829513977</v>
      </c>
      <c r="K424" s="929">
        <v>0.5</v>
      </c>
      <c r="L424" s="641">
        <v>4</v>
      </c>
      <c r="M424" s="695">
        <f t="shared" si="105"/>
        <v>2</v>
      </c>
      <c r="N424" s="923" t="s">
        <v>266</v>
      </c>
      <c r="O424" s="797">
        <v>0.45</v>
      </c>
      <c r="P424" s="917">
        <v>43451</v>
      </c>
      <c r="Q424" s="917">
        <v>43469</v>
      </c>
      <c r="R424" s="695">
        <f t="shared" si="106"/>
        <v>11.111111111111107</v>
      </c>
      <c r="S424" s="761">
        <f>IF(INDEX(Historical!$D$7:$D$1439,MATCH(B424,Historical!$B$7:$B$1446,0))=0,"n/a",(INDEX(Historical!$C$7:$C$1439,MATCH(B424,Historical!$B$7:$B$1446,0))/INDEX(Historical!$D$7:$D$1439,MATCH(B424,Historical!$B$7:$B$1446,0))-1)*100)</f>
        <v>7.1428571428571397</v>
      </c>
      <c r="T424" s="761">
        <f>IF(INDEX(Historical!$F$7:$F$1432,MATCH(B424,Historical!$B$7:$B$1446,0))=0,"n/a",((INDEX(Historical!$C$7:$C$1439,MATCH(B424,Historical!$B$7:$B$1446,0))/INDEX(Historical!$F$7:$F$1432,MATCH(B424,Historical!$B$7:$B$1446,0)))^(1/3)-1)*100)</f>
        <v>7.7217345015941907</v>
      </c>
      <c r="U424" s="761">
        <f>IF(INDEX(Historical!$H$7:$H$1432,MATCH(B424,Historical!$B$7:$B$1446,0))=0,"n/a",((INDEX(Historical!$C$7:$C$1439,MATCH(B424,Historical!$B$7:$B$1446,0))/INDEX(Historical!$H$7:$H$1432,MATCH(B424,Historical!$B$7:$B$1446,0)))^(1/5)-1)*100)</f>
        <v>22.975474292468157</v>
      </c>
      <c r="V424" s="761">
        <f>IF(INDEX(Historical!$O$7:$O$1432,MATCH(B424,Historical!$B$7:$B$1446,0))=0,"n/a",((INDEX(Historical!$C$7:$C$1439,MATCH(B424,Historical!$B$7:$B$1446,0))/INDEX(Historical!$O$7:$O$1432,MATCH(B424,Historical!$B$7:$B$1446,0)))^(1/10)-1)*100)</f>
        <v>17.140501260826912</v>
      </c>
      <c r="W424" s="762">
        <f t="shared" si="107"/>
        <v>1.3404202095872513</v>
      </c>
      <c r="X424" s="763">
        <f t="shared" si="108"/>
        <v>7.1798357163962985</v>
      </c>
      <c r="Y424" s="720"/>
      <c r="Z424" s="704">
        <f t="shared" si="109"/>
        <v>48.899755501222501</v>
      </c>
      <c r="AA424" s="937">
        <f t="shared" si="110"/>
        <v>38.836185819070906</v>
      </c>
      <c r="AB424" s="641">
        <v>9</v>
      </c>
      <c r="AC424" s="918">
        <v>4.09</v>
      </c>
      <c r="AD424" s="918">
        <v>6.47</v>
      </c>
      <c r="AE424" s="918">
        <v>2.63</v>
      </c>
      <c r="AF424" s="918">
        <v>3.88</v>
      </c>
      <c r="AG424" s="918">
        <v>11.4</v>
      </c>
      <c r="AH424" s="918">
        <v>-5.3</v>
      </c>
      <c r="AI424" s="918">
        <v>7.33</v>
      </c>
      <c r="AJ424" s="918">
        <v>3.2</v>
      </c>
      <c r="AK424" s="918">
        <v>6</v>
      </c>
      <c r="AL424" s="930">
        <v>3010</v>
      </c>
      <c r="AM424" s="924">
        <v>20.200000000000003</v>
      </c>
      <c r="AN424" s="918">
        <v>0</v>
      </c>
      <c r="AO424" s="804">
        <f t="shared" si="111"/>
        <v>-14.60158284365135</v>
      </c>
      <c r="AP424" s="805">
        <f t="shared" si="112"/>
        <v>24.234602975419556</v>
      </c>
      <c r="AQ424" s="938">
        <f t="shared" si="113"/>
        <v>158.78725795353401</v>
      </c>
      <c r="AR424" s="704">
        <f>INDEX(Historical!$C$7:$C$1439,MATCH(B424,Historical!$B$7:$B$1446,0))*IF(AH424="n/a",1.03,IF(AH424&lt;0,1.01,IF(AH424&gt;10,1.1,(1+AH424/100))))</f>
        <v>1.8180000000000001</v>
      </c>
      <c r="AS424" s="937">
        <f t="shared" si="114"/>
        <v>1.9512593999999999</v>
      </c>
      <c r="AT424" s="937">
        <f t="shared" si="118"/>
        <v>2.0683349639999999</v>
      </c>
      <c r="AU424" s="937">
        <f t="shared" si="118"/>
        <v>2.1924350618399999</v>
      </c>
      <c r="AV424" s="937">
        <f t="shared" si="118"/>
        <v>2.3239811655503999</v>
      </c>
      <c r="AW424" s="704">
        <f t="shared" si="115"/>
        <v>10.3540105913904</v>
      </c>
      <c r="AX424" s="812">
        <f t="shared" si="116"/>
        <v>6.5185158596011084</v>
      </c>
      <c r="AY424" s="997">
        <v>0.5</v>
      </c>
      <c r="AZ424" s="924">
        <v>26.08</v>
      </c>
      <c r="BA424" s="924">
        <v>-2.46</v>
      </c>
      <c r="BB424" s="924">
        <v>3.38</v>
      </c>
      <c r="BC424" s="924">
        <v>5.13</v>
      </c>
      <c r="BE424" s="666">
        <v>2005</v>
      </c>
      <c r="BF424" s="948" t="e">
        <f>#VALUE!</f>
        <v>#VALUE!</v>
      </c>
      <c r="BG424" s="933">
        <v>9.3000000000000007</v>
      </c>
    </row>
    <row r="425" spans="1:59" ht="11.25" customHeight="1" x14ac:dyDescent="0.2">
      <c r="A425" s="611" t="s">
        <v>259</v>
      </c>
      <c r="B425" s="927" t="s">
        <v>260</v>
      </c>
      <c r="C425" s="994" t="s">
        <v>4227</v>
      </c>
      <c r="D425" s="994" t="s">
        <v>4362</v>
      </c>
      <c r="E425" s="794">
        <v>29</v>
      </c>
      <c r="F425" s="526">
        <v>95</v>
      </c>
      <c r="G425" s="526" t="s">
        <v>37</v>
      </c>
      <c r="H425" s="526" t="s">
        <v>106</v>
      </c>
      <c r="I425" s="918">
        <v>138.74</v>
      </c>
      <c r="J425" s="704">
        <f t="shared" si="104"/>
        <v>1.1532362692806688</v>
      </c>
      <c r="K425" s="935">
        <v>0.4</v>
      </c>
      <c r="L425" s="641">
        <v>4</v>
      </c>
      <c r="M425" s="695">
        <f t="shared" si="105"/>
        <v>1.6</v>
      </c>
      <c r="N425" s="923" t="s">
        <v>595</v>
      </c>
      <c r="O425" s="798">
        <v>0.37</v>
      </c>
      <c r="P425" s="917">
        <v>43524</v>
      </c>
      <c r="Q425" s="917">
        <v>43542</v>
      </c>
      <c r="R425" s="695">
        <f t="shared" si="106"/>
        <v>8.1081081081081159</v>
      </c>
      <c r="S425" s="761">
        <f>IF(INDEX(Historical!$D$7:$D$1439,MATCH(B425,Historical!$B$7:$B$1446,0))=0,"n/a",(INDEX(Historical!$C$7:$C$1439,MATCH(B425,Historical!$B$7:$B$1446,0))/INDEX(Historical!$D$7:$D$1439,MATCH(B425,Historical!$B$7:$B$1446,0))-1)*100)</f>
        <v>19.354838709677423</v>
      </c>
      <c r="T425" s="761">
        <f>IF(INDEX(Historical!$F$7:$F$1432,MATCH(B425,Historical!$B$7:$B$1446,0))=0,"n/a",((INDEX(Historical!$C$7:$C$1439,MATCH(B425,Historical!$B$7:$B$1446,0))/INDEX(Historical!$F$7:$F$1432,MATCH(B425,Historical!$B$7:$B$1446,0)))^(1/3)-1)*100)</f>
        <v>13.960384306101293</v>
      </c>
      <c r="U425" s="761">
        <f>IF(INDEX(Historical!$H$7:$H$1432,MATCH(B425,Historical!$B$7:$B$1446,0))=0,"n/a",((INDEX(Historical!$C$7:$C$1439,MATCH(B425,Historical!$B$7:$B$1446,0))/INDEX(Historical!$H$7:$H$1432,MATCH(B425,Historical!$B$7:$B$1446,0)))^(1/5)-1)*100)</f>
        <v>15.182836968177259</v>
      </c>
      <c r="V425" s="761">
        <f>IF(INDEX(Historical!$O$7:$O$1432,MATCH(B425,Historical!$B$7:$B$1446,0))=0,"n/a",((INDEX(Historical!$C$7:$C$1439,MATCH(B425,Historical!$B$7:$B$1446,0))/INDEX(Historical!$O$7:$O$1432,MATCH(B425,Historical!$B$7:$B$1446,0)))^(1/10)-1)*100)</f>
        <v>17.304330741852002</v>
      </c>
      <c r="W425" s="762">
        <f t="shared" si="107"/>
        <v>0.87740099254207338</v>
      </c>
      <c r="X425" s="763">
        <f t="shared" si="108"/>
        <v>1.320246692884979</v>
      </c>
      <c r="Y425" s="928" t="s">
        <v>153</v>
      </c>
      <c r="Z425" s="704">
        <f t="shared" si="109"/>
        <v>43.126684636118604</v>
      </c>
      <c r="AA425" s="937">
        <f t="shared" si="110"/>
        <v>37.39622641509434</v>
      </c>
      <c r="AB425" s="641">
        <v>6</v>
      </c>
      <c r="AC425" s="918">
        <v>3.71</v>
      </c>
      <c r="AD425" s="918">
        <v>3.4</v>
      </c>
      <c r="AE425" s="918">
        <v>6.88</v>
      </c>
      <c r="AF425" s="918">
        <v>7.69</v>
      </c>
      <c r="AG425" s="918">
        <v>23.3</v>
      </c>
      <c r="AH425" s="918">
        <v>6</v>
      </c>
      <c r="AI425" s="918">
        <v>13.4</v>
      </c>
      <c r="AJ425" s="918">
        <v>11.5</v>
      </c>
      <c r="AK425" s="918">
        <v>11</v>
      </c>
      <c r="AL425" s="930">
        <v>10870</v>
      </c>
      <c r="AM425" s="924">
        <v>0.6</v>
      </c>
      <c r="AN425" s="918">
        <v>0</v>
      </c>
      <c r="AO425" s="804">
        <f t="shared" si="111"/>
        <v>-21.060153177636412</v>
      </c>
      <c r="AP425" s="805">
        <f t="shared" si="112"/>
        <v>16.336073237457928</v>
      </c>
      <c r="AQ425" s="938">
        <f t="shared" si="113"/>
        <v>257.5080301395422</v>
      </c>
      <c r="AR425" s="704">
        <f>INDEX(Historical!$C$7:$C$1439,MATCH(B425,Historical!$B$7:$B$1446,0))*IF(AH425="n/a",1.03,IF(AH425&lt;0,1.01,IF(AH425&gt;10,1.1,(1+AH425/100))))</f>
        <v>1.5688</v>
      </c>
      <c r="AS425" s="937">
        <f t="shared" si="114"/>
        <v>1.7256800000000001</v>
      </c>
      <c r="AT425" s="937">
        <f t="shared" si="118"/>
        <v>1.8982480000000002</v>
      </c>
      <c r="AU425" s="937">
        <f t="shared" si="118"/>
        <v>2.0880728000000004</v>
      </c>
      <c r="AV425" s="937">
        <f t="shared" si="118"/>
        <v>2.2968800800000007</v>
      </c>
      <c r="AW425" s="704">
        <f t="shared" si="115"/>
        <v>9.5776808800000026</v>
      </c>
      <c r="AX425" s="812">
        <f t="shared" si="116"/>
        <v>6.9033306040074978</v>
      </c>
      <c r="AY425" s="997">
        <v>0.87</v>
      </c>
      <c r="AZ425" s="924">
        <v>18.790000000000003</v>
      </c>
      <c r="BA425" s="924">
        <v>-15.24</v>
      </c>
      <c r="BB425" s="924">
        <v>3.95</v>
      </c>
      <c r="BC425" s="924">
        <v>-0.77</v>
      </c>
      <c r="BE425" s="666">
        <v>1991</v>
      </c>
      <c r="BF425" s="948" t="e">
        <f>#VALUE!</f>
        <v>#VALUE!</v>
      </c>
      <c r="BG425" s="933">
        <v>15.6</v>
      </c>
    </row>
    <row r="426" spans="1:59" ht="11.25" customHeight="1" x14ac:dyDescent="0.2">
      <c r="A426" s="611" t="s">
        <v>1364</v>
      </c>
      <c r="B426" s="927" t="s">
        <v>1365</v>
      </c>
      <c r="C426" s="994" t="s">
        <v>4356</v>
      </c>
      <c r="D426" s="994" t="s">
        <v>4387</v>
      </c>
      <c r="E426" s="794">
        <v>8</v>
      </c>
      <c r="F426" s="526">
        <v>505</v>
      </c>
      <c r="G426" s="526" t="s">
        <v>115</v>
      </c>
      <c r="H426" s="526" t="s">
        <v>115</v>
      </c>
      <c r="I426" s="926">
        <v>154.18</v>
      </c>
      <c r="J426" s="704">
        <f t="shared" si="104"/>
        <v>0.5318458944091321</v>
      </c>
      <c r="K426" s="929">
        <v>0.41</v>
      </c>
      <c r="L426" s="641">
        <v>2</v>
      </c>
      <c r="M426" s="695">
        <f t="shared" si="105"/>
        <v>0.82</v>
      </c>
      <c r="N426" s="923" t="s">
        <v>1366</v>
      </c>
      <c r="O426" s="797">
        <v>0.37</v>
      </c>
      <c r="P426" s="660">
        <v>43237</v>
      </c>
      <c r="Q426" s="660">
        <v>43266</v>
      </c>
      <c r="R426" s="695">
        <f t="shared" si="106"/>
        <v>10.810810810810805</v>
      </c>
      <c r="S426" s="761">
        <f>IF(INDEX(Historical!$D$7:$D$1439,MATCH(B426,Historical!$B$7:$B$1446,0))=0,"n/a",(INDEX(Historical!$C$7:$C$1439,MATCH(B426,Historical!$B$7:$B$1446,0))/INDEX(Historical!$D$7:$D$1439,MATCH(B426,Historical!$B$7:$B$1446,0))-1)*100)</f>
        <v>13.888888888888884</v>
      </c>
      <c r="T426" s="761">
        <f>IF(INDEX(Historical!$F$7:$F$1432,MATCH(B426,Historical!$B$7:$B$1446,0))=0,"n/a",((INDEX(Historical!$C$7:$C$1439,MATCH(B426,Historical!$B$7:$B$1446,0))/INDEX(Historical!$F$7:$F$1432,MATCH(B426,Historical!$B$7:$B$1446,0)))^(1/3)-1)*100)</f>
        <v>13.555613628301177</v>
      </c>
      <c r="U426" s="761">
        <f>IF(INDEX(Historical!$H$7:$H$1432,MATCH(B426,Historical!$B$7:$B$1446,0))=0,"n/a",((INDEX(Historical!$C$7:$C$1439,MATCH(B426,Historical!$B$7:$B$1446,0))/INDEX(Historical!$H$7:$H$1432,MATCH(B426,Historical!$B$7:$B$1446,0)))^(1/5)-1)*100)</f>
        <v>13.258872838875678</v>
      </c>
      <c r="V426" s="761">
        <f>IF(INDEX(Historical!$O$7:$O$1432,MATCH(B426,Historical!$B$7:$B$1446,0))=0,"n/a",((INDEX(Historical!$C$7:$C$1439,MATCH(B426,Historical!$B$7:$B$1446,0))/INDEX(Historical!$O$7:$O$1432,MATCH(B426,Historical!$B$7:$B$1446,0)))^(1/10)-1)*100)</f>
        <v>0.89630430261684602</v>
      </c>
      <c r="W426" s="762">
        <f t="shared" si="107"/>
        <v>14.792825160121549</v>
      </c>
      <c r="X426" s="763">
        <f t="shared" si="108"/>
        <v>0.94034559140962271</v>
      </c>
      <c r="Y426" s="928"/>
      <c r="Z426" s="704">
        <f t="shared" si="109"/>
        <v>7.0934256055363312</v>
      </c>
      <c r="AA426" s="937">
        <f t="shared" si="110"/>
        <v>13.337370242214533</v>
      </c>
      <c r="AB426" s="641">
        <v>12</v>
      </c>
      <c r="AC426" s="918">
        <v>11.56</v>
      </c>
      <c r="AD426" s="918">
        <v>1.43</v>
      </c>
      <c r="AE426" s="918">
        <v>0.45</v>
      </c>
      <c r="AF426" s="918">
        <v>1.9</v>
      </c>
      <c r="AG426" s="918">
        <v>13.700000000000001</v>
      </c>
      <c r="AH426" s="920">
        <v>31.6</v>
      </c>
      <c r="AI426" s="920">
        <v>7.42</v>
      </c>
      <c r="AJ426" s="918">
        <v>14.099999999999998</v>
      </c>
      <c r="AK426" s="918">
        <v>9.35</v>
      </c>
      <c r="AL426" s="930">
        <v>7320</v>
      </c>
      <c r="AM426" s="924">
        <v>0.5</v>
      </c>
      <c r="AN426" s="918">
        <v>0.19</v>
      </c>
      <c r="AO426" s="804">
        <f t="shared" si="111"/>
        <v>0.45334849107027786</v>
      </c>
      <c r="AP426" s="805">
        <f t="shared" si="112"/>
        <v>13.790718733284811</v>
      </c>
      <c r="AQ426" s="938">
        <f t="shared" si="113"/>
        <v>6.1257188646405059</v>
      </c>
      <c r="AR426" s="704">
        <f>INDEX(Historical!$C$7:$C$1439,MATCH(B426,Historical!$B$7:$B$1446,0))*IF(AH426="n/a",1.03,IF(AH426&lt;0,1.01,IF(AH426&gt;10,1.1,(1+AH426/100))))</f>
        <v>0.90200000000000002</v>
      </c>
      <c r="AS426" s="937">
        <f t="shared" si="114"/>
        <v>0.96892840000000002</v>
      </c>
      <c r="AT426" s="937">
        <f t="shared" si="118"/>
        <v>1.0595232053999999</v>
      </c>
      <c r="AU426" s="937">
        <f t="shared" si="118"/>
        <v>1.1585886251048998</v>
      </c>
      <c r="AV426" s="937">
        <f t="shared" si="118"/>
        <v>1.2669166615522078</v>
      </c>
      <c r="AW426" s="704">
        <f t="shared" si="115"/>
        <v>5.3559568920571072</v>
      </c>
      <c r="AX426" s="812">
        <f t="shared" si="116"/>
        <v>3.4738337605766683</v>
      </c>
      <c r="AY426" s="997">
        <v>1.66</v>
      </c>
      <c r="AZ426" s="924">
        <v>28.71</v>
      </c>
      <c r="BA426" s="924">
        <v>-13.100000000000001</v>
      </c>
      <c r="BB426" s="924">
        <v>-0.02</v>
      </c>
      <c r="BC426" s="924">
        <v>3.54</v>
      </c>
      <c r="BE426" s="666">
        <v>2011</v>
      </c>
      <c r="BF426" s="948" t="e">
        <f>#VALUE!</f>
        <v>#VALUE!</v>
      </c>
      <c r="BG426" s="933">
        <v>5.0999999999999996</v>
      </c>
    </row>
    <row r="427" spans="1:59" ht="11.25" customHeight="1" x14ac:dyDescent="0.2">
      <c r="A427" s="537" t="s">
        <v>261</v>
      </c>
      <c r="B427" s="927" t="s">
        <v>262</v>
      </c>
      <c r="C427" s="994" t="s">
        <v>154</v>
      </c>
      <c r="D427" s="994" t="s">
        <v>4386</v>
      </c>
      <c r="E427" s="794">
        <v>56</v>
      </c>
      <c r="F427" s="526">
        <v>11</v>
      </c>
      <c r="G427" s="526" t="s">
        <v>37</v>
      </c>
      <c r="H427" s="526" t="s">
        <v>37</v>
      </c>
      <c r="I427" s="918">
        <v>139.79</v>
      </c>
      <c r="J427" s="704">
        <f t="shared" si="104"/>
        <v>2.5752915086916088</v>
      </c>
      <c r="K427" s="929">
        <v>0.9</v>
      </c>
      <c r="L427" s="641">
        <v>4</v>
      </c>
      <c r="M427" s="695">
        <f t="shared" si="105"/>
        <v>3.6</v>
      </c>
      <c r="N427" s="923" t="s">
        <v>111</v>
      </c>
      <c r="O427" s="797">
        <v>0.84</v>
      </c>
      <c r="P427" s="660">
        <v>43248</v>
      </c>
      <c r="Q427" s="660">
        <v>43263</v>
      </c>
      <c r="R427" s="695">
        <f t="shared" si="106"/>
        <v>7.1428571428571495</v>
      </c>
      <c r="S427" s="761">
        <f>IF(INDEX(Historical!$D$7:$D$1439,MATCH(B427,Historical!$B$7:$B$1446,0))=0,"n/a",(INDEX(Historical!$C$7:$C$1439,MATCH(B427,Historical!$B$7:$B$1446,0))/INDEX(Historical!$D$7:$D$1439,MATCH(B427,Historical!$B$7:$B$1446,0))-1)*100)</f>
        <v>6.6265060240963791</v>
      </c>
      <c r="T427" s="761">
        <f>IF(INDEX(Historical!$F$7:$F$1432,MATCH(B427,Historical!$B$7:$B$1446,0))=0,"n/a",((INDEX(Historical!$C$7:$C$1439,MATCH(B427,Historical!$B$7:$B$1446,0))/INDEX(Historical!$F$7:$F$1432,MATCH(B427,Historical!$B$7:$B$1446,0)))^(1/3)-1)*100)</f>
        <v>6.2658569182611146</v>
      </c>
      <c r="U427" s="761">
        <f>IF(INDEX(Historical!$H$7:$H$1432,MATCH(B427,Historical!$B$7:$B$1446,0))=0,"n/a",((INDEX(Historical!$C$7:$C$1439,MATCH(B427,Historical!$B$7:$B$1446,0))/INDEX(Historical!$H$7:$H$1432,MATCH(B427,Historical!$B$7:$B$1446,0)))^(1/5)-1)*100)</f>
        <v>6.4487827443383994</v>
      </c>
      <c r="V427" s="761">
        <f>IF(INDEX(Historical!$O$7:$O$1432,MATCH(B427,Historical!$B$7:$B$1446,0))=0,"n/a",((INDEX(Historical!$C$7:$C$1439,MATCH(B427,Historical!$B$7:$B$1446,0))/INDEX(Historical!$O$7:$O$1432,MATCH(B427,Historical!$B$7:$B$1446,0)))^(1/10)-1)*100)</f>
        <v>7.0271302979190597</v>
      </c>
      <c r="W427" s="762">
        <f t="shared" si="107"/>
        <v>0.91769790382968619</v>
      </c>
      <c r="X427" s="763">
        <f t="shared" si="108"/>
        <v>2.0802524981736772</v>
      </c>
      <c r="Y427" s="927"/>
      <c r="Z427" s="704">
        <f t="shared" si="109"/>
        <v>64.171122994652407</v>
      </c>
      <c r="AA427" s="937">
        <f t="shared" si="110"/>
        <v>24.918003565062385</v>
      </c>
      <c r="AB427" s="641">
        <v>12</v>
      </c>
      <c r="AC427" s="918">
        <v>5.61</v>
      </c>
      <c r="AD427" s="918">
        <v>3.76</v>
      </c>
      <c r="AE427" s="918">
        <v>4.5999999999999996</v>
      </c>
      <c r="AF427" s="918">
        <v>6.27</v>
      </c>
      <c r="AG427" s="918">
        <v>24.4</v>
      </c>
      <c r="AH427" s="918">
        <v>7.6</v>
      </c>
      <c r="AI427" s="918">
        <v>6.3100000000000005</v>
      </c>
      <c r="AJ427" s="918">
        <v>3.1</v>
      </c>
      <c r="AK427" s="918">
        <v>6.63</v>
      </c>
      <c r="AL427" s="930">
        <v>375460</v>
      </c>
      <c r="AM427" s="924">
        <v>0.1</v>
      </c>
      <c r="AN427" s="918">
        <v>0.51</v>
      </c>
      <c r="AO427" s="804">
        <f t="shared" si="111"/>
        <v>-15.893929312032377</v>
      </c>
      <c r="AP427" s="805">
        <f t="shared" si="112"/>
        <v>9.0240742530300082</v>
      </c>
      <c r="AQ427" s="938">
        <f t="shared" si="113"/>
        <v>163.51123303312991</v>
      </c>
      <c r="AR427" s="704">
        <f>INDEX(Historical!$C$7:$C$1439,MATCH(B427,Historical!$B$7:$B$1446,0))*IF(AH427="n/a",1.03,IF(AH427&lt;0,1.01,IF(AH427&gt;10,1.1,(1+AH427/100))))</f>
        <v>3.8090400000000004</v>
      </c>
      <c r="AS427" s="937">
        <f t="shared" si="114"/>
        <v>4.0493904240000003</v>
      </c>
      <c r="AT427" s="937">
        <f t="shared" ref="AT427:AV446" si="119">IF($AK427="n/a",1.03*AS427,IF($AK427&lt;0,1.01*AS427,IF($AK427&gt;10,1.1*AS427,(1+$AK427/100)*AS427)))</f>
        <v>4.3178650091112001</v>
      </c>
      <c r="AU427" s="937">
        <f t="shared" si="119"/>
        <v>4.6041394592152729</v>
      </c>
      <c r="AV427" s="937">
        <f t="shared" si="119"/>
        <v>4.9093939053612452</v>
      </c>
      <c r="AW427" s="704">
        <f t="shared" si="115"/>
        <v>21.689828797687717</v>
      </c>
      <c r="AX427" s="812">
        <f t="shared" si="116"/>
        <v>15.516008868794421</v>
      </c>
      <c r="AY427" s="997">
        <v>0.66</v>
      </c>
      <c r="AZ427" s="924">
        <v>17.849999999999998</v>
      </c>
      <c r="BA427" s="924">
        <v>-6.17</v>
      </c>
      <c r="BB427" s="924">
        <v>3.5999999999999996</v>
      </c>
      <c r="BC427" s="924">
        <v>3.93</v>
      </c>
      <c r="BE427" s="666">
        <v>1963</v>
      </c>
      <c r="BF427" s="948" t="e">
        <f>#VALUE!</f>
        <v>#VALUE!</v>
      </c>
      <c r="BG427" s="933">
        <v>9.9</v>
      </c>
    </row>
    <row r="428" spans="1:59" ht="11.25" customHeight="1" x14ac:dyDescent="0.2">
      <c r="A428" s="611" t="s">
        <v>1362</v>
      </c>
      <c r="B428" s="927" t="s">
        <v>1363</v>
      </c>
      <c r="C428" s="994" t="s">
        <v>247</v>
      </c>
      <c r="D428" s="994" t="s">
        <v>4383</v>
      </c>
      <c r="E428" s="794">
        <v>6</v>
      </c>
      <c r="F428" s="526">
        <v>737</v>
      </c>
      <c r="G428" s="526" t="s">
        <v>106</v>
      </c>
      <c r="H428" s="526" t="s">
        <v>106</v>
      </c>
      <c r="I428" s="926">
        <v>71.36</v>
      </c>
      <c r="J428" s="704">
        <f t="shared" si="104"/>
        <v>0.7847533632286996</v>
      </c>
      <c r="K428" s="929">
        <v>0.14000000000000001</v>
      </c>
      <c r="L428" s="641">
        <v>4</v>
      </c>
      <c r="M428" s="695">
        <f t="shared" si="105"/>
        <v>0.56000000000000005</v>
      </c>
      <c r="N428" s="923" t="s">
        <v>3969</v>
      </c>
      <c r="O428" s="797">
        <v>0.12</v>
      </c>
      <c r="P428" s="917">
        <v>43382</v>
      </c>
      <c r="Q428" s="917">
        <v>43397</v>
      </c>
      <c r="R428" s="695">
        <f t="shared" si="106"/>
        <v>16.666666666666682</v>
      </c>
      <c r="S428" s="761">
        <f>IF(INDEX(Historical!$D$7:$D$1439,MATCH(B428,Historical!$B$7:$B$1446,0))=0,"n/a",(INDEX(Historical!$C$7:$C$1439,MATCH(B428,Historical!$B$7:$B$1446,0))/INDEX(Historical!$D$7:$D$1439,MATCH(B428,Historical!$B$7:$B$1446,0))-1)*100)</f>
        <v>29.729729729729737</v>
      </c>
      <c r="T428" s="761">
        <f>IF(INDEX(Historical!$F$7:$F$1432,MATCH(B428,Historical!$B$7:$B$1446,0))=0,"n/a",((INDEX(Historical!$C$7:$C$1439,MATCH(B428,Historical!$B$7:$B$1446,0))/INDEX(Historical!$F$7:$F$1432,MATCH(B428,Historical!$B$7:$B$1446,0)))^(1/3)-1)*100)</f>
        <v>16.318055297195457</v>
      </c>
      <c r="U428" s="761">
        <f>IF(INDEX(Historical!$H$7:$H$1432,MATCH(B428,Historical!$B$7:$B$1446,0))=0,"n/a",((INDEX(Historical!$C$7:$C$1439,MATCH(B428,Historical!$B$7:$B$1446,0))/INDEX(Historical!$H$7:$H$1432,MATCH(B428,Historical!$B$7:$B$1446,0)))^(1/5)-1)*100)</f>
        <v>44.955932735539108</v>
      </c>
      <c r="V428" s="761">
        <f>IF(INDEX(Historical!$O$7:$O$1432,MATCH(B428,Historical!$B$7:$B$1446,0))=0,"n/a",((INDEX(Historical!$C$7:$C$1439,MATCH(B428,Historical!$B$7:$B$1446,0))/INDEX(Historical!$O$7:$O$1432,MATCH(B428,Historical!$B$7:$B$1446,0)))^(1/10)-1)*100)</f>
        <v>8.1139800821938621</v>
      </c>
      <c r="W428" s="762">
        <f t="shared" si="107"/>
        <v>5.5405525130872517</v>
      </c>
      <c r="X428" s="763">
        <f t="shared" si="108"/>
        <v>2.3293229396652388</v>
      </c>
      <c r="Y428" s="707"/>
      <c r="Z428" s="704">
        <f t="shared" si="109"/>
        <v>12.200435729847497</v>
      </c>
      <c r="AA428" s="937">
        <f t="shared" si="110"/>
        <v>15.546840958605666</v>
      </c>
      <c r="AB428" s="641">
        <v>9</v>
      </c>
      <c r="AC428" s="918">
        <v>4.59</v>
      </c>
      <c r="AD428" s="918">
        <v>1.1100000000000001</v>
      </c>
      <c r="AE428" s="918">
        <v>1.41</v>
      </c>
      <c r="AF428" s="918">
        <v>2.54</v>
      </c>
      <c r="AG428" s="918">
        <v>16</v>
      </c>
      <c r="AH428" s="918">
        <v>38.5</v>
      </c>
      <c r="AI428" s="918">
        <v>11.04</v>
      </c>
      <c r="AJ428" s="918">
        <v>19.3</v>
      </c>
      <c r="AK428" s="918">
        <v>14.000000000000002</v>
      </c>
      <c r="AL428" s="930">
        <v>749.28</v>
      </c>
      <c r="AM428" s="924">
        <v>5</v>
      </c>
      <c r="AN428" s="918">
        <v>0</v>
      </c>
      <c r="AO428" s="804">
        <f t="shared" si="111"/>
        <v>30.193845140162146</v>
      </c>
      <c r="AP428" s="805">
        <f t="shared" si="112"/>
        <v>45.74068609876781</v>
      </c>
      <c r="AQ428" s="938">
        <f t="shared" si="113"/>
        <v>32.47888894270141</v>
      </c>
      <c r="AR428" s="704">
        <f>INDEX(Historical!$C$7:$C$1439,MATCH(B428,Historical!$B$7:$B$1446,0))*IF(AH428="n/a",1.03,IF(AH428&lt;0,1.01,IF(AH428&gt;10,1.1,(1+AH428/100))))</f>
        <v>0.52800000000000002</v>
      </c>
      <c r="AS428" s="937">
        <f t="shared" si="114"/>
        <v>0.58080000000000009</v>
      </c>
      <c r="AT428" s="937">
        <f t="shared" si="119"/>
        <v>0.63888000000000011</v>
      </c>
      <c r="AU428" s="937">
        <f t="shared" si="119"/>
        <v>0.70276800000000017</v>
      </c>
      <c r="AV428" s="937">
        <f t="shared" si="119"/>
        <v>0.7730448000000002</v>
      </c>
      <c r="AW428" s="704">
        <f t="shared" si="115"/>
        <v>3.2234928000000003</v>
      </c>
      <c r="AX428" s="812">
        <f t="shared" si="116"/>
        <v>4.5172264573991043</v>
      </c>
      <c r="AY428" s="997">
        <v>1.05</v>
      </c>
      <c r="AZ428" s="924">
        <v>30.55</v>
      </c>
      <c r="BA428" s="924">
        <v>-33.53</v>
      </c>
      <c r="BB428" s="924">
        <v>8.6300000000000008</v>
      </c>
      <c r="BC428" s="924">
        <v>-7.68</v>
      </c>
      <c r="BE428" s="666">
        <v>2013</v>
      </c>
      <c r="BF428" s="948" t="e">
        <f>#VALUE!</f>
        <v>#VALUE!</v>
      </c>
      <c r="BG428" s="933">
        <v>11.200000000000001</v>
      </c>
    </row>
    <row r="429" spans="1:59" ht="11.25" customHeight="1" x14ac:dyDescent="0.2">
      <c r="A429" s="611" t="s">
        <v>1367</v>
      </c>
      <c r="B429" s="927" t="s">
        <v>1368</v>
      </c>
      <c r="C429" s="994" t="s">
        <v>108</v>
      </c>
      <c r="D429" s="994" t="s">
        <v>4376</v>
      </c>
      <c r="E429" s="794">
        <v>8</v>
      </c>
      <c r="F429" s="526">
        <v>541</v>
      </c>
      <c r="G429" s="526" t="s">
        <v>37</v>
      </c>
      <c r="H429" s="526" t="s">
        <v>37</v>
      </c>
      <c r="I429" s="926">
        <v>101.23</v>
      </c>
      <c r="J429" s="704">
        <f t="shared" si="104"/>
        <v>3.1611182455793738</v>
      </c>
      <c r="K429" s="929">
        <v>0.8</v>
      </c>
      <c r="L429" s="641">
        <v>4</v>
      </c>
      <c r="M429" s="695">
        <f t="shared" si="105"/>
        <v>3.2</v>
      </c>
      <c r="N429" s="923" t="s">
        <v>161</v>
      </c>
      <c r="O429" s="797">
        <v>0.56000000000000005</v>
      </c>
      <c r="P429" s="917">
        <v>43377</v>
      </c>
      <c r="Q429" s="917">
        <v>43404</v>
      </c>
      <c r="R429" s="695">
        <f t="shared" si="106"/>
        <v>42.857142857142847</v>
      </c>
      <c r="S429" s="761">
        <f>IF(INDEX(Historical!$D$7:$D$1439,MATCH(B429,Historical!$B$7:$B$1446,0))=0,"n/a",(INDEX(Historical!$C$7:$C$1439,MATCH(B429,Historical!$B$7:$B$1446,0))/INDEX(Historical!$D$7:$D$1439,MATCH(B429,Historical!$B$7:$B$1446,0))-1)*100)</f>
        <v>21.568627450980383</v>
      </c>
      <c r="T429" s="761">
        <f>IF(INDEX(Historical!$F$7:$F$1432,MATCH(B429,Historical!$B$7:$B$1446,0))=0,"n/a",((INDEX(Historical!$C$7:$C$1439,MATCH(B429,Historical!$B$7:$B$1446,0))/INDEX(Historical!$F$7:$F$1432,MATCH(B429,Historical!$B$7:$B$1446,0)))^(1/3)-1)*100)</f>
        <v>13.862522184714066</v>
      </c>
      <c r="U429" s="761">
        <f>IF(INDEX(Historical!$H$7:$H$1432,MATCH(B429,Historical!$B$7:$B$1446,0))=0,"n/a",((INDEX(Historical!$C$7:$C$1439,MATCH(B429,Historical!$B$7:$B$1446,0))/INDEX(Historical!$H$7:$H$1432,MATCH(B429,Historical!$B$7:$B$1446,0)))^(1/5)-1)*100)</f>
        <v>12.767137012376306</v>
      </c>
      <c r="V429" s="761">
        <f>IF(INDEX(Historical!$O$7:$O$1432,MATCH(B429,Historical!$B$7:$B$1446,0))=0,"n/a",((INDEX(Historical!$C$7:$C$1439,MATCH(B429,Historical!$B$7:$B$1446,0))/INDEX(Historical!$O$7:$O$1432,MATCH(B429,Historical!$B$7:$B$1446,0)))^(1/10)-1)*100)</f>
        <v>5.0172905515339261</v>
      </c>
      <c r="W429" s="762">
        <f t="shared" si="107"/>
        <v>2.5446277988571011</v>
      </c>
      <c r="X429" s="763">
        <f t="shared" si="108"/>
        <v>0.81319344027874563</v>
      </c>
      <c r="Y429" s="928"/>
      <c r="Z429" s="704">
        <f t="shared" si="109"/>
        <v>35.595105672969964</v>
      </c>
      <c r="AA429" s="937">
        <f t="shared" si="110"/>
        <v>11.260289210233593</v>
      </c>
      <c r="AB429" s="641">
        <v>12</v>
      </c>
      <c r="AC429" s="918">
        <v>8.99</v>
      </c>
      <c r="AD429" s="918">
        <v>1.17</v>
      </c>
      <c r="AE429" s="918">
        <v>4.41</v>
      </c>
      <c r="AF429" s="918">
        <v>1.47</v>
      </c>
      <c r="AG429" s="918">
        <v>13.3</v>
      </c>
      <c r="AH429" s="918">
        <v>31.5</v>
      </c>
      <c r="AI429" s="918">
        <v>8.16</v>
      </c>
      <c r="AJ429" s="918">
        <v>15.7</v>
      </c>
      <c r="AK429" s="918">
        <v>9.629999999999999</v>
      </c>
      <c r="AL429" s="930">
        <v>341780</v>
      </c>
      <c r="AM429" s="924">
        <v>0.1</v>
      </c>
      <c r="AN429" s="918">
        <v>1.22</v>
      </c>
      <c r="AO429" s="804">
        <f t="shared" si="111"/>
        <v>4.6679660477220875</v>
      </c>
      <c r="AP429" s="805">
        <f t="shared" si="112"/>
        <v>15.92825525795568</v>
      </c>
      <c r="AQ429" s="938">
        <f t="shared" si="113"/>
        <v>-14.228662806160708</v>
      </c>
      <c r="AR429" s="704">
        <f>INDEX(Historical!$C$7:$C$1439,MATCH(B429,Historical!$B$7:$B$1446,0))*IF(AH429="n/a",1.03,IF(AH429&lt;0,1.01,IF(AH429&gt;10,1.1,(1+AH429/100))))</f>
        <v>2.7280000000000002</v>
      </c>
      <c r="AS429" s="937">
        <f t="shared" si="114"/>
        <v>2.9506047999999998</v>
      </c>
      <c r="AT429" s="937">
        <f t="shared" si="119"/>
        <v>3.2347480422400001</v>
      </c>
      <c r="AU429" s="937">
        <f t="shared" si="119"/>
        <v>3.5462542787077123</v>
      </c>
      <c r="AV429" s="937">
        <f t="shared" si="119"/>
        <v>3.8877585657472653</v>
      </c>
      <c r="AW429" s="704">
        <f t="shared" si="115"/>
        <v>16.347365686694978</v>
      </c>
      <c r="AX429" s="812">
        <f t="shared" si="116"/>
        <v>16.148736231053025</v>
      </c>
      <c r="AY429" s="997">
        <v>1.1000000000000001</v>
      </c>
      <c r="AZ429" s="924">
        <v>11.110000000000001</v>
      </c>
      <c r="BA429" s="924">
        <v>-15.1</v>
      </c>
      <c r="BB429" s="924">
        <v>-2.31</v>
      </c>
      <c r="BC429" s="924">
        <v>-6.01</v>
      </c>
      <c r="BE429" s="666">
        <v>2011</v>
      </c>
      <c r="BF429" s="948" t="e">
        <f>#VALUE!</f>
        <v>#VALUE!</v>
      </c>
      <c r="BG429" s="933">
        <v>1.2</v>
      </c>
    </row>
    <row r="430" spans="1:59" ht="11.25" customHeight="1" x14ac:dyDescent="0.2">
      <c r="A430" s="537" t="s">
        <v>650</v>
      </c>
      <c r="B430" s="927" t="s">
        <v>651</v>
      </c>
      <c r="C430" s="994" t="s">
        <v>4380</v>
      </c>
      <c r="D430" s="994" t="s">
        <v>523</v>
      </c>
      <c r="E430" s="794">
        <v>25</v>
      </c>
      <c r="F430" s="526">
        <v>121</v>
      </c>
      <c r="G430" s="526" t="s">
        <v>106</v>
      </c>
      <c r="H430" s="526" t="s">
        <v>106</v>
      </c>
      <c r="I430" s="918">
        <v>44.22</v>
      </c>
      <c r="J430" s="704">
        <f t="shared" si="104"/>
        <v>2.9850746268656718</v>
      </c>
      <c r="K430" s="935">
        <v>0.33</v>
      </c>
      <c r="L430" s="641">
        <v>4</v>
      </c>
      <c r="M430" s="695">
        <f t="shared" si="105"/>
        <v>1.32</v>
      </c>
      <c r="N430" s="923" t="s">
        <v>426</v>
      </c>
      <c r="O430" s="798">
        <v>0.32</v>
      </c>
      <c r="P430" s="917">
        <v>43283</v>
      </c>
      <c r="Q430" s="917">
        <v>43299</v>
      </c>
      <c r="R430" s="695">
        <f t="shared" si="106"/>
        <v>3.1250000000000027</v>
      </c>
      <c r="S430" s="761">
        <f>IF(INDEX(Historical!$D$7:$D$1439,MATCH(B430,Historical!$B$7:$B$1446,0))=0,"n/a",(INDEX(Historical!$C$7:$C$1439,MATCH(B430,Historical!$B$7:$B$1446,0))/INDEX(Historical!$D$7:$D$1439,MATCH(B430,Historical!$B$7:$B$1446,0))-1)*100)</f>
        <v>3.1746031746031855</v>
      </c>
      <c r="T430" s="761">
        <f>IF(INDEX(Historical!$F$7:$F$1432,MATCH(B430,Historical!$B$7:$B$1446,0))=0,"n/a",((INDEX(Historical!$C$7:$C$1439,MATCH(B430,Historical!$B$7:$B$1446,0))/INDEX(Historical!$F$7:$F$1432,MATCH(B430,Historical!$B$7:$B$1446,0)))^(1/3)-1)*100)</f>
        <v>3.2810033473186673</v>
      </c>
      <c r="U430" s="761">
        <f>IF(INDEX(Historical!$H$7:$H$1432,MATCH(B430,Historical!$B$7:$B$1446,0))=0,"n/a",((INDEX(Historical!$C$7:$C$1439,MATCH(B430,Historical!$B$7:$B$1446,0))/INDEX(Historical!$H$7:$H$1432,MATCH(B430,Historical!$B$7:$B$1446,0)))^(1/5)-1)*100)</f>
        <v>5.814078782077714</v>
      </c>
      <c r="V430" s="761">
        <f>IF(INDEX(Historical!$O$7:$O$1432,MATCH(B430,Historical!$B$7:$B$1446,0))=0,"n/a",((INDEX(Historical!$C$7:$C$1439,MATCH(B430,Historical!$B$7:$B$1446,0))/INDEX(Historical!$O$7:$O$1432,MATCH(B430,Historical!$B$7:$B$1446,0)))^(1/10)-1)*100)</f>
        <v>10.476577475618431</v>
      </c>
      <c r="W430" s="762">
        <f t="shared" si="107"/>
        <v>0.55495974669289694</v>
      </c>
      <c r="X430" s="763">
        <f t="shared" si="108"/>
        <v>0.85501158559966373</v>
      </c>
      <c r="Y430" s="928" t="s">
        <v>652</v>
      </c>
      <c r="Z430" s="704">
        <f t="shared" si="109"/>
        <v>48.175182481751818</v>
      </c>
      <c r="AA430" s="937">
        <f t="shared" si="110"/>
        <v>16.138686131386859</v>
      </c>
      <c r="AB430" s="641">
        <v>4</v>
      </c>
      <c r="AC430" s="918">
        <v>2.74</v>
      </c>
      <c r="AD430" s="918">
        <v>1.08</v>
      </c>
      <c r="AE430" s="918">
        <v>1.45</v>
      </c>
      <c r="AF430" s="918">
        <v>2.11</v>
      </c>
      <c r="AG430" s="918">
        <v>13.5</v>
      </c>
      <c r="AH430" s="918">
        <v>70</v>
      </c>
      <c r="AI430" s="918">
        <v>5.6899999999999995</v>
      </c>
      <c r="AJ430" s="918">
        <v>6.8000000000000007</v>
      </c>
      <c r="AK430" s="918">
        <v>15</v>
      </c>
      <c r="AL430" s="930">
        <v>2590</v>
      </c>
      <c r="AM430" s="924">
        <v>0.2</v>
      </c>
      <c r="AN430" s="918">
        <v>0.53</v>
      </c>
      <c r="AO430" s="804">
        <f t="shared" si="111"/>
        <v>-7.3395327224434723</v>
      </c>
      <c r="AP430" s="805">
        <f t="shared" si="112"/>
        <v>8.7991534089433863</v>
      </c>
      <c r="AQ430" s="938">
        <f t="shared" si="113"/>
        <v>23.022360636369712</v>
      </c>
      <c r="AR430" s="704">
        <f>INDEX(Historical!$C$7:$C$1439,MATCH(B430,Historical!$B$7:$B$1446,0))*IF(AH430="n/a",1.03,IF(AH430&lt;0,1.01,IF(AH430&gt;10,1.1,(1+AH430/100))))</f>
        <v>1.4300000000000002</v>
      </c>
      <c r="AS430" s="937">
        <f t="shared" si="114"/>
        <v>1.5113670000000001</v>
      </c>
      <c r="AT430" s="937">
        <f t="shared" si="119"/>
        <v>1.6625037000000003</v>
      </c>
      <c r="AU430" s="937">
        <f t="shared" si="119"/>
        <v>1.8287540700000005</v>
      </c>
      <c r="AV430" s="937">
        <f t="shared" si="119"/>
        <v>2.0116294770000005</v>
      </c>
      <c r="AW430" s="704">
        <f t="shared" si="115"/>
        <v>8.4442542470000017</v>
      </c>
      <c r="AX430" s="812">
        <f t="shared" si="116"/>
        <v>19.096006890547269</v>
      </c>
      <c r="AY430" s="997">
        <v>1.01</v>
      </c>
      <c r="AZ430" s="924">
        <v>3.71</v>
      </c>
      <c r="BA430" s="924">
        <v>-38.369999999999997</v>
      </c>
      <c r="BB430" s="924">
        <v>-9.86</v>
      </c>
      <c r="BC430" s="924">
        <v>-20.9</v>
      </c>
      <c r="BE430" s="666">
        <v>1994</v>
      </c>
      <c r="BF430" s="948" t="e">
        <f>#VALUE!</f>
        <v>#VALUE!</v>
      </c>
      <c r="BG430" s="933">
        <v>5.7</v>
      </c>
    </row>
    <row r="431" spans="1:59" ht="11.25" customHeight="1" x14ac:dyDescent="0.2">
      <c r="A431" s="611" t="s">
        <v>653</v>
      </c>
      <c r="B431" s="927" t="s">
        <v>654</v>
      </c>
      <c r="C431" s="994" t="s">
        <v>128</v>
      </c>
      <c r="D431" s="994" t="s">
        <v>4364</v>
      </c>
      <c r="E431" s="794">
        <v>15</v>
      </c>
      <c r="F431" s="526">
        <v>246</v>
      </c>
      <c r="G431" s="526" t="s">
        <v>37</v>
      </c>
      <c r="H431" s="526" t="s">
        <v>37</v>
      </c>
      <c r="I431" s="926">
        <v>57.38</v>
      </c>
      <c r="J431" s="704">
        <f t="shared" si="104"/>
        <v>3.9037992331822937</v>
      </c>
      <c r="K431" s="929">
        <v>0.56000000000000005</v>
      </c>
      <c r="L431" s="641">
        <v>4</v>
      </c>
      <c r="M431" s="695">
        <f t="shared" si="105"/>
        <v>2.2400000000000002</v>
      </c>
      <c r="N431" s="923" t="s">
        <v>149</v>
      </c>
      <c r="O431" s="797">
        <v>0.54</v>
      </c>
      <c r="P431" s="917">
        <v>43343</v>
      </c>
      <c r="Q431" s="917">
        <v>43360</v>
      </c>
      <c r="R431" s="695">
        <f t="shared" si="106"/>
        <v>3.7037037037037068</v>
      </c>
      <c r="S431" s="761">
        <f>IF(INDEX(Historical!$D$7:$D$1439,MATCH(B431,Historical!$B$7:$B$1446,0))=0,"n/a",(INDEX(Historical!$C$7:$C$1439,MATCH(B431,Historical!$B$7:$B$1446,0))/INDEX(Historical!$D$7:$D$1439,MATCH(B431,Historical!$B$7:$B$1446,0))-1)*100)</f>
        <v>3.7735849056603765</v>
      </c>
      <c r="T431" s="761">
        <f>IF(INDEX(Historical!$F$7:$F$1432,MATCH(B431,Historical!$B$7:$B$1446,0))=0,"n/a",((INDEX(Historical!$C$7:$C$1439,MATCH(B431,Historical!$B$7:$B$1446,0))/INDEX(Historical!$F$7:$F$1432,MATCH(B431,Historical!$B$7:$B$1446,0)))^(1/3)-1)*100)</f>
        <v>3.5744168651286268</v>
      </c>
      <c r="U431" s="761">
        <f>IF(INDEX(Historical!$H$7:$H$1432,MATCH(B431,Historical!$B$7:$B$1446,0))=0,"n/a",((INDEX(Historical!$C$7:$C$1439,MATCH(B431,Historical!$B$7:$B$1446,0))/INDEX(Historical!$H$7:$H$1432,MATCH(B431,Historical!$B$7:$B$1446,0)))^(1/5)-1)*100)</f>
        <v>4.0950396969256841</v>
      </c>
      <c r="V431" s="761">
        <f>IF(INDEX(Historical!$O$7:$O$1432,MATCH(B431,Historical!$B$7:$B$1446,0))=0,"n/a",((INDEX(Historical!$C$7:$C$1439,MATCH(B431,Historical!$B$7:$B$1446,0))/INDEX(Historical!$O$7:$O$1432,MATCH(B431,Historical!$B$7:$B$1446,0)))^(1/10)-1)*100)</f>
        <v>5.4017770031711043</v>
      </c>
      <c r="W431" s="762">
        <f t="shared" si="107"/>
        <v>0.75809121600571405</v>
      </c>
      <c r="X431" s="763" t="str">
        <f t="shared" si="108"/>
        <v>n/a</v>
      </c>
      <c r="Y431" s="723"/>
      <c r="Z431" s="704">
        <f t="shared" si="109"/>
        <v>58.792650918635182</v>
      </c>
      <c r="AA431" s="937">
        <f t="shared" si="110"/>
        <v>15.060367454068242</v>
      </c>
      <c r="AB431" s="641">
        <v>12</v>
      </c>
      <c r="AC431" s="918">
        <v>3.81</v>
      </c>
      <c r="AD431" s="918">
        <v>5.73</v>
      </c>
      <c r="AE431" s="918">
        <v>1.45</v>
      </c>
      <c r="AF431" s="918">
        <v>7.72</v>
      </c>
      <c r="AG431" s="918">
        <v>48.5</v>
      </c>
      <c r="AH431" s="918">
        <v>5.6000000000000005</v>
      </c>
      <c r="AI431" s="918">
        <v>6.93</v>
      </c>
      <c r="AJ431" s="918">
        <v>-5.0999999999999996</v>
      </c>
      <c r="AK431" s="918">
        <v>2.63</v>
      </c>
      <c r="AL431" s="930">
        <v>19630</v>
      </c>
      <c r="AM431" s="924">
        <v>18.899999999999999</v>
      </c>
      <c r="AN431" s="918">
        <v>3.42</v>
      </c>
      <c r="AO431" s="804">
        <f t="shared" si="111"/>
        <v>-7.0615285239602645</v>
      </c>
      <c r="AP431" s="805">
        <f t="shared" si="112"/>
        <v>7.9988389301079774</v>
      </c>
      <c r="AQ431" s="938">
        <f t="shared" si="113"/>
        <v>127.31870602541645</v>
      </c>
      <c r="AR431" s="704">
        <f>INDEX(Historical!$C$7:$C$1439,MATCH(B431,Historical!$B$7:$B$1446,0))*IF(AH431="n/a",1.03,IF(AH431&lt;0,1.01,IF(AH431&gt;10,1.1,(1+AH431/100))))</f>
        <v>2.3232000000000004</v>
      </c>
      <c r="AS431" s="937">
        <f t="shared" si="114"/>
        <v>2.4841977600000003</v>
      </c>
      <c r="AT431" s="937">
        <f t="shared" si="119"/>
        <v>2.5495321610880004</v>
      </c>
      <c r="AU431" s="937">
        <f t="shared" si="119"/>
        <v>2.6165848569246148</v>
      </c>
      <c r="AV431" s="937">
        <f t="shared" si="119"/>
        <v>2.6854010386617322</v>
      </c>
      <c r="AW431" s="704">
        <f t="shared" si="115"/>
        <v>12.658915816674348</v>
      </c>
      <c r="AX431" s="812">
        <f t="shared" si="116"/>
        <v>22.061547258059164</v>
      </c>
      <c r="AY431" s="997">
        <v>0.53</v>
      </c>
      <c r="AZ431" s="924">
        <v>7.9799999999999995</v>
      </c>
      <c r="BA431" s="924">
        <v>-23.47</v>
      </c>
      <c r="BB431" s="924">
        <v>1.3</v>
      </c>
      <c r="BC431" s="924">
        <v>-11.219999999999999</v>
      </c>
      <c r="BE431" s="666">
        <v>2004</v>
      </c>
      <c r="BF431" s="948" t="e">
        <f>#VALUE!</f>
        <v>#VALUE!</v>
      </c>
      <c r="BG431" s="933">
        <v>7.6</v>
      </c>
    </row>
    <row r="432" spans="1:59" s="840" customFormat="1" ht="11.25" customHeight="1" x14ac:dyDescent="0.2">
      <c r="A432" s="819" t="s">
        <v>1369</v>
      </c>
      <c r="B432" s="848" t="s">
        <v>1370</v>
      </c>
      <c r="C432" s="994" t="s">
        <v>112</v>
      </c>
      <c r="D432" s="994" t="s">
        <v>213</v>
      </c>
      <c r="E432" s="820">
        <v>7</v>
      </c>
      <c r="F432" s="526">
        <v>695</v>
      </c>
      <c r="G432" s="1151" t="s">
        <v>106</v>
      </c>
      <c r="H432" s="1151" t="s">
        <v>106</v>
      </c>
      <c r="I432" s="821">
        <v>87.96</v>
      </c>
      <c r="J432" s="822">
        <f t="shared" si="104"/>
        <v>1.0459299681673488</v>
      </c>
      <c r="K432" s="823">
        <v>0.23</v>
      </c>
      <c r="L432" s="824">
        <v>4</v>
      </c>
      <c r="M432" s="825">
        <f t="shared" si="105"/>
        <v>0.92</v>
      </c>
      <c r="N432" s="826" t="s">
        <v>698</v>
      </c>
      <c r="O432" s="827">
        <v>0.22</v>
      </c>
      <c r="P432" s="828">
        <v>43563</v>
      </c>
      <c r="Q432" s="828">
        <v>43592</v>
      </c>
      <c r="R432" s="825">
        <f t="shared" si="106"/>
        <v>4.5454545454545494</v>
      </c>
      <c r="S432" s="761">
        <f>IF(INDEX(Historical!$D$7:$D$1439,MATCH(B432,Historical!$B$7:$B$1446,0))=0,"n/a",(INDEX(Historical!$C$7:$C$1439,MATCH(B432,Historical!$B$7:$B$1446,0))/INDEX(Historical!$D$7:$D$1439,MATCH(B432,Historical!$B$7:$B$1446,0))-1)*100)</f>
        <v>6.0975609756097393</v>
      </c>
      <c r="T432" s="761">
        <f>IF(INDEX(Historical!$F$7:$F$1432,MATCH(B432,Historical!$B$7:$B$1446,0))=0,"n/a",((INDEX(Historical!$C$7:$C$1439,MATCH(B432,Historical!$B$7:$B$1446,0))/INDEX(Historical!$F$7:$F$1432,MATCH(B432,Historical!$B$7:$B$1446,0)))^(1/3)-1)*100)</f>
        <v>9.6457423731894245</v>
      </c>
      <c r="U432" s="761">
        <f>IF(INDEX(Historical!$H$7:$H$1432,MATCH(B432,Historical!$B$7:$B$1446,0))=0,"n/a",((INDEX(Historical!$C$7:$C$1439,MATCH(B432,Historical!$B$7:$B$1446,0))/INDEX(Historical!$H$7:$H$1432,MATCH(B432,Historical!$B$7:$B$1446,0)))^(1/5)-1)*100)</f>
        <v>28.326352077692253</v>
      </c>
      <c r="V432" s="761" t="str">
        <f>IF(INDEX(Historical!$O$7:$O$1432,MATCH(B432,Historical!$B$7:$B$1446,0))=0,"n/a",((INDEX(Historical!$C$7:$C$1439,MATCH(B432,Historical!$B$7:$B$1446,0))/INDEX(Historical!$O$7:$O$1432,MATCH(B432,Historical!$B$7:$B$1446,0)))^(1/10)-1)*100)</f>
        <v>n/a</v>
      </c>
      <c r="W432" s="829" t="str">
        <f t="shared" si="107"/>
        <v>n/a</v>
      </c>
      <c r="X432" s="830">
        <f t="shared" si="108"/>
        <v>1.3750656348394299</v>
      </c>
      <c r="Y432" s="1150"/>
      <c r="Z432" s="822">
        <f t="shared" si="109"/>
        <v>17.391304347826086</v>
      </c>
      <c r="AA432" s="832">
        <f t="shared" si="110"/>
        <v>16.627599243856331</v>
      </c>
      <c r="AB432" s="824">
        <v>12</v>
      </c>
      <c r="AC432" s="833">
        <v>5.29</v>
      </c>
      <c r="AD432" s="833">
        <v>2.08</v>
      </c>
      <c r="AE432" s="833">
        <v>1.61</v>
      </c>
      <c r="AF432" s="833">
        <v>2.62</v>
      </c>
      <c r="AG432" s="833">
        <v>17.100000000000001</v>
      </c>
      <c r="AH432" s="842">
        <v>111.60000000000001</v>
      </c>
      <c r="AI432" s="842">
        <v>17.89</v>
      </c>
      <c r="AJ432" s="833">
        <v>20.599999999999998</v>
      </c>
      <c r="AK432" s="833">
        <v>8</v>
      </c>
      <c r="AL432" s="834">
        <v>1020</v>
      </c>
      <c r="AM432" s="835">
        <v>2.7</v>
      </c>
      <c r="AN432" s="833">
        <v>0.47</v>
      </c>
      <c r="AO432" s="836">
        <f t="shared" si="111"/>
        <v>12.744682802003272</v>
      </c>
      <c r="AP432" s="837">
        <f t="shared" si="112"/>
        <v>29.372282045859603</v>
      </c>
      <c r="AQ432" s="838">
        <f t="shared" si="113"/>
        <v>39.147100451131031</v>
      </c>
      <c r="AR432" s="704">
        <f>INDEX(Historical!$C$7:$C$1439,MATCH(B432,Historical!$B$7:$B$1446,0))*IF(AH432="n/a",1.03,IF(AH432&lt;0,1.01,IF(AH432&gt;10,1.1,(1+AH432/100))))</f>
        <v>0.95700000000000007</v>
      </c>
      <c r="AS432" s="832">
        <f t="shared" si="114"/>
        <v>1.0527000000000002</v>
      </c>
      <c r="AT432" s="832">
        <f t="shared" si="119"/>
        <v>1.1369160000000003</v>
      </c>
      <c r="AU432" s="832">
        <f t="shared" si="119"/>
        <v>1.2278692800000004</v>
      </c>
      <c r="AV432" s="832">
        <f t="shared" si="119"/>
        <v>1.3260988224000005</v>
      </c>
      <c r="AW432" s="822">
        <f t="shared" si="115"/>
        <v>5.7005841024000015</v>
      </c>
      <c r="AX432" s="839">
        <f t="shared" si="116"/>
        <v>6.480882335607097</v>
      </c>
      <c r="AY432" s="998">
        <v>1.07</v>
      </c>
      <c r="AZ432" s="835">
        <v>15.07</v>
      </c>
      <c r="BA432" s="835">
        <v>-21.36</v>
      </c>
      <c r="BB432" s="835">
        <v>1.27</v>
      </c>
      <c r="BC432" s="835">
        <v>-5.75</v>
      </c>
      <c r="BD432" s="964"/>
      <c r="BE432" s="666">
        <v>2013</v>
      </c>
      <c r="BF432" s="948" t="e">
        <f>#VALUE!</f>
        <v>#VALUE!</v>
      </c>
      <c r="BG432" s="895">
        <v>8.1</v>
      </c>
    </row>
    <row r="433" spans="1:59" ht="11.25" customHeight="1" x14ac:dyDescent="0.2">
      <c r="A433" s="537" t="s">
        <v>1371</v>
      </c>
      <c r="B433" s="927" t="s">
        <v>1372</v>
      </c>
      <c r="C433" s="994" t="s">
        <v>123</v>
      </c>
      <c r="D433" s="994" t="s">
        <v>4393</v>
      </c>
      <c r="E433" s="794">
        <v>8</v>
      </c>
      <c r="F433" s="526">
        <v>561</v>
      </c>
      <c r="G433" s="526" t="s">
        <v>106</v>
      </c>
      <c r="H433" s="526" t="s">
        <v>106</v>
      </c>
      <c r="I433" s="926">
        <v>104.73</v>
      </c>
      <c r="J433" s="704">
        <f t="shared" si="104"/>
        <v>2.2916069894013176</v>
      </c>
      <c r="K433" s="929">
        <v>0.6</v>
      </c>
      <c r="L433" s="641">
        <v>4</v>
      </c>
      <c r="M433" s="695">
        <f t="shared" si="105"/>
        <v>2.4</v>
      </c>
      <c r="N433" s="923" t="s">
        <v>107</v>
      </c>
      <c r="O433" s="797">
        <v>0.55000000000000004</v>
      </c>
      <c r="P433" s="917">
        <v>43489</v>
      </c>
      <c r="Q433" s="917">
        <v>43511</v>
      </c>
      <c r="R433" s="695">
        <f t="shared" si="106"/>
        <v>9.0909090909090793</v>
      </c>
      <c r="S433" s="761">
        <f>IF(INDEX(Historical!$D$7:$D$1439,MATCH(B433,Historical!$B$7:$B$1446,0))=0,"n/a",(INDEX(Historical!$C$7:$C$1439,MATCH(B433,Historical!$B$7:$B$1446,0))/INDEX(Historical!$D$7:$D$1439,MATCH(B433,Historical!$B$7:$B$1446,0))-1)*100)</f>
        <v>10.000000000000009</v>
      </c>
      <c r="T433" s="761">
        <f>IF(INDEX(Historical!$F$7:$F$1432,MATCH(B433,Historical!$B$7:$B$1446,0))=0,"n/a",((INDEX(Historical!$C$7:$C$1439,MATCH(B433,Historical!$B$7:$B$1446,0))/INDEX(Historical!$F$7:$F$1432,MATCH(B433,Historical!$B$7:$B$1446,0)))^(1/3)-1)*100)</f>
        <v>11.199004528465784</v>
      </c>
      <c r="U433" s="761">
        <f>IF(INDEX(Historical!$H$7:$H$1432,MATCH(B433,Historical!$B$7:$B$1446,0))=0,"n/a",((INDEX(Historical!$C$7:$C$1439,MATCH(B433,Historical!$B$7:$B$1446,0))/INDEX(Historical!$H$7:$H$1432,MATCH(B433,Historical!$B$7:$B$1446,0)))^(1/5)-1)*100)</f>
        <v>12.888132073019754</v>
      </c>
      <c r="V433" s="761">
        <f>IF(INDEX(Historical!$O$7:$O$1432,MATCH(B433,Historical!$B$7:$B$1446,0))=0,"n/a",((INDEX(Historical!$C$7:$C$1439,MATCH(B433,Historical!$B$7:$B$1446,0))/INDEX(Historical!$O$7:$O$1432,MATCH(B433,Historical!$B$7:$B$1446,0)))^(1/10)-1)*100)</f>
        <v>10.106850305941407</v>
      </c>
      <c r="W433" s="762">
        <f t="shared" si="107"/>
        <v>1.275187786786883</v>
      </c>
      <c r="X433" s="763" t="str">
        <f t="shared" si="108"/>
        <v>n/a</v>
      </c>
      <c r="Y433" s="928"/>
      <c r="Z433" s="704">
        <f t="shared" si="109"/>
        <v>44.19889502762431</v>
      </c>
      <c r="AA433" s="937">
        <f t="shared" si="110"/>
        <v>19.28729281767956</v>
      </c>
      <c r="AB433" s="641">
        <v>12</v>
      </c>
      <c r="AC433" s="918">
        <v>5.43</v>
      </c>
      <c r="AD433" s="918">
        <v>3.62</v>
      </c>
      <c r="AE433" s="918">
        <v>1.1000000000000001</v>
      </c>
      <c r="AF433" s="918">
        <v>2.3199999999999998</v>
      </c>
      <c r="AG433" s="918">
        <v>12.2</v>
      </c>
      <c r="AH433" s="920">
        <v>13.700000000000001</v>
      </c>
      <c r="AI433" s="920">
        <v>7.59</v>
      </c>
      <c r="AJ433" s="918">
        <v>0</v>
      </c>
      <c r="AK433" s="918">
        <v>5.33</v>
      </c>
      <c r="AL433" s="930">
        <v>1740</v>
      </c>
      <c r="AM433" s="924">
        <v>1.2</v>
      </c>
      <c r="AN433" s="918">
        <v>0.5</v>
      </c>
      <c r="AO433" s="804">
        <f t="shared" si="111"/>
        <v>-4.107553755258488</v>
      </c>
      <c r="AP433" s="805">
        <f t="shared" si="112"/>
        <v>15.179739062421072</v>
      </c>
      <c r="AQ433" s="938">
        <f t="shared" si="113"/>
        <v>41.02248731164444</v>
      </c>
      <c r="AR433" s="704">
        <f>INDEX(Historical!$C$7:$C$1439,MATCH(B433,Historical!$B$7:$B$1446,0))*IF(AH433="n/a",1.03,IF(AH433&lt;0,1.01,IF(AH433&gt;10,1.1,(1+AH433/100))))</f>
        <v>2.4200000000000004</v>
      </c>
      <c r="AS433" s="937">
        <f t="shared" si="114"/>
        <v>2.6036780000000004</v>
      </c>
      <c r="AT433" s="937">
        <f t="shared" si="119"/>
        <v>2.7424540373999999</v>
      </c>
      <c r="AU433" s="937">
        <f t="shared" si="119"/>
        <v>2.8886268375934199</v>
      </c>
      <c r="AV433" s="937">
        <f t="shared" si="119"/>
        <v>3.042590648037149</v>
      </c>
      <c r="AW433" s="704">
        <f t="shared" si="115"/>
        <v>13.697349523030567</v>
      </c>
      <c r="AX433" s="812">
        <f t="shared" si="116"/>
        <v>13.078725793020688</v>
      </c>
      <c r="AY433" s="997">
        <v>1.01</v>
      </c>
      <c r="AZ433" s="924">
        <v>25.740000000000002</v>
      </c>
      <c r="BA433" s="924">
        <v>-12.479999999999999</v>
      </c>
      <c r="BB433" s="924">
        <v>1.24</v>
      </c>
      <c r="BC433" s="924">
        <v>1.92</v>
      </c>
      <c r="BE433" s="666">
        <v>2012</v>
      </c>
      <c r="BF433" s="948" t="e">
        <f>#VALUE!</f>
        <v>#VALUE!</v>
      </c>
      <c r="BG433" s="933">
        <v>6.5</v>
      </c>
    </row>
    <row r="434" spans="1:59" ht="11.25" customHeight="1" x14ac:dyDescent="0.2">
      <c r="A434" s="611" t="s">
        <v>1375</v>
      </c>
      <c r="B434" s="927" t="s">
        <v>1376</v>
      </c>
      <c r="C434" s="994" t="s">
        <v>112</v>
      </c>
      <c r="D434" s="994" t="s">
        <v>4359</v>
      </c>
      <c r="E434" s="794">
        <v>6</v>
      </c>
      <c r="F434" s="526">
        <v>707</v>
      </c>
      <c r="G434" s="526" t="s">
        <v>106</v>
      </c>
      <c r="H434" s="526" t="s">
        <v>106</v>
      </c>
      <c r="I434" s="926">
        <v>51.31</v>
      </c>
      <c r="J434" s="704">
        <f t="shared" si="104"/>
        <v>2.7285129604365617</v>
      </c>
      <c r="K434" s="929">
        <v>0.35</v>
      </c>
      <c r="L434" s="641">
        <v>4</v>
      </c>
      <c r="M434" s="695">
        <f t="shared" si="105"/>
        <v>1.4</v>
      </c>
      <c r="N434" s="923" t="s">
        <v>506</v>
      </c>
      <c r="O434" s="797">
        <v>0.32</v>
      </c>
      <c r="P434" s="919">
        <v>43088</v>
      </c>
      <c r="Q434" s="919">
        <v>43105</v>
      </c>
      <c r="R434" s="695">
        <f t="shared" si="106"/>
        <v>9.3749999999999911</v>
      </c>
      <c r="S434" s="761">
        <f>IF(INDEX(Historical!$D$7:$D$1439,MATCH(B434,Historical!$B$7:$B$1446,0))=0,"n/a",(INDEX(Historical!$C$7:$C$1439,MATCH(B434,Historical!$B$7:$B$1446,0))/INDEX(Historical!$D$7:$D$1439,MATCH(B434,Historical!$B$7:$B$1446,0))-1)*100)</f>
        <v>9.375</v>
      </c>
      <c r="T434" s="761">
        <f>IF(INDEX(Historical!$F$7:$F$1432,MATCH(B434,Historical!$B$7:$B$1446,0))=0,"n/a",((INDEX(Historical!$C$7:$C$1439,MATCH(B434,Historical!$B$7:$B$1446,0))/INDEX(Historical!$F$7:$F$1432,MATCH(B434,Historical!$B$7:$B$1446,0)))^(1/3)-1)*100)</f>
        <v>9.0355436729529828</v>
      </c>
      <c r="U434" s="761">
        <f>IF(INDEX(Historical!$H$7:$H$1432,MATCH(B434,Historical!$B$7:$B$1446,0))=0,"n/a",((INDEX(Historical!$C$7:$C$1439,MATCH(B434,Historical!$B$7:$B$1446,0))/INDEX(Historical!$H$7:$H$1432,MATCH(B434,Historical!$B$7:$B$1446,0)))^(1/5)-1)*100)</f>
        <v>12.995952835136615</v>
      </c>
      <c r="V434" s="761" t="str">
        <f>IF(INDEX(Historical!$O$7:$O$1432,MATCH(B434,Historical!$B$7:$B$1446,0))=0,"n/a",((INDEX(Historical!$C$7:$C$1439,MATCH(B434,Historical!$B$7:$B$1446,0))/INDEX(Historical!$O$7:$O$1432,MATCH(B434,Historical!$B$7:$B$1446,0)))^(1/10)-1)*100)</f>
        <v>n/a</v>
      </c>
      <c r="W434" s="762" t="str">
        <f t="shared" si="107"/>
        <v>n/a</v>
      </c>
      <c r="X434" s="763">
        <f t="shared" si="108"/>
        <v>0.34110112428180089</v>
      </c>
      <c r="Y434" s="715"/>
      <c r="Z434" s="704">
        <f t="shared" si="109"/>
        <v>57.851239669421481</v>
      </c>
      <c r="AA434" s="937">
        <f t="shared" si="110"/>
        <v>21.202479338842977</v>
      </c>
      <c r="AB434" s="641">
        <v>12</v>
      </c>
      <c r="AC434" s="918">
        <v>2.42</v>
      </c>
      <c r="AD434" s="918">
        <v>2.79</v>
      </c>
      <c r="AE434" s="918">
        <v>1.85</v>
      </c>
      <c r="AF434" s="918">
        <v>4.6900000000000004</v>
      </c>
      <c r="AG434" s="918">
        <v>21.7</v>
      </c>
      <c r="AH434" s="918">
        <v>23.400000000000002</v>
      </c>
      <c r="AI434" s="918">
        <v>9.5</v>
      </c>
      <c r="AJ434" s="918">
        <v>38.1</v>
      </c>
      <c r="AK434" s="918">
        <v>7.6</v>
      </c>
      <c r="AL434" s="930">
        <v>6990</v>
      </c>
      <c r="AM434" s="924">
        <v>0.70000000000000007</v>
      </c>
      <c r="AN434" s="918">
        <v>1.82</v>
      </c>
      <c r="AO434" s="804">
        <f t="shared" si="111"/>
        <v>-5.4780135432697996</v>
      </c>
      <c r="AP434" s="805">
        <f t="shared" si="112"/>
        <v>15.724465795573177</v>
      </c>
      <c r="AQ434" s="938">
        <f t="shared" si="113"/>
        <v>110.2269969968162</v>
      </c>
      <c r="AR434" s="704">
        <f>INDEX(Historical!$C$7:$C$1439,MATCH(B434,Historical!$B$7:$B$1446,0))*IF(AH434="n/a",1.03,IF(AH434&lt;0,1.01,IF(AH434&gt;10,1.1,(1+AH434/100))))</f>
        <v>1.54</v>
      </c>
      <c r="AS434" s="937">
        <f t="shared" si="114"/>
        <v>1.6862999999999999</v>
      </c>
      <c r="AT434" s="937">
        <f t="shared" si="119"/>
        <v>1.8144587999999999</v>
      </c>
      <c r="AU434" s="937">
        <f t="shared" si="119"/>
        <v>1.9523576687999999</v>
      </c>
      <c r="AV434" s="937">
        <f t="shared" si="119"/>
        <v>2.1007368516287999</v>
      </c>
      <c r="AW434" s="704">
        <f t="shared" si="115"/>
        <v>9.0938533204287992</v>
      </c>
      <c r="AX434" s="812">
        <f t="shared" si="116"/>
        <v>17.723354746499314</v>
      </c>
      <c r="AY434" s="997">
        <v>1.1299999999999999</v>
      </c>
      <c r="AZ434" s="924">
        <v>18.45</v>
      </c>
      <c r="BA434" s="924">
        <v>-20.51</v>
      </c>
      <c r="BB434" s="924">
        <v>2.29</v>
      </c>
      <c r="BC434" s="924">
        <v>-7.13</v>
      </c>
      <c r="BE434" s="666">
        <v>2013</v>
      </c>
      <c r="BF434" s="948" t="e">
        <f>#VALUE!</f>
        <v>#VALUE!</v>
      </c>
      <c r="BG434" s="933">
        <v>4.5</v>
      </c>
    </row>
    <row r="435" spans="1:59" ht="11.25" customHeight="1" x14ac:dyDescent="0.2">
      <c r="A435" s="611" t="s">
        <v>1379</v>
      </c>
      <c r="B435" s="927" t="s">
        <v>1380</v>
      </c>
      <c r="C435" s="994" t="s">
        <v>154</v>
      </c>
      <c r="D435" s="994" t="s">
        <v>4361</v>
      </c>
      <c r="E435" s="794">
        <v>6</v>
      </c>
      <c r="F435" s="526">
        <v>733</v>
      </c>
      <c r="G435" s="526" t="s">
        <v>106</v>
      </c>
      <c r="H435" s="526" t="s">
        <v>106</v>
      </c>
      <c r="I435" s="918">
        <v>21.06</v>
      </c>
      <c r="J435" s="704">
        <f t="shared" si="104"/>
        <v>3.608736942070276</v>
      </c>
      <c r="K435" s="929">
        <v>0.19</v>
      </c>
      <c r="L435" s="641">
        <v>4</v>
      </c>
      <c r="M435" s="695">
        <f t="shared" si="105"/>
        <v>0.76</v>
      </c>
      <c r="N435" s="923" t="s">
        <v>203</v>
      </c>
      <c r="O435" s="797">
        <v>0.17</v>
      </c>
      <c r="P435" s="917">
        <v>43353</v>
      </c>
      <c r="Q435" s="917">
        <v>43368</v>
      </c>
      <c r="R435" s="695">
        <f t="shared" si="106"/>
        <v>11.764705882352935</v>
      </c>
      <c r="S435" s="761">
        <f>IF(INDEX(Historical!$D$7:$D$1439,MATCH(B435,Historical!$B$7:$B$1446,0))=0,"n/a",(INDEX(Historical!$C$7:$C$1439,MATCH(B435,Historical!$B$7:$B$1446,0))/INDEX(Historical!$D$7:$D$1439,MATCH(B435,Historical!$B$7:$B$1446,0))-1)*100)</f>
        <v>12.5</v>
      </c>
      <c r="T435" s="761">
        <f>IF(INDEX(Historical!$F$7:$F$1432,MATCH(B435,Historical!$B$7:$B$1446,0))=0,"n/a",((INDEX(Historical!$C$7:$C$1439,MATCH(B435,Historical!$B$7:$B$1446,0))/INDEX(Historical!$F$7:$F$1432,MATCH(B435,Historical!$B$7:$B$1446,0)))^(1/3)-1)*100)</f>
        <v>12.924323465723408</v>
      </c>
      <c r="U435" s="761">
        <f>IF(INDEX(Historical!$H$7:$H$1432,MATCH(B435,Historical!$B$7:$B$1446,0))=0,"n/a",((INDEX(Historical!$C$7:$C$1439,MATCH(B435,Historical!$B$7:$B$1446,0))/INDEX(Historical!$H$7:$H$1432,MATCH(B435,Historical!$B$7:$B$1446,0)))^(1/5)-1)*100)</f>
        <v>11.382417860287909</v>
      </c>
      <c r="V435" s="761">
        <f>IF(INDEX(Historical!$O$7:$O$1432,MATCH(B435,Historical!$B$7:$B$1446,0))=0,"n/a",((INDEX(Historical!$C$7:$C$1439,MATCH(B435,Historical!$B$7:$B$1446,0))/INDEX(Historical!$O$7:$O$1432,MATCH(B435,Historical!$B$7:$B$1446,0)))^(1/10)-1)*100)</f>
        <v>8.7920299324393056</v>
      </c>
      <c r="W435" s="762">
        <f t="shared" si="107"/>
        <v>1.2946291070155527</v>
      </c>
      <c r="X435" s="763">
        <f t="shared" si="108"/>
        <v>0.7639206617642893</v>
      </c>
      <c r="Y435" s="927"/>
      <c r="Z435" s="704">
        <f t="shared" si="109"/>
        <v>50.331125827814574</v>
      </c>
      <c r="AA435" s="937">
        <f t="shared" si="110"/>
        <v>13.947019867549669</v>
      </c>
      <c r="AB435" s="641">
        <v>4</v>
      </c>
      <c r="AC435" s="918">
        <v>1.51</v>
      </c>
      <c r="AD435" s="918" t="s">
        <v>137</v>
      </c>
      <c r="AE435" s="918">
        <v>0.37</v>
      </c>
      <c r="AF435" s="918">
        <v>1.18</v>
      </c>
      <c r="AG435" s="918">
        <v>11.5</v>
      </c>
      <c r="AH435" s="918">
        <v>41.699999999999996</v>
      </c>
      <c r="AI435" s="918">
        <v>41.18</v>
      </c>
      <c r="AJ435" s="918">
        <v>14.899999999999999</v>
      </c>
      <c r="AK435" s="918" t="s">
        <v>137</v>
      </c>
      <c r="AL435" s="930">
        <v>58.34</v>
      </c>
      <c r="AM435" s="924">
        <v>1.0999999999999999</v>
      </c>
      <c r="AN435" s="918">
        <v>0.13</v>
      </c>
      <c r="AO435" s="804">
        <f t="shared" si="111"/>
        <v>1.0441349348085165</v>
      </c>
      <c r="AP435" s="805">
        <f t="shared" si="112"/>
        <v>14.991154802358185</v>
      </c>
      <c r="AQ435" s="938">
        <f t="shared" si="113"/>
        <v>-14.475517621603151</v>
      </c>
      <c r="AR435" s="704">
        <f>INDEX(Historical!$C$7:$C$1439,MATCH(B435,Historical!$B$7:$B$1446,0))*IF(AH435="n/a",1.03,IF(AH435&lt;0,1.01,IF(AH435&gt;10,1.1,(1+AH435/100))))</f>
        <v>0.79200000000000004</v>
      </c>
      <c r="AS435" s="937">
        <f t="shared" si="114"/>
        <v>0.87120000000000009</v>
      </c>
      <c r="AT435" s="937">
        <f t="shared" si="119"/>
        <v>0.89733600000000013</v>
      </c>
      <c r="AU435" s="937">
        <f t="shared" si="119"/>
        <v>0.92425608000000015</v>
      </c>
      <c r="AV435" s="937">
        <f t="shared" si="119"/>
        <v>0.95198376240000016</v>
      </c>
      <c r="AW435" s="704">
        <f t="shared" si="115"/>
        <v>4.4367758424000003</v>
      </c>
      <c r="AX435" s="812">
        <f t="shared" si="116"/>
        <v>21.067311692307694</v>
      </c>
      <c r="AY435" s="997">
        <v>-0.56999999999999995</v>
      </c>
      <c r="AZ435" s="924">
        <v>4.21</v>
      </c>
      <c r="BA435" s="924">
        <v>-45.72</v>
      </c>
      <c r="BB435" s="924">
        <v>-24.26</v>
      </c>
      <c r="BC435" s="924">
        <v>-29.93</v>
      </c>
      <c r="BE435" s="666">
        <v>2013</v>
      </c>
      <c r="BF435" s="948" t="e">
        <f>#VALUE!</f>
        <v>#VALUE!</v>
      </c>
      <c r="BG435" s="933">
        <v>6.6000000000000005</v>
      </c>
    </row>
    <row r="436" spans="1:59" ht="11.25" customHeight="1" x14ac:dyDescent="0.2">
      <c r="A436" s="537" t="s">
        <v>1381</v>
      </c>
      <c r="B436" s="927" t="s">
        <v>1382</v>
      </c>
      <c r="C436" s="994" t="s">
        <v>108</v>
      </c>
      <c r="D436" s="994" t="s">
        <v>4376</v>
      </c>
      <c r="E436" s="794">
        <v>8</v>
      </c>
      <c r="F436" s="526">
        <v>526</v>
      </c>
      <c r="G436" s="526" t="s">
        <v>37</v>
      </c>
      <c r="H436" s="526" t="s">
        <v>115</v>
      </c>
      <c r="I436" s="926">
        <v>15.75</v>
      </c>
      <c r="J436" s="704">
        <f t="shared" si="104"/>
        <v>4.3174603174603181</v>
      </c>
      <c r="K436" s="929">
        <v>0.17</v>
      </c>
      <c r="L436" s="641">
        <v>4</v>
      </c>
      <c r="M436" s="695">
        <f t="shared" si="105"/>
        <v>0.68</v>
      </c>
      <c r="N436" s="923" t="s">
        <v>149</v>
      </c>
      <c r="O436" s="797">
        <v>0.12</v>
      </c>
      <c r="P436" s="917">
        <v>43339</v>
      </c>
      <c r="Q436" s="917">
        <v>43357</v>
      </c>
      <c r="R436" s="695">
        <f t="shared" si="106"/>
        <v>41.666666666666679</v>
      </c>
      <c r="S436" s="761">
        <f>IF(INDEX(Historical!$D$7:$D$1439,MATCH(B436,Historical!$B$7:$B$1446,0))=0,"n/a",(INDEX(Historical!$C$7:$C$1439,MATCH(B436,Historical!$B$7:$B$1446,0))/INDEX(Historical!$D$7:$D$1439,MATCH(B436,Historical!$B$7:$B$1446,0))-1)*100)</f>
        <v>48.684210526315773</v>
      </c>
      <c r="T436" s="761">
        <f>IF(INDEX(Historical!$F$7:$F$1432,MATCH(B436,Historical!$B$7:$B$1446,0))=0,"n/a",((INDEX(Historical!$C$7:$C$1439,MATCH(B436,Historical!$B$7:$B$1446,0))/INDEX(Historical!$F$7:$F$1432,MATCH(B436,Historical!$B$7:$B$1446,0)))^(1/3)-1)*100)</f>
        <v>24.896465993489869</v>
      </c>
      <c r="U436" s="761">
        <f>IF(INDEX(Historical!$H$7:$H$1432,MATCH(B436,Historical!$B$7:$B$1446,0))=0,"n/a",((INDEX(Historical!$C$7:$C$1439,MATCH(B436,Historical!$B$7:$B$1446,0))/INDEX(Historical!$H$7:$H$1432,MATCH(B436,Historical!$B$7:$B$1446,0)))^(1/5)-1)*100)</f>
        <v>21.317093665166876</v>
      </c>
      <c r="V436" s="761">
        <f>IF(INDEX(Historical!$O$7:$O$1432,MATCH(B436,Historical!$B$7:$B$1446,0))=0,"n/a",((INDEX(Historical!$C$7:$C$1439,MATCH(B436,Historical!$B$7:$B$1446,0))/INDEX(Historical!$O$7:$O$1432,MATCH(B436,Historical!$B$7:$B$1446,0)))^(1/10)-1)*100)</f>
        <v>-5.5493731089956366</v>
      </c>
      <c r="W436" s="762" t="str">
        <f t="shared" si="107"/>
        <v>n/a</v>
      </c>
      <c r="X436" s="763">
        <f t="shared" si="108"/>
        <v>1.652487881020688</v>
      </c>
      <c r="Y436" s="927"/>
      <c r="Z436" s="704">
        <f t="shared" si="109"/>
        <v>40</v>
      </c>
      <c r="AA436" s="937">
        <f t="shared" si="110"/>
        <v>9.264705882352942</v>
      </c>
      <c r="AB436" s="641">
        <v>12</v>
      </c>
      <c r="AC436" s="918">
        <v>1.7</v>
      </c>
      <c r="AD436" s="918">
        <v>1.36</v>
      </c>
      <c r="AE436" s="918">
        <v>3.47</v>
      </c>
      <c r="AF436" s="918">
        <v>1.1299999999999999</v>
      </c>
      <c r="AG436" s="918">
        <v>12.9</v>
      </c>
      <c r="AH436" s="918">
        <v>35.5</v>
      </c>
      <c r="AI436" s="918">
        <v>8.49</v>
      </c>
      <c r="AJ436" s="918">
        <v>12.9</v>
      </c>
      <c r="AK436" s="918">
        <v>6.8000000000000007</v>
      </c>
      <c r="AL436" s="930">
        <v>16920</v>
      </c>
      <c r="AM436" s="924">
        <v>0.4</v>
      </c>
      <c r="AN436" s="918">
        <v>0.97</v>
      </c>
      <c r="AO436" s="804">
        <f t="shared" si="111"/>
        <v>16.369848100274254</v>
      </c>
      <c r="AP436" s="805">
        <f t="shared" si="112"/>
        <v>25.634553982627196</v>
      </c>
      <c r="AQ436" s="938">
        <f t="shared" si="113"/>
        <v>-31.787529171927897</v>
      </c>
      <c r="AR436" s="704">
        <f>INDEX(Historical!$C$7:$C$1439,MATCH(B436,Historical!$B$7:$B$1446,0))*IF(AH436="n/a",1.03,IF(AH436&lt;0,1.01,IF(AH436&gt;10,1.1,(1+AH436/100))))</f>
        <v>0.62149999999999994</v>
      </c>
      <c r="AS436" s="937">
        <f t="shared" si="114"/>
        <v>0.67426534999999987</v>
      </c>
      <c r="AT436" s="937">
        <f t="shared" si="119"/>
        <v>0.72011539379999989</v>
      </c>
      <c r="AU436" s="937">
        <f t="shared" si="119"/>
        <v>0.76908324057839994</v>
      </c>
      <c r="AV436" s="937">
        <f t="shared" si="119"/>
        <v>0.8213809009377312</v>
      </c>
      <c r="AW436" s="704">
        <f t="shared" si="115"/>
        <v>3.6063448853161311</v>
      </c>
      <c r="AX436" s="812">
        <f t="shared" si="116"/>
        <v>22.897427843277026</v>
      </c>
      <c r="AY436" s="997">
        <v>1.1599999999999999</v>
      </c>
      <c r="AZ436" s="924">
        <v>15.340000000000002</v>
      </c>
      <c r="BA436" s="924">
        <v>-28.12</v>
      </c>
      <c r="BB436" s="924">
        <v>-6.7100000000000009</v>
      </c>
      <c r="BC436" s="924">
        <v>-14.91</v>
      </c>
      <c r="BE436" s="666">
        <v>2011</v>
      </c>
      <c r="BF436" s="948" t="e">
        <f>#VALUE!</f>
        <v>#VALUE!</v>
      </c>
      <c r="BG436" s="933">
        <v>1.3</v>
      </c>
    </row>
    <row r="437" spans="1:59" ht="11.25" customHeight="1" x14ac:dyDescent="0.2">
      <c r="A437" s="537" t="s">
        <v>1383</v>
      </c>
      <c r="B437" s="927" t="s">
        <v>1384</v>
      </c>
      <c r="C437" s="994" t="s">
        <v>4356</v>
      </c>
      <c r="D437" s="994" t="s">
        <v>4357</v>
      </c>
      <c r="E437" s="794">
        <v>8</v>
      </c>
      <c r="F437" s="526">
        <v>485</v>
      </c>
      <c r="G437" s="526" t="s">
        <v>115</v>
      </c>
      <c r="H437" s="526" t="s">
        <v>115</v>
      </c>
      <c r="I437" s="926">
        <v>18.5</v>
      </c>
      <c r="J437" s="704">
        <f t="shared" si="104"/>
        <v>6.0540540540540544</v>
      </c>
      <c r="K437" s="929">
        <v>0.28000000000000003</v>
      </c>
      <c r="L437" s="641">
        <v>4</v>
      </c>
      <c r="M437" s="695">
        <f t="shared" si="105"/>
        <v>1.1200000000000001</v>
      </c>
      <c r="N437" s="923" t="s">
        <v>220</v>
      </c>
      <c r="O437" s="797">
        <v>0.27</v>
      </c>
      <c r="P437" s="919">
        <v>43098</v>
      </c>
      <c r="Q437" s="919">
        <v>43116</v>
      </c>
      <c r="R437" s="695">
        <f t="shared" si="106"/>
        <v>3.7037037037037068</v>
      </c>
      <c r="S437" s="761">
        <f>IF(INDEX(Historical!$D$7:$D$1439,MATCH(B437,Historical!$B$7:$B$1446,0))=0,"n/a",(INDEX(Historical!$C$7:$C$1439,MATCH(B437,Historical!$B$7:$B$1446,0))/INDEX(Historical!$D$7:$D$1439,MATCH(B437,Historical!$B$7:$B$1446,0))-1)*100)</f>
        <v>3.7037037037036979</v>
      </c>
      <c r="T437" s="761">
        <f>IF(INDEX(Historical!$F$7:$F$1432,MATCH(B437,Historical!$B$7:$B$1446,0))=0,"n/a",((INDEX(Historical!$C$7:$C$1439,MATCH(B437,Historical!$B$7:$B$1446,0))/INDEX(Historical!$F$7:$F$1432,MATCH(B437,Historical!$B$7:$B$1446,0)))^(1/3)-1)*100)</f>
        <v>5.2726599609396629</v>
      </c>
      <c r="U437" s="761">
        <f>IF(INDEX(Historical!$H$7:$H$1432,MATCH(B437,Historical!$B$7:$B$1446,0))=0,"n/a",((INDEX(Historical!$C$7:$C$1439,MATCH(B437,Historical!$B$7:$B$1446,0))/INDEX(Historical!$H$7:$H$1432,MATCH(B437,Historical!$B$7:$B$1446,0)))^(1/5)-1)*100)</f>
        <v>5.9223841048812176</v>
      </c>
      <c r="V437" s="761">
        <f>IF(INDEX(Historical!$O$7:$O$1432,MATCH(B437,Historical!$B$7:$B$1446,0))=0,"n/a",((INDEX(Historical!$C$7:$C$1439,MATCH(B437,Historical!$B$7:$B$1446,0))/INDEX(Historical!$O$7:$O$1432,MATCH(B437,Historical!$B$7:$B$1446,0)))^(1/10)-1)*100)</f>
        <v>-3.7418706543626667</v>
      </c>
      <c r="W437" s="762" t="str">
        <f t="shared" si="107"/>
        <v>n/a</v>
      </c>
      <c r="X437" s="763" t="str">
        <f t="shared" si="108"/>
        <v>n/a</v>
      </c>
      <c r="Y437" s="715"/>
      <c r="Z437" s="704">
        <f t="shared" si="109"/>
        <v>233.33333333333334</v>
      </c>
      <c r="AA437" s="937">
        <f t="shared" si="110"/>
        <v>38.541666666666671</v>
      </c>
      <c r="AB437" s="641">
        <v>12</v>
      </c>
      <c r="AC437" s="918">
        <v>0.48</v>
      </c>
      <c r="AD437" s="918">
        <v>8.4700000000000006</v>
      </c>
      <c r="AE437" s="918">
        <v>6.72</v>
      </c>
      <c r="AF437" s="918">
        <v>1.45</v>
      </c>
      <c r="AG437" s="918">
        <v>8</v>
      </c>
      <c r="AH437" s="918">
        <v>-27.6</v>
      </c>
      <c r="AI437" s="918">
        <v>3.45</v>
      </c>
      <c r="AJ437" s="918">
        <v>-2.8000000000000003</v>
      </c>
      <c r="AK437" s="918">
        <v>4.5999999999999996</v>
      </c>
      <c r="AL437" s="930">
        <v>7820</v>
      </c>
      <c r="AM437" s="924">
        <v>2.8000000000000003</v>
      </c>
      <c r="AN437" s="918">
        <v>0.91</v>
      </c>
      <c r="AO437" s="804">
        <f t="shared" si="111"/>
        <v>-26.565228507731398</v>
      </c>
      <c r="AP437" s="805">
        <f t="shared" si="112"/>
        <v>11.976438158935272</v>
      </c>
      <c r="AQ437" s="938">
        <f t="shared" si="113"/>
        <v>57.600643916714269</v>
      </c>
      <c r="AR437" s="704">
        <f>INDEX(Historical!$C$7:$C$1439,MATCH(B437,Historical!$B$7:$B$1446,0))*IF(AH437="n/a",1.03,IF(AH437&lt;0,1.01,IF(AH437&gt;10,1.1,(1+AH437/100))))</f>
        <v>1.1312000000000002</v>
      </c>
      <c r="AS437" s="937">
        <f t="shared" si="114"/>
        <v>1.1702264000000002</v>
      </c>
      <c r="AT437" s="937">
        <f t="shared" si="119"/>
        <v>1.2240568144000004</v>
      </c>
      <c r="AU437" s="937">
        <f t="shared" si="119"/>
        <v>1.2803634278624003</v>
      </c>
      <c r="AV437" s="937">
        <f t="shared" si="119"/>
        <v>1.3392601455440707</v>
      </c>
      <c r="AW437" s="704">
        <f t="shared" si="115"/>
        <v>6.1451067878064718</v>
      </c>
      <c r="AX437" s="812">
        <f t="shared" si="116"/>
        <v>33.216793447602548</v>
      </c>
      <c r="AY437" s="997">
        <v>0.68</v>
      </c>
      <c r="AZ437" s="924">
        <v>40.58</v>
      </c>
      <c r="BA437" s="924">
        <v>-0.75</v>
      </c>
      <c r="BB437" s="924">
        <v>5.83</v>
      </c>
      <c r="BC437" s="924">
        <v>11.709999999999999</v>
      </c>
      <c r="BE437" s="666">
        <v>2011</v>
      </c>
      <c r="BF437" s="948" t="e">
        <f>#VALUE!</f>
        <v>#VALUE!</v>
      </c>
      <c r="BG437" s="933">
        <v>3.8</v>
      </c>
    </row>
    <row r="438" spans="1:59" ht="11.25" customHeight="1" x14ac:dyDescent="0.2">
      <c r="A438" s="611" t="s">
        <v>1385</v>
      </c>
      <c r="B438" s="927" t="s">
        <v>1386</v>
      </c>
      <c r="C438" s="994" t="s">
        <v>108</v>
      </c>
      <c r="D438" s="994" t="s">
        <v>118</v>
      </c>
      <c r="E438" s="794">
        <v>8</v>
      </c>
      <c r="F438" s="526">
        <v>488</v>
      </c>
      <c r="G438" s="526" t="s">
        <v>106</v>
      </c>
      <c r="H438" s="526" t="s">
        <v>106</v>
      </c>
      <c r="I438" s="926">
        <v>14.74</v>
      </c>
      <c r="J438" s="704">
        <f t="shared" si="104"/>
        <v>2.7137042062415198</v>
      </c>
      <c r="K438" s="929">
        <v>0.1</v>
      </c>
      <c r="L438" s="641">
        <v>4</v>
      </c>
      <c r="M438" s="695">
        <f t="shared" si="105"/>
        <v>0.4</v>
      </c>
      <c r="N438" s="923" t="s">
        <v>149</v>
      </c>
      <c r="O438" s="797">
        <v>0.08</v>
      </c>
      <c r="P438" s="919">
        <v>43158</v>
      </c>
      <c r="Q438" s="919">
        <v>43174</v>
      </c>
      <c r="R438" s="695">
        <f t="shared" si="106"/>
        <v>25.000000000000007</v>
      </c>
      <c r="S438" s="761">
        <f>IF(INDEX(Historical!$D$7:$D$1439,MATCH(B438,Historical!$B$7:$B$1446,0))=0,"n/a",(INDEX(Historical!$C$7:$C$1439,MATCH(B438,Historical!$B$7:$B$1446,0))/INDEX(Historical!$D$7:$D$1439,MATCH(B438,Historical!$B$7:$B$1446,0))-1)*100)</f>
        <v>32.231404958677686</v>
      </c>
      <c r="T438" s="761">
        <f>IF(INDEX(Historical!$F$7:$F$1432,MATCH(B438,Historical!$B$7:$B$1446,0))=0,"n/a",((INDEX(Historical!$C$7:$C$1439,MATCH(B438,Historical!$B$7:$B$1446,0))/INDEX(Historical!$F$7:$F$1432,MATCH(B438,Historical!$B$7:$B$1446,0)))^(1/3)-1)*100)</f>
        <v>23.47158379972165</v>
      </c>
      <c r="U438" s="761">
        <f>IF(INDEX(Historical!$H$7:$H$1432,MATCH(B438,Historical!$B$7:$B$1446,0))=0,"n/a",((INDEX(Historical!$C$7:$C$1439,MATCH(B438,Historical!$B$7:$B$1446,0))/INDEX(Historical!$H$7:$H$1432,MATCH(B438,Historical!$B$7:$B$1446,0)))^(1/5)-1)*100)</f>
        <v>20.112443398143132</v>
      </c>
      <c r="V438" s="761" t="str">
        <f>IF(INDEX(Historical!$O$7:$O$1432,MATCH(B438,Historical!$B$7:$B$1446,0))=0,"n/a",((INDEX(Historical!$C$7:$C$1439,MATCH(B438,Historical!$B$7:$B$1446,0))/INDEX(Historical!$O$7:$O$1432,MATCH(B438,Historical!$B$7:$B$1446,0)))^(1/10)-1)*100)</f>
        <v>n/a</v>
      </c>
      <c r="W438" s="762" t="str">
        <f t="shared" si="107"/>
        <v>n/a</v>
      </c>
      <c r="X438" s="763" t="str">
        <f t="shared" si="108"/>
        <v>n/a</v>
      </c>
      <c r="Y438" s="718"/>
      <c r="Z438" s="704">
        <f t="shared" si="109"/>
        <v>142.85714285714286</v>
      </c>
      <c r="AA438" s="937">
        <f t="shared" si="110"/>
        <v>52.642857142857139</v>
      </c>
      <c r="AB438" s="641">
        <v>12</v>
      </c>
      <c r="AC438" s="918">
        <v>0.28000000000000003</v>
      </c>
      <c r="AD438" s="918" t="s">
        <v>137</v>
      </c>
      <c r="AE438" s="918">
        <v>1.4</v>
      </c>
      <c r="AF438" s="918">
        <v>1.78</v>
      </c>
      <c r="AG438" s="918">
        <v>3.5000000000000004</v>
      </c>
      <c r="AH438" s="918">
        <v>-68.100000000000009</v>
      </c>
      <c r="AI438" s="918">
        <v>18.52</v>
      </c>
      <c r="AJ438" s="918">
        <v>-10.299999999999999</v>
      </c>
      <c r="AK438" s="918" t="s">
        <v>137</v>
      </c>
      <c r="AL438" s="930">
        <v>159.78</v>
      </c>
      <c r="AM438" s="924">
        <v>8.3000000000000007</v>
      </c>
      <c r="AN438" s="918">
        <v>0.33</v>
      </c>
      <c r="AO438" s="804">
        <f t="shared" si="111"/>
        <v>-29.816709538472487</v>
      </c>
      <c r="AP438" s="805">
        <f t="shared" si="112"/>
        <v>22.826147604384651</v>
      </c>
      <c r="AQ438" s="938">
        <f t="shared" si="113"/>
        <v>104.07437175292054</v>
      </c>
      <c r="AR438" s="704">
        <f>INDEX(Historical!$C$7:$C$1439,MATCH(B438,Historical!$B$7:$B$1446,0))*IF(AH438="n/a",1.03,IF(AH438&lt;0,1.01,IF(AH438&gt;10,1.1,(1+AH438/100))))</f>
        <v>0.40400000000000003</v>
      </c>
      <c r="AS438" s="937">
        <f t="shared" si="114"/>
        <v>0.44440000000000007</v>
      </c>
      <c r="AT438" s="937">
        <f t="shared" si="119"/>
        <v>0.45773200000000008</v>
      </c>
      <c r="AU438" s="937">
        <f t="shared" si="119"/>
        <v>0.47146396000000007</v>
      </c>
      <c r="AV438" s="937">
        <f t="shared" si="119"/>
        <v>0.48560787880000006</v>
      </c>
      <c r="AW438" s="704">
        <f t="shared" si="115"/>
        <v>2.2632038388000004</v>
      </c>
      <c r="AX438" s="812">
        <f t="shared" si="116"/>
        <v>15.354164442333786</v>
      </c>
      <c r="AY438" s="997">
        <v>0.55000000000000004</v>
      </c>
      <c r="AZ438" s="924">
        <v>3.73</v>
      </c>
      <c r="BA438" s="924">
        <v>-28.449999999999996</v>
      </c>
      <c r="BB438" s="924">
        <v>-9.0300000000000011</v>
      </c>
      <c r="BC438" s="924">
        <v>-12.690000000000001</v>
      </c>
      <c r="BE438" s="666">
        <v>2011</v>
      </c>
      <c r="BF438" s="948" t="e">
        <f>#VALUE!</f>
        <v>#VALUE!</v>
      </c>
      <c r="BG438" s="933">
        <v>1.2</v>
      </c>
    </row>
    <row r="439" spans="1:59" ht="11.25" customHeight="1" x14ac:dyDescent="0.2">
      <c r="A439" s="537" t="s">
        <v>1389</v>
      </c>
      <c r="B439" s="927" t="s">
        <v>1390</v>
      </c>
      <c r="C439" s="994" t="s">
        <v>4227</v>
      </c>
      <c r="D439" s="994" t="s">
        <v>4363</v>
      </c>
      <c r="E439" s="794">
        <v>9</v>
      </c>
      <c r="F439" s="526">
        <v>372</v>
      </c>
      <c r="G439" s="526" t="s">
        <v>106</v>
      </c>
      <c r="H439" s="526" t="s">
        <v>106</v>
      </c>
      <c r="I439" s="926">
        <v>119.41</v>
      </c>
      <c r="J439" s="704">
        <f t="shared" si="104"/>
        <v>2.5123523992965415</v>
      </c>
      <c r="K439" s="929">
        <v>0.75</v>
      </c>
      <c r="L439" s="641">
        <v>4</v>
      </c>
      <c r="M439" s="695">
        <f t="shared" si="105"/>
        <v>3</v>
      </c>
      <c r="N439" s="923" t="s">
        <v>119</v>
      </c>
      <c r="O439" s="797">
        <v>0.59</v>
      </c>
      <c r="P439" s="660">
        <v>43234</v>
      </c>
      <c r="Q439" s="660">
        <v>43252</v>
      </c>
      <c r="R439" s="695">
        <f t="shared" si="106"/>
        <v>27.118644067796616</v>
      </c>
      <c r="S439" s="761">
        <f>IF(INDEX(Historical!$D$7:$D$1439,MATCH(B439,Historical!$B$7:$B$1446,0))=0,"n/a",(INDEX(Historical!$C$7:$C$1439,MATCH(B439,Historical!$B$7:$B$1446,0))/INDEX(Historical!$D$7:$D$1439,MATCH(B439,Historical!$B$7:$B$1446,0))-1)*100)</f>
        <v>25.663716814159287</v>
      </c>
      <c r="T439" s="761">
        <f>IF(INDEX(Historical!$F$7:$F$1432,MATCH(B439,Historical!$B$7:$B$1446,0))=0,"n/a",((INDEX(Historical!$C$7:$C$1439,MATCH(B439,Historical!$B$7:$B$1446,0))/INDEX(Historical!$F$7:$F$1432,MATCH(B439,Historical!$B$7:$B$1446,0)))^(1/3)-1)*100)</f>
        <v>11.659597378386465</v>
      </c>
      <c r="U439" s="761">
        <f>IF(INDEX(Historical!$H$7:$H$1432,MATCH(B439,Historical!$B$7:$B$1446,0))=0,"n/a",((INDEX(Historical!$C$7:$C$1439,MATCH(B439,Historical!$B$7:$B$1446,0))/INDEX(Historical!$H$7:$H$1432,MATCH(B439,Historical!$B$7:$B$1446,0)))^(1/5)-1)*100)</f>
        <v>10.808706108221555</v>
      </c>
      <c r="V439" s="761">
        <f>IF(INDEX(Historical!$O$7:$O$1432,MATCH(B439,Historical!$B$7:$B$1446,0))=0,"n/a",((INDEX(Historical!$C$7:$C$1439,MATCH(B439,Historical!$B$7:$B$1446,0))/INDEX(Historical!$O$7:$O$1432,MATCH(B439,Historical!$B$7:$B$1446,0)))^(1/10)-1)*100)</f>
        <v>16.819867405851795</v>
      </c>
      <c r="W439" s="762">
        <f t="shared" si="107"/>
        <v>0.64261541707879943</v>
      </c>
      <c r="X439" s="763">
        <f t="shared" si="108"/>
        <v>0.5749311759692316</v>
      </c>
      <c r="Y439" s="718"/>
      <c r="Z439" s="704">
        <f t="shared" si="109"/>
        <v>33.5946248600224</v>
      </c>
      <c r="AA439" s="937">
        <f t="shared" si="110"/>
        <v>13.371780515117582</v>
      </c>
      <c r="AB439" s="641">
        <v>6</v>
      </c>
      <c r="AC439" s="918">
        <v>8.93</v>
      </c>
      <c r="AD439" s="918">
        <v>1.31</v>
      </c>
      <c r="AE439" s="918">
        <v>4.3099999999999996</v>
      </c>
      <c r="AF439" s="918">
        <v>11.37</v>
      </c>
      <c r="AG439" s="920">
        <v>92.300000000000011</v>
      </c>
      <c r="AH439" s="918">
        <v>28.9</v>
      </c>
      <c r="AI439" s="918">
        <v>13</v>
      </c>
      <c r="AJ439" s="918">
        <v>18.8</v>
      </c>
      <c r="AK439" s="918">
        <v>10.18</v>
      </c>
      <c r="AL439" s="930">
        <v>18560</v>
      </c>
      <c r="AM439" s="924">
        <v>0.3</v>
      </c>
      <c r="AN439" s="920">
        <v>1.4</v>
      </c>
      <c r="AO439" s="804">
        <f t="shared" si="111"/>
        <v>-5.0722007599485863E-2</v>
      </c>
      <c r="AP439" s="805">
        <f t="shared" si="112"/>
        <v>13.321058507518096</v>
      </c>
      <c r="AQ439" s="938">
        <f t="shared" si="113"/>
        <v>159.94627176218711</v>
      </c>
      <c r="AR439" s="704">
        <f>INDEX(Historical!$C$7:$C$1439,MATCH(B439,Historical!$B$7:$B$1446,0))*IF(AH439="n/a",1.03,IF(AH439&lt;0,1.01,IF(AH439&gt;10,1.1,(1+AH439/100))))</f>
        <v>3.1240000000000001</v>
      </c>
      <c r="AS439" s="937">
        <f t="shared" si="114"/>
        <v>3.4364000000000003</v>
      </c>
      <c r="AT439" s="937">
        <f t="shared" si="119"/>
        <v>3.7800400000000005</v>
      </c>
      <c r="AU439" s="937">
        <f t="shared" si="119"/>
        <v>4.1580440000000012</v>
      </c>
      <c r="AV439" s="937">
        <f t="shared" si="119"/>
        <v>4.5738484000000019</v>
      </c>
      <c r="AW439" s="704">
        <f t="shared" si="115"/>
        <v>19.072332400000004</v>
      </c>
      <c r="AX439" s="812">
        <f t="shared" si="116"/>
        <v>15.972140021773725</v>
      </c>
      <c r="AY439" s="997">
        <v>1.61</v>
      </c>
      <c r="AZ439" s="924">
        <v>48.06</v>
      </c>
      <c r="BA439" s="924">
        <v>-4.2299999999999995</v>
      </c>
      <c r="BB439" s="924">
        <v>8.09</v>
      </c>
      <c r="BC439" s="924">
        <v>15.32</v>
      </c>
      <c r="BE439" s="666">
        <v>2010</v>
      </c>
      <c r="BF439" s="948" t="e">
        <f>#VALUE!</f>
        <v>#VALUE!</v>
      </c>
      <c r="BG439" s="933">
        <v>25.3</v>
      </c>
    </row>
    <row r="440" spans="1:59" ht="11.25" customHeight="1" x14ac:dyDescent="0.2">
      <c r="A440" s="537" t="s">
        <v>264</v>
      </c>
      <c r="B440" s="927" t="s">
        <v>265</v>
      </c>
      <c r="C440" s="994" t="s">
        <v>128</v>
      </c>
      <c r="D440" s="994" t="s">
        <v>4391</v>
      </c>
      <c r="E440" s="794">
        <v>47</v>
      </c>
      <c r="F440" s="526">
        <v>41</v>
      </c>
      <c r="G440" s="526" t="s">
        <v>115</v>
      </c>
      <c r="H440" s="526" t="s">
        <v>37</v>
      </c>
      <c r="I440" s="918">
        <v>123.9</v>
      </c>
      <c r="J440" s="704">
        <f t="shared" si="104"/>
        <v>3.3252623083131558</v>
      </c>
      <c r="K440" s="929">
        <v>1.03</v>
      </c>
      <c r="L440" s="641">
        <v>4</v>
      </c>
      <c r="M440" s="695">
        <f t="shared" si="105"/>
        <v>4.12</v>
      </c>
      <c r="N440" s="923" t="s">
        <v>190</v>
      </c>
      <c r="O440" s="797">
        <v>1</v>
      </c>
      <c r="P440" s="917">
        <v>43531</v>
      </c>
      <c r="Q440" s="917">
        <v>43557</v>
      </c>
      <c r="R440" s="695">
        <f t="shared" si="106"/>
        <v>3.0000000000000027</v>
      </c>
      <c r="S440" s="761">
        <f>IF(INDEX(Historical!$D$7:$D$1439,MATCH(B440,Historical!$B$7:$B$1446,0))=0,"n/a",(INDEX(Historical!$C$7:$C$1439,MATCH(B440,Historical!$B$7:$B$1446,0))/INDEX(Historical!$D$7:$D$1439,MATCH(B440,Historical!$B$7:$B$1446,0))-1)*100)</f>
        <v>3.6553524804177506</v>
      </c>
      <c r="T440" s="761">
        <f>IF(INDEX(Historical!$F$7:$F$1432,MATCH(B440,Historical!$B$7:$B$1446,0))=0,"n/a",((INDEX(Historical!$C$7:$C$1439,MATCH(B440,Historical!$B$7:$B$1446,0))/INDEX(Historical!$F$7:$F$1432,MATCH(B440,Historical!$B$7:$B$1446,0)))^(1/3)-1)*100)</f>
        <v>4.488963455248296</v>
      </c>
      <c r="U440" s="761">
        <f>IF(INDEX(Historical!$H$7:$H$1432,MATCH(B440,Historical!$B$7:$B$1446,0))=0,"n/a",((INDEX(Historical!$C$7:$C$1439,MATCH(B440,Historical!$B$7:$B$1446,0))/INDEX(Historical!$H$7:$H$1432,MATCH(B440,Historical!$B$7:$B$1446,0)))^(1/5)-1)*100)</f>
        <v>5.4945002481546767</v>
      </c>
      <c r="V440" s="761">
        <f>IF(INDEX(Historical!$O$7:$O$1432,MATCH(B440,Historical!$B$7:$B$1446,0))=0,"n/a",((INDEX(Historical!$C$7:$C$1439,MATCH(B440,Historical!$B$7:$B$1446,0))/INDEX(Historical!$O$7:$O$1432,MATCH(B440,Historical!$B$7:$B$1446,0)))^(1/10)-1)*100)</f>
        <v>6.1984675907025277</v>
      </c>
      <c r="W440" s="762">
        <f t="shared" si="107"/>
        <v>0.88642880966195969</v>
      </c>
      <c r="X440" s="763" t="str">
        <f t="shared" si="108"/>
        <v>n/a</v>
      </c>
      <c r="Y440" s="928"/>
      <c r="Z440" s="704">
        <f t="shared" si="109"/>
        <v>94.279176201372991</v>
      </c>
      <c r="AA440" s="937">
        <f t="shared" si="110"/>
        <v>28.352402745995423</v>
      </c>
      <c r="AB440" s="641">
        <v>12</v>
      </c>
      <c r="AC440" s="918">
        <v>4.37</v>
      </c>
      <c r="AD440" s="918">
        <v>9.8000000000000007</v>
      </c>
      <c r="AE440" s="918">
        <v>2.3199999999999998</v>
      </c>
      <c r="AF440" s="920" t="s">
        <v>137</v>
      </c>
      <c r="AG440" s="920" t="s">
        <v>137</v>
      </c>
      <c r="AH440" s="918">
        <v>-29.4</v>
      </c>
      <c r="AI440" s="918">
        <v>5.1100000000000003</v>
      </c>
      <c r="AJ440" s="918">
        <v>-2.7</v>
      </c>
      <c r="AK440" s="918">
        <v>2.8899999999999997</v>
      </c>
      <c r="AL440" s="930">
        <v>42820</v>
      </c>
      <c r="AM440" s="924">
        <v>0.1</v>
      </c>
      <c r="AN440" s="921" t="s">
        <v>137</v>
      </c>
      <c r="AO440" s="804">
        <f t="shared" si="111"/>
        <v>-19.532640189527591</v>
      </c>
      <c r="AP440" s="805">
        <f t="shared" si="112"/>
        <v>8.8197625564678326</v>
      </c>
      <c r="AQ440" s="938" t="str">
        <f t="shared" si="113"/>
        <v>n/a</v>
      </c>
      <c r="AR440" s="704">
        <f>INDEX(Historical!$C$7:$C$1439,MATCH(B440,Historical!$B$7:$B$1446,0))*IF(AH440="n/a",1.03,IF(AH440&lt;0,1.01,IF(AH440&gt;10,1.1,(1+AH440/100))))</f>
        <v>4.0097000000000005</v>
      </c>
      <c r="AS440" s="937">
        <f t="shared" si="114"/>
        <v>4.2145956700000005</v>
      </c>
      <c r="AT440" s="937">
        <f t="shared" si="119"/>
        <v>4.3363974848630003</v>
      </c>
      <c r="AU440" s="937">
        <f t="shared" si="119"/>
        <v>4.4617193721755406</v>
      </c>
      <c r="AV440" s="937">
        <f t="shared" si="119"/>
        <v>4.5906630620314131</v>
      </c>
      <c r="AW440" s="704">
        <f t="shared" si="115"/>
        <v>21.613075589069954</v>
      </c>
      <c r="AX440" s="812">
        <f t="shared" si="116"/>
        <v>17.443967384237251</v>
      </c>
      <c r="AY440" s="997">
        <v>0.63</v>
      </c>
      <c r="AZ440" s="924">
        <v>27.6</v>
      </c>
      <c r="BA440" s="924">
        <v>-0.48</v>
      </c>
      <c r="BB440" s="924">
        <v>6.41</v>
      </c>
      <c r="BC440" s="924">
        <v>10.33</v>
      </c>
      <c r="BE440" s="666">
        <v>1973</v>
      </c>
      <c r="BF440" s="948" t="e">
        <f>#VALUE!</f>
        <v>#VALUE!</v>
      </c>
      <c r="BG440" s="933">
        <v>9.6</v>
      </c>
    </row>
    <row r="441" spans="1:59" ht="11.25" customHeight="1" x14ac:dyDescent="0.2">
      <c r="A441" s="537" t="s">
        <v>188</v>
      </c>
      <c r="B441" s="927" t="s">
        <v>189</v>
      </c>
      <c r="C441" s="994" t="s">
        <v>128</v>
      </c>
      <c r="D441" s="994" t="s">
        <v>4384</v>
      </c>
      <c r="E441" s="794">
        <v>57</v>
      </c>
      <c r="F441" s="526">
        <v>10</v>
      </c>
      <c r="G441" s="526" t="s">
        <v>115</v>
      </c>
      <c r="H441" s="526" t="s">
        <v>115</v>
      </c>
      <c r="I441" s="918">
        <v>46.86</v>
      </c>
      <c r="J441" s="704">
        <f t="shared" si="104"/>
        <v>3.4144259496372174</v>
      </c>
      <c r="K441" s="929">
        <v>0.4</v>
      </c>
      <c r="L441" s="641">
        <v>4</v>
      </c>
      <c r="M441" s="695">
        <f t="shared" si="105"/>
        <v>1.6</v>
      </c>
      <c r="N441" s="923" t="s">
        <v>164</v>
      </c>
      <c r="O441" s="797">
        <v>0.39</v>
      </c>
      <c r="P441" s="917">
        <v>43538</v>
      </c>
      <c r="Q441" s="917">
        <v>43556</v>
      </c>
      <c r="R441" s="695">
        <f t="shared" si="106"/>
        <v>2.5641025641025665</v>
      </c>
      <c r="S441" s="761">
        <f>IF(INDEX(Historical!$D$7:$D$1439,MATCH(B441,Historical!$B$7:$B$1446,0))=0,"n/a",(INDEX(Historical!$C$7:$C$1439,MATCH(B441,Historical!$B$7:$B$1446,0))/INDEX(Historical!$D$7:$D$1439,MATCH(B441,Historical!$B$7:$B$1446,0))-1)*100)</f>
        <v>5.4054054054054168</v>
      </c>
      <c r="T441" s="761">
        <f>IF(INDEX(Historical!$F$7:$F$1432,MATCH(B441,Historical!$B$7:$B$1446,0))=0,"n/a",((INDEX(Historical!$C$7:$C$1439,MATCH(B441,Historical!$B$7:$B$1446,0))/INDEX(Historical!$F$7:$F$1432,MATCH(B441,Historical!$B$7:$B$1446,0)))^(1/3)-1)*100)</f>
        <v>5.7264270346431223</v>
      </c>
      <c r="U441" s="761">
        <f>IF(INDEX(Historical!$H$7:$H$1432,MATCH(B441,Historical!$B$7:$B$1446,0))=0,"n/a",((INDEX(Historical!$C$7:$C$1439,MATCH(B441,Historical!$B$7:$B$1446,0))/INDEX(Historical!$H$7:$H$1432,MATCH(B441,Historical!$B$7:$B$1446,0)))^(1/5)-1)*100)</f>
        <v>6.8516702296210097</v>
      </c>
      <c r="V441" s="761">
        <f>IF(INDEX(Historical!$O$7:$O$1432,MATCH(B441,Historical!$B$7:$B$1446,0))=0,"n/a",((INDEX(Historical!$C$7:$C$1439,MATCH(B441,Historical!$B$7:$B$1446,0))/INDEX(Historical!$O$7:$O$1432,MATCH(B441,Historical!$B$7:$B$1446,0)))^(1/10)-1)*100)</f>
        <v>7.4561065135923643</v>
      </c>
      <c r="W441" s="762">
        <f t="shared" si="107"/>
        <v>0.91893405990519628</v>
      </c>
      <c r="X441" s="763" t="str">
        <f t="shared" si="108"/>
        <v>n/a</v>
      </c>
      <c r="Y441" s="718"/>
      <c r="Z441" s="704">
        <f t="shared" si="109"/>
        <v>102.56410256410258</v>
      </c>
      <c r="AA441" s="937">
        <f t="shared" si="110"/>
        <v>30.038461538461537</v>
      </c>
      <c r="AB441" s="641">
        <v>12</v>
      </c>
      <c r="AC441" s="918">
        <v>1.56</v>
      </c>
      <c r="AD441" s="918">
        <v>5.7</v>
      </c>
      <c r="AE441" s="918">
        <v>6.27</v>
      </c>
      <c r="AF441" s="918">
        <v>11.77</v>
      </c>
      <c r="AG441" s="918">
        <v>34.9</v>
      </c>
      <c r="AH441" s="918">
        <v>41.5</v>
      </c>
      <c r="AI441" s="918">
        <v>7.6300000000000008</v>
      </c>
      <c r="AJ441" s="918">
        <v>-3.9</v>
      </c>
      <c r="AK441" s="918">
        <v>5.27</v>
      </c>
      <c r="AL441" s="930">
        <v>199720</v>
      </c>
      <c r="AM441" s="924">
        <v>0.1</v>
      </c>
      <c r="AN441" s="918">
        <v>2.56</v>
      </c>
      <c r="AO441" s="804">
        <f t="shared" si="111"/>
        <v>-19.77236535920331</v>
      </c>
      <c r="AP441" s="805">
        <f t="shared" si="112"/>
        <v>10.266096179258227</v>
      </c>
      <c r="AQ441" s="938">
        <f t="shared" si="113"/>
        <v>296.4019802101522</v>
      </c>
      <c r="AR441" s="704">
        <f>INDEX(Historical!$C$7:$C$1439,MATCH(B441,Historical!$B$7:$B$1446,0))*IF(AH441="n/a",1.03,IF(AH441&lt;0,1.01,IF(AH441&gt;10,1.1,(1+AH441/100))))</f>
        <v>1.7160000000000002</v>
      </c>
      <c r="AS441" s="937">
        <f t="shared" si="114"/>
        <v>1.8469308000000002</v>
      </c>
      <c r="AT441" s="937">
        <f t="shared" si="119"/>
        <v>1.9442640531600002</v>
      </c>
      <c r="AU441" s="937">
        <f t="shared" si="119"/>
        <v>2.0467267687615323</v>
      </c>
      <c r="AV441" s="937">
        <f t="shared" si="119"/>
        <v>2.1545892694752649</v>
      </c>
      <c r="AW441" s="704">
        <f t="shared" si="115"/>
        <v>9.7085108913967986</v>
      </c>
      <c r="AX441" s="812">
        <f t="shared" si="116"/>
        <v>20.718119699950488</v>
      </c>
      <c r="AY441" s="997">
        <v>0.52</v>
      </c>
      <c r="AZ441" s="924">
        <v>13.05</v>
      </c>
      <c r="BA441" s="924">
        <v>-7.8299999999999992</v>
      </c>
      <c r="BB441" s="924">
        <v>0.35000000000000003</v>
      </c>
      <c r="BC441" s="924">
        <v>0.66</v>
      </c>
      <c r="BE441" s="666">
        <v>1963</v>
      </c>
      <c r="BF441" s="948" t="e">
        <f>#VALUE!</f>
        <v>#VALUE!</v>
      </c>
      <c r="BG441" s="933">
        <v>7.1999999999999993</v>
      </c>
    </row>
    <row r="442" spans="1:59" s="840" customFormat="1" ht="11.25" customHeight="1" x14ac:dyDescent="0.2">
      <c r="A442" s="819" t="s">
        <v>655</v>
      </c>
      <c r="B442" s="848" t="s">
        <v>656</v>
      </c>
      <c r="C442" s="994" t="s">
        <v>128</v>
      </c>
      <c r="D442" s="994" t="s">
        <v>4373</v>
      </c>
      <c r="E442" s="820">
        <v>13</v>
      </c>
      <c r="F442" s="526">
        <v>287</v>
      </c>
      <c r="G442" s="1151" t="s">
        <v>106</v>
      </c>
      <c r="H442" s="1151" t="s">
        <v>106</v>
      </c>
      <c r="I442" s="821">
        <v>24.6</v>
      </c>
      <c r="J442" s="822">
        <f t="shared" si="104"/>
        <v>2.2764227642276422</v>
      </c>
      <c r="K442" s="823">
        <v>0.14000000000000001</v>
      </c>
      <c r="L442" s="824">
        <v>4</v>
      </c>
      <c r="M442" s="825">
        <f t="shared" si="105"/>
        <v>0.56000000000000005</v>
      </c>
      <c r="N442" s="826" t="s">
        <v>119</v>
      </c>
      <c r="O442" s="827">
        <v>0.125</v>
      </c>
      <c r="P442" s="828">
        <v>43326</v>
      </c>
      <c r="Q442" s="828">
        <v>43344</v>
      </c>
      <c r="R442" s="825">
        <f t="shared" si="106"/>
        <v>12.000000000000011</v>
      </c>
      <c r="S442" s="761">
        <f>IF(INDEX(Historical!$D$7:$D$1439,MATCH(B442,Historical!$B$7:$B$1446,0))=0,"n/a",(INDEX(Historical!$C$7:$C$1439,MATCH(B442,Historical!$B$7:$B$1446,0))/INDEX(Historical!$D$7:$D$1439,MATCH(B442,Historical!$B$7:$B$1446,0))-1)*100)</f>
        <v>8.163265306122458</v>
      </c>
      <c r="T442" s="761">
        <f>IF(INDEX(Historical!$F$7:$F$1432,MATCH(B442,Historical!$B$7:$B$1446,0))=0,"n/a",((INDEX(Historical!$C$7:$C$1439,MATCH(B442,Historical!$B$7:$B$1446,0))/INDEX(Historical!$F$7:$F$1432,MATCH(B442,Historical!$B$7:$B$1446,0)))^(1/3)-1)*100)</f>
        <v>10.295956506668368</v>
      </c>
      <c r="U442" s="761">
        <f>IF(INDEX(Historical!$H$7:$H$1432,MATCH(B442,Historical!$B$7:$B$1446,0))=0,"n/a",((INDEX(Historical!$C$7:$C$1439,MATCH(B442,Historical!$B$7:$B$1446,0))/INDEX(Historical!$H$7:$H$1432,MATCH(B442,Historical!$B$7:$B$1446,0)))^(1/5)-1)*100)</f>
        <v>11.502896690310127</v>
      </c>
      <c r="V442" s="761">
        <f>IF(INDEX(Historical!$O$7:$O$1432,MATCH(B442,Historical!$B$7:$B$1446,0))=0,"n/a",((INDEX(Historical!$C$7:$C$1439,MATCH(B442,Historical!$B$7:$B$1446,0))/INDEX(Historical!$O$7:$O$1432,MATCH(B442,Historical!$B$7:$B$1446,0)))^(1/10)-1)*100)</f>
        <v>11.879026051002327</v>
      </c>
      <c r="W442" s="829">
        <f t="shared" si="107"/>
        <v>0.96833668357344305</v>
      </c>
      <c r="X442" s="830" t="str">
        <f t="shared" si="108"/>
        <v>n/a</v>
      </c>
      <c r="Y442" s="845"/>
      <c r="Z442" s="822">
        <f t="shared" si="109"/>
        <v>16.716417910447763</v>
      </c>
      <c r="AA442" s="832">
        <f t="shared" si="110"/>
        <v>7.3432835820895521</v>
      </c>
      <c r="AB442" s="824">
        <v>1</v>
      </c>
      <c r="AC442" s="833">
        <v>3.35</v>
      </c>
      <c r="AD442" s="833">
        <v>1.21</v>
      </c>
      <c r="AE442" s="833">
        <v>0.16</v>
      </c>
      <c r="AF442" s="833">
        <v>2.56</v>
      </c>
      <c r="AG442" s="833">
        <v>51.800000000000004</v>
      </c>
      <c r="AH442" s="833">
        <v>-47.599999999999994</v>
      </c>
      <c r="AI442" s="833">
        <v>7.6</v>
      </c>
      <c r="AJ442" s="833">
        <v>-5</v>
      </c>
      <c r="AK442" s="833">
        <v>6.0600000000000005</v>
      </c>
      <c r="AL442" s="834">
        <v>19610</v>
      </c>
      <c r="AM442" s="835">
        <v>0.8</v>
      </c>
      <c r="AN442" s="833">
        <v>1.96</v>
      </c>
      <c r="AO442" s="836">
        <f t="shared" si="111"/>
        <v>6.4360358724482181</v>
      </c>
      <c r="AP442" s="837">
        <f t="shared" si="112"/>
        <v>13.77931945453777</v>
      </c>
      <c r="AQ442" s="838">
        <f t="shared" si="113"/>
        <v>-8.5941748266452507</v>
      </c>
      <c r="AR442" s="704">
        <f>INDEX(Historical!$C$7:$C$1439,MATCH(B442,Historical!$B$7:$B$1446,0))*IF(AH442="n/a",1.03,IF(AH442&lt;0,1.01,IF(AH442&gt;10,1.1,(1+AH442/100))))</f>
        <v>0.5353</v>
      </c>
      <c r="AS442" s="832">
        <f t="shared" si="114"/>
        <v>0.57598280000000002</v>
      </c>
      <c r="AT442" s="832">
        <f t="shared" si="119"/>
        <v>0.61088735768000002</v>
      </c>
      <c r="AU442" s="832">
        <f t="shared" si="119"/>
        <v>0.64790713155540802</v>
      </c>
      <c r="AV442" s="832">
        <f t="shared" si="119"/>
        <v>0.68717030372766574</v>
      </c>
      <c r="AW442" s="822">
        <f t="shared" si="115"/>
        <v>3.057247592963074</v>
      </c>
      <c r="AX442" s="839">
        <f t="shared" si="116"/>
        <v>12.427835743752333</v>
      </c>
      <c r="AY442" s="998">
        <v>0.6</v>
      </c>
      <c r="AZ442" s="835">
        <v>6.29</v>
      </c>
      <c r="BA442" s="835">
        <v>-24.86</v>
      </c>
      <c r="BB442" s="835">
        <v>-9.9500000000000011</v>
      </c>
      <c r="BC442" s="835">
        <v>-14.19</v>
      </c>
      <c r="BD442" s="964"/>
      <c r="BE442" s="666">
        <v>2006</v>
      </c>
      <c r="BF442" s="948" t="e">
        <f>#VALUE!</f>
        <v>#VALUE!</v>
      </c>
      <c r="BG442" s="895">
        <v>10.100000000000001</v>
      </c>
    </row>
    <row r="443" spans="1:59" ht="11.25" customHeight="1" x14ac:dyDescent="0.2">
      <c r="A443" s="611" t="s">
        <v>1387</v>
      </c>
      <c r="B443" s="927" t="s">
        <v>1388</v>
      </c>
      <c r="C443" s="994" t="s">
        <v>4356</v>
      </c>
      <c r="D443" s="994" t="s">
        <v>4357</v>
      </c>
      <c r="E443" s="794">
        <v>5</v>
      </c>
      <c r="F443" s="526">
        <v>801</v>
      </c>
      <c r="G443" s="526" t="s">
        <v>115</v>
      </c>
      <c r="H443" s="526" t="s">
        <v>115</v>
      </c>
      <c r="I443" s="926">
        <v>15.99</v>
      </c>
      <c r="J443" s="704">
        <f t="shared" si="104"/>
        <v>7.9424640400250155</v>
      </c>
      <c r="K443" s="929">
        <v>0.3175</v>
      </c>
      <c r="L443" s="641">
        <v>4</v>
      </c>
      <c r="M443" s="695">
        <f t="shared" si="105"/>
        <v>1.27</v>
      </c>
      <c r="N443" s="923" t="s">
        <v>467</v>
      </c>
      <c r="O443" s="797">
        <v>0.30249999999999999</v>
      </c>
      <c r="P443" s="919">
        <v>43104</v>
      </c>
      <c r="Q443" s="919">
        <v>43112</v>
      </c>
      <c r="R443" s="695">
        <f t="shared" si="106"/>
        <v>4.9586776859504171</v>
      </c>
      <c r="S443" s="761">
        <f>IF(INDEX(Historical!$D$7:$D$1439,MATCH(B443,Historical!$B$7:$B$1446,0))=0,"n/a",(INDEX(Historical!$C$7:$C$1439,MATCH(B443,Historical!$B$7:$B$1446,0))/INDEX(Historical!$D$7:$D$1439,MATCH(B443,Historical!$B$7:$B$1446,0))-1)*100)</f>
        <v>4.9586776859504189</v>
      </c>
      <c r="T443" s="761">
        <f>IF(INDEX(Historical!$F$7:$F$1432,MATCH(B443,Historical!$B$7:$B$1446,0))=0,"n/a",((INDEX(Historical!$C$7:$C$1439,MATCH(B443,Historical!$B$7:$B$1446,0))/INDEX(Historical!$F$7:$F$1432,MATCH(B443,Historical!$B$7:$B$1446,0)))^(1/3)-1)*100)</f>
        <v>5.6319946630018158</v>
      </c>
      <c r="U443" s="761">
        <f>IF(INDEX(Historical!$H$7:$H$1432,MATCH(B443,Historical!$B$7:$B$1446,0))=0,"n/a",((INDEX(Historical!$C$7:$C$1439,MATCH(B443,Historical!$B$7:$B$1446,0))/INDEX(Historical!$H$7:$H$1432,MATCH(B443,Historical!$B$7:$B$1446,0)))^(1/5)-1)*100)</f>
        <v>5.7563607428677388</v>
      </c>
      <c r="V443" s="761">
        <f>IF(INDEX(Historical!$O$7:$O$1432,MATCH(B443,Historical!$B$7:$B$1446,0))=0,"n/a",((INDEX(Historical!$C$7:$C$1439,MATCH(B443,Historical!$B$7:$B$1446,0))/INDEX(Historical!$O$7:$O$1432,MATCH(B443,Historical!$B$7:$B$1446,0)))^(1/10)-1)*100)</f>
        <v>-9.0520346350250627</v>
      </c>
      <c r="W443" s="762" t="str">
        <f t="shared" si="107"/>
        <v>n/a</v>
      </c>
      <c r="X443" s="763" t="str">
        <f t="shared" si="108"/>
        <v>n/a</v>
      </c>
      <c r="Y443" s="720"/>
      <c r="Z443" s="704" t="str">
        <f t="shared" si="109"/>
        <v>n/a</v>
      </c>
      <c r="AA443" s="937" t="str">
        <f t="shared" si="110"/>
        <v>n/a</v>
      </c>
      <c r="AB443" s="641">
        <v>12</v>
      </c>
      <c r="AC443" s="918">
        <v>-0.56000000000000005</v>
      </c>
      <c r="AD443" s="918" t="s">
        <v>137</v>
      </c>
      <c r="AE443" s="918">
        <v>3.86</v>
      </c>
      <c r="AF443" s="918">
        <v>0.95</v>
      </c>
      <c r="AG443" s="918">
        <v>-3.1</v>
      </c>
      <c r="AH443" s="918">
        <v>-492.2</v>
      </c>
      <c r="AI443" s="918">
        <v>16.669999999999998</v>
      </c>
      <c r="AJ443" s="918">
        <v>-9</v>
      </c>
      <c r="AK443" s="918">
        <v>52.7</v>
      </c>
      <c r="AL443" s="930">
        <v>1370</v>
      </c>
      <c r="AM443" s="924">
        <v>0.3</v>
      </c>
      <c r="AN443" s="918">
        <v>1.0900000000000001</v>
      </c>
      <c r="AO443" s="804" t="str">
        <f t="shared" si="111"/>
        <v>n/a</v>
      </c>
      <c r="AP443" s="805">
        <f t="shared" si="112"/>
        <v>13.698824782892753</v>
      </c>
      <c r="AQ443" s="938" t="str">
        <f t="shared" si="113"/>
        <v>n/a</v>
      </c>
      <c r="AR443" s="704">
        <f>INDEX(Historical!$C$7:$C$1439,MATCH(B443,Historical!$B$7:$B$1446,0))*IF(AH443="n/a",1.03,IF(AH443&lt;0,1.01,IF(AH443&gt;10,1.1,(1+AH443/100))))</f>
        <v>1.2827</v>
      </c>
      <c r="AS443" s="937">
        <f t="shared" si="114"/>
        <v>1.4109700000000001</v>
      </c>
      <c r="AT443" s="937">
        <f t="shared" si="119"/>
        <v>1.5520670000000001</v>
      </c>
      <c r="AU443" s="937">
        <f t="shared" si="119"/>
        <v>1.7072737000000002</v>
      </c>
      <c r="AV443" s="937">
        <f t="shared" si="119"/>
        <v>1.8780010700000005</v>
      </c>
      <c r="AW443" s="704">
        <f t="shared" si="115"/>
        <v>7.8310117700000008</v>
      </c>
      <c r="AX443" s="812">
        <f t="shared" si="116"/>
        <v>48.974432582864296</v>
      </c>
      <c r="AY443" s="997">
        <v>0.85</v>
      </c>
      <c r="AZ443" s="924">
        <v>17.059999999999999</v>
      </c>
      <c r="BA443" s="924">
        <v>-9.92</v>
      </c>
      <c r="BB443" s="924">
        <v>-0.13999999999999999</v>
      </c>
      <c r="BC443" s="924">
        <v>-1.47</v>
      </c>
      <c r="BE443" s="666">
        <v>2014</v>
      </c>
      <c r="BF443" s="948" t="e">
        <f>#VALUE!</f>
        <v>#VALUE!</v>
      </c>
      <c r="BG443" s="933">
        <v>-1.4000000000000001</v>
      </c>
    </row>
    <row r="444" spans="1:59" ht="11.25" customHeight="1" x14ac:dyDescent="0.2">
      <c r="A444" s="537" t="s">
        <v>1391</v>
      </c>
      <c r="B444" s="927" t="s">
        <v>1392</v>
      </c>
      <c r="C444" s="994" t="s">
        <v>247</v>
      </c>
      <c r="D444" s="994" t="s">
        <v>4385</v>
      </c>
      <c r="E444" s="794">
        <v>9</v>
      </c>
      <c r="F444" s="526">
        <v>464</v>
      </c>
      <c r="G444" s="526" t="s">
        <v>106</v>
      </c>
      <c r="H444" s="526" t="s">
        <v>106</v>
      </c>
      <c r="I444" s="926">
        <v>68.77</v>
      </c>
      <c r="J444" s="704">
        <f t="shared" si="104"/>
        <v>3.897048131452669</v>
      </c>
      <c r="K444" s="929">
        <v>0.67</v>
      </c>
      <c r="L444" s="641">
        <v>4</v>
      </c>
      <c r="M444" s="695">
        <f t="shared" si="105"/>
        <v>2.68</v>
      </c>
      <c r="N444" s="923" t="s">
        <v>289</v>
      </c>
      <c r="O444" s="797">
        <v>0.61</v>
      </c>
      <c r="P444" s="917">
        <v>43543</v>
      </c>
      <c r="Q444" s="917">
        <v>43558</v>
      </c>
      <c r="R444" s="695">
        <f t="shared" si="106"/>
        <v>9.8360655737705009</v>
      </c>
      <c r="S444" s="761">
        <f>IF(INDEX(Historical!$D$7:$D$1439,MATCH(B444,Historical!$B$7:$B$1446,0))=0,"n/a",(INDEX(Historical!$C$7:$C$1439,MATCH(B444,Historical!$B$7:$B$1446,0))/INDEX(Historical!$D$7:$D$1439,MATCH(B444,Historical!$B$7:$B$1446,0))-1)*100)</f>
        <v>10.909090909090891</v>
      </c>
      <c r="T444" s="761">
        <f>IF(INDEX(Historical!$F$7:$F$1432,MATCH(B444,Historical!$B$7:$B$1446,0))=0,"n/a",((INDEX(Historical!$C$7:$C$1439,MATCH(B444,Historical!$B$7:$B$1446,0))/INDEX(Historical!$F$7:$F$1432,MATCH(B444,Historical!$B$7:$B$1446,0)))^(1/3)-1)*100)</f>
        <v>10.67234370322312</v>
      </c>
      <c r="U444" s="761">
        <f>IF(INDEX(Historical!$H$7:$H$1432,MATCH(B444,Historical!$B$7:$B$1446,0))=0,"n/a",((INDEX(Historical!$C$7:$C$1439,MATCH(B444,Historical!$B$7:$B$1446,0))/INDEX(Historical!$H$7:$H$1432,MATCH(B444,Historical!$B$7:$B$1446,0)))^(1/5)-1)*100)</f>
        <v>11.751241888136343</v>
      </c>
      <c r="V444" s="761" t="str">
        <f>IF(INDEX(Historical!$O$7:$O$1432,MATCH(B444,Historical!$B$7:$B$1446,0))=0,"n/a",((INDEX(Historical!$C$7:$C$1439,MATCH(B444,Historical!$B$7:$B$1446,0))/INDEX(Historical!$O$7:$O$1432,MATCH(B444,Historical!$B$7:$B$1446,0)))^(1/10)-1)*100)</f>
        <v>n/a</v>
      </c>
      <c r="W444" s="762" t="str">
        <f t="shared" si="107"/>
        <v>n/a</v>
      </c>
      <c r="X444" s="763">
        <f t="shared" si="108"/>
        <v>16.787488411623347</v>
      </c>
      <c r="Y444" s="927"/>
      <c r="Z444" s="704">
        <f t="shared" si="109"/>
        <v>55.257731958762889</v>
      </c>
      <c r="AA444" s="937">
        <f t="shared" si="110"/>
        <v>14.179381443298968</v>
      </c>
      <c r="AB444" s="641">
        <v>1</v>
      </c>
      <c r="AC444" s="918">
        <v>4.8499999999999996</v>
      </c>
      <c r="AD444" s="918">
        <v>1.39</v>
      </c>
      <c r="AE444" s="918">
        <v>0.56999999999999995</v>
      </c>
      <c r="AF444" s="918">
        <v>2.0699999999999998</v>
      </c>
      <c r="AG444" s="918">
        <v>17.5</v>
      </c>
      <c r="AH444" s="918">
        <v>38.5</v>
      </c>
      <c r="AI444" s="918">
        <v>3.62</v>
      </c>
      <c r="AJ444" s="918">
        <v>0.70000000000000007</v>
      </c>
      <c r="AK444" s="918">
        <v>10.209999999999999</v>
      </c>
      <c r="AL444" s="930">
        <v>11590</v>
      </c>
      <c r="AM444" s="924">
        <v>0.70000000000000007</v>
      </c>
      <c r="AN444" s="918">
        <v>0.72</v>
      </c>
      <c r="AO444" s="804">
        <f t="shared" si="111"/>
        <v>1.468908576290044</v>
      </c>
      <c r="AP444" s="805">
        <f t="shared" si="112"/>
        <v>15.648290019589012</v>
      </c>
      <c r="AQ444" s="938">
        <f t="shared" si="113"/>
        <v>14.214845479189142</v>
      </c>
      <c r="AR444" s="704">
        <f>INDEX(Historical!$C$7:$C$1439,MATCH(B444,Historical!$B$7:$B$1446,0))*IF(AH444="n/a",1.03,IF(AH444&lt;0,1.01,IF(AH444&gt;10,1.1,(1+AH444/100))))</f>
        <v>2.6840000000000002</v>
      </c>
      <c r="AS444" s="937">
        <f t="shared" si="114"/>
        <v>2.7811608000000003</v>
      </c>
      <c r="AT444" s="937">
        <f t="shared" si="119"/>
        <v>3.0592768800000005</v>
      </c>
      <c r="AU444" s="937">
        <f t="shared" si="119"/>
        <v>3.3652045680000007</v>
      </c>
      <c r="AV444" s="937">
        <f t="shared" si="119"/>
        <v>3.7017250248000009</v>
      </c>
      <c r="AW444" s="704">
        <f t="shared" si="115"/>
        <v>15.591367272800003</v>
      </c>
      <c r="AX444" s="812">
        <f t="shared" si="116"/>
        <v>22.671756976588632</v>
      </c>
      <c r="AY444" s="997">
        <v>0.8</v>
      </c>
      <c r="AZ444" s="924">
        <v>18.790000000000003</v>
      </c>
      <c r="BA444" s="924">
        <v>-17.419999999999998</v>
      </c>
      <c r="BB444" s="924">
        <v>1.31</v>
      </c>
      <c r="BC444" s="924">
        <v>-3.84</v>
      </c>
      <c r="BE444" s="666">
        <v>2011</v>
      </c>
      <c r="BF444" s="948" t="e">
        <f>#VALUE!</f>
        <v>#VALUE!</v>
      </c>
      <c r="BG444" s="933">
        <v>7.1</v>
      </c>
    </row>
    <row r="445" spans="1:59" ht="11.25" customHeight="1" x14ac:dyDescent="0.2">
      <c r="A445" s="611" t="s">
        <v>1373</v>
      </c>
      <c r="B445" s="927" t="s">
        <v>1374</v>
      </c>
      <c r="C445" s="994" t="s">
        <v>112</v>
      </c>
      <c r="D445" s="994" t="s">
        <v>4394</v>
      </c>
      <c r="E445" s="795">
        <v>7</v>
      </c>
      <c r="F445" s="526">
        <v>589</v>
      </c>
      <c r="G445" s="526" t="s">
        <v>106</v>
      </c>
      <c r="H445" s="526" t="s">
        <v>106</v>
      </c>
      <c r="I445" s="926">
        <v>115.98</v>
      </c>
      <c r="J445" s="704">
        <f t="shared" si="104"/>
        <v>1.2415933781686497</v>
      </c>
      <c r="K445" s="929">
        <v>0.36</v>
      </c>
      <c r="L445" s="641">
        <v>4</v>
      </c>
      <c r="M445" s="695">
        <f t="shared" si="105"/>
        <v>1.44</v>
      </c>
      <c r="N445" s="923" t="s">
        <v>266</v>
      </c>
      <c r="O445" s="797">
        <v>0.33</v>
      </c>
      <c r="P445" s="919">
        <v>42986</v>
      </c>
      <c r="Q445" s="919">
        <v>43012</v>
      </c>
      <c r="R445" s="695">
        <f t="shared" si="106"/>
        <v>9.0909090909090811</v>
      </c>
      <c r="S445" s="761">
        <f>IF(INDEX(Historical!$D$7:$D$1439,MATCH(B445,Historical!$B$7:$B$1446,0))=0,"n/a",(INDEX(Historical!$C$7:$C$1439,MATCH(B445,Historical!$B$7:$B$1446,0))/INDEX(Historical!$D$7:$D$1439,MATCH(B445,Historical!$B$7:$B$1446,0))-1)*100)</f>
        <v>6.6666666666666652</v>
      </c>
      <c r="T445" s="761">
        <f>IF(INDEX(Historical!$F$7:$F$1432,MATCH(B445,Historical!$B$7:$B$1446,0))=0,"n/a",((INDEX(Historical!$C$7:$C$1439,MATCH(B445,Historical!$B$7:$B$1446,0))/INDEX(Historical!$F$7:$F$1432,MATCH(B445,Historical!$B$7:$B$1446,0)))^(1/3)-1)*100)</f>
        <v>4.2764546753383037</v>
      </c>
      <c r="U445" s="761">
        <f>IF(INDEX(Historical!$H$7:$H$1432,MATCH(B445,Historical!$B$7:$B$1446,0))=0,"n/a",((INDEX(Historical!$C$7:$C$1439,MATCH(B445,Historical!$B$7:$B$1446,0))/INDEX(Historical!$H$7:$H$1432,MATCH(B445,Historical!$B$7:$B$1446,0)))^(1/5)-1)*100)</f>
        <v>11.382417860287909</v>
      </c>
      <c r="V445" s="761" t="str">
        <f>IF(INDEX(Historical!$O$7:$O$1432,MATCH(B445,Historical!$B$7:$B$1446,0))=0,"n/a",((INDEX(Historical!$C$7:$C$1439,MATCH(B445,Historical!$B$7:$B$1446,0))/INDEX(Historical!$O$7:$O$1432,MATCH(B445,Historical!$B$7:$B$1446,0)))^(1/10)-1)*100)</f>
        <v>n/a</v>
      </c>
      <c r="W445" s="762" t="str">
        <f t="shared" si="107"/>
        <v>n/a</v>
      </c>
      <c r="X445" s="763">
        <f t="shared" si="108"/>
        <v>0.86230438335514448</v>
      </c>
      <c r="Y445" s="729" t="s">
        <v>4430</v>
      </c>
      <c r="Z445" s="704">
        <f t="shared" si="109"/>
        <v>24.283305227655987</v>
      </c>
      <c r="AA445" s="937">
        <f t="shared" si="110"/>
        <v>19.558178752107928</v>
      </c>
      <c r="AB445" s="641">
        <v>12</v>
      </c>
      <c r="AC445" s="918">
        <v>5.93</v>
      </c>
      <c r="AD445" s="918">
        <v>1.44</v>
      </c>
      <c r="AE445" s="918">
        <v>4.47</v>
      </c>
      <c r="AF445" s="918">
        <v>2.44</v>
      </c>
      <c r="AG445" s="918">
        <v>13.3</v>
      </c>
      <c r="AH445" s="918">
        <v>13.5</v>
      </c>
      <c r="AI445" s="918">
        <v>13.819999999999999</v>
      </c>
      <c r="AJ445" s="918">
        <v>13.200000000000001</v>
      </c>
      <c r="AK445" s="918">
        <v>13.54</v>
      </c>
      <c r="AL445" s="930">
        <v>12130</v>
      </c>
      <c r="AM445" s="924">
        <v>0.5</v>
      </c>
      <c r="AN445" s="918">
        <v>0.56000000000000005</v>
      </c>
      <c r="AO445" s="804">
        <f t="shared" si="111"/>
        <v>-6.934167513651369</v>
      </c>
      <c r="AP445" s="805">
        <f t="shared" si="112"/>
        <v>12.624011238456559</v>
      </c>
      <c r="AQ445" s="938">
        <f t="shared" si="113"/>
        <v>45.63570403982267</v>
      </c>
      <c r="AR445" s="704">
        <f>INDEX(Historical!$C$7:$C$1439,MATCH(B445,Historical!$B$7:$B$1446,0))*IF(AH445="n/a",1.03,IF(AH445&lt;0,1.01,IF(AH445&gt;10,1.1,(1+AH445/100))))</f>
        <v>1.5840000000000001</v>
      </c>
      <c r="AS445" s="937">
        <f t="shared" si="114"/>
        <v>1.7424000000000002</v>
      </c>
      <c r="AT445" s="937">
        <f t="shared" si="119"/>
        <v>1.9166400000000003</v>
      </c>
      <c r="AU445" s="937">
        <f t="shared" si="119"/>
        <v>2.1083040000000004</v>
      </c>
      <c r="AV445" s="937">
        <f t="shared" si="119"/>
        <v>2.3191344000000007</v>
      </c>
      <c r="AW445" s="704">
        <f t="shared" si="115"/>
        <v>9.6704784000000021</v>
      </c>
      <c r="AX445" s="812">
        <f t="shared" si="116"/>
        <v>8.3380569063631675</v>
      </c>
      <c r="AY445" s="997">
        <v>0.9</v>
      </c>
      <c r="AZ445" s="924">
        <v>28.08</v>
      </c>
      <c r="BA445" s="924">
        <v>-3.62</v>
      </c>
      <c r="BB445" s="924">
        <v>5.88</v>
      </c>
      <c r="BC445" s="924">
        <v>7.64</v>
      </c>
      <c r="BE445" s="666">
        <v>2013</v>
      </c>
      <c r="BF445" s="948" t="e">
        <f>#VALUE!</f>
        <v>#VALUE!</v>
      </c>
      <c r="BG445" s="933">
        <v>6.7</v>
      </c>
    </row>
    <row r="446" spans="1:59" ht="11.25" customHeight="1" x14ac:dyDescent="0.2">
      <c r="A446" s="611" t="s">
        <v>1377</v>
      </c>
      <c r="B446" s="927" t="s">
        <v>1378</v>
      </c>
      <c r="C446" s="994" t="s">
        <v>4356</v>
      </c>
      <c r="D446" s="994" t="s">
        <v>4387</v>
      </c>
      <c r="E446" s="794">
        <v>9</v>
      </c>
      <c r="F446" s="526">
        <v>405</v>
      </c>
      <c r="G446" s="526" t="s">
        <v>106</v>
      </c>
      <c r="H446" s="526" t="s">
        <v>106</v>
      </c>
      <c r="I446" s="926">
        <v>21.39</v>
      </c>
      <c r="J446" s="704">
        <f t="shared" si="104"/>
        <v>3.9270687237026647</v>
      </c>
      <c r="K446" s="929">
        <v>0.21</v>
      </c>
      <c r="L446" s="641">
        <v>4</v>
      </c>
      <c r="M446" s="695">
        <f t="shared" si="105"/>
        <v>0.84</v>
      </c>
      <c r="N446" s="923" t="s">
        <v>266</v>
      </c>
      <c r="O446" s="797">
        <v>0.19</v>
      </c>
      <c r="P446" s="917">
        <v>43461</v>
      </c>
      <c r="Q446" s="917">
        <v>43468</v>
      </c>
      <c r="R446" s="695">
        <f t="shared" si="106"/>
        <v>10.52631578947368</v>
      </c>
      <c r="S446" s="761">
        <f>IF(INDEX(Historical!$D$7:$D$1439,MATCH(B446,Historical!$B$7:$B$1446,0))=0,"n/a",(INDEX(Historical!$C$7:$C$1439,MATCH(B446,Historical!$B$7:$B$1446,0))/INDEX(Historical!$D$7:$D$1439,MATCH(B446,Historical!$B$7:$B$1446,0))-1)*100)</f>
        <v>11.764705882352944</v>
      </c>
      <c r="T446" s="761">
        <f>IF(INDEX(Historical!$F$7:$F$1432,MATCH(B446,Historical!$B$7:$B$1446,0))=0,"n/a",((INDEX(Historical!$C$7:$C$1439,MATCH(B446,Historical!$B$7:$B$1446,0))/INDEX(Historical!$F$7:$F$1432,MATCH(B446,Historical!$B$7:$B$1446,0)))^(1/3)-1)*100)</f>
        <v>19.087732513870435</v>
      </c>
      <c r="U446" s="761">
        <f>IF(INDEX(Historical!$H$7:$H$1432,MATCH(B446,Historical!$B$7:$B$1446,0))=0,"n/a",((INDEX(Historical!$C$7:$C$1439,MATCH(B446,Historical!$B$7:$B$1446,0))/INDEX(Historical!$H$7:$H$1432,MATCH(B446,Historical!$B$7:$B$1446,0)))^(1/5)-1)*100)</f>
        <v>23.927602766410683</v>
      </c>
      <c r="V446" s="761" t="str">
        <f>IF(INDEX(Historical!$O$7:$O$1432,MATCH(B446,Historical!$B$7:$B$1446,0))=0,"n/a",((INDEX(Historical!$C$7:$C$1439,MATCH(B446,Historical!$B$7:$B$1446,0))/INDEX(Historical!$O$7:$O$1432,MATCH(B446,Historical!$B$7:$B$1446,0)))^(1/10)-1)*100)</f>
        <v>n/a</v>
      </c>
      <c r="W446" s="762" t="str">
        <f t="shared" si="107"/>
        <v>n/a</v>
      </c>
      <c r="X446" s="763">
        <f t="shared" si="108"/>
        <v>0.51457210250345553</v>
      </c>
      <c r="Y446" s="715"/>
      <c r="Z446" s="704">
        <f t="shared" si="109"/>
        <v>80.769230769230759</v>
      </c>
      <c r="AA446" s="937">
        <f t="shared" si="110"/>
        <v>20.567307692307693</v>
      </c>
      <c r="AB446" s="641">
        <v>12</v>
      </c>
      <c r="AC446" s="918">
        <v>1.04</v>
      </c>
      <c r="AD446" s="918">
        <v>2.57</v>
      </c>
      <c r="AE446" s="918">
        <v>4.12</v>
      </c>
      <c r="AF446" s="918">
        <v>2.42</v>
      </c>
      <c r="AG446" s="918">
        <v>11.600000000000001</v>
      </c>
      <c r="AH446" s="920">
        <v>124.8</v>
      </c>
      <c r="AI446" s="920">
        <v>42.9</v>
      </c>
      <c r="AJ446" s="918">
        <v>46.5</v>
      </c>
      <c r="AK446" s="918">
        <v>8</v>
      </c>
      <c r="AL446" s="930">
        <v>3190</v>
      </c>
      <c r="AM446" s="924">
        <v>6.1</v>
      </c>
      <c r="AN446" s="918">
        <v>4.34</v>
      </c>
      <c r="AO446" s="804">
        <f t="shared" si="111"/>
        <v>7.2873637978056536</v>
      </c>
      <c r="AP446" s="805">
        <f t="shared" si="112"/>
        <v>27.854671490113347</v>
      </c>
      <c r="AQ446" s="938">
        <f t="shared" si="113"/>
        <v>48.73224953345543</v>
      </c>
      <c r="AR446" s="704">
        <f>INDEX(Historical!$C$7:$C$1439,MATCH(B446,Historical!$B$7:$B$1446,0))*IF(AH446="n/a",1.03,IF(AH446&lt;0,1.01,IF(AH446&gt;10,1.1,(1+AH446/100))))</f>
        <v>0.83600000000000008</v>
      </c>
      <c r="AS446" s="937">
        <f t="shared" si="114"/>
        <v>0.9196000000000002</v>
      </c>
      <c r="AT446" s="937">
        <f t="shared" si="119"/>
        <v>0.99316800000000027</v>
      </c>
      <c r="AU446" s="937">
        <f t="shared" si="119"/>
        <v>1.0726214400000003</v>
      </c>
      <c r="AV446" s="937">
        <f t="shared" si="119"/>
        <v>1.1584311552000004</v>
      </c>
      <c r="AW446" s="704">
        <f t="shared" si="115"/>
        <v>4.9798205952000014</v>
      </c>
      <c r="AX446" s="812">
        <f t="shared" si="116"/>
        <v>23.281068701262278</v>
      </c>
      <c r="AY446" s="997">
        <v>1.39</v>
      </c>
      <c r="AZ446" s="924">
        <v>24</v>
      </c>
      <c r="BA446" s="924">
        <v>-3.9699999999999998</v>
      </c>
      <c r="BB446" s="924">
        <v>4.1099999999999994</v>
      </c>
      <c r="BC446" s="924">
        <v>5.1499999999999995</v>
      </c>
      <c r="BE446" s="666">
        <v>2011</v>
      </c>
      <c r="BF446" s="948" t="e">
        <f>#VALUE!</f>
        <v>#VALUE!</v>
      </c>
      <c r="BG446" s="933">
        <v>2</v>
      </c>
    </row>
    <row r="447" spans="1:59" ht="11.25" customHeight="1" x14ac:dyDescent="0.2">
      <c r="A447" s="611" t="s">
        <v>751</v>
      </c>
      <c r="B447" s="927" t="s">
        <v>752</v>
      </c>
      <c r="C447" s="994" t="s">
        <v>123</v>
      </c>
      <c r="D447" s="994" t="s">
        <v>4208</v>
      </c>
      <c r="E447" s="794">
        <v>11</v>
      </c>
      <c r="F447" s="526">
        <v>310</v>
      </c>
      <c r="G447" s="526" t="s">
        <v>37</v>
      </c>
      <c r="H447" s="526" t="s">
        <v>37</v>
      </c>
      <c r="I447" s="926">
        <v>200.33</v>
      </c>
      <c r="J447" s="704">
        <f t="shared" si="104"/>
        <v>0.73878101133130336</v>
      </c>
      <c r="K447" s="929">
        <v>0.37</v>
      </c>
      <c r="L447" s="641">
        <v>4</v>
      </c>
      <c r="M447" s="695">
        <f t="shared" si="105"/>
        <v>1.48</v>
      </c>
      <c r="N447" s="923" t="s">
        <v>161</v>
      </c>
      <c r="O447" s="797">
        <v>0.35499999999999998</v>
      </c>
      <c r="P447" s="917">
        <v>43297</v>
      </c>
      <c r="Q447" s="917">
        <v>43312</v>
      </c>
      <c r="R447" s="695">
        <f t="shared" si="106"/>
        <v>4.2253521126760605</v>
      </c>
      <c r="S447" s="761">
        <f>IF(INDEX(Historical!$D$7:$D$1439,MATCH(B447,Historical!$B$7:$B$1446,0))=0,"n/a",(INDEX(Historical!$C$7:$C$1439,MATCH(B447,Historical!$B$7:$B$1446,0))/INDEX(Historical!$D$7:$D$1439,MATCH(B447,Historical!$B$7:$B$1446,0))-1)*100)</f>
        <v>3.5714285714285809</v>
      </c>
      <c r="T447" s="761">
        <f>IF(INDEX(Historical!$F$7:$F$1432,MATCH(B447,Historical!$B$7:$B$1446,0))=0,"n/a",((INDEX(Historical!$C$7:$C$1439,MATCH(B447,Historical!$B$7:$B$1446,0))/INDEX(Historical!$F$7:$F$1432,MATCH(B447,Historical!$B$7:$B$1446,0)))^(1/3)-1)*100)</f>
        <v>5.3534525175642056</v>
      </c>
      <c r="U447" s="761">
        <f>IF(INDEX(Historical!$H$7:$H$1432,MATCH(B447,Historical!$B$7:$B$1446,0))=0,"n/a",((INDEX(Historical!$C$7:$C$1439,MATCH(B447,Historical!$B$7:$B$1446,0))/INDEX(Historical!$H$7:$H$1432,MATCH(B447,Historical!$B$7:$B$1446,0)))^(1/5)-1)*100)</f>
        <v>7.9310896244752405</v>
      </c>
      <c r="V447" s="761">
        <f>IF(INDEX(Historical!$O$7:$O$1432,MATCH(B447,Historical!$B$7:$B$1446,0))=0,"n/a",((INDEX(Historical!$C$7:$C$1439,MATCH(B447,Historical!$B$7:$B$1446,0))/INDEX(Historical!$O$7:$O$1432,MATCH(B447,Historical!$B$7:$B$1446,0)))^(1/10)-1)*100)</f>
        <v>4.8267067853141166</v>
      </c>
      <c r="W447" s="762">
        <f t="shared" si="107"/>
        <v>1.6431678942268904</v>
      </c>
      <c r="X447" s="763">
        <f t="shared" si="108"/>
        <v>2.3326734189633056</v>
      </c>
      <c r="Y447" s="927"/>
      <c r="Z447" s="704">
        <f t="shared" si="109"/>
        <v>29.306930693069305</v>
      </c>
      <c r="AA447" s="937">
        <f t="shared" si="110"/>
        <v>39.669306930693075</v>
      </c>
      <c r="AB447" s="641">
        <v>12</v>
      </c>
      <c r="AC447" s="918">
        <v>5.05</v>
      </c>
      <c r="AD447" s="918">
        <v>3.11</v>
      </c>
      <c r="AE447" s="918">
        <v>3.22</v>
      </c>
      <c r="AF447" s="918">
        <v>6.12</v>
      </c>
      <c r="AG447" s="918">
        <v>13.900000000000002</v>
      </c>
      <c r="AH447" s="918">
        <v>171.2</v>
      </c>
      <c r="AI447" s="918">
        <v>19.37</v>
      </c>
      <c r="AJ447" s="918">
        <v>3.4000000000000004</v>
      </c>
      <c r="AK447" s="918">
        <v>12.75</v>
      </c>
      <c r="AL447" s="930">
        <v>2790</v>
      </c>
      <c r="AM447" s="924">
        <v>1.3</v>
      </c>
      <c r="AN447" s="918">
        <v>0.08</v>
      </c>
      <c r="AO447" s="804">
        <f t="shared" si="111"/>
        <v>-30.999436294886532</v>
      </c>
      <c r="AP447" s="805">
        <f t="shared" si="112"/>
        <v>8.6698706358065429</v>
      </c>
      <c r="AQ447" s="938">
        <f t="shared" si="113"/>
        <v>228.48213779669231</v>
      </c>
      <c r="AR447" s="704">
        <f>INDEX(Historical!$C$7:$C$1439,MATCH(B447,Historical!$B$7:$B$1446,0))*IF(AH447="n/a",1.03,IF(AH447&lt;0,1.01,IF(AH447&gt;10,1.1,(1+AH447/100))))</f>
        <v>1.595</v>
      </c>
      <c r="AS447" s="937">
        <f t="shared" si="114"/>
        <v>1.7545000000000002</v>
      </c>
      <c r="AT447" s="937">
        <f t="shared" ref="AT447:AV466" si="120">IF($AK447="n/a",1.03*AS447,IF($AK447&lt;0,1.01*AS447,IF($AK447&gt;10,1.1*AS447,(1+$AK447/100)*AS447)))</f>
        <v>1.9299500000000003</v>
      </c>
      <c r="AU447" s="937">
        <f t="shared" si="120"/>
        <v>2.1229450000000005</v>
      </c>
      <c r="AV447" s="937">
        <f t="shared" si="120"/>
        <v>2.3352395000000006</v>
      </c>
      <c r="AW447" s="704">
        <f t="shared" si="115"/>
        <v>9.7376345000000022</v>
      </c>
      <c r="AX447" s="812">
        <f t="shared" si="116"/>
        <v>4.8607969350571567</v>
      </c>
      <c r="AY447" s="997">
        <v>1.38</v>
      </c>
      <c r="AZ447" s="924">
        <v>45.22</v>
      </c>
      <c r="BA447" s="924">
        <v>-7.75</v>
      </c>
      <c r="BB447" s="924">
        <v>-0.70000000000000007</v>
      </c>
      <c r="BC447" s="924">
        <v>7.48</v>
      </c>
      <c r="BE447" s="666">
        <v>2008</v>
      </c>
      <c r="BF447" s="948" t="e">
        <f>#VALUE!</f>
        <v>#VALUE!</v>
      </c>
      <c r="BG447" s="933">
        <v>8.1</v>
      </c>
    </row>
    <row r="448" spans="1:59" ht="11.25" customHeight="1" x14ac:dyDescent="0.2">
      <c r="A448" s="537" t="s">
        <v>1423</v>
      </c>
      <c r="B448" s="927" t="s">
        <v>1424</v>
      </c>
      <c r="C448" s="994" t="s">
        <v>247</v>
      </c>
      <c r="D448" s="994" t="s">
        <v>4354</v>
      </c>
      <c r="E448" s="794">
        <v>9</v>
      </c>
      <c r="F448" s="526">
        <v>368</v>
      </c>
      <c r="G448" s="526" t="s">
        <v>106</v>
      </c>
      <c r="H448" s="526" t="s">
        <v>106</v>
      </c>
      <c r="I448" s="926">
        <v>92.75</v>
      </c>
      <c r="J448" s="704">
        <f t="shared" si="104"/>
        <v>1.2506738544474392</v>
      </c>
      <c r="K448" s="929">
        <v>0.28999999999999998</v>
      </c>
      <c r="L448" s="641">
        <v>4</v>
      </c>
      <c r="M448" s="695">
        <f t="shared" si="105"/>
        <v>1.1599999999999999</v>
      </c>
      <c r="N448" s="923" t="s">
        <v>997</v>
      </c>
      <c r="O448" s="797">
        <v>0.27</v>
      </c>
      <c r="P448" s="660">
        <v>43230</v>
      </c>
      <c r="Q448" s="660">
        <v>43245</v>
      </c>
      <c r="R448" s="695">
        <f t="shared" si="106"/>
        <v>7.4074074074073932</v>
      </c>
      <c r="S448" s="761">
        <f>IF(INDEX(Historical!$D$7:$D$1439,MATCH(B448,Historical!$B$7:$B$1446,0))=0,"n/a",(INDEX(Historical!$C$7:$C$1439,MATCH(B448,Historical!$B$7:$B$1446,0))/INDEX(Historical!$D$7:$D$1439,MATCH(B448,Historical!$B$7:$B$1446,0))-1)*100)</f>
        <v>7.5471698113207308</v>
      </c>
      <c r="T448" s="761">
        <f>IF(INDEX(Historical!$F$7:$F$1432,MATCH(B448,Historical!$B$7:$B$1446,0))=0,"n/a",((INDEX(Historical!$C$7:$C$1439,MATCH(B448,Historical!$B$7:$B$1446,0))/INDEX(Historical!$F$7:$F$1432,MATCH(B448,Historical!$B$7:$B$1446,0)))^(1/3)-1)*100)</f>
        <v>14.471424255333186</v>
      </c>
      <c r="U448" s="761">
        <f>IF(INDEX(Historical!$H$7:$H$1432,MATCH(B448,Historical!$B$7:$B$1446,0))=0,"n/a",((INDEX(Historical!$C$7:$C$1439,MATCH(B448,Historical!$B$7:$B$1446,0))/INDEX(Historical!$H$7:$H$1432,MATCH(B448,Historical!$B$7:$B$1446,0)))^(1/5)-1)*100)</f>
        <v>18.397287912705451</v>
      </c>
      <c r="V448" s="761">
        <f>IF(INDEX(Historical!$O$7:$O$1432,MATCH(B448,Historical!$B$7:$B$1446,0))=0,"n/a",((INDEX(Historical!$C$7:$C$1439,MATCH(B448,Historical!$B$7:$B$1446,0))/INDEX(Historical!$O$7:$O$1432,MATCH(B448,Historical!$B$7:$B$1446,0)))^(1/10)-1)*100)</f>
        <v>9.2649067242701388</v>
      </c>
      <c r="W448" s="762">
        <f t="shared" si="107"/>
        <v>1.9856959665349176</v>
      </c>
      <c r="X448" s="763">
        <f t="shared" si="108"/>
        <v>0.89742867866855858</v>
      </c>
      <c r="Y448" s="715"/>
      <c r="Z448" s="704">
        <f t="shared" si="109"/>
        <v>11.361410381978452</v>
      </c>
      <c r="AA448" s="937">
        <f t="shared" si="110"/>
        <v>9.0842311459353571</v>
      </c>
      <c r="AB448" s="641">
        <v>12</v>
      </c>
      <c r="AC448" s="918">
        <v>10.210000000000001</v>
      </c>
      <c r="AD448" s="918">
        <v>0.61</v>
      </c>
      <c r="AE448" s="918">
        <v>0.19</v>
      </c>
      <c r="AF448" s="918">
        <v>1.83</v>
      </c>
      <c r="AG448" s="918">
        <v>22.7</v>
      </c>
      <c r="AH448" s="918">
        <v>-7.8</v>
      </c>
      <c r="AI448" s="918">
        <v>2.85</v>
      </c>
      <c r="AJ448" s="918">
        <v>20.5</v>
      </c>
      <c r="AK448" s="918">
        <v>14.799999999999999</v>
      </c>
      <c r="AL448" s="930">
        <v>2220</v>
      </c>
      <c r="AM448" s="924">
        <v>1.9</v>
      </c>
      <c r="AN448" s="918">
        <v>2.87</v>
      </c>
      <c r="AO448" s="804">
        <f t="shared" si="111"/>
        <v>10.563730621217532</v>
      </c>
      <c r="AP448" s="805">
        <f t="shared" si="112"/>
        <v>19.647961767152889</v>
      </c>
      <c r="AQ448" s="938">
        <f t="shared" si="113"/>
        <v>-14.043569183602733</v>
      </c>
      <c r="AR448" s="704">
        <f>INDEX(Historical!$C$7:$C$1439,MATCH(B448,Historical!$B$7:$B$1446,0))*IF(AH448="n/a",1.03,IF(AH448&lt;0,1.01,IF(AH448&gt;10,1.1,(1+AH448/100))))</f>
        <v>1.1514</v>
      </c>
      <c r="AS448" s="937">
        <f t="shared" si="114"/>
        <v>1.1842149</v>
      </c>
      <c r="AT448" s="937">
        <f t="shared" si="120"/>
        <v>1.30263639</v>
      </c>
      <c r="AU448" s="937">
        <f t="shared" si="120"/>
        <v>1.432900029</v>
      </c>
      <c r="AV448" s="937">
        <f t="shared" si="120"/>
        <v>1.5761900319000002</v>
      </c>
      <c r="AW448" s="704">
        <f t="shared" si="115"/>
        <v>6.6473413509000006</v>
      </c>
      <c r="AX448" s="812">
        <f t="shared" si="116"/>
        <v>7.1669448527223718</v>
      </c>
      <c r="AY448" s="997">
        <v>1.18</v>
      </c>
      <c r="AZ448" s="924">
        <v>36.6</v>
      </c>
      <c r="BA448" s="924">
        <v>-12.2</v>
      </c>
      <c r="BB448" s="924">
        <v>5.8000000000000007</v>
      </c>
      <c r="BC448" s="924">
        <v>8.15</v>
      </c>
      <c r="BE448" s="666">
        <v>2010</v>
      </c>
      <c r="BF448" s="948" t="e">
        <f>#VALUE!</f>
        <v>#VALUE!</v>
      </c>
      <c r="BG448" s="933">
        <v>5.0999999999999996</v>
      </c>
    </row>
    <row r="449" spans="1:59" ht="11.25" customHeight="1" x14ac:dyDescent="0.2">
      <c r="A449" s="611" t="s">
        <v>3865</v>
      </c>
      <c r="B449" s="927" t="s">
        <v>3866</v>
      </c>
      <c r="C449" s="994" t="s">
        <v>4356</v>
      </c>
      <c r="D449" s="994" t="s">
        <v>4357</v>
      </c>
      <c r="E449" s="794">
        <v>6</v>
      </c>
      <c r="F449" s="526">
        <v>788</v>
      </c>
      <c r="G449" s="526" t="s">
        <v>106</v>
      </c>
      <c r="H449" s="526" t="s">
        <v>106</v>
      </c>
      <c r="I449" s="926">
        <v>79.260000000000005</v>
      </c>
      <c r="J449" s="704">
        <f t="shared" si="104"/>
        <v>4.8448145344436027</v>
      </c>
      <c r="K449" s="929">
        <v>0.96</v>
      </c>
      <c r="L449" s="641">
        <v>4</v>
      </c>
      <c r="M449" s="695">
        <f t="shared" si="105"/>
        <v>3.84</v>
      </c>
      <c r="N449" s="923" t="s">
        <v>152</v>
      </c>
      <c r="O449" s="797">
        <v>0.92</v>
      </c>
      <c r="P449" s="917">
        <v>43538</v>
      </c>
      <c r="Q449" s="917">
        <v>43553</v>
      </c>
      <c r="R449" s="695">
        <f t="shared" si="106"/>
        <v>4.3478260869565135</v>
      </c>
      <c r="S449" s="761">
        <f>IF(INDEX(Historical!$D$7:$D$1439,MATCH(B449,Historical!$B$7:$B$1446,0))=0,"n/a",(INDEX(Historical!$C$7:$C$1439,MATCH(B449,Historical!$B$7:$B$1446,0))/INDEX(Historical!$D$7:$D$1439,MATCH(B449,Historical!$B$7:$B$1446,0))-1)*100)</f>
        <v>9.93975903614459</v>
      </c>
      <c r="T449" s="761">
        <f>IF(INDEX(Historical!$F$7:$F$1432,MATCH(B449,Historical!$B$7:$B$1446,0))=0,"n/a",((INDEX(Historical!$C$7:$C$1439,MATCH(B449,Historical!$B$7:$B$1446,0))/INDEX(Historical!$F$7:$F$1432,MATCH(B449,Historical!$B$7:$B$1446,0)))^(1/3)-1)*100)</f>
        <v>9.8972243146180148</v>
      </c>
      <c r="U449" s="761" t="str">
        <f>IF(INDEX(Historical!$H$7:$H$1432,MATCH(B449,Historical!$B$7:$B$1446,0))=0,"n/a",((INDEX(Historical!$C$7:$C$1439,MATCH(B449,Historical!$B$7:$B$1446,0))/INDEX(Historical!$H$7:$H$1432,MATCH(B449,Historical!$B$7:$B$1446,0)))^(1/5)-1)*100)</f>
        <v>n/a</v>
      </c>
      <c r="V449" s="761" t="str">
        <f>IF(INDEX(Historical!$O$7:$O$1432,MATCH(B449,Historical!$B$7:$B$1446,0))=0,"n/a",((INDEX(Historical!$C$7:$C$1439,MATCH(B449,Historical!$B$7:$B$1446,0))/INDEX(Historical!$O$7:$O$1432,MATCH(B449,Historical!$B$7:$B$1446,0)))^(1/10)-1)*100)</f>
        <v>n/a</v>
      </c>
      <c r="W449" s="762" t="str">
        <f t="shared" si="107"/>
        <v>n/a</v>
      </c>
      <c r="X449" s="763" t="str">
        <f t="shared" si="108"/>
        <v>n/a</v>
      </c>
      <c r="Y449" s="729"/>
      <c r="Z449" s="704">
        <f t="shared" si="109"/>
        <v>125.08143322475571</v>
      </c>
      <c r="AA449" s="937">
        <f t="shared" si="110"/>
        <v>25.817589576547235</v>
      </c>
      <c r="AB449" s="641">
        <v>12</v>
      </c>
      <c r="AC449" s="918">
        <v>3.07</v>
      </c>
      <c r="AD449" s="918">
        <v>8.6</v>
      </c>
      <c r="AE449" s="918">
        <v>5.0599999999999996</v>
      </c>
      <c r="AF449" s="918">
        <v>6.96</v>
      </c>
      <c r="AG449" s="918">
        <v>28.1</v>
      </c>
      <c r="AH449" s="918">
        <v>-3.5000000000000004</v>
      </c>
      <c r="AI449" s="918">
        <v>4.3600000000000003</v>
      </c>
      <c r="AJ449" s="918">
        <v>48.9</v>
      </c>
      <c r="AK449" s="918">
        <v>3</v>
      </c>
      <c r="AL449" s="930">
        <v>8240</v>
      </c>
      <c r="AM449" s="924">
        <v>0.5</v>
      </c>
      <c r="AN449" s="918">
        <v>2.5499999999999998</v>
      </c>
      <c r="AO449" s="804" t="str">
        <f t="shared" si="111"/>
        <v>n/a</v>
      </c>
      <c r="AP449" s="805" t="str">
        <f t="shared" si="112"/>
        <v>n/a</v>
      </c>
      <c r="AQ449" s="938">
        <f t="shared" si="113"/>
        <v>182.59938149870879</v>
      </c>
      <c r="AR449" s="704">
        <f>INDEX(Historical!$C$7:$C$1439,MATCH(B449,Historical!$B$7:$B$1446,0))*IF(AH449="n/a",1.03,IF(AH449&lt;0,1.01,IF(AH449&gt;10,1.1,(1+AH449/100))))</f>
        <v>3.6865000000000001</v>
      </c>
      <c r="AS449" s="937">
        <f t="shared" si="114"/>
        <v>3.8472314000000005</v>
      </c>
      <c r="AT449" s="937">
        <f t="shared" si="120"/>
        <v>3.9626483420000005</v>
      </c>
      <c r="AU449" s="937">
        <f t="shared" si="120"/>
        <v>4.0815277922600002</v>
      </c>
      <c r="AV449" s="937">
        <f t="shared" si="120"/>
        <v>4.2039736260278007</v>
      </c>
      <c r="AW449" s="704">
        <f t="shared" si="115"/>
        <v>19.781881160287803</v>
      </c>
      <c r="AX449" s="812">
        <f t="shared" si="116"/>
        <v>24.958214938541261</v>
      </c>
      <c r="AY449" s="997">
        <v>1.05</v>
      </c>
      <c r="AZ449" s="924">
        <v>29.17</v>
      </c>
      <c r="BA449" s="924">
        <v>-1.76</v>
      </c>
      <c r="BB449" s="924">
        <v>3.46</v>
      </c>
      <c r="BC449" s="924">
        <v>6.93</v>
      </c>
      <c r="BE449" s="666">
        <v>2014</v>
      </c>
      <c r="BF449" s="948" t="e">
        <f>#VALUE!</f>
        <v>#VALUE!</v>
      </c>
      <c r="BG449" s="933">
        <v>7.1999999999999993</v>
      </c>
    </row>
    <row r="450" spans="1:59" ht="11.25" customHeight="1" x14ac:dyDescent="0.2">
      <c r="A450" s="537" t="s">
        <v>267</v>
      </c>
      <c r="B450" s="927" t="s">
        <v>268</v>
      </c>
      <c r="C450" s="994" t="s">
        <v>128</v>
      </c>
      <c r="D450" s="994" t="s">
        <v>4364</v>
      </c>
      <c r="E450" s="794">
        <v>56</v>
      </c>
      <c r="F450" s="526">
        <v>13</v>
      </c>
      <c r="G450" s="526" t="s">
        <v>37</v>
      </c>
      <c r="H450" s="526" t="s">
        <v>37</v>
      </c>
      <c r="I450" s="918">
        <v>156.69</v>
      </c>
      <c r="J450" s="704">
        <f t="shared" si="104"/>
        <v>1.6593273342268173</v>
      </c>
      <c r="K450" s="929">
        <v>0.65</v>
      </c>
      <c r="L450" s="641">
        <v>4</v>
      </c>
      <c r="M450" s="695">
        <f t="shared" si="105"/>
        <v>2.6</v>
      </c>
      <c r="N450" s="923" t="s">
        <v>152</v>
      </c>
      <c r="O450" s="797">
        <v>0.6</v>
      </c>
      <c r="P450" s="917">
        <v>43440</v>
      </c>
      <c r="Q450" s="917">
        <v>43462</v>
      </c>
      <c r="R450" s="695">
        <f t="shared" si="106"/>
        <v>8.333333333333341</v>
      </c>
      <c r="S450" s="761">
        <f>IF(INDEX(Historical!$D$7:$D$1439,MATCH(B450,Historical!$B$7:$B$1446,0))=0,"n/a",(INDEX(Historical!$C$7:$C$1439,MATCH(B450,Historical!$B$7:$B$1446,0))/INDEX(Historical!$D$7:$D$1439,MATCH(B450,Historical!$B$7:$B$1446,0))-1)*100)</f>
        <v>8.8888888888889017</v>
      </c>
      <c r="T450" s="761">
        <f>IF(INDEX(Historical!$F$7:$F$1432,MATCH(B450,Historical!$B$7:$B$1446,0))=0,"n/a",((INDEX(Historical!$C$7:$C$1439,MATCH(B450,Historical!$B$7:$B$1446,0))/INDEX(Historical!$F$7:$F$1432,MATCH(B450,Historical!$B$7:$B$1446,0)))^(1/3)-1)*100)</f>
        <v>9.2285273387607383</v>
      </c>
      <c r="U450" s="761">
        <f>IF(INDEX(Historical!$H$7:$H$1432,MATCH(B450,Historical!$B$7:$B$1446,0))=0,"n/a",((INDEX(Historical!$C$7:$C$1439,MATCH(B450,Historical!$B$7:$B$1446,0))/INDEX(Historical!$H$7:$H$1432,MATCH(B450,Historical!$B$7:$B$1446,0)))^(1/5)-1)*100)</f>
        <v>8.6251061771879467</v>
      </c>
      <c r="V450" s="761">
        <f>IF(INDEX(Historical!$O$7:$O$1432,MATCH(B450,Historical!$B$7:$B$1446,0))=0,"n/a",((INDEX(Historical!$C$7:$C$1439,MATCH(B450,Historical!$B$7:$B$1446,0))/INDEX(Historical!$O$7:$O$1432,MATCH(B450,Historical!$B$7:$B$1446,0)))^(1/10)-1)*100)</f>
        <v>8.093942270920774</v>
      </c>
      <c r="W450" s="762">
        <f t="shared" si="107"/>
        <v>1.0656248696232358</v>
      </c>
      <c r="X450" s="763">
        <f t="shared" si="108"/>
        <v>2.2697647834705124</v>
      </c>
      <c r="Y450" s="719"/>
      <c r="Z450" s="704">
        <f t="shared" si="109"/>
        <v>48.964218455743882</v>
      </c>
      <c r="AA450" s="937">
        <f t="shared" si="110"/>
        <v>29.508474576271187</v>
      </c>
      <c r="AB450" s="641">
        <v>6</v>
      </c>
      <c r="AC450" s="918">
        <v>5.31</v>
      </c>
      <c r="AD450" s="918">
        <v>9.84</v>
      </c>
      <c r="AE450" s="918">
        <v>3.42</v>
      </c>
      <c r="AF450" s="918">
        <v>6.1</v>
      </c>
      <c r="AG450" s="918">
        <v>22</v>
      </c>
      <c r="AH450" s="918">
        <v>8.9</v>
      </c>
      <c r="AI450" s="918">
        <v>8.39</v>
      </c>
      <c r="AJ450" s="918">
        <v>3.8</v>
      </c>
      <c r="AK450" s="918">
        <v>3</v>
      </c>
      <c r="AL450" s="930">
        <v>4350</v>
      </c>
      <c r="AM450" s="924">
        <v>2.1999999999999997</v>
      </c>
      <c r="AN450" s="918">
        <v>0</v>
      </c>
      <c r="AO450" s="804">
        <f t="shared" si="111"/>
        <v>-19.224041064856422</v>
      </c>
      <c r="AP450" s="805">
        <f t="shared" si="112"/>
        <v>10.284433511414765</v>
      </c>
      <c r="AQ450" s="938">
        <f t="shared" si="113"/>
        <v>182.84404412267295</v>
      </c>
      <c r="AR450" s="704">
        <f>INDEX(Historical!$C$7:$C$1439,MATCH(B450,Historical!$B$7:$B$1446,0))*IF(AH450="n/a",1.03,IF(AH450&lt;0,1.01,IF(AH450&gt;10,1.1,(1+AH450/100))))</f>
        <v>2.66805</v>
      </c>
      <c r="AS450" s="937">
        <f t="shared" si="114"/>
        <v>2.8918993950000003</v>
      </c>
      <c r="AT450" s="937">
        <f t="shared" si="120"/>
        <v>2.9786563768500005</v>
      </c>
      <c r="AU450" s="937">
        <f t="shared" si="120"/>
        <v>3.0680160681555004</v>
      </c>
      <c r="AV450" s="937">
        <f t="shared" si="120"/>
        <v>3.1600565502001654</v>
      </c>
      <c r="AW450" s="704">
        <f t="shared" si="115"/>
        <v>14.766678390205668</v>
      </c>
      <c r="AX450" s="812">
        <f t="shared" si="116"/>
        <v>9.4241358033095075</v>
      </c>
      <c r="AY450" s="997">
        <v>0.31</v>
      </c>
      <c r="AZ450" s="924">
        <v>31.77</v>
      </c>
      <c r="BA450" s="924">
        <v>-19.39</v>
      </c>
      <c r="BB450" s="924">
        <v>-1.01</v>
      </c>
      <c r="BC450" s="924">
        <v>-1.05</v>
      </c>
      <c r="BE450" s="666">
        <v>1964</v>
      </c>
      <c r="BF450" s="948" t="e">
        <f>#VALUE!</f>
        <v>#VALUE!</v>
      </c>
      <c r="BG450" s="933">
        <v>17.7</v>
      </c>
    </row>
    <row r="451" spans="1:59" ht="11.25" customHeight="1" x14ac:dyDescent="0.2">
      <c r="A451" s="537" t="s">
        <v>659</v>
      </c>
      <c r="B451" s="927" t="s">
        <v>660</v>
      </c>
      <c r="C451" s="994" t="s">
        <v>108</v>
      </c>
      <c r="D451" s="994" t="s">
        <v>4376</v>
      </c>
      <c r="E451" s="794">
        <v>17</v>
      </c>
      <c r="F451" s="526">
        <v>183</v>
      </c>
      <c r="G451" s="526" t="s">
        <v>106</v>
      </c>
      <c r="H451" s="526" t="s">
        <v>106</v>
      </c>
      <c r="I451" s="926">
        <v>22.81</v>
      </c>
      <c r="J451" s="704">
        <f t="shared" si="104"/>
        <v>3.5072336694432273</v>
      </c>
      <c r="K451" s="929">
        <v>0.2</v>
      </c>
      <c r="L451" s="641">
        <v>4</v>
      </c>
      <c r="M451" s="695">
        <f t="shared" si="105"/>
        <v>0.8</v>
      </c>
      <c r="N451" s="923" t="s">
        <v>429</v>
      </c>
      <c r="O451" s="799">
        <v>0.19047619047619047</v>
      </c>
      <c r="P451" s="919">
        <v>43151</v>
      </c>
      <c r="Q451" s="919">
        <v>43166</v>
      </c>
      <c r="R451" s="695">
        <f t="shared" si="106"/>
        <v>5.0000000000000115</v>
      </c>
      <c r="S451" s="761">
        <f>IF(INDEX(Historical!$D$7:$D$1439,MATCH(B451,Historical!$B$7:$B$1446,0))=0,"n/a",(INDEX(Historical!$C$7:$C$1439,MATCH(B451,Historical!$B$7:$B$1446,0))/INDEX(Historical!$D$7:$D$1439,MATCH(B451,Historical!$B$7:$B$1446,0))-1)*100)</f>
        <v>10.250000000000025</v>
      </c>
      <c r="T451" s="761">
        <f>IF(INDEX(Historical!$F$7:$F$1432,MATCH(B451,Historical!$B$7:$B$1446,0))=0,"n/a",((INDEX(Historical!$C$7:$C$1439,MATCH(B451,Historical!$B$7:$B$1446,0))/INDEX(Historical!$F$7:$F$1432,MATCH(B451,Historical!$B$7:$B$1446,0)))^(1/3)-1)*100)</f>
        <v>6.8107006600656161</v>
      </c>
      <c r="U451" s="761">
        <f>IF(INDEX(Historical!$H$7:$H$1432,MATCH(B451,Historical!$B$7:$B$1446,0))=0,"n/a",((INDEX(Historical!$C$7:$C$1439,MATCH(B451,Historical!$B$7:$B$1446,0))/INDEX(Historical!$H$7:$H$1432,MATCH(B451,Historical!$B$7:$B$1446,0)))^(1/5)-1)*100)</f>
        <v>6.0829823955957485</v>
      </c>
      <c r="V451" s="761">
        <f>IF(INDEX(Historical!$O$7:$O$1432,MATCH(B451,Historical!$B$7:$B$1446,0))=0,"n/a",((INDEX(Historical!$C$7:$C$1439,MATCH(B451,Historical!$B$7:$B$1446,0))/INDEX(Historical!$O$7:$O$1432,MATCH(B451,Historical!$B$7:$B$1446,0)))^(1/10)-1)*100)</f>
        <v>5.5400321148199261</v>
      </c>
      <c r="W451" s="762">
        <f t="shared" si="107"/>
        <v>1.0980048977195271</v>
      </c>
      <c r="X451" s="763">
        <f t="shared" si="108"/>
        <v>0.38993476894844542</v>
      </c>
      <c r="Y451" s="724" t="s">
        <v>440</v>
      </c>
      <c r="Z451" s="704">
        <f t="shared" si="109"/>
        <v>33.333333333333336</v>
      </c>
      <c r="AA451" s="937">
        <f t="shared" si="110"/>
        <v>9.5041666666666664</v>
      </c>
      <c r="AB451" s="641">
        <v>12</v>
      </c>
      <c r="AC451" s="918">
        <v>2.4</v>
      </c>
      <c r="AD451" s="918" t="s">
        <v>137</v>
      </c>
      <c r="AE451" s="918">
        <v>3</v>
      </c>
      <c r="AF451" s="918">
        <v>1.08</v>
      </c>
      <c r="AG451" s="918">
        <v>11.899999999999999</v>
      </c>
      <c r="AH451" s="918">
        <v>160.30000000000001</v>
      </c>
      <c r="AI451" s="918" t="s">
        <v>137</v>
      </c>
      <c r="AJ451" s="918">
        <v>15.6</v>
      </c>
      <c r="AK451" s="918" t="s">
        <v>137</v>
      </c>
      <c r="AL451" s="930">
        <v>99.45</v>
      </c>
      <c r="AM451" s="924">
        <v>6</v>
      </c>
      <c r="AN451" s="918">
        <v>0.4</v>
      </c>
      <c r="AO451" s="804">
        <f t="shared" si="111"/>
        <v>8.6049398372310293E-2</v>
      </c>
      <c r="AP451" s="805">
        <f t="shared" si="112"/>
        <v>9.5902160650389767</v>
      </c>
      <c r="AQ451" s="938">
        <f t="shared" si="113"/>
        <v>-32.457420836926865</v>
      </c>
      <c r="AR451" s="704">
        <f>INDEX(Historical!$C$7:$C$1439,MATCH(B451,Historical!$B$7:$B$1446,0))*IF(AH451="n/a",1.03,IF(AH451&lt;0,1.01,IF(AH451&gt;10,1.1,(1+AH451/100))))</f>
        <v>0.88000000000000012</v>
      </c>
      <c r="AS451" s="937">
        <f t="shared" si="114"/>
        <v>0.90640000000000009</v>
      </c>
      <c r="AT451" s="937">
        <f t="shared" si="120"/>
        <v>0.93359200000000009</v>
      </c>
      <c r="AU451" s="937">
        <f t="shared" si="120"/>
        <v>0.96159976000000014</v>
      </c>
      <c r="AV451" s="937">
        <f t="shared" si="120"/>
        <v>0.99044775280000019</v>
      </c>
      <c r="AW451" s="704">
        <f t="shared" si="115"/>
        <v>4.6720395128000014</v>
      </c>
      <c r="AX451" s="812">
        <f t="shared" si="116"/>
        <v>20.482417855326617</v>
      </c>
      <c r="AY451" s="997">
        <v>0.45</v>
      </c>
      <c r="AZ451" s="924">
        <v>8.6199999999999992</v>
      </c>
      <c r="BA451" s="924">
        <v>-18.759999999999998</v>
      </c>
      <c r="BB451" s="924">
        <v>-3.37</v>
      </c>
      <c r="BC451" s="924">
        <v>-10.870000000000001</v>
      </c>
      <c r="BE451" s="666">
        <v>2002</v>
      </c>
      <c r="BF451" s="948" t="e">
        <f>#VALUE!</f>
        <v>#VALUE!</v>
      </c>
      <c r="BG451" s="933">
        <v>1.0999999999999999</v>
      </c>
    </row>
    <row r="452" spans="1:59" ht="11.25" customHeight="1" x14ac:dyDescent="0.2">
      <c r="A452" s="611" t="s">
        <v>663</v>
      </c>
      <c r="B452" s="927" t="s">
        <v>664</v>
      </c>
      <c r="C452" s="994" t="s">
        <v>108</v>
      </c>
      <c r="D452" s="994" t="s">
        <v>4372</v>
      </c>
      <c r="E452" s="794">
        <v>11</v>
      </c>
      <c r="F452" s="526">
        <v>306</v>
      </c>
      <c r="G452" s="526" t="s">
        <v>106</v>
      </c>
      <c r="H452" s="526" t="s">
        <v>106</v>
      </c>
      <c r="I452" s="926">
        <v>36.14</v>
      </c>
      <c r="J452" s="704">
        <f t="shared" si="104"/>
        <v>4.8699501936912002</v>
      </c>
      <c r="K452" s="929">
        <v>0.44</v>
      </c>
      <c r="L452" s="641">
        <v>4</v>
      </c>
      <c r="M452" s="695">
        <f t="shared" si="105"/>
        <v>1.76</v>
      </c>
      <c r="N452" s="923" t="s">
        <v>238</v>
      </c>
      <c r="O452" s="797">
        <v>0.41</v>
      </c>
      <c r="P452" s="660">
        <v>43224</v>
      </c>
      <c r="Q452" s="660">
        <v>43238</v>
      </c>
      <c r="R452" s="695">
        <f t="shared" si="106"/>
        <v>7.3170731707317138</v>
      </c>
      <c r="S452" s="761">
        <f>IF(INDEX(Historical!$D$7:$D$1439,MATCH(B452,Historical!$B$7:$B$1446,0))=0,"n/a",(INDEX(Historical!$C$7:$C$1439,MATCH(B452,Historical!$B$7:$B$1446,0))/INDEX(Historical!$D$7:$D$1439,MATCH(B452,Historical!$B$7:$B$1446,0))-1)*100)</f>
        <v>7.453416149068337</v>
      </c>
      <c r="T452" s="761">
        <f>IF(INDEX(Historical!$F$7:$F$1432,MATCH(B452,Historical!$B$7:$B$1446,0))=0,"n/a",((INDEX(Historical!$C$7:$C$1439,MATCH(B452,Historical!$B$7:$B$1446,0))/INDEX(Historical!$F$7:$F$1432,MATCH(B452,Historical!$B$7:$B$1446,0)))^(1/3)-1)*100)</f>
        <v>8.6185776739880815</v>
      </c>
      <c r="U452" s="761">
        <f>IF(INDEX(Historical!$H$7:$H$1432,MATCH(B452,Historical!$B$7:$B$1446,0))=0,"n/a",((INDEX(Historical!$C$7:$C$1439,MATCH(B452,Historical!$B$7:$B$1446,0))/INDEX(Historical!$H$7:$H$1432,MATCH(B452,Historical!$B$7:$B$1446,0)))^(1/5)-1)*100)</f>
        <v>12.736487517594664</v>
      </c>
      <c r="V452" s="761">
        <f>IF(INDEX(Historical!$O$7:$O$1432,MATCH(B452,Historical!$B$7:$B$1446,0))=0,"n/a",((INDEX(Historical!$C$7:$C$1439,MATCH(B452,Historical!$B$7:$B$1446,0))/INDEX(Historical!$O$7:$O$1432,MATCH(B452,Historical!$B$7:$B$1446,0)))^(1/10)-1)*100)</f>
        <v>15.770687190628752</v>
      </c>
      <c r="W452" s="762">
        <f t="shared" si="107"/>
        <v>0.80760510709786515</v>
      </c>
      <c r="X452" s="763">
        <f t="shared" si="108"/>
        <v>0.4631450006398059</v>
      </c>
      <c r="Y452" s="928" t="s">
        <v>477</v>
      </c>
      <c r="Z452" s="704">
        <f t="shared" si="109"/>
        <v>43.349753694581281</v>
      </c>
      <c r="AA452" s="937">
        <f t="shared" si="110"/>
        <v>8.9014778325123167</v>
      </c>
      <c r="AB452" s="641">
        <v>12</v>
      </c>
      <c r="AC452" s="918">
        <v>4.0599999999999996</v>
      </c>
      <c r="AD452" s="918">
        <v>2.12</v>
      </c>
      <c r="AE452" s="918">
        <v>1.69</v>
      </c>
      <c r="AF452" s="918">
        <v>4.59</v>
      </c>
      <c r="AG452" s="920">
        <v>52.2</v>
      </c>
      <c r="AH452" s="918">
        <v>-20.200000000000003</v>
      </c>
      <c r="AI452" s="918">
        <v>9.89</v>
      </c>
      <c r="AJ452" s="918">
        <v>27.500000000000004</v>
      </c>
      <c r="AK452" s="918">
        <v>4.2</v>
      </c>
      <c r="AL452" s="930">
        <v>4870</v>
      </c>
      <c r="AM452" s="924">
        <v>2.1999999999999997</v>
      </c>
      <c r="AN452" s="918">
        <v>1.56</v>
      </c>
      <c r="AO452" s="804">
        <f t="shared" si="111"/>
        <v>8.7049598787735469</v>
      </c>
      <c r="AP452" s="805">
        <f t="shared" si="112"/>
        <v>17.606437711285864</v>
      </c>
      <c r="AQ452" s="938">
        <f t="shared" si="113"/>
        <v>34.755388680101106</v>
      </c>
      <c r="AR452" s="704">
        <f>INDEX(Historical!$C$7:$C$1439,MATCH(B452,Historical!$B$7:$B$1446,0))*IF(AH452="n/a",1.03,IF(AH452&lt;0,1.01,IF(AH452&gt;10,1.1,(1+AH452/100))))</f>
        <v>1.7473000000000001</v>
      </c>
      <c r="AS452" s="937">
        <f t="shared" si="114"/>
        <v>1.9201079700000001</v>
      </c>
      <c r="AT452" s="937">
        <f t="shared" si="120"/>
        <v>2.0007525047400003</v>
      </c>
      <c r="AU452" s="937">
        <f t="shared" si="120"/>
        <v>2.0847841099390805</v>
      </c>
      <c r="AV452" s="937">
        <f t="shared" si="120"/>
        <v>2.1723450425565218</v>
      </c>
      <c r="AW452" s="704">
        <f t="shared" si="115"/>
        <v>9.9252896272356033</v>
      </c>
      <c r="AX452" s="812">
        <f t="shared" si="116"/>
        <v>27.463446671930281</v>
      </c>
      <c r="AY452" s="997">
        <v>1.56</v>
      </c>
      <c r="AZ452" s="924">
        <v>9.17</v>
      </c>
      <c r="BA452" s="924">
        <v>-34.96</v>
      </c>
      <c r="BB452" s="924">
        <v>-3.52</v>
      </c>
      <c r="BC452" s="924">
        <v>-15.22</v>
      </c>
      <c r="BE452" s="666">
        <v>2008</v>
      </c>
      <c r="BF452" s="948" t="e">
        <f>#VALUE!</f>
        <v>#VALUE!</v>
      </c>
      <c r="BG452" s="933">
        <v>11.1</v>
      </c>
    </row>
    <row r="453" spans="1:59" ht="11.25" customHeight="1" x14ac:dyDescent="0.2">
      <c r="A453" s="537" t="s">
        <v>1397</v>
      </c>
      <c r="B453" s="927" t="s">
        <v>1398</v>
      </c>
      <c r="C453" s="994" t="s">
        <v>108</v>
      </c>
      <c r="D453" s="994" t="s">
        <v>4376</v>
      </c>
      <c r="E453" s="794">
        <v>8</v>
      </c>
      <c r="F453" s="526">
        <v>495</v>
      </c>
      <c r="G453" s="526" t="s">
        <v>37</v>
      </c>
      <c r="H453" s="526" t="s">
        <v>37</v>
      </c>
      <c r="I453" s="926">
        <v>14.93</v>
      </c>
      <c r="J453" s="704">
        <f t="shared" si="104"/>
        <v>3.0810448760884128</v>
      </c>
      <c r="K453" s="929">
        <v>0.115</v>
      </c>
      <c r="L453" s="641">
        <v>4</v>
      </c>
      <c r="M453" s="695">
        <f t="shared" si="105"/>
        <v>0.46</v>
      </c>
      <c r="N453" s="923" t="s">
        <v>107</v>
      </c>
      <c r="O453" s="797">
        <v>0.1</v>
      </c>
      <c r="P453" s="660">
        <v>43224</v>
      </c>
      <c r="Q453" s="660">
        <v>43235</v>
      </c>
      <c r="R453" s="695">
        <f t="shared" si="106"/>
        <v>15</v>
      </c>
      <c r="S453" s="761">
        <f>IF(INDEX(Historical!$D$7:$D$1439,MATCH(B453,Historical!$B$7:$B$1446,0))=0,"n/a",(INDEX(Historical!$C$7:$C$1439,MATCH(B453,Historical!$B$7:$B$1446,0))/INDEX(Historical!$D$7:$D$1439,MATCH(B453,Historical!$B$7:$B$1446,0))-1)*100)</f>
        <v>12.658227848101266</v>
      </c>
      <c r="T453" s="761">
        <f>IF(INDEX(Historical!$F$7:$F$1432,MATCH(B453,Historical!$B$7:$B$1446,0))=0,"n/a",((INDEX(Historical!$C$7:$C$1439,MATCH(B453,Historical!$B$7:$B$1446,0))/INDEX(Historical!$F$7:$F$1432,MATCH(B453,Historical!$B$7:$B$1446,0)))^(1/3)-1)*100)</f>
        <v>10.479582326247083</v>
      </c>
      <c r="U453" s="761">
        <f>IF(INDEX(Historical!$H$7:$H$1432,MATCH(B453,Historical!$B$7:$B$1446,0))=0,"n/a",((INDEX(Historical!$C$7:$C$1439,MATCH(B453,Historical!$B$7:$B$1446,0))/INDEX(Historical!$H$7:$H$1432,MATCH(B453,Historical!$B$7:$B$1446,0)))^(1/5)-1)*100)</f>
        <v>10.39190626364157</v>
      </c>
      <c r="V453" s="761">
        <f>IF(INDEX(Historical!$O$7:$O$1432,MATCH(B453,Historical!$B$7:$B$1446,0))=0,"n/a",((INDEX(Historical!$C$7:$C$1439,MATCH(B453,Historical!$B$7:$B$1446,0))/INDEX(Historical!$O$7:$O$1432,MATCH(B453,Historical!$B$7:$B$1446,0)))^(1/10)-1)*100)</f>
        <v>2.5625197421714985</v>
      </c>
      <c r="W453" s="762">
        <f t="shared" si="107"/>
        <v>4.0553468106495014</v>
      </c>
      <c r="X453" s="763">
        <f t="shared" si="108"/>
        <v>0.79327528730088304</v>
      </c>
      <c r="Y453" s="715"/>
      <c r="Z453" s="704">
        <f t="shared" si="109"/>
        <v>34.848484848484851</v>
      </c>
      <c r="AA453" s="937">
        <f t="shared" si="110"/>
        <v>11.310606060606061</v>
      </c>
      <c r="AB453" s="641">
        <v>12</v>
      </c>
      <c r="AC453" s="918">
        <v>1.32</v>
      </c>
      <c r="AD453" s="918">
        <v>1.26</v>
      </c>
      <c r="AE453" s="918">
        <v>3.71</v>
      </c>
      <c r="AF453" s="918">
        <v>1.1399999999999999</v>
      </c>
      <c r="AG453" s="918">
        <v>10.4</v>
      </c>
      <c r="AH453" s="918">
        <v>19</v>
      </c>
      <c r="AI453" s="918">
        <v>6.01</v>
      </c>
      <c r="AJ453" s="918">
        <v>13.100000000000001</v>
      </c>
      <c r="AK453" s="918">
        <v>9</v>
      </c>
      <c r="AL453" s="930">
        <v>791.44</v>
      </c>
      <c r="AM453" s="924">
        <v>2.8000000000000003</v>
      </c>
      <c r="AN453" s="918">
        <v>0.17</v>
      </c>
      <c r="AO453" s="804">
        <f t="shared" si="111"/>
        <v>2.1623450791239218</v>
      </c>
      <c r="AP453" s="805">
        <f t="shared" si="112"/>
        <v>13.472951139729982</v>
      </c>
      <c r="AQ453" s="938">
        <f t="shared" si="113"/>
        <v>-24.298566257255938</v>
      </c>
      <c r="AR453" s="704">
        <f>INDEX(Historical!$C$7:$C$1439,MATCH(B453,Historical!$B$7:$B$1446,0))*IF(AH453="n/a",1.03,IF(AH453&lt;0,1.01,IF(AH453&gt;10,1.1,(1+AH453/100))))</f>
        <v>0.48950000000000005</v>
      </c>
      <c r="AS453" s="937">
        <f t="shared" si="114"/>
        <v>0.5189189500000001</v>
      </c>
      <c r="AT453" s="937">
        <f t="shared" si="120"/>
        <v>0.5656216555000001</v>
      </c>
      <c r="AU453" s="937">
        <f t="shared" si="120"/>
        <v>0.6165276044950001</v>
      </c>
      <c r="AV453" s="937">
        <f t="shared" si="120"/>
        <v>0.67201508889955019</v>
      </c>
      <c r="AW453" s="704">
        <f t="shared" si="115"/>
        <v>2.8625832988945508</v>
      </c>
      <c r="AX453" s="812">
        <f t="shared" si="116"/>
        <v>19.173364359642001</v>
      </c>
      <c r="AY453" s="997">
        <v>0.82</v>
      </c>
      <c r="AZ453" s="924">
        <v>8.42</v>
      </c>
      <c r="BA453" s="924">
        <v>-29.409999999999997</v>
      </c>
      <c r="BB453" s="924">
        <v>-6.5100000000000007</v>
      </c>
      <c r="BC453" s="924">
        <v>-14.14</v>
      </c>
      <c r="BE453" s="666">
        <v>2011</v>
      </c>
      <c r="BF453" s="948" t="e">
        <f>#VALUE!</f>
        <v>#VALUE!</v>
      </c>
      <c r="BG453" s="933">
        <v>1.0999999999999999</v>
      </c>
    </row>
    <row r="454" spans="1:59" ht="11.25" customHeight="1" x14ac:dyDescent="0.2">
      <c r="A454" s="537" t="s">
        <v>1405</v>
      </c>
      <c r="B454" s="927" t="s">
        <v>1406</v>
      </c>
      <c r="C454" s="994" t="s">
        <v>247</v>
      </c>
      <c r="D454" s="994" t="s">
        <v>4371</v>
      </c>
      <c r="E454" s="794">
        <v>9</v>
      </c>
      <c r="F454" s="526">
        <v>443</v>
      </c>
      <c r="G454" s="526" t="s">
        <v>106</v>
      </c>
      <c r="H454" s="526" t="s">
        <v>106</v>
      </c>
      <c r="I454" s="926">
        <v>135.71</v>
      </c>
      <c r="J454" s="704">
        <f t="shared" si="104"/>
        <v>2.2105961240881289</v>
      </c>
      <c r="K454" s="929">
        <v>0.75</v>
      </c>
      <c r="L454" s="641">
        <v>4</v>
      </c>
      <c r="M454" s="695">
        <f t="shared" si="105"/>
        <v>3</v>
      </c>
      <c r="N454" s="923" t="s">
        <v>3969</v>
      </c>
      <c r="O454" s="797">
        <v>0.7</v>
      </c>
      <c r="P454" s="917">
        <v>43524</v>
      </c>
      <c r="Q454" s="917">
        <v>43544</v>
      </c>
      <c r="R454" s="695">
        <f t="shared" si="106"/>
        <v>7.1428571428571495</v>
      </c>
      <c r="S454" s="761">
        <f>IF(INDEX(Historical!$D$7:$D$1439,MATCH(B454,Historical!$B$7:$B$1446,0))=0,"n/a",(INDEX(Historical!$C$7:$C$1439,MATCH(B454,Historical!$B$7:$B$1446,0))/INDEX(Historical!$D$7:$D$1439,MATCH(B454,Historical!$B$7:$B$1446,0))-1)*100)</f>
        <v>39.999999999999993</v>
      </c>
      <c r="T454" s="761">
        <f>IF(INDEX(Historical!$F$7:$F$1432,MATCH(B454,Historical!$B$7:$B$1446,0))=0,"n/a",((INDEX(Historical!$C$7:$C$1439,MATCH(B454,Historical!$B$7:$B$1446,0))/INDEX(Historical!$F$7:$F$1432,MATCH(B454,Historical!$B$7:$B$1446,0)))^(1/3)-1)*100)</f>
        <v>40.94597464129783</v>
      </c>
      <c r="U454" s="761">
        <f>IF(INDEX(Historical!$H$7:$H$1432,MATCH(B454,Historical!$B$7:$B$1446,0))=0,"n/a",((INDEX(Historical!$C$7:$C$1439,MATCH(B454,Historical!$B$7:$B$1446,0))/INDEX(Historical!$H$7:$H$1432,MATCH(B454,Historical!$B$7:$B$1446,0)))^(1/5)-1)*100)</f>
        <v>32.717998558276548</v>
      </c>
      <c r="V454" s="761" t="str">
        <f>IF(INDEX(Historical!$O$7:$O$1432,MATCH(B454,Historical!$B$7:$B$1446,0))=0,"n/a",((INDEX(Historical!$C$7:$C$1439,MATCH(B454,Historical!$B$7:$B$1446,0))/INDEX(Historical!$O$7:$O$1432,MATCH(B454,Historical!$B$7:$B$1446,0)))^(1/10)-1)*100)</f>
        <v>n/a</v>
      </c>
      <c r="W454" s="762" t="str">
        <f t="shared" si="107"/>
        <v>n/a</v>
      </c>
      <c r="X454" s="763">
        <f t="shared" si="108"/>
        <v>1.1602127148325019</v>
      </c>
      <c r="Y454" s="715"/>
      <c r="Z454" s="704">
        <f t="shared" si="109"/>
        <v>17.391304347826086</v>
      </c>
      <c r="AA454" s="937">
        <f t="shared" si="110"/>
        <v>7.867246376811595</v>
      </c>
      <c r="AB454" s="641">
        <v>12</v>
      </c>
      <c r="AC454" s="918">
        <v>17.25</v>
      </c>
      <c r="AD454" s="918">
        <v>0.6</v>
      </c>
      <c r="AE454" s="918">
        <v>0.41</v>
      </c>
      <c r="AF454" s="918">
        <v>2.06</v>
      </c>
      <c r="AG454" s="918">
        <v>26.8</v>
      </c>
      <c r="AH454" s="918">
        <v>2.7</v>
      </c>
      <c r="AI454" s="918">
        <v>11.87</v>
      </c>
      <c r="AJ454" s="918">
        <v>28.199999999999996</v>
      </c>
      <c r="AK454" s="918">
        <v>13.200000000000001</v>
      </c>
      <c r="AL454" s="930">
        <v>8730</v>
      </c>
      <c r="AM454" s="924">
        <v>0.2</v>
      </c>
      <c r="AN454" s="918">
        <v>0.47</v>
      </c>
      <c r="AO454" s="804">
        <f t="shared" si="111"/>
        <v>27.061348305553082</v>
      </c>
      <c r="AP454" s="805">
        <f t="shared" si="112"/>
        <v>34.928594682364675</v>
      </c>
      <c r="AQ454" s="938">
        <f t="shared" si="113"/>
        <v>-15.130092923261829</v>
      </c>
      <c r="AR454" s="704">
        <f>INDEX(Historical!$C$7:$C$1439,MATCH(B454,Historical!$B$7:$B$1446,0))*IF(AH454="n/a",1.03,IF(AH454&lt;0,1.01,IF(AH454&gt;10,1.1,(1+AH454/100))))</f>
        <v>2.8755999999999995</v>
      </c>
      <c r="AS454" s="937">
        <f t="shared" si="114"/>
        <v>3.1631599999999995</v>
      </c>
      <c r="AT454" s="937">
        <f t="shared" si="120"/>
        <v>3.4794759999999996</v>
      </c>
      <c r="AU454" s="937">
        <f t="shared" si="120"/>
        <v>3.8274235999999999</v>
      </c>
      <c r="AV454" s="937">
        <f t="shared" si="120"/>
        <v>4.2101659600000003</v>
      </c>
      <c r="AW454" s="704">
        <f t="shared" si="115"/>
        <v>17.555825559999999</v>
      </c>
      <c r="AX454" s="812">
        <f t="shared" si="116"/>
        <v>12.936279979367768</v>
      </c>
      <c r="AY454" s="997">
        <v>1.32</v>
      </c>
      <c r="AZ454" s="924">
        <v>18.579999999999998</v>
      </c>
      <c r="BA454" s="924">
        <v>-34.239999999999995</v>
      </c>
      <c r="BB454" s="924">
        <v>-8.73</v>
      </c>
      <c r="BC454" s="924">
        <v>-11.83</v>
      </c>
      <c r="BE454" s="666">
        <v>2011</v>
      </c>
      <c r="BF454" s="948" t="e">
        <f>#VALUE!</f>
        <v>#VALUE!</v>
      </c>
      <c r="BG454" s="933">
        <v>9.5</v>
      </c>
    </row>
    <row r="455" spans="1:59" ht="11.25" customHeight="1" x14ac:dyDescent="0.2">
      <c r="A455" s="537" t="s">
        <v>665</v>
      </c>
      <c r="B455" s="927" t="s">
        <v>666</v>
      </c>
      <c r="C455" s="994" t="s">
        <v>112</v>
      </c>
      <c r="D455" s="994" t="s">
        <v>213</v>
      </c>
      <c r="E455" s="794">
        <v>24</v>
      </c>
      <c r="F455" s="526">
        <v>140</v>
      </c>
      <c r="G455" s="526" t="s">
        <v>37</v>
      </c>
      <c r="H455" s="526" t="s">
        <v>37</v>
      </c>
      <c r="I455" s="918">
        <v>83.87</v>
      </c>
      <c r="J455" s="704">
        <f t="shared" ref="J455:J518" si="121">(M455/I455)*100</f>
        <v>2.2415643257422198</v>
      </c>
      <c r="K455" s="935">
        <v>0.47</v>
      </c>
      <c r="L455" s="641">
        <v>4</v>
      </c>
      <c r="M455" s="695">
        <f t="shared" ref="M455:M518" si="122">K455*L455</f>
        <v>1.88</v>
      </c>
      <c r="N455" s="923" t="s">
        <v>467</v>
      </c>
      <c r="O455" s="798">
        <v>0.39</v>
      </c>
      <c r="P455" s="917">
        <v>43462</v>
      </c>
      <c r="Q455" s="917">
        <v>43480</v>
      </c>
      <c r="R455" s="695">
        <f t="shared" ref="R455:R518" si="123">(K455-O455)/O455*100</f>
        <v>20.5128205128205</v>
      </c>
      <c r="S455" s="761">
        <f>IF(INDEX(Historical!$D$7:$D$1439,MATCH(B455,Historical!$B$7:$B$1446,0))=0,"n/a",(INDEX(Historical!$C$7:$C$1439,MATCH(B455,Historical!$B$7:$B$1446,0))/INDEX(Historical!$D$7:$D$1439,MATCH(B455,Historical!$B$7:$B$1446,0))-1)*100)</f>
        <v>11.428571428571432</v>
      </c>
      <c r="T455" s="761">
        <f>IF(INDEX(Historical!$F$7:$F$1432,MATCH(B455,Historical!$B$7:$B$1446,0))=0,"n/a",((INDEX(Historical!$C$7:$C$1439,MATCH(B455,Historical!$B$7:$B$1446,0))/INDEX(Historical!$F$7:$F$1432,MATCH(B455,Historical!$B$7:$B$1446,0)))^(1/3)-1)*100)</f>
        <v>10.37961367337601</v>
      </c>
      <c r="U455" s="761">
        <f>IF(INDEX(Historical!$H$7:$H$1432,MATCH(B455,Historical!$B$7:$B$1446,0))=0,"n/a",((INDEX(Historical!$C$7:$C$1439,MATCH(B455,Historical!$B$7:$B$1446,0))/INDEX(Historical!$H$7:$H$1432,MATCH(B455,Historical!$B$7:$B$1446,0)))^(1/5)-1)*100)</f>
        <v>14.289655141156077</v>
      </c>
      <c r="V455" s="761">
        <f>IF(INDEX(Historical!$O$7:$O$1432,MATCH(B455,Historical!$B$7:$B$1446,0))=0,"n/a",((INDEX(Historical!$C$7:$C$1439,MATCH(B455,Historical!$B$7:$B$1446,0))/INDEX(Historical!$O$7:$O$1432,MATCH(B455,Historical!$B$7:$B$1446,0)))^(1/10)-1)*100)</f>
        <v>12.050928441551644</v>
      </c>
      <c r="W455" s="762">
        <f t="shared" ref="W455:W518" si="124">IF(OR(U455&lt;=0,U455="n/a",V455&lt;=0,V455="n/a"),"n/a",U455/V455)</f>
        <v>1.1857721345257761</v>
      </c>
      <c r="X455" s="763">
        <f t="shared" ref="X455:X518" si="125">IF(OR(AJ455&lt;=0,AJ455="n/a",U455&lt;=0,U455="n/a"),"n/a",U455/AJ455)</f>
        <v>3.3231756142223436</v>
      </c>
      <c r="Y455" s="715"/>
      <c r="Z455" s="704">
        <f t="shared" ref="Z455:Z518" si="126">IF(OR(AC455&lt;0.01,AC455="n/a"),"n/a",M455/AC455*100)</f>
        <v>42.824601366742598</v>
      </c>
      <c r="AA455" s="937">
        <f t="shared" ref="AA455:AA518" si="127">IF(OR(AC455&lt;0.01,AC455="n/a"),"n/a",I455/AC455)</f>
        <v>19.10478359908884</v>
      </c>
      <c r="AB455" s="641">
        <v>12</v>
      </c>
      <c r="AC455" s="918">
        <v>4.3899999999999997</v>
      </c>
      <c r="AD455" s="918">
        <v>1.95</v>
      </c>
      <c r="AE455" s="918">
        <v>1.83</v>
      </c>
      <c r="AF455" s="918">
        <v>6.03</v>
      </c>
      <c r="AG455" s="918">
        <v>30.7</v>
      </c>
      <c r="AH455" s="918">
        <v>5.7</v>
      </c>
      <c r="AI455" s="918">
        <v>10.26</v>
      </c>
      <c r="AJ455" s="918">
        <v>4.3</v>
      </c>
      <c r="AK455" s="918">
        <v>9.8000000000000007</v>
      </c>
      <c r="AL455" s="930">
        <v>5530</v>
      </c>
      <c r="AM455" s="924">
        <v>1.3</v>
      </c>
      <c r="AN455" s="918">
        <v>0.79</v>
      </c>
      <c r="AO455" s="804">
        <f t="shared" ref="AO455:AO518" si="128">IF(U455="n/a","n/a",IF(AA455&lt;0,"n/a",IF(AA455="n/a","n/a",J455+U455-AA455)))</f>
        <v>-2.573564132190544</v>
      </c>
      <c r="AP455" s="805">
        <f t="shared" ref="AP455:AP518" si="129">IF(U455="n/a","n/a",J455+U455)</f>
        <v>16.531219466898296</v>
      </c>
      <c r="AQ455" s="938">
        <f t="shared" ref="AQ455:AQ518" si="130">IF(OR(AC455&lt;0.01,AF455="n/a"),"n/a",(I455/SQRT(22.5*AC455*(I455/AF455))-1)*100)</f>
        <v>126.27598203423646</v>
      </c>
      <c r="AR455" s="704">
        <f>INDEX(Historical!$C$7:$C$1439,MATCH(B455,Historical!$B$7:$B$1446,0))*IF(AH455="n/a",1.03,IF(AH455&lt;0,1.01,IF(AH455&gt;10,1.1,(1+AH455/100))))</f>
        <v>1.6489199999999999</v>
      </c>
      <c r="AS455" s="937">
        <f t="shared" ref="AS455:AS518" si="131">IF($AI455="n/a",1.03*AR455,IF($AI455&lt;0,1.01*AR455,IF($AI455&gt;10,1.1*AR455,(1+$AI455/100)*AR455)))</f>
        <v>1.813812</v>
      </c>
      <c r="AT455" s="937">
        <f t="shared" si="120"/>
        <v>1.9915655760000002</v>
      </c>
      <c r="AU455" s="937">
        <f t="shared" si="120"/>
        <v>2.1867390024480002</v>
      </c>
      <c r="AV455" s="937">
        <f t="shared" si="120"/>
        <v>2.4010394246879043</v>
      </c>
      <c r="AW455" s="704">
        <f t="shared" ref="AW455:AW518" si="132">SUM(AR455:AV455)</f>
        <v>10.042076003135904</v>
      </c>
      <c r="AX455" s="812">
        <f t="shared" ref="AX455:AX518" si="133">AW455/I455*100</f>
        <v>11.973382619692266</v>
      </c>
      <c r="AY455" s="997">
        <v>1.2</v>
      </c>
      <c r="AZ455" s="924">
        <v>16.04</v>
      </c>
      <c r="BA455" s="924">
        <v>-14.360000000000001</v>
      </c>
      <c r="BB455" s="924">
        <v>-2.2399999999999998</v>
      </c>
      <c r="BC455" s="924">
        <v>-3.65</v>
      </c>
      <c r="BE455" s="666">
        <v>1996</v>
      </c>
      <c r="BF455" s="948" t="e">
        <f t="shared" ref="BF455" si="134">#VALUE!</f>
        <v>#VALUE!</v>
      </c>
      <c r="BG455" s="933">
        <v>11.799999999999999</v>
      </c>
    </row>
    <row r="456" spans="1:59" ht="11.25" customHeight="1" x14ac:dyDescent="0.2">
      <c r="A456" s="537" t="s">
        <v>269</v>
      </c>
      <c r="B456" s="927" t="s">
        <v>270</v>
      </c>
      <c r="C456" s="994" t="s">
        <v>247</v>
      </c>
      <c r="D456" s="994" t="s">
        <v>4388</v>
      </c>
      <c r="E456" s="794">
        <v>47</v>
      </c>
      <c r="F456" s="526">
        <v>35</v>
      </c>
      <c r="G456" s="526" t="s">
        <v>106</v>
      </c>
      <c r="H456" s="526" t="s">
        <v>106</v>
      </c>
      <c r="I456" s="918">
        <v>42.22</v>
      </c>
      <c r="J456" s="704">
        <f t="shared" si="121"/>
        <v>3.6001894836570347</v>
      </c>
      <c r="K456" s="929">
        <v>0.38</v>
      </c>
      <c r="L456" s="641">
        <v>4</v>
      </c>
      <c r="M456" s="695">
        <f t="shared" si="122"/>
        <v>1.52</v>
      </c>
      <c r="N456" s="923" t="s">
        <v>182</v>
      </c>
      <c r="O456" s="797">
        <v>0.36</v>
      </c>
      <c r="P456" s="917">
        <v>43265</v>
      </c>
      <c r="Q456" s="917">
        <v>43294</v>
      </c>
      <c r="R456" s="695">
        <f t="shared" si="123"/>
        <v>5.5555555555555607</v>
      </c>
      <c r="S456" s="761">
        <f>IF(INDEX(Historical!$D$7:$D$1439,MATCH(B456,Historical!$B$7:$B$1446,0))=0,"n/a",(INDEX(Historical!$C$7:$C$1439,MATCH(B456,Historical!$B$7:$B$1446,0))/INDEX(Historical!$D$7:$D$1439,MATCH(B456,Historical!$B$7:$B$1446,0))-1)*100)</f>
        <v>5.7142857142857162</v>
      </c>
      <c r="T456" s="761">
        <f>IF(INDEX(Historical!$F$7:$F$1432,MATCH(B456,Historical!$B$7:$B$1446,0))=0,"n/a",((INDEX(Historical!$C$7:$C$1439,MATCH(B456,Historical!$B$7:$B$1446,0))/INDEX(Historical!$F$7:$F$1432,MATCH(B456,Historical!$B$7:$B$1446,0)))^(1/3)-1)*100)</f>
        <v>5.7914494538841454</v>
      </c>
      <c r="U456" s="761">
        <f>IF(INDEX(Historical!$H$7:$H$1432,MATCH(B456,Historical!$B$7:$B$1446,0))=0,"n/a",((INDEX(Historical!$C$7:$C$1439,MATCH(B456,Historical!$B$7:$B$1446,0))/INDEX(Historical!$H$7:$H$1432,MATCH(B456,Historical!$B$7:$B$1446,0)))^(1/5)-1)*100)</f>
        <v>4.8130045893357121</v>
      </c>
      <c r="V456" s="761">
        <f>IF(INDEX(Historical!$O$7:$O$1432,MATCH(B456,Historical!$B$7:$B$1446,0))=0,"n/a",((INDEX(Historical!$C$7:$C$1439,MATCH(B456,Historical!$B$7:$B$1446,0))/INDEX(Historical!$O$7:$O$1432,MATCH(B456,Historical!$B$7:$B$1446,0)))^(1/10)-1)*100)</f>
        <v>3.9982835590938182</v>
      </c>
      <c r="W456" s="762">
        <f t="shared" si="124"/>
        <v>1.2037676963628223</v>
      </c>
      <c r="X456" s="763">
        <f t="shared" si="125"/>
        <v>0.38504036714685697</v>
      </c>
      <c r="Y456" s="927"/>
      <c r="Z456" s="704">
        <f t="shared" si="126"/>
        <v>67.555555555555557</v>
      </c>
      <c r="AA456" s="937">
        <f t="shared" si="127"/>
        <v>18.764444444444443</v>
      </c>
      <c r="AB456" s="641">
        <v>12</v>
      </c>
      <c r="AC456" s="918">
        <v>2.25</v>
      </c>
      <c r="AD456" s="918">
        <v>3.61</v>
      </c>
      <c r="AE456" s="918">
        <v>1.35</v>
      </c>
      <c r="AF456" s="918">
        <v>4.8899999999999997</v>
      </c>
      <c r="AG456" s="918">
        <v>26.3</v>
      </c>
      <c r="AH456" s="918">
        <v>-10.199999999999999</v>
      </c>
      <c r="AI456" s="918">
        <v>11.33</v>
      </c>
      <c r="AJ456" s="918">
        <v>12.5</v>
      </c>
      <c r="AK456" s="918">
        <v>5.2</v>
      </c>
      <c r="AL456" s="930">
        <v>5750</v>
      </c>
      <c r="AM456" s="924">
        <v>0.89999999999999991</v>
      </c>
      <c r="AN456" s="918">
        <v>1.01</v>
      </c>
      <c r="AO456" s="804">
        <f t="shared" si="128"/>
        <v>-10.351250371451696</v>
      </c>
      <c r="AP456" s="805">
        <f t="shared" si="129"/>
        <v>8.4131940729927468</v>
      </c>
      <c r="AQ456" s="938">
        <f t="shared" si="130"/>
        <v>101.94403331763131</v>
      </c>
      <c r="AR456" s="704">
        <f>INDEX(Historical!$C$7:$C$1439,MATCH(B456,Historical!$B$7:$B$1446,0))*IF(AH456="n/a",1.03,IF(AH456&lt;0,1.01,IF(AH456&gt;10,1.1,(1+AH456/100))))</f>
        <v>1.4947999999999999</v>
      </c>
      <c r="AS456" s="937">
        <f t="shared" si="131"/>
        <v>1.64428</v>
      </c>
      <c r="AT456" s="937">
        <f t="shared" si="120"/>
        <v>1.7297825600000001</v>
      </c>
      <c r="AU456" s="937">
        <f t="shared" si="120"/>
        <v>1.8197312531200001</v>
      </c>
      <c r="AV456" s="937">
        <f t="shared" si="120"/>
        <v>1.9143572782822402</v>
      </c>
      <c r="AW456" s="704">
        <f t="shared" si="132"/>
        <v>8.6029510914022413</v>
      </c>
      <c r="AX456" s="812">
        <f t="shared" si="133"/>
        <v>20.376482926106686</v>
      </c>
      <c r="AY456" s="997">
        <v>1.1000000000000001</v>
      </c>
      <c r="AZ456" s="924">
        <v>26.11</v>
      </c>
      <c r="BA456" s="924">
        <v>-9.6</v>
      </c>
      <c r="BB456" s="924">
        <v>-1.71</v>
      </c>
      <c r="BC456" s="924">
        <v>0.88</v>
      </c>
      <c r="BE456" s="666">
        <v>1972</v>
      </c>
      <c r="BF456" s="948" t="e">
        <f>#VALUE!</f>
        <v>#VALUE!</v>
      </c>
      <c r="BG456" s="933">
        <v>8.6</v>
      </c>
    </row>
    <row r="457" spans="1:59" ht="11.25" customHeight="1" x14ac:dyDescent="0.2">
      <c r="A457" s="537" t="s">
        <v>1425</v>
      </c>
      <c r="B457" s="927" t="s">
        <v>1426</v>
      </c>
      <c r="C457" s="994" t="s">
        <v>4227</v>
      </c>
      <c r="D457" s="994" t="s">
        <v>4375</v>
      </c>
      <c r="E457" s="794">
        <v>9</v>
      </c>
      <c r="F457" s="526">
        <v>384</v>
      </c>
      <c r="G457" s="526" t="s">
        <v>106</v>
      </c>
      <c r="H457" s="526" t="s">
        <v>106</v>
      </c>
      <c r="I457" s="926">
        <v>182.48</v>
      </c>
      <c r="J457" s="704">
        <f t="shared" si="121"/>
        <v>0.94256904866286717</v>
      </c>
      <c r="K457" s="929">
        <v>0.43</v>
      </c>
      <c r="L457" s="641">
        <v>4</v>
      </c>
      <c r="M457" s="695">
        <f t="shared" si="122"/>
        <v>1.72</v>
      </c>
      <c r="N457" s="923" t="s">
        <v>429</v>
      </c>
      <c r="O457" s="797">
        <v>0.37</v>
      </c>
      <c r="P457" s="917">
        <v>43334</v>
      </c>
      <c r="Q457" s="917">
        <v>43349</v>
      </c>
      <c r="R457" s="695">
        <f t="shared" si="123"/>
        <v>16.216216216216218</v>
      </c>
      <c r="S457" s="761">
        <f>IF(INDEX(Historical!$D$7:$D$1439,MATCH(B457,Historical!$B$7:$B$1446,0))=0,"n/a",(INDEX(Historical!$C$7:$C$1439,MATCH(B457,Historical!$B$7:$B$1446,0))/INDEX(Historical!$D$7:$D$1439,MATCH(B457,Historical!$B$7:$B$1446,0))-1)*100)</f>
        <v>14.285714285714302</v>
      </c>
      <c r="T457" s="761">
        <f>IF(INDEX(Historical!$F$7:$F$1432,MATCH(B457,Historical!$B$7:$B$1446,0))=0,"n/a",((INDEX(Historical!$C$7:$C$1439,MATCH(B457,Historical!$B$7:$B$1446,0))/INDEX(Historical!$F$7:$F$1432,MATCH(B457,Historical!$B$7:$B$1446,0)))^(1/3)-1)*100)</f>
        <v>13.998396445113137</v>
      </c>
      <c r="U457" s="761">
        <f>IF(INDEX(Historical!$H$7:$H$1432,MATCH(B457,Historical!$B$7:$B$1446,0))=0,"n/a",((INDEX(Historical!$C$7:$C$1439,MATCH(B457,Historical!$B$7:$B$1446,0))/INDEX(Historical!$H$7:$H$1432,MATCH(B457,Historical!$B$7:$B$1446,0)))^(1/5)-1)*100)</f>
        <v>13.754383035188301</v>
      </c>
      <c r="V457" s="761" t="str">
        <f>IF(INDEX(Historical!$O$7:$O$1432,MATCH(B457,Historical!$B$7:$B$1446,0))=0,"n/a",((INDEX(Historical!$C$7:$C$1439,MATCH(B457,Historical!$B$7:$B$1446,0))/INDEX(Historical!$O$7:$O$1432,MATCH(B457,Historical!$B$7:$B$1446,0)))^(1/10)-1)*100)</f>
        <v>n/a</v>
      </c>
      <c r="W457" s="762" t="str">
        <f t="shared" si="124"/>
        <v>n/a</v>
      </c>
      <c r="X457" s="763">
        <f t="shared" si="125"/>
        <v>1.250398457744391</v>
      </c>
      <c r="Y457" s="927"/>
      <c r="Z457" s="704">
        <f t="shared" si="126"/>
        <v>25.903614457831324</v>
      </c>
      <c r="AA457" s="937">
        <f t="shared" si="127"/>
        <v>27.481927710843372</v>
      </c>
      <c r="AB457" s="641">
        <v>12</v>
      </c>
      <c r="AC457" s="918">
        <v>6.64</v>
      </c>
      <c r="AD457" s="918">
        <v>2.29</v>
      </c>
      <c r="AE457" s="918">
        <v>2.76</v>
      </c>
      <c r="AF457" s="918">
        <v>3.09</v>
      </c>
      <c r="AG457" s="918">
        <v>11.1</v>
      </c>
      <c r="AH457" s="918">
        <v>-8.4</v>
      </c>
      <c r="AI457" s="918">
        <v>12.55</v>
      </c>
      <c r="AJ457" s="918">
        <v>11</v>
      </c>
      <c r="AK457" s="918">
        <v>12</v>
      </c>
      <c r="AL457" s="930">
        <v>4750</v>
      </c>
      <c r="AM457" s="924">
        <v>2.2999999999999998</v>
      </c>
      <c r="AN457" s="918">
        <v>0.47</v>
      </c>
      <c r="AO457" s="804">
        <f t="shared" si="128"/>
        <v>-12.784975626992205</v>
      </c>
      <c r="AP457" s="805">
        <f t="shared" si="129"/>
        <v>14.696952083851167</v>
      </c>
      <c r="AQ457" s="938">
        <f t="shared" si="130"/>
        <v>94.272611012356094</v>
      </c>
      <c r="AR457" s="704">
        <f>INDEX(Historical!$C$7:$C$1439,MATCH(B457,Historical!$B$7:$B$1446,0))*IF(AH457="n/a",1.03,IF(AH457&lt;0,1.01,IF(AH457&gt;10,1.1,(1+AH457/100))))</f>
        <v>1.6160000000000001</v>
      </c>
      <c r="AS457" s="937">
        <f t="shared" si="131"/>
        <v>1.7776000000000003</v>
      </c>
      <c r="AT457" s="937">
        <f t="shared" si="120"/>
        <v>1.9553600000000004</v>
      </c>
      <c r="AU457" s="937">
        <f t="shared" si="120"/>
        <v>2.1508960000000008</v>
      </c>
      <c r="AV457" s="937">
        <f t="shared" si="120"/>
        <v>2.365985600000001</v>
      </c>
      <c r="AW457" s="704">
        <f t="shared" si="132"/>
        <v>9.8658416000000031</v>
      </c>
      <c r="AX457" s="812">
        <f t="shared" si="133"/>
        <v>5.4065330995177572</v>
      </c>
      <c r="AY457" s="997">
        <v>0.92</v>
      </c>
      <c r="AZ457" s="924">
        <v>17.62</v>
      </c>
      <c r="BA457" s="924">
        <v>-23.36</v>
      </c>
      <c r="BB457" s="924">
        <v>-2.0699999999999998</v>
      </c>
      <c r="BC457" s="924">
        <v>-7.3999999999999995</v>
      </c>
      <c r="BE457" s="666">
        <v>2010</v>
      </c>
      <c r="BF457" s="948" t="e">
        <f>#VALUE!</f>
        <v>#VALUE!</v>
      </c>
      <c r="BG457" s="933">
        <v>6.3</v>
      </c>
    </row>
    <row r="458" spans="1:59" ht="11.25" customHeight="1" x14ac:dyDescent="0.2">
      <c r="A458" s="537" t="s">
        <v>1413</v>
      </c>
      <c r="B458" s="927" t="s">
        <v>1414</v>
      </c>
      <c r="C458" s="994" t="s">
        <v>112</v>
      </c>
      <c r="D458" s="994" t="s">
        <v>1230</v>
      </c>
      <c r="E458" s="794">
        <v>9</v>
      </c>
      <c r="F458" s="526">
        <v>380</v>
      </c>
      <c r="G458" s="526" t="s">
        <v>106</v>
      </c>
      <c r="H458" s="526" t="s">
        <v>106</v>
      </c>
      <c r="I458" s="926">
        <v>264.39999999999998</v>
      </c>
      <c r="J458" s="704">
        <f t="shared" si="121"/>
        <v>0.96822995461422101</v>
      </c>
      <c r="K458" s="929">
        <v>0.64</v>
      </c>
      <c r="L458" s="641">
        <v>4</v>
      </c>
      <c r="M458" s="695">
        <f t="shared" si="122"/>
        <v>2.56</v>
      </c>
      <c r="N458" s="923" t="s">
        <v>572</v>
      </c>
      <c r="O458" s="797">
        <v>0.51</v>
      </c>
      <c r="P458" s="917">
        <v>43279</v>
      </c>
      <c r="Q458" s="917">
        <v>43294</v>
      </c>
      <c r="R458" s="695">
        <f t="shared" si="123"/>
        <v>25.490196078431371</v>
      </c>
      <c r="S458" s="761">
        <f>IF(INDEX(Historical!$D$7:$D$1439,MATCH(B458,Historical!$B$7:$B$1446,0))=0,"n/a",(INDEX(Historical!$C$7:$C$1439,MATCH(B458,Historical!$B$7:$B$1446,0))/INDEX(Historical!$D$7:$D$1439,MATCH(B458,Historical!$B$7:$B$1446,0))-1)*100)</f>
        <v>22.340425531914889</v>
      </c>
      <c r="T458" s="761">
        <f>IF(INDEX(Historical!$F$7:$F$1432,MATCH(B458,Historical!$B$7:$B$1446,0))=0,"n/a",((INDEX(Historical!$C$7:$C$1439,MATCH(B458,Historical!$B$7:$B$1446,0))/INDEX(Historical!$F$7:$F$1432,MATCH(B458,Historical!$B$7:$B$1446,0)))^(1/3)-1)*100)</f>
        <v>20.3329697389659</v>
      </c>
      <c r="U458" s="761">
        <f>IF(INDEX(Historical!$H$7:$H$1432,MATCH(B458,Historical!$B$7:$B$1446,0))=0,"n/a",((INDEX(Historical!$C$7:$C$1439,MATCH(B458,Historical!$B$7:$B$1446,0))/INDEX(Historical!$H$7:$H$1432,MATCH(B458,Historical!$B$7:$B$1446,0)))^(1/5)-1)*100)</f>
        <v>21.185046205099312</v>
      </c>
      <c r="V458" s="761">
        <f>IF(INDEX(Historical!$O$7:$O$1432,MATCH(B458,Historical!$B$7:$B$1446,0))=0,"n/a",((INDEX(Historical!$C$7:$C$1439,MATCH(B458,Historical!$B$7:$B$1446,0))/INDEX(Historical!$O$7:$O$1432,MATCH(B458,Historical!$B$7:$B$1446,0)))^(1/10)-1)*100)</f>
        <v>15.173875550226645</v>
      </c>
      <c r="W458" s="762">
        <f t="shared" si="124"/>
        <v>1.3961526265966298</v>
      </c>
      <c r="X458" s="763">
        <f t="shared" si="125"/>
        <v>1.0539823982636474</v>
      </c>
      <c r="Y458" s="927"/>
      <c r="Z458" s="704">
        <f t="shared" si="126"/>
        <v>28.731762065095403</v>
      </c>
      <c r="AA458" s="937">
        <f t="shared" si="127"/>
        <v>29.674523007856337</v>
      </c>
      <c r="AB458" s="641">
        <v>12</v>
      </c>
      <c r="AC458" s="918">
        <v>8.91</v>
      </c>
      <c r="AD458" s="918">
        <v>1.95</v>
      </c>
      <c r="AE458" s="918">
        <v>2.75</v>
      </c>
      <c r="AF458" s="920" t="s">
        <v>137</v>
      </c>
      <c r="AG458" s="918">
        <v>-276.7</v>
      </c>
      <c r="AH458" s="918">
        <v>12</v>
      </c>
      <c r="AI458" s="918">
        <v>4.1900000000000004</v>
      </c>
      <c r="AJ458" s="918">
        <v>20.100000000000001</v>
      </c>
      <c r="AK458" s="918">
        <v>15.229999999999999</v>
      </c>
      <c r="AL458" s="930">
        <v>10670</v>
      </c>
      <c r="AM458" s="924">
        <v>1.3</v>
      </c>
      <c r="AN458" s="921" t="s">
        <v>137</v>
      </c>
      <c r="AO458" s="804">
        <f t="shared" si="128"/>
        <v>-7.5212468481428054</v>
      </c>
      <c r="AP458" s="805">
        <f t="shared" si="129"/>
        <v>22.153276159713531</v>
      </c>
      <c r="AQ458" s="938" t="str">
        <f t="shared" si="130"/>
        <v>n/a</v>
      </c>
      <c r="AR458" s="704">
        <f>INDEX(Historical!$C$7:$C$1439,MATCH(B458,Historical!$B$7:$B$1446,0))*IF(AH458="n/a",1.03,IF(AH458&lt;0,1.01,IF(AH458&gt;10,1.1,(1+AH458/100))))</f>
        <v>2.5299999999999998</v>
      </c>
      <c r="AS458" s="937">
        <f t="shared" si="131"/>
        <v>2.6360069999999998</v>
      </c>
      <c r="AT458" s="937">
        <f t="shared" si="120"/>
        <v>2.8996076999999998</v>
      </c>
      <c r="AU458" s="937">
        <f t="shared" si="120"/>
        <v>3.1895684700000002</v>
      </c>
      <c r="AV458" s="937">
        <f t="shared" si="120"/>
        <v>3.5085253170000006</v>
      </c>
      <c r="AW458" s="704">
        <f t="shared" si="132"/>
        <v>14.763708486999999</v>
      </c>
      <c r="AX458" s="812">
        <f t="shared" si="133"/>
        <v>5.5838534368381243</v>
      </c>
      <c r="AY458" s="997">
        <v>1</v>
      </c>
      <c r="AZ458" s="924">
        <v>49.08</v>
      </c>
      <c r="BA458" s="924">
        <v>-0.42</v>
      </c>
      <c r="BB458" s="924">
        <v>9.2200000000000006</v>
      </c>
      <c r="BC458" s="924">
        <v>19.670000000000002</v>
      </c>
      <c r="BE458" s="666">
        <v>2010</v>
      </c>
      <c r="BF458" s="948" t="e">
        <f>#VALUE!</f>
        <v>#VALUE!</v>
      </c>
      <c r="BG458" s="933">
        <v>18.2</v>
      </c>
    </row>
    <row r="459" spans="1:59" ht="11.25" customHeight="1" x14ac:dyDescent="0.2">
      <c r="A459" s="537" t="s">
        <v>4415</v>
      </c>
      <c r="B459" s="927" t="s">
        <v>4416</v>
      </c>
      <c r="C459" s="994" t="s">
        <v>112</v>
      </c>
      <c r="D459" s="994" t="s">
        <v>4208</v>
      </c>
      <c r="E459" s="794">
        <v>26</v>
      </c>
      <c r="F459" s="526">
        <v>117</v>
      </c>
      <c r="G459" s="526" t="s">
        <v>37</v>
      </c>
      <c r="H459" s="526" t="s">
        <v>37</v>
      </c>
      <c r="I459" s="918">
        <v>175.93</v>
      </c>
      <c r="J459" s="704">
        <f t="shared" si="121"/>
        <v>1.9894276132552717</v>
      </c>
      <c r="K459" s="935">
        <v>0.875</v>
      </c>
      <c r="L459" s="641">
        <v>4</v>
      </c>
      <c r="M459" s="695">
        <f t="shared" si="122"/>
        <v>3.5</v>
      </c>
      <c r="N459" s="923" t="s">
        <v>149</v>
      </c>
      <c r="O459" s="798">
        <v>0.82499999999999996</v>
      </c>
      <c r="P459" s="917">
        <v>43531</v>
      </c>
      <c r="Q459" s="917">
        <v>43546</v>
      </c>
      <c r="R459" s="695">
        <f t="shared" si="123"/>
        <v>6.0606060606060659</v>
      </c>
      <c r="S459" s="761">
        <f>IF(INDEX(Historical!$D$7:$D$1439,MATCH(B459,Historical!$B$7:$B$1446,0))=0,"n/a",(INDEX(Historical!$C$7:$C$1439,MATCH(B459,Historical!$B$7:$B$1446,0))/INDEX(Historical!$D$7:$D$1439,MATCH(B459,Historical!$B$7:$B$1446,0))-1)*100)</f>
        <v>4.7619047619047672</v>
      </c>
      <c r="T459" s="761">
        <f>IF(INDEX(Historical!$F$7:$F$1432,MATCH(B459,Historical!$B$7:$B$1446,0))=0,"n/a",((INDEX(Historical!$C$7:$C$1439,MATCH(B459,Historical!$B$7:$B$1446,0))/INDEX(Historical!$F$7:$F$1432,MATCH(B459,Historical!$B$7:$B$1446,0)))^(1/3)-1)*100)</f>
        <v>4.8856246288386806</v>
      </c>
      <c r="U459" s="761">
        <f>IF(INDEX(Historical!$H$7:$H$1432,MATCH(B459,Historical!$B$7:$B$1446,0))=0,"n/a",((INDEX(Historical!$C$7:$C$1439,MATCH(B459,Historical!$B$7:$B$1446,0))/INDEX(Historical!$H$7:$H$1432,MATCH(B459,Historical!$B$7:$B$1446,0)))^(1/5)-1)*100)</f>
        <v>6.5762756635474151</v>
      </c>
      <c r="V459" s="761">
        <f>IF(INDEX(Historical!$O$7:$O$1432,MATCH(B459,Historical!$B$7:$B$1446,0))=0,"n/a",((INDEX(Historical!$C$7:$C$1439,MATCH(B459,Historical!$B$7:$B$1446,0))/INDEX(Historical!$O$7:$O$1432,MATCH(B459,Historical!$B$7:$B$1446,0)))^(1/10)-1)*100)</f>
        <v>8.2037389818342845</v>
      </c>
      <c r="W459" s="762">
        <f t="shared" si="124"/>
        <v>0.80161931993562974</v>
      </c>
      <c r="X459" s="763">
        <f t="shared" si="125"/>
        <v>0.39856216142711609</v>
      </c>
      <c r="Y459" s="725"/>
      <c r="Z459" s="704">
        <f t="shared" si="126"/>
        <v>32.139577594123047</v>
      </c>
      <c r="AA459" s="937">
        <f t="shared" si="127"/>
        <v>16.155188246097335</v>
      </c>
      <c r="AB459" s="641">
        <v>12</v>
      </c>
      <c r="AC459" s="918">
        <v>10.89</v>
      </c>
      <c r="AD459" s="918">
        <v>1.38</v>
      </c>
      <c r="AE459" s="918">
        <v>6.63</v>
      </c>
      <c r="AF459" s="918">
        <v>1.56</v>
      </c>
      <c r="AG459" s="918">
        <v>25</v>
      </c>
      <c r="AH459" s="918">
        <v>122.10000000000001</v>
      </c>
      <c r="AI459" s="918">
        <v>12.049999999999999</v>
      </c>
      <c r="AJ459" s="918">
        <v>16.5</v>
      </c>
      <c r="AK459" s="918">
        <v>11.73</v>
      </c>
      <c r="AL459" s="930">
        <v>98820</v>
      </c>
      <c r="AM459" s="924">
        <v>0.1</v>
      </c>
      <c r="AN459" s="918">
        <v>0.3</v>
      </c>
      <c r="AO459" s="804">
        <f t="shared" si="128"/>
        <v>-7.5894849692946487</v>
      </c>
      <c r="AP459" s="805">
        <f t="shared" si="129"/>
        <v>8.5657032768026866</v>
      </c>
      <c r="AQ459" s="938">
        <f t="shared" si="130"/>
        <v>5.8344486322584599</v>
      </c>
      <c r="AR459" s="704">
        <f>INDEX(Historical!$C$7:$C$1439,MATCH(B459,Historical!$B$7:$B$1446,0))*IF(AH459="n/a",1.03,IF(AH459&lt;0,1.01,IF(AH459&gt;10,1.1,(1+AH459/100))))</f>
        <v>3.63</v>
      </c>
      <c r="AS459" s="937">
        <f t="shared" si="131"/>
        <v>3.9930000000000003</v>
      </c>
      <c r="AT459" s="937">
        <f t="shared" si="120"/>
        <v>4.3923000000000005</v>
      </c>
      <c r="AU459" s="937">
        <f t="shared" si="120"/>
        <v>4.8315300000000008</v>
      </c>
      <c r="AV459" s="937">
        <f t="shared" si="120"/>
        <v>5.3146830000000014</v>
      </c>
      <c r="AW459" s="704">
        <f t="shared" si="132"/>
        <v>22.161513000000003</v>
      </c>
      <c r="AX459" s="812">
        <f t="shared" si="133"/>
        <v>12.596778832490196</v>
      </c>
      <c r="AY459" s="997" t="s">
        <v>137</v>
      </c>
      <c r="AZ459" s="924">
        <v>20.54</v>
      </c>
      <c r="BA459" s="924">
        <v>-0.57999999999999996</v>
      </c>
      <c r="BB459" s="924">
        <v>4.96</v>
      </c>
      <c r="BC459" s="924">
        <v>8.1</v>
      </c>
      <c r="BE459" s="666">
        <v>1994</v>
      </c>
      <c r="BF459" s="948" t="e">
        <f>#VALUE!</f>
        <v>#VALUE!</v>
      </c>
      <c r="BG459" s="933">
        <v>11.4</v>
      </c>
    </row>
    <row r="460" spans="1:59" ht="11.25" customHeight="1" x14ac:dyDescent="0.2">
      <c r="A460" s="611" t="s">
        <v>1399</v>
      </c>
      <c r="B460" s="927" t="s">
        <v>1400</v>
      </c>
      <c r="C460" s="994" t="s">
        <v>108</v>
      </c>
      <c r="D460" s="994" t="s">
        <v>4376</v>
      </c>
      <c r="E460" s="794">
        <v>7</v>
      </c>
      <c r="F460" s="526">
        <v>595</v>
      </c>
      <c r="G460" s="526" t="s">
        <v>37</v>
      </c>
      <c r="H460" s="526" t="s">
        <v>37</v>
      </c>
      <c r="I460" s="926">
        <v>45.22</v>
      </c>
      <c r="J460" s="704">
        <f t="shared" si="121"/>
        <v>2.2998673153471918</v>
      </c>
      <c r="K460" s="929">
        <v>0.26</v>
      </c>
      <c r="L460" s="641">
        <v>4</v>
      </c>
      <c r="M460" s="695">
        <f t="shared" si="122"/>
        <v>1.04</v>
      </c>
      <c r="N460" s="923" t="s">
        <v>567</v>
      </c>
      <c r="O460" s="797">
        <v>0.22</v>
      </c>
      <c r="P460" s="660">
        <v>43214</v>
      </c>
      <c r="Q460" s="660">
        <v>43227</v>
      </c>
      <c r="R460" s="695">
        <f t="shared" si="123"/>
        <v>18.181818181818183</v>
      </c>
      <c r="S460" s="761">
        <f>IF(INDEX(Historical!$D$7:$D$1439,MATCH(B460,Historical!$B$7:$B$1446,0))=0,"n/a",(INDEX(Historical!$C$7:$C$1439,MATCH(B460,Historical!$B$7:$B$1446,0))/INDEX(Historical!$D$7:$D$1439,MATCH(B460,Historical!$B$7:$B$1446,0))-1)*100)</f>
        <v>17.647058823529392</v>
      </c>
      <c r="T460" s="761">
        <f>IF(INDEX(Historical!$F$7:$F$1432,MATCH(B460,Historical!$B$7:$B$1446,0))=0,"n/a",((INDEX(Historical!$C$7:$C$1439,MATCH(B460,Historical!$B$7:$B$1446,0))/INDEX(Historical!$F$7:$F$1432,MATCH(B460,Historical!$B$7:$B$1446,0)))^(1/3)-1)*100)</f>
        <v>16.650467462533602</v>
      </c>
      <c r="U460" s="761">
        <f>IF(INDEX(Historical!$H$7:$H$1432,MATCH(B460,Historical!$B$7:$B$1446,0))=0,"n/a",((INDEX(Historical!$C$7:$C$1439,MATCH(B460,Historical!$B$7:$B$1446,0))/INDEX(Historical!$H$7:$H$1432,MATCH(B460,Historical!$B$7:$B$1446,0)))^(1/5)-1)*100)</f>
        <v>15.178629837003488</v>
      </c>
      <c r="V460" s="761">
        <f>IF(INDEX(Historical!$O$7:$O$1432,MATCH(B460,Historical!$B$7:$B$1446,0))=0,"n/a",((INDEX(Historical!$C$7:$C$1439,MATCH(B460,Historical!$B$7:$B$1446,0))/INDEX(Historical!$O$7:$O$1432,MATCH(B460,Historical!$B$7:$B$1446,0)))^(1/10)-1)*100)</f>
        <v>9.5049089553367772</v>
      </c>
      <c r="W460" s="762">
        <f t="shared" si="124"/>
        <v>1.5969253265157319</v>
      </c>
      <c r="X460" s="763">
        <f t="shared" si="125"/>
        <v>1.0255830970948303</v>
      </c>
      <c r="Y460" s="928"/>
      <c r="Z460" s="704">
        <f t="shared" si="126"/>
        <v>33.440514469453383</v>
      </c>
      <c r="AA460" s="937">
        <f t="shared" si="127"/>
        <v>14.540192926045016</v>
      </c>
      <c r="AB460" s="641">
        <v>12</v>
      </c>
      <c r="AC460" s="918">
        <v>3.11</v>
      </c>
      <c r="AD460" s="918">
        <v>1.45</v>
      </c>
      <c r="AE460" s="918">
        <v>6.11</v>
      </c>
      <c r="AF460" s="918">
        <v>2.19</v>
      </c>
      <c r="AG460" s="918">
        <v>16.2</v>
      </c>
      <c r="AH460" s="918">
        <v>29.799999999999997</v>
      </c>
      <c r="AI460" s="918">
        <v>6.35</v>
      </c>
      <c r="AJ460" s="918">
        <v>14.799999999999999</v>
      </c>
      <c r="AK460" s="918">
        <v>10</v>
      </c>
      <c r="AL460" s="930">
        <v>1220</v>
      </c>
      <c r="AM460" s="924">
        <v>3.2</v>
      </c>
      <c r="AN460" s="918">
        <v>0.06</v>
      </c>
      <c r="AO460" s="804">
        <f t="shared" si="128"/>
        <v>2.9383042263056645</v>
      </c>
      <c r="AP460" s="805">
        <f t="shared" si="129"/>
        <v>17.47849715235068</v>
      </c>
      <c r="AQ460" s="938">
        <f t="shared" si="130"/>
        <v>18.964088900882814</v>
      </c>
      <c r="AR460" s="704">
        <f>INDEX(Historical!$C$7:$C$1439,MATCH(B460,Historical!$B$7:$B$1446,0))*IF(AH460="n/a",1.03,IF(AH460&lt;0,1.01,IF(AH460&gt;10,1.1,(1+AH460/100))))</f>
        <v>1.1000000000000001</v>
      </c>
      <c r="AS460" s="937">
        <f t="shared" si="131"/>
        <v>1.1698500000000001</v>
      </c>
      <c r="AT460" s="937">
        <f t="shared" si="120"/>
        <v>1.2868350000000002</v>
      </c>
      <c r="AU460" s="937">
        <f t="shared" si="120"/>
        <v>1.4155185000000003</v>
      </c>
      <c r="AV460" s="937">
        <f t="shared" si="120"/>
        <v>1.5570703500000005</v>
      </c>
      <c r="AW460" s="704">
        <f t="shared" si="132"/>
        <v>6.5292738500000009</v>
      </c>
      <c r="AX460" s="812">
        <f t="shared" si="133"/>
        <v>14.43890723131358</v>
      </c>
      <c r="AY460" s="997">
        <v>0.89</v>
      </c>
      <c r="AZ460" s="924">
        <v>19.670000000000002</v>
      </c>
      <c r="BA460" s="924">
        <v>-11.77</v>
      </c>
      <c r="BB460" s="924">
        <v>-2.21</v>
      </c>
      <c r="BC460" s="924">
        <v>-2.19</v>
      </c>
      <c r="BE460" s="666">
        <v>2012</v>
      </c>
      <c r="BF460" s="948" t="e">
        <f>#VALUE!</f>
        <v>#VALUE!</v>
      </c>
      <c r="BG460" s="933">
        <v>1.7000000000000002</v>
      </c>
    </row>
    <row r="461" spans="1:59" s="840" customFormat="1" ht="11.25" customHeight="1" x14ac:dyDescent="0.2">
      <c r="A461" s="819" t="s">
        <v>657</v>
      </c>
      <c r="B461" s="848" t="s">
        <v>658</v>
      </c>
      <c r="C461" s="994" t="s">
        <v>112</v>
      </c>
      <c r="D461" s="994" t="s">
        <v>4382</v>
      </c>
      <c r="E461" s="820">
        <v>16</v>
      </c>
      <c r="F461" s="526">
        <v>230</v>
      </c>
      <c r="G461" s="1151" t="s">
        <v>106</v>
      </c>
      <c r="H461" s="1151" t="s">
        <v>106</v>
      </c>
      <c r="I461" s="821">
        <v>206.37</v>
      </c>
      <c r="J461" s="822">
        <f t="shared" si="121"/>
        <v>1.6475262877356203</v>
      </c>
      <c r="K461" s="823">
        <v>0.85</v>
      </c>
      <c r="L461" s="824">
        <v>4</v>
      </c>
      <c r="M461" s="825">
        <f t="shared" si="122"/>
        <v>3.4</v>
      </c>
      <c r="N461" s="826" t="s">
        <v>149</v>
      </c>
      <c r="O461" s="827">
        <v>0.8</v>
      </c>
      <c r="P461" s="828">
        <v>43524</v>
      </c>
      <c r="Q461" s="828">
        <v>43539</v>
      </c>
      <c r="R461" s="825">
        <f t="shared" si="123"/>
        <v>6.249999999999992</v>
      </c>
      <c r="S461" s="761">
        <f>IF(INDEX(Historical!$D$7:$D$1439,MATCH(B461,Historical!$B$7:$B$1446,0))=0,"n/a",(INDEX(Historical!$C$7:$C$1439,MATCH(B461,Historical!$B$7:$B$1446,0))/INDEX(Historical!$D$7:$D$1439,MATCH(B461,Historical!$B$7:$B$1446,0))-1)*100)</f>
        <v>6.6666666666666652</v>
      </c>
      <c r="T461" s="761">
        <f>IF(INDEX(Historical!$F$7:$F$1432,MATCH(B461,Historical!$B$7:$B$1446,0))=0,"n/a",((INDEX(Historical!$C$7:$C$1439,MATCH(B461,Historical!$B$7:$B$1446,0))/INDEX(Historical!$F$7:$F$1432,MATCH(B461,Historical!$B$7:$B$1446,0)))^(1/3)-1)*100)</f>
        <v>7.1664579674248774</v>
      </c>
      <c r="U461" s="761">
        <f>IF(INDEX(Historical!$H$7:$H$1432,MATCH(B461,Historical!$B$7:$B$1446,0))=0,"n/a",((INDEX(Historical!$C$7:$C$1439,MATCH(B461,Historical!$B$7:$B$1446,0))/INDEX(Historical!$H$7:$H$1432,MATCH(B461,Historical!$B$7:$B$1446,0)))^(1/5)-1)*100)</f>
        <v>7.7818067712725814</v>
      </c>
      <c r="V461" s="761">
        <f>IF(INDEX(Historical!$O$7:$O$1432,MATCH(B461,Historical!$B$7:$B$1446,0))=0,"n/a",((INDEX(Historical!$C$7:$C$1439,MATCH(B461,Historical!$B$7:$B$1446,0))/INDEX(Historical!$O$7:$O$1432,MATCH(B461,Historical!$B$7:$B$1446,0)))^(1/10)-1)*100)</f>
        <v>10.754327159301692</v>
      </c>
      <c r="W461" s="829">
        <f t="shared" si="124"/>
        <v>0.72359773475385658</v>
      </c>
      <c r="X461" s="830">
        <f t="shared" si="125"/>
        <v>1.4682654285419965</v>
      </c>
      <c r="Y461" s="848"/>
      <c r="Z461" s="822">
        <f t="shared" si="126"/>
        <v>33.830845771144276</v>
      </c>
      <c r="AA461" s="832">
        <f t="shared" si="127"/>
        <v>20.534328358208953</v>
      </c>
      <c r="AB461" s="824">
        <v>12</v>
      </c>
      <c r="AC461" s="833">
        <v>10.050000000000001</v>
      </c>
      <c r="AD461" s="833">
        <v>2.15</v>
      </c>
      <c r="AE461" s="833">
        <v>1.63</v>
      </c>
      <c r="AF461" s="833">
        <v>2.79</v>
      </c>
      <c r="AG461" s="833">
        <v>18.099999999999998</v>
      </c>
      <c r="AH461" s="833">
        <v>18.7</v>
      </c>
      <c r="AI461" s="833">
        <v>11.28</v>
      </c>
      <c r="AJ461" s="833">
        <v>5.3</v>
      </c>
      <c r="AK461" s="833">
        <v>9.5699999999999985</v>
      </c>
      <c r="AL461" s="834">
        <v>16650</v>
      </c>
      <c r="AM461" s="835">
        <v>0.5</v>
      </c>
      <c r="AN461" s="833">
        <v>0</v>
      </c>
      <c r="AO461" s="836">
        <f t="shared" si="128"/>
        <v>-11.104995299200752</v>
      </c>
      <c r="AP461" s="837">
        <f t="shared" si="129"/>
        <v>9.4293330590082007</v>
      </c>
      <c r="AQ461" s="838">
        <f t="shared" si="130"/>
        <v>59.569944426195455</v>
      </c>
      <c r="AR461" s="704">
        <f>INDEX(Historical!$C$7:$C$1439,MATCH(B461,Historical!$B$7:$B$1446,0))*IF(AH461="n/a",1.03,IF(AH461&lt;0,1.01,IF(AH461&gt;10,1.1,(1+AH461/100))))</f>
        <v>3.5200000000000005</v>
      </c>
      <c r="AS461" s="832">
        <f t="shared" si="131"/>
        <v>3.8720000000000008</v>
      </c>
      <c r="AT461" s="832">
        <f t="shared" si="120"/>
        <v>4.2425504000000007</v>
      </c>
      <c r="AU461" s="832">
        <f t="shared" si="120"/>
        <v>4.6485624732800002</v>
      </c>
      <c r="AV461" s="832">
        <f t="shared" si="120"/>
        <v>5.0934299019728959</v>
      </c>
      <c r="AW461" s="822">
        <f t="shared" si="132"/>
        <v>21.376542775252901</v>
      </c>
      <c r="AX461" s="839">
        <f t="shared" si="133"/>
        <v>10.358357695039444</v>
      </c>
      <c r="AY461" s="998">
        <v>1.26</v>
      </c>
      <c r="AZ461" s="835">
        <v>29.99</v>
      </c>
      <c r="BA461" s="835">
        <v>-7.76</v>
      </c>
      <c r="BB461" s="835">
        <v>1.66</v>
      </c>
      <c r="BC461" s="835">
        <v>3.55</v>
      </c>
      <c r="BD461" s="964"/>
      <c r="BE461" s="666">
        <v>2004</v>
      </c>
      <c r="BF461" s="948" t="e">
        <f>#VALUE!</f>
        <v>#VALUE!</v>
      </c>
      <c r="BG461" s="895">
        <v>7.6</v>
      </c>
    </row>
    <row r="462" spans="1:59" ht="11.25" customHeight="1" x14ac:dyDescent="0.2">
      <c r="A462" s="13" t="s">
        <v>2226</v>
      </c>
      <c r="B462" s="633" t="s">
        <v>2227</v>
      </c>
      <c r="C462" s="994" t="s">
        <v>154</v>
      </c>
      <c r="D462" s="994" t="s">
        <v>4386</v>
      </c>
      <c r="E462" s="794">
        <v>5</v>
      </c>
      <c r="F462" s="526">
        <v>863</v>
      </c>
      <c r="G462" s="526" t="s">
        <v>106</v>
      </c>
      <c r="H462" s="526" t="s">
        <v>106</v>
      </c>
      <c r="I462" s="926">
        <v>129.76</v>
      </c>
      <c r="J462" s="704">
        <f t="shared" si="121"/>
        <v>1.9882860665844639</v>
      </c>
      <c r="K462" s="929">
        <v>0.64500000000000002</v>
      </c>
      <c r="L462" s="641">
        <v>4</v>
      </c>
      <c r="M462" s="695">
        <f t="shared" si="122"/>
        <v>2.58</v>
      </c>
      <c r="N462" s="923" t="s">
        <v>4468</v>
      </c>
      <c r="O462" s="797">
        <v>0.5625</v>
      </c>
      <c r="P462" s="917">
        <v>43510</v>
      </c>
      <c r="Q462" s="917">
        <v>43532</v>
      </c>
      <c r="R462" s="695">
        <f t="shared" si="123"/>
        <v>14.66666666666667</v>
      </c>
      <c r="S462" s="761">
        <f>IF(INDEX(Historical!$D$7:$D$1439,MATCH(B462,Historical!$B$7:$B$1446,0))=0,"n/a",(INDEX(Historical!$C$7:$C$1439,MATCH(B462,Historical!$B$7:$B$1446,0))/INDEX(Historical!$D$7:$D$1439,MATCH(B462,Historical!$B$7:$B$1446,0))-1)*100)</f>
        <v>8.1730769230769162</v>
      </c>
      <c r="T462" s="761">
        <f>IF(INDEX(Historical!$F$7:$F$1432,MATCH(B462,Historical!$B$7:$B$1446,0))=0,"n/a",((INDEX(Historical!$C$7:$C$1439,MATCH(B462,Historical!$B$7:$B$1446,0))/INDEX(Historical!$F$7:$F$1432,MATCH(B462,Historical!$B$7:$B$1446,0)))^(1/3)-1)*100)</f>
        <v>4.0041911525952045</v>
      </c>
      <c r="U462" s="761">
        <f>IF(INDEX(Historical!$H$7:$H$1432,MATCH(B462,Historical!$B$7:$B$1446,0))=0,"n/a",((INDEX(Historical!$C$7:$C$1439,MATCH(B462,Historical!$B$7:$B$1446,0))/INDEX(Historical!$H$7:$H$1432,MATCH(B462,Historical!$B$7:$B$1446,0)))^(1/5)-1)*100)</f>
        <v>2.7981477212414285</v>
      </c>
      <c r="V462" s="761">
        <f>IF(INDEX(Historical!$O$7:$O$1432,MATCH(B462,Historical!$B$7:$B$1446,0))=0,"n/a",((INDEX(Historical!$C$7:$C$1439,MATCH(B462,Historical!$B$7:$B$1446,0))/INDEX(Historical!$O$7:$O$1432,MATCH(B462,Historical!$B$7:$B$1446,0)))^(1/10)-1)*100)</f>
        <v>1.812820054538955</v>
      </c>
      <c r="W462" s="762">
        <f t="shared" si="124"/>
        <v>1.5435330794335607</v>
      </c>
      <c r="X462" s="763" t="str">
        <f t="shared" si="125"/>
        <v>n/a</v>
      </c>
      <c r="Y462" s="928"/>
      <c r="Z462" s="704">
        <f t="shared" si="126"/>
        <v>78.181818181818187</v>
      </c>
      <c r="AA462" s="937">
        <f t="shared" si="127"/>
        <v>39.32121212121212</v>
      </c>
      <c r="AB462" s="641">
        <v>12</v>
      </c>
      <c r="AC462" s="918">
        <v>3.3</v>
      </c>
      <c r="AD462" s="918">
        <v>3.64</v>
      </c>
      <c r="AE462" s="918">
        <v>5.47</v>
      </c>
      <c r="AF462" s="918">
        <v>13.35</v>
      </c>
      <c r="AG462" s="918">
        <v>26.400000000000002</v>
      </c>
      <c r="AH462" s="918">
        <v>102.8</v>
      </c>
      <c r="AI462" s="918">
        <v>15.67</v>
      </c>
      <c r="AJ462" s="918">
        <v>-5.3</v>
      </c>
      <c r="AK462" s="918">
        <v>10.8</v>
      </c>
      <c r="AL462" s="930">
        <v>134370</v>
      </c>
      <c r="AM462" s="924">
        <v>11.4</v>
      </c>
      <c r="AN462" s="918">
        <v>1.3</v>
      </c>
      <c r="AO462" s="804">
        <f t="shared" si="128"/>
        <v>-34.534778333386228</v>
      </c>
      <c r="AP462" s="805">
        <f t="shared" si="129"/>
        <v>4.7864337878258922</v>
      </c>
      <c r="AQ462" s="938">
        <f t="shared" si="130"/>
        <v>383.01745163695546</v>
      </c>
      <c r="AR462" s="704">
        <f>INDEX(Historical!$C$7:$C$1439,MATCH(B462,Historical!$B$7:$B$1446,0))*IF(AH462="n/a",1.03,IF(AH462&lt;0,1.01,IF(AH462&gt;10,1.1,(1+AH462/100))))</f>
        <v>2.4750000000000001</v>
      </c>
      <c r="AS462" s="937">
        <f t="shared" si="131"/>
        <v>2.7225000000000001</v>
      </c>
      <c r="AT462" s="937">
        <f t="shared" si="120"/>
        <v>2.9947500000000002</v>
      </c>
      <c r="AU462" s="937">
        <f t="shared" si="120"/>
        <v>3.2942250000000004</v>
      </c>
      <c r="AV462" s="937">
        <f t="shared" si="120"/>
        <v>3.6236475000000006</v>
      </c>
      <c r="AW462" s="704">
        <f t="shared" si="132"/>
        <v>15.110122500000001</v>
      </c>
      <c r="AX462" s="812">
        <f t="shared" si="133"/>
        <v>11.644669004315661</v>
      </c>
      <c r="AY462" s="997">
        <v>0.32</v>
      </c>
      <c r="AZ462" s="924">
        <v>72.099999999999994</v>
      </c>
      <c r="BA462" s="924">
        <v>-1.79</v>
      </c>
      <c r="BB462" s="924">
        <v>5.7700000000000005</v>
      </c>
      <c r="BC462" s="924">
        <v>18.899999999999999</v>
      </c>
      <c r="BE462" s="666">
        <v>2015</v>
      </c>
      <c r="BF462" s="948" t="e">
        <f>#VALUE!</f>
        <v>#VALUE!</v>
      </c>
      <c r="BG462" s="933">
        <v>7.3999999999999995</v>
      </c>
    </row>
    <row r="463" spans="1:59" ht="11.25" customHeight="1" x14ac:dyDescent="0.2">
      <c r="A463" s="537" t="s">
        <v>1409</v>
      </c>
      <c r="B463" s="927" t="s">
        <v>1410</v>
      </c>
      <c r="C463" s="994" t="s">
        <v>108</v>
      </c>
      <c r="D463" s="994" t="s">
        <v>4372</v>
      </c>
      <c r="E463" s="794">
        <v>8</v>
      </c>
      <c r="F463" s="526">
        <v>512</v>
      </c>
      <c r="G463" s="526" t="s">
        <v>106</v>
      </c>
      <c r="H463" s="526" t="s">
        <v>106</v>
      </c>
      <c r="I463" s="926">
        <v>27.37</v>
      </c>
      <c r="J463" s="704">
        <f t="shared" si="121"/>
        <v>4.9689440993788825</v>
      </c>
      <c r="K463" s="929">
        <v>0.34</v>
      </c>
      <c r="L463" s="641">
        <v>4</v>
      </c>
      <c r="M463" s="695">
        <f t="shared" si="122"/>
        <v>1.36</v>
      </c>
      <c r="N463" s="923" t="s">
        <v>1526</v>
      </c>
      <c r="O463" s="797">
        <v>0.28000000000000003</v>
      </c>
      <c r="P463" s="917">
        <v>43262</v>
      </c>
      <c r="Q463" s="917">
        <v>43290</v>
      </c>
      <c r="R463" s="695">
        <f t="shared" si="123"/>
        <v>21.428571428571423</v>
      </c>
      <c r="S463" s="761">
        <f>IF(INDEX(Historical!$D$7:$D$1439,MATCH(B463,Historical!$B$7:$B$1446,0))=0,"n/a",(INDEX(Historical!$C$7:$C$1439,MATCH(B463,Historical!$B$7:$B$1446,0))/INDEX(Historical!$D$7:$D$1439,MATCH(B463,Historical!$B$7:$B$1446,0))-1)*100)</f>
        <v>24</v>
      </c>
      <c r="T463" s="761">
        <f>IF(INDEX(Historical!$F$7:$F$1432,MATCH(B463,Historical!$B$7:$B$1446,0))=0,"n/a",((INDEX(Historical!$C$7:$C$1439,MATCH(B463,Historical!$B$7:$B$1446,0))/INDEX(Historical!$F$7:$F$1432,MATCH(B463,Historical!$B$7:$B$1446,0)))^(1/3)-1)*100)</f>
        <v>19.866105802463508</v>
      </c>
      <c r="U463" s="761">
        <f>IF(INDEX(Historical!$H$7:$H$1432,MATCH(B463,Historical!$B$7:$B$1446,0))=0,"n/a",((INDEX(Historical!$C$7:$C$1439,MATCH(B463,Historical!$B$7:$B$1446,0))/INDEX(Historical!$H$7:$H$1432,MATCH(B463,Historical!$B$7:$B$1446,0)))^(1/5)-1)*100)</f>
        <v>19.91964554448078</v>
      </c>
      <c r="V463" s="761">
        <f>IF(INDEX(Historical!$O$7:$O$1432,MATCH(B463,Historical!$B$7:$B$1446,0))=0,"n/a",((INDEX(Historical!$C$7:$C$1439,MATCH(B463,Historical!$B$7:$B$1446,0))/INDEX(Historical!$O$7:$O$1432,MATCH(B463,Historical!$B$7:$B$1446,0)))^(1/10)-1)*100)</f>
        <v>2.5923658862717858</v>
      </c>
      <c r="W463" s="762">
        <f t="shared" si="124"/>
        <v>7.6839637683738555</v>
      </c>
      <c r="X463" s="763">
        <f t="shared" si="125"/>
        <v>1.1317980423000444</v>
      </c>
      <c r="Y463" s="728"/>
      <c r="Z463" s="704" t="str">
        <f t="shared" si="126"/>
        <v>n/a</v>
      </c>
      <c r="AA463" s="937" t="str">
        <f t="shared" si="127"/>
        <v>n/a</v>
      </c>
      <c r="AB463" s="641">
        <v>3</v>
      </c>
      <c r="AC463" s="918">
        <v>-0.82</v>
      </c>
      <c r="AD463" s="918" t="s">
        <v>137</v>
      </c>
      <c r="AE463" s="918">
        <v>0.8</v>
      </c>
      <c r="AF463" s="918">
        <v>0.65</v>
      </c>
      <c r="AG463" s="918">
        <v>-0.5</v>
      </c>
      <c r="AH463" s="920">
        <v>-69.199999999999989</v>
      </c>
      <c r="AI463" s="920">
        <v>678.7</v>
      </c>
      <c r="AJ463" s="918">
        <v>17.599999999999998</v>
      </c>
      <c r="AK463" s="918">
        <v>8</v>
      </c>
      <c r="AL463" s="930">
        <v>2390</v>
      </c>
      <c r="AM463" s="924">
        <v>0.8</v>
      </c>
      <c r="AN463" s="918">
        <v>0.61</v>
      </c>
      <c r="AO463" s="804" t="str">
        <f t="shared" si="128"/>
        <v>n/a</v>
      </c>
      <c r="AP463" s="805">
        <f t="shared" si="129"/>
        <v>24.88858964385966</v>
      </c>
      <c r="AQ463" s="938" t="str">
        <f t="shared" si="130"/>
        <v>n/a</v>
      </c>
      <c r="AR463" s="704">
        <f>INDEX(Historical!$C$7:$C$1439,MATCH(B463,Historical!$B$7:$B$1446,0))*IF(AH463="n/a",1.03,IF(AH463&lt;0,1.01,IF(AH463&gt;10,1.1,(1+AH463/100))))</f>
        <v>1.2524</v>
      </c>
      <c r="AS463" s="937">
        <f t="shared" si="131"/>
        <v>1.37764</v>
      </c>
      <c r="AT463" s="937">
        <f t="shared" si="120"/>
        <v>1.4878512000000002</v>
      </c>
      <c r="AU463" s="937">
        <f t="shared" si="120"/>
        <v>1.6068792960000002</v>
      </c>
      <c r="AV463" s="937">
        <f t="shared" si="120"/>
        <v>1.7354296396800004</v>
      </c>
      <c r="AW463" s="704">
        <f t="shared" si="132"/>
        <v>7.4602001356800018</v>
      </c>
      <c r="AX463" s="812">
        <f t="shared" si="133"/>
        <v>27.256851062038734</v>
      </c>
      <c r="AY463" s="997">
        <v>1.69</v>
      </c>
      <c r="AZ463" s="924">
        <v>17.72</v>
      </c>
      <c r="BA463" s="924">
        <v>-33.03</v>
      </c>
      <c r="BB463" s="924">
        <v>-5.87</v>
      </c>
      <c r="BC463" s="924">
        <v>-9.09</v>
      </c>
      <c r="BE463" s="666">
        <v>2011</v>
      </c>
      <c r="BF463" s="948" t="e">
        <f>#VALUE!</f>
        <v>#VALUE!</v>
      </c>
      <c r="BG463" s="933">
        <v>-0.2</v>
      </c>
    </row>
    <row r="464" spans="1:59" ht="11.25" customHeight="1" x14ac:dyDescent="0.2">
      <c r="A464" s="611" t="s">
        <v>1411</v>
      </c>
      <c r="B464" s="927" t="s">
        <v>1412</v>
      </c>
      <c r="C464" s="994" t="s">
        <v>154</v>
      </c>
      <c r="D464" s="994" t="s">
        <v>4361</v>
      </c>
      <c r="E464" s="794">
        <v>9</v>
      </c>
      <c r="F464" s="526">
        <v>465</v>
      </c>
      <c r="G464" s="526" t="s">
        <v>106</v>
      </c>
      <c r="H464" s="526" t="s">
        <v>106</v>
      </c>
      <c r="I464" s="926">
        <v>31</v>
      </c>
      <c r="J464" s="704">
        <f t="shared" si="121"/>
        <v>1.0967741935483872</v>
      </c>
      <c r="K464" s="929">
        <v>8.5000000000000006E-2</v>
      </c>
      <c r="L464" s="641">
        <v>4</v>
      </c>
      <c r="M464" s="695">
        <f t="shared" si="122"/>
        <v>0.34</v>
      </c>
      <c r="N464" s="923" t="s">
        <v>506</v>
      </c>
      <c r="O464" s="797">
        <v>7.0000000000000007E-2</v>
      </c>
      <c r="P464" s="917">
        <v>43545</v>
      </c>
      <c r="Q464" s="917">
        <v>43560</v>
      </c>
      <c r="R464" s="695">
        <f t="shared" si="123"/>
        <v>21.428571428571423</v>
      </c>
      <c r="S464" s="761">
        <f>IF(INDEX(Historical!$D$7:$D$1439,MATCH(B464,Historical!$B$7:$B$1446,0))=0,"n/a",(INDEX(Historical!$C$7:$C$1439,MATCH(B464,Historical!$B$7:$B$1446,0))/INDEX(Historical!$D$7:$D$1439,MATCH(B464,Historical!$B$7:$B$1446,0))-1)*100)</f>
        <v>33.333333333333329</v>
      </c>
      <c r="T464" s="761">
        <f>IF(INDEX(Historical!$F$7:$F$1432,MATCH(B464,Historical!$B$7:$B$1446,0))=0,"n/a",((INDEX(Historical!$C$7:$C$1439,MATCH(B464,Historical!$B$7:$B$1446,0))/INDEX(Historical!$F$7:$F$1432,MATCH(B464,Historical!$B$7:$B$1446,0)))^(1/3)-1)*100)</f>
        <v>20.507113208761506</v>
      </c>
      <c r="U464" s="761">
        <f>IF(INDEX(Historical!$H$7:$H$1432,MATCH(B464,Historical!$B$7:$B$1446,0))=0,"n/a",((INDEX(Historical!$C$7:$C$1439,MATCH(B464,Historical!$B$7:$B$1446,0))/INDEX(Historical!$H$7:$H$1432,MATCH(B464,Historical!$B$7:$B$1446,0)))^(1/5)-1)*100)</f>
        <v>19.479126317807506</v>
      </c>
      <c r="V464" s="761" t="str">
        <f>IF(INDEX(Historical!$O$7:$O$1432,MATCH(B464,Historical!$B$7:$B$1446,0))=0,"n/a",((INDEX(Historical!$C$7:$C$1439,MATCH(B464,Historical!$B$7:$B$1446,0))/INDEX(Historical!$O$7:$O$1432,MATCH(B464,Historical!$B$7:$B$1446,0)))^(1/10)-1)*100)</f>
        <v>n/a</v>
      </c>
      <c r="W464" s="762" t="str">
        <f t="shared" si="124"/>
        <v>n/a</v>
      </c>
      <c r="X464" s="763">
        <f t="shared" si="125"/>
        <v>0.48096608192117296</v>
      </c>
      <c r="Y464" s="927"/>
      <c r="Z464" s="704">
        <f t="shared" si="126"/>
        <v>30.630630630630627</v>
      </c>
      <c r="AA464" s="937">
        <f t="shared" si="127"/>
        <v>27.927927927927925</v>
      </c>
      <c r="AB464" s="641">
        <v>12</v>
      </c>
      <c r="AC464" s="918">
        <v>1.1100000000000001</v>
      </c>
      <c r="AD464" s="918">
        <v>2.3199999999999998</v>
      </c>
      <c r="AE464" s="918">
        <v>5.94</v>
      </c>
      <c r="AF464" s="918">
        <v>4.66</v>
      </c>
      <c r="AG464" s="918">
        <v>18.7</v>
      </c>
      <c r="AH464" s="918">
        <v>33</v>
      </c>
      <c r="AI464" s="918">
        <v>12.02</v>
      </c>
      <c r="AJ464" s="918">
        <v>40.5</v>
      </c>
      <c r="AK464" s="918">
        <v>12</v>
      </c>
      <c r="AL464" s="930">
        <v>627.44000000000005</v>
      </c>
      <c r="AM464" s="924">
        <v>17.399999999999999</v>
      </c>
      <c r="AN464" s="918">
        <v>0</v>
      </c>
      <c r="AO464" s="804">
        <f t="shared" si="128"/>
        <v>-7.3520274165720316</v>
      </c>
      <c r="AP464" s="805">
        <f t="shared" si="129"/>
        <v>20.575900511355893</v>
      </c>
      <c r="AQ464" s="938">
        <f t="shared" si="130"/>
        <v>140.50330941972885</v>
      </c>
      <c r="AR464" s="704">
        <f>INDEX(Historical!$C$7:$C$1439,MATCH(B464,Historical!$B$7:$B$1446,0))*IF(AH464="n/a",1.03,IF(AH464&lt;0,1.01,IF(AH464&gt;10,1.1,(1+AH464/100))))</f>
        <v>0.30800000000000005</v>
      </c>
      <c r="AS464" s="937">
        <f t="shared" si="131"/>
        <v>0.3388000000000001</v>
      </c>
      <c r="AT464" s="937">
        <f t="shared" si="120"/>
        <v>0.37268000000000012</v>
      </c>
      <c r="AU464" s="937">
        <f t="shared" si="120"/>
        <v>0.40994800000000015</v>
      </c>
      <c r="AV464" s="937">
        <f t="shared" si="120"/>
        <v>0.4509428000000002</v>
      </c>
      <c r="AW464" s="704">
        <f t="shared" si="132"/>
        <v>1.8803708000000006</v>
      </c>
      <c r="AX464" s="812">
        <f t="shared" si="133"/>
        <v>6.0657122580645177</v>
      </c>
      <c r="AY464" s="997">
        <v>1.1499999999999999</v>
      </c>
      <c r="AZ464" s="924">
        <v>42.27</v>
      </c>
      <c r="BA464" s="924">
        <v>-24.9</v>
      </c>
      <c r="BB464" s="924">
        <v>13.4</v>
      </c>
      <c r="BC464" s="924">
        <v>1.8800000000000001</v>
      </c>
      <c r="BE464" s="666">
        <v>2011</v>
      </c>
      <c r="BF464" s="948" t="e">
        <f>#VALUE!</f>
        <v>#VALUE!</v>
      </c>
      <c r="BG464" s="933">
        <v>16.3</v>
      </c>
    </row>
    <row r="465" spans="1:59" ht="11.25" customHeight="1" x14ac:dyDescent="0.2">
      <c r="A465" s="537" t="s">
        <v>1419</v>
      </c>
      <c r="B465" s="927" t="s">
        <v>1420</v>
      </c>
      <c r="C465" s="994" t="s">
        <v>128</v>
      </c>
      <c r="D465" s="994" t="s">
        <v>4364</v>
      </c>
      <c r="E465" s="794">
        <v>11</v>
      </c>
      <c r="F465" s="526">
        <v>314</v>
      </c>
      <c r="G465" s="526" t="s">
        <v>106</v>
      </c>
      <c r="H465" s="526" t="s">
        <v>106</v>
      </c>
      <c r="I465" s="926">
        <v>23.53</v>
      </c>
      <c r="J465" s="704">
        <f t="shared" si="121"/>
        <v>1.274968125796855</v>
      </c>
      <c r="K465" s="929">
        <v>7.4999999999999997E-2</v>
      </c>
      <c r="L465" s="641">
        <v>4</v>
      </c>
      <c r="M465" s="695">
        <f t="shared" si="122"/>
        <v>0.3</v>
      </c>
      <c r="N465" s="923" t="s">
        <v>572</v>
      </c>
      <c r="O465" s="797">
        <v>6.25E-2</v>
      </c>
      <c r="P465" s="917">
        <v>43462</v>
      </c>
      <c r="Q465" s="917">
        <v>43480</v>
      </c>
      <c r="R465" s="695">
        <f t="shared" si="123"/>
        <v>19.999999999999996</v>
      </c>
      <c r="S465" s="761">
        <f>IF(INDEX(Historical!$D$7:$D$1439,MATCH(B465,Historical!$B$7:$B$1446,0))=0,"n/a",(INDEX(Historical!$C$7:$C$1439,MATCH(B465,Historical!$B$7:$B$1446,0))/INDEX(Historical!$D$7:$D$1439,MATCH(B465,Historical!$B$7:$B$1446,0))-1)*100)</f>
        <v>13.636363636363647</v>
      </c>
      <c r="T465" s="761">
        <f>IF(INDEX(Historical!$F$7:$F$1432,MATCH(B465,Historical!$B$7:$B$1446,0))=0,"n/a",((INDEX(Historical!$C$7:$C$1439,MATCH(B465,Historical!$B$7:$B$1446,0))/INDEX(Historical!$F$7:$F$1432,MATCH(B465,Historical!$B$7:$B$1446,0)))^(1/3)-1)*100)</f>
        <v>11.57215834702825</v>
      </c>
      <c r="U465" s="761">
        <f>IF(INDEX(Historical!$H$7:$H$1432,MATCH(B465,Historical!$B$7:$B$1446,0))=0,"n/a",((INDEX(Historical!$C$7:$C$1439,MATCH(B465,Historical!$B$7:$B$1446,0))/INDEX(Historical!$H$7:$H$1432,MATCH(B465,Historical!$B$7:$B$1446,0)))^(1/5)-1)*100)</f>
        <v>10.756634324829006</v>
      </c>
      <c r="V465" s="761" t="str">
        <f>IF(INDEX(Historical!$O$7:$O$1432,MATCH(B465,Historical!$B$7:$B$1446,0))=0,"n/a",((INDEX(Historical!$C$7:$C$1439,MATCH(B465,Historical!$B$7:$B$1446,0))/INDEX(Historical!$O$7:$O$1432,MATCH(B465,Historical!$B$7:$B$1446,0)))^(1/10)-1)*100)</f>
        <v>n/a</v>
      </c>
      <c r="W465" s="762" t="str">
        <f t="shared" si="124"/>
        <v>n/a</v>
      </c>
      <c r="X465" s="763">
        <f t="shared" si="125"/>
        <v>1.0976157474315311</v>
      </c>
      <c r="Y465" s="715"/>
      <c r="Z465" s="704">
        <f t="shared" si="126"/>
        <v>68.181818181818173</v>
      </c>
      <c r="AA465" s="937">
        <f t="shared" si="127"/>
        <v>53.477272727272727</v>
      </c>
      <c r="AB465" s="641">
        <v>10</v>
      </c>
      <c r="AC465" s="918">
        <v>0.44</v>
      </c>
      <c r="AD465" s="918">
        <v>3.61</v>
      </c>
      <c r="AE465" s="918">
        <v>3.02</v>
      </c>
      <c r="AF465" s="918">
        <v>1.92</v>
      </c>
      <c r="AG465" s="918">
        <v>3.1</v>
      </c>
      <c r="AH465" s="918">
        <v>37.4</v>
      </c>
      <c r="AI465" s="918">
        <v>53.949999999999996</v>
      </c>
      <c r="AJ465" s="918">
        <v>9.8000000000000007</v>
      </c>
      <c r="AK465" s="918">
        <v>15</v>
      </c>
      <c r="AL465" s="930">
        <v>421.66</v>
      </c>
      <c r="AM465" s="924">
        <v>11.3</v>
      </c>
      <c r="AN465" s="918">
        <v>0.45</v>
      </c>
      <c r="AO465" s="804">
        <f t="shared" si="128"/>
        <v>-41.445670276646865</v>
      </c>
      <c r="AP465" s="805">
        <f t="shared" si="129"/>
        <v>12.031602450625861</v>
      </c>
      <c r="AQ465" s="938">
        <f t="shared" si="130"/>
        <v>113.62101814648153</v>
      </c>
      <c r="AR465" s="704">
        <f>INDEX(Historical!$C$7:$C$1439,MATCH(B465,Historical!$B$7:$B$1446,0))*IF(AH465="n/a",1.03,IF(AH465&lt;0,1.01,IF(AH465&gt;10,1.1,(1+AH465/100))))</f>
        <v>0.27500000000000002</v>
      </c>
      <c r="AS465" s="937">
        <f t="shared" si="131"/>
        <v>0.30250000000000005</v>
      </c>
      <c r="AT465" s="937">
        <f t="shared" si="120"/>
        <v>0.3327500000000001</v>
      </c>
      <c r="AU465" s="937">
        <f t="shared" si="120"/>
        <v>0.36602500000000016</v>
      </c>
      <c r="AV465" s="937">
        <f t="shared" si="120"/>
        <v>0.40262750000000019</v>
      </c>
      <c r="AW465" s="704">
        <f t="shared" si="132"/>
        <v>1.6789025000000006</v>
      </c>
      <c r="AX465" s="812">
        <f t="shared" si="133"/>
        <v>7.1351572460688502</v>
      </c>
      <c r="AY465" s="997">
        <v>0.99</v>
      </c>
      <c r="AZ465" s="924">
        <v>30.220000000000002</v>
      </c>
      <c r="BA465" s="924">
        <v>-29.59</v>
      </c>
      <c r="BB465" s="924">
        <v>2.74</v>
      </c>
      <c r="BC465" s="924">
        <v>-5.0200000000000005</v>
      </c>
      <c r="BE465" s="666">
        <v>2009</v>
      </c>
      <c r="BF465" s="948" t="e">
        <f>#VALUE!</f>
        <v>#VALUE!</v>
      </c>
      <c r="BG465" s="933">
        <v>1.6</v>
      </c>
    </row>
    <row r="466" spans="1:59" ht="11.25" customHeight="1" x14ac:dyDescent="0.2">
      <c r="A466" s="611" t="s">
        <v>669</v>
      </c>
      <c r="B466" s="927" t="s">
        <v>670</v>
      </c>
      <c r="C466" s="994" t="s">
        <v>112</v>
      </c>
      <c r="D466" s="994" t="s">
        <v>4382</v>
      </c>
      <c r="E466" s="794">
        <v>16</v>
      </c>
      <c r="F466" s="526">
        <v>218</v>
      </c>
      <c r="G466" s="526" t="s">
        <v>115</v>
      </c>
      <c r="H466" s="526" t="s">
        <v>115</v>
      </c>
      <c r="I466" s="926">
        <v>300.16000000000003</v>
      </c>
      <c r="J466" s="704">
        <f t="shared" si="121"/>
        <v>2.931769722814499</v>
      </c>
      <c r="K466" s="929">
        <v>2.2000000000000002</v>
      </c>
      <c r="L466" s="641">
        <v>4</v>
      </c>
      <c r="M466" s="695">
        <f t="shared" si="122"/>
        <v>8.8000000000000007</v>
      </c>
      <c r="N466" s="923" t="s">
        <v>152</v>
      </c>
      <c r="O466" s="797">
        <v>2</v>
      </c>
      <c r="P466" s="917">
        <v>43434</v>
      </c>
      <c r="Q466" s="917">
        <v>43462</v>
      </c>
      <c r="R466" s="695">
        <f t="shared" si="123"/>
        <v>10.000000000000009</v>
      </c>
      <c r="S466" s="761">
        <f>IF(INDEX(Historical!$D$7:$D$1439,MATCH(B466,Historical!$B$7:$B$1446,0))=0,"n/a",(INDEX(Historical!$C$7:$C$1439,MATCH(B466,Historical!$B$7:$B$1446,0))/INDEX(Historical!$D$7:$D$1439,MATCH(B466,Historical!$B$7:$B$1446,0))-1)*100)</f>
        <v>9.9195710455763919</v>
      </c>
      <c r="T466" s="761">
        <f>IF(INDEX(Historical!$F$7:$F$1432,MATCH(B466,Historical!$B$7:$B$1446,0))=0,"n/a",((INDEX(Historical!$C$7:$C$1439,MATCH(B466,Historical!$B$7:$B$1446,0))/INDEX(Historical!$F$7:$F$1432,MATCH(B466,Historical!$B$7:$B$1446,0)))^(1/3)-1)*100)</f>
        <v>10.064241629820891</v>
      </c>
      <c r="U466" s="761">
        <f>IF(INDEX(Historical!$H$7:$H$1432,MATCH(B466,Historical!$B$7:$B$1446,0))=0,"n/a",((INDEX(Historical!$C$7:$C$1439,MATCH(B466,Historical!$B$7:$B$1446,0))/INDEX(Historical!$H$7:$H$1432,MATCH(B466,Historical!$B$7:$B$1446,0)))^(1/5)-1)*100)</f>
        <v>11.397948036276562</v>
      </c>
      <c r="V466" s="761">
        <f>IF(INDEX(Historical!$O$7:$O$1432,MATCH(B466,Historical!$B$7:$B$1446,0))=0,"n/a",((INDEX(Historical!$C$7:$C$1439,MATCH(B466,Historical!$B$7:$B$1446,0))/INDEX(Historical!$O$7:$O$1432,MATCH(B466,Historical!$B$7:$B$1446,0)))^(1/10)-1)*100)</f>
        <v>16.181311931182574</v>
      </c>
      <c r="W466" s="762">
        <f t="shared" si="124"/>
        <v>0.70438961221134866</v>
      </c>
      <c r="X466" s="763">
        <f t="shared" si="125"/>
        <v>0.80836510895578462</v>
      </c>
      <c r="Y466" s="927"/>
      <c r="Z466" s="704">
        <f t="shared" si="126"/>
        <v>50.458715596330272</v>
      </c>
      <c r="AA466" s="937">
        <f t="shared" si="127"/>
        <v>17.211009174311926</v>
      </c>
      <c r="AB466" s="641">
        <v>12</v>
      </c>
      <c r="AC466" s="918">
        <v>17.440000000000001</v>
      </c>
      <c r="AD466" s="918">
        <v>1.43</v>
      </c>
      <c r="AE466" s="918">
        <v>1.61</v>
      </c>
      <c r="AF466" s="920">
        <v>61.01</v>
      </c>
      <c r="AG466" s="920">
        <v>785.1</v>
      </c>
      <c r="AH466" s="918">
        <v>34.300000000000004</v>
      </c>
      <c r="AI466" s="918">
        <v>22.89</v>
      </c>
      <c r="AJ466" s="918">
        <v>14.099999999999998</v>
      </c>
      <c r="AK466" s="918">
        <v>12.01</v>
      </c>
      <c r="AL466" s="930">
        <v>86330</v>
      </c>
      <c r="AM466" s="924">
        <v>0.1</v>
      </c>
      <c r="AN466" s="918">
        <v>10.119999999999999</v>
      </c>
      <c r="AO466" s="804">
        <f t="shared" si="128"/>
        <v>-2.8812914152208648</v>
      </c>
      <c r="AP466" s="805">
        <f t="shared" si="129"/>
        <v>14.329717759091061</v>
      </c>
      <c r="AQ466" s="938">
        <f t="shared" si="130"/>
        <v>583.14425667880084</v>
      </c>
      <c r="AR466" s="704">
        <f>INDEX(Historical!$C$7:$C$1439,MATCH(B466,Historical!$B$7:$B$1446,0))*IF(AH466="n/a",1.03,IF(AH466&lt;0,1.01,IF(AH466&gt;10,1.1,(1+AH466/100))))</f>
        <v>9.02</v>
      </c>
      <c r="AS466" s="937">
        <f t="shared" si="131"/>
        <v>9.9220000000000006</v>
      </c>
      <c r="AT466" s="937">
        <f t="shared" si="120"/>
        <v>10.914200000000001</v>
      </c>
      <c r="AU466" s="937">
        <f t="shared" si="120"/>
        <v>12.005620000000002</v>
      </c>
      <c r="AV466" s="937">
        <f t="shared" si="120"/>
        <v>13.206182000000004</v>
      </c>
      <c r="AW466" s="704">
        <f t="shared" si="132"/>
        <v>55.068002000000007</v>
      </c>
      <c r="AX466" s="812">
        <f t="shared" si="133"/>
        <v>18.346216018123666</v>
      </c>
      <c r="AY466" s="997">
        <v>0.98</v>
      </c>
      <c r="AZ466" s="924">
        <v>24.45</v>
      </c>
      <c r="BA466" s="924">
        <v>-17.080000000000002</v>
      </c>
      <c r="BB466" s="924">
        <v>0.83</v>
      </c>
      <c r="BC466" s="924">
        <v>-2.04</v>
      </c>
      <c r="BE466" s="666">
        <v>2003</v>
      </c>
      <c r="BF466" s="948" t="e">
        <f>#VALUE!</f>
        <v>#VALUE!</v>
      </c>
      <c r="BG466" s="933">
        <v>11.1</v>
      </c>
    </row>
    <row r="467" spans="1:59" ht="11.25" customHeight="1" x14ac:dyDescent="0.2">
      <c r="A467" s="611" t="s">
        <v>1421</v>
      </c>
      <c r="B467" s="927" t="s">
        <v>1422</v>
      </c>
      <c r="C467" s="994" t="s">
        <v>108</v>
      </c>
      <c r="D467" s="994" t="s">
        <v>118</v>
      </c>
      <c r="E467" s="794">
        <v>9</v>
      </c>
      <c r="F467" s="526">
        <v>419</v>
      </c>
      <c r="G467" s="526" t="s">
        <v>115</v>
      </c>
      <c r="H467" s="526" t="s">
        <v>115</v>
      </c>
      <c r="I467" s="926">
        <v>58.7</v>
      </c>
      <c r="J467" s="704">
        <f t="shared" si="121"/>
        <v>2.5212947189097101</v>
      </c>
      <c r="K467" s="929">
        <v>0.37</v>
      </c>
      <c r="L467" s="641">
        <v>4</v>
      </c>
      <c r="M467" s="695">
        <f t="shared" si="122"/>
        <v>1.48</v>
      </c>
      <c r="N467" s="923" t="s">
        <v>140</v>
      </c>
      <c r="O467" s="797">
        <v>0.33</v>
      </c>
      <c r="P467" s="917">
        <v>43474</v>
      </c>
      <c r="Q467" s="917">
        <v>43497</v>
      </c>
      <c r="R467" s="695">
        <f t="shared" si="123"/>
        <v>12.121212121212114</v>
      </c>
      <c r="S467" s="761">
        <f>IF(INDEX(Historical!$D$7:$D$1439,MATCH(B467,Historical!$B$7:$B$1446,0))=0,"n/a",(INDEX(Historical!$C$7:$C$1439,MATCH(B467,Historical!$B$7:$B$1446,0))/INDEX(Historical!$D$7:$D$1439,MATCH(B467,Historical!$B$7:$B$1446,0))-1)*100)</f>
        <v>13.793103448275868</v>
      </c>
      <c r="T467" s="761">
        <f>IF(INDEX(Historical!$F$7:$F$1432,MATCH(B467,Historical!$B$7:$B$1446,0))=0,"n/a",((INDEX(Historical!$C$7:$C$1439,MATCH(B467,Historical!$B$7:$B$1446,0))/INDEX(Historical!$F$7:$F$1432,MATCH(B467,Historical!$B$7:$B$1446,0)))^(1/3)-1)*100)</f>
        <v>18.166575046750122</v>
      </c>
      <c r="U467" s="761">
        <f>IF(INDEX(Historical!$H$7:$H$1432,MATCH(B467,Historical!$B$7:$B$1446,0))=0,"n/a",((INDEX(Historical!$C$7:$C$1439,MATCH(B467,Historical!$B$7:$B$1446,0))/INDEX(Historical!$H$7:$H$1432,MATCH(B467,Historical!$B$7:$B$1446,0)))^(1/5)-1)*100)</f>
        <v>22.423992536427463</v>
      </c>
      <c r="V467" s="761">
        <f>IF(INDEX(Historical!$O$7:$O$1432,MATCH(B467,Historical!$B$7:$B$1446,0))=0,"n/a",((INDEX(Historical!$C$7:$C$1439,MATCH(B467,Historical!$B$7:$B$1446,0))/INDEX(Historical!$O$7:$O$1432,MATCH(B467,Historical!$B$7:$B$1446,0)))^(1/10)-1)*100)</f>
        <v>-2.2657950703959484</v>
      </c>
      <c r="W467" s="762" t="str">
        <f t="shared" si="124"/>
        <v>n/a</v>
      </c>
      <c r="X467" s="763">
        <f t="shared" si="125"/>
        <v>2.1770866540220841</v>
      </c>
      <c r="Y467" s="715"/>
      <c r="Z467" s="704">
        <f t="shared" si="126"/>
        <v>20</v>
      </c>
      <c r="AA467" s="937">
        <f t="shared" si="127"/>
        <v>7.9324324324324325</v>
      </c>
      <c r="AB467" s="641">
        <v>12</v>
      </c>
      <c r="AC467" s="918">
        <v>7.4</v>
      </c>
      <c r="AD467" s="918">
        <v>0.74</v>
      </c>
      <c r="AE467" s="918">
        <v>0.76</v>
      </c>
      <c r="AF467" s="918">
        <v>0.87</v>
      </c>
      <c r="AG467" s="918">
        <v>10.8</v>
      </c>
      <c r="AH467" s="918">
        <v>114.5</v>
      </c>
      <c r="AI467" s="918">
        <v>12.23</v>
      </c>
      <c r="AJ467" s="918">
        <v>10.299999999999999</v>
      </c>
      <c r="AK467" s="918">
        <v>10.72</v>
      </c>
      <c r="AL467" s="930">
        <v>12570</v>
      </c>
      <c r="AM467" s="924">
        <v>0.8</v>
      </c>
      <c r="AN467" s="918">
        <v>0</v>
      </c>
      <c r="AO467" s="804">
        <f t="shared" si="128"/>
        <v>17.012854822904742</v>
      </c>
      <c r="AP467" s="805">
        <f t="shared" si="129"/>
        <v>24.945287255337174</v>
      </c>
      <c r="AQ467" s="938">
        <f t="shared" si="130"/>
        <v>-44.617627288033177</v>
      </c>
      <c r="AR467" s="704">
        <f>INDEX(Historical!$C$7:$C$1439,MATCH(B467,Historical!$B$7:$B$1446,0))*IF(AH467="n/a",1.03,IF(AH467&lt;0,1.01,IF(AH467&gt;10,1.1,(1+AH467/100))))</f>
        <v>1.4520000000000002</v>
      </c>
      <c r="AS467" s="937">
        <f t="shared" si="131"/>
        <v>1.5972000000000004</v>
      </c>
      <c r="AT467" s="937">
        <f t="shared" ref="AT467:AV486" si="135">IF($AK467="n/a",1.03*AS467,IF($AK467&lt;0,1.01*AS467,IF($AK467&gt;10,1.1*AS467,(1+$AK467/100)*AS467)))</f>
        <v>1.7569200000000005</v>
      </c>
      <c r="AU467" s="937">
        <f t="shared" si="135"/>
        <v>1.9326120000000007</v>
      </c>
      <c r="AV467" s="937">
        <f t="shared" si="135"/>
        <v>2.1258732000000009</v>
      </c>
      <c r="AW467" s="704">
        <f t="shared" si="132"/>
        <v>8.8646052000000033</v>
      </c>
      <c r="AX467" s="812">
        <f t="shared" si="133"/>
        <v>15.101542078364572</v>
      </c>
      <c r="AY467" s="997">
        <v>1.9</v>
      </c>
      <c r="AZ467" s="924">
        <v>22.11</v>
      </c>
      <c r="BA467" s="924">
        <v>-20.86</v>
      </c>
      <c r="BB467" s="924">
        <v>-2.63</v>
      </c>
      <c r="BC467" s="924">
        <v>-5.7700000000000005</v>
      </c>
      <c r="BE467" s="666">
        <v>2011</v>
      </c>
      <c r="BF467" s="948" t="e">
        <f>#VALUE!</f>
        <v>#VALUE!</v>
      </c>
      <c r="BG467" s="933">
        <v>0.6</v>
      </c>
    </row>
    <row r="468" spans="1:59" ht="11.25" customHeight="1" x14ac:dyDescent="0.2">
      <c r="A468" s="611" t="s">
        <v>667</v>
      </c>
      <c r="B468" s="927" t="s">
        <v>668</v>
      </c>
      <c r="C468" s="994" t="s">
        <v>112</v>
      </c>
      <c r="D468" s="994" t="s">
        <v>213</v>
      </c>
      <c r="E468" s="794">
        <v>16</v>
      </c>
      <c r="F468" s="526">
        <v>212</v>
      </c>
      <c r="G468" s="526" t="s">
        <v>106</v>
      </c>
      <c r="H468" s="526" t="s">
        <v>106</v>
      </c>
      <c r="I468" s="926">
        <v>96.79</v>
      </c>
      <c r="J468" s="704">
        <f t="shared" si="121"/>
        <v>1.2811240830664323</v>
      </c>
      <c r="K468" s="929">
        <v>0.31</v>
      </c>
      <c r="L468" s="641">
        <v>4</v>
      </c>
      <c r="M468" s="695">
        <f t="shared" si="122"/>
        <v>1.24</v>
      </c>
      <c r="N468" s="923" t="s">
        <v>210</v>
      </c>
      <c r="O468" s="797">
        <v>0.3</v>
      </c>
      <c r="P468" s="917">
        <v>43328</v>
      </c>
      <c r="Q468" s="917">
        <v>43343</v>
      </c>
      <c r="R468" s="695">
        <f t="shared" si="123"/>
        <v>3.3333333333333366</v>
      </c>
      <c r="S468" s="761">
        <f>IF(INDEX(Historical!$D$7:$D$1439,MATCH(B468,Historical!$B$7:$B$1446,0))=0,"n/a",(INDEX(Historical!$C$7:$C$1439,MATCH(B468,Historical!$B$7:$B$1446,0))/INDEX(Historical!$D$7:$D$1439,MATCH(B468,Historical!$B$7:$B$1446,0))-1)*100)</f>
        <v>3.3898305084745894</v>
      </c>
      <c r="T468" s="761">
        <f>IF(INDEX(Historical!$F$7:$F$1432,MATCH(B468,Historical!$B$7:$B$1446,0))=0,"n/a",((INDEX(Historical!$C$7:$C$1439,MATCH(B468,Historical!$B$7:$B$1446,0))/INDEX(Historical!$F$7:$F$1432,MATCH(B468,Historical!$B$7:$B$1446,0)))^(1/3)-1)*100)</f>
        <v>3.5116064089332433</v>
      </c>
      <c r="U468" s="761">
        <f>IF(INDEX(Historical!$H$7:$H$1432,MATCH(B468,Historical!$B$7:$B$1446,0))=0,"n/a",((INDEX(Historical!$C$7:$C$1439,MATCH(B468,Historical!$B$7:$B$1446,0))/INDEX(Historical!$H$7:$H$1432,MATCH(B468,Historical!$B$7:$B$1446,0)))^(1/5)-1)*100)</f>
        <v>20.014231947553228</v>
      </c>
      <c r="V468" s="761">
        <f>IF(INDEX(Historical!$O$7:$O$1432,MATCH(B468,Historical!$B$7:$B$1446,0))=0,"n/a",((INDEX(Historical!$C$7:$C$1439,MATCH(B468,Historical!$B$7:$B$1446,0))/INDEX(Historical!$O$7:$O$1432,MATCH(B468,Historical!$B$7:$B$1446,0)))^(1/10)-1)*100)</f>
        <v>15.450597069952444</v>
      </c>
      <c r="W468" s="762">
        <f t="shared" si="124"/>
        <v>1.2953694835829948</v>
      </c>
      <c r="X468" s="763" t="str">
        <f t="shared" si="125"/>
        <v>n/a</v>
      </c>
      <c r="Y468" s="928"/>
      <c r="Z468" s="704">
        <f t="shared" si="126"/>
        <v>64.248704663212436</v>
      </c>
      <c r="AA468" s="937">
        <f t="shared" si="127"/>
        <v>50.150259067357517</v>
      </c>
      <c r="AB468" s="641">
        <v>8</v>
      </c>
      <c r="AC468" s="918">
        <v>1.93</v>
      </c>
      <c r="AD468" s="918">
        <v>2.19</v>
      </c>
      <c r="AE468" s="918">
        <v>2.0299999999999998</v>
      </c>
      <c r="AF468" s="918">
        <v>3.77</v>
      </c>
      <c r="AG468" s="918">
        <v>6.6000000000000005</v>
      </c>
      <c r="AH468" s="918">
        <v>-2.4</v>
      </c>
      <c r="AI468" s="918">
        <v>35.17</v>
      </c>
      <c r="AJ468" s="918">
        <v>-17.299999999999997</v>
      </c>
      <c r="AK468" s="918">
        <v>22.900000000000002</v>
      </c>
      <c r="AL468" s="930">
        <v>1090</v>
      </c>
      <c r="AM468" s="924">
        <v>1.2</v>
      </c>
      <c r="AN468" s="918">
        <v>0.42</v>
      </c>
      <c r="AO468" s="804">
        <f t="shared" si="128"/>
        <v>-28.854903036737856</v>
      </c>
      <c r="AP468" s="805">
        <f t="shared" si="129"/>
        <v>21.295356030619661</v>
      </c>
      <c r="AQ468" s="938">
        <f t="shared" si="130"/>
        <v>189.87850074274445</v>
      </c>
      <c r="AR468" s="704">
        <f>INDEX(Historical!$C$7:$C$1439,MATCH(B468,Historical!$B$7:$B$1446,0))*IF(AH468="n/a",1.03,IF(AH468&lt;0,1.01,IF(AH468&gt;10,1.1,(1+AH468/100))))</f>
        <v>1.2322</v>
      </c>
      <c r="AS468" s="937">
        <f t="shared" si="131"/>
        <v>1.3554200000000001</v>
      </c>
      <c r="AT468" s="937">
        <f t="shared" si="135"/>
        <v>1.4909620000000001</v>
      </c>
      <c r="AU468" s="937">
        <f t="shared" si="135"/>
        <v>1.6400582000000004</v>
      </c>
      <c r="AV468" s="937">
        <f t="shared" si="135"/>
        <v>1.8040640200000004</v>
      </c>
      <c r="AW468" s="704">
        <f t="shared" si="132"/>
        <v>7.5227042200000014</v>
      </c>
      <c r="AX468" s="812">
        <f t="shared" si="133"/>
        <v>7.7721915693770027</v>
      </c>
      <c r="AY468" s="997">
        <v>0.32</v>
      </c>
      <c r="AZ468" s="924">
        <v>15.83</v>
      </c>
      <c r="BA468" s="924">
        <v>-11.61</v>
      </c>
      <c r="BB468" s="924">
        <v>6.419999999999999</v>
      </c>
      <c r="BC468" s="924">
        <v>2.56</v>
      </c>
      <c r="BE468" s="666">
        <v>2003</v>
      </c>
      <c r="BF468" s="948" t="e">
        <f>#VALUE!</f>
        <v>#VALUE!</v>
      </c>
      <c r="BG468" s="933">
        <v>3.5999999999999996</v>
      </c>
    </row>
    <row r="469" spans="1:59" ht="11.25" customHeight="1" x14ac:dyDescent="0.2">
      <c r="A469" s="611" t="s">
        <v>407</v>
      </c>
      <c r="B469" s="927" t="s">
        <v>408</v>
      </c>
      <c r="C469" s="994" t="s">
        <v>131</v>
      </c>
      <c r="D469" s="994" t="s">
        <v>4366</v>
      </c>
      <c r="E469" s="794">
        <v>16</v>
      </c>
      <c r="F469" s="526">
        <v>225</v>
      </c>
      <c r="G469" s="526" t="s">
        <v>37</v>
      </c>
      <c r="H469" s="526" t="s">
        <v>37</v>
      </c>
      <c r="I469" s="926">
        <v>47.13</v>
      </c>
      <c r="J469" s="704">
        <f t="shared" si="121"/>
        <v>3.0129429238277101</v>
      </c>
      <c r="K469" s="929">
        <v>0.35499999999999998</v>
      </c>
      <c r="L469" s="641">
        <v>4</v>
      </c>
      <c r="M469" s="695">
        <f t="shared" si="122"/>
        <v>1.42</v>
      </c>
      <c r="N469" s="923" t="s">
        <v>107</v>
      </c>
      <c r="O469" s="797">
        <v>0.33500000000000002</v>
      </c>
      <c r="P469" s="917">
        <v>43495</v>
      </c>
      <c r="Q469" s="917">
        <v>43511</v>
      </c>
      <c r="R469" s="695">
        <f t="shared" si="123"/>
        <v>5.9701492537313312</v>
      </c>
      <c r="S469" s="761">
        <f>IF(INDEX(Historical!$D$7:$D$1439,MATCH(B469,Historical!$B$7:$B$1446,0))=0,"n/a",(INDEX(Historical!$C$7:$C$1439,MATCH(B469,Historical!$B$7:$B$1446,0))/INDEX(Historical!$D$7:$D$1439,MATCH(B469,Historical!$B$7:$B$1446,0))-1)*100)</f>
        <v>6.3492063492063489</v>
      </c>
      <c r="T469" s="761">
        <f>IF(INDEX(Historical!$F$7:$F$1432,MATCH(B469,Historical!$B$7:$B$1446,0))=0,"n/a",((INDEX(Historical!$C$7:$C$1439,MATCH(B469,Historical!$B$7:$B$1446,0))/INDEX(Historical!$F$7:$F$1432,MATCH(B469,Historical!$B$7:$B$1446,0)))^(1/3)-1)*100)</f>
        <v>6.799865166668817</v>
      </c>
      <c r="U469" s="761">
        <f>IF(INDEX(Historical!$H$7:$H$1432,MATCH(B469,Historical!$B$7:$B$1446,0))=0,"n/a",((INDEX(Historical!$C$7:$C$1439,MATCH(B469,Historical!$B$7:$B$1446,0))/INDEX(Historical!$H$7:$H$1432,MATCH(B469,Historical!$B$7:$B$1446,0)))^(1/5)-1)*100)</f>
        <v>7.3483538217864242</v>
      </c>
      <c r="V469" s="761">
        <f>IF(INDEX(Historical!$O$7:$O$1432,MATCH(B469,Historical!$B$7:$B$1446,0))=0,"n/a",((INDEX(Historical!$C$7:$C$1439,MATCH(B469,Historical!$B$7:$B$1446,0))/INDEX(Historical!$O$7:$O$1432,MATCH(B469,Historical!$B$7:$B$1446,0)))^(1/10)-1)*100)</f>
        <v>6.7089080581391292</v>
      </c>
      <c r="W469" s="762">
        <f t="shared" si="124"/>
        <v>1.0953129418537091</v>
      </c>
      <c r="X469" s="763">
        <f t="shared" si="125"/>
        <v>1.289184881015162</v>
      </c>
      <c r="Y469" s="715"/>
      <c r="Z469" s="704">
        <f t="shared" si="126"/>
        <v>65.437788018433167</v>
      </c>
      <c r="AA469" s="937">
        <f t="shared" si="127"/>
        <v>21.718894009216591</v>
      </c>
      <c r="AB469" s="641">
        <v>12</v>
      </c>
      <c r="AC469" s="918">
        <v>2.17</v>
      </c>
      <c r="AD469" s="918">
        <v>3</v>
      </c>
      <c r="AE469" s="918">
        <v>3.14</v>
      </c>
      <c r="AF469" s="918">
        <v>2.42</v>
      </c>
      <c r="AG469" s="918">
        <v>11.5</v>
      </c>
      <c r="AH469" s="918">
        <v>13.8</v>
      </c>
      <c r="AI469" s="918">
        <v>6.97</v>
      </c>
      <c r="AJ469" s="918">
        <v>5.7</v>
      </c>
      <c r="AK469" s="918">
        <v>7.2499999999999991</v>
      </c>
      <c r="AL469" s="930">
        <v>11110</v>
      </c>
      <c r="AM469" s="924">
        <v>0.2</v>
      </c>
      <c r="AN469" s="918">
        <v>1.3</v>
      </c>
      <c r="AO469" s="804">
        <f t="shared" si="128"/>
        <v>-11.357597263602457</v>
      </c>
      <c r="AP469" s="805">
        <f t="shared" si="129"/>
        <v>10.361296745614133</v>
      </c>
      <c r="AQ469" s="938">
        <f t="shared" si="130"/>
        <v>52.839383380512174</v>
      </c>
      <c r="AR469" s="704">
        <f>INDEX(Historical!$C$7:$C$1439,MATCH(B469,Historical!$B$7:$B$1446,0))*IF(AH469="n/a",1.03,IF(AH469&lt;0,1.01,IF(AH469&gt;10,1.1,(1+AH469/100))))</f>
        <v>1.4740000000000002</v>
      </c>
      <c r="AS469" s="937">
        <f t="shared" si="131"/>
        <v>1.5767378000000003</v>
      </c>
      <c r="AT469" s="937">
        <f t="shared" si="135"/>
        <v>1.6910512905000004</v>
      </c>
      <c r="AU469" s="937">
        <f t="shared" si="135"/>
        <v>1.8136525090612503</v>
      </c>
      <c r="AV469" s="937">
        <f t="shared" si="135"/>
        <v>1.9451423159681909</v>
      </c>
      <c r="AW469" s="704">
        <f t="shared" si="132"/>
        <v>8.5005839155294431</v>
      </c>
      <c r="AX469" s="812">
        <f t="shared" si="133"/>
        <v>18.036460673731046</v>
      </c>
      <c r="AY469" s="997">
        <v>0.32</v>
      </c>
      <c r="AZ469" s="924">
        <v>23.31</v>
      </c>
      <c r="BA469" s="924">
        <v>-1.63</v>
      </c>
      <c r="BB469" s="924">
        <v>3.94</v>
      </c>
      <c r="BC469" s="924">
        <v>7.93</v>
      </c>
      <c r="BE469" s="666">
        <v>2004</v>
      </c>
      <c r="BF469" s="948" t="e">
        <f>#VALUE!</f>
        <v>#VALUE!</v>
      </c>
      <c r="BG469" s="933">
        <v>3.4000000000000004</v>
      </c>
    </row>
    <row r="470" spans="1:59" ht="11.25" customHeight="1" x14ac:dyDescent="0.2">
      <c r="A470" s="611" t="s">
        <v>1450</v>
      </c>
      <c r="B470" s="927" t="s">
        <v>1451</v>
      </c>
      <c r="C470" s="994" t="s">
        <v>108</v>
      </c>
      <c r="D470" s="994" t="s">
        <v>4360</v>
      </c>
      <c r="E470" s="794">
        <v>6</v>
      </c>
      <c r="F470" s="526">
        <v>714</v>
      </c>
      <c r="G470" s="526" t="s">
        <v>106</v>
      </c>
      <c r="H470" s="526" t="s">
        <v>106</v>
      </c>
      <c r="I470" s="926">
        <v>6.35</v>
      </c>
      <c r="J470" s="704">
        <f t="shared" si="121"/>
        <v>7.5590551181102361</v>
      </c>
      <c r="K470" s="929">
        <v>0.12</v>
      </c>
      <c r="L470" s="641">
        <v>4</v>
      </c>
      <c r="M470" s="695">
        <f t="shared" si="122"/>
        <v>0.48</v>
      </c>
      <c r="N470" s="923" t="s">
        <v>220</v>
      </c>
      <c r="O470" s="797">
        <v>0.11</v>
      </c>
      <c r="P470" s="660">
        <v>43199</v>
      </c>
      <c r="Q470" s="660">
        <v>43206</v>
      </c>
      <c r="R470" s="695">
        <f t="shared" si="123"/>
        <v>9.0909090909090864</v>
      </c>
      <c r="S470" s="761">
        <f>IF(INDEX(Historical!$D$7:$D$1439,MATCH(B470,Historical!$B$7:$B$1446,0))=0,"n/a",(INDEX(Historical!$C$7:$C$1439,MATCH(B470,Historical!$B$7:$B$1446,0))/INDEX(Historical!$D$7:$D$1439,MATCH(B470,Historical!$B$7:$B$1446,0))-1)*100)</f>
        <v>14.634146341463406</v>
      </c>
      <c r="T470" s="761">
        <f>IF(INDEX(Historical!$F$7:$F$1432,MATCH(B470,Historical!$B$7:$B$1446,0))=0,"n/a",((INDEX(Historical!$C$7:$C$1439,MATCH(B470,Historical!$B$7:$B$1446,0))/INDEX(Historical!$F$7:$F$1432,MATCH(B470,Historical!$B$7:$B$1446,0)))^(1/3)-1)*100)</f>
        <v>13.670898594408598</v>
      </c>
      <c r="U470" s="761">
        <f>IF(INDEX(Historical!$H$7:$H$1432,MATCH(B470,Historical!$B$7:$B$1446,0))=0,"n/a",((INDEX(Historical!$C$7:$C$1439,MATCH(B470,Historical!$B$7:$B$1446,0))/INDEX(Historical!$H$7:$H$1432,MATCH(B470,Historical!$B$7:$B$1446,0)))^(1/5)-1)*100)</f>
        <v>73.378531678042492</v>
      </c>
      <c r="V470" s="761" t="str">
        <f>IF(INDEX(Historical!$O$7:$O$1432,MATCH(B470,Historical!$B$7:$B$1446,0))=0,"n/a",((INDEX(Historical!$C$7:$C$1439,MATCH(B470,Historical!$B$7:$B$1446,0))/INDEX(Historical!$O$7:$O$1432,MATCH(B470,Historical!$B$7:$B$1446,0)))^(1/10)-1)*100)</f>
        <v>n/a</v>
      </c>
      <c r="W470" s="762" t="str">
        <f t="shared" si="124"/>
        <v>n/a</v>
      </c>
      <c r="X470" s="763" t="str">
        <f t="shared" si="125"/>
        <v>n/a</v>
      </c>
      <c r="Y470" s="928"/>
      <c r="Z470" s="704">
        <f t="shared" si="126"/>
        <v>102.12765957446808</v>
      </c>
      <c r="AA470" s="937">
        <f t="shared" si="127"/>
        <v>13.51063829787234</v>
      </c>
      <c r="AB470" s="641">
        <v>12</v>
      </c>
      <c r="AC470" s="918">
        <v>0.47</v>
      </c>
      <c r="AD470" s="918" t="s">
        <v>137</v>
      </c>
      <c r="AE470" s="918">
        <v>8.9600000000000009</v>
      </c>
      <c r="AF470" s="918">
        <v>1.91</v>
      </c>
      <c r="AG470" s="918" t="s">
        <v>137</v>
      </c>
      <c r="AH470" s="918">
        <v>18.7</v>
      </c>
      <c r="AI470" s="918" t="s">
        <v>137</v>
      </c>
      <c r="AJ470" s="918" t="s">
        <v>137</v>
      </c>
      <c r="AK470" s="918" t="s">
        <v>137</v>
      </c>
      <c r="AL470" s="930">
        <v>60.9</v>
      </c>
      <c r="AM470" s="924">
        <v>26.200000000000003</v>
      </c>
      <c r="AN470" s="918">
        <v>0</v>
      </c>
      <c r="AO470" s="804">
        <f t="shared" si="128"/>
        <v>67.426948498280382</v>
      </c>
      <c r="AP470" s="805">
        <f t="shared" si="129"/>
        <v>80.937586796152729</v>
      </c>
      <c r="AQ470" s="938">
        <f t="shared" si="130"/>
        <v>7.093560650771713</v>
      </c>
      <c r="AR470" s="704">
        <f>INDEX(Historical!$C$7:$C$1439,MATCH(B470,Historical!$B$7:$B$1446,0))*IF(AH470="n/a",1.03,IF(AH470&lt;0,1.01,IF(AH470&gt;10,1.1,(1+AH470/100))))</f>
        <v>0.51700000000000002</v>
      </c>
      <c r="AS470" s="937">
        <f t="shared" si="131"/>
        <v>0.53251000000000004</v>
      </c>
      <c r="AT470" s="937">
        <f t="shared" si="135"/>
        <v>0.54848530000000006</v>
      </c>
      <c r="AU470" s="937">
        <f t="shared" si="135"/>
        <v>0.5649398590000001</v>
      </c>
      <c r="AV470" s="937">
        <f t="shared" si="135"/>
        <v>0.58188805477000016</v>
      </c>
      <c r="AW470" s="704">
        <f t="shared" si="132"/>
        <v>2.7448232137700006</v>
      </c>
      <c r="AX470" s="812">
        <f t="shared" si="133"/>
        <v>43.225562421574814</v>
      </c>
      <c r="AY470" s="997">
        <v>0.46</v>
      </c>
      <c r="AZ470" s="924">
        <v>18.91</v>
      </c>
      <c r="BA470" s="924">
        <v>-20.630000000000003</v>
      </c>
      <c r="BB470" s="924">
        <v>1.58</v>
      </c>
      <c r="BC470" s="924">
        <v>-0.77999999999999992</v>
      </c>
      <c r="BE470" s="666">
        <v>2013</v>
      </c>
      <c r="BF470" s="948" t="e">
        <f>#VALUE!</f>
        <v>#VALUE!</v>
      </c>
      <c r="BG470" s="933" t="s">
        <v>137</v>
      </c>
    </row>
    <row r="471" spans="1:59" s="840" customFormat="1" ht="11.25" customHeight="1" x14ac:dyDescent="0.2">
      <c r="A471" s="843" t="s">
        <v>4292</v>
      </c>
      <c r="B471" s="1040" t="s">
        <v>3867</v>
      </c>
      <c r="C471" s="994" t="s">
        <v>4227</v>
      </c>
      <c r="D471" s="994" t="s">
        <v>4355</v>
      </c>
      <c r="E471" s="820">
        <v>5</v>
      </c>
      <c r="F471" s="526">
        <v>830</v>
      </c>
      <c r="G471" s="1151" t="s">
        <v>106</v>
      </c>
      <c r="H471" s="1151" t="s">
        <v>106</v>
      </c>
      <c r="I471" s="821">
        <v>39.340000000000003</v>
      </c>
      <c r="J471" s="822">
        <f t="shared" si="121"/>
        <v>1.7478393492628368</v>
      </c>
      <c r="K471" s="823">
        <v>0.68759999999999999</v>
      </c>
      <c r="L471" s="824">
        <v>1</v>
      </c>
      <c r="M471" s="825">
        <f t="shared" si="122"/>
        <v>0.68759999999999999</v>
      </c>
      <c r="N471" s="826" t="s">
        <v>4293</v>
      </c>
      <c r="O471" s="827">
        <v>0.6341</v>
      </c>
      <c r="P471" s="828">
        <v>43362</v>
      </c>
      <c r="Q471" s="828">
        <v>43364</v>
      </c>
      <c r="R471" s="825">
        <f t="shared" si="123"/>
        <v>8.4371550228670547</v>
      </c>
      <c r="S471" s="761">
        <f>IF(INDEX(Historical!$D$7:$D$1439,MATCH(B471,Historical!$B$7:$B$1446,0))=0,"n/a",(INDEX(Historical!$C$7:$C$1439,MATCH(B471,Historical!$B$7:$B$1446,0))/INDEX(Historical!$D$7:$D$1439,MATCH(B471,Historical!$B$7:$B$1446,0))-1)*100)</f>
        <v>8.43715502286706</v>
      </c>
      <c r="T471" s="761">
        <f>IF(INDEX(Historical!$F$7:$F$1432,MATCH(B471,Historical!$B$7:$B$1446,0))=0,"n/a",((INDEX(Historical!$C$7:$C$1439,MATCH(B471,Historical!$B$7:$B$1446,0))/INDEX(Historical!$F$7:$F$1432,MATCH(B471,Historical!$B$7:$B$1446,0)))^(1/3)-1)*100)</f>
        <v>9.0653170384704218</v>
      </c>
      <c r="U471" s="761">
        <f>IF(INDEX(Historical!$H$7:$H$1432,MATCH(B471,Historical!$B$7:$B$1446,0))=0,"n/a",((INDEX(Historical!$C$7:$C$1439,MATCH(B471,Historical!$B$7:$B$1446,0))/INDEX(Historical!$H$7:$H$1432,MATCH(B471,Historical!$B$7:$B$1446,0)))^(1/5)-1)*100)</f>
        <v>24.486313595888287</v>
      </c>
      <c r="V471" s="761" t="str">
        <f>IF(INDEX(Historical!$O$7:$O$1432,MATCH(B471,Historical!$B$7:$B$1446,0))=0,"n/a",((INDEX(Historical!$C$7:$C$1439,MATCH(B471,Historical!$B$7:$B$1446,0))/INDEX(Historical!$O$7:$O$1432,MATCH(B471,Historical!$B$7:$B$1446,0)))^(1/10)-1)*100)</f>
        <v>n/a</v>
      </c>
      <c r="W471" s="829" t="str">
        <f t="shared" si="124"/>
        <v>n/a</v>
      </c>
      <c r="X471" s="830">
        <f t="shared" si="125"/>
        <v>1.0160296097878958</v>
      </c>
      <c r="Y471" s="841" t="s">
        <v>4296</v>
      </c>
      <c r="Z471" s="822">
        <f t="shared" si="126"/>
        <v>47.75</v>
      </c>
      <c r="AA471" s="832">
        <f t="shared" si="127"/>
        <v>27.319444444444446</v>
      </c>
      <c r="AB471" s="824">
        <v>12</v>
      </c>
      <c r="AC471" s="833">
        <v>1.44</v>
      </c>
      <c r="AD471" s="833">
        <v>2.33</v>
      </c>
      <c r="AE471" s="833">
        <v>2.5499999999999998</v>
      </c>
      <c r="AF471" s="833">
        <v>5.76</v>
      </c>
      <c r="AG471" s="833">
        <v>23.5</v>
      </c>
      <c r="AH471" s="833">
        <v>9.6</v>
      </c>
      <c r="AI471" s="833">
        <v>7.9200000000000008</v>
      </c>
      <c r="AJ471" s="833">
        <v>24.099999999999998</v>
      </c>
      <c r="AK471" s="833">
        <v>11.77</v>
      </c>
      <c r="AL471" s="834">
        <v>7020</v>
      </c>
      <c r="AM471" s="835">
        <v>6.7</v>
      </c>
      <c r="AN471" s="833">
        <v>0</v>
      </c>
      <c r="AO471" s="836">
        <f t="shared" si="128"/>
        <v>-1.0852914992933229</v>
      </c>
      <c r="AP471" s="837">
        <f t="shared" si="129"/>
        <v>26.234152945151124</v>
      </c>
      <c r="AQ471" s="838">
        <f t="shared" si="130"/>
        <v>164.45751601680331</v>
      </c>
      <c r="AR471" s="704">
        <f>INDEX(Historical!$C$7:$C$1439,MATCH(B471,Historical!$B$7:$B$1446,0))*IF(AH471="n/a",1.03,IF(AH471&lt;0,1.01,IF(AH471&gt;10,1.1,(1+AH471/100))))</f>
        <v>0.7536096000000001</v>
      </c>
      <c r="AS471" s="832">
        <f t="shared" si="131"/>
        <v>0.8132954803200001</v>
      </c>
      <c r="AT471" s="832">
        <f t="shared" si="135"/>
        <v>0.8946250283520002</v>
      </c>
      <c r="AU471" s="832">
        <f t="shared" si="135"/>
        <v>0.98408753118720027</v>
      </c>
      <c r="AV471" s="832">
        <f t="shared" si="135"/>
        <v>1.0824962843059205</v>
      </c>
      <c r="AW471" s="822">
        <f t="shared" si="132"/>
        <v>4.5281139241651207</v>
      </c>
      <c r="AX471" s="839">
        <f t="shared" si="133"/>
        <v>11.510203162595628</v>
      </c>
      <c r="AY471" s="998">
        <v>1.24</v>
      </c>
      <c r="AZ471" s="835">
        <v>35.380000000000003</v>
      </c>
      <c r="BA471" s="835">
        <v>-21.26</v>
      </c>
      <c r="BB471" s="835">
        <v>7.03</v>
      </c>
      <c r="BC471" s="835">
        <v>-1.0699999999999998</v>
      </c>
      <c r="BD471" s="964"/>
      <c r="BE471" s="666">
        <v>2014</v>
      </c>
      <c r="BF471" s="948" t="e">
        <f>#VALUE!</f>
        <v>#VALUE!</v>
      </c>
      <c r="BG471" s="895">
        <v>12.8</v>
      </c>
    </row>
    <row r="472" spans="1:59" ht="11.25" customHeight="1" x14ac:dyDescent="0.2">
      <c r="A472" s="611" t="s">
        <v>1427</v>
      </c>
      <c r="B472" s="927" t="s">
        <v>1428</v>
      </c>
      <c r="C472" s="994" t="s">
        <v>108</v>
      </c>
      <c r="D472" s="994" t="s">
        <v>4376</v>
      </c>
      <c r="E472" s="794">
        <v>6</v>
      </c>
      <c r="F472" s="526">
        <v>712</v>
      </c>
      <c r="G472" s="526" t="s">
        <v>106</v>
      </c>
      <c r="H472" s="526" t="s">
        <v>106</v>
      </c>
      <c r="I472" s="926">
        <v>40.049999999999997</v>
      </c>
      <c r="J472" s="704">
        <f t="shared" si="121"/>
        <v>3.4956304619225969</v>
      </c>
      <c r="K472" s="929">
        <v>0.35</v>
      </c>
      <c r="L472" s="641">
        <v>4</v>
      </c>
      <c r="M472" s="695">
        <f t="shared" si="122"/>
        <v>1.4</v>
      </c>
      <c r="N472" s="923" t="s">
        <v>241</v>
      </c>
      <c r="O472" s="797">
        <v>0.3</v>
      </c>
      <c r="P472" s="919">
        <v>43171</v>
      </c>
      <c r="Q472" s="919">
        <v>43203</v>
      </c>
      <c r="R472" s="695">
        <f t="shared" si="123"/>
        <v>16.666666666666664</v>
      </c>
      <c r="S472" s="761">
        <f>IF(INDEX(Historical!$D$7:$D$1439,MATCH(B472,Historical!$B$7:$B$1446,0))=0,"n/a",(INDEX(Historical!$C$7:$C$1439,MATCH(B472,Historical!$B$7:$B$1446,0))/INDEX(Historical!$D$7:$D$1439,MATCH(B472,Historical!$B$7:$B$1446,0))-1)*100)</f>
        <v>16.37931034482758</v>
      </c>
      <c r="T472" s="761">
        <f>IF(INDEX(Historical!$F$7:$F$1432,MATCH(B472,Historical!$B$7:$B$1446,0))=0,"n/a",((INDEX(Historical!$C$7:$C$1439,MATCH(B472,Historical!$B$7:$B$1446,0))/INDEX(Historical!$F$7:$F$1432,MATCH(B472,Historical!$B$7:$B$1446,0)))^(1/3)-1)*100)</f>
        <v>22.189536176325642</v>
      </c>
      <c r="U472" s="761">
        <f>IF(INDEX(Historical!$H$7:$H$1432,MATCH(B472,Historical!$B$7:$B$1446,0))=0,"n/a",((INDEX(Historical!$C$7:$C$1439,MATCH(B472,Historical!$B$7:$B$1446,0))/INDEX(Historical!$H$7:$H$1432,MATCH(B472,Historical!$B$7:$B$1446,0)))^(1/5)-1)*100)</f>
        <v>16.839157253320348</v>
      </c>
      <c r="V472" s="761">
        <f>IF(INDEX(Historical!$O$7:$O$1432,MATCH(B472,Historical!$B$7:$B$1446,0))=0,"n/a",((INDEX(Historical!$C$7:$C$1439,MATCH(B472,Historical!$B$7:$B$1446,0))/INDEX(Historical!$O$7:$O$1432,MATCH(B472,Historical!$B$7:$B$1446,0)))^(1/10)-1)*100)</f>
        <v>8.4471771197698544</v>
      </c>
      <c r="W472" s="762">
        <f t="shared" si="124"/>
        <v>1.9934656293532453</v>
      </c>
      <c r="X472" s="763" t="str">
        <f t="shared" si="125"/>
        <v>n/a</v>
      </c>
      <c r="Y472" s="928"/>
      <c r="Z472" s="704" t="str">
        <f t="shared" si="126"/>
        <v>n/a</v>
      </c>
      <c r="AA472" s="937" t="str">
        <f t="shared" si="127"/>
        <v>n/a</v>
      </c>
      <c r="AB472" s="641">
        <v>12</v>
      </c>
      <c r="AC472" s="918" t="s">
        <v>137</v>
      </c>
      <c r="AD472" s="918" t="s">
        <v>137</v>
      </c>
      <c r="AE472" s="918" t="s">
        <v>137</v>
      </c>
      <c r="AF472" s="918" t="s">
        <v>137</v>
      </c>
      <c r="AG472" s="918" t="s">
        <v>137</v>
      </c>
      <c r="AH472" s="918" t="s">
        <v>137</v>
      </c>
      <c r="AI472" s="918" t="s">
        <v>137</v>
      </c>
      <c r="AJ472" s="918" t="s">
        <v>137</v>
      </c>
      <c r="AK472" s="918" t="s">
        <v>137</v>
      </c>
      <c r="AL472" s="930" t="s">
        <v>137</v>
      </c>
      <c r="AM472" s="924" t="s">
        <v>137</v>
      </c>
      <c r="AN472" s="918" t="s">
        <v>137</v>
      </c>
      <c r="AO472" s="804" t="str">
        <f t="shared" si="128"/>
        <v>n/a</v>
      </c>
      <c r="AP472" s="805">
        <f t="shared" si="129"/>
        <v>20.334787715242946</v>
      </c>
      <c r="AQ472" s="938" t="str">
        <f t="shared" si="130"/>
        <v>n/a</v>
      </c>
      <c r="AR472" s="704">
        <f>INDEX(Historical!$C$7:$C$1439,MATCH(B472,Historical!$B$7:$B$1446,0))*IF(AH472="n/a",1.03,IF(AH472&lt;0,1.01,IF(AH472&gt;10,1.1,(1+AH472/100))))</f>
        <v>1.3905000000000001</v>
      </c>
      <c r="AS472" s="937">
        <f t="shared" si="131"/>
        <v>1.432215</v>
      </c>
      <c r="AT472" s="937">
        <f t="shared" si="135"/>
        <v>1.47518145</v>
      </c>
      <c r="AU472" s="937">
        <f t="shared" si="135"/>
        <v>1.5194368935</v>
      </c>
      <c r="AV472" s="937">
        <f t="shared" si="135"/>
        <v>1.5650200003050001</v>
      </c>
      <c r="AW472" s="704">
        <f t="shared" si="132"/>
        <v>7.3823533438049997</v>
      </c>
      <c r="AX472" s="812">
        <f t="shared" si="133"/>
        <v>18.432842306629212</v>
      </c>
      <c r="AY472" s="997" t="s">
        <v>137</v>
      </c>
      <c r="AZ472" s="924" t="s">
        <v>137</v>
      </c>
      <c r="BA472" s="924" t="s">
        <v>137</v>
      </c>
      <c r="BB472" s="924" t="s">
        <v>137</v>
      </c>
      <c r="BC472" s="924" t="s">
        <v>137</v>
      </c>
      <c r="BD472" s="698" t="s">
        <v>4301</v>
      </c>
      <c r="BE472" s="666">
        <v>2013</v>
      </c>
      <c r="BF472" s="948" t="e">
        <f>#VALUE!</f>
        <v>#VALUE!</v>
      </c>
      <c r="BG472" s="933" t="s">
        <v>137</v>
      </c>
    </row>
    <row r="473" spans="1:59" ht="11.25" customHeight="1" x14ac:dyDescent="0.2">
      <c r="A473" s="537" t="s">
        <v>271</v>
      </c>
      <c r="B473" s="927" t="s">
        <v>272</v>
      </c>
      <c r="C473" s="994" t="s">
        <v>247</v>
      </c>
      <c r="D473" s="994" t="s">
        <v>4354</v>
      </c>
      <c r="E473" s="794">
        <v>56</v>
      </c>
      <c r="F473" s="526">
        <v>12</v>
      </c>
      <c r="G473" s="526" t="s">
        <v>37</v>
      </c>
      <c r="H473" s="526" t="s">
        <v>115</v>
      </c>
      <c r="I473" s="918">
        <v>109.47</v>
      </c>
      <c r="J473" s="704">
        <f t="shared" si="121"/>
        <v>1.753905179501233</v>
      </c>
      <c r="K473" s="929">
        <v>0.48</v>
      </c>
      <c r="L473" s="641">
        <v>4</v>
      </c>
      <c r="M473" s="695">
        <f t="shared" si="122"/>
        <v>1.92</v>
      </c>
      <c r="N473" s="923" t="s">
        <v>273</v>
      </c>
      <c r="O473" s="797">
        <v>0.41</v>
      </c>
      <c r="P473" s="917">
        <v>43305</v>
      </c>
      <c r="Q473" s="917">
        <v>43320</v>
      </c>
      <c r="R473" s="695">
        <f t="shared" si="123"/>
        <v>17.073170731707318</v>
      </c>
      <c r="S473" s="761">
        <f>IF(INDEX(Historical!$D$7:$D$1439,MATCH(B473,Historical!$B$7:$B$1446,0))=0,"n/a",(INDEX(Historical!$C$7:$C$1439,MATCH(B473,Historical!$B$7:$B$1446,0))/INDEX(Historical!$D$7:$D$1439,MATCH(B473,Historical!$B$7:$B$1446,0))-1)*100)</f>
        <v>17.105263157894733</v>
      </c>
      <c r="T473" s="761">
        <f>IF(INDEX(Historical!$F$7:$F$1432,MATCH(B473,Historical!$B$7:$B$1446,0))=0,"n/a",((INDEX(Historical!$C$7:$C$1439,MATCH(B473,Historical!$B$7:$B$1446,0))/INDEX(Historical!$F$7:$F$1432,MATCH(B473,Historical!$B$7:$B$1446,0)))^(1/3)-1)*100)</f>
        <v>20.394489672862392</v>
      </c>
      <c r="U473" s="761">
        <f>IF(INDEX(Historical!$H$7:$H$1432,MATCH(B473,Historical!$B$7:$B$1446,0))=0,"n/a",((INDEX(Historical!$C$7:$C$1439,MATCH(B473,Historical!$B$7:$B$1446,0))/INDEX(Historical!$H$7:$H$1432,MATCH(B473,Historical!$B$7:$B$1446,0)))^(1/5)-1)*100)</f>
        <v>21.222215738583429</v>
      </c>
      <c r="V473" s="761">
        <f>IF(INDEX(Historical!$O$7:$O$1432,MATCH(B473,Historical!$B$7:$B$1446,0))=0,"n/a",((INDEX(Historical!$C$7:$C$1439,MATCH(B473,Historical!$B$7:$B$1446,0))/INDEX(Historical!$O$7:$O$1432,MATCH(B473,Historical!$B$7:$B$1446,0)))^(1/10)-1)*100)</f>
        <v>18.356089135214827</v>
      </c>
      <c r="W473" s="762">
        <f t="shared" si="124"/>
        <v>1.1561403729441555</v>
      </c>
      <c r="X473" s="763">
        <f t="shared" si="125"/>
        <v>1.0883187558247913</v>
      </c>
      <c r="Y473" s="927"/>
      <c r="Z473" s="704">
        <f t="shared" si="126"/>
        <v>40.083507306889352</v>
      </c>
      <c r="AA473" s="937">
        <f t="shared" si="127"/>
        <v>22.853862212943632</v>
      </c>
      <c r="AB473" s="641">
        <v>1</v>
      </c>
      <c r="AC473" s="918">
        <v>4.79</v>
      </c>
      <c r="AD473" s="918">
        <v>1.43</v>
      </c>
      <c r="AE473" s="918">
        <v>1.26</v>
      </c>
      <c r="AF473" s="918">
        <v>16.36</v>
      </c>
      <c r="AG473" s="918">
        <v>68.8</v>
      </c>
      <c r="AH473" s="918">
        <v>18.399999999999999</v>
      </c>
      <c r="AI473" s="918">
        <v>15.45</v>
      </c>
      <c r="AJ473" s="918">
        <v>19.5</v>
      </c>
      <c r="AK473" s="918">
        <v>15.97</v>
      </c>
      <c r="AL473" s="930">
        <v>89070</v>
      </c>
      <c r="AM473" s="924">
        <v>0.16</v>
      </c>
      <c r="AN473" s="918">
        <v>2.89</v>
      </c>
      <c r="AO473" s="804">
        <f t="shared" si="128"/>
        <v>0.12225870514102866</v>
      </c>
      <c r="AP473" s="805">
        <f t="shared" si="129"/>
        <v>22.976120918084661</v>
      </c>
      <c r="AQ473" s="938">
        <f t="shared" si="130"/>
        <v>307.64319136756939</v>
      </c>
      <c r="AR473" s="704">
        <f>INDEX(Historical!$C$7:$C$1439,MATCH(B473,Historical!$B$7:$B$1446,0))*IF(AH473="n/a",1.03,IF(AH473&lt;0,1.01,IF(AH473&gt;10,1.1,(1+AH473/100))))</f>
        <v>1.9580000000000002</v>
      </c>
      <c r="AS473" s="937">
        <f t="shared" si="131"/>
        <v>2.1538000000000004</v>
      </c>
      <c r="AT473" s="937">
        <f t="shared" si="135"/>
        <v>2.3691800000000005</v>
      </c>
      <c r="AU473" s="937">
        <f t="shared" si="135"/>
        <v>2.6060980000000007</v>
      </c>
      <c r="AV473" s="937">
        <f t="shared" si="135"/>
        <v>2.8667078000000008</v>
      </c>
      <c r="AW473" s="704">
        <f t="shared" si="132"/>
        <v>11.953785800000002</v>
      </c>
      <c r="AX473" s="812">
        <f t="shared" si="133"/>
        <v>10.919691056910571</v>
      </c>
      <c r="AY473" s="997">
        <v>1.26</v>
      </c>
      <c r="AZ473" s="924">
        <v>34.880000000000003</v>
      </c>
      <c r="BA473" s="924">
        <v>-6.99</v>
      </c>
      <c r="BB473" s="924">
        <v>8.91</v>
      </c>
      <c r="BC473" s="924">
        <v>9.5299999999999994</v>
      </c>
      <c r="BE473" s="666">
        <v>1963</v>
      </c>
      <c r="BF473" s="948" t="e">
        <f>#VALUE!</f>
        <v>#VALUE!</v>
      </c>
      <c r="BG473" s="933">
        <v>10.6</v>
      </c>
    </row>
    <row r="474" spans="1:59" ht="11.25" customHeight="1" x14ac:dyDescent="0.2">
      <c r="A474" s="611" t="s">
        <v>1401</v>
      </c>
      <c r="B474" s="927" t="s">
        <v>1402</v>
      </c>
      <c r="C474" s="994" t="s">
        <v>4227</v>
      </c>
      <c r="D474" s="994" t="s">
        <v>4363</v>
      </c>
      <c r="E474" s="794">
        <v>5</v>
      </c>
      <c r="F474" s="526">
        <v>817</v>
      </c>
      <c r="G474" s="526" t="s">
        <v>106</v>
      </c>
      <c r="H474" s="526" t="s">
        <v>106</v>
      </c>
      <c r="I474" s="926">
        <v>179.01</v>
      </c>
      <c r="J474" s="704">
        <f t="shared" si="121"/>
        <v>2.4579632422769682</v>
      </c>
      <c r="K474" s="929">
        <v>1.1000000000000001</v>
      </c>
      <c r="L474" s="641">
        <v>4</v>
      </c>
      <c r="M474" s="695">
        <f t="shared" si="122"/>
        <v>4.4000000000000004</v>
      </c>
      <c r="N474" s="923" t="s">
        <v>127</v>
      </c>
      <c r="O474" s="797">
        <v>0.5</v>
      </c>
      <c r="P474" s="917">
        <v>43256</v>
      </c>
      <c r="Q474" s="917">
        <v>43278</v>
      </c>
      <c r="R474" s="695">
        <f t="shared" si="123"/>
        <v>120.00000000000001</v>
      </c>
      <c r="S474" s="761">
        <f>IF(INDEX(Historical!$D$7:$D$1439,MATCH(B474,Historical!$B$7:$B$1446,0))=0,"n/a",(INDEX(Historical!$C$7:$C$1439,MATCH(B474,Historical!$B$7:$B$1446,0))/INDEX(Historical!$D$7:$D$1439,MATCH(B474,Historical!$B$7:$B$1446,0))-1)*100)</f>
        <v>77.777777777777786</v>
      </c>
      <c r="T474" s="761">
        <f>IF(INDEX(Historical!$F$7:$F$1432,MATCH(B474,Historical!$B$7:$B$1446,0))=0,"n/a",((INDEX(Historical!$C$7:$C$1439,MATCH(B474,Historical!$B$7:$B$1446,0))/INDEX(Historical!$F$7:$F$1432,MATCH(B474,Historical!$B$7:$B$1446,0)))^(1/3)-1)*100)</f>
        <v>49.380158218572156</v>
      </c>
      <c r="U474" s="761" t="str">
        <f>IF(INDEX(Historical!$H$7:$H$1432,MATCH(B474,Historical!$B$7:$B$1446,0))=0,"n/a",((INDEX(Historical!$C$7:$C$1439,MATCH(B474,Historical!$B$7:$B$1446,0))/INDEX(Historical!$H$7:$H$1432,MATCH(B474,Historical!$B$7:$B$1446,0)))^(1/5)-1)*100)</f>
        <v>n/a</v>
      </c>
      <c r="V474" s="761" t="str">
        <f>IF(INDEX(Historical!$O$7:$O$1432,MATCH(B474,Historical!$B$7:$B$1446,0))=0,"n/a",((INDEX(Historical!$C$7:$C$1439,MATCH(B474,Historical!$B$7:$B$1446,0))/INDEX(Historical!$O$7:$O$1432,MATCH(B474,Historical!$B$7:$B$1446,0)))^(1/10)-1)*100)</f>
        <v>n/a</v>
      </c>
      <c r="W474" s="762" t="str">
        <f t="shared" si="124"/>
        <v>n/a</v>
      </c>
      <c r="X474" s="763" t="str">
        <f t="shared" si="125"/>
        <v>n/a</v>
      </c>
      <c r="Y474" s="715"/>
      <c r="Z474" s="704">
        <f t="shared" si="126"/>
        <v>27.043638598647824</v>
      </c>
      <c r="AA474" s="937">
        <f t="shared" si="127"/>
        <v>11.002458512599876</v>
      </c>
      <c r="AB474" s="641">
        <v>6</v>
      </c>
      <c r="AC474" s="918">
        <v>16.27</v>
      </c>
      <c r="AD474" s="918" t="s">
        <v>137</v>
      </c>
      <c r="AE474" s="918">
        <v>2.57</v>
      </c>
      <c r="AF474" s="918">
        <v>4.8</v>
      </c>
      <c r="AG474" s="918">
        <v>47.599999999999994</v>
      </c>
      <c r="AH474" s="918">
        <v>78.2</v>
      </c>
      <c r="AI474" s="918">
        <v>6.1899999999999995</v>
      </c>
      <c r="AJ474" s="918">
        <v>90.5</v>
      </c>
      <c r="AK474" s="918">
        <v>-1.97</v>
      </c>
      <c r="AL474" s="930">
        <v>27980</v>
      </c>
      <c r="AM474" s="924">
        <v>0.4</v>
      </c>
      <c r="AN474" s="918">
        <v>0.36</v>
      </c>
      <c r="AO474" s="804" t="str">
        <f t="shared" si="128"/>
        <v>n/a</v>
      </c>
      <c r="AP474" s="805" t="str">
        <f t="shared" si="129"/>
        <v>n/a</v>
      </c>
      <c r="AQ474" s="938">
        <f t="shared" si="130"/>
        <v>53.205455169019359</v>
      </c>
      <c r="AR474" s="704">
        <f>INDEX(Historical!$C$7:$C$1439,MATCH(B474,Historical!$B$7:$B$1446,0))*IF(AH474="n/a",1.03,IF(AH474&lt;0,1.01,IF(AH474&gt;10,1.1,(1+AH474/100))))</f>
        <v>3.5200000000000005</v>
      </c>
      <c r="AS474" s="937">
        <f t="shared" si="131"/>
        <v>3.7378880000000008</v>
      </c>
      <c r="AT474" s="937">
        <f t="shared" si="135"/>
        <v>3.7752668800000007</v>
      </c>
      <c r="AU474" s="937">
        <f t="shared" si="135"/>
        <v>3.8130195488000007</v>
      </c>
      <c r="AV474" s="937">
        <f t="shared" si="135"/>
        <v>3.8511497442880009</v>
      </c>
      <c r="AW474" s="704">
        <f t="shared" si="132"/>
        <v>18.697324173088003</v>
      </c>
      <c r="AX474" s="812">
        <f t="shared" si="133"/>
        <v>10.444848987815208</v>
      </c>
      <c r="AY474" s="997">
        <v>1.54</v>
      </c>
      <c r="AZ474" s="924">
        <v>45.96</v>
      </c>
      <c r="BA474" s="924">
        <v>-15.9</v>
      </c>
      <c r="BB474" s="924">
        <v>4.0599999999999996</v>
      </c>
      <c r="BC474" s="924">
        <v>11.020000000000001</v>
      </c>
      <c r="BE474" s="666">
        <v>2014</v>
      </c>
      <c r="BF474" s="948" t="e">
        <f>#VALUE!</f>
        <v>#VALUE!</v>
      </c>
      <c r="BG474" s="933">
        <v>24.3</v>
      </c>
    </row>
    <row r="475" spans="1:59" ht="11.25" customHeight="1" x14ac:dyDescent="0.2">
      <c r="A475" s="611" t="s">
        <v>1417</v>
      </c>
      <c r="B475" s="927" t="s">
        <v>1418</v>
      </c>
      <c r="C475" s="994" t="s">
        <v>4356</v>
      </c>
      <c r="D475" s="994" t="s">
        <v>4357</v>
      </c>
      <c r="E475" s="795">
        <v>6</v>
      </c>
      <c r="F475" s="526">
        <v>697</v>
      </c>
      <c r="G475" s="526" t="s">
        <v>106</v>
      </c>
      <c r="H475" s="526" t="s">
        <v>106</v>
      </c>
      <c r="I475" s="926">
        <v>97.27</v>
      </c>
      <c r="J475" s="704">
        <f t="shared" si="121"/>
        <v>4.1122648298550422</v>
      </c>
      <c r="K475" s="929">
        <v>1</v>
      </c>
      <c r="L475" s="641">
        <v>4</v>
      </c>
      <c r="M475" s="695">
        <f t="shared" si="122"/>
        <v>4</v>
      </c>
      <c r="N475" s="923" t="s">
        <v>285</v>
      </c>
      <c r="O475" s="797">
        <v>0.95</v>
      </c>
      <c r="P475" s="919">
        <v>42839</v>
      </c>
      <c r="Q475" s="919">
        <v>42851</v>
      </c>
      <c r="R475" s="695">
        <f t="shared" si="123"/>
        <v>5.2631578947368478</v>
      </c>
      <c r="S475" s="761">
        <f>IF(INDEX(Historical!$D$7:$D$1439,MATCH(B475,Historical!$B$7:$B$1446,0))=0,"n/a",(INDEX(Historical!$C$7:$C$1439,MATCH(B475,Historical!$B$7:$B$1446,0))/INDEX(Historical!$D$7:$D$1439,MATCH(B475,Historical!$B$7:$B$1446,0))-1)*100)</f>
        <v>1.2658227848101111</v>
      </c>
      <c r="T475" s="761">
        <f>IF(INDEX(Historical!$F$7:$F$1432,MATCH(B475,Historical!$B$7:$B$1446,0))=0,"n/a",((INDEX(Historical!$C$7:$C$1439,MATCH(B475,Historical!$B$7:$B$1446,0))/INDEX(Historical!$F$7:$F$1432,MATCH(B475,Historical!$B$7:$B$1446,0)))^(1/3)-1)*100)</f>
        <v>7.7217345015941907</v>
      </c>
      <c r="U475" s="761">
        <f>IF(INDEX(Historical!$H$7:$H$1432,MATCH(B475,Historical!$B$7:$B$1446,0))=0,"n/a",((INDEX(Historical!$C$7:$C$1439,MATCH(B475,Historical!$B$7:$B$1446,0))/INDEX(Historical!$H$7:$H$1432,MATCH(B475,Historical!$B$7:$B$1446,0)))^(1/5)-1)*100)</f>
        <v>14.641464238379465</v>
      </c>
      <c r="V475" s="761">
        <f>IF(INDEX(Historical!$O$7:$O$1432,MATCH(B475,Historical!$B$7:$B$1446,0))=0,"n/a",((INDEX(Historical!$C$7:$C$1439,MATCH(B475,Historical!$B$7:$B$1446,0))/INDEX(Historical!$O$7:$O$1432,MATCH(B475,Historical!$B$7:$B$1446,0)))^(1/10)-1)*100)</f>
        <v>4.6872874643600904</v>
      </c>
      <c r="W475" s="762">
        <f t="shared" si="124"/>
        <v>3.123654000252003</v>
      </c>
      <c r="X475" s="763">
        <f t="shared" si="125"/>
        <v>1.0097561543709976</v>
      </c>
      <c r="Y475" s="729" t="s">
        <v>4432</v>
      </c>
      <c r="Z475" s="704">
        <f t="shared" si="126"/>
        <v>90.293453724604973</v>
      </c>
      <c r="AA475" s="937">
        <f t="shared" si="127"/>
        <v>21.957110609480814</v>
      </c>
      <c r="AB475" s="641">
        <v>12</v>
      </c>
      <c r="AC475" s="918">
        <v>4.43</v>
      </c>
      <c r="AD475" s="918">
        <v>4.3899999999999997</v>
      </c>
      <c r="AE475" s="918">
        <v>8.2799999999999994</v>
      </c>
      <c r="AF475" s="918">
        <v>2.2000000000000002</v>
      </c>
      <c r="AG475" s="918">
        <v>10.199999999999999</v>
      </c>
      <c r="AH475" s="918">
        <v>113.9</v>
      </c>
      <c r="AI475" s="918">
        <v>8.74</v>
      </c>
      <c r="AJ475" s="918">
        <v>14.499999999999998</v>
      </c>
      <c r="AK475" s="918">
        <v>5</v>
      </c>
      <c r="AL475" s="930">
        <v>4560</v>
      </c>
      <c r="AM475" s="924">
        <v>1.0999999999999999</v>
      </c>
      <c r="AN475" s="918">
        <v>0.83</v>
      </c>
      <c r="AO475" s="804">
        <f t="shared" si="128"/>
        <v>-3.2033815412463085</v>
      </c>
      <c r="AP475" s="805">
        <f t="shared" si="129"/>
        <v>18.753729068234506</v>
      </c>
      <c r="AQ475" s="938">
        <f t="shared" si="130"/>
        <v>46.523632285577122</v>
      </c>
      <c r="AR475" s="704">
        <f>INDEX(Historical!$C$7:$C$1439,MATCH(B475,Historical!$B$7:$B$1446,0))*IF(AH475="n/a",1.03,IF(AH475&lt;0,1.01,IF(AH475&gt;10,1.1,(1+AH475/100))))</f>
        <v>4.4000000000000004</v>
      </c>
      <c r="AS475" s="937">
        <f t="shared" si="131"/>
        <v>4.7845599999999999</v>
      </c>
      <c r="AT475" s="937">
        <f t="shared" si="135"/>
        <v>5.0237879999999997</v>
      </c>
      <c r="AU475" s="937">
        <f t="shared" si="135"/>
        <v>5.2749774</v>
      </c>
      <c r="AV475" s="937">
        <f t="shared" si="135"/>
        <v>5.5387262700000006</v>
      </c>
      <c r="AW475" s="704">
        <f t="shared" si="132"/>
        <v>25.022051670000003</v>
      </c>
      <c r="AX475" s="812">
        <f t="shared" si="133"/>
        <v>25.724325763339163</v>
      </c>
      <c r="AY475" s="997">
        <v>0.45</v>
      </c>
      <c r="AZ475" s="924">
        <v>17.690000000000001</v>
      </c>
      <c r="BA475" s="924">
        <v>-5.48</v>
      </c>
      <c r="BB475" s="924">
        <v>0.32</v>
      </c>
      <c r="BC475" s="924">
        <v>1.26</v>
      </c>
      <c r="BE475" s="666">
        <v>2014</v>
      </c>
      <c r="BF475" s="948" t="e">
        <f>#VALUE!</f>
        <v>#VALUE!</v>
      </c>
      <c r="BG475" s="933">
        <v>5.3</v>
      </c>
    </row>
    <row r="476" spans="1:59" ht="11.25" customHeight="1" x14ac:dyDescent="0.2">
      <c r="A476" s="611" t="s">
        <v>661</v>
      </c>
      <c r="B476" s="927" t="s">
        <v>662</v>
      </c>
      <c r="C476" s="994" t="s">
        <v>112</v>
      </c>
      <c r="D476" s="994" t="s">
        <v>4394</v>
      </c>
      <c r="E476" s="794">
        <v>14</v>
      </c>
      <c r="F476" s="526">
        <v>268</v>
      </c>
      <c r="G476" s="526" t="s">
        <v>106</v>
      </c>
      <c r="H476" s="526" t="s">
        <v>106</v>
      </c>
      <c r="I476" s="926">
        <v>109.39</v>
      </c>
      <c r="J476" s="704">
        <f t="shared" si="121"/>
        <v>0.60334582685803095</v>
      </c>
      <c r="K476" s="929">
        <v>0.16500000000000001</v>
      </c>
      <c r="L476" s="641">
        <v>4</v>
      </c>
      <c r="M476" s="695">
        <f t="shared" si="122"/>
        <v>0.66</v>
      </c>
      <c r="N476" s="923" t="s">
        <v>595</v>
      </c>
      <c r="O476" s="797">
        <v>0.15</v>
      </c>
      <c r="P476" s="917">
        <v>43322</v>
      </c>
      <c r="Q476" s="917">
        <v>43343</v>
      </c>
      <c r="R476" s="695">
        <f t="shared" si="123"/>
        <v>10.000000000000009</v>
      </c>
      <c r="S476" s="761">
        <f>IF(INDEX(Historical!$D$7:$D$1439,MATCH(B476,Historical!$B$7:$B$1446,0))=0,"n/a",(INDEX(Historical!$C$7:$C$1439,MATCH(B476,Historical!$B$7:$B$1446,0))/INDEX(Historical!$D$7:$D$1439,MATCH(B476,Historical!$B$7:$B$1446,0))-1)*100)</f>
        <v>65.789473684210535</v>
      </c>
      <c r="T476" s="761">
        <f>IF(INDEX(Historical!$F$7:$F$1432,MATCH(B476,Historical!$B$7:$B$1446,0))=0,"n/a",((INDEX(Historical!$C$7:$C$1439,MATCH(B476,Historical!$B$7:$B$1446,0))/INDEX(Historical!$F$7:$F$1432,MATCH(B476,Historical!$B$7:$B$1446,0)))^(1/3)-1)*100)</f>
        <v>28.057916498749425</v>
      </c>
      <c r="U476" s="761">
        <f>IF(INDEX(Historical!$H$7:$H$1432,MATCH(B476,Historical!$B$7:$B$1446,0))=0,"n/a",((INDEX(Historical!$C$7:$C$1439,MATCH(B476,Historical!$B$7:$B$1446,0))/INDEX(Historical!$H$7:$H$1432,MATCH(B476,Historical!$B$7:$B$1446,0)))^(1/5)-1)*100)</f>
        <v>20.304011267322686</v>
      </c>
      <c r="V476" s="761">
        <f>IF(INDEX(Historical!$O$7:$O$1432,MATCH(B476,Historical!$B$7:$B$1446,0))=0,"n/a",((INDEX(Historical!$C$7:$C$1439,MATCH(B476,Historical!$B$7:$B$1446,0))/INDEX(Historical!$O$7:$O$1432,MATCH(B476,Historical!$B$7:$B$1446,0)))^(1/10)-1)*100)</f>
        <v>15.053778275661367</v>
      </c>
      <c r="W476" s="762">
        <f t="shared" si="124"/>
        <v>1.3487651336109943</v>
      </c>
      <c r="X476" s="763">
        <f t="shared" si="125"/>
        <v>1.2085720992453979</v>
      </c>
      <c r="Y476" s="719"/>
      <c r="Z476" s="704">
        <f t="shared" si="126"/>
        <v>12.915851272015654</v>
      </c>
      <c r="AA476" s="937">
        <f t="shared" si="127"/>
        <v>21.407045009784735</v>
      </c>
      <c r="AB476" s="641">
        <v>12</v>
      </c>
      <c r="AC476" s="918">
        <v>5.1100000000000003</v>
      </c>
      <c r="AD476" s="918">
        <v>1.08</v>
      </c>
      <c r="AE476" s="918">
        <v>0.98</v>
      </c>
      <c r="AF476" s="918">
        <v>6.45</v>
      </c>
      <c r="AG476" s="918">
        <v>36.799999999999997</v>
      </c>
      <c r="AH476" s="918">
        <v>36.6</v>
      </c>
      <c r="AI476" s="918">
        <v>4.79</v>
      </c>
      <c r="AJ476" s="918">
        <v>16.8</v>
      </c>
      <c r="AK476" s="918">
        <v>19.869999999999997</v>
      </c>
      <c r="AL476" s="930">
        <v>4510</v>
      </c>
      <c r="AM476" s="924">
        <v>0.8</v>
      </c>
      <c r="AN476" s="918">
        <v>0.27</v>
      </c>
      <c r="AO476" s="804">
        <f t="shared" si="128"/>
        <v>-0.49968791560401726</v>
      </c>
      <c r="AP476" s="805">
        <f t="shared" si="129"/>
        <v>20.907357094180718</v>
      </c>
      <c r="AQ476" s="938">
        <f t="shared" si="130"/>
        <v>147.72335852999996</v>
      </c>
      <c r="AR476" s="704">
        <f>INDEX(Historical!$C$7:$C$1439,MATCH(B476,Historical!$B$7:$B$1446,0))*IF(AH476="n/a",1.03,IF(AH476&lt;0,1.01,IF(AH476&gt;10,1.1,(1+AH476/100))))</f>
        <v>0.69300000000000006</v>
      </c>
      <c r="AS476" s="937">
        <f t="shared" si="131"/>
        <v>0.72619470000000008</v>
      </c>
      <c r="AT476" s="937">
        <f t="shared" si="135"/>
        <v>0.7988141700000001</v>
      </c>
      <c r="AU476" s="937">
        <f t="shared" si="135"/>
        <v>0.87869558700000017</v>
      </c>
      <c r="AV476" s="937">
        <f t="shared" si="135"/>
        <v>0.96656514570000029</v>
      </c>
      <c r="AW476" s="704">
        <f t="shared" si="132"/>
        <v>4.063269602700001</v>
      </c>
      <c r="AX476" s="812">
        <f t="shared" si="133"/>
        <v>3.7144799366486887</v>
      </c>
      <c r="AY476" s="997">
        <v>1.19</v>
      </c>
      <c r="AZ476" s="924">
        <v>21.23</v>
      </c>
      <c r="BA476" s="924">
        <v>-15</v>
      </c>
      <c r="BB476" s="924">
        <v>2.73</v>
      </c>
      <c r="BC476" s="924">
        <v>0.86</v>
      </c>
      <c r="BE476" s="666">
        <v>2005</v>
      </c>
      <c r="BF476" s="948" t="e">
        <f>#VALUE!</f>
        <v>#VALUE!</v>
      </c>
      <c r="BG476" s="933">
        <v>18.899999999999999</v>
      </c>
    </row>
    <row r="477" spans="1:59" ht="11.25" customHeight="1" x14ac:dyDescent="0.2">
      <c r="A477" s="537" t="s">
        <v>1407</v>
      </c>
      <c r="B477" s="927" t="s">
        <v>1408</v>
      </c>
      <c r="C477" s="994" t="s">
        <v>108</v>
      </c>
      <c r="D477" s="994" t="s">
        <v>4376</v>
      </c>
      <c r="E477" s="794">
        <v>9</v>
      </c>
      <c r="F477" s="526">
        <v>423</v>
      </c>
      <c r="G477" s="526" t="s">
        <v>106</v>
      </c>
      <c r="H477" s="526" t="s">
        <v>106</v>
      </c>
      <c r="I477" s="926">
        <v>37.39</v>
      </c>
      <c r="J477" s="704">
        <f t="shared" si="121"/>
        <v>2.6745119015779619</v>
      </c>
      <c r="K477" s="929">
        <v>0.25</v>
      </c>
      <c r="L477" s="641">
        <v>4</v>
      </c>
      <c r="M477" s="695">
        <f t="shared" si="122"/>
        <v>1</v>
      </c>
      <c r="N477" s="923" t="s">
        <v>1248</v>
      </c>
      <c r="O477" s="797">
        <v>0.22</v>
      </c>
      <c r="P477" s="917">
        <v>43500</v>
      </c>
      <c r="Q477" s="917">
        <v>43515</v>
      </c>
      <c r="R477" s="695">
        <f t="shared" si="123"/>
        <v>13.636363636363635</v>
      </c>
      <c r="S477" s="761">
        <f>IF(INDEX(Historical!$D$7:$D$1439,MATCH(B477,Historical!$B$7:$B$1446,0))=0,"n/a",(INDEX(Historical!$C$7:$C$1439,MATCH(B477,Historical!$B$7:$B$1446,0))/INDEX(Historical!$D$7:$D$1439,MATCH(B477,Historical!$B$7:$B$1446,0))-1)*100)</f>
        <v>14.754098360655732</v>
      </c>
      <c r="T477" s="761">
        <f>IF(INDEX(Historical!$F$7:$F$1432,MATCH(B477,Historical!$B$7:$B$1446,0))=0,"n/a",((INDEX(Historical!$C$7:$C$1439,MATCH(B477,Historical!$B$7:$B$1446,0))/INDEX(Historical!$F$7:$F$1432,MATCH(B477,Historical!$B$7:$B$1446,0)))^(1/3)-1)*100)</f>
        <v>9.0355436729529828</v>
      </c>
      <c r="U477" s="761">
        <f>IF(INDEX(Historical!$H$7:$H$1432,MATCH(B477,Historical!$B$7:$B$1446,0))=0,"n/a",((INDEX(Historical!$C$7:$C$1439,MATCH(B477,Historical!$B$7:$B$1446,0))/INDEX(Historical!$H$7:$H$1432,MATCH(B477,Historical!$B$7:$B$1446,0)))^(1/5)-1)*100)</f>
        <v>10.756634324828983</v>
      </c>
      <c r="V477" s="761">
        <f>IF(INDEX(Historical!$O$7:$O$1432,MATCH(B477,Historical!$B$7:$B$1446,0))=0,"n/a",((INDEX(Historical!$C$7:$C$1439,MATCH(B477,Historical!$B$7:$B$1446,0))/INDEX(Historical!$O$7:$O$1432,MATCH(B477,Historical!$B$7:$B$1446,0)))^(1/10)-1)*100)</f>
        <v>12.949264388677427</v>
      </c>
      <c r="W477" s="762">
        <f t="shared" si="124"/>
        <v>0.83067531884161427</v>
      </c>
      <c r="X477" s="763">
        <f t="shared" si="125"/>
        <v>0.37742576578347314</v>
      </c>
      <c r="Y477" s="928"/>
      <c r="Z477" s="704">
        <f t="shared" si="126"/>
        <v>34.364261168384878</v>
      </c>
      <c r="AA477" s="937">
        <f t="shared" si="127"/>
        <v>12.848797250859105</v>
      </c>
      <c r="AB477" s="641">
        <v>12</v>
      </c>
      <c r="AC477" s="918">
        <v>2.91</v>
      </c>
      <c r="AD477" s="918">
        <v>1.29</v>
      </c>
      <c r="AE477" s="918">
        <v>4.58</v>
      </c>
      <c r="AF477" s="918">
        <v>1.61</v>
      </c>
      <c r="AG477" s="918">
        <v>14.899999999999999</v>
      </c>
      <c r="AH477" s="918">
        <v>33.300000000000004</v>
      </c>
      <c r="AI477" s="918">
        <v>4.6899999999999995</v>
      </c>
      <c r="AJ477" s="918">
        <v>28.499999999999996</v>
      </c>
      <c r="AK477" s="918">
        <v>10</v>
      </c>
      <c r="AL477" s="930">
        <v>1900</v>
      </c>
      <c r="AM477" s="924">
        <v>1.7999999999999998</v>
      </c>
      <c r="AN477" s="918">
        <v>0.12</v>
      </c>
      <c r="AO477" s="804">
        <f t="shared" si="128"/>
        <v>0.58234897554783949</v>
      </c>
      <c r="AP477" s="805">
        <f t="shared" si="129"/>
        <v>13.431146226406945</v>
      </c>
      <c r="AQ477" s="938">
        <f t="shared" si="130"/>
        <v>-4.1145044594377511</v>
      </c>
      <c r="AR477" s="704">
        <f>INDEX(Historical!$C$7:$C$1439,MATCH(B477,Historical!$B$7:$B$1446,0))*IF(AH477="n/a",1.03,IF(AH477&lt;0,1.01,IF(AH477&gt;10,1.1,(1+AH477/100))))</f>
        <v>0.77</v>
      </c>
      <c r="AS477" s="937">
        <f t="shared" si="131"/>
        <v>0.80611299999999997</v>
      </c>
      <c r="AT477" s="937">
        <f t="shared" si="135"/>
        <v>0.88672430000000002</v>
      </c>
      <c r="AU477" s="937">
        <f t="shared" si="135"/>
        <v>0.97539673000000016</v>
      </c>
      <c r="AV477" s="937">
        <f t="shared" si="135"/>
        <v>1.0729364030000001</v>
      </c>
      <c r="AW477" s="704">
        <f t="shared" si="132"/>
        <v>4.5111704330000002</v>
      </c>
      <c r="AX477" s="812">
        <f t="shared" si="133"/>
        <v>12.065179013105109</v>
      </c>
      <c r="AY477" s="997">
        <v>1.52</v>
      </c>
      <c r="AZ477" s="924">
        <v>23.87</v>
      </c>
      <c r="BA477" s="924">
        <v>-20.75</v>
      </c>
      <c r="BB477" s="924">
        <v>-6.32</v>
      </c>
      <c r="BC477" s="924">
        <v>-7.59</v>
      </c>
      <c r="BE477" s="666">
        <v>2012</v>
      </c>
      <c r="BF477" s="948" t="e">
        <f>#VALUE!</f>
        <v>#VALUE!</v>
      </c>
      <c r="BG477" s="933">
        <v>1.7000000000000002</v>
      </c>
    </row>
    <row r="478" spans="1:59" ht="11.25" customHeight="1" x14ac:dyDescent="0.2">
      <c r="A478" s="611" t="s">
        <v>1678</v>
      </c>
      <c r="B478" s="927" t="s">
        <v>1679</v>
      </c>
      <c r="C478" s="994" t="s">
        <v>112</v>
      </c>
      <c r="D478" s="994" t="s">
        <v>4370</v>
      </c>
      <c r="E478" s="794">
        <v>7</v>
      </c>
      <c r="F478" s="526">
        <v>607</v>
      </c>
      <c r="G478" s="526" t="s">
        <v>115</v>
      </c>
      <c r="H478" s="526" t="s">
        <v>115</v>
      </c>
      <c r="I478" s="926">
        <v>51.91</v>
      </c>
      <c r="J478" s="704">
        <f t="shared" si="121"/>
        <v>1.2329031015218648</v>
      </c>
      <c r="K478" s="929">
        <v>0.16</v>
      </c>
      <c r="L478" s="641">
        <v>4</v>
      </c>
      <c r="M478" s="695">
        <f t="shared" si="122"/>
        <v>0.64</v>
      </c>
      <c r="N478" s="923" t="s">
        <v>289</v>
      </c>
      <c r="O478" s="797">
        <v>0.125</v>
      </c>
      <c r="P478" s="917">
        <v>43256</v>
      </c>
      <c r="Q478" s="917">
        <v>43278</v>
      </c>
      <c r="R478" s="695">
        <f t="shared" si="123"/>
        <v>28.000000000000004</v>
      </c>
      <c r="S478" s="761">
        <f>IF(INDEX(Historical!$D$7:$D$1439,MATCH(B478,Historical!$B$7:$B$1446,0))=0,"n/a",(INDEX(Historical!$C$7:$C$1439,MATCH(B478,Historical!$B$7:$B$1446,0))/INDEX(Historical!$D$7:$D$1439,MATCH(B478,Historical!$B$7:$B$1446,0))-1)*100)</f>
        <v>19.999999999999996</v>
      </c>
      <c r="T478" s="761">
        <f>IF(INDEX(Historical!$F$7:$F$1432,MATCH(B478,Historical!$B$7:$B$1446,0))=0,"n/a",((INDEX(Historical!$C$7:$C$1439,MATCH(B478,Historical!$B$7:$B$1446,0))/INDEX(Historical!$F$7:$F$1432,MATCH(B478,Historical!$B$7:$B$1446,0)))^(1/3)-1)*100)</f>
        <v>25.99210498948732</v>
      </c>
      <c r="U478" s="761">
        <f>IF(INDEX(Historical!$H$7:$H$1432,MATCH(B478,Historical!$B$7:$B$1446,0))=0,"n/a",((INDEX(Historical!$C$7:$C$1439,MATCH(B478,Historical!$B$7:$B$1446,0))/INDEX(Historical!$H$7:$H$1432,MATCH(B478,Historical!$B$7:$B$1446,0)))^(1/5)-1)*100)</f>
        <v>34.395986872374216</v>
      </c>
      <c r="V478" s="761">
        <f>IF(INDEX(Historical!$O$7:$O$1432,MATCH(B478,Historical!$B$7:$B$1446,0))=0,"n/a",((INDEX(Historical!$C$7:$C$1439,MATCH(B478,Historical!$B$7:$B$1446,0))/INDEX(Historical!$O$7:$O$1432,MATCH(B478,Historical!$B$7:$B$1446,0)))^(1/10)-1)*100)</f>
        <v>39.792697725953815</v>
      </c>
      <c r="W478" s="762">
        <f t="shared" si="124"/>
        <v>0.86437936701990115</v>
      </c>
      <c r="X478" s="763">
        <f t="shared" si="125"/>
        <v>1.0616045330979698</v>
      </c>
      <c r="Y478" s="707"/>
      <c r="Z478" s="704">
        <f t="shared" si="126"/>
        <v>14.883720930232558</v>
      </c>
      <c r="AA478" s="937">
        <f t="shared" si="127"/>
        <v>12.072093023255814</v>
      </c>
      <c r="AB478" s="641">
        <v>12</v>
      </c>
      <c r="AC478" s="918">
        <v>4.3</v>
      </c>
      <c r="AD478" s="918">
        <v>0.73</v>
      </c>
      <c r="AE478" s="918">
        <v>1.34</v>
      </c>
      <c r="AF478" s="918">
        <v>2.94</v>
      </c>
      <c r="AG478" s="918">
        <v>24.9</v>
      </c>
      <c r="AH478" s="918">
        <v>24.099999999999998</v>
      </c>
      <c r="AI478" s="918">
        <v>7.7299999999999995</v>
      </c>
      <c r="AJ478" s="918">
        <v>32.4</v>
      </c>
      <c r="AK478" s="918">
        <v>16.54</v>
      </c>
      <c r="AL478" s="930">
        <v>29520</v>
      </c>
      <c r="AM478" s="924">
        <v>0.3</v>
      </c>
      <c r="AN478" s="918">
        <v>0.35</v>
      </c>
      <c r="AO478" s="804">
        <f t="shared" si="128"/>
        <v>23.556796950640265</v>
      </c>
      <c r="AP478" s="805">
        <f t="shared" si="129"/>
        <v>35.628889973896079</v>
      </c>
      <c r="AQ478" s="938">
        <f t="shared" si="130"/>
        <v>25.595388252863806</v>
      </c>
      <c r="AR478" s="704">
        <f>INDEX(Historical!$C$7:$C$1439,MATCH(B478,Historical!$B$7:$B$1446,0))*IF(AH478="n/a",1.03,IF(AH478&lt;0,1.01,IF(AH478&gt;10,1.1,(1+AH478/100))))</f>
        <v>0.627</v>
      </c>
      <c r="AS478" s="937">
        <f t="shared" si="131"/>
        <v>0.67546709999999999</v>
      </c>
      <c r="AT478" s="937">
        <f t="shared" si="135"/>
        <v>0.74301381</v>
      </c>
      <c r="AU478" s="937">
        <f t="shared" si="135"/>
        <v>0.81731519100000005</v>
      </c>
      <c r="AV478" s="937">
        <f t="shared" si="135"/>
        <v>0.89904671010000015</v>
      </c>
      <c r="AW478" s="704">
        <f t="shared" si="132"/>
        <v>3.7618428111000002</v>
      </c>
      <c r="AX478" s="812">
        <f t="shared" si="133"/>
        <v>7.2468557331920644</v>
      </c>
      <c r="AY478" s="997">
        <v>1.48</v>
      </c>
      <c r="AZ478" s="924">
        <v>17.23</v>
      </c>
      <c r="BA478" s="924">
        <v>-18.920000000000002</v>
      </c>
      <c r="BB478" s="924">
        <v>-3.35</v>
      </c>
      <c r="BC478" s="924">
        <v>-4.92</v>
      </c>
      <c r="BE478" s="666">
        <v>2012</v>
      </c>
      <c r="BF478" s="948" t="e">
        <f>#VALUE!</f>
        <v>#VALUE!</v>
      </c>
      <c r="BG478" s="933">
        <v>9.4</v>
      </c>
    </row>
    <row r="479" spans="1:59" ht="11.25" customHeight="1" x14ac:dyDescent="0.2">
      <c r="A479" s="611" t="s">
        <v>1403</v>
      </c>
      <c r="B479" s="927" t="s">
        <v>1404</v>
      </c>
      <c r="C479" s="994" t="s">
        <v>247</v>
      </c>
      <c r="D479" s="994" t="s">
        <v>4390</v>
      </c>
      <c r="E479" s="794">
        <v>8</v>
      </c>
      <c r="F479" s="526">
        <v>573</v>
      </c>
      <c r="G479" s="526" t="s">
        <v>106</v>
      </c>
      <c r="H479" s="526" t="s">
        <v>106</v>
      </c>
      <c r="I479" s="926">
        <v>60.96</v>
      </c>
      <c r="J479" s="704">
        <f t="shared" si="121"/>
        <v>5.0524934383202105</v>
      </c>
      <c r="K479" s="929">
        <v>0.77</v>
      </c>
      <c r="L479" s="641">
        <v>4</v>
      </c>
      <c r="M479" s="695">
        <f t="shared" si="122"/>
        <v>3.08</v>
      </c>
      <c r="N479" s="923" t="s">
        <v>320</v>
      </c>
      <c r="O479" s="797">
        <v>0.75</v>
      </c>
      <c r="P479" s="917">
        <v>43543</v>
      </c>
      <c r="Q479" s="917">
        <v>43552</v>
      </c>
      <c r="R479" s="695">
        <f t="shared" si="123"/>
        <v>2.6666666666666687</v>
      </c>
      <c r="S479" s="761">
        <f>IF(INDEX(Historical!$D$7:$D$1439,MATCH(B479,Historical!$B$7:$B$1446,0))=0,"n/a",(INDEX(Historical!$C$7:$C$1439,MATCH(B479,Historical!$B$7:$B$1446,0))/INDEX(Historical!$D$7:$D$1439,MATCH(B479,Historical!$B$7:$B$1446,0))-1)*100)</f>
        <v>2.7397260273972712</v>
      </c>
      <c r="T479" s="761">
        <f>IF(INDEX(Historical!$F$7:$F$1432,MATCH(B479,Historical!$B$7:$B$1446,0))=0,"n/a",((INDEX(Historical!$C$7:$C$1439,MATCH(B479,Historical!$B$7:$B$1446,0))/INDEX(Historical!$F$7:$F$1432,MATCH(B479,Historical!$B$7:$B$1446,0)))^(1/3)-1)*100)</f>
        <v>4.8856246288386806</v>
      </c>
      <c r="U479" s="761">
        <f>IF(INDEX(Historical!$H$7:$H$1432,MATCH(B479,Historical!$B$7:$B$1446,0))=0,"n/a",((INDEX(Historical!$C$7:$C$1439,MATCH(B479,Historical!$B$7:$B$1446,0))/INDEX(Historical!$H$7:$H$1432,MATCH(B479,Historical!$B$7:$B$1446,0)))^(1/5)-1)*100)</f>
        <v>16.465861577965679</v>
      </c>
      <c r="V479" s="761" t="str">
        <f>IF(INDEX(Historical!$O$7:$O$1432,MATCH(B479,Historical!$B$7:$B$1446,0))=0,"n/a",((INDEX(Historical!$C$7:$C$1439,MATCH(B479,Historical!$B$7:$B$1446,0))/INDEX(Historical!$O$7:$O$1432,MATCH(B479,Historical!$B$7:$B$1446,0)))^(1/10)-1)*100)</f>
        <v>n/a</v>
      </c>
      <c r="W479" s="762" t="str">
        <f t="shared" si="124"/>
        <v>n/a</v>
      </c>
      <c r="X479" s="763">
        <f t="shared" si="125"/>
        <v>6.8607756574857</v>
      </c>
      <c r="Y479" s="718"/>
      <c r="Z479" s="704">
        <f t="shared" si="126"/>
        <v>98.089171974522287</v>
      </c>
      <c r="AA479" s="937">
        <f t="shared" si="127"/>
        <v>19.414012738853504</v>
      </c>
      <c r="AB479" s="641">
        <v>12</v>
      </c>
      <c r="AC479" s="918">
        <v>3.14</v>
      </c>
      <c r="AD479" s="918">
        <v>4.3899999999999997</v>
      </c>
      <c r="AE479" s="918">
        <v>3.54</v>
      </c>
      <c r="AF479" s="918">
        <v>8.36</v>
      </c>
      <c r="AG479" s="918">
        <v>35.699999999999996</v>
      </c>
      <c r="AH479" s="918">
        <v>9.1</v>
      </c>
      <c r="AI479" s="918">
        <v>8.18</v>
      </c>
      <c r="AJ479" s="918">
        <v>2.4</v>
      </c>
      <c r="AK479" s="918">
        <v>4.43</v>
      </c>
      <c r="AL479" s="930">
        <v>48540</v>
      </c>
      <c r="AM479" s="924">
        <v>8.6</v>
      </c>
      <c r="AN479" s="918">
        <v>2.11</v>
      </c>
      <c r="AO479" s="804">
        <f t="shared" si="128"/>
        <v>2.1043422774323837</v>
      </c>
      <c r="AP479" s="805">
        <f t="shared" si="129"/>
        <v>21.518355016285888</v>
      </c>
      <c r="AQ479" s="938">
        <f t="shared" si="130"/>
        <v>168.57744299824114</v>
      </c>
      <c r="AR479" s="704">
        <f>INDEX(Historical!$C$7:$C$1439,MATCH(B479,Historical!$B$7:$B$1446,0))*IF(AH479="n/a",1.03,IF(AH479&lt;0,1.01,IF(AH479&gt;10,1.1,(1+AH479/100))))</f>
        <v>3.2729999999999997</v>
      </c>
      <c r="AS479" s="937">
        <f t="shared" si="131"/>
        <v>3.5407313999999999</v>
      </c>
      <c r="AT479" s="937">
        <f t="shared" si="135"/>
        <v>3.6975858010199998</v>
      </c>
      <c r="AU479" s="937">
        <f t="shared" si="135"/>
        <v>3.8613888520051858</v>
      </c>
      <c r="AV479" s="937">
        <f t="shared" si="135"/>
        <v>4.0324483781490157</v>
      </c>
      <c r="AW479" s="704">
        <f t="shared" si="132"/>
        <v>18.4051544311742</v>
      </c>
      <c r="AX479" s="812">
        <f t="shared" si="133"/>
        <v>30.192182465836943</v>
      </c>
      <c r="AY479" s="997">
        <v>1.44</v>
      </c>
      <c r="AZ479" s="924">
        <v>28.63</v>
      </c>
      <c r="BA479" s="924">
        <v>-25.16</v>
      </c>
      <c r="BB479" s="924">
        <v>2.4699999999999998</v>
      </c>
      <c r="BC479" s="924">
        <v>-0.70000000000000007</v>
      </c>
      <c r="BE479" s="666">
        <v>2012</v>
      </c>
      <c r="BF479" s="948" t="e">
        <f>#VALUE!</f>
        <v>#VALUE!</v>
      </c>
      <c r="BG479" s="933">
        <v>10.7</v>
      </c>
    </row>
    <row r="480" spans="1:59" s="840" customFormat="1" ht="11.25" customHeight="1" x14ac:dyDescent="0.2">
      <c r="A480" s="819" t="s">
        <v>1431</v>
      </c>
      <c r="B480" s="848" t="s">
        <v>1432</v>
      </c>
      <c r="C480" s="994" t="s">
        <v>123</v>
      </c>
      <c r="D480" s="994" t="s">
        <v>4208</v>
      </c>
      <c r="E480" s="820">
        <v>8</v>
      </c>
      <c r="F480" s="526">
        <v>487</v>
      </c>
      <c r="G480" s="1151" t="s">
        <v>106</v>
      </c>
      <c r="H480" s="1151" t="s">
        <v>106</v>
      </c>
      <c r="I480" s="821">
        <v>84.08</v>
      </c>
      <c r="J480" s="822">
        <f t="shared" si="121"/>
        <v>4.7573739295908659</v>
      </c>
      <c r="K480" s="823">
        <v>1</v>
      </c>
      <c r="L480" s="824">
        <v>4</v>
      </c>
      <c r="M480" s="825">
        <f t="shared" si="122"/>
        <v>4</v>
      </c>
      <c r="N480" s="826" t="s">
        <v>111</v>
      </c>
      <c r="O480" s="827">
        <v>0.9</v>
      </c>
      <c r="P480" s="849">
        <v>43161</v>
      </c>
      <c r="Q480" s="849">
        <v>43171</v>
      </c>
      <c r="R480" s="825">
        <f t="shared" si="123"/>
        <v>11.111111111111107</v>
      </c>
      <c r="S480" s="761">
        <f>IF(INDEX(Historical!$D$7:$D$1439,MATCH(B480,Historical!$B$7:$B$1446,0))=0,"n/a",(INDEX(Historical!$C$7:$C$1439,MATCH(B480,Historical!$B$7:$B$1446,0))/INDEX(Historical!$D$7:$D$1439,MATCH(B480,Historical!$B$7:$B$1446,0))-1)*100)</f>
        <v>12.676056338028152</v>
      </c>
      <c r="T480" s="761">
        <f>IF(INDEX(Historical!$F$7:$F$1432,MATCH(B480,Historical!$B$7:$B$1446,0))=0,"n/a",((INDEX(Historical!$C$7:$C$1439,MATCH(B480,Historical!$B$7:$B$1446,0))/INDEX(Historical!$F$7:$F$1432,MATCH(B480,Historical!$B$7:$B$1446,0)))^(1/3)-1)*100)</f>
        <v>9.5793708422175161</v>
      </c>
      <c r="U480" s="761">
        <f>IF(INDEX(Historical!$H$7:$H$1432,MATCH(B480,Historical!$B$7:$B$1446,0))=0,"n/a",((INDEX(Historical!$C$7:$C$1439,MATCH(B480,Historical!$B$7:$B$1446,0))/INDEX(Historical!$H$7:$H$1432,MATCH(B480,Historical!$B$7:$B$1446,0)))^(1/5)-1)*100)</f>
        <v>14.869835499703509</v>
      </c>
      <c r="V480" s="761" t="str">
        <f>IF(INDEX(Historical!$O$7:$O$1432,MATCH(B480,Historical!$B$7:$B$1446,0))=0,"n/a",((INDEX(Historical!$C$7:$C$1439,MATCH(B480,Historical!$B$7:$B$1446,0))/INDEX(Historical!$O$7:$O$1432,MATCH(B480,Historical!$B$7:$B$1446,0)))^(1/10)-1)*100)</f>
        <v>n/a</v>
      </c>
      <c r="W480" s="829" t="str">
        <f t="shared" si="124"/>
        <v>n/a</v>
      </c>
      <c r="X480" s="830">
        <f t="shared" si="125"/>
        <v>1.2089297154230494</v>
      </c>
      <c r="Y480" s="1108" t="s">
        <v>1433</v>
      </c>
      <c r="Z480" s="822">
        <f t="shared" si="126"/>
        <v>33.277870216306162</v>
      </c>
      <c r="AA480" s="832">
        <f t="shared" si="127"/>
        <v>6.9950083194675541</v>
      </c>
      <c r="AB480" s="824">
        <v>12</v>
      </c>
      <c r="AC480" s="833">
        <v>12.02</v>
      </c>
      <c r="AD480" s="833">
        <v>1.05</v>
      </c>
      <c r="AE480" s="833">
        <v>0.83</v>
      </c>
      <c r="AF480" s="833">
        <v>3.13</v>
      </c>
      <c r="AG480" s="833">
        <v>45.1</v>
      </c>
      <c r="AH480" s="833">
        <v>18.2</v>
      </c>
      <c r="AI480" s="833">
        <v>12.049999999999999</v>
      </c>
      <c r="AJ480" s="833">
        <v>12.3</v>
      </c>
      <c r="AK480" s="833">
        <v>6.660000000000001</v>
      </c>
      <c r="AL480" s="834">
        <v>32400</v>
      </c>
      <c r="AM480" s="835">
        <v>0.1</v>
      </c>
      <c r="AN480" s="833">
        <v>0.92</v>
      </c>
      <c r="AO480" s="836">
        <f t="shared" si="128"/>
        <v>12.63220110982682</v>
      </c>
      <c r="AP480" s="837">
        <f t="shared" si="129"/>
        <v>19.627209429294375</v>
      </c>
      <c r="AQ480" s="838">
        <f t="shared" si="130"/>
        <v>-1.3550113004924369</v>
      </c>
      <c r="AR480" s="704">
        <f>INDEX(Historical!$C$7:$C$1439,MATCH(B480,Historical!$B$7:$B$1446,0))*IF(AH480="n/a",1.03,IF(AH480&lt;0,1.01,IF(AH480&gt;10,1.1,(1+AH480/100))))</f>
        <v>4.4000000000000004</v>
      </c>
      <c r="AS480" s="832">
        <f t="shared" si="131"/>
        <v>4.8400000000000007</v>
      </c>
      <c r="AT480" s="832">
        <f t="shared" si="135"/>
        <v>5.1623440000000009</v>
      </c>
      <c r="AU480" s="832">
        <f t="shared" si="135"/>
        <v>5.506156110400001</v>
      </c>
      <c r="AV480" s="832">
        <f t="shared" si="135"/>
        <v>5.8728661073526407</v>
      </c>
      <c r="AW480" s="822">
        <f t="shared" si="132"/>
        <v>25.781366217752648</v>
      </c>
      <c r="AX480" s="839">
        <f t="shared" si="133"/>
        <v>30.662899878392778</v>
      </c>
      <c r="AY480" s="998">
        <v>1.1299999999999999</v>
      </c>
      <c r="AZ480" s="835">
        <v>8.4599999999999991</v>
      </c>
      <c r="BA480" s="835">
        <v>-29.580000000000002</v>
      </c>
      <c r="BB480" s="835">
        <v>-2.85</v>
      </c>
      <c r="BC480" s="835">
        <v>-13.33</v>
      </c>
      <c r="BD480" s="964"/>
      <c r="BE480" s="666">
        <v>2011</v>
      </c>
      <c r="BF480" s="948" t="e">
        <f>#VALUE!</f>
        <v>#VALUE!</v>
      </c>
      <c r="BG480" s="895">
        <v>16.900000000000002</v>
      </c>
    </row>
    <row r="481" spans="1:59" ht="11.25" customHeight="1" x14ac:dyDescent="0.2">
      <c r="A481" s="537" t="s">
        <v>671</v>
      </c>
      <c r="B481" s="927" t="s">
        <v>672</v>
      </c>
      <c r="C481" s="994" t="s">
        <v>108</v>
      </c>
      <c r="D481" s="994" t="s">
        <v>4376</v>
      </c>
      <c r="E481" s="794">
        <v>19</v>
      </c>
      <c r="F481" s="526">
        <v>171</v>
      </c>
      <c r="G481" s="526" t="s">
        <v>106</v>
      </c>
      <c r="H481" s="526" t="s">
        <v>106</v>
      </c>
      <c r="I481" s="926">
        <v>41</v>
      </c>
      <c r="J481" s="704">
        <f t="shared" si="121"/>
        <v>2.9268292682926829</v>
      </c>
      <c r="K481" s="929">
        <v>0.3</v>
      </c>
      <c r="L481" s="641">
        <v>4</v>
      </c>
      <c r="M481" s="695">
        <f t="shared" si="122"/>
        <v>1.2</v>
      </c>
      <c r="N481" s="923" t="s">
        <v>493</v>
      </c>
      <c r="O481" s="797">
        <v>0.27</v>
      </c>
      <c r="P481" s="917">
        <v>43370</v>
      </c>
      <c r="Q481" s="917">
        <v>43388</v>
      </c>
      <c r="R481" s="695">
        <f t="shared" si="123"/>
        <v>11.1111111111111</v>
      </c>
      <c r="S481" s="761">
        <f>IF(INDEX(Historical!$D$7:$D$1439,MATCH(B481,Historical!$B$7:$B$1446,0))=0,"n/a",(INDEX(Historical!$C$7:$C$1439,MATCH(B481,Historical!$B$7:$B$1446,0))/INDEX(Historical!$D$7:$D$1439,MATCH(B481,Historical!$B$7:$B$1446,0))-1)*100)</f>
        <v>7.7669902912621325</v>
      </c>
      <c r="T481" s="761">
        <f>IF(INDEX(Historical!$F$7:$F$1432,MATCH(B481,Historical!$B$7:$B$1446,0))=0,"n/a",((INDEX(Historical!$C$7:$C$1439,MATCH(B481,Historical!$B$7:$B$1446,0))/INDEX(Historical!$F$7:$F$1432,MATCH(B481,Historical!$B$7:$B$1446,0)))^(1/3)-1)*100)</f>
        <v>12.965046268916458</v>
      </c>
      <c r="U481" s="761">
        <f>IF(INDEX(Historical!$H$7:$H$1432,MATCH(B481,Historical!$B$7:$B$1446,0))=0,"n/a",((INDEX(Historical!$C$7:$C$1439,MATCH(B481,Historical!$B$7:$B$1446,0))/INDEX(Historical!$H$7:$H$1432,MATCH(B481,Historical!$B$7:$B$1446,0)))^(1/5)-1)*100)</f>
        <v>13.730973168918537</v>
      </c>
      <c r="V481" s="761">
        <f>IF(INDEX(Historical!$O$7:$O$1432,MATCH(B481,Historical!$B$7:$B$1446,0))=0,"n/a",((INDEX(Historical!$C$7:$C$1439,MATCH(B481,Historical!$B$7:$B$1446,0))/INDEX(Historical!$O$7:$O$1432,MATCH(B481,Historical!$B$7:$B$1446,0)))^(1/10)-1)*100)</f>
        <v>11.413675244823395</v>
      </c>
      <c r="W481" s="762">
        <f t="shared" si="124"/>
        <v>1.2030281985766276</v>
      </c>
      <c r="X481" s="763" t="str">
        <f t="shared" si="125"/>
        <v>n/a</v>
      </c>
      <c r="Y481" s="927"/>
      <c r="Z481" s="704" t="str">
        <f t="shared" si="126"/>
        <v>n/a</v>
      </c>
      <c r="AA481" s="937" t="str">
        <f t="shared" si="127"/>
        <v>n/a</v>
      </c>
      <c r="AB481" s="641">
        <v>12</v>
      </c>
      <c r="AC481" s="918" t="s">
        <v>137</v>
      </c>
      <c r="AD481" s="918" t="s">
        <v>137</v>
      </c>
      <c r="AE481" s="918" t="s">
        <v>137</v>
      </c>
      <c r="AF481" s="918" t="s">
        <v>137</v>
      </c>
      <c r="AG481" s="918" t="s">
        <v>137</v>
      </c>
      <c r="AH481" s="918" t="s">
        <v>137</v>
      </c>
      <c r="AI481" s="918" t="s">
        <v>137</v>
      </c>
      <c r="AJ481" s="918" t="s">
        <v>137</v>
      </c>
      <c r="AK481" s="918" t="s">
        <v>137</v>
      </c>
      <c r="AL481" s="930" t="s">
        <v>137</v>
      </c>
      <c r="AM481" s="924" t="s">
        <v>137</v>
      </c>
      <c r="AN481" s="918" t="s">
        <v>137</v>
      </c>
      <c r="AO481" s="804" t="str">
        <f t="shared" si="128"/>
        <v>n/a</v>
      </c>
      <c r="AP481" s="805">
        <f t="shared" si="129"/>
        <v>16.65780243721122</v>
      </c>
      <c r="AQ481" s="938" t="str">
        <f t="shared" si="130"/>
        <v>n/a</v>
      </c>
      <c r="AR481" s="704">
        <f>INDEX(Historical!$C$7:$C$1439,MATCH(B481,Historical!$B$7:$B$1446,0))*IF(AH481="n/a",1.03,IF(AH481&lt;0,1.01,IF(AH481&gt;10,1.1,(1+AH481/100))))</f>
        <v>1.1433000000000002</v>
      </c>
      <c r="AS481" s="937">
        <f t="shared" si="131"/>
        <v>1.1775990000000003</v>
      </c>
      <c r="AT481" s="937">
        <f t="shared" si="135"/>
        <v>1.2129269700000003</v>
      </c>
      <c r="AU481" s="937">
        <f t="shared" si="135"/>
        <v>1.2493147791000003</v>
      </c>
      <c r="AV481" s="937">
        <f t="shared" si="135"/>
        <v>1.2867942224730005</v>
      </c>
      <c r="AW481" s="704">
        <f t="shared" si="132"/>
        <v>6.0699349715730015</v>
      </c>
      <c r="AX481" s="812">
        <f t="shared" si="133"/>
        <v>14.80471944286098</v>
      </c>
      <c r="AY481" s="997" t="s">
        <v>137</v>
      </c>
      <c r="AZ481" s="924" t="s">
        <v>137</v>
      </c>
      <c r="BA481" s="924" t="s">
        <v>137</v>
      </c>
      <c r="BB481" s="924" t="s">
        <v>137</v>
      </c>
      <c r="BC481" s="924" t="s">
        <v>137</v>
      </c>
      <c r="BD481" s="963" t="s">
        <v>4301</v>
      </c>
      <c r="BE481" s="666">
        <v>2001</v>
      </c>
      <c r="BF481" s="948" t="e">
        <f>#VALUE!</f>
        <v>#VALUE!</v>
      </c>
      <c r="BG481" s="933" t="s">
        <v>137</v>
      </c>
    </row>
    <row r="482" spans="1:59" ht="11.25" customHeight="1" x14ac:dyDescent="0.2">
      <c r="A482" s="611" t="s">
        <v>1395</v>
      </c>
      <c r="B482" s="927" t="s">
        <v>1396</v>
      </c>
      <c r="C482" s="994" t="s">
        <v>247</v>
      </c>
      <c r="D482" s="994" t="s">
        <v>4388</v>
      </c>
      <c r="E482" s="794">
        <v>7</v>
      </c>
      <c r="F482" s="526">
        <v>641</v>
      </c>
      <c r="G482" s="526" t="s">
        <v>115</v>
      </c>
      <c r="H482" s="526" t="s">
        <v>115</v>
      </c>
      <c r="I482" s="926">
        <v>32.99</v>
      </c>
      <c r="J482" s="704">
        <f t="shared" si="121"/>
        <v>1.5762352227947862</v>
      </c>
      <c r="K482" s="929">
        <v>0.13</v>
      </c>
      <c r="L482" s="641">
        <v>4</v>
      </c>
      <c r="M482" s="695">
        <f t="shared" si="122"/>
        <v>0.52</v>
      </c>
      <c r="N482" s="923" t="s">
        <v>327</v>
      </c>
      <c r="O482" s="797">
        <v>0.12</v>
      </c>
      <c r="P482" s="917">
        <v>43441</v>
      </c>
      <c r="Q482" s="917">
        <v>43454</v>
      </c>
      <c r="R482" s="695">
        <f t="shared" si="123"/>
        <v>8.333333333333341</v>
      </c>
      <c r="S482" s="761">
        <f>IF(INDEX(Historical!$D$7:$D$1439,MATCH(B482,Historical!$B$7:$B$1446,0))=0,"n/a",(INDEX(Historical!$C$7:$C$1439,MATCH(B482,Historical!$B$7:$B$1446,0))/INDEX(Historical!$D$7:$D$1439,MATCH(B482,Historical!$B$7:$B$1446,0))-1)*100)</f>
        <v>8.8888888888888786</v>
      </c>
      <c r="T482" s="761">
        <f>IF(INDEX(Historical!$F$7:$F$1432,MATCH(B482,Historical!$B$7:$B$1446,0))=0,"n/a",((INDEX(Historical!$C$7:$C$1439,MATCH(B482,Historical!$B$7:$B$1446,0))/INDEX(Historical!$F$7:$F$1432,MATCH(B482,Historical!$B$7:$B$1446,0)))^(1/3)-1)*100)</f>
        <v>12.955067905975316</v>
      </c>
      <c r="U482" s="761">
        <f>IF(INDEX(Historical!$H$7:$H$1432,MATCH(B482,Historical!$B$7:$B$1446,0))=0,"n/a",((INDEX(Historical!$C$7:$C$1439,MATCH(B482,Historical!$B$7:$B$1446,0))/INDEX(Historical!$H$7:$H$1432,MATCH(B482,Historical!$B$7:$B$1446,0)))^(1/5)-1)*100)</f>
        <v>22.175665962439474</v>
      </c>
      <c r="V482" s="761">
        <f>IF(INDEX(Historical!$O$7:$O$1432,MATCH(B482,Historical!$B$7:$B$1446,0))=0,"n/a",((INDEX(Historical!$C$7:$C$1439,MATCH(B482,Historical!$B$7:$B$1446,0))/INDEX(Historical!$O$7:$O$1432,MATCH(B482,Historical!$B$7:$B$1446,0)))^(1/10)-1)*100)</f>
        <v>13.346158167069744</v>
      </c>
      <c r="W482" s="762">
        <f t="shared" si="124"/>
        <v>1.6615767387768281</v>
      </c>
      <c r="X482" s="763">
        <f t="shared" si="125"/>
        <v>1.3859791226524671</v>
      </c>
      <c r="Y482" s="719"/>
      <c r="Z482" s="704">
        <f t="shared" si="126"/>
        <v>25.365853658536587</v>
      </c>
      <c r="AA482" s="937">
        <f t="shared" si="127"/>
        <v>16.092682926829269</v>
      </c>
      <c r="AB482" s="641">
        <v>4</v>
      </c>
      <c r="AC482" s="918">
        <v>2.0499999999999998</v>
      </c>
      <c r="AD482" s="918">
        <v>2.0699999999999998</v>
      </c>
      <c r="AE482" s="918">
        <v>0.93</v>
      </c>
      <c r="AF482" s="918">
        <v>2.35</v>
      </c>
      <c r="AG482" s="918">
        <v>16</v>
      </c>
      <c r="AH482" s="918">
        <v>3.3000000000000003</v>
      </c>
      <c r="AI482" s="918">
        <v>8.36</v>
      </c>
      <c r="AJ482" s="918">
        <v>16</v>
      </c>
      <c r="AK482" s="918">
        <v>7.8</v>
      </c>
      <c r="AL482" s="930">
        <v>1590</v>
      </c>
      <c r="AM482" s="924">
        <v>1.3</v>
      </c>
      <c r="AN482" s="918">
        <v>0.03</v>
      </c>
      <c r="AO482" s="804">
        <f t="shared" si="128"/>
        <v>7.6592182584049908</v>
      </c>
      <c r="AP482" s="805">
        <f t="shared" si="129"/>
        <v>23.75190118523426</v>
      </c>
      <c r="AQ482" s="938">
        <f t="shared" si="130"/>
        <v>29.645336511317666</v>
      </c>
      <c r="AR482" s="704">
        <f>INDEX(Historical!$C$7:$C$1439,MATCH(B482,Historical!$B$7:$B$1446,0))*IF(AH482="n/a",1.03,IF(AH482&lt;0,1.01,IF(AH482&gt;10,1.1,(1+AH482/100))))</f>
        <v>0.5061699999999999</v>
      </c>
      <c r="AS482" s="937">
        <f t="shared" si="131"/>
        <v>0.54848581199999979</v>
      </c>
      <c r="AT482" s="937">
        <f t="shared" si="135"/>
        <v>0.59126770533599982</v>
      </c>
      <c r="AU482" s="937">
        <f t="shared" si="135"/>
        <v>0.6373865863522078</v>
      </c>
      <c r="AV482" s="937">
        <f t="shared" si="135"/>
        <v>0.68710274008768002</v>
      </c>
      <c r="AW482" s="704">
        <f t="shared" si="132"/>
        <v>2.970412843775887</v>
      </c>
      <c r="AX482" s="812">
        <f t="shared" si="133"/>
        <v>9.003979520387654</v>
      </c>
      <c r="AY482" s="997">
        <v>0.95</v>
      </c>
      <c r="AZ482" s="924">
        <v>30.4</v>
      </c>
      <c r="BA482" s="924">
        <v>-15.73</v>
      </c>
      <c r="BB482" s="924">
        <v>3.01</v>
      </c>
      <c r="BC482" s="924">
        <v>7.8100000000000005</v>
      </c>
      <c r="BE482" s="666">
        <v>2013</v>
      </c>
      <c r="BF482" s="948" t="e">
        <f>#VALUE!</f>
        <v>#VALUE!</v>
      </c>
      <c r="BG482" s="933">
        <v>10.299999999999999</v>
      </c>
    </row>
    <row r="483" spans="1:59" ht="11.25" customHeight="1" x14ac:dyDescent="0.2">
      <c r="A483" s="537" t="s">
        <v>1462</v>
      </c>
      <c r="B483" s="927" t="s">
        <v>1463</v>
      </c>
      <c r="C483" s="994" t="s">
        <v>4227</v>
      </c>
      <c r="D483" s="994" t="s">
        <v>4362</v>
      </c>
      <c r="E483" s="794">
        <v>8</v>
      </c>
      <c r="F483" s="526">
        <v>559</v>
      </c>
      <c r="G483" s="526" t="s">
        <v>106</v>
      </c>
      <c r="H483" s="526" t="s">
        <v>106</v>
      </c>
      <c r="I483" s="926">
        <v>235.45</v>
      </c>
      <c r="J483" s="704">
        <f t="shared" si="121"/>
        <v>0.56062858356338929</v>
      </c>
      <c r="K483" s="929">
        <v>0.33</v>
      </c>
      <c r="L483" s="641">
        <v>4</v>
      </c>
      <c r="M483" s="695">
        <f t="shared" si="122"/>
        <v>1.32</v>
      </c>
      <c r="N483" s="923" t="s">
        <v>273</v>
      </c>
      <c r="O483" s="797">
        <v>0.25</v>
      </c>
      <c r="P483" s="917">
        <v>43473</v>
      </c>
      <c r="Q483" s="917">
        <v>43504</v>
      </c>
      <c r="R483" s="695">
        <f t="shared" si="123"/>
        <v>32.000000000000007</v>
      </c>
      <c r="S483" s="761">
        <f>IF(INDEX(Historical!$D$7:$D$1439,MATCH(B483,Historical!$B$7:$B$1446,0))=0,"n/a",(INDEX(Historical!$C$7:$C$1439,MATCH(B483,Historical!$B$7:$B$1446,0))/INDEX(Historical!$D$7:$D$1439,MATCH(B483,Historical!$B$7:$B$1446,0))-1)*100)</f>
        <v>13.636363636363647</v>
      </c>
      <c r="T483" s="761">
        <f>IF(INDEX(Historical!$F$7:$F$1432,MATCH(B483,Historical!$B$7:$B$1446,0))=0,"n/a",((INDEX(Historical!$C$7:$C$1439,MATCH(B483,Historical!$B$7:$B$1446,0))/INDEX(Historical!$F$7:$F$1432,MATCH(B483,Historical!$B$7:$B$1446,0)))^(1/3)-1)*100)</f>
        <v>16.039720840319482</v>
      </c>
      <c r="U483" s="761">
        <f>IF(INDEX(Historical!$H$7:$H$1432,MATCH(B483,Historical!$B$7:$B$1446,0))=0,"n/a",((INDEX(Historical!$C$7:$C$1439,MATCH(B483,Historical!$B$7:$B$1446,0))/INDEX(Historical!$H$7:$H$1432,MATCH(B483,Historical!$B$7:$B$1446,0)))^(1/5)-1)*100)</f>
        <v>36.633168936047468</v>
      </c>
      <c r="V483" s="761">
        <f>IF(INDEX(Historical!$O$7:$O$1432,MATCH(B483,Historical!$B$7:$B$1446,0))=0,"n/a",((INDEX(Historical!$C$7:$C$1439,MATCH(B483,Historical!$B$7:$B$1446,0))/INDEX(Historical!$O$7:$O$1432,MATCH(B483,Historical!$B$7:$B$1446,0)))^(1/10)-1)*100)</f>
        <v>32.490541459126952</v>
      </c>
      <c r="W483" s="762">
        <f t="shared" si="124"/>
        <v>1.1275025681591653</v>
      </c>
      <c r="X483" s="763">
        <f t="shared" si="125"/>
        <v>2.2068174057859919</v>
      </c>
      <c r="Y483" s="715"/>
      <c r="Z483" s="704">
        <f t="shared" si="126"/>
        <v>23.913043478260875</v>
      </c>
      <c r="AA483" s="937">
        <f t="shared" si="127"/>
        <v>42.653985507246375</v>
      </c>
      <c r="AB483" s="641">
        <v>12</v>
      </c>
      <c r="AC483" s="918">
        <v>5.52</v>
      </c>
      <c r="AD483" s="918">
        <v>2.0499999999999998</v>
      </c>
      <c r="AE483" s="918">
        <v>16.52</v>
      </c>
      <c r="AF483" s="918">
        <v>45.02</v>
      </c>
      <c r="AG483" s="918">
        <v>105.89999999999999</v>
      </c>
      <c r="AH483" s="918">
        <v>26.200000000000003</v>
      </c>
      <c r="AI483" s="918">
        <v>18.310000000000002</v>
      </c>
      <c r="AJ483" s="918">
        <v>16.600000000000001</v>
      </c>
      <c r="AK483" s="918">
        <v>20.79</v>
      </c>
      <c r="AL483" s="930">
        <v>246900</v>
      </c>
      <c r="AM483" s="924">
        <v>0.1</v>
      </c>
      <c r="AN483" s="918">
        <v>1.17</v>
      </c>
      <c r="AO483" s="804">
        <f t="shared" si="128"/>
        <v>-5.4601879876355142</v>
      </c>
      <c r="AP483" s="805">
        <f t="shared" si="129"/>
        <v>37.193797519610861</v>
      </c>
      <c r="AQ483" s="938">
        <f t="shared" si="130"/>
        <v>823.82836971093809</v>
      </c>
      <c r="AR483" s="704">
        <f>INDEX(Historical!$C$7:$C$1439,MATCH(B483,Historical!$B$7:$B$1446,0))*IF(AH483="n/a",1.03,IF(AH483&lt;0,1.01,IF(AH483&gt;10,1.1,(1+AH483/100))))</f>
        <v>1.1000000000000001</v>
      </c>
      <c r="AS483" s="937">
        <f t="shared" si="131"/>
        <v>1.2100000000000002</v>
      </c>
      <c r="AT483" s="937">
        <f t="shared" si="135"/>
        <v>1.3310000000000004</v>
      </c>
      <c r="AU483" s="937">
        <f t="shared" si="135"/>
        <v>1.4641000000000006</v>
      </c>
      <c r="AV483" s="937">
        <f t="shared" si="135"/>
        <v>1.6105100000000008</v>
      </c>
      <c r="AW483" s="704">
        <f t="shared" si="132"/>
        <v>6.7156100000000025</v>
      </c>
      <c r="AX483" s="812">
        <f t="shared" si="133"/>
        <v>2.8522446379273743</v>
      </c>
      <c r="AY483" s="997">
        <v>1.1399999999999999</v>
      </c>
      <c r="AZ483" s="924">
        <v>40.200000000000003</v>
      </c>
      <c r="BA483" s="924">
        <v>-0.69</v>
      </c>
      <c r="BB483" s="924">
        <v>7.3800000000000008</v>
      </c>
      <c r="BC483" s="924">
        <v>13.96</v>
      </c>
      <c r="BE483" s="666">
        <v>2012</v>
      </c>
      <c r="BF483" s="948" t="e">
        <f>#VALUE!</f>
        <v>#VALUE!</v>
      </c>
      <c r="BG483" s="933">
        <v>25</v>
      </c>
    </row>
    <row r="484" spans="1:59" ht="11.25" customHeight="1" x14ac:dyDescent="0.2">
      <c r="A484" s="537" t="s">
        <v>1478</v>
      </c>
      <c r="B484" s="927" t="s">
        <v>1479</v>
      </c>
      <c r="C484" s="994" t="s">
        <v>4356</v>
      </c>
      <c r="D484" s="994" t="s">
        <v>4357</v>
      </c>
      <c r="E484" s="794">
        <v>9</v>
      </c>
      <c r="F484" s="526">
        <v>418</v>
      </c>
      <c r="G484" s="526" t="s">
        <v>37</v>
      </c>
      <c r="H484" s="526" t="s">
        <v>37</v>
      </c>
      <c r="I484" s="926">
        <v>109.33</v>
      </c>
      <c r="J484" s="704">
        <f t="shared" si="121"/>
        <v>3.5123022043354974</v>
      </c>
      <c r="K484" s="929">
        <v>0.96</v>
      </c>
      <c r="L484" s="641">
        <v>4</v>
      </c>
      <c r="M484" s="695">
        <f t="shared" si="122"/>
        <v>3.84</v>
      </c>
      <c r="N484" s="923" t="s">
        <v>161</v>
      </c>
      <c r="O484" s="797">
        <v>0.92249999999999999</v>
      </c>
      <c r="P484" s="917">
        <v>43479</v>
      </c>
      <c r="Q484" s="917">
        <v>43496</v>
      </c>
      <c r="R484" s="695">
        <f t="shared" si="123"/>
        <v>4.0650406504065018</v>
      </c>
      <c r="S484" s="761">
        <f>IF(INDEX(Historical!$D$7:$D$1439,MATCH(B484,Historical!$B$7:$B$1446,0))=0,"n/a",(INDEX(Historical!$C$7:$C$1439,MATCH(B484,Historical!$B$7:$B$1446,0))/INDEX(Historical!$D$7:$D$1439,MATCH(B484,Historical!$B$7:$B$1446,0))-1)*100)</f>
        <v>6.0344827586206851</v>
      </c>
      <c r="T484" s="761">
        <f>IF(INDEX(Historical!$F$7:$F$1432,MATCH(B484,Historical!$B$7:$B$1446,0))=0,"n/a",((INDEX(Historical!$C$7:$C$1439,MATCH(B484,Historical!$B$7:$B$1446,0))/INDEX(Historical!$F$7:$F$1432,MATCH(B484,Historical!$B$7:$B$1446,0)))^(1/3)-1)*100)</f>
        <v>6.208322604405847</v>
      </c>
      <c r="U484" s="761">
        <f>IF(INDEX(Historical!$H$7:$H$1432,MATCH(B484,Historical!$B$7:$B$1446,0))=0,"n/a",((INDEX(Historical!$C$7:$C$1439,MATCH(B484,Historical!$B$7:$B$1446,0))/INDEX(Historical!$H$7:$H$1432,MATCH(B484,Historical!$B$7:$B$1446,0)))^(1/5)-1)*100)</f>
        <v>5.8269583786462409</v>
      </c>
      <c r="V484" s="761">
        <f>IF(INDEX(Historical!$O$7:$O$1432,MATCH(B484,Historical!$B$7:$B$1446,0))=0,"n/a",((INDEX(Historical!$C$7:$C$1439,MATCH(B484,Historical!$B$7:$B$1446,0))/INDEX(Historical!$O$7:$O$1432,MATCH(B484,Historical!$B$7:$B$1446,0)))^(1/10)-1)*100)</f>
        <v>4.1379743992410623</v>
      </c>
      <c r="W484" s="762">
        <f t="shared" si="124"/>
        <v>1.4081668508425165</v>
      </c>
      <c r="X484" s="763">
        <f t="shared" si="125"/>
        <v>0.23401439271671651</v>
      </c>
      <c r="Y484" s="715"/>
      <c r="Z484" s="704">
        <f t="shared" si="126"/>
        <v>198.96373056994818</v>
      </c>
      <c r="AA484" s="937">
        <f t="shared" si="127"/>
        <v>56.647668393782382</v>
      </c>
      <c r="AB484" s="641">
        <v>12</v>
      </c>
      <c r="AC484" s="918">
        <v>1.93</v>
      </c>
      <c r="AD484" s="918">
        <v>8.11</v>
      </c>
      <c r="AE484" s="918">
        <v>7.91</v>
      </c>
      <c r="AF484" s="918">
        <v>2.02</v>
      </c>
      <c r="AG484" s="918">
        <v>3.5000000000000004</v>
      </c>
      <c r="AH484" s="918">
        <v>-32.5</v>
      </c>
      <c r="AI484" s="918">
        <v>11.49</v>
      </c>
      <c r="AJ484" s="918">
        <v>24.9</v>
      </c>
      <c r="AK484" s="918">
        <v>7.0000000000000009</v>
      </c>
      <c r="AL484" s="930">
        <v>12440</v>
      </c>
      <c r="AM484" s="924">
        <v>0.4</v>
      </c>
      <c r="AN484" s="918">
        <v>0.74</v>
      </c>
      <c r="AO484" s="804">
        <f t="shared" si="128"/>
        <v>-47.308407810800645</v>
      </c>
      <c r="AP484" s="805">
        <f t="shared" si="129"/>
        <v>9.3392605829817388</v>
      </c>
      <c r="AQ484" s="938">
        <f t="shared" si="130"/>
        <v>125.51500581305541</v>
      </c>
      <c r="AR484" s="704">
        <f>INDEX(Historical!$C$7:$C$1439,MATCH(B484,Historical!$B$7:$B$1446,0))*IF(AH484="n/a",1.03,IF(AH484&lt;0,1.01,IF(AH484&gt;10,1.1,(1+AH484/100))))</f>
        <v>3.7269000000000001</v>
      </c>
      <c r="AS484" s="937">
        <f t="shared" si="131"/>
        <v>4.0995900000000001</v>
      </c>
      <c r="AT484" s="937">
        <f t="shared" si="135"/>
        <v>4.3865613000000003</v>
      </c>
      <c r="AU484" s="937">
        <f t="shared" si="135"/>
        <v>4.6936205910000011</v>
      </c>
      <c r="AV484" s="937">
        <f t="shared" si="135"/>
        <v>5.0221740323700015</v>
      </c>
      <c r="AW484" s="704">
        <f t="shared" si="132"/>
        <v>21.928845923370005</v>
      </c>
      <c r="AX484" s="812">
        <f t="shared" si="133"/>
        <v>20.057482779996345</v>
      </c>
      <c r="AY484" s="997">
        <v>0.48</v>
      </c>
      <c r="AZ484" s="924">
        <v>24.990000000000002</v>
      </c>
      <c r="BA484" s="924">
        <v>-0.3</v>
      </c>
      <c r="BB484" s="924">
        <v>4.8899999999999997</v>
      </c>
      <c r="BC484" s="924">
        <v>8.4599999999999991</v>
      </c>
      <c r="BE484" s="666">
        <v>2011</v>
      </c>
      <c r="BF484" s="948" t="e">
        <f>#VALUE!</f>
        <v>#VALUE!</v>
      </c>
      <c r="BG484" s="933">
        <v>1.9</v>
      </c>
    </row>
    <row r="485" spans="1:59" ht="11.25" customHeight="1" x14ac:dyDescent="0.2">
      <c r="A485" s="537" t="s">
        <v>1434</v>
      </c>
      <c r="B485" s="927" t="s">
        <v>1435</v>
      </c>
      <c r="C485" s="994" t="s">
        <v>4356</v>
      </c>
      <c r="D485" s="994" t="s">
        <v>4357</v>
      </c>
      <c r="E485" s="794">
        <v>9</v>
      </c>
      <c r="F485" s="526">
        <v>395</v>
      </c>
      <c r="G485" s="526" t="s">
        <v>37</v>
      </c>
      <c r="H485" s="526" t="s">
        <v>37</v>
      </c>
      <c r="I485" s="926">
        <v>43.35</v>
      </c>
      <c r="J485" s="704">
        <f t="shared" si="121"/>
        <v>6.9204152249134943</v>
      </c>
      <c r="K485" s="929">
        <v>0.75</v>
      </c>
      <c r="L485" s="641">
        <v>4</v>
      </c>
      <c r="M485" s="695">
        <f t="shared" si="122"/>
        <v>3</v>
      </c>
      <c r="N485" s="923" t="s">
        <v>119</v>
      </c>
      <c r="O485" s="797">
        <v>0.74</v>
      </c>
      <c r="P485" s="917">
        <v>43412</v>
      </c>
      <c r="Q485" s="917">
        <v>43437</v>
      </c>
      <c r="R485" s="695">
        <f t="shared" si="123"/>
        <v>1.3513513513513526</v>
      </c>
      <c r="S485" s="761">
        <f>IF(INDEX(Historical!$D$7:$D$1439,MATCH(B485,Historical!$B$7:$B$1446,0))=0,"n/a",(INDEX(Historical!$C$7:$C$1439,MATCH(B485,Historical!$B$7:$B$1446,0))/INDEX(Historical!$D$7:$D$1439,MATCH(B485,Historical!$B$7:$B$1446,0))-1)*100)</f>
        <v>3.4843205574912828</v>
      </c>
      <c r="T485" s="761">
        <f>IF(INDEX(Historical!$F$7:$F$1432,MATCH(B485,Historical!$B$7:$B$1446,0))=0,"n/a",((INDEX(Historical!$C$7:$C$1439,MATCH(B485,Historical!$B$7:$B$1446,0))/INDEX(Historical!$F$7:$F$1432,MATCH(B485,Historical!$B$7:$B$1446,0)))^(1/3)-1)*100)</f>
        <v>4.1358421680133484</v>
      </c>
      <c r="U485" s="761">
        <f>IF(INDEX(Historical!$H$7:$H$1432,MATCH(B485,Historical!$B$7:$B$1446,0))=0,"n/a",((INDEX(Historical!$C$7:$C$1439,MATCH(B485,Historical!$B$7:$B$1446,0))/INDEX(Historical!$H$7:$H$1432,MATCH(B485,Historical!$B$7:$B$1446,0)))^(1/5)-1)*100)</f>
        <v>4.705353957462588</v>
      </c>
      <c r="V485" s="761">
        <f>IF(INDEX(Historical!$O$7:$O$1432,MATCH(B485,Historical!$B$7:$B$1446,0))=0,"n/a",((INDEX(Historical!$C$7:$C$1439,MATCH(B485,Historical!$B$7:$B$1446,0))/INDEX(Historical!$O$7:$O$1432,MATCH(B485,Historical!$B$7:$B$1446,0)))^(1/10)-1)*100)</f>
        <v>-0.74311372448820912</v>
      </c>
      <c r="W485" s="762" t="str">
        <f t="shared" si="124"/>
        <v>n/a</v>
      </c>
      <c r="X485" s="763" t="str">
        <f t="shared" si="125"/>
        <v>n/a</v>
      </c>
      <c r="Y485" s="715"/>
      <c r="Z485" s="704">
        <f t="shared" si="126"/>
        <v>714.28571428571433</v>
      </c>
      <c r="AA485" s="937">
        <f t="shared" si="127"/>
        <v>103.21428571428572</v>
      </c>
      <c r="AB485" s="641">
        <v>12</v>
      </c>
      <c r="AC485" s="918">
        <v>0.42</v>
      </c>
      <c r="AD485" s="918">
        <v>495.03</v>
      </c>
      <c r="AE485" s="918">
        <v>6.38</v>
      </c>
      <c r="AF485" s="918">
        <v>2.08</v>
      </c>
      <c r="AG485" s="918">
        <v>1.9</v>
      </c>
      <c r="AH485" s="918">
        <v>-62.9</v>
      </c>
      <c r="AI485" s="918">
        <v>53.790000000000006</v>
      </c>
      <c r="AJ485" s="918">
        <v>-14.799999999999999</v>
      </c>
      <c r="AK485" s="918">
        <v>0.21</v>
      </c>
      <c r="AL485" s="930">
        <v>6120</v>
      </c>
      <c r="AM485" s="924">
        <v>0.2</v>
      </c>
      <c r="AN485" s="918">
        <v>1.82</v>
      </c>
      <c r="AO485" s="804">
        <f t="shared" si="128"/>
        <v>-91.588516531909647</v>
      </c>
      <c r="AP485" s="805">
        <f t="shared" si="129"/>
        <v>11.625769182376082</v>
      </c>
      <c r="AQ485" s="938">
        <f t="shared" si="130"/>
        <v>208.89459855405858</v>
      </c>
      <c r="AR485" s="704">
        <f>INDEX(Historical!$C$7:$C$1439,MATCH(B485,Historical!$B$7:$B$1446,0))*IF(AH485="n/a",1.03,IF(AH485&lt;0,1.01,IF(AH485&gt;10,1.1,(1+AH485/100))))</f>
        <v>2.9997000000000003</v>
      </c>
      <c r="AS485" s="937">
        <f t="shared" si="131"/>
        <v>3.2996700000000008</v>
      </c>
      <c r="AT485" s="937">
        <f t="shared" si="135"/>
        <v>3.3065993070000008</v>
      </c>
      <c r="AU485" s="937">
        <f t="shared" si="135"/>
        <v>3.3135431655447007</v>
      </c>
      <c r="AV485" s="937">
        <f t="shared" si="135"/>
        <v>3.3205016061923445</v>
      </c>
      <c r="AW485" s="704">
        <f t="shared" si="132"/>
        <v>16.240014078737047</v>
      </c>
      <c r="AX485" s="812">
        <f t="shared" si="133"/>
        <v>37.462546894433792</v>
      </c>
      <c r="AY485" s="997">
        <v>0.85</v>
      </c>
      <c r="AZ485" s="924">
        <v>5.99</v>
      </c>
      <c r="BA485" s="924">
        <v>-28.88</v>
      </c>
      <c r="BB485" s="924">
        <v>-1.5599999999999998</v>
      </c>
      <c r="BC485" s="924">
        <v>-14.940000000000001</v>
      </c>
      <c r="BE485" s="666">
        <v>2011</v>
      </c>
      <c r="BF485" s="948" t="e">
        <f>#VALUE!</f>
        <v>#VALUE!</v>
      </c>
      <c r="BG485" s="933">
        <v>0.6</v>
      </c>
    </row>
    <row r="486" spans="1:59" ht="11.25" customHeight="1" x14ac:dyDescent="0.2">
      <c r="A486" s="537" t="s">
        <v>1444</v>
      </c>
      <c r="B486" s="927" t="s">
        <v>1445</v>
      </c>
      <c r="C486" s="994" t="s">
        <v>108</v>
      </c>
      <c r="D486" s="994" t="s">
        <v>4372</v>
      </c>
      <c r="E486" s="794">
        <v>9</v>
      </c>
      <c r="F486" s="526">
        <v>470</v>
      </c>
      <c r="G486" s="526" t="s">
        <v>106</v>
      </c>
      <c r="H486" s="526" t="s">
        <v>106</v>
      </c>
      <c r="I486" s="926">
        <v>37.200000000000003</v>
      </c>
      <c r="J486" s="704">
        <f t="shared" si="121"/>
        <v>6.4516129032258061</v>
      </c>
      <c r="K486" s="929">
        <v>0.2</v>
      </c>
      <c r="L486" s="641">
        <v>12</v>
      </c>
      <c r="M486" s="695">
        <f t="shared" si="122"/>
        <v>2.4000000000000004</v>
      </c>
      <c r="N486" s="923" t="s">
        <v>1060</v>
      </c>
      <c r="O486" s="797">
        <v>0.19500000000000001</v>
      </c>
      <c r="P486" s="917">
        <v>43543</v>
      </c>
      <c r="Q486" s="917">
        <v>43570</v>
      </c>
      <c r="R486" s="695">
        <f t="shared" si="123"/>
        <v>2.5641025641025665</v>
      </c>
      <c r="S486" s="761">
        <f>IF(INDEX(Historical!$D$7:$D$1439,MATCH(B486,Historical!$B$7:$B$1446,0))=0,"n/a",(INDEX(Historical!$C$7:$C$1439,MATCH(B486,Historical!$B$7:$B$1446,0))/INDEX(Historical!$D$7:$D$1439,MATCH(B486,Historical!$B$7:$B$1446,0))-1)*100)</f>
        <v>2.6845637583892357</v>
      </c>
      <c r="T486" s="761">
        <f>IF(INDEX(Historical!$F$7:$F$1432,MATCH(B486,Historical!$B$7:$B$1446,0))=0,"n/a",((INDEX(Historical!$C$7:$C$1439,MATCH(B486,Historical!$B$7:$B$1446,0))/INDEX(Historical!$F$7:$F$1432,MATCH(B486,Historical!$B$7:$B$1446,0)))^(1/3)-1)*100)</f>
        <v>3.004088908500635</v>
      </c>
      <c r="U486" s="761">
        <f>IF(INDEX(Historical!$H$7:$H$1432,MATCH(B486,Historical!$B$7:$B$1446,0))=0,"n/a",((INDEX(Historical!$C$7:$C$1439,MATCH(B486,Historical!$B$7:$B$1446,0))/INDEX(Historical!$H$7:$H$1432,MATCH(B486,Historical!$B$7:$B$1446,0)))^(1/5)-1)*100)</f>
        <v>4.2927091778163895</v>
      </c>
      <c r="V486" s="761">
        <f>IF(INDEX(Historical!$O$7:$O$1432,MATCH(B486,Historical!$B$7:$B$1446,0))=0,"n/a",((INDEX(Historical!$C$7:$C$1439,MATCH(B486,Historical!$B$7:$B$1446,0))/INDEX(Historical!$O$7:$O$1432,MATCH(B486,Historical!$B$7:$B$1446,0)))^(1/10)-1)*100)</f>
        <v>4.8809910694839642</v>
      </c>
      <c r="W486" s="762">
        <f t="shared" si="124"/>
        <v>0.87947490923605198</v>
      </c>
      <c r="X486" s="763">
        <f t="shared" si="125"/>
        <v>3.9024628889239907</v>
      </c>
      <c r="Y486" s="928"/>
      <c r="Z486" s="704">
        <f t="shared" si="126"/>
        <v>89.552238805970148</v>
      </c>
      <c r="AA486" s="937">
        <f t="shared" si="127"/>
        <v>13.880597014925373</v>
      </c>
      <c r="AB486" s="641">
        <v>12</v>
      </c>
      <c r="AC486" s="918">
        <v>2.68</v>
      </c>
      <c r="AD486" s="918">
        <v>1.98</v>
      </c>
      <c r="AE486" s="918">
        <v>10</v>
      </c>
      <c r="AF486" s="918">
        <v>1.54</v>
      </c>
      <c r="AG486" s="918">
        <v>11.600000000000001</v>
      </c>
      <c r="AH486" s="918">
        <v>-5.6000000000000005</v>
      </c>
      <c r="AI486" s="918">
        <v>3.1399999999999997</v>
      </c>
      <c r="AJ486" s="918">
        <v>1.0999999999999999</v>
      </c>
      <c r="AK486" s="918">
        <v>7.0000000000000009</v>
      </c>
      <c r="AL486" s="930">
        <v>2330</v>
      </c>
      <c r="AM486" s="924">
        <v>5.0999999999999996</v>
      </c>
      <c r="AN486" s="918">
        <v>0.67</v>
      </c>
      <c r="AO486" s="804">
        <f t="shared" si="128"/>
        <v>-3.1362749338831772</v>
      </c>
      <c r="AP486" s="805">
        <f t="shared" si="129"/>
        <v>10.744322081042196</v>
      </c>
      <c r="AQ486" s="938">
        <f t="shared" si="130"/>
        <v>-2.5295044003683653</v>
      </c>
      <c r="AR486" s="704">
        <f>INDEX(Historical!$C$7:$C$1439,MATCH(B486,Historical!$B$7:$B$1446,0))*IF(AH486="n/a",1.03,IF(AH486&lt;0,1.01,IF(AH486&gt;10,1.1,(1+AH486/100))))</f>
        <v>2.3179499999999997</v>
      </c>
      <c r="AS486" s="937">
        <f t="shared" si="131"/>
        <v>2.3907336300000002</v>
      </c>
      <c r="AT486" s="937">
        <f t="shared" si="135"/>
        <v>2.5580849841000002</v>
      </c>
      <c r="AU486" s="937">
        <f t="shared" si="135"/>
        <v>2.7371509329870003</v>
      </c>
      <c r="AV486" s="937">
        <f t="shared" si="135"/>
        <v>2.9287514982960903</v>
      </c>
      <c r="AW486" s="704">
        <f t="shared" si="132"/>
        <v>12.932671045383092</v>
      </c>
      <c r="AX486" s="812">
        <f t="shared" si="133"/>
        <v>34.765244745653476</v>
      </c>
      <c r="AY486" s="997">
        <v>0.94</v>
      </c>
      <c r="AZ486" s="924">
        <v>16.43</v>
      </c>
      <c r="BA486" s="924">
        <v>-8.08</v>
      </c>
      <c r="BB486" s="924">
        <v>-0.92999999999999994</v>
      </c>
      <c r="BC486" s="924">
        <v>-1.7399999999999998</v>
      </c>
      <c r="BE486" s="666">
        <v>2011</v>
      </c>
      <c r="BF486" s="948" t="e">
        <f>#VALUE!</f>
        <v>#VALUE!</v>
      </c>
      <c r="BG486" s="933">
        <v>6.8000000000000007</v>
      </c>
    </row>
    <row r="487" spans="1:59" ht="11.25" customHeight="1" x14ac:dyDescent="0.2">
      <c r="A487" s="611" t="s">
        <v>1452</v>
      </c>
      <c r="B487" s="927" t="s">
        <v>1453</v>
      </c>
      <c r="C487" s="994" t="s">
        <v>112</v>
      </c>
      <c r="D487" s="994" t="s">
        <v>4399</v>
      </c>
      <c r="E487" s="794">
        <v>8</v>
      </c>
      <c r="F487" s="526">
        <v>507</v>
      </c>
      <c r="G487" s="526" t="s">
        <v>106</v>
      </c>
      <c r="H487" s="526" t="s">
        <v>106</v>
      </c>
      <c r="I487" s="926">
        <v>82.69</v>
      </c>
      <c r="J487" s="704">
        <f t="shared" si="121"/>
        <v>2.4428588704801064</v>
      </c>
      <c r="K487" s="929">
        <v>1.01</v>
      </c>
      <c r="L487" s="641">
        <v>2</v>
      </c>
      <c r="M487" s="695">
        <f t="shared" si="122"/>
        <v>2.02</v>
      </c>
      <c r="N487" s="923" t="s">
        <v>1366</v>
      </c>
      <c r="O487" s="797">
        <v>0.93</v>
      </c>
      <c r="P487" s="660">
        <v>43251</v>
      </c>
      <c r="Q487" s="660">
        <v>43266</v>
      </c>
      <c r="R487" s="695">
        <f t="shared" si="123"/>
        <v>8.6021505376344045</v>
      </c>
      <c r="S487" s="761">
        <f>IF(INDEX(Historical!$D$7:$D$1439,MATCH(B487,Historical!$B$7:$B$1446,0))=0,"n/a",(INDEX(Historical!$C$7:$C$1439,MATCH(B487,Historical!$B$7:$B$1446,0))/INDEX(Historical!$D$7:$D$1439,MATCH(B487,Historical!$B$7:$B$1446,0))-1)*100)</f>
        <v>8.602150537634401</v>
      </c>
      <c r="T487" s="761">
        <f>IF(INDEX(Historical!$F$7:$F$1432,MATCH(B487,Historical!$B$7:$B$1446,0))=0,"n/a",((INDEX(Historical!$C$7:$C$1439,MATCH(B487,Historical!$B$7:$B$1446,0))/INDEX(Historical!$F$7:$F$1432,MATCH(B487,Historical!$B$7:$B$1446,0)))^(1/3)-1)*100)</f>
        <v>8.0796166472541397</v>
      </c>
      <c r="U487" s="761">
        <f>IF(INDEX(Historical!$H$7:$H$1432,MATCH(B487,Historical!$B$7:$B$1446,0))=0,"n/a",((INDEX(Historical!$C$7:$C$1439,MATCH(B487,Historical!$B$7:$B$1446,0))/INDEX(Historical!$H$7:$H$1432,MATCH(B487,Historical!$B$7:$B$1446,0)))^(1/5)-1)*100)</f>
        <v>17.034177796511329</v>
      </c>
      <c r="V487" s="761">
        <f>IF(INDEX(Historical!$O$7:$O$1432,MATCH(B487,Historical!$B$7:$B$1446,0))=0,"n/a",((INDEX(Historical!$C$7:$C$1439,MATCH(B487,Historical!$B$7:$B$1446,0))/INDEX(Historical!$O$7:$O$1432,MATCH(B487,Historical!$B$7:$B$1446,0)))^(1/10)-1)*100)</f>
        <v>10.563547528018757</v>
      </c>
      <c r="W487" s="762">
        <f t="shared" si="124"/>
        <v>1.6125433005654464</v>
      </c>
      <c r="X487" s="763">
        <f t="shared" si="125"/>
        <v>0.90127924849266305</v>
      </c>
      <c r="Y487" s="928"/>
      <c r="Z487" s="704">
        <f t="shared" si="126"/>
        <v>23.325635103926096</v>
      </c>
      <c r="AA487" s="937">
        <f t="shared" si="127"/>
        <v>9.5484988452655877</v>
      </c>
      <c r="AB487" s="641">
        <v>12</v>
      </c>
      <c r="AC487" s="918">
        <v>8.66</v>
      </c>
      <c r="AD487" s="918">
        <v>3.13</v>
      </c>
      <c r="AE487" s="918">
        <v>0.24</v>
      </c>
      <c r="AF487" s="918">
        <v>1.94</v>
      </c>
      <c r="AG487" s="918">
        <v>20.3</v>
      </c>
      <c r="AH487" s="918">
        <v>-41.199999999999996</v>
      </c>
      <c r="AI487" s="918">
        <v>7.9799999999999995</v>
      </c>
      <c r="AJ487" s="918">
        <v>18.899999999999999</v>
      </c>
      <c r="AK487" s="918">
        <v>3.05</v>
      </c>
      <c r="AL487" s="930">
        <v>5280</v>
      </c>
      <c r="AM487" s="924">
        <v>0.2</v>
      </c>
      <c r="AN487" s="918">
        <v>0.41</v>
      </c>
      <c r="AO487" s="804">
        <f t="shared" si="128"/>
        <v>9.9285378217258469</v>
      </c>
      <c r="AP487" s="805">
        <f t="shared" si="129"/>
        <v>19.477036666991435</v>
      </c>
      <c r="AQ487" s="938">
        <f t="shared" si="130"/>
        <v>-9.2645169007668837</v>
      </c>
      <c r="AR487" s="704">
        <f>INDEX(Historical!$C$7:$C$1439,MATCH(B487,Historical!$B$7:$B$1446,0))*IF(AH487="n/a",1.03,IF(AH487&lt;0,1.01,IF(AH487&gt;10,1.1,(1+AH487/100))))</f>
        <v>2.0402</v>
      </c>
      <c r="AS487" s="937">
        <f t="shared" si="131"/>
        <v>2.2030079600000003</v>
      </c>
      <c r="AT487" s="937">
        <f t="shared" ref="AT487:AV506" si="136">IF($AK487="n/a",1.03*AS487,IF($AK487&lt;0,1.01*AS487,IF($AK487&gt;10,1.1*AS487,(1+$AK487/100)*AS487)))</f>
        <v>2.2701997027800003</v>
      </c>
      <c r="AU487" s="937">
        <f t="shared" si="136"/>
        <v>2.3394407937147901</v>
      </c>
      <c r="AV487" s="937">
        <f t="shared" si="136"/>
        <v>2.410793737923091</v>
      </c>
      <c r="AW487" s="704">
        <f t="shared" si="132"/>
        <v>11.263642194417882</v>
      </c>
      <c r="AX487" s="812">
        <f t="shared" si="133"/>
        <v>13.62152883591472</v>
      </c>
      <c r="AY487" s="997">
        <v>1.48</v>
      </c>
      <c r="AZ487" s="924">
        <v>34.300000000000004</v>
      </c>
      <c r="BA487" s="924">
        <v>-30.91</v>
      </c>
      <c r="BB487" s="924">
        <v>2.39</v>
      </c>
      <c r="BC487" s="924">
        <v>0.97</v>
      </c>
      <c r="BE487" s="666">
        <v>2011</v>
      </c>
      <c r="BF487" s="948" t="e">
        <f>#VALUE!</f>
        <v>#VALUE!</v>
      </c>
      <c r="BG487" s="933">
        <v>6.4</v>
      </c>
    </row>
    <row r="488" spans="1:59" ht="11.25" customHeight="1" x14ac:dyDescent="0.2">
      <c r="A488" s="765" t="s">
        <v>1458</v>
      </c>
      <c r="B488" s="927" t="s">
        <v>1459</v>
      </c>
      <c r="C488" s="994" t="s">
        <v>247</v>
      </c>
      <c r="D488" s="994" t="s">
        <v>4390</v>
      </c>
      <c r="E488" s="794">
        <v>9</v>
      </c>
      <c r="F488" s="526">
        <v>377</v>
      </c>
      <c r="G488" s="526" t="s">
        <v>115</v>
      </c>
      <c r="H488" s="526" t="s">
        <v>115</v>
      </c>
      <c r="I488" s="926">
        <v>125.09</v>
      </c>
      <c r="J488" s="704">
        <f t="shared" si="121"/>
        <v>1.3110560396514508</v>
      </c>
      <c r="K488" s="929">
        <v>0.41</v>
      </c>
      <c r="L488" s="641">
        <v>4</v>
      </c>
      <c r="M488" s="695">
        <f t="shared" si="122"/>
        <v>1.64</v>
      </c>
      <c r="N488" s="923" t="s">
        <v>320</v>
      </c>
      <c r="O488" s="797">
        <v>0.33</v>
      </c>
      <c r="P488" s="660">
        <v>43237</v>
      </c>
      <c r="Q488" s="660">
        <v>43280</v>
      </c>
      <c r="R488" s="695">
        <f t="shared" si="123"/>
        <v>24.242424242424228</v>
      </c>
      <c r="S488" s="761">
        <f>IF(INDEX(Historical!$D$7:$D$1439,MATCH(B488,Historical!$B$7:$B$1446,0))=0,"n/a",(INDEX(Historical!$C$7:$C$1439,MATCH(B488,Historical!$B$7:$B$1446,0))/INDEX(Historical!$D$7:$D$1439,MATCH(B488,Historical!$B$7:$B$1446,0))-1)*100)</f>
        <v>20.930232558139529</v>
      </c>
      <c r="T488" s="761">
        <f>IF(INDEX(Historical!$F$7:$F$1432,MATCH(B488,Historical!$B$7:$B$1446,0))=0,"n/a",((INDEX(Historical!$C$7:$C$1439,MATCH(B488,Historical!$B$7:$B$1446,0))/INDEX(Historical!$F$7:$F$1432,MATCH(B488,Historical!$B$7:$B$1446,0)))^(1/3)-1)*100)</f>
        <v>17.977810228482973</v>
      </c>
      <c r="U488" s="761">
        <f>IF(INDEX(Historical!$H$7:$H$1432,MATCH(B488,Historical!$B$7:$B$1446,0))=0,"n/a",((INDEX(Historical!$C$7:$C$1439,MATCH(B488,Historical!$B$7:$B$1446,0))/INDEX(Historical!$H$7:$H$1432,MATCH(B488,Historical!$B$7:$B$1446,0)))^(1/5)-1)*100)</f>
        <v>19.505783867609349</v>
      </c>
      <c r="V488" s="761">
        <f>IF(INDEX(Historical!$O$7:$O$1432,MATCH(B488,Historical!$B$7:$B$1446,0))=0,"n/a",((INDEX(Historical!$C$7:$C$1439,MATCH(B488,Historical!$B$7:$B$1446,0))/INDEX(Historical!$O$7:$O$1432,MATCH(B488,Historical!$B$7:$B$1446,0)))^(1/10)-1)*100)</f>
        <v>17.31198333344166</v>
      </c>
      <c r="W488" s="762">
        <f t="shared" si="124"/>
        <v>1.1267215022053487</v>
      </c>
      <c r="X488" s="763">
        <f t="shared" si="125"/>
        <v>0.9114852274583809</v>
      </c>
      <c r="Y488" s="732"/>
      <c r="Z488" s="704">
        <f t="shared" si="126"/>
        <v>31.178707224334602</v>
      </c>
      <c r="AA488" s="937">
        <f t="shared" si="127"/>
        <v>23.781368821292777</v>
      </c>
      <c r="AB488" s="641">
        <v>12</v>
      </c>
      <c r="AC488" s="918">
        <v>5.26</v>
      </c>
      <c r="AD488" s="918">
        <v>1.3</v>
      </c>
      <c r="AE488" s="918">
        <v>2.06</v>
      </c>
      <c r="AF488" s="918">
        <v>19.22</v>
      </c>
      <c r="AG488" s="918">
        <v>69.599999999999994</v>
      </c>
      <c r="AH488" s="918">
        <v>-2.4</v>
      </c>
      <c r="AI488" s="918">
        <v>14.27</v>
      </c>
      <c r="AJ488" s="918">
        <v>21.4</v>
      </c>
      <c r="AK488" s="918">
        <v>18.25</v>
      </c>
      <c r="AL488" s="930">
        <v>42680</v>
      </c>
      <c r="AM488" s="924">
        <v>0.8</v>
      </c>
      <c r="AN488" s="918">
        <v>4.2</v>
      </c>
      <c r="AO488" s="804">
        <f t="shared" si="128"/>
        <v>-2.9645289140319768</v>
      </c>
      <c r="AP488" s="805">
        <f t="shared" si="129"/>
        <v>20.8168399072608</v>
      </c>
      <c r="AQ488" s="938">
        <f t="shared" si="130"/>
        <v>350.71691472598394</v>
      </c>
      <c r="AR488" s="704">
        <f>INDEX(Historical!$C$7:$C$1439,MATCH(B488,Historical!$B$7:$B$1446,0))*IF(AH488="n/a",1.03,IF(AH488&lt;0,1.01,IF(AH488&gt;10,1.1,(1+AH488/100))))</f>
        <v>1.5756000000000001</v>
      </c>
      <c r="AS488" s="937">
        <f t="shared" si="131"/>
        <v>1.7331600000000003</v>
      </c>
      <c r="AT488" s="937">
        <f t="shared" si="136"/>
        <v>1.9064760000000005</v>
      </c>
      <c r="AU488" s="937">
        <f t="shared" si="136"/>
        <v>2.0971236000000006</v>
      </c>
      <c r="AV488" s="937">
        <f t="shared" si="136"/>
        <v>2.3068359600000008</v>
      </c>
      <c r="AW488" s="704">
        <f t="shared" si="132"/>
        <v>9.6191955600000014</v>
      </c>
      <c r="AX488" s="812">
        <f t="shared" si="133"/>
        <v>7.6898197777600137</v>
      </c>
      <c r="AY488" s="997">
        <v>1.2</v>
      </c>
      <c r="AZ488" s="924">
        <v>24.32</v>
      </c>
      <c r="BA488" s="924">
        <v>-12.030000000000001</v>
      </c>
      <c r="BB488" s="924">
        <v>4.75</v>
      </c>
      <c r="BC488" s="924">
        <v>3.4000000000000004</v>
      </c>
      <c r="BE488" s="666">
        <v>2010</v>
      </c>
      <c r="BF488" s="948" t="e">
        <f>#VALUE!</f>
        <v>#VALUE!</v>
      </c>
      <c r="BG488" s="933">
        <v>8</v>
      </c>
    </row>
    <row r="489" spans="1:59" ht="11.25" customHeight="1" x14ac:dyDescent="0.2">
      <c r="A489" s="932" t="s">
        <v>4294</v>
      </c>
      <c r="B489" s="633" t="s">
        <v>2500</v>
      </c>
      <c r="C489" s="994" t="s">
        <v>112</v>
      </c>
      <c r="D489" s="994" t="s">
        <v>1230</v>
      </c>
      <c r="E489" s="794">
        <v>5</v>
      </c>
      <c r="F489" s="526">
        <v>835</v>
      </c>
      <c r="G489" s="526" t="s">
        <v>106</v>
      </c>
      <c r="H489" s="526" t="s">
        <v>106</v>
      </c>
      <c r="I489" s="926">
        <v>39.31</v>
      </c>
      <c r="J489" s="704">
        <f t="shared" si="121"/>
        <v>1.2210633426609003</v>
      </c>
      <c r="K489" s="929">
        <v>0.12</v>
      </c>
      <c r="L489" s="641">
        <v>4</v>
      </c>
      <c r="M489" s="695">
        <f t="shared" si="122"/>
        <v>0.48</v>
      </c>
      <c r="N489" s="685" t="s">
        <v>927</v>
      </c>
      <c r="O489" s="797">
        <v>0.105</v>
      </c>
      <c r="P489" s="917">
        <v>43384</v>
      </c>
      <c r="Q489" s="917">
        <v>43417</v>
      </c>
      <c r="R489" s="695">
        <f t="shared" si="123"/>
        <v>14.285714285714285</v>
      </c>
      <c r="S489" s="761">
        <f>IF(INDEX(Historical!$D$7:$D$1439,MATCH(B489,Historical!$B$7:$B$1446,0))=0,"n/a",(INDEX(Historical!$C$7:$C$1439,MATCH(B489,Historical!$B$7:$B$1446,0))/INDEX(Historical!$D$7:$D$1439,MATCH(B489,Historical!$B$7:$B$1446,0))-1)*100)</f>
        <v>7.4074074074073959</v>
      </c>
      <c r="T489" s="761">
        <f>IF(INDEX(Historical!$F$7:$F$1432,MATCH(B489,Historical!$B$7:$B$1446,0))=0,"n/a",((INDEX(Historical!$C$7:$C$1439,MATCH(B489,Historical!$B$7:$B$1446,0))/INDEX(Historical!$F$7:$F$1432,MATCH(B489,Historical!$B$7:$B$1446,0)))^(1/3)-1)*100)</f>
        <v>6.0226847710841414</v>
      </c>
      <c r="U489" s="761">
        <f>IF(INDEX(Historical!$H$7:$H$1432,MATCH(B489,Historical!$B$7:$B$1446,0))=0,"n/a",((INDEX(Historical!$C$7:$C$1439,MATCH(B489,Historical!$B$7:$B$1446,0))/INDEX(Historical!$H$7:$H$1432,MATCH(B489,Historical!$B$7:$B$1446,0)))^(1/5)-1)*100)</f>
        <v>7.7143587792743107</v>
      </c>
      <c r="V489" s="761">
        <f>IF(INDEX(Historical!$O$7:$O$1432,MATCH(B489,Historical!$B$7:$B$1446,0))=0,"n/a",((INDEX(Historical!$C$7:$C$1439,MATCH(B489,Historical!$B$7:$B$1446,0))/INDEX(Historical!$O$7:$O$1432,MATCH(B489,Historical!$B$7:$B$1446,0)))^(1/10)-1)*100)</f>
        <v>-7.2669054987885895</v>
      </c>
      <c r="W489" s="762" t="str">
        <f t="shared" si="124"/>
        <v>n/a</v>
      </c>
      <c r="X489" s="763">
        <f t="shared" si="125"/>
        <v>0.28677913677599665</v>
      </c>
      <c r="Y489" s="928"/>
      <c r="Z489" s="704">
        <f t="shared" si="126"/>
        <v>20.168067226890756</v>
      </c>
      <c r="AA489" s="937">
        <f t="shared" si="127"/>
        <v>16.516806722689076</v>
      </c>
      <c r="AB489" s="641">
        <v>12</v>
      </c>
      <c r="AC489" s="918">
        <v>2.38</v>
      </c>
      <c r="AD489" s="918">
        <v>1.39</v>
      </c>
      <c r="AE489" s="918">
        <v>1.42</v>
      </c>
      <c r="AF489" s="918" t="s">
        <v>137</v>
      </c>
      <c r="AG489" s="918" t="s">
        <v>137</v>
      </c>
      <c r="AH489" s="918">
        <v>47.4</v>
      </c>
      <c r="AI489" s="918">
        <v>11.41</v>
      </c>
      <c r="AJ489" s="918">
        <v>26.900000000000002</v>
      </c>
      <c r="AK489" s="918">
        <v>11.89</v>
      </c>
      <c r="AL489" s="930">
        <v>11840</v>
      </c>
      <c r="AM489" s="924">
        <v>0.5</v>
      </c>
      <c r="AN489" s="918" t="s">
        <v>137</v>
      </c>
      <c r="AO489" s="804">
        <f t="shared" si="128"/>
        <v>-7.5813846007538643</v>
      </c>
      <c r="AP489" s="805">
        <f t="shared" si="129"/>
        <v>8.9354221219352112</v>
      </c>
      <c r="AQ489" s="938" t="str">
        <f t="shared" si="130"/>
        <v>n/a</v>
      </c>
      <c r="AR489" s="704">
        <f>INDEX(Historical!$C$7:$C$1439,MATCH(B489,Historical!$B$7:$B$1446,0))*IF(AH489="n/a",1.03,IF(AH489&lt;0,1.01,IF(AH489&gt;10,1.1,(1+AH489/100))))</f>
        <v>0.47850000000000004</v>
      </c>
      <c r="AS489" s="937">
        <f t="shared" si="131"/>
        <v>0.5263500000000001</v>
      </c>
      <c r="AT489" s="937">
        <f t="shared" si="136"/>
        <v>0.57898500000000019</v>
      </c>
      <c r="AU489" s="937">
        <f t="shared" si="136"/>
        <v>0.63688350000000027</v>
      </c>
      <c r="AV489" s="937">
        <f t="shared" si="136"/>
        <v>0.70057185000000033</v>
      </c>
      <c r="AW489" s="704">
        <f t="shared" si="132"/>
        <v>2.9212903500000009</v>
      </c>
      <c r="AX489" s="812">
        <f t="shared" si="133"/>
        <v>7.4314178326125688</v>
      </c>
      <c r="AY489" s="997">
        <v>1.46</v>
      </c>
      <c r="AZ489" s="924">
        <v>45.43</v>
      </c>
      <c r="BA489" s="924">
        <v>-5.86</v>
      </c>
      <c r="BB489" s="924">
        <v>7.9</v>
      </c>
      <c r="BC489" s="924">
        <v>11.55</v>
      </c>
      <c r="BE489" s="666">
        <v>2014</v>
      </c>
      <c r="BF489" s="948" t="e">
        <f>#VALUE!</f>
        <v>#VALUE!</v>
      </c>
      <c r="BG489" s="933">
        <v>13.100000000000001</v>
      </c>
    </row>
    <row r="490" spans="1:59" s="840" customFormat="1" ht="11.25" customHeight="1" x14ac:dyDescent="0.2">
      <c r="A490" s="699" t="s">
        <v>675</v>
      </c>
      <c r="B490" s="848" t="s">
        <v>676</v>
      </c>
      <c r="C490" s="994" t="s">
        <v>112</v>
      </c>
      <c r="D490" s="994" t="s">
        <v>4359</v>
      </c>
      <c r="E490" s="820">
        <v>24</v>
      </c>
      <c r="F490" s="526">
        <v>139</v>
      </c>
      <c r="G490" s="1151" t="s">
        <v>106</v>
      </c>
      <c r="H490" s="1151" t="s">
        <v>106</v>
      </c>
      <c r="I490" s="833">
        <v>36.950000000000003</v>
      </c>
      <c r="J490" s="822">
        <f t="shared" si="121"/>
        <v>2.1650879566982408</v>
      </c>
      <c r="K490" s="846">
        <v>0.2</v>
      </c>
      <c r="L490" s="824">
        <v>4</v>
      </c>
      <c r="M490" s="825">
        <f t="shared" si="122"/>
        <v>0.8</v>
      </c>
      <c r="N490" s="826" t="s">
        <v>143</v>
      </c>
      <c r="O490" s="847">
        <v>0.19</v>
      </c>
      <c r="P490" s="828">
        <v>43427</v>
      </c>
      <c r="Q490" s="828">
        <v>43444</v>
      </c>
      <c r="R490" s="825">
        <f t="shared" si="123"/>
        <v>5.2631578947368469</v>
      </c>
      <c r="S490" s="761">
        <f>IF(INDEX(Historical!$D$7:$D$1439,MATCH(B490,Historical!$B$7:$B$1446,0))=0,"n/a",(INDEX(Historical!$C$7:$C$1439,MATCH(B490,Historical!$B$7:$B$1446,0))/INDEX(Historical!$D$7:$D$1439,MATCH(B490,Historical!$B$7:$B$1446,0))-1)*100)</f>
        <v>10.000000000000009</v>
      </c>
      <c r="T490" s="761">
        <f>IF(INDEX(Historical!$F$7:$F$1432,MATCH(B490,Historical!$B$7:$B$1446,0))=0,"n/a",((INDEX(Historical!$C$7:$C$1439,MATCH(B490,Historical!$B$7:$B$1446,0))/INDEX(Historical!$F$7:$F$1432,MATCH(B490,Historical!$B$7:$B$1446,0)))^(1/3)-1)*100)</f>
        <v>12.555223611563671</v>
      </c>
      <c r="U490" s="761">
        <f>IF(INDEX(Historical!$H$7:$H$1432,MATCH(B490,Historical!$B$7:$B$1446,0))=0,"n/a",((INDEX(Historical!$C$7:$C$1439,MATCH(B490,Historical!$B$7:$B$1446,0))/INDEX(Historical!$H$7:$H$1432,MATCH(B490,Historical!$B$7:$B$1446,0)))^(1/5)-1)*100)</f>
        <v>13.433510763534517</v>
      </c>
      <c r="V490" s="761">
        <f>IF(INDEX(Historical!$O$7:$O$1432,MATCH(B490,Historical!$B$7:$B$1446,0))=0,"n/a",((INDEX(Historical!$C$7:$C$1439,MATCH(B490,Historical!$B$7:$B$1446,0))/INDEX(Historical!$O$7:$O$1432,MATCH(B490,Historical!$B$7:$B$1446,0)))^(1/10)-1)*100)</f>
        <v>12.132747661084519</v>
      </c>
      <c r="W490" s="829">
        <f t="shared" si="124"/>
        <v>1.1072109252401385</v>
      </c>
      <c r="X490" s="830">
        <f t="shared" si="125"/>
        <v>2.8581937794754291</v>
      </c>
      <c r="Y490" s="848"/>
      <c r="Z490" s="822">
        <f t="shared" si="126"/>
        <v>35.874439461883412</v>
      </c>
      <c r="AA490" s="832">
        <f t="shared" si="127"/>
        <v>16.569506726457401</v>
      </c>
      <c r="AB490" s="824">
        <v>9</v>
      </c>
      <c r="AC490" s="833">
        <v>2.23</v>
      </c>
      <c r="AD490" s="833" t="s">
        <v>137</v>
      </c>
      <c r="AE490" s="833">
        <v>0.77</v>
      </c>
      <c r="AF490" s="833">
        <v>1.39</v>
      </c>
      <c r="AG490" s="833">
        <v>8.9</v>
      </c>
      <c r="AH490" s="833">
        <v>7.5</v>
      </c>
      <c r="AI490" s="833">
        <v>8.06</v>
      </c>
      <c r="AJ490" s="833">
        <v>4.7</v>
      </c>
      <c r="AK490" s="833">
        <v>-10</v>
      </c>
      <c r="AL490" s="834">
        <v>1230</v>
      </c>
      <c r="AM490" s="835">
        <v>2.5</v>
      </c>
      <c r="AN490" s="833">
        <v>1.17</v>
      </c>
      <c r="AO490" s="836">
        <f t="shared" si="128"/>
        <v>-0.97090800622464357</v>
      </c>
      <c r="AP490" s="837">
        <f t="shared" si="129"/>
        <v>15.598598720232758</v>
      </c>
      <c r="AQ490" s="838">
        <f t="shared" si="130"/>
        <v>1.1744683422887814</v>
      </c>
      <c r="AR490" s="704">
        <f>INDEX(Historical!$C$7:$C$1439,MATCH(B490,Historical!$B$7:$B$1446,0))*IF(AH490="n/a",1.03,IF(AH490&lt;0,1.01,IF(AH490&gt;10,1.1,(1+AH490/100))))</f>
        <v>0.82774999999999999</v>
      </c>
      <c r="AS490" s="832">
        <f t="shared" si="131"/>
        <v>0.89446665000000003</v>
      </c>
      <c r="AT490" s="832">
        <f t="shared" si="136"/>
        <v>0.90341131650000006</v>
      </c>
      <c r="AU490" s="832">
        <f t="shared" si="136"/>
        <v>0.91244542966500009</v>
      </c>
      <c r="AV490" s="832">
        <f t="shared" si="136"/>
        <v>0.92156988396165007</v>
      </c>
      <c r="AW490" s="822">
        <f t="shared" si="132"/>
        <v>4.4596432801266506</v>
      </c>
      <c r="AX490" s="839">
        <f t="shared" si="133"/>
        <v>12.069399946215562</v>
      </c>
      <c r="AY490" s="998">
        <v>1.07</v>
      </c>
      <c r="AZ490" s="835">
        <v>4.08</v>
      </c>
      <c r="BA490" s="835">
        <v>-39.67</v>
      </c>
      <c r="BB490" s="835">
        <v>-8.5299999999999994</v>
      </c>
      <c r="BC490" s="835">
        <v>-20.880000000000003</v>
      </c>
      <c r="BD490" s="964"/>
      <c r="BE490" s="666">
        <v>1996</v>
      </c>
      <c r="BF490" s="948" t="e">
        <f>#VALUE!</f>
        <v>#VALUE!</v>
      </c>
      <c r="BG490" s="895">
        <v>3.1</v>
      </c>
    </row>
    <row r="491" spans="1:59" ht="11.25" customHeight="1" x14ac:dyDescent="0.2">
      <c r="A491" s="764" t="s">
        <v>3872</v>
      </c>
      <c r="B491" s="856" t="s">
        <v>3873</v>
      </c>
      <c r="C491" s="994" t="s">
        <v>112</v>
      </c>
      <c r="D491" s="994" t="s">
        <v>4407</v>
      </c>
      <c r="E491" s="794">
        <v>7</v>
      </c>
      <c r="F491" s="526">
        <v>619</v>
      </c>
      <c r="G491" s="526" t="s">
        <v>106</v>
      </c>
      <c r="H491" s="526" t="s">
        <v>106</v>
      </c>
      <c r="I491" s="934">
        <v>36.090000000000003</v>
      </c>
      <c r="J491" s="704">
        <f t="shared" si="121"/>
        <v>2.3275145469659182</v>
      </c>
      <c r="K491" s="537">
        <v>0.21</v>
      </c>
      <c r="L491" s="526">
        <v>4</v>
      </c>
      <c r="M491" s="695">
        <f t="shared" si="122"/>
        <v>0.84</v>
      </c>
      <c r="N491" s="526" t="s">
        <v>4205</v>
      </c>
      <c r="O491" s="645">
        <v>0.2</v>
      </c>
      <c r="P491" s="684">
        <v>43313</v>
      </c>
      <c r="Q491" s="684">
        <v>43349</v>
      </c>
      <c r="R491" s="695">
        <f t="shared" si="123"/>
        <v>4.9999999999999902</v>
      </c>
      <c r="S491" s="761">
        <f>IF(INDEX(Historical!$D$7:$D$1439,MATCH(B491,Historical!$B$7:$B$1446,0))=0,"n/a",(INDEX(Historical!$C$7:$C$1439,MATCH(B491,Historical!$B$7:$B$1446,0))/INDEX(Historical!$D$7:$D$1439,MATCH(B491,Historical!$B$7:$B$1446,0))-1)*100)</f>
        <v>5.12820512820511</v>
      </c>
      <c r="T491" s="761">
        <f>IF(INDEX(Historical!$F$7:$F$1432,MATCH(B491,Historical!$B$7:$B$1446,0))=0,"n/a",((INDEX(Historical!$C$7:$C$1439,MATCH(B491,Historical!$B$7:$B$1446,0))/INDEX(Historical!$F$7:$F$1432,MATCH(B491,Historical!$B$7:$B$1446,0)))^(1/3)-1)*100)</f>
        <v>5.4156936422339763</v>
      </c>
      <c r="U491" s="761">
        <f>IF(INDEX(Historical!$H$7:$H$1432,MATCH(B491,Historical!$B$7:$B$1446,0))=0,"n/a",((INDEX(Historical!$C$7:$C$1439,MATCH(B491,Historical!$B$7:$B$1446,0))/INDEX(Historical!$H$7:$H$1432,MATCH(B491,Historical!$B$7:$B$1446,0)))^(1/5)-1)*100)</f>
        <v>5.7509877630735673</v>
      </c>
      <c r="V491" s="761" t="str">
        <f>IF(INDEX(Historical!$O$7:$O$1432,MATCH(B491,Historical!$B$7:$B$1446,0))=0,"n/a",((INDEX(Historical!$C$7:$C$1439,MATCH(B491,Historical!$B$7:$B$1446,0))/INDEX(Historical!$O$7:$O$1432,MATCH(B491,Historical!$B$7:$B$1446,0)))^(1/10)-1)*100)</f>
        <v>n/a</v>
      </c>
      <c r="W491" s="762" t="str">
        <f t="shared" si="124"/>
        <v>n/a</v>
      </c>
      <c r="X491" s="763">
        <f t="shared" si="125"/>
        <v>0.72797313456627433</v>
      </c>
      <c r="Y491" s="705"/>
      <c r="Z491" s="704">
        <f t="shared" si="126"/>
        <v>33.201581027667984</v>
      </c>
      <c r="AA491" s="937">
        <f t="shared" si="127"/>
        <v>14.264822134387353</v>
      </c>
      <c r="AB491" s="641">
        <v>12</v>
      </c>
      <c r="AC491" s="933">
        <v>2.5299999999999998</v>
      </c>
      <c r="AD491" s="933">
        <v>0.95</v>
      </c>
      <c r="AE491" s="918">
        <v>0.71</v>
      </c>
      <c r="AF491" s="918">
        <v>2.0699999999999998</v>
      </c>
      <c r="AG491" s="918">
        <v>35.4</v>
      </c>
      <c r="AH491" s="918">
        <v>-3.6999999999999997</v>
      </c>
      <c r="AI491" s="918">
        <v>14.42</v>
      </c>
      <c r="AJ491" s="741">
        <v>7.9</v>
      </c>
      <c r="AK491" s="741">
        <v>15</v>
      </c>
      <c r="AL491" s="933">
        <v>1590</v>
      </c>
      <c r="AM491" s="933">
        <v>1.7000000000000002</v>
      </c>
      <c r="AN491" s="933">
        <v>1.22</v>
      </c>
      <c r="AO491" s="804">
        <f t="shared" si="128"/>
        <v>-6.1863198243478674</v>
      </c>
      <c r="AP491" s="805">
        <f t="shared" si="129"/>
        <v>8.0785023100394859</v>
      </c>
      <c r="AQ491" s="938">
        <f t="shared" si="130"/>
        <v>14.558440822299801</v>
      </c>
      <c r="AR491" s="704">
        <f>INDEX(Historical!$C$7:$C$1439,MATCH(B491,Historical!$B$7:$B$1446,0))*IF(AH491="n/a",1.03,IF(AH491&lt;0,1.01,IF(AH491&gt;10,1.1,(1+AH491/100))))</f>
        <v>0.82819999999999994</v>
      </c>
      <c r="AS491" s="937">
        <f t="shared" si="131"/>
        <v>0.91102000000000005</v>
      </c>
      <c r="AT491" s="937">
        <f t="shared" si="136"/>
        <v>1.0021220000000002</v>
      </c>
      <c r="AU491" s="937">
        <f t="shared" si="136"/>
        <v>1.1023342000000003</v>
      </c>
      <c r="AV491" s="937">
        <f t="shared" si="136"/>
        <v>1.2125676200000004</v>
      </c>
      <c r="AW491" s="704">
        <f t="shared" si="132"/>
        <v>5.0562438200000015</v>
      </c>
      <c r="AX491" s="812">
        <f t="shared" si="133"/>
        <v>14.010096481019676</v>
      </c>
      <c r="AY491" s="790">
        <v>1.48</v>
      </c>
      <c r="AZ491" s="918">
        <v>30.15</v>
      </c>
      <c r="BA491" s="918">
        <v>-13.99</v>
      </c>
      <c r="BB491" s="918">
        <v>3.58</v>
      </c>
      <c r="BC491" s="918">
        <v>-0.74</v>
      </c>
      <c r="BE491" s="666">
        <v>2012</v>
      </c>
      <c r="BF491" s="948" t="e">
        <f>#VALUE!</f>
        <v>#VALUE!</v>
      </c>
      <c r="BG491" s="933">
        <v>10.6</v>
      </c>
    </row>
    <row r="492" spans="1:59" ht="11.25" customHeight="1" x14ac:dyDescent="0.2">
      <c r="A492" s="611" t="s">
        <v>1468</v>
      </c>
      <c r="B492" s="927" t="s">
        <v>1469</v>
      </c>
      <c r="C492" s="994" t="s">
        <v>108</v>
      </c>
      <c r="D492" s="994" t="s">
        <v>4376</v>
      </c>
      <c r="E492" s="794">
        <v>8</v>
      </c>
      <c r="F492" s="526">
        <v>570</v>
      </c>
      <c r="G492" s="526" t="s">
        <v>37</v>
      </c>
      <c r="H492" s="526" t="s">
        <v>37</v>
      </c>
      <c r="I492" s="926">
        <v>32.72</v>
      </c>
      <c r="J492" s="704">
        <f t="shared" si="121"/>
        <v>3.1784841075794623</v>
      </c>
      <c r="K492" s="929">
        <v>0.26</v>
      </c>
      <c r="L492" s="641">
        <v>4</v>
      </c>
      <c r="M492" s="695">
        <f t="shared" si="122"/>
        <v>1.04</v>
      </c>
      <c r="N492" s="923" t="s">
        <v>714</v>
      </c>
      <c r="O492" s="797">
        <v>0.25</v>
      </c>
      <c r="P492" s="917">
        <v>43531</v>
      </c>
      <c r="Q492" s="917">
        <v>43544</v>
      </c>
      <c r="R492" s="695">
        <f t="shared" si="123"/>
        <v>4.0000000000000036</v>
      </c>
      <c r="S492" s="761">
        <f>IF(INDEX(Historical!$D$7:$D$1439,MATCH(B492,Historical!$B$7:$B$1446,0))=0,"n/a",(INDEX(Historical!$C$7:$C$1439,MATCH(B492,Historical!$B$7:$B$1446,0))/INDEX(Historical!$D$7:$D$1439,MATCH(B492,Historical!$B$7:$B$1446,0))-1)*100)</f>
        <v>25.675675675675681</v>
      </c>
      <c r="T492" s="761">
        <f>IF(INDEX(Historical!$F$7:$F$1432,MATCH(B492,Historical!$B$7:$B$1446,0))=0,"n/a",((INDEX(Historical!$C$7:$C$1439,MATCH(B492,Historical!$B$7:$B$1446,0))/INDEX(Historical!$F$7:$F$1432,MATCH(B492,Historical!$B$7:$B$1446,0)))^(1/3)-1)*100)</f>
        <v>17.044672737199139</v>
      </c>
      <c r="U492" s="761">
        <f>IF(INDEX(Historical!$H$7:$H$1432,MATCH(B492,Historical!$B$7:$B$1446,0))=0,"n/a",((INDEX(Historical!$C$7:$C$1439,MATCH(B492,Historical!$B$7:$B$1446,0))/INDEX(Historical!$H$7:$H$1432,MATCH(B492,Historical!$B$7:$B$1446,0)))^(1/5)-1)*100)</f>
        <v>15.625623316640436</v>
      </c>
      <c r="V492" s="761">
        <f>IF(INDEX(Historical!$O$7:$O$1432,MATCH(B492,Historical!$B$7:$B$1446,0))=0,"n/a",((INDEX(Historical!$C$7:$C$1439,MATCH(B492,Historical!$B$7:$B$1446,0))/INDEX(Historical!$O$7:$O$1432,MATCH(B492,Historical!$B$7:$B$1446,0)))^(1/10)-1)*100)</f>
        <v>11.612317403390438</v>
      </c>
      <c r="W492" s="762">
        <f t="shared" si="124"/>
        <v>1.345607665880562</v>
      </c>
      <c r="X492" s="763">
        <f t="shared" si="125"/>
        <v>2.9482308144604596</v>
      </c>
      <c r="Y492" s="928"/>
      <c r="Z492" s="704">
        <f t="shared" si="126"/>
        <v>41.106719367588937</v>
      </c>
      <c r="AA492" s="937">
        <f t="shared" si="127"/>
        <v>12.932806324110672</v>
      </c>
      <c r="AB492" s="641">
        <v>12</v>
      </c>
      <c r="AC492" s="918">
        <v>2.5299999999999998</v>
      </c>
      <c r="AD492" s="918">
        <v>1.61</v>
      </c>
      <c r="AE492" s="918">
        <v>3.97</v>
      </c>
      <c r="AF492" s="918">
        <v>1.44</v>
      </c>
      <c r="AG492" s="918">
        <v>11.200000000000001</v>
      </c>
      <c r="AH492" s="918">
        <v>28.000000000000004</v>
      </c>
      <c r="AI492" s="918">
        <v>7.68</v>
      </c>
      <c r="AJ492" s="918">
        <v>5.3</v>
      </c>
      <c r="AK492" s="918">
        <v>8</v>
      </c>
      <c r="AL492" s="930">
        <v>563.44000000000005</v>
      </c>
      <c r="AM492" s="924">
        <v>1.3</v>
      </c>
      <c r="AN492" s="918">
        <v>0.12</v>
      </c>
      <c r="AO492" s="804">
        <f t="shared" si="128"/>
        <v>5.8713011001092248</v>
      </c>
      <c r="AP492" s="805">
        <f t="shared" si="129"/>
        <v>18.804107424219897</v>
      </c>
      <c r="AQ492" s="938">
        <f t="shared" si="130"/>
        <v>-9.0220023993117913</v>
      </c>
      <c r="AR492" s="704">
        <f>INDEX(Historical!$C$7:$C$1439,MATCH(B492,Historical!$B$7:$B$1446,0))*IF(AH492="n/a",1.03,IF(AH492&lt;0,1.01,IF(AH492&gt;10,1.1,(1+AH492/100))))</f>
        <v>1.0230000000000001</v>
      </c>
      <c r="AS492" s="937">
        <f t="shared" si="131"/>
        <v>1.1015664000000001</v>
      </c>
      <c r="AT492" s="937">
        <f t="shared" si="136"/>
        <v>1.1896917120000001</v>
      </c>
      <c r="AU492" s="937">
        <f t="shared" si="136"/>
        <v>1.2848670489600003</v>
      </c>
      <c r="AV492" s="937">
        <f t="shared" si="136"/>
        <v>1.3876564128768003</v>
      </c>
      <c r="AW492" s="704">
        <f t="shared" si="132"/>
        <v>5.9867815738368</v>
      </c>
      <c r="AX492" s="812">
        <f t="shared" si="133"/>
        <v>18.297009699990223</v>
      </c>
      <c r="AY492" s="997">
        <v>0.83</v>
      </c>
      <c r="AZ492" s="924">
        <v>23.94</v>
      </c>
      <c r="BA492" s="924">
        <v>-12.740000000000002</v>
      </c>
      <c r="BB492" s="924">
        <v>-2.96</v>
      </c>
      <c r="BC492" s="924">
        <v>-0.89</v>
      </c>
      <c r="BE492" s="666">
        <v>2012</v>
      </c>
      <c r="BF492" s="948" t="e">
        <f>#VALUE!</f>
        <v>#VALUE!</v>
      </c>
      <c r="BG492" s="933">
        <v>1.3</v>
      </c>
    </row>
    <row r="493" spans="1:59" ht="11.25" customHeight="1" x14ac:dyDescent="0.2">
      <c r="A493" s="611" t="s">
        <v>3880</v>
      </c>
      <c r="B493" s="927" t="s">
        <v>3881</v>
      </c>
      <c r="C493" s="994" t="s">
        <v>108</v>
      </c>
      <c r="D493" s="994" t="s">
        <v>4372</v>
      </c>
      <c r="E493" s="794">
        <v>6</v>
      </c>
      <c r="F493" s="526">
        <v>784</v>
      </c>
      <c r="G493" s="526" t="s">
        <v>106</v>
      </c>
      <c r="H493" s="526" t="s">
        <v>106</v>
      </c>
      <c r="I493" s="926">
        <v>41.61</v>
      </c>
      <c r="J493" s="704">
        <f t="shared" si="121"/>
        <v>4.8065368901706318</v>
      </c>
      <c r="K493" s="929">
        <v>0.5</v>
      </c>
      <c r="L493" s="641">
        <v>4</v>
      </c>
      <c r="M493" s="695">
        <f t="shared" si="122"/>
        <v>2</v>
      </c>
      <c r="N493" s="923" t="s">
        <v>429</v>
      </c>
      <c r="O493" s="797">
        <v>0.47</v>
      </c>
      <c r="P493" s="917">
        <v>43511</v>
      </c>
      <c r="Q493" s="917">
        <v>43553</v>
      </c>
      <c r="R493" s="695">
        <f t="shared" si="123"/>
        <v>6.3829787234042614</v>
      </c>
      <c r="S493" s="761">
        <f>IF(INDEX(Historical!$D$7:$D$1439,MATCH(B493,Historical!$B$7:$B$1446,0))=0,"n/a",(INDEX(Historical!$C$7:$C$1439,MATCH(B493,Historical!$B$7:$B$1446,0))/INDEX(Historical!$D$7:$D$1439,MATCH(B493,Historical!$B$7:$B$1446,0))-1)*100)</f>
        <v>27.027027027027017</v>
      </c>
      <c r="T493" s="761">
        <f>IF(INDEX(Historical!$F$7:$F$1432,MATCH(B493,Historical!$B$7:$B$1446,0))=0,"n/a",((INDEX(Historical!$C$7:$C$1439,MATCH(B493,Historical!$B$7:$B$1446,0))/INDEX(Historical!$F$7:$F$1432,MATCH(B493,Historical!$B$7:$B$1446,0)))^(1/3)-1)*100)</f>
        <v>23.420115855534362</v>
      </c>
      <c r="U493" s="761" t="str">
        <f>IF(INDEX(Historical!$H$7:$H$1432,MATCH(B493,Historical!$B$7:$B$1446,0))=0,"n/a",((INDEX(Historical!$C$7:$C$1439,MATCH(B493,Historical!$B$7:$B$1446,0))/INDEX(Historical!$H$7:$H$1432,MATCH(B493,Historical!$B$7:$B$1446,0)))^(1/5)-1)*100)</f>
        <v>n/a</v>
      </c>
      <c r="V493" s="761" t="str">
        <f>IF(INDEX(Historical!$O$7:$O$1432,MATCH(B493,Historical!$B$7:$B$1446,0))=0,"n/a",((INDEX(Historical!$C$7:$C$1439,MATCH(B493,Historical!$B$7:$B$1446,0))/INDEX(Historical!$O$7:$O$1432,MATCH(B493,Historical!$B$7:$B$1446,0)))^(1/10)-1)*100)</f>
        <v>n/a</v>
      </c>
      <c r="W493" s="762" t="str">
        <f t="shared" si="124"/>
        <v>n/a</v>
      </c>
      <c r="X493" s="763" t="str">
        <f t="shared" si="125"/>
        <v>n/a</v>
      </c>
      <c r="Y493" s="722"/>
      <c r="Z493" s="704">
        <f t="shared" si="126"/>
        <v>71.68458781362007</v>
      </c>
      <c r="AA493" s="937">
        <f t="shared" si="127"/>
        <v>14.913978494623656</v>
      </c>
      <c r="AB493" s="641">
        <v>12</v>
      </c>
      <c r="AC493" s="918">
        <v>2.79</v>
      </c>
      <c r="AD493" s="918">
        <v>1.35</v>
      </c>
      <c r="AE493" s="918">
        <v>2.76</v>
      </c>
      <c r="AF493" s="918">
        <v>5.07</v>
      </c>
      <c r="AG493" s="918">
        <v>38</v>
      </c>
      <c r="AH493" s="918">
        <v>-50.3</v>
      </c>
      <c r="AI493" s="918">
        <v>7.07</v>
      </c>
      <c r="AJ493" s="918">
        <v>14.799999999999999</v>
      </c>
      <c r="AK493" s="918">
        <v>11</v>
      </c>
      <c r="AL493" s="930">
        <v>2440</v>
      </c>
      <c r="AM493" s="924">
        <v>0.1</v>
      </c>
      <c r="AN493" s="918">
        <v>0</v>
      </c>
      <c r="AO493" s="804" t="str">
        <f t="shared" si="128"/>
        <v>n/a</v>
      </c>
      <c r="AP493" s="805" t="str">
        <f t="shared" si="129"/>
        <v>n/a</v>
      </c>
      <c r="AQ493" s="938">
        <f t="shared" si="130"/>
        <v>83.319843100936495</v>
      </c>
      <c r="AR493" s="704">
        <f>INDEX(Historical!$C$7:$C$1439,MATCH(B493,Historical!$B$7:$B$1446,0))*IF(AH493="n/a",1.03,IF(AH493&lt;0,1.01,IF(AH493&gt;10,1.1,(1+AH493/100))))</f>
        <v>1.8987999999999998</v>
      </c>
      <c r="AS493" s="937">
        <f t="shared" si="131"/>
        <v>2.0330451599999999</v>
      </c>
      <c r="AT493" s="937">
        <f t="shared" si="136"/>
        <v>2.2363496760000001</v>
      </c>
      <c r="AU493" s="937">
        <f t="shared" si="136"/>
        <v>2.4599846436000004</v>
      </c>
      <c r="AV493" s="937">
        <f t="shared" si="136"/>
        <v>2.7059831079600007</v>
      </c>
      <c r="AW493" s="704">
        <f t="shared" si="132"/>
        <v>11.334162587560002</v>
      </c>
      <c r="AX493" s="812">
        <f t="shared" si="133"/>
        <v>27.239035298149489</v>
      </c>
      <c r="AY493" s="997">
        <v>1.99</v>
      </c>
      <c r="AZ493" s="924">
        <v>30.95</v>
      </c>
      <c r="BA493" s="924">
        <v>-35.25</v>
      </c>
      <c r="BB493" s="924">
        <v>-4.1500000000000004</v>
      </c>
      <c r="BC493" s="924">
        <v>-12.68</v>
      </c>
      <c r="BE493" s="666">
        <v>2014</v>
      </c>
      <c r="BF493" s="948" t="e">
        <f>#VALUE!</f>
        <v>#VALUE!</v>
      </c>
      <c r="BG493" s="933">
        <v>18.2</v>
      </c>
    </row>
    <row r="494" spans="1:59" ht="11.25" customHeight="1" x14ac:dyDescent="0.2">
      <c r="A494" s="611" t="s">
        <v>3868</v>
      </c>
      <c r="B494" s="927" t="s">
        <v>3869</v>
      </c>
      <c r="C494" s="994" t="s">
        <v>108</v>
      </c>
      <c r="D494" s="994" t="s">
        <v>4376</v>
      </c>
      <c r="E494" s="794">
        <v>5</v>
      </c>
      <c r="F494" s="526">
        <v>841</v>
      </c>
      <c r="G494" s="526" t="s">
        <v>106</v>
      </c>
      <c r="H494" s="526" t="s">
        <v>106</v>
      </c>
      <c r="I494" s="926">
        <v>9.94</v>
      </c>
      <c r="J494" s="704">
        <f t="shared" si="121"/>
        <v>2.8169014084507045</v>
      </c>
      <c r="K494" s="929">
        <v>7.0000000000000007E-2</v>
      </c>
      <c r="L494" s="641">
        <v>4</v>
      </c>
      <c r="M494" s="695">
        <f t="shared" si="122"/>
        <v>0.28000000000000003</v>
      </c>
      <c r="N494" s="923" t="s">
        <v>517</v>
      </c>
      <c r="O494" s="797">
        <v>0.06</v>
      </c>
      <c r="P494" s="917">
        <v>43413</v>
      </c>
      <c r="Q494" s="917">
        <v>43432</v>
      </c>
      <c r="R494" s="695">
        <f t="shared" si="123"/>
        <v>16.666666666666682</v>
      </c>
      <c r="S494" s="761">
        <f>IF(INDEX(Historical!$D$7:$D$1439,MATCH(B494,Historical!$B$7:$B$1446,0))=0,"n/a",(INDEX(Historical!$C$7:$C$1439,MATCH(B494,Historical!$B$7:$B$1446,0))/INDEX(Historical!$D$7:$D$1439,MATCH(B494,Historical!$B$7:$B$1446,0))-1)*100)</f>
        <v>38.888888888888886</v>
      </c>
      <c r="T494" s="761">
        <f>IF(INDEX(Historical!$F$7:$F$1432,MATCH(B494,Historical!$B$7:$B$1446,0))=0,"n/a",((INDEX(Historical!$C$7:$C$1439,MATCH(B494,Historical!$B$7:$B$1446,0))/INDEX(Historical!$F$7:$F$1432,MATCH(B494,Historical!$B$7:$B$1446,0)))^(1/3)-1)*100)</f>
        <v>31.476794716464763</v>
      </c>
      <c r="U494" s="761" t="str">
        <f>IF(INDEX(Historical!$H$7:$H$1432,MATCH(B494,Historical!$B$7:$B$1446,0))=0,"n/a",((INDEX(Historical!$C$7:$C$1439,MATCH(B494,Historical!$B$7:$B$1446,0))/INDEX(Historical!$H$7:$H$1432,MATCH(B494,Historical!$B$7:$B$1446,0)))^(1/5)-1)*100)</f>
        <v>n/a</v>
      </c>
      <c r="V494" s="761">
        <f>IF(INDEX(Historical!$O$7:$O$1432,MATCH(B494,Historical!$B$7:$B$1446,0))=0,"n/a",((INDEX(Historical!$C$7:$C$1439,MATCH(B494,Historical!$B$7:$B$1446,0))/INDEX(Historical!$O$7:$O$1432,MATCH(B494,Historical!$B$7:$B$1446,0)))^(1/10)-1)*100)</f>
        <v>-0.39143900390792297</v>
      </c>
      <c r="W494" s="762" t="str">
        <f t="shared" si="124"/>
        <v>n/a</v>
      </c>
      <c r="X494" s="763" t="str">
        <f t="shared" si="125"/>
        <v>n/a</v>
      </c>
      <c r="Y494" s="718"/>
      <c r="Z494" s="704">
        <f t="shared" si="126"/>
        <v>35.897435897435898</v>
      </c>
      <c r="AA494" s="937">
        <f t="shared" si="127"/>
        <v>12.743589743589743</v>
      </c>
      <c r="AB494" s="641">
        <v>12</v>
      </c>
      <c r="AC494" s="918">
        <v>0.78</v>
      </c>
      <c r="AD494" s="918">
        <v>1.6</v>
      </c>
      <c r="AE494" s="918">
        <v>5.22</v>
      </c>
      <c r="AF494" s="918">
        <v>1.77</v>
      </c>
      <c r="AG494" s="918">
        <v>14.499999999999998</v>
      </c>
      <c r="AH494" s="918">
        <v>39.900000000000006</v>
      </c>
      <c r="AI494" s="918">
        <v>6.4600000000000009</v>
      </c>
      <c r="AJ494" s="918">
        <v>35.799999999999997</v>
      </c>
      <c r="AK494" s="918">
        <v>8</v>
      </c>
      <c r="AL494" s="930">
        <v>360.13</v>
      </c>
      <c r="AM494" s="924">
        <v>17.8</v>
      </c>
      <c r="AN494" s="918">
        <v>0.22</v>
      </c>
      <c r="AO494" s="804" t="str">
        <f t="shared" si="128"/>
        <v>n/a</v>
      </c>
      <c r="AP494" s="805" t="str">
        <f t="shared" si="129"/>
        <v>n/a</v>
      </c>
      <c r="AQ494" s="938">
        <f t="shared" si="130"/>
        <v>0.12470856365707217</v>
      </c>
      <c r="AR494" s="704">
        <f>INDEX(Historical!$C$7:$C$1439,MATCH(B494,Historical!$B$7:$B$1446,0))*IF(AH494="n/a",1.03,IF(AH494&lt;0,1.01,IF(AH494&gt;10,1.1,(1+AH494/100))))</f>
        <v>0.27500000000000002</v>
      </c>
      <c r="AS494" s="937">
        <f t="shared" si="131"/>
        <v>0.292765</v>
      </c>
      <c r="AT494" s="937">
        <f t="shared" si="136"/>
        <v>0.31618620000000003</v>
      </c>
      <c r="AU494" s="937">
        <f t="shared" si="136"/>
        <v>0.34148109600000004</v>
      </c>
      <c r="AV494" s="937">
        <f t="shared" si="136"/>
        <v>0.36879958368000004</v>
      </c>
      <c r="AW494" s="704">
        <f t="shared" si="132"/>
        <v>1.5942318796800001</v>
      </c>
      <c r="AX494" s="812">
        <f t="shared" si="133"/>
        <v>16.038550097384309</v>
      </c>
      <c r="AY494" s="997">
        <v>0.57999999999999996</v>
      </c>
      <c r="AZ494" s="924">
        <v>12.889999999999999</v>
      </c>
      <c r="BA494" s="924">
        <v>-23.06</v>
      </c>
      <c r="BB494" s="924">
        <v>-3.1199999999999997</v>
      </c>
      <c r="BC494" s="924">
        <v>-10.31</v>
      </c>
      <c r="BE494" s="666">
        <v>2014</v>
      </c>
      <c r="BF494" s="948" t="e">
        <f>#VALUE!</f>
        <v>#VALUE!</v>
      </c>
      <c r="BG494" s="933">
        <v>1.4000000000000001</v>
      </c>
    </row>
    <row r="495" spans="1:59" ht="11.25" customHeight="1" x14ac:dyDescent="0.2">
      <c r="A495" s="537" t="s">
        <v>276</v>
      </c>
      <c r="B495" s="927" t="s">
        <v>277</v>
      </c>
      <c r="C495" s="994" t="s">
        <v>247</v>
      </c>
      <c r="D495" s="994" t="s">
        <v>4390</v>
      </c>
      <c r="E495" s="794">
        <v>43</v>
      </c>
      <c r="F495" s="526">
        <v>60</v>
      </c>
      <c r="G495" s="526" t="s">
        <v>37</v>
      </c>
      <c r="H495" s="526" t="s">
        <v>115</v>
      </c>
      <c r="I495" s="918">
        <v>189.9</v>
      </c>
      <c r="J495" s="704">
        <f t="shared" si="121"/>
        <v>2.4433912585571349</v>
      </c>
      <c r="K495" s="929">
        <v>1.1599999999999999</v>
      </c>
      <c r="L495" s="641">
        <v>4</v>
      </c>
      <c r="M495" s="695">
        <f t="shared" si="122"/>
        <v>4.6399999999999997</v>
      </c>
      <c r="N495" s="923" t="s">
        <v>149</v>
      </c>
      <c r="O495" s="797">
        <v>1.01</v>
      </c>
      <c r="P495" s="917">
        <v>43434</v>
      </c>
      <c r="Q495" s="917">
        <v>43451</v>
      </c>
      <c r="R495" s="695">
        <f t="shared" si="123"/>
        <v>14.851485148514843</v>
      </c>
      <c r="S495" s="761">
        <f>IF(INDEX(Historical!$D$7:$D$1439,MATCH(B495,Historical!$B$7:$B$1446,0))=0,"n/a",(INDEX(Historical!$C$7:$C$1439,MATCH(B495,Historical!$B$7:$B$1446,0))/INDEX(Historical!$D$7:$D$1439,MATCH(B495,Historical!$B$7:$B$1446,0))-1)*100)</f>
        <v>9.3994778067885143</v>
      </c>
      <c r="T495" s="761">
        <f>IF(INDEX(Historical!$F$7:$F$1432,MATCH(B495,Historical!$B$7:$B$1446,0))=0,"n/a",((INDEX(Historical!$C$7:$C$1439,MATCH(B495,Historical!$B$7:$B$1446,0))/INDEX(Historical!$F$7:$F$1432,MATCH(B495,Historical!$B$7:$B$1446,0)))^(1/3)-1)*100)</f>
        <v>6.7952311637486718</v>
      </c>
      <c r="U495" s="761">
        <f>IF(INDEX(Historical!$H$7:$H$1432,MATCH(B495,Historical!$B$7:$B$1446,0))=0,"n/a",((INDEX(Historical!$C$7:$C$1439,MATCH(B495,Historical!$B$7:$B$1446,0))/INDEX(Historical!$H$7:$H$1432,MATCH(B495,Historical!$B$7:$B$1446,0)))^(1/5)-1)*100)</f>
        <v>6.0747179811308616</v>
      </c>
      <c r="V495" s="761">
        <f>IF(INDEX(Historical!$O$7:$O$1432,MATCH(B495,Historical!$B$7:$B$1446,0))=0,"n/a",((INDEX(Historical!$C$7:$C$1439,MATCH(B495,Historical!$B$7:$B$1446,0))/INDEX(Historical!$O$7:$O$1432,MATCH(B495,Historical!$B$7:$B$1446,0)))^(1/10)-1)*100)</f>
        <v>9.9350215205921799</v>
      </c>
      <c r="W495" s="762">
        <f t="shared" si="124"/>
        <v>0.61144487392804114</v>
      </c>
      <c r="X495" s="763">
        <f t="shared" si="125"/>
        <v>0.92041181532285776</v>
      </c>
      <c r="Y495" s="884"/>
      <c r="Z495" s="704">
        <f t="shared" si="126"/>
        <v>60.732984293193716</v>
      </c>
      <c r="AA495" s="937">
        <f t="shared" si="127"/>
        <v>24.856020942408378</v>
      </c>
      <c r="AB495" s="641">
        <v>12</v>
      </c>
      <c r="AC495" s="918">
        <v>7.64</v>
      </c>
      <c r="AD495" s="918">
        <v>3.8</v>
      </c>
      <c r="AE495" s="918">
        <v>6.95</v>
      </c>
      <c r="AF495" s="918" t="s">
        <v>137</v>
      </c>
      <c r="AG495" s="921">
        <v>-100.29999999999998</v>
      </c>
      <c r="AH495" s="918">
        <v>5.7</v>
      </c>
      <c r="AI495" s="918">
        <v>8.129999999999999</v>
      </c>
      <c r="AJ495" s="918">
        <v>6.6000000000000005</v>
      </c>
      <c r="AK495" s="918">
        <v>6.5500000000000007</v>
      </c>
      <c r="AL495" s="930">
        <v>146070</v>
      </c>
      <c r="AM495" s="924">
        <v>0.06</v>
      </c>
      <c r="AN495" s="918" t="s">
        <v>137</v>
      </c>
      <c r="AO495" s="804">
        <f t="shared" si="128"/>
        <v>-16.337911702720383</v>
      </c>
      <c r="AP495" s="805">
        <f t="shared" si="129"/>
        <v>8.5181092396879965</v>
      </c>
      <c r="AQ495" s="938" t="str">
        <f t="shared" si="130"/>
        <v>n/a</v>
      </c>
      <c r="AR495" s="704">
        <f>INDEX(Historical!$C$7:$C$1439,MATCH(B495,Historical!$B$7:$B$1446,0))*IF(AH495="n/a",1.03,IF(AH495&lt;0,1.01,IF(AH495&gt;10,1.1,(1+AH495/100))))</f>
        <v>4.4288300000000005</v>
      </c>
      <c r="AS495" s="937">
        <f t="shared" si="131"/>
        <v>4.7888938790000006</v>
      </c>
      <c r="AT495" s="937">
        <f t="shared" si="136"/>
        <v>5.1025664280745016</v>
      </c>
      <c r="AU495" s="937">
        <f t="shared" si="136"/>
        <v>5.4367845291133818</v>
      </c>
      <c r="AV495" s="937">
        <f t="shared" si="136"/>
        <v>5.7928939157703088</v>
      </c>
      <c r="AW495" s="704">
        <f t="shared" si="132"/>
        <v>25.54996875195819</v>
      </c>
      <c r="AX495" s="812">
        <f t="shared" si="133"/>
        <v>13.454433255375561</v>
      </c>
      <c r="AY495" s="997">
        <v>0.52</v>
      </c>
      <c r="AZ495" s="924">
        <v>24.01</v>
      </c>
      <c r="BA495" s="924">
        <v>-0.51</v>
      </c>
      <c r="BB495" s="924">
        <v>4.53</v>
      </c>
      <c r="BC495" s="924">
        <v>10.32</v>
      </c>
      <c r="BE495" s="666">
        <v>1976</v>
      </c>
      <c r="BF495" s="948" t="e">
        <f>#VALUE!</f>
        <v>#VALUE!</v>
      </c>
      <c r="BG495" s="933">
        <v>17.8</v>
      </c>
    </row>
    <row r="496" spans="1:59" ht="11.25" customHeight="1" x14ac:dyDescent="0.2">
      <c r="A496" s="611" t="s">
        <v>683</v>
      </c>
      <c r="B496" s="927" t="s">
        <v>684</v>
      </c>
      <c r="C496" s="994" t="s">
        <v>4227</v>
      </c>
      <c r="D496" s="994" t="s">
        <v>4363</v>
      </c>
      <c r="E496" s="794">
        <v>18</v>
      </c>
      <c r="F496" s="526">
        <v>180</v>
      </c>
      <c r="G496" s="526" t="s">
        <v>106</v>
      </c>
      <c r="H496" s="526" t="s">
        <v>106</v>
      </c>
      <c r="I496" s="926">
        <v>82.96</v>
      </c>
      <c r="J496" s="704">
        <f t="shared" si="121"/>
        <v>1.7598842815814852</v>
      </c>
      <c r="K496" s="929">
        <v>0.36499999999999999</v>
      </c>
      <c r="L496" s="641">
        <v>4</v>
      </c>
      <c r="M496" s="695">
        <f t="shared" si="122"/>
        <v>1.46</v>
      </c>
      <c r="N496" s="923" t="s">
        <v>798</v>
      </c>
      <c r="O496" s="797">
        <v>0.36449999999999999</v>
      </c>
      <c r="P496" s="917">
        <v>43516</v>
      </c>
      <c r="Q496" s="917">
        <v>43531</v>
      </c>
      <c r="R496" s="695">
        <f t="shared" si="123"/>
        <v>0.13717421124828544</v>
      </c>
      <c r="S496" s="761">
        <f>IF(INDEX(Historical!$D$7:$D$1439,MATCH(B496,Historical!$B$7:$B$1446,0))=0,"n/a",(INDEX(Historical!$C$7:$C$1439,MATCH(B496,Historical!$B$7:$B$1446,0))/INDEX(Historical!$D$7:$D$1439,MATCH(B496,Historical!$B$7:$B$1446,0))-1)*100)</f>
        <v>0.55286800276435066</v>
      </c>
      <c r="T496" s="761">
        <f>IF(INDEX(Historical!$F$7:$F$1432,MATCH(B496,Historical!$B$7:$B$1446,0))=0,"n/a",((INDEX(Historical!$C$7:$C$1439,MATCH(B496,Historical!$B$7:$B$1446,0))/INDEX(Historical!$F$7:$F$1432,MATCH(B496,Historical!$B$7:$B$1446,0)))^(1/3)-1)*100)</f>
        <v>0.53254072000277208</v>
      </c>
      <c r="U496" s="761">
        <f>IF(INDEX(Historical!$H$7:$H$1432,MATCH(B496,Historical!$B$7:$B$1446,0))=0,"n/a",((INDEX(Historical!$C$7:$C$1439,MATCH(B496,Historical!$B$7:$B$1446,0))/INDEX(Historical!$H$7:$H$1432,MATCH(B496,Historical!$B$7:$B$1446,0)))^(1/5)-1)*100)</f>
        <v>0.55908446688530677</v>
      </c>
      <c r="V496" s="761">
        <f>IF(INDEX(Historical!$O$7:$O$1432,MATCH(B496,Historical!$B$7:$B$1446,0))=0,"n/a",((INDEX(Historical!$C$7:$C$1439,MATCH(B496,Historical!$B$7:$B$1446,0))/INDEX(Historical!$O$7:$O$1432,MATCH(B496,Historical!$B$7:$B$1446,0)))^(1/10)-1)*100)</f>
        <v>0.92510433393966363</v>
      </c>
      <c r="W496" s="762">
        <f t="shared" si="124"/>
        <v>0.60434747344051565</v>
      </c>
      <c r="X496" s="763">
        <f t="shared" si="125"/>
        <v>1.4712749128560704E-2</v>
      </c>
      <c r="Y496" s="928"/>
      <c r="Z496" s="704">
        <f t="shared" si="126"/>
        <v>155.31914893617022</v>
      </c>
      <c r="AA496" s="937">
        <f t="shared" si="127"/>
        <v>88.255319148936167</v>
      </c>
      <c r="AB496" s="641">
        <v>3</v>
      </c>
      <c r="AC496" s="918">
        <v>0.94</v>
      </c>
      <c r="AD496" s="918">
        <v>7.24</v>
      </c>
      <c r="AE496" s="918">
        <v>4</v>
      </c>
      <c r="AF496" s="918">
        <v>3.81</v>
      </c>
      <c r="AG496" s="918">
        <v>7.0000000000000009</v>
      </c>
      <c r="AH496" s="918">
        <v>327.09999999999997</v>
      </c>
      <c r="AI496" s="918">
        <v>4.0199999999999996</v>
      </c>
      <c r="AJ496" s="918">
        <v>38</v>
      </c>
      <c r="AK496" s="918">
        <v>12.13</v>
      </c>
      <c r="AL496" s="930">
        <v>20110</v>
      </c>
      <c r="AM496" s="924">
        <v>7.2499999999999991</v>
      </c>
      <c r="AN496" s="918">
        <v>2.04</v>
      </c>
      <c r="AO496" s="804">
        <f t="shared" si="128"/>
        <v>-85.936350400469379</v>
      </c>
      <c r="AP496" s="805">
        <f t="shared" si="129"/>
        <v>2.318968748466792</v>
      </c>
      <c r="AQ496" s="938">
        <f t="shared" si="130"/>
        <v>286.5820401400785</v>
      </c>
      <c r="AR496" s="704">
        <f>INDEX(Historical!$C$7:$C$1439,MATCH(B496,Historical!$B$7:$B$1446,0))*IF(AH496="n/a",1.03,IF(AH496&lt;0,1.01,IF(AH496&gt;10,1.1,(1+AH496/100))))</f>
        <v>1.6005000000000003</v>
      </c>
      <c r="AS496" s="937">
        <f t="shared" si="131"/>
        <v>1.6648401000000004</v>
      </c>
      <c r="AT496" s="937">
        <f t="shared" si="136"/>
        <v>1.8313241100000006</v>
      </c>
      <c r="AU496" s="937">
        <f t="shared" si="136"/>
        <v>2.0144565210000009</v>
      </c>
      <c r="AV496" s="937">
        <f t="shared" si="136"/>
        <v>2.2159021731000013</v>
      </c>
      <c r="AW496" s="704">
        <f t="shared" si="132"/>
        <v>9.3270229041000032</v>
      </c>
      <c r="AX496" s="812">
        <f t="shared" si="133"/>
        <v>11.242795207449378</v>
      </c>
      <c r="AY496" s="997">
        <v>1.21</v>
      </c>
      <c r="AZ496" s="924">
        <v>36.67</v>
      </c>
      <c r="BA496" s="924">
        <v>-20.380000000000003</v>
      </c>
      <c r="BB496" s="924">
        <v>-2.2399999999999998</v>
      </c>
      <c r="BC496" s="924">
        <v>1.46</v>
      </c>
      <c r="BE496" s="666">
        <v>2002</v>
      </c>
      <c r="BF496" s="948" t="e">
        <f>#VALUE!</f>
        <v>#VALUE!</v>
      </c>
      <c r="BG496" s="933">
        <v>2</v>
      </c>
    </row>
    <row r="497" spans="1:59" ht="11.25" customHeight="1" x14ac:dyDescent="0.2">
      <c r="A497" s="611" t="s">
        <v>679</v>
      </c>
      <c r="B497" s="927" t="s">
        <v>680</v>
      </c>
      <c r="C497" s="994" t="s">
        <v>154</v>
      </c>
      <c r="D497" s="994" t="s">
        <v>4358</v>
      </c>
      <c r="E497" s="794">
        <v>11</v>
      </c>
      <c r="F497" s="526">
        <v>311</v>
      </c>
      <c r="G497" s="526" t="s">
        <v>115</v>
      </c>
      <c r="H497" s="526" t="s">
        <v>115</v>
      </c>
      <c r="I497" s="926">
        <v>117.06</v>
      </c>
      <c r="J497" s="704">
        <f t="shared" si="121"/>
        <v>1.3326499231163504</v>
      </c>
      <c r="K497" s="929">
        <v>0.39</v>
      </c>
      <c r="L497" s="641">
        <v>4</v>
      </c>
      <c r="M497" s="695">
        <f t="shared" si="122"/>
        <v>1.56</v>
      </c>
      <c r="N497" s="923" t="s">
        <v>164</v>
      </c>
      <c r="O497" s="797">
        <v>0.34</v>
      </c>
      <c r="P497" s="917">
        <v>43343</v>
      </c>
      <c r="Q497" s="917">
        <v>43374</v>
      </c>
      <c r="R497" s="695">
        <f t="shared" si="123"/>
        <v>14.705882352941172</v>
      </c>
      <c r="S497" s="761">
        <f>IF(INDEX(Historical!$D$7:$D$1439,MATCH(B497,Historical!$B$7:$B$1446,0))=0,"n/a",(INDEX(Historical!$C$7:$C$1439,MATCH(B497,Historical!$B$7:$B$1446,0))/INDEX(Historical!$D$7:$D$1439,MATCH(B497,Historical!$B$7:$B$1446,0))-1)*100)</f>
        <v>19.491525423728785</v>
      </c>
      <c r="T497" s="761">
        <f>IF(INDEX(Historical!$F$7:$F$1432,MATCH(B497,Historical!$B$7:$B$1446,0))=0,"n/a",((INDEX(Historical!$C$7:$C$1439,MATCH(B497,Historical!$B$7:$B$1446,0))/INDEX(Historical!$F$7:$F$1432,MATCH(B497,Historical!$B$7:$B$1446,0)))^(1/3)-1)*100)</f>
        <v>10.678158464107224</v>
      </c>
      <c r="U497" s="761">
        <f>IF(INDEX(Historical!$H$7:$H$1432,MATCH(B497,Historical!$B$7:$B$1446,0))=0,"n/a",((INDEX(Historical!$C$7:$C$1439,MATCH(B497,Historical!$B$7:$B$1446,0))/INDEX(Historical!$H$7:$H$1432,MATCH(B497,Historical!$B$7:$B$1446,0)))^(1/5)-1)*100)</f>
        <v>9.8872457196067742</v>
      </c>
      <c r="V497" s="761">
        <f>IF(INDEX(Historical!$O$7:$O$1432,MATCH(B497,Historical!$B$7:$B$1446,0))=0,"n/a",((INDEX(Historical!$C$7:$C$1439,MATCH(B497,Historical!$B$7:$B$1446,0))/INDEX(Historical!$O$7:$O$1432,MATCH(B497,Historical!$B$7:$B$1446,0)))^(1/10)-1)*100)</f>
        <v>12.87479699002767</v>
      </c>
      <c r="W497" s="762">
        <f t="shared" si="124"/>
        <v>0.76795352402566497</v>
      </c>
      <c r="X497" s="763" t="str">
        <f t="shared" si="125"/>
        <v>n/a</v>
      </c>
      <c r="Y497" s="718"/>
      <c r="Z497" s="704" t="str">
        <f t="shared" si="126"/>
        <v>n/a</v>
      </c>
      <c r="AA497" s="937" t="str">
        <f t="shared" si="127"/>
        <v>n/a</v>
      </c>
      <c r="AB497" s="641">
        <v>3</v>
      </c>
      <c r="AC497" s="918">
        <v>-1.63</v>
      </c>
      <c r="AD497" s="918" t="s">
        <v>137</v>
      </c>
      <c r="AE497" s="918">
        <v>0.11</v>
      </c>
      <c r="AF497" s="918">
        <v>2.4700000000000002</v>
      </c>
      <c r="AG497" s="918">
        <v>-3.4000000000000004</v>
      </c>
      <c r="AH497" s="918">
        <v>-116.5</v>
      </c>
      <c r="AI497" s="918">
        <v>5.01</v>
      </c>
      <c r="AJ497" s="918">
        <v>-21.8</v>
      </c>
      <c r="AK497" s="918">
        <v>6.03</v>
      </c>
      <c r="AL497" s="930">
        <v>23150</v>
      </c>
      <c r="AM497" s="924">
        <v>0.28999999999999998</v>
      </c>
      <c r="AN497" s="918">
        <v>1.07</v>
      </c>
      <c r="AO497" s="804" t="str">
        <f t="shared" si="128"/>
        <v>n/a</v>
      </c>
      <c r="AP497" s="805">
        <f t="shared" si="129"/>
        <v>11.219895642723124</v>
      </c>
      <c r="AQ497" s="938" t="str">
        <f t="shared" si="130"/>
        <v>n/a</v>
      </c>
      <c r="AR497" s="704">
        <f>INDEX(Historical!$C$7:$C$1439,MATCH(B497,Historical!$B$7:$B$1446,0))*IF(AH497="n/a",1.03,IF(AH497&lt;0,1.01,IF(AH497&gt;10,1.1,(1+AH497/100))))</f>
        <v>1.4240999999999999</v>
      </c>
      <c r="AS497" s="937">
        <f t="shared" si="131"/>
        <v>1.4954474099999999</v>
      </c>
      <c r="AT497" s="937">
        <f t="shared" si="136"/>
        <v>1.585622888823</v>
      </c>
      <c r="AU497" s="937">
        <f t="shared" si="136"/>
        <v>1.681235949019027</v>
      </c>
      <c r="AV497" s="937">
        <f t="shared" si="136"/>
        <v>1.7826144767448744</v>
      </c>
      <c r="AW497" s="704">
        <f t="shared" si="132"/>
        <v>7.9690207245869011</v>
      </c>
      <c r="AX497" s="812">
        <f t="shared" si="133"/>
        <v>6.8076377281623968</v>
      </c>
      <c r="AY497" s="997">
        <v>1.23</v>
      </c>
      <c r="AZ497" s="924">
        <v>10.32</v>
      </c>
      <c r="BA497" s="924">
        <v>-27.22</v>
      </c>
      <c r="BB497" s="924">
        <v>-6.0699999999999994</v>
      </c>
      <c r="BC497" s="924">
        <v>-8.2600000000000016</v>
      </c>
      <c r="BE497" s="666">
        <v>2008</v>
      </c>
      <c r="BF497" s="948" t="e">
        <f>#VALUE!</f>
        <v>#VALUE!</v>
      </c>
      <c r="BG497" s="933">
        <v>-0.5</v>
      </c>
    </row>
    <row r="498" spans="1:59" ht="11.25" customHeight="1" x14ac:dyDescent="0.2">
      <c r="A498" s="537" t="s">
        <v>1488</v>
      </c>
      <c r="B498" s="927" t="s">
        <v>1489</v>
      </c>
      <c r="C498" s="994" t="s">
        <v>108</v>
      </c>
      <c r="D498" s="994" t="s">
        <v>4372</v>
      </c>
      <c r="E498" s="794">
        <v>10</v>
      </c>
      <c r="F498" s="526">
        <v>341</v>
      </c>
      <c r="G498" s="526" t="s">
        <v>106</v>
      </c>
      <c r="H498" s="526" t="s">
        <v>106</v>
      </c>
      <c r="I498" s="926">
        <v>181.09</v>
      </c>
      <c r="J498" s="704">
        <f t="shared" si="121"/>
        <v>1.1044232149759787</v>
      </c>
      <c r="K498" s="929">
        <v>0.5</v>
      </c>
      <c r="L498" s="641">
        <v>4</v>
      </c>
      <c r="M498" s="695">
        <f t="shared" si="122"/>
        <v>2</v>
      </c>
      <c r="N498" s="923" t="s">
        <v>111</v>
      </c>
      <c r="O498" s="797">
        <v>0.44</v>
      </c>
      <c r="P498" s="917">
        <v>43518</v>
      </c>
      <c r="Q498" s="917">
        <v>43542</v>
      </c>
      <c r="R498" s="695">
        <f t="shared" si="123"/>
        <v>13.636363636363635</v>
      </c>
      <c r="S498" s="761">
        <f>IF(INDEX(Historical!$D$7:$D$1439,MATCH(B498,Historical!$B$7:$B$1446,0))=0,"n/a",(INDEX(Historical!$C$7:$C$1439,MATCH(B498,Historical!$B$7:$B$1446,0))/INDEX(Historical!$D$7:$D$1439,MATCH(B498,Historical!$B$7:$B$1446,0))-1)*100)</f>
        <v>15.789473684210531</v>
      </c>
      <c r="T498" s="761">
        <f>IF(INDEX(Historical!$F$7:$F$1432,MATCH(B498,Historical!$B$7:$B$1446,0))=0,"n/a",((INDEX(Historical!$C$7:$C$1439,MATCH(B498,Historical!$B$7:$B$1446,0))/INDEX(Historical!$F$7:$F$1432,MATCH(B498,Historical!$B$7:$B$1446,0)))^(1/3)-1)*100)</f>
        <v>8.9744250818549531</v>
      </c>
      <c r="U498" s="761">
        <f>IF(INDEX(Historical!$H$7:$H$1432,MATCH(B498,Historical!$B$7:$B$1446,0))=0,"n/a",((INDEX(Historical!$C$7:$C$1439,MATCH(B498,Historical!$B$7:$B$1446,0))/INDEX(Historical!$H$7:$H$1432,MATCH(B498,Historical!$B$7:$B$1446,0)))^(1/5)-1)*100)</f>
        <v>14.354703364926591</v>
      </c>
      <c r="V498" s="761">
        <f>IF(INDEX(Historical!$O$7:$O$1432,MATCH(B498,Historical!$B$7:$B$1446,0))=0,"n/a",((INDEX(Historical!$C$7:$C$1439,MATCH(B498,Historical!$B$7:$B$1446,0))/INDEX(Historical!$O$7:$O$1432,MATCH(B498,Historical!$B$7:$B$1446,0)))^(1/10)-1)*100)</f>
        <v>15.969895987933814</v>
      </c>
      <c r="W498" s="762">
        <f t="shared" si="124"/>
        <v>0.89886016638883592</v>
      </c>
      <c r="X498" s="763">
        <f t="shared" si="125"/>
        <v>1.1670490540590723</v>
      </c>
      <c r="Y498" s="715"/>
      <c r="Z498" s="704">
        <f t="shared" si="126"/>
        <v>31.104199066874028</v>
      </c>
      <c r="AA498" s="937">
        <f t="shared" si="127"/>
        <v>28.163297045101089</v>
      </c>
      <c r="AB498" s="641">
        <v>12</v>
      </c>
      <c r="AC498" s="918">
        <v>6.43</v>
      </c>
      <c r="AD498" s="918">
        <v>2.0699999999999998</v>
      </c>
      <c r="AE498" s="918">
        <v>7.87</v>
      </c>
      <c r="AF498" s="918">
        <v>75.45</v>
      </c>
      <c r="AG498" s="921">
        <v>402.09999999999997</v>
      </c>
      <c r="AH498" s="918">
        <v>0.2</v>
      </c>
      <c r="AI498" s="918">
        <v>11.3</v>
      </c>
      <c r="AJ498" s="918">
        <v>12.3</v>
      </c>
      <c r="AK498" s="918">
        <v>13.600000000000001</v>
      </c>
      <c r="AL498" s="930">
        <v>34980</v>
      </c>
      <c r="AM498" s="925">
        <v>0.4</v>
      </c>
      <c r="AN498" s="918">
        <v>12.34</v>
      </c>
      <c r="AO498" s="804">
        <f t="shared" si="128"/>
        <v>-12.704170465198519</v>
      </c>
      <c r="AP498" s="805">
        <f t="shared" si="129"/>
        <v>15.45912657990257</v>
      </c>
      <c r="AQ498" s="938">
        <f t="shared" si="130"/>
        <v>871.80719671087877</v>
      </c>
      <c r="AR498" s="704">
        <f>INDEX(Historical!$C$7:$C$1439,MATCH(B498,Historical!$B$7:$B$1446,0))*IF(AH498="n/a",1.03,IF(AH498&lt;0,1.01,IF(AH498&gt;10,1.1,(1+AH498/100))))</f>
        <v>1.76352</v>
      </c>
      <c r="AS498" s="937">
        <f t="shared" si="131"/>
        <v>1.939872</v>
      </c>
      <c r="AT498" s="937">
        <f t="shared" si="136"/>
        <v>2.1338592000000003</v>
      </c>
      <c r="AU498" s="937">
        <f t="shared" si="136"/>
        <v>2.3472451200000006</v>
      </c>
      <c r="AV498" s="937">
        <f t="shared" si="136"/>
        <v>2.5819696320000007</v>
      </c>
      <c r="AW498" s="704">
        <f t="shared" si="132"/>
        <v>10.766465952000001</v>
      </c>
      <c r="AX498" s="812">
        <f t="shared" si="133"/>
        <v>5.9453674703186268</v>
      </c>
      <c r="AY498" s="997">
        <v>1.28</v>
      </c>
      <c r="AZ498" s="924">
        <v>40.1</v>
      </c>
      <c r="BA498" s="924">
        <v>-3.66</v>
      </c>
      <c r="BB498" s="924">
        <v>7.9799999999999995</v>
      </c>
      <c r="BC498" s="924">
        <v>10.26</v>
      </c>
      <c r="BE498" s="666">
        <v>2010</v>
      </c>
      <c r="BF498" s="948" t="e">
        <f>#VALUE!</f>
        <v>#VALUE!</v>
      </c>
      <c r="BG498" s="933">
        <v>14.7</v>
      </c>
    </row>
    <row r="499" spans="1:59" s="840" customFormat="1" ht="11.25" customHeight="1" x14ac:dyDescent="0.2">
      <c r="A499" s="819" t="s">
        <v>3870</v>
      </c>
      <c r="B499" s="848" t="s">
        <v>3871</v>
      </c>
      <c r="C499" s="994" t="s">
        <v>4380</v>
      </c>
      <c r="D499" s="994" t="s">
        <v>1784</v>
      </c>
      <c r="E499" s="820">
        <v>6</v>
      </c>
      <c r="F499" s="526">
        <v>780</v>
      </c>
      <c r="G499" s="1151" t="s">
        <v>106</v>
      </c>
      <c r="H499" s="1151" t="s">
        <v>106</v>
      </c>
      <c r="I499" s="821">
        <v>40.049999999999997</v>
      </c>
      <c r="J499" s="822">
        <f t="shared" si="121"/>
        <v>1.5980024968789017</v>
      </c>
      <c r="K499" s="823">
        <v>0.16</v>
      </c>
      <c r="L499" s="824">
        <v>4</v>
      </c>
      <c r="M499" s="825">
        <f t="shared" si="122"/>
        <v>0.64</v>
      </c>
      <c r="N499" s="826" t="s">
        <v>149</v>
      </c>
      <c r="O499" s="827">
        <v>0.15</v>
      </c>
      <c r="P499" s="828">
        <v>43525</v>
      </c>
      <c r="Q499" s="828">
        <v>43539</v>
      </c>
      <c r="R499" s="825">
        <f t="shared" si="123"/>
        <v>6.6666666666666732</v>
      </c>
      <c r="S499" s="761">
        <f>IF(INDEX(Historical!$D$7:$D$1439,MATCH(B499,Historical!$B$7:$B$1446,0))=0,"n/a",(INDEX(Historical!$C$7:$C$1439,MATCH(B499,Historical!$B$7:$B$1446,0))/INDEX(Historical!$D$7:$D$1439,MATCH(B499,Historical!$B$7:$B$1446,0))-1)*100)</f>
        <v>19.999999999999996</v>
      </c>
      <c r="T499" s="761">
        <f>IF(INDEX(Historical!$F$7:$F$1432,MATCH(B499,Historical!$B$7:$B$1446,0))=0,"n/a",((INDEX(Historical!$C$7:$C$1439,MATCH(B499,Historical!$B$7:$B$1446,0))/INDEX(Historical!$F$7:$F$1432,MATCH(B499,Historical!$B$7:$B$1446,0)))^(1/3)-1)*100)</f>
        <v>13.533091689267751</v>
      </c>
      <c r="U499" s="761">
        <f>IF(INDEX(Historical!$H$7:$H$1432,MATCH(B499,Historical!$B$7:$B$1446,0))=0,"n/a",((INDEX(Historical!$C$7:$C$1439,MATCH(B499,Historical!$B$7:$B$1446,0))/INDEX(Historical!$H$7:$H$1432,MATCH(B499,Historical!$B$7:$B$1446,0)))^(1/5)-1)*100)</f>
        <v>12.030033714161736</v>
      </c>
      <c r="V499" s="761">
        <f>IF(INDEX(Historical!$O$7:$O$1432,MATCH(B499,Historical!$B$7:$B$1446,0))=0,"n/a",((INDEX(Historical!$C$7:$C$1439,MATCH(B499,Historical!$B$7:$B$1446,0))/INDEX(Historical!$O$7:$O$1432,MATCH(B499,Historical!$B$7:$B$1446,0)))^(1/10)-1)*100)</f>
        <v>5.8442410876291984</v>
      </c>
      <c r="W499" s="829">
        <f t="shared" si="124"/>
        <v>2.0584424108762929</v>
      </c>
      <c r="X499" s="830">
        <f t="shared" si="125"/>
        <v>0.84718547282829126</v>
      </c>
      <c r="Y499" s="841"/>
      <c r="Z499" s="822">
        <f t="shared" si="126"/>
        <v>35.754189944134076</v>
      </c>
      <c r="AA499" s="832">
        <f t="shared" si="127"/>
        <v>22.374301675977652</v>
      </c>
      <c r="AB499" s="824">
        <v>12</v>
      </c>
      <c r="AC499" s="833">
        <v>1.79</v>
      </c>
      <c r="AD499" s="833">
        <v>1.49</v>
      </c>
      <c r="AE499" s="833">
        <v>1.79</v>
      </c>
      <c r="AF499" s="833">
        <v>2.3199999999999998</v>
      </c>
      <c r="AG499" s="833">
        <v>11.3</v>
      </c>
      <c r="AH499" s="833">
        <v>16.3</v>
      </c>
      <c r="AI499" s="833">
        <v>26.3</v>
      </c>
      <c r="AJ499" s="833">
        <v>14.2</v>
      </c>
      <c r="AK499" s="833">
        <v>15</v>
      </c>
      <c r="AL499" s="834">
        <v>1270</v>
      </c>
      <c r="AM499" s="835">
        <v>3</v>
      </c>
      <c r="AN499" s="833">
        <v>0.54</v>
      </c>
      <c r="AO499" s="836">
        <f t="shared" si="128"/>
        <v>-8.7462654649370144</v>
      </c>
      <c r="AP499" s="837">
        <f t="shared" si="129"/>
        <v>13.628036211040637</v>
      </c>
      <c r="AQ499" s="838">
        <f t="shared" si="130"/>
        <v>51.889404046011435</v>
      </c>
      <c r="AR499" s="704">
        <f>INDEX(Historical!$C$7:$C$1439,MATCH(B499,Historical!$B$7:$B$1446,0))*IF(AH499="n/a",1.03,IF(AH499&lt;0,1.01,IF(AH499&gt;10,1.1,(1+AH499/100))))</f>
        <v>0.66</v>
      </c>
      <c r="AS499" s="832">
        <f t="shared" si="131"/>
        <v>0.72600000000000009</v>
      </c>
      <c r="AT499" s="832">
        <f t="shared" si="136"/>
        <v>0.7986000000000002</v>
      </c>
      <c r="AU499" s="832">
        <f t="shared" si="136"/>
        <v>0.87846000000000024</v>
      </c>
      <c r="AV499" s="832">
        <f t="shared" si="136"/>
        <v>0.96630600000000033</v>
      </c>
      <c r="AW499" s="822">
        <f t="shared" si="132"/>
        <v>4.0293660000000013</v>
      </c>
      <c r="AX499" s="839">
        <f t="shared" si="133"/>
        <v>10.060838951310865</v>
      </c>
      <c r="AY499" s="998">
        <v>0.69</v>
      </c>
      <c r="AZ499" s="835">
        <v>36.919999999999995</v>
      </c>
      <c r="BA499" s="835">
        <v>-12.590000000000002</v>
      </c>
      <c r="BB499" s="835">
        <v>-3.09</v>
      </c>
      <c r="BC499" s="835">
        <v>0.94000000000000006</v>
      </c>
      <c r="BD499" s="964"/>
      <c r="BE499" s="666">
        <v>2014</v>
      </c>
      <c r="BF499" s="948" t="e">
        <f>#VALUE!</f>
        <v>#VALUE!</v>
      </c>
      <c r="BG499" s="895">
        <v>5.4</v>
      </c>
    </row>
    <row r="500" spans="1:59" ht="11.25" customHeight="1" x14ac:dyDescent="0.2">
      <c r="A500" s="611" t="s">
        <v>287</v>
      </c>
      <c r="B500" s="927" t="s">
        <v>288</v>
      </c>
      <c r="C500" s="994" t="s">
        <v>108</v>
      </c>
      <c r="D500" s="994" t="s">
        <v>118</v>
      </c>
      <c r="E500" s="794">
        <v>32</v>
      </c>
      <c r="F500" s="526">
        <v>88</v>
      </c>
      <c r="G500" s="526" t="s">
        <v>106</v>
      </c>
      <c r="H500" s="526" t="s">
        <v>106</v>
      </c>
      <c r="I500" s="918">
        <v>50.07</v>
      </c>
      <c r="J500" s="704">
        <f t="shared" si="121"/>
        <v>5.0129818254443768</v>
      </c>
      <c r="K500" s="935">
        <v>0.62749999999999995</v>
      </c>
      <c r="L500" s="641">
        <v>4</v>
      </c>
      <c r="M500" s="695">
        <f t="shared" si="122"/>
        <v>2.5099999999999998</v>
      </c>
      <c r="N500" s="923" t="s">
        <v>289</v>
      </c>
      <c r="O500" s="798">
        <v>0.625</v>
      </c>
      <c r="P500" s="917">
        <v>43446</v>
      </c>
      <c r="Q500" s="917">
        <v>43461</v>
      </c>
      <c r="R500" s="695">
        <f t="shared" si="123"/>
        <v>0.39999999999999153</v>
      </c>
      <c r="S500" s="761">
        <f>IF(INDEX(Historical!$D$7:$D$1439,MATCH(B500,Historical!$B$7:$B$1446,0))=0,"n/a",(INDEX(Historical!$C$7:$C$1439,MATCH(B500,Historical!$B$7:$B$1446,0))/INDEX(Historical!$D$7:$D$1439,MATCH(B500,Historical!$B$7:$B$1446,0))-1)*100)</f>
        <v>0.40120361083249012</v>
      </c>
      <c r="T500" s="761">
        <f>IF(INDEX(Historical!$F$7:$F$1432,MATCH(B500,Historical!$B$7:$B$1446,0))=0,"n/a",((INDEX(Historical!$C$7:$C$1439,MATCH(B500,Historical!$B$7:$B$1446,0))/INDEX(Historical!$F$7:$F$1432,MATCH(B500,Historical!$B$7:$B$1446,0)))^(1/3)-1)*100)</f>
        <v>0.40282408703211647</v>
      </c>
      <c r="U500" s="761">
        <f>IF(INDEX(Historical!$H$7:$H$1432,MATCH(B500,Historical!$B$7:$B$1446,0))=0,"n/a",((INDEX(Historical!$C$7:$C$1439,MATCH(B500,Historical!$B$7:$B$1446,0))/INDEX(Historical!$H$7:$H$1432,MATCH(B500,Historical!$B$7:$B$1446,0)))^(1/5)-1)*100)</f>
        <v>0.40446214426967941</v>
      </c>
      <c r="V500" s="761">
        <f>IF(INDEX(Historical!$O$7:$O$1432,MATCH(B500,Historical!$B$7:$B$1446,0))=0,"n/a",((INDEX(Historical!$C$7:$C$1439,MATCH(B500,Historical!$B$7:$B$1446,0))/INDEX(Historical!$O$7:$O$1432,MATCH(B500,Historical!$B$7:$B$1446,0)))^(1/10)-1)*100)</f>
        <v>0.76010470547180908</v>
      </c>
      <c r="W500" s="762">
        <f t="shared" si="124"/>
        <v>0.53211372243594168</v>
      </c>
      <c r="X500" s="763" t="str">
        <f t="shared" si="125"/>
        <v>n/a</v>
      </c>
      <c r="Y500" s="927"/>
      <c r="Z500" s="704" t="str">
        <f t="shared" si="126"/>
        <v>n/a</v>
      </c>
      <c r="AA500" s="937" t="str">
        <f t="shared" si="127"/>
        <v>n/a</v>
      </c>
      <c r="AB500" s="641">
        <v>12</v>
      </c>
      <c r="AC500" s="918">
        <v>-0.1</v>
      </c>
      <c r="AD500" s="918" t="s">
        <v>137</v>
      </c>
      <c r="AE500" s="918">
        <v>0.84</v>
      </c>
      <c r="AF500" s="918">
        <v>1.71</v>
      </c>
      <c r="AG500" s="918">
        <v>-0.3</v>
      </c>
      <c r="AH500" s="918">
        <v>-104.3</v>
      </c>
      <c r="AI500" s="918">
        <v>11.459999999999999</v>
      </c>
      <c r="AJ500" s="918">
        <v>-15.4</v>
      </c>
      <c r="AK500" s="918">
        <v>37.9</v>
      </c>
      <c r="AL500" s="930">
        <v>2840</v>
      </c>
      <c r="AM500" s="924">
        <v>50.71</v>
      </c>
      <c r="AN500" s="918">
        <v>0.23</v>
      </c>
      <c r="AO500" s="804" t="str">
        <f t="shared" si="128"/>
        <v>n/a</v>
      </c>
      <c r="AP500" s="805">
        <f t="shared" si="129"/>
        <v>5.4174439697140562</v>
      </c>
      <c r="AQ500" s="938" t="str">
        <f t="shared" si="130"/>
        <v>n/a</v>
      </c>
      <c r="AR500" s="704">
        <f>INDEX(Historical!$C$7:$C$1439,MATCH(B500,Historical!$B$7:$B$1446,0))*IF(AH500="n/a",1.03,IF(AH500&lt;0,1.01,IF(AH500&gt;10,1.1,(1+AH500/100))))</f>
        <v>2.5275249999999998</v>
      </c>
      <c r="AS500" s="937">
        <f t="shared" si="131"/>
        <v>2.7802775</v>
      </c>
      <c r="AT500" s="937">
        <f t="shared" si="136"/>
        <v>3.0583052500000001</v>
      </c>
      <c r="AU500" s="937">
        <f t="shared" si="136"/>
        <v>3.3641357750000003</v>
      </c>
      <c r="AV500" s="937">
        <f t="shared" si="136"/>
        <v>3.7005493525000004</v>
      </c>
      <c r="AW500" s="704">
        <f t="shared" si="132"/>
        <v>15.4307928775</v>
      </c>
      <c r="AX500" s="812">
        <f t="shared" si="133"/>
        <v>30.81843993908528</v>
      </c>
      <c r="AY500" s="997">
        <v>0.27</v>
      </c>
      <c r="AZ500" s="924">
        <v>15.21</v>
      </c>
      <c r="BA500" s="924">
        <v>-19.02</v>
      </c>
      <c r="BB500" s="924">
        <v>-3.9</v>
      </c>
      <c r="BC500" s="924">
        <v>-3.11</v>
      </c>
      <c r="BE500" s="666">
        <v>1988</v>
      </c>
      <c r="BF500" s="948" t="e">
        <f>#VALUE!</f>
        <v>#VALUE!</v>
      </c>
      <c r="BG500" s="933">
        <v>-0.1</v>
      </c>
    </row>
    <row r="501" spans="1:59" ht="11.25" customHeight="1" x14ac:dyDescent="0.2">
      <c r="A501" s="764" t="s">
        <v>3882</v>
      </c>
      <c r="B501" s="856" t="s">
        <v>3883</v>
      </c>
      <c r="C501" s="994" t="s">
        <v>128</v>
      </c>
      <c r="D501" s="994" t="s">
        <v>4364</v>
      </c>
      <c r="E501" s="794">
        <v>7</v>
      </c>
      <c r="F501" s="526">
        <v>624</v>
      </c>
      <c r="G501" s="526" t="s">
        <v>106</v>
      </c>
      <c r="H501" s="526" t="s">
        <v>106</v>
      </c>
      <c r="I501" s="934">
        <v>49.92</v>
      </c>
      <c r="J501" s="704">
        <f t="shared" si="121"/>
        <v>2.083333333333333</v>
      </c>
      <c r="K501" s="537">
        <v>0.26</v>
      </c>
      <c r="L501" s="526">
        <v>4</v>
      </c>
      <c r="M501" s="695">
        <f t="shared" si="122"/>
        <v>1.04</v>
      </c>
      <c r="N501" s="526" t="s">
        <v>127</v>
      </c>
      <c r="O501" s="645">
        <v>0.22</v>
      </c>
      <c r="P501" s="684">
        <v>43370</v>
      </c>
      <c r="Q501" s="684">
        <v>43385</v>
      </c>
      <c r="R501" s="695">
        <f t="shared" si="123"/>
        <v>18.181818181818183</v>
      </c>
      <c r="S501" s="761">
        <f>IF(INDEX(Historical!$D$7:$D$1439,MATCH(B501,Historical!$B$7:$B$1446,0))=0,"n/a",(INDEX(Historical!$C$7:$C$1439,MATCH(B501,Historical!$B$7:$B$1446,0))/INDEX(Historical!$D$7:$D$1439,MATCH(B501,Historical!$B$7:$B$1446,0))-1)*100)</f>
        <v>12.195121951219523</v>
      </c>
      <c r="T501" s="761">
        <f>IF(INDEX(Historical!$F$7:$F$1432,MATCH(B501,Historical!$B$7:$B$1446,0))=0,"n/a",((INDEX(Historical!$C$7:$C$1439,MATCH(B501,Historical!$B$7:$B$1446,0))/INDEX(Historical!$F$7:$F$1432,MATCH(B501,Historical!$B$7:$B$1446,0)))^(1/3)-1)*100)</f>
        <v>12.858935886850031</v>
      </c>
      <c r="U501" s="761">
        <f>IF(INDEX(Historical!$H$7:$H$1432,MATCH(B501,Historical!$B$7:$B$1446,0))=0,"n/a",((INDEX(Historical!$C$7:$C$1439,MATCH(B501,Historical!$B$7:$B$1446,0))/INDEX(Historical!$H$7:$H$1432,MATCH(B501,Historical!$B$7:$B$1446,0)))^(1/5)-1)*100)</f>
        <v>11.244567910677539</v>
      </c>
      <c r="V501" s="761" t="str">
        <f>IF(INDEX(Historical!$O$7:$O$1432,MATCH(B501,Historical!$B$7:$B$1446,0))=0,"n/a",((INDEX(Historical!$C$7:$C$1439,MATCH(B501,Historical!$B$7:$B$1446,0))/INDEX(Historical!$O$7:$O$1432,MATCH(B501,Historical!$B$7:$B$1446,0)))^(1/10)-1)*100)</f>
        <v>n/a</v>
      </c>
      <c r="W501" s="762" t="str">
        <f t="shared" si="124"/>
        <v>n/a</v>
      </c>
      <c r="X501" s="763">
        <f t="shared" si="125"/>
        <v>0.92930313311384616</v>
      </c>
      <c r="Y501" s="705"/>
      <c r="Z501" s="704">
        <f t="shared" si="126"/>
        <v>45.217391304347828</v>
      </c>
      <c r="AA501" s="937">
        <f t="shared" si="127"/>
        <v>21.704347826086959</v>
      </c>
      <c r="AB501" s="641">
        <v>12</v>
      </c>
      <c r="AC501" s="933">
        <v>2.2999999999999998</v>
      </c>
      <c r="AD501" s="933">
        <v>3.72</v>
      </c>
      <c r="AE501" s="918">
        <v>2.8</v>
      </c>
      <c r="AF501" s="918">
        <v>2.84</v>
      </c>
      <c r="AG501" s="918">
        <v>13.200000000000001</v>
      </c>
      <c r="AH501" s="918">
        <v>25.8</v>
      </c>
      <c r="AI501" s="918">
        <v>7.95</v>
      </c>
      <c r="AJ501" s="741">
        <v>12.1</v>
      </c>
      <c r="AK501" s="741">
        <v>5.84</v>
      </c>
      <c r="AL501" s="933">
        <v>72730</v>
      </c>
      <c r="AM501" s="933">
        <v>0.1</v>
      </c>
      <c r="AN501" s="933">
        <v>0.72</v>
      </c>
      <c r="AO501" s="804">
        <f t="shared" si="128"/>
        <v>-8.3764465820760883</v>
      </c>
      <c r="AP501" s="805">
        <f t="shared" si="129"/>
        <v>13.327901244010871</v>
      </c>
      <c r="AQ501" s="938">
        <f t="shared" si="130"/>
        <v>65.516495084107973</v>
      </c>
      <c r="AR501" s="704">
        <f>INDEX(Historical!$C$7:$C$1439,MATCH(B501,Historical!$B$7:$B$1446,0))*IF(AH501="n/a",1.03,IF(AH501&lt;0,1.01,IF(AH501&gt;10,1.1,(1+AH501/100))))</f>
        <v>1.0120000000000002</v>
      </c>
      <c r="AS501" s="937">
        <f t="shared" si="131"/>
        <v>1.0924540000000003</v>
      </c>
      <c r="AT501" s="937">
        <f t="shared" si="136"/>
        <v>1.1562533136000004</v>
      </c>
      <c r="AU501" s="937">
        <f t="shared" si="136"/>
        <v>1.2237785071142404</v>
      </c>
      <c r="AV501" s="937">
        <f t="shared" si="136"/>
        <v>1.2952471719297121</v>
      </c>
      <c r="AW501" s="704">
        <f t="shared" si="132"/>
        <v>5.7797329926439538</v>
      </c>
      <c r="AX501" s="812">
        <f t="shared" si="133"/>
        <v>11.57799077052074</v>
      </c>
      <c r="AY501" s="790">
        <v>0.92</v>
      </c>
      <c r="AZ501" s="918">
        <v>33.4</v>
      </c>
      <c r="BA501" s="918">
        <v>-0.26</v>
      </c>
      <c r="BB501" s="918">
        <v>6.98</v>
      </c>
      <c r="BC501" s="918">
        <v>14.85</v>
      </c>
      <c r="BE501" s="666">
        <v>2012</v>
      </c>
      <c r="BF501" s="948" t="e">
        <f>#VALUE!</f>
        <v>#VALUE!</v>
      </c>
      <c r="BG501" s="933">
        <v>5.3</v>
      </c>
    </row>
    <row r="502" spans="1:59" ht="11.25" customHeight="1" x14ac:dyDescent="0.2">
      <c r="A502" s="537" t="s">
        <v>681</v>
      </c>
      <c r="B502" s="927" t="s">
        <v>682</v>
      </c>
      <c r="C502" s="994" t="s">
        <v>4380</v>
      </c>
      <c r="D502" s="994" t="s">
        <v>523</v>
      </c>
      <c r="E502" s="794">
        <v>26</v>
      </c>
      <c r="F502" s="526">
        <v>115</v>
      </c>
      <c r="G502" s="526" t="s">
        <v>106</v>
      </c>
      <c r="H502" s="526" t="s">
        <v>106</v>
      </c>
      <c r="I502" s="918">
        <v>55.26</v>
      </c>
      <c r="J502" s="704">
        <f t="shared" si="121"/>
        <v>4.1621425986246834</v>
      </c>
      <c r="K502" s="935">
        <v>0.57499999999999996</v>
      </c>
      <c r="L502" s="641">
        <v>4</v>
      </c>
      <c r="M502" s="695">
        <f t="shared" si="122"/>
        <v>2.2999999999999998</v>
      </c>
      <c r="N502" s="923" t="s">
        <v>149</v>
      </c>
      <c r="O502" s="798">
        <v>0.54500000000000004</v>
      </c>
      <c r="P502" s="917">
        <v>43523</v>
      </c>
      <c r="Q502" s="917">
        <v>43539</v>
      </c>
      <c r="R502" s="695">
        <f t="shared" si="123"/>
        <v>5.5045871559632875</v>
      </c>
      <c r="S502" s="761">
        <f>IF(INDEX(Historical!$D$7:$D$1439,MATCH(B502,Historical!$B$7:$B$1446,0))=0,"n/a",(INDEX(Historical!$C$7:$C$1439,MATCH(B502,Historical!$B$7:$B$1446,0))/INDEX(Historical!$D$7:$D$1439,MATCH(B502,Historical!$B$7:$B$1446,0))-1)*100)</f>
        <v>4.8076923076923128</v>
      </c>
      <c r="T502" s="761">
        <f>IF(INDEX(Historical!$F$7:$F$1432,MATCH(B502,Historical!$B$7:$B$1446,0))=0,"n/a",((INDEX(Historical!$C$7:$C$1439,MATCH(B502,Historical!$B$7:$B$1446,0))/INDEX(Historical!$F$7:$F$1432,MATCH(B502,Historical!$B$7:$B$1446,0)))^(1/3)-1)*100)</f>
        <v>6.0071441310801887</v>
      </c>
      <c r="U502" s="761">
        <f>IF(INDEX(Historical!$H$7:$H$1432,MATCH(B502,Historical!$B$7:$B$1446,0))=0,"n/a",((INDEX(Historical!$C$7:$C$1439,MATCH(B502,Historical!$B$7:$B$1446,0))/INDEX(Historical!$H$7:$H$1432,MATCH(B502,Historical!$B$7:$B$1446,0)))^(1/5)-1)*100)</f>
        <v>5.9872875752360999</v>
      </c>
      <c r="V502" s="761">
        <f>IF(INDEX(Historical!$O$7:$O$1432,MATCH(B502,Historical!$B$7:$B$1446,0))=0,"n/a",((INDEX(Historical!$C$7:$C$1439,MATCH(B502,Historical!$B$7:$B$1446,0))/INDEX(Historical!$O$7:$O$1432,MATCH(B502,Historical!$B$7:$B$1446,0)))^(1/10)-1)*100)</f>
        <v>9.7477952199753091</v>
      </c>
      <c r="W502" s="762">
        <f t="shared" si="124"/>
        <v>0.6142196712305642</v>
      </c>
      <c r="X502" s="763" t="str">
        <f t="shared" si="125"/>
        <v>n/a</v>
      </c>
      <c r="Y502" s="928"/>
      <c r="Z502" s="704" t="str">
        <f t="shared" si="126"/>
        <v>n/a</v>
      </c>
      <c r="AA502" s="937" t="str">
        <f t="shared" si="127"/>
        <v>n/a</v>
      </c>
      <c r="AB502" s="641">
        <v>6</v>
      </c>
      <c r="AC502" s="918">
        <v>-1.6</v>
      </c>
      <c r="AD502" s="918" t="s">
        <v>137</v>
      </c>
      <c r="AE502" s="918">
        <v>0.85</v>
      </c>
      <c r="AF502" s="918">
        <v>2.37</v>
      </c>
      <c r="AG502" s="918">
        <v>-11.899999999999999</v>
      </c>
      <c r="AH502" s="918">
        <v>-127.89999999999999</v>
      </c>
      <c r="AI502" s="918">
        <v>99.64</v>
      </c>
      <c r="AJ502" s="918">
        <v>-19.400000000000002</v>
      </c>
      <c r="AK502" s="918">
        <v>26.8</v>
      </c>
      <c r="AL502" s="930">
        <v>2580</v>
      </c>
      <c r="AM502" s="924">
        <v>0.4</v>
      </c>
      <c r="AN502" s="918">
        <v>2.88</v>
      </c>
      <c r="AO502" s="804" t="str">
        <f t="shared" si="128"/>
        <v>n/a</v>
      </c>
      <c r="AP502" s="805">
        <f t="shared" si="129"/>
        <v>10.149430173860782</v>
      </c>
      <c r="AQ502" s="938" t="str">
        <f t="shared" si="130"/>
        <v>n/a</v>
      </c>
      <c r="AR502" s="704">
        <f>INDEX(Historical!$C$7:$C$1439,MATCH(B502,Historical!$B$7:$B$1446,0))*IF(AH502="n/a",1.03,IF(AH502&lt;0,1.01,IF(AH502&gt;10,1.1,(1+AH502/100))))</f>
        <v>2.2018</v>
      </c>
      <c r="AS502" s="937">
        <f t="shared" si="131"/>
        <v>2.42198</v>
      </c>
      <c r="AT502" s="937">
        <f t="shared" si="136"/>
        <v>2.6641780000000002</v>
      </c>
      <c r="AU502" s="937">
        <f t="shared" si="136"/>
        <v>2.9305958000000003</v>
      </c>
      <c r="AV502" s="937">
        <f t="shared" si="136"/>
        <v>3.2236553800000007</v>
      </c>
      <c r="AW502" s="704">
        <f t="shared" si="132"/>
        <v>13.442209180000001</v>
      </c>
      <c r="AX502" s="812">
        <f t="shared" si="133"/>
        <v>24.325387585957294</v>
      </c>
      <c r="AY502" s="997">
        <v>1.1399999999999999</v>
      </c>
      <c r="AZ502" s="924">
        <v>16.830000000000002</v>
      </c>
      <c r="BA502" s="924">
        <v>-11.44</v>
      </c>
      <c r="BB502" s="924">
        <v>-0.89</v>
      </c>
      <c r="BC502" s="924">
        <v>2.64</v>
      </c>
      <c r="BE502" s="666">
        <v>1994</v>
      </c>
      <c r="BF502" s="948" t="e">
        <f>#VALUE!</f>
        <v>#VALUE!</v>
      </c>
      <c r="BG502" s="933">
        <v>-2</v>
      </c>
    </row>
    <row r="503" spans="1:59" ht="11.25" customHeight="1" x14ac:dyDescent="0.2">
      <c r="A503" s="611" t="s">
        <v>283</v>
      </c>
      <c r="B503" s="927" t="s">
        <v>284</v>
      </c>
      <c r="C503" s="994" t="s">
        <v>154</v>
      </c>
      <c r="D503" s="994" t="s">
        <v>4361</v>
      </c>
      <c r="E503" s="794">
        <v>41</v>
      </c>
      <c r="F503" s="526">
        <v>64</v>
      </c>
      <c r="G503" s="526" t="s">
        <v>115</v>
      </c>
      <c r="H503" s="526" t="s">
        <v>115</v>
      </c>
      <c r="I503" s="918">
        <v>91.08</v>
      </c>
      <c r="J503" s="704">
        <f t="shared" si="121"/>
        <v>2.1958717610891525</v>
      </c>
      <c r="K503" s="929">
        <v>0.5</v>
      </c>
      <c r="L503" s="641">
        <v>4</v>
      </c>
      <c r="M503" s="695">
        <f t="shared" si="122"/>
        <v>2</v>
      </c>
      <c r="N503" s="923" t="s">
        <v>285</v>
      </c>
      <c r="O503" s="797">
        <v>0.46</v>
      </c>
      <c r="P503" s="917">
        <v>43286</v>
      </c>
      <c r="Q503" s="917">
        <v>43306</v>
      </c>
      <c r="R503" s="695">
        <f t="shared" si="123"/>
        <v>8.6956521739130395</v>
      </c>
      <c r="S503" s="761">
        <f>IF(INDEX(Historical!$D$7:$D$1439,MATCH(B503,Historical!$B$7:$B$1446,0))=0,"n/a",(INDEX(Historical!$C$7:$C$1439,MATCH(B503,Historical!$B$7:$B$1446,0))/INDEX(Historical!$D$7:$D$1439,MATCH(B503,Historical!$B$7:$B$1446,0))-1)*100)</f>
        <v>7.8651685393258397</v>
      </c>
      <c r="T503" s="761">
        <f>IF(INDEX(Historical!$F$7:$F$1432,MATCH(B503,Historical!$B$7:$B$1446,0))=0,"n/a",((INDEX(Historical!$C$7:$C$1439,MATCH(B503,Historical!$B$7:$B$1446,0))/INDEX(Historical!$F$7:$F$1432,MATCH(B503,Historical!$B$7:$B$1446,0)))^(1/3)-1)*100)</f>
        <v>11.907764570617285</v>
      </c>
      <c r="U503" s="761">
        <f>IF(INDEX(Historical!$H$7:$H$1432,MATCH(B503,Historical!$B$7:$B$1446,0))=0,"n/a",((INDEX(Historical!$C$7:$C$1439,MATCH(B503,Historical!$B$7:$B$1446,0))/INDEX(Historical!$H$7:$H$1432,MATCH(B503,Historical!$B$7:$B$1446,0)))^(1/5)-1)*100)</f>
        <v>12.195514544619957</v>
      </c>
      <c r="V503" s="761">
        <f>IF(INDEX(Historical!$O$7:$O$1432,MATCH(B503,Historical!$B$7:$B$1446,0))=0,"n/a",((INDEX(Historical!$C$7:$C$1439,MATCH(B503,Historical!$B$7:$B$1446,0))/INDEX(Historical!$O$7:$O$1432,MATCH(B503,Historical!$B$7:$B$1446,0)))^(1/10)-1)*100)</f>
        <v>11.877337196268623</v>
      </c>
      <c r="W503" s="762">
        <f t="shared" si="124"/>
        <v>1.0267886095253145</v>
      </c>
      <c r="X503" s="763">
        <f t="shared" si="125"/>
        <v>3.2093459327947258</v>
      </c>
      <c r="Y503" s="717" t="s">
        <v>286</v>
      </c>
      <c r="Z503" s="704">
        <f t="shared" si="126"/>
        <v>53.333333333333336</v>
      </c>
      <c r="AA503" s="937">
        <f t="shared" si="127"/>
        <v>24.288</v>
      </c>
      <c r="AB503" s="641">
        <v>4</v>
      </c>
      <c r="AC503" s="918">
        <v>3.75</v>
      </c>
      <c r="AD503" s="918">
        <v>3.12</v>
      </c>
      <c r="AE503" s="918">
        <v>4.07</v>
      </c>
      <c r="AF503" s="918">
        <v>2.4500000000000002</v>
      </c>
      <c r="AG503" s="918" t="s">
        <v>137</v>
      </c>
      <c r="AH503" s="918">
        <v>40.400000000000006</v>
      </c>
      <c r="AI503" s="918">
        <v>5.6899999999999995</v>
      </c>
      <c r="AJ503" s="918">
        <v>3.8</v>
      </c>
      <c r="AK503" s="918">
        <v>7.7799999999999994</v>
      </c>
      <c r="AL503" s="930">
        <v>124460</v>
      </c>
      <c r="AM503" s="924">
        <v>0.1</v>
      </c>
      <c r="AN503" s="918">
        <v>0.5</v>
      </c>
      <c r="AO503" s="804">
        <f t="shared" si="128"/>
        <v>-9.89661369429089</v>
      </c>
      <c r="AP503" s="805">
        <f t="shared" si="129"/>
        <v>14.39138630570911</v>
      </c>
      <c r="AQ503" s="938">
        <f t="shared" si="130"/>
        <v>62.625131309196291</v>
      </c>
      <c r="AR503" s="704">
        <f>INDEX(Historical!$C$7:$C$1439,MATCH(B503,Historical!$B$7:$B$1446,0))*IF(AH503="n/a",1.03,IF(AH503&lt;0,1.01,IF(AH503&gt;10,1.1,(1+AH503/100))))</f>
        <v>2.1120000000000001</v>
      </c>
      <c r="AS503" s="937">
        <f t="shared" si="131"/>
        <v>2.2321727999999998</v>
      </c>
      <c r="AT503" s="937">
        <f t="shared" si="136"/>
        <v>2.4058358438399998</v>
      </c>
      <c r="AU503" s="937">
        <f t="shared" si="136"/>
        <v>2.593009872490752</v>
      </c>
      <c r="AV503" s="937">
        <f t="shared" si="136"/>
        <v>2.7947460405705327</v>
      </c>
      <c r="AW503" s="704">
        <f t="shared" si="132"/>
        <v>12.137764556901285</v>
      </c>
      <c r="AX503" s="812">
        <f t="shared" si="133"/>
        <v>13.326487216624161</v>
      </c>
      <c r="AY503" s="997">
        <v>0.83</v>
      </c>
      <c r="AZ503" s="924">
        <v>18.87</v>
      </c>
      <c r="BA503" s="924">
        <v>-9.06</v>
      </c>
      <c r="BB503" s="924">
        <v>0.82000000000000006</v>
      </c>
      <c r="BC503" s="924">
        <v>-0.4</v>
      </c>
      <c r="BE503" s="666">
        <v>1978</v>
      </c>
      <c r="BF503" s="948" t="e">
        <f>#VALUE!</f>
        <v>#VALUE!</v>
      </c>
      <c r="BG503" s="933" t="s">
        <v>137</v>
      </c>
    </row>
    <row r="504" spans="1:59" ht="11.25" customHeight="1" x14ac:dyDescent="0.2">
      <c r="A504" s="611" t="s">
        <v>281</v>
      </c>
      <c r="B504" s="927" t="s">
        <v>282</v>
      </c>
      <c r="C504" s="994" t="s">
        <v>131</v>
      </c>
      <c r="D504" s="994" t="s">
        <v>4365</v>
      </c>
      <c r="E504" s="794">
        <v>28</v>
      </c>
      <c r="F504" s="526">
        <v>97</v>
      </c>
      <c r="G504" s="526" t="s">
        <v>37</v>
      </c>
      <c r="H504" s="526" t="s">
        <v>37</v>
      </c>
      <c r="I504" s="918">
        <v>25.83</v>
      </c>
      <c r="J504" s="704">
        <f t="shared" si="121"/>
        <v>3.1358885017421607</v>
      </c>
      <c r="K504" s="935">
        <v>0.20250000000000001</v>
      </c>
      <c r="L504" s="641">
        <v>4</v>
      </c>
      <c r="M504" s="695">
        <f t="shared" si="122"/>
        <v>0.81</v>
      </c>
      <c r="N504" s="923" t="s">
        <v>146</v>
      </c>
      <c r="O504" s="798">
        <v>0.19750000000000001</v>
      </c>
      <c r="P504" s="917">
        <v>43446</v>
      </c>
      <c r="Q504" s="917">
        <v>43466</v>
      </c>
      <c r="R504" s="695">
        <f t="shared" si="123"/>
        <v>2.5316455696202551</v>
      </c>
      <c r="S504" s="761">
        <f>IF(INDEX(Historical!$D$7:$D$1439,MATCH(B504,Historical!$B$7:$B$1446,0))=0,"n/a",(INDEX(Historical!$C$7:$C$1439,MATCH(B504,Historical!$B$7:$B$1446,0))/INDEX(Historical!$D$7:$D$1439,MATCH(B504,Historical!$B$7:$B$1446,0))-1)*100)</f>
        <v>2.5974025974025983</v>
      </c>
      <c r="T504" s="761">
        <f>IF(INDEX(Historical!$F$7:$F$1432,MATCH(B504,Historical!$B$7:$B$1446,0))=0,"n/a",((INDEX(Historical!$C$7:$C$1439,MATCH(B504,Historical!$B$7:$B$1446,0))/INDEX(Historical!$F$7:$F$1432,MATCH(B504,Historical!$B$7:$B$1446,0)))^(1/3)-1)*100)</f>
        <v>2.6679153188025717</v>
      </c>
      <c r="U504" s="761">
        <f>IF(INDEX(Historical!$H$7:$H$1432,MATCH(B504,Historical!$B$7:$B$1446,0))=0,"n/a",((INDEX(Historical!$C$7:$C$1439,MATCH(B504,Historical!$B$7:$B$1446,0))/INDEX(Historical!$H$7:$H$1432,MATCH(B504,Historical!$B$7:$B$1446,0)))^(1/5)-1)*100)</f>
        <v>2.7437943119875463</v>
      </c>
      <c r="V504" s="761">
        <f>IF(INDEX(Historical!$O$7:$O$1432,MATCH(B504,Historical!$B$7:$B$1446,0))=0,"n/a",((INDEX(Historical!$C$7:$C$1439,MATCH(B504,Historical!$B$7:$B$1446,0))/INDEX(Historical!$O$7:$O$1432,MATCH(B504,Historical!$B$7:$B$1446,0)))^(1/10)-1)*100)</f>
        <v>2.9621275417430537</v>
      </c>
      <c r="W504" s="762">
        <f t="shared" si="124"/>
        <v>0.92629175257354723</v>
      </c>
      <c r="X504" s="763">
        <f t="shared" si="125"/>
        <v>0.31904585023111004</v>
      </c>
      <c r="Y504" s="712"/>
      <c r="Z504" s="704">
        <f t="shared" si="126"/>
        <v>60.447761194029844</v>
      </c>
      <c r="AA504" s="937">
        <f t="shared" si="127"/>
        <v>19.276119402985071</v>
      </c>
      <c r="AB504" s="641">
        <v>12</v>
      </c>
      <c r="AC504" s="918">
        <v>1.34</v>
      </c>
      <c r="AD504" s="918">
        <v>2.75</v>
      </c>
      <c r="AE504" s="918">
        <v>1.1200000000000001</v>
      </c>
      <c r="AF504" s="918">
        <v>1.97</v>
      </c>
      <c r="AG504" s="918">
        <v>10.9</v>
      </c>
      <c r="AH504" s="920">
        <v>7.3999999999999995</v>
      </c>
      <c r="AI504" s="920">
        <v>6.8000000000000007</v>
      </c>
      <c r="AJ504" s="918">
        <v>8.6</v>
      </c>
      <c r="AK504" s="918">
        <v>7.0000000000000009</v>
      </c>
      <c r="AL504" s="930">
        <v>5080</v>
      </c>
      <c r="AM504" s="924">
        <v>0.6</v>
      </c>
      <c r="AN504" s="918">
        <v>0.82</v>
      </c>
      <c r="AO504" s="804">
        <f t="shared" si="128"/>
        <v>-13.396436589255364</v>
      </c>
      <c r="AP504" s="805">
        <f t="shared" si="129"/>
        <v>5.8796828137297066</v>
      </c>
      <c r="AQ504" s="938">
        <f t="shared" si="130"/>
        <v>29.912714669642003</v>
      </c>
      <c r="AR504" s="704">
        <f>INDEX(Historical!$C$7:$C$1439,MATCH(B504,Historical!$B$7:$B$1446,0))*IF(AH504="n/a",1.03,IF(AH504&lt;0,1.01,IF(AH504&gt;10,1.1,(1+AH504/100))))</f>
        <v>0.8484600000000001</v>
      </c>
      <c r="AS504" s="937">
        <f t="shared" si="131"/>
        <v>0.90615528000000012</v>
      </c>
      <c r="AT504" s="937">
        <f t="shared" si="136"/>
        <v>0.96958614960000022</v>
      </c>
      <c r="AU504" s="937">
        <f t="shared" si="136"/>
        <v>1.0374571800720003</v>
      </c>
      <c r="AV504" s="937">
        <f t="shared" si="136"/>
        <v>1.1100791826770404</v>
      </c>
      <c r="AW504" s="704">
        <f t="shared" si="132"/>
        <v>4.871737792349041</v>
      </c>
      <c r="AX504" s="812">
        <f t="shared" si="133"/>
        <v>18.860773489543327</v>
      </c>
      <c r="AY504" s="997">
        <v>0.69</v>
      </c>
      <c r="AZ504" s="924">
        <v>13.639999999999999</v>
      </c>
      <c r="BA504" s="924">
        <v>-12.8</v>
      </c>
      <c r="BB504" s="924">
        <v>0.06</v>
      </c>
      <c r="BC504" s="924">
        <v>-2.88</v>
      </c>
      <c r="BE504" s="666">
        <v>1992</v>
      </c>
      <c r="BF504" s="948" t="e">
        <f>#VALUE!</f>
        <v>#VALUE!</v>
      </c>
      <c r="BG504" s="933">
        <v>4.1000000000000005</v>
      </c>
    </row>
    <row r="505" spans="1:59" ht="11.25" customHeight="1" x14ac:dyDescent="0.2">
      <c r="A505" s="611" t="s">
        <v>1472</v>
      </c>
      <c r="B505" s="927" t="s">
        <v>1473</v>
      </c>
      <c r="C505" s="994" t="s">
        <v>123</v>
      </c>
      <c r="D505" s="994" t="s">
        <v>4208</v>
      </c>
      <c r="E505" s="794">
        <v>8</v>
      </c>
      <c r="F505" s="526">
        <v>490</v>
      </c>
      <c r="G505" s="526" t="s">
        <v>106</v>
      </c>
      <c r="H505" s="526" t="s">
        <v>106</v>
      </c>
      <c r="I505" s="926">
        <v>56.86</v>
      </c>
      <c r="J505" s="704">
        <f t="shared" si="121"/>
        <v>2.3214913823425958</v>
      </c>
      <c r="K505" s="929">
        <v>0.33</v>
      </c>
      <c r="L505" s="641">
        <v>4</v>
      </c>
      <c r="M505" s="695">
        <f t="shared" si="122"/>
        <v>1.32</v>
      </c>
      <c r="N505" s="923" t="s">
        <v>357</v>
      </c>
      <c r="O505" s="797">
        <v>0.3</v>
      </c>
      <c r="P505" s="919">
        <v>43174</v>
      </c>
      <c r="Q505" s="919">
        <v>43190</v>
      </c>
      <c r="R505" s="695">
        <f t="shared" si="123"/>
        <v>10.000000000000009</v>
      </c>
      <c r="S505" s="761">
        <f>IF(INDEX(Historical!$D$7:$D$1439,MATCH(B505,Historical!$B$7:$B$1446,0))=0,"n/a",(INDEX(Historical!$C$7:$C$1439,MATCH(B505,Historical!$B$7:$B$1446,0))/INDEX(Historical!$D$7:$D$1439,MATCH(B505,Historical!$B$7:$B$1446,0))-1)*100)</f>
        <v>12.340425531914923</v>
      </c>
      <c r="T505" s="761">
        <f>IF(INDEX(Historical!$F$7:$F$1432,MATCH(B505,Historical!$B$7:$B$1446,0))=0,"n/a",((INDEX(Historical!$C$7:$C$1439,MATCH(B505,Historical!$B$7:$B$1446,0))/INDEX(Historical!$F$7:$F$1432,MATCH(B505,Historical!$B$7:$B$1446,0)))^(1/3)-1)*100)</f>
        <v>7.0833187114252683</v>
      </c>
      <c r="U505" s="761">
        <f>IF(INDEX(Historical!$H$7:$H$1432,MATCH(B505,Historical!$B$7:$B$1446,0))=0,"n/a",((INDEX(Historical!$C$7:$C$1439,MATCH(B505,Historical!$B$7:$B$1446,0))/INDEX(Historical!$H$7:$H$1432,MATCH(B505,Historical!$B$7:$B$1446,0)))^(1/5)-1)*100)</f>
        <v>10.953461268949427</v>
      </c>
      <c r="V505" s="761">
        <f>IF(INDEX(Historical!$O$7:$O$1432,MATCH(B505,Historical!$B$7:$B$1446,0))=0,"n/a",((INDEX(Historical!$C$7:$C$1439,MATCH(B505,Historical!$B$7:$B$1446,0))/INDEX(Historical!$O$7:$O$1432,MATCH(B505,Historical!$B$7:$B$1446,0)))^(1/10)-1)*100)</f>
        <v>8.1139800821938621</v>
      </c>
      <c r="W505" s="762">
        <f t="shared" si="124"/>
        <v>1.3499492429106166</v>
      </c>
      <c r="X505" s="763">
        <f t="shared" si="125"/>
        <v>0.7021449531377838</v>
      </c>
      <c r="Y505" s="718"/>
      <c r="Z505" s="704">
        <f t="shared" si="126"/>
        <v>18.803418803418808</v>
      </c>
      <c r="AA505" s="937">
        <f t="shared" si="127"/>
        <v>8.0997150997151</v>
      </c>
      <c r="AB505" s="641">
        <v>12</v>
      </c>
      <c r="AC505" s="918">
        <v>7.02</v>
      </c>
      <c r="AD505" s="918">
        <v>0.36</v>
      </c>
      <c r="AE505" s="918">
        <v>1.17</v>
      </c>
      <c r="AF505" s="918">
        <v>2.91</v>
      </c>
      <c r="AG505" s="918">
        <v>37.700000000000003</v>
      </c>
      <c r="AH505" s="920">
        <v>93.2</v>
      </c>
      <c r="AI505" s="920">
        <v>23.189999999999998</v>
      </c>
      <c r="AJ505" s="918">
        <v>15.6</v>
      </c>
      <c r="AK505" s="918">
        <v>22.2</v>
      </c>
      <c r="AL505" s="930">
        <v>4600</v>
      </c>
      <c r="AM505" s="924">
        <v>0.5</v>
      </c>
      <c r="AN505" s="918">
        <v>0.96</v>
      </c>
      <c r="AO505" s="804">
        <f t="shared" si="128"/>
        <v>5.175237551576922</v>
      </c>
      <c r="AP505" s="805">
        <f t="shared" si="129"/>
        <v>13.274952651292022</v>
      </c>
      <c r="AQ505" s="938">
        <f t="shared" si="130"/>
        <v>2.3505326266789028</v>
      </c>
      <c r="AR505" s="704">
        <f>INDEX(Historical!$C$7:$C$1439,MATCH(B505,Historical!$B$7:$B$1446,0))*IF(AH505="n/a",1.03,IF(AH505&lt;0,1.01,IF(AH505&gt;10,1.1,(1+AH505/100))))</f>
        <v>1.4520000000000002</v>
      </c>
      <c r="AS505" s="937">
        <f t="shared" si="131"/>
        <v>1.5972000000000004</v>
      </c>
      <c r="AT505" s="937">
        <f t="shared" si="136"/>
        <v>1.7569200000000005</v>
      </c>
      <c r="AU505" s="937">
        <f t="shared" si="136"/>
        <v>1.9326120000000007</v>
      </c>
      <c r="AV505" s="937">
        <f t="shared" si="136"/>
        <v>2.1258732000000009</v>
      </c>
      <c r="AW505" s="704">
        <f t="shared" si="132"/>
        <v>8.8646052000000033</v>
      </c>
      <c r="AX505" s="812">
        <f t="shared" si="133"/>
        <v>15.590230742173766</v>
      </c>
      <c r="AY505" s="997">
        <v>1.58</v>
      </c>
      <c r="AZ505" s="924">
        <v>25.019999999999996</v>
      </c>
      <c r="BA505" s="924">
        <v>-31.680000000000003</v>
      </c>
      <c r="BB505" s="924">
        <v>-0.18</v>
      </c>
      <c r="BC505" s="924">
        <v>-11.61</v>
      </c>
      <c r="BE505" s="666">
        <v>2011</v>
      </c>
      <c r="BF505" s="948" t="e">
        <f>#VALUE!</f>
        <v>#VALUE!</v>
      </c>
      <c r="BG505" s="933">
        <v>12.1</v>
      </c>
    </row>
    <row r="506" spans="1:59" ht="11.25" customHeight="1" x14ac:dyDescent="0.2">
      <c r="A506" s="611" t="s">
        <v>1474</v>
      </c>
      <c r="B506" s="927" t="s">
        <v>1475</v>
      </c>
      <c r="C506" s="994" t="s">
        <v>108</v>
      </c>
      <c r="D506" s="994" t="s">
        <v>118</v>
      </c>
      <c r="E506" s="794">
        <v>6</v>
      </c>
      <c r="F506" s="526">
        <v>720</v>
      </c>
      <c r="G506" s="526" t="s">
        <v>106</v>
      </c>
      <c r="H506" s="526" t="s">
        <v>106</v>
      </c>
      <c r="I506" s="926">
        <v>42.57</v>
      </c>
      <c r="J506" s="704">
        <f t="shared" si="121"/>
        <v>3.9464411557434813</v>
      </c>
      <c r="K506" s="929">
        <v>0.42</v>
      </c>
      <c r="L506" s="641">
        <v>4</v>
      </c>
      <c r="M506" s="695">
        <f t="shared" si="122"/>
        <v>1.68</v>
      </c>
      <c r="N506" s="923" t="s">
        <v>263</v>
      </c>
      <c r="O506" s="797">
        <v>0.4</v>
      </c>
      <c r="P506" s="660">
        <v>43224</v>
      </c>
      <c r="Q506" s="660">
        <v>43264</v>
      </c>
      <c r="R506" s="695">
        <f t="shared" si="123"/>
        <v>4.9999999999999902</v>
      </c>
      <c r="S506" s="761">
        <f>IF(INDEX(Historical!$D$7:$D$1439,MATCH(B506,Historical!$B$7:$B$1446,0))=0,"n/a",(INDEX(Historical!$C$7:$C$1439,MATCH(B506,Historical!$B$7:$B$1446,0))/INDEX(Historical!$D$7:$D$1439,MATCH(B506,Historical!$B$7:$B$1446,0))-1)*100)</f>
        <v>3.7499999999999867</v>
      </c>
      <c r="T506" s="761">
        <f>IF(INDEX(Historical!$F$7:$F$1432,MATCH(B506,Historical!$B$7:$B$1446,0))=0,"n/a",((INDEX(Historical!$C$7:$C$1439,MATCH(B506,Historical!$B$7:$B$1446,0))/INDEX(Historical!$F$7:$F$1432,MATCH(B506,Historical!$B$7:$B$1446,0)))^(1/3)-1)*100)</f>
        <v>4.0172471646771957</v>
      </c>
      <c r="U506" s="761">
        <f>IF(INDEX(Historical!$H$7:$H$1432,MATCH(B506,Historical!$B$7:$B$1446,0))=0,"n/a",((INDEX(Historical!$C$7:$C$1439,MATCH(B506,Historical!$B$7:$B$1446,0))/INDEX(Historical!$H$7:$H$1432,MATCH(B506,Historical!$B$7:$B$1446,0)))^(1/5)-1)*100)</f>
        <v>13.020115211642702</v>
      </c>
      <c r="V506" s="761">
        <f>IF(INDEX(Historical!$O$7:$O$1432,MATCH(B506,Historical!$B$7:$B$1446,0))=0,"n/a",((INDEX(Historical!$C$7:$C$1439,MATCH(B506,Historical!$B$7:$B$1446,0))/INDEX(Historical!$O$7:$O$1432,MATCH(B506,Historical!$B$7:$B$1446,0)))^(1/10)-1)*100)</f>
        <v>9.669709936208859</v>
      </c>
      <c r="W506" s="762">
        <f t="shared" si="124"/>
        <v>1.3464845685689115</v>
      </c>
      <c r="X506" s="763">
        <f t="shared" si="125"/>
        <v>1.1729833524002435</v>
      </c>
      <c r="Y506" s="723"/>
      <c r="Z506" s="704">
        <f t="shared" si="126"/>
        <v>34.008097165991899</v>
      </c>
      <c r="AA506" s="937">
        <f t="shared" si="127"/>
        <v>8.6174089068825896</v>
      </c>
      <c r="AB506" s="641">
        <v>12</v>
      </c>
      <c r="AC506" s="918">
        <v>4.9400000000000004</v>
      </c>
      <c r="AD506" s="918">
        <v>0.87</v>
      </c>
      <c r="AE506" s="918">
        <v>0.62</v>
      </c>
      <c r="AF506" s="918">
        <v>0.79</v>
      </c>
      <c r="AG506" s="918">
        <v>9.3000000000000007</v>
      </c>
      <c r="AH506" s="918">
        <v>15.299999999999999</v>
      </c>
      <c r="AI506" s="918">
        <v>11.57</v>
      </c>
      <c r="AJ506" s="918">
        <v>11.1</v>
      </c>
      <c r="AK506" s="918">
        <v>9.92</v>
      </c>
      <c r="AL506" s="930">
        <v>42150</v>
      </c>
      <c r="AM506" s="924">
        <v>0.1</v>
      </c>
      <c r="AN506" s="918">
        <v>0.31</v>
      </c>
      <c r="AO506" s="804">
        <f t="shared" si="128"/>
        <v>8.3491474605035929</v>
      </c>
      <c r="AP506" s="805">
        <f t="shared" si="129"/>
        <v>16.966556367386183</v>
      </c>
      <c r="AQ506" s="938">
        <f t="shared" si="130"/>
        <v>-44.993927460740011</v>
      </c>
      <c r="AR506" s="704">
        <f>INDEX(Historical!$C$7:$C$1439,MATCH(B506,Historical!$B$7:$B$1446,0))*IF(AH506="n/a",1.03,IF(AH506&lt;0,1.01,IF(AH506&gt;10,1.1,(1+AH506/100))))</f>
        <v>1.8260000000000001</v>
      </c>
      <c r="AS506" s="937">
        <f t="shared" si="131"/>
        <v>2.0086000000000004</v>
      </c>
      <c r="AT506" s="937">
        <f t="shared" si="136"/>
        <v>2.2078531200000002</v>
      </c>
      <c r="AU506" s="937">
        <f t="shared" si="136"/>
        <v>2.4268721495040002</v>
      </c>
      <c r="AV506" s="937">
        <f t="shared" si="136"/>
        <v>2.6676178667347967</v>
      </c>
      <c r="AW506" s="704">
        <f t="shared" si="132"/>
        <v>11.136943136238799</v>
      </c>
      <c r="AX506" s="812">
        <f t="shared" si="133"/>
        <v>26.161482584540284</v>
      </c>
      <c r="AY506" s="997">
        <v>1.1599999999999999</v>
      </c>
      <c r="AZ506" s="924">
        <v>12.740000000000002</v>
      </c>
      <c r="BA506" s="924">
        <v>-12.98</v>
      </c>
      <c r="BB506" s="924">
        <v>-4.37</v>
      </c>
      <c r="BC506" s="924">
        <v>-4.07</v>
      </c>
      <c r="BE506" s="666">
        <v>2013</v>
      </c>
      <c r="BF506" s="948" t="e">
        <f>#VALUE!</f>
        <v>#VALUE!</v>
      </c>
      <c r="BG506" s="933">
        <v>0.70000000000000007</v>
      </c>
    </row>
    <row r="507" spans="1:59" ht="11.25" customHeight="1" x14ac:dyDescent="0.2">
      <c r="A507" s="764" t="s">
        <v>4201</v>
      </c>
      <c r="B507" s="856" t="s">
        <v>4198</v>
      </c>
      <c r="C507" s="994" t="s">
        <v>108</v>
      </c>
      <c r="D507" s="994" t="s">
        <v>118</v>
      </c>
      <c r="E507" s="794">
        <v>5</v>
      </c>
      <c r="F507" s="526">
        <v>849</v>
      </c>
      <c r="G507" s="526" t="s">
        <v>106</v>
      </c>
      <c r="H507" s="526" t="s">
        <v>106</v>
      </c>
      <c r="I507" s="934">
        <v>16.91</v>
      </c>
      <c r="J507" s="704">
        <f t="shared" si="121"/>
        <v>5.9136605558840918</v>
      </c>
      <c r="K507" s="537">
        <v>0.25</v>
      </c>
      <c r="L507" s="526">
        <v>4</v>
      </c>
      <c r="M507" s="695">
        <f t="shared" si="122"/>
        <v>1</v>
      </c>
      <c r="N507" s="526" t="s">
        <v>327</v>
      </c>
      <c r="O507" s="645">
        <v>0.22</v>
      </c>
      <c r="P507" s="684">
        <v>43423</v>
      </c>
      <c r="Q507" s="684">
        <v>43453</v>
      </c>
      <c r="R507" s="695">
        <f t="shared" si="123"/>
        <v>13.636363636363635</v>
      </c>
      <c r="S507" s="761">
        <f>IF(INDEX(Historical!$D$7:$D$1439,MATCH(B507,Historical!$B$7:$B$1446,0))=0,"n/a",(INDEX(Historical!$C$7:$C$1439,MATCH(B507,Historical!$B$7:$B$1446,0))/INDEX(Historical!$D$7:$D$1439,MATCH(B507,Historical!$B$7:$B$1446,0))-1)*100)</f>
        <v>10.975609756097571</v>
      </c>
      <c r="T507" s="761">
        <f>IF(INDEX(Historical!$F$7:$F$1432,MATCH(B507,Historical!$B$7:$B$1446,0))=0,"n/a",((INDEX(Historical!$C$7:$C$1439,MATCH(B507,Historical!$B$7:$B$1446,0))/INDEX(Historical!$F$7:$F$1432,MATCH(B507,Historical!$B$7:$B$1446,0)))^(1/3)-1)*100)</f>
        <v>11.301022021030827</v>
      </c>
      <c r="U507" s="761">
        <f>IF(INDEX(Historical!$H$7:$H$1432,MATCH(B507,Historical!$B$7:$B$1446,0))=0,"n/a",((INDEX(Historical!$C$7:$C$1439,MATCH(B507,Historical!$B$7:$B$1446,0))/INDEX(Historical!$H$7:$H$1432,MATCH(B507,Historical!$B$7:$B$1446,0)))^(1/5)-1)*100)</f>
        <v>11.842691472014465</v>
      </c>
      <c r="V507" s="761">
        <f>IF(INDEX(Historical!$O$7:$O$1432,MATCH(B507,Historical!$B$7:$B$1446,0))=0,"n/a",((INDEX(Historical!$C$7:$C$1439,MATCH(B507,Historical!$B$7:$B$1446,0))/INDEX(Historical!$O$7:$O$1432,MATCH(B507,Historical!$B$7:$B$1446,0)))^(1/10)-1)*100)</f>
        <v>-0.9386734904589189</v>
      </c>
      <c r="W507" s="762" t="str">
        <f t="shared" si="124"/>
        <v>n/a</v>
      </c>
      <c r="X507" s="763">
        <f t="shared" si="125"/>
        <v>1.8797922971451533</v>
      </c>
      <c r="Y507" s="705" t="s">
        <v>4428</v>
      </c>
      <c r="Z507" s="704">
        <f t="shared" si="126"/>
        <v>61.728395061728392</v>
      </c>
      <c r="AA507" s="937">
        <f t="shared" si="127"/>
        <v>10.43827160493827</v>
      </c>
      <c r="AB507" s="641">
        <v>12</v>
      </c>
      <c r="AC507" s="933">
        <v>1.62</v>
      </c>
      <c r="AD507" s="933">
        <v>1.18</v>
      </c>
      <c r="AE507" s="918">
        <v>1.17</v>
      </c>
      <c r="AF507" s="918">
        <v>1.06</v>
      </c>
      <c r="AG507" s="918">
        <v>11.4</v>
      </c>
      <c r="AH507" s="918">
        <v>78.2</v>
      </c>
      <c r="AI507" s="918">
        <v>7.62</v>
      </c>
      <c r="AJ507" s="741">
        <v>6.3</v>
      </c>
      <c r="AK507" s="741">
        <v>8.82</v>
      </c>
      <c r="AL507" s="933">
        <v>34230</v>
      </c>
      <c r="AM507" s="933">
        <v>0.01</v>
      </c>
      <c r="AN507" s="933">
        <v>0.32</v>
      </c>
      <c r="AO507" s="804">
        <f t="shared" si="128"/>
        <v>7.3180804229602874</v>
      </c>
      <c r="AP507" s="805">
        <f t="shared" si="129"/>
        <v>17.756352027898558</v>
      </c>
      <c r="AQ507" s="938">
        <f t="shared" si="130"/>
        <v>-29.874500116704827</v>
      </c>
      <c r="AR507" s="704">
        <f>INDEX(Historical!$C$7:$C$1439,MATCH(B507,Historical!$B$7:$B$1446,0))*IF(AH507="n/a",1.03,IF(AH507&lt;0,1.01,IF(AH507&gt;10,1.1,(1+AH507/100))))</f>
        <v>1.0010000000000001</v>
      </c>
      <c r="AS507" s="937">
        <f t="shared" si="131"/>
        <v>1.0772762000000002</v>
      </c>
      <c r="AT507" s="937">
        <f t="shared" ref="AT507:AV526" si="137">IF($AK507="n/a",1.03*AS507,IF($AK507&lt;0,1.01*AS507,IF($AK507&gt;10,1.1*AS507,(1+$AK507/100)*AS507)))</f>
        <v>1.1722919608400004</v>
      </c>
      <c r="AU507" s="937">
        <f t="shared" si="137"/>
        <v>1.2756881117860885</v>
      </c>
      <c r="AV507" s="937">
        <f t="shared" si="137"/>
        <v>1.3882038032456216</v>
      </c>
      <c r="AW507" s="704">
        <f t="shared" si="132"/>
        <v>5.9144600758717107</v>
      </c>
      <c r="AX507" s="812">
        <f t="shared" si="133"/>
        <v>34.976109260033773</v>
      </c>
      <c r="AY507" s="790">
        <v>1.35</v>
      </c>
      <c r="AZ507" s="918">
        <v>26.86</v>
      </c>
      <c r="BA507" s="918">
        <v>-13.83</v>
      </c>
      <c r="BB507" s="918">
        <v>2.67</v>
      </c>
      <c r="BC507" s="918">
        <v>0.08</v>
      </c>
      <c r="BE507" s="666">
        <v>2014</v>
      </c>
      <c r="BF507" s="948" t="e">
        <f>#VALUE!</f>
        <v>#VALUE!</v>
      </c>
      <c r="BG507" s="933">
        <v>0.6</v>
      </c>
    </row>
    <row r="508" spans="1:59" ht="11.25" customHeight="1" x14ac:dyDescent="0.2">
      <c r="A508" s="630" t="s">
        <v>1436</v>
      </c>
      <c r="B508" s="927" t="s">
        <v>1437</v>
      </c>
      <c r="C508" s="994" t="s">
        <v>108</v>
      </c>
      <c r="D508" s="994" t="s">
        <v>4376</v>
      </c>
      <c r="E508" s="795">
        <v>6</v>
      </c>
      <c r="F508" s="526">
        <v>696</v>
      </c>
      <c r="G508" s="526" t="s">
        <v>106</v>
      </c>
      <c r="H508" s="526" t="s">
        <v>106</v>
      </c>
      <c r="I508" s="926">
        <v>15.74</v>
      </c>
      <c r="J508" s="704">
        <f t="shared" si="121"/>
        <v>3.0495552731893265</v>
      </c>
      <c r="K508" s="929">
        <v>0.12</v>
      </c>
      <c r="L508" s="641">
        <v>4</v>
      </c>
      <c r="M508" s="695">
        <f t="shared" si="122"/>
        <v>0.48</v>
      </c>
      <c r="N508" s="923" t="s">
        <v>625</v>
      </c>
      <c r="O508" s="797">
        <v>0.1</v>
      </c>
      <c r="P508" s="919">
        <v>42831</v>
      </c>
      <c r="Q508" s="919">
        <v>42843</v>
      </c>
      <c r="R508" s="695">
        <f t="shared" si="123"/>
        <v>19.999999999999989</v>
      </c>
      <c r="S508" s="761">
        <f>IF(INDEX(Historical!$D$7:$D$1439,MATCH(B508,Historical!$B$7:$B$1446,0))=0,"n/a",(INDEX(Historical!$C$7:$C$1439,MATCH(B508,Historical!$B$7:$B$1446,0))/INDEX(Historical!$D$7:$D$1439,MATCH(B508,Historical!$B$7:$B$1446,0))-1)*100)</f>
        <v>4.3478260869565188</v>
      </c>
      <c r="T508" s="761">
        <f>IF(INDEX(Historical!$F$7:$F$1432,MATCH(B508,Historical!$B$7:$B$1446,0))=0,"n/a",((INDEX(Historical!$C$7:$C$1439,MATCH(B508,Historical!$B$7:$B$1446,0))/INDEX(Historical!$F$7:$F$1432,MATCH(B508,Historical!$B$7:$B$1446,0)))^(1/3)-1)*100)</f>
        <v>13.881354888032128</v>
      </c>
      <c r="U508" s="761">
        <f>IF(INDEX(Historical!$H$7:$H$1432,MATCH(B508,Historical!$B$7:$B$1446,0))=0,"n/a",((INDEX(Historical!$C$7:$C$1439,MATCH(B508,Historical!$B$7:$B$1446,0))/INDEX(Historical!$H$7:$H$1432,MATCH(B508,Historical!$B$7:$B$1446,0)))^(1/5)-1)*100)</f>
        <v>24.573093961551741</v>
      </c>
      <c r="V508" s="761" t="str">
        <f>IF(INDEX(Historical!$O$7:$O$1432,MATCH(B508,Historical!$B$7:$B$1446,0))=0,"n/a",((INDEX(Historical!$C$7:$C$1439,MATCH(B508,Historical!$B$7:$B$1446,0))/INDEX(Historical!$O$7:$O$1432,MATCH(B508,Historical!$B$7:$B$1446,0)))^(1/10)-1)*100)</f>
        <v>n/a</v>
      </c>
      <c r="W508" s="762" t="str">
        <f t="shared" si="124"/>
        <v>n/a</v>
      </c>
      <c r="X508" s="763" t="str">
        <f t="shared" si="125"/>
        <v>n/a</v>
      </c>
      <c r="Y508" s="729" t="s">
        <v>4432</v>
      </c>
      <c r="Z508" s="704">
        <f t="shared" si="126"/>
        <v>53.932584269662918</v>
      </c>
      <c r="AA508" s="937">
        <f t="shared" si="127"/>
        <v>17.685393258426966</v>
      </c>
      <c r="AB508" s="641">
        <v>12</v>
      </c>
      <c r="AC508" s="918">
        <v>0.89</v>
      </c>
      <c r="AD508" s="918">
        <v>1.76</v>
      </c>
      <c r="AE508" s="918">
        <v>3.07</v>
      </c>
      <c r="AF508" s="918">
        <v>1.1100000000000001</v>
      </c>
      <c r="AG508" s="918">
        <v>6.3</v>
      </c>
      <c r="AH508" s="918">
        <v>-21</v>
      </c>
      <c r="AI508" s="918">
        <v>8.81</v>
      </c>
      <c r="AJ508" s="918">
        <v>-1.2</v>
      </c>
      <c r="AK508" s="918">
        <v>10</v>
      </c>
      <c r="AL508" s="930">
        <v>169.83</v>
      </c>
      <c r="AM508" s="924">
        <v>1.6</v>
      </c>
      <c r="AN508" s="918">
        <v>0</v>
      </c>
      <c r="AO508" s="804">
        <f t="shared" si="128"/>
        <v>9.937255976314102</v>
      </c>
      <c r="AP508" s="805">
        <f t="shared" si="129"/>
        <v>27.622649234741068</v>
      </c>
      <c r="AQ508" s="938">
        <f t="shared" si="130"/>
        <v>-6.5933941977836312</v>
      </c>
      <c r="AR508" s="704">
        <f>INDEX(Historical!$C$7:$C$1439,MATCH(B508,Historical!$B$7:$B$1446,0))*IF(AH508="n/a",1.03,IF(AH508&lt;0,1.01,IF(AH508&gt;10,1.1,(1+AH508/100))))</f>
        <v>0.48480000000000001</v>
      </c>
      <c r="AS508" s="937">
        <f t="shared" si="131"/>
        <v>0.52751088000000002</v>
      </c>
      <c r="AT508" s="937">
        <f t="shared" si="137"/>
        <v>0.58026196800000007</v>
      </c>
      <c r="AU508" s="937">
        <f t="shared" si="137"/>
        <v>0.63828816480000017</v>
      </c>
      <c r="AV508" s="937">
        <f t="shared" si="137"/>
        <v>0.70211698128000022</v>
      </c>
      <c r="AW508" s="704">
        <f t="shared" si="132"/>
        <v>2.9329779940800003</v>
      </c>
      <c r="AX508" s="812">
        <f t="shared" si="133"/>
        <v>18.633913558322746</v>
      </c>
      <c r="AY508" s="997">
        <v>0.73</v>
      </c>
      <c r="AZ508" s="924">
        <v>24.94</v>
      </c>
      <c r="BA508" s="924">
        <v>-10.47</v>
      </c>
      <c r="BB508" s="924">
        <v>0.63</v>
      </c>
      <c r="BC508" s="924">
        <v>0.27</v>
      </c>
      <c r="BE508" s="666">
        <v>2014</v>
      </c>
      <c r="BF508" s="948" t="e">
        <f>#VALUE!</f>
        <v>#VALUE!</v>
      </c>
      <c r="BG508" s="933">
        <v>0.70000000000000007</v>
      </c>
    </row>
    <row r="509" spans="1:59" s="840" customFormat="1" ht="11.25" customHeight="1" x14ac:dyDescent="0.2">
      <c r="A509" s="990" t="s">
        <v>3884</v>
      </c>
      <c r="B509" s="848" t="s">
        <v>3885</v>
      </c>
      <c r="C509" s="994" t="s">
        <v>108</v>
      </c>
      <c r="D509" s="994" t="s">
        <v>4376</v>
      </c>
      <c r="E509" s="820">
        <v>5</v>
      </c>
      <c r="F509" s="526">
        <v>851</v>
      </c>
      <c r="G509" s="1151" t="s">
        <v>106</v>
      </c>
      <c r="H509" s="1151" t="s">
        <v>106</v>
      </c>
      <c r="I509" s="821">
        <v>29.97</v>
      </c>
      <c r="J509" s="822">
        <f t="shared" si="121"/>
        <v>2.6693360026693362</v>
      </c>
      <c r="K509" s="823">
        <v>0.2</v>
      </c>
      <c r="L509" s="824">
        <v>4</v>
      </c>
      <c r="M509" s="825">
        <f t="shared" si="122"/>
        <v>0.8</v>
      </c>
      <c r="N509" s="826" t="s">
        <v>327</v>
      </c>
      <c r="O509" s="827">
        <v>0.18</v>
      </c>
      <c r="P509" s="828">
        <v>43447</v>
      </c>
      <c r="Q509" s="828">
        <v>43462</v>
      </c>
      <c r="R509" s="825">
        <f t="shared" si="123"/>
        <v>11.111111111111121</v>
      </c>
      <c r="S509" s="761">
        <f>IF(INDEX(Historical!$D$7:$D$1439,MATCH(B509,Historical!$B$7:$B$1446,0))=0,"n/a",(INDEX(Historical!$C$7:$C$1439,MATCH(B509,Historical!$B$7:$B$1446,0))/INDEX(Historical!$D$7:$D$1439,MATCH(B509,Historical!$B$7:$B$1446,0))-1)*100)</f>
        <v>12.12121212121211</v>
      </c>
      <c r="T509" s="761">
        <f>IF(INDEX(Historical!$F$7:$F$1432,MATCH(B509,Historical!$B$7:$B$1446,0))=0,"n/a",((INDEX(Historical!$C$7:$C$1439,MATCH(B509,Historical!$B$7:$B$1446,0))/INDEX(Historical!$F$7:$F$1432,MATCH(B509,Historical!$B$7:$B$1446,0)))^(1/3)-1)*100)</f>
        <v>15.521679473813489</v>
      </c>
      <c r="U509" s="761">
        <f>IF(INDEX(Historical!$H$7:$H$1432,MATCH(B509,Historical!$B$7:$B$1446,0))=0,"n/a",((INDEX(Historical!$C$7:$C$1439,MATCH(B509,Historical!$B$7:$B$1446,0))/INDEX(Historical!$H$7:$H$1432,MATCH(B509,Historical!$B$7:$B$1446,0)))^(1/5)-1)*100)</f>
        <v>25.257602729679007</v>
      </c>
      <c r="V509" s="761">
        <f>IF(INDEX(Historical!$O$7:$O$1432,MATCH(B509,Historical!$B$7:$B$1446,0))=0,"n/a",((INDEX(Historical!$C$7:$C$1439,MATCH(B509,Historical!$B$7:$B$1446,0))/INDEX(Historical!$O$7:$O$1432,MATCH(B509,Historical!$B$7:$B$1446,0)))^(1/10)-1)*100)</f>
        <v>1.4624101940841294</v>
      </c>
      <c r="W509" s="829">
        <f t="shared" si="124"/>
        <v>17.271216264665885</v>
      </c>
      <c r="X509" s="830">
        <f t="shared" si="125"/>
        <v>1.741903636529587</v>
      </c>
      <c r="Y509" s="841"/>
      <c r="Z509" s="822">
        <f t="shared" si="126"/>
        <v>36.363636363636367</v>
      </c>
      <c r="AA509" s="832">
        <f t="shared" si="127"/>
        <v>13.622727272727271</v>
      </c>
      <c r="AB509" s="824">
        <v>12</v>
      </c>
      <c r="AC509" s="833">
        <v>2.2000000000000002</v>
      </c>
      <c r="AD509" s="833">
        <v>2.72</v>
      </c>
      <c r="AE509" s="833">
        <v>3.43</v>
      </c>
      <c r="AF509" s="833">
        <v>1.27</v>
      </c>
      <c r="AG509" s="833">
        <v>9.7000000000000011</v>
      </c>
      <c r="AH509" s="833">
        <v>15.7</v>
      </c>
      <c r="AI509" s="833">
        <v>4.5999999999999996</v>
      </c>
      <c r="AJ509" s="833">
        <v>14.499999999999998</v>
      </c>
      <c r="AK509" s="833">
        <v>5</v>
      </c>
      <c r="AL509" s="834">
        <v>273.33</v>
      </c>
      <c r="AM509" s="835">
        <v>6.1</v>
      </c>
      <c r="AN509" s="833">
        <v>0.09</v>
      </c>
      <c r="AO509" s="836">
        <f t="shared" si="128"/>
        <v>14.304211459621072</v>
      </c>
      <c r="AP509" s="837">
        <f t="shared" si="129"/>
        <v>27.926938732348344</v>
      </c>
      <c r="AQ509" s="838">
        <f t="shared" si="130"/>
        <v>-12.311501738981024</v>
      </c>
      <c r="AR509" s="704">
        <f>INDEX(Historical!$C$7:$C$1439,MATCH(B509,Historical!$B$7:$B$1446,0))*IF(AH509="n/a",1.03,IF(AH509&lt;0,1.01,IF(AH509&gt;10,1.1,(1+AH509/100))))</f>
        <v>0.81400000000000006</v>
      </c>
      <c r="AS509" s="832">
        <f t="shared" si="131"/>
        <v>0.85144400000000009</v>
      </c>
      <c r="AT509" s="832">
        <f t="shared" si="137"/>
        <v>0.89401620000000015</v>
      </c>
      <c r="AU509" s="832">
        <f t="shared" si="137"/>
        <v>0.93871701000000018</v>
      </c>
      <c r="AV509" s="832">
        <f t="shared" si="137"/>
        <v>0.98565286050000023</v>
      </c>
      <c r="AW509" s="822">
        <f t="shared" si="132"/>
        <v>4.4838300705000007</v>
      </c>
      <c r="AX509" s="839">
        <f t="shared" si="133"/>
        <v>14.961061296296299</v>
      </c>
      <c r="AY509" s="998">
        <v>0.7</v>
      </c>
      <c r="AZ509" s="835">
        <v>23.43</v>
      </c>
      <c r="BA509" s="835">
        <v>-25.080000000000002</v>
      </c>
      <c r="BB509" s="835">
        <v>0.86</v>
      </c>
      <c r="BC509" s="835">
        <v>-12.27</v>
      </c>
      <c r="BD509" s="964"/>
      <c r="BE509" s="666">
        <v>2014</v>
      </c>
      <c r="BF509" s="948" t="e">
        <f>#VALUE!</f>
        <v>#VALUE!</v>
      </c>
      <c r="BG509" s="895">
        <v>0.89999999999999991</v>
      </c>
    </row>
    <row r="510" spans="1:59" ht="11.25" customHeight="1" x14ac:dyDescent="0.2">
      <c r="A510" s="537" t="s">
        <v>1442</v>
      </c>
      <c r="B510" s="927" t="s">
        <v>1443</v>
      </c>
      <c r="C510" s="994" t="s">
        <v>247</v>
      </c>
      <c r="D510" s="994" t="s">
        <v>4371</v>
      </c>
      <c r="E510" s="794">
        <v>9</v>
      </c>
      <c r="F510" s="526">
        <v>446</v>
      </c>
      <c r="G510" s="526" t="s">
        <v>106</v>
      </c>
      <c r="H510" s="526" t="s">
        <v>106</v>
      </c>
      <c r="I510" s="926">
        <v>48.69</v>
      </c>
      <c r="J510" s="704">
        <f t="shared" si="121"/>
        <v>2.9985623331279525</v>
      </c>
      <c r="K510" s="929">
        <v>0.36499999999999999</v>
      </c>
      <c r="L510" s="641">
        <v>4</v>
      </c>
      <c r="M510" s="695">
        <f t="shared" si="122"/>
        <v>1.46</v>
      </c>
      <c r="N510" s="923" t="s">
        <v>598</v>
      </c>
      <c r="O510" s="797">
        <v>0.33</v>
      </c>
      <c r="P510" s="917">
        <v>43531</v>
      </c>
      <c r="Q510" s="917">
        <v>43546</v>
      </c>
      <c r="R510" s="695">
        <f t="shared" si="123"/>
        <v>10.606060606060598</v>
      </c>
      <c r="S510" s="761">
        <f>IF(INDEX(Historical!$D$7:$D$1439,MATCH(B510,Historical!$B$7:$B$1446,0))=0,"n/a",(INDEX(Historical!$C$7:$C$1439,MATCH(B510,Historical!$B$7:$B$1446,0))/INDEX(Historical!$D$7:$D$1439,MATCH(B510,Historical!$B$7:$B$1446,0))-1)*100)</f>
        <v>19.999999999999996</v>
      </c>
      <c r="T510" s="761">
        <f>IF(INDEX(Historical!$F$7:$F$1432,MATCH(B510,Historical!$B$7:$B$1446,0))=0,"n/a",((INDEX(Historical!$C$7:$C$1439,MATCH(B510,Historical!$B$7:$B$1446,0))/INDEX(Historical!$F$7:$F$1432,MATCH(B510,Historical!$B$7:$B$1446,0)))^(1/3)-1)*100)</f>
        <v>14.471424255333186</v>
      </c>
      <c r="U510" s="761">
        <f>IF(INDEX(Historical!$H$7:$H$1432,MATCH(B510,Historical!$B$7:$B$1446,0))=0,"n/a",((INDEX(Historical!$C$7:$C$1439,MATCH(B510,Historical!$B$7:$B$1446,0))/INDEX(Historical!$H$7:$H$1432,MATCH(B510,Historical!$B$7:$B$1446,0)))^(1/5)-1)*100)</f>
        <v>15.578962436501453</v>
      </c>
      <c r="V510" s="761">
        <f>IF(INDEX(Historical!$O$7:$O$1432,MATCH(B510,Historical!$B$7:$B$1446,0))=0,"n/a",((INDEX(Historical!$C$7:$C$1439,MATCH(B510,Historical!$B$7:$B$1446,0))/INDEX(Historical!$O$7:$O$1432,MATCH(B510,Historical!$B$7:$B$1446,0)))^(1/10)-1)*100)</f>
        <v>15.405455039564163</v>
      </c>
      <c r="W510" s="762">
        <f t="shared" si="124"/>
        <v>1.0112627245668298</v>
      </c>
      <c r="X510" s="763">
        <f t="shared" si="125"/>
        <v>1.0818723914237121</v>
      </c>
      <c r="Y510" s="928" t="s">
        <v>826</v>
      </c>
      <c r="Z510" s="704">
        <f t="shared" si="126"/>
        <v>22.154779969650988</v>
      </c>
      <c r="AA510" s="937">
        <f t="shared" si="127"/>
        <v>7.3884673748103182</v>
      </c>
      <c r="AB510" s="641">
        <v>12</v>
      </c>
      <c r="AC510" s="918">
        <v>6.59</v>
      </c>
      <c r="AD510" s="918">
        <v>1.82</v>
      </c>
      <c r="AE510" s="918">
        <v>0.4</v>
      </c>
      <c r="AF510" s="918">
        <v>1.51</v>
      </c>
      <c r="AG510" s="918">
        <v>20.599999999999998</v>
      </c>
      <c r="AH510" s="918">
        <v>14.2</v>
      </c>
      <c r="AI510" s="918">
        <v>12.13</v>
      </c>
      <c r="AJ510" s="918">
        <v>14.399999999999999</v>
      </c>
      <c r="AK510" s="918">
        <v>4.05</v>
      </c>
      <c r="AL510" s="930">
        <v>16309.999999999998</v>
      </c>
      <c r="AM510" s="924">
        <v>1.6</v>
      </c>
      <c r="AN510" s="918">
        <v>0.41</v>
      </c>
      <c r="AO510" s="804">
        <f t="shared" si="128"/>
        <v>11.189057394819088</v>
      </c>
      <c r="AP510" s="805">
        <f t="shared" si="129"/>
        <v>18.577524769629406</v>
      </c>
      <c r="AQ510" s="938">
        <f t="shared" si="130"/>
        <v>-29.583506553385185</v>
      </c>
      <c r="AR510" s="704">
        <f>INDEX(Historical!$C$7:$C$1439,MATCH(B510,Historical!$B$7:$B$1446,0))*IF(AH510="n/a",1.03,IF(AH510&lt;0,1.01,IF(AH510&gt;10,1.1,(1+AH510/100))))</f>
        <v>1.4520000000000002</v>
      </c>
      <c r="AS510" s="937">
        <f t="shared" si="131"/>
        <v>1.5972000000000004</v>
      </c>
      <c r="AT510" s="937">
        <f t="shared" si="137"/>
        <v>1.6618866000000003</v>
      </c>
      <c r="AU510" s="937">
        <f t="shared" si="137"/>
        <v>1.7291930073000004</v>
      </c>
      <c r="AV510" s="937">
        <f t="shared" si="137"/>
        <v>1.7992253240956504</v>
      </c>
      <c r="AW510" s="704">
        <f t="shared" si="132"/>
        <v>8.2395049313956523</v>
      </c>
      <c r="AX510" s="812">
        <f t="shared" si="133"/>
        <v>16.922376117058231</v>
      </c>
      <c r="AY510" s="997">
        <v>1.38</v>
      </c>
      <c r="AZ510" s="924">
        <v>13.55</v>
      </c>
      <c r="BA510" s="924">
        <v>-27.83</v>
      </c>
      <c r="BB510" s="924">
        <v>-4.46</v>
      </c>
      <c r="BC510" s="924">
        <v>-7.1999999999999993</v>
      </c>
      <c r="BE510" s="666">
        <v>2011</v>
      </c>
      <c r="BF510" s="948" t="e">
        <f>#VALUE!</f>
        <v>#VALUE!</v>
      </c>
      <c r="BG510" s="933">
        <v>8.6999999999999993</v>
      </c>
    </row>
    <row r="511" spans="1:59" ht="11.25" customHeight="1" x14ac:dyDescent="0.2">
      <c r="A511" s="537" t="s">
        <v>290</v>
      </c>
      <c r="B511" s="927" t="s">
        <v>291</v>
      </c>
      <c r="C511" s="994" t="s">
        <v>131</v>
      </c>
      <c r="D511" s="994" t="s">
        <v>4366</v>
      </c>
      <c r="E511" s="794">
        <v>43</v>
      </c>
      <c r="F511" s="526">
        <v>59</v>
      </c>
      <c r="G511" s="526" t="s">
        <v>37</v>
      </c>
      <c r="H511" s="526" t="s">
        <v>37</v>
      </c>
      <c r="I511" s="918">
        <v>67.97</v>
      </c>
      <c r="J511" s="704">
        <f t="shared" si="121"/>
        <v>1.986170369280565</v>
      </c>
      <c r="K511" s="929">
        <v>0.33750000000000002</v>
      </c>
      <c r="L511" s="641">
        <v>4</v>
      </c>
      <c r="M511" s="695">
        <f t="shared" si="122"/>
        <v>1.35</v>
      </c>
      <c r="N511" s="923" t="s">
        <v>149</v>
      </c>
      <c r="O511" s="797">
        <v>0.32250000000000001</v>
      </c>
      <c r="P511" s="917">
        <v>43342</v>
      </c>
      <c r="Q511" s="917">
        <v>43358</v>
      </c>
      <c r="R511" s="695">
        <f t="shared" si="123"/>
        <v>4.6511627906976782</v>
      </c>
      <c r="S511" s="761">
        <f>IF(INDEX(Historical!$D$7:$D$1439,MATCH(B511,Historical!$B$7:$B$1446,0))=0,"n/a",(INDEX(Historical!$C$7:$C$1439,MATCH(B511,Historical!$B$7:$B$1446,0))/INDEX(Historical!$D$7:$D$1439,MATCH(B511,Historical!$B$7:$B$1446,0))-1)*100)</f>
        <v>4.7619047619047672</v>
      </c>
      <c r="T511" s="761">
        <f>IF(INDEX(Historical!$F$7:$F$1432,MATCH(B511,Historical!$B$7:$B$1446,0))=0,"n/a",((INDEX(Historical!$C$7:$C$1439,MATCH(B511,Historical!$B$7:$B$1446,0))/INDEX(Historical!$F$7:$F$1432,MATCH(B511,Historical!$B$7:$B$1446,0)))^(1/3)-1)*100)</f>
        <v>4.5515917149420382</v>
      </c>
      <c r="U511" s="761">
        <f>IF(INDEX(Historical!$H$7:$H$1432,MATCH(B511,Historical!$B$7:$B$1446,0))=0,"n/a",((INDEX(Historical!$C$7:$C$1439,MATCH(B511,Historical!$B$7:$B$1446,0))/INDEX(Historical!$H$7:$H$1432,MATCH(B511,Historical!$B$7:$B$1446,0)))^(1/5)-1)*100)</f>
        <v>4.2836891288649426</v>
      </c>
      <c r="V511" s="761">
        <f>IF(INDEX(Historical!$O$7:$O$1432,MATCH(B511,Historical!$B$7:$B$1446,0))=0,"n/a",((INDEX(Historical!$C$7:$C$1439,MATCH(B511,Historical!$B$7:$B$1446,0))/INDEX(Historical!$O$7:$O$1432,MATCH(B511,Historical!$B$7:$B$1446,0)))^(1/10)-1)*100)</f>
        <v>3.2832223307625474</v>
      </c>
      <c r="W511" s="762">
        <f t="shared" si="124"/>
        <v>1.3047210019036484</v>
      </c>
      <c r="X511" s="763">
        <f t="shared" si="125"/>
        <v>1.7848704703603928</v>
      </c>
      <c r="Y511" s="718"/>
      <c r="Z511" s="704">
        <f t="shared" si="126"/>
        <v>55.555555555555557</v>
      </c>
      <c r="AA511" s="937">
        <f t="shared" si="127"/>
        <v>27.971193415637856</v>
      </c>
      <c r="AB511" s="641">
        <v>12</v>
      </c>
      <c r="AC511" s="918">
        <v>2.4300000000000002</v>
      </c>
      <c r="AD511" s="918">
        <v>7</v>
      </c>
      <c r="AE511" s="918">
        <v>4.22</v>
      </c>
      <c r="AF511" s="918">
        <v>2.88</v>
      </c>
      <c r="AG511" s="918">
        <v>10.5</v>
      </c>
      <c r="AH511" s="918">
        <v>11</v>
      </c>
      <c r="AI511" s="918" t="s">
        <v>137</v>
      </c>
      <c r="AJ511" s="918">
        <v>2.4</v>
      </c>
      <c r="AK511" s="918">
        <v>4</v>
      </c>
      <c r="AL511" s="930">
        <v>2360</v>
      </c>
      <c r="AM511" s="924">
        <v>0.2</v>
      </c>
      <c r="AN511" s="918">
        <v>0.63</v>
      </c>
      <c r="AO511" s="804">
        <f t="shared" si="128"/>
        <v>-21.701333917492349</v>
      </c>
      <c r="AP511" s="805">
        <f t="shared" si="129"/>
        <v>6.2698594981455074</v>
      </c>
      <c r="AQ511" s="938">
        <f t="shared" si="130"/>
        <v>89.217143969610888</v>
      </c>
      <c r="AR511" s="704">
        <f>INDEX(Historical!$C$7:$C$1439,MATCH(B511,Historical!$B$7:$B$1446,0))*IF(AH511="n/a",1.03,IF(AH511&lt;0,1.01,IF(AH511&gt;10,1.1,(1+AH511/100))))</f>
        <v>1.4520000000000002</v>
      </c>
      <c r="AS511" s="937">
        <f t="shared" si="131"/>
        <v>1.4955600000000002</v>
      </c>
      <c r="AT511" s="937">
        <f t="shared" si="137"/>
        <v>1.5553824000000003</v>
      </c>
      <c r="AU511" s="937">
        <f t="shared" si="137"/>
        <v>1.6175976960000003</v>
      </c>
      <c r="AV511" s="937">
        <f t="shared" si="137"/>
        <v>1.6823016038400003</v>
      </c>
      <c r="AW511" s="704">
        <f t="shared" si="132"/>
        <v>7.802841699840001</v>
      </c>
      <c r="AX511" s="812">
        <f t="shared" si="133"/>
        <v>11.479831837340004</v>
      </c>
      <c r="AY511" s="997">
        <v>0.38</v>
      </c>
      <c r="AZ511" s="924">
        <v>24.26</v>
      </c>
      <c r="BA511" s="924">
        <v>-1.4200000000000002</v>
      </c>
      <c r="BB511" s="924">
        <v>5.38</v>
      </c>
      <c r="BC511" s="924">
        <v>6.5100000000000007</v>
      </c>
      <c r="BE511" s="666">
        <v>1976</v>
      </c>
      <c r="BF511" s="948" t="e">
        <f>#VALUE!</f>
        <v>#VALUE!</v>
      </c>
      <c r="BG511" s="933">
        <v>4.3999999999999995</v>
      </c>
    </row>
    <row r="512" spans="1:59" ht="11.25" customHeight="1" x14ac:dyDescent="0.2">
      <c r="A512" s="611" t="s">
        <v>278</v>
      </c>
      <c r="B512" s="927" t="s">
        <v>279</v>
      </c>
      <c r="C512" s="994" t="s">
        <v>112</v>
      </c>
      <c r="D512" s="994" t="s">
        <v>4359</v>
      </c>
      <c r="E512" s="794">
        <v>27</v>
      </c>
      <c r="F512" s="526">
        <v>106</v>
      </c>
      <c r="G512" s="526" t="s">
        <v>106</v>
      </c>
      <c r="H512" s="526" t="s">
        <v>106</v>
      </c>
      <c r="I512" s="918">
        <v>56.57</v>
      </c>
      <c r="J512" s="704">
        <f t="shared" si="121"/>
        <v>2.6515821106593602</v>
      </c>
      <c r="K512" s="935">
        <v>0.375</v>
      </c>
      <c r="L512" s="641">
        <v>4</v>
      </c>
      <c r="M512" s="695">
        <f t="shared" si="122"/>
        <v>1.5</v>
      </c>
      <c r="N512" s="923" t="s">
        <v>725</v>
      </c>
      <c r="O512" s="798">
        <v>0.34</v>
      </c>
      <c r="P512" s="917">
        <v>43567</v>
      </c>
      <c r="Q512" s="917">
        <v>43585</v>
      </c>
      <c r="R512" s="695">
        <f t="shared" si="123"/>
        <v>10.294117647058815</v>
      </c>
      <c r="S512" s="761">
        <f>IF(INDEX(Historical!$D$7:$D$1439,MATCH(B512,Historical!$B$7:$B$1446,0))=0,"n/a",(INDEX(Historical!$C$7:$C$1439,MATCH(B512,Historical!$B$7:$B$1446,0))/INDEX(Historical!$D$7:$D$1439,MATCH(B512,Historical!$B$7:$B$1446,0))-1)*100)</f>
        <v>23.671497584541058</v>
      </c>
      <c r="T512" s="761">
        <f>IF(INDEX(Historical!$F$7:$F$1432,MATCH(B512,Historical!$B$7:$B$1446,0))=0,"n/a",((INDEX(Historical!$C$7:$C$1439,MATCH(B512,Historical!$B$7:$B$1446,0))/INDEX(Historical!$F$7:$F$1432,MATCH(B512,Historical!$B$7:$B$1446,0)))^(1/3)-1)*100)</f>
        <v>8.7582713977603976</v>
      </c>
      <c r="U512" s="761">
        <f>IF(INDEX(Historical!$H$7:$H$1432,MATCH(B512,Historical!$B$7:$B$1446,0))=0,"n/a",((INDEX(Historical!$C$7:$C$1439,MATCH(B512,Historical!$B$7:$B$1446,0))/INDEX(Historical!$H$7:$H$1432,MATCH(B512,Historical!$B$7:$B$1446,0)))^(1/5)-1)*100)</f>
        <v>6.0330660435381933</v>
      </c>
      <c r="V512" s="761">
        <f>IF(INDEX(Historical!$O$7:$O$1432,MATCH(B512,Historical!$B$7:$B$1446,0))=0,"n/a",((INDEX(Historical!$C$7:$C$1439,MATCH(B512,Historical!$B$7:$B$1446,0))/INDEX(Historical!$O$7:$O$1432,MATCH(B512,Historical!$B$7:$B$1446,0)))^(1/10)-1)*100)</f>
        <v>5.0779367632917571</v>
      </c>
      <c r="W512" s="762">
        <f t="shared" si="124"/>
        <v>1.188093969021244</v>
      </c>
      <c r="X512" s="763">
        <f t="shared" si="125"/>
        <v>0.42787702436441094</v>
      </c>
      <c r="Y512" s="927"/>
      <c r="Z512" s="704">
        <f t="shared" si="126"/>
        <v>46.296296296296291</v>
      </c>
      <c r="AA512" s="937">
        <f t="shared" si="127"/>
        <v>17.459876543209877</v>
      </c>
      <c r="AB512" s="641">
        <v>12</v>
      </c>
      <c r="AC512" s="918">
        <v>3.24</v>
      </c>
      <c r="AD512" s="918">
        <v>1.46</v>
      </c>
      <c r="AE512" s="918">
        <v>2.78</v>
      </c>
      <c r="AF512" s="918">
        <v>2.39</v>
      </c>
      <c r="AG512" s="918">
        <v>14.499999999999998</v>
      </c>
      <c r="AH512" s="918">
        <v>52.7</v>
      </c>
      <c r="AI512" s="918">
        <v>7.88</v>
      </c>
      <c r="AJ512" s="918">
        <v>14.099999999999998</v>
      </c>
      <c r="AK512" s="918">
        <v>12</v>
      </c>
      <c r="AL512" s="930">
        <v>1390</v>
      </c>
      <c r="AM512" s="924">
        <v>0.5</v>
      </c>
      <c r="AN512" s="918">
        <v>0.52</v>
      </c>
      <c r="AO512" s="804">
        <f t="shared" si="128"/>
        <v>-8.775228389012323</v>
      </c>
      <c r="AP512" s="805">
        <f t="shared" si="129"/>
        <v>8.6846481541975535</v>
      </c>
      <c r="AQ512" s="938">
        <f t="shared" si="130"/>
        <v>36.184686589403455</v>
      </c>
      <c r="AR512" s="704">
        <f>INDEX(Historical!$C$7:$C$1439,MATCH(B512,Historical!$B$7:$B$1446,0))*IF(AH512="n/a",1.03,IF(AH512&lt;0,1.01,IF(AH512&gt;10,1.1,(1+AH512/100))))</f>
        <v>1.4080000000000001</v>
      </c>
      <c r="AS512" s="937">
        <f t="shared" si="131"/>
        <v>1.5189504</v>
      </c>
      <c r="AT512" s="937">
        <f t="shared" si="137"/>
        <v>1.6708454400000001</v>
      </c>
      <c r="AU512" s="937">
        <f t="shared" si="137"/>
        <v>1.8379299840000003</v>
      </c>
      <c r="AV512" s="937">
        <f t="shared" si="137"/>
        <v>2.0217229824000005</v>
      </c>
      <c r="AW512" s="704">
        <f t="shared" si="132"/>
        <v>8.4574488064000004</v>
      </c>
      <c r="AX512" s="812">
        <f t="shared" si="133"/>
        <v>14.950413304578399</v>
      </c>
      <c r="AY512" s="997">
        <v>0.67</v>
      </c>
      <c r="AZ512" s="924">
        <v>23.380000000000003</v>
      </c>
      <c r="BA512" s="924">
        <v>-17.760000000000002</v>
      </c>
      <c r="BB512" s="924">
        <v>4.84</v>
      </c>
      <c r="BC512" s="924">
        <v>2.7199999999999998</v>
      </c>
      <c r="BE512" s="666">
        <v>1993</v>
      </c>
      <c r="BF512" s="948" t="e">
        <f>#VALUE!</f>
        <v>#VALUE!</v>
      </c>
      <c r="BG512" s="933">
        <v>6.7</v>
      </c>
    </row>
    <row r="513" spans="1:59" ht="11.25" customHeight="1" x14ac:dyDescent="0.2">
      <c r="A513" s="611" t="s">
        <v>3878</v>
      </c>
      <c r="B513" s="927" t="s">
        <v>3879</v>
      </c>
      <c r="C513" s="994" t="s">
        <v>112</v>
      </c>
      <c r="D513" s="994" t="s">
        <v>4359</v>
      </c>
      <c r="E513" s="794">
        <v>6</v>
      </c>
      <c r="F513" s="526">
        <v>777</v>
      </c>
      <c r="G513" s="526" t="s">
        <v>106</v>
      </c>
      <c r="H513" s="526" t="s">
        <v>106</v>
      </c>
      <c r="I513" s="926">
        <v>33.94</v>
      </c>
      <c r="J513" s="704">
        <f t="shared" si="121"/>
        <v>3.2410135533294055</v>
      </c>
      <c r="K513" s="929">
        <v>0.27500000000000002</v>
      </c>
      <c r="L513" s="641">
        <v>4</v>
      </c>
      <c r="M513" s="695">
        <f t="shared" si="122"/>
        <v>1.1000000000000001</v>
      </c>
      <c r="N513" s="923" t="s">
        <v>136</v>
      </c>
      <c r="O513" s="797">
        <v>0.25</v>
      </c>
      <c r="P513" s="917">
        <v>43522</v>
      </c>
      <c r="Q513" s="917">
        <v>43537</v>
      </c>
      <c r="R513" s="695">
        <f t="shared" si="123"/>
        <v>10.000000000000009</v>
      </c>
      <c r="S513" s="761">
        <f>IF(INDEX(Historical!$D$7:$D$1439,MATCH(B513,Historical!$B$7:$B$1446,0))=0,"n/a",(INDEX(Historical!$C$7:$C$1439,MATCH(B513,Historical!$B$7:$B$1446,0))/INDEX(Historical!$D$7:$D$1439,MATCH(B513,Historical!$B$7:$B$1446,0))-1)*100)</f>
        <v>10.132158590308361</v>
      </c>
      <c r="T513" s="761">
        <f>IF(INDEX(Historical!$F$7:$F$1432,MATCH(B513,Historical!$B$7:$B$1446,0))=0,"n/a",((INDEX(Historical!$C$7:$C$1439,MATCH(B513,Historical!$B$7:$B$1446,0))/INDEX(Historical!$F$7:$F$1432,MATCH(B513,Historical!$B$7:$B$1446,0)))^(1/3)-1)*100)</f>
        <v>10.162250801492224</v>
      </c>
      <c r="U513" s="761" t="str">
        <f>IF(INDEX(Historical!$H$7:$H$1432,MATCH(B513,Historical!$B$7:$B$1446,0))=0,"n/a",((INDEX(Historical!$C$7:$C$1439,MATCH(B513,Historical!$B$7:$B$1446,0))/INDEX(Historical!$H$7:$H$1432,MATCH(B513,Historical!$B$7:$B$1446,0)))^(1/5)-1)*100)</f>
        <v>n/a</v>
      </c>
      <c r="V513" s="761" t="str">
        <f>IF(INDEX(Historical!$O$7:$O$1432,MATCH(B513,Historical!$B$7:$B$1446,0))=0,"n/a",((INDEX(Historical!$C$7:$C$1439,MATCH(B513,Historical!$B$7:$B$1446,0))/INDEX(Historical!$O$7:$O$1432,MATCH(B513,Historical!$B$7:$B$1446,0)))^(1/10)-1)*100)</f>
        <v>n/a</v>
      </c>
      <c r="W513" s="762" t="str">
        <f t="shared" si="124"/>
        <v>n/a</v>
      </c>
      <c r="X513" s="763" t="str">
        <f t="shared" si="125"/>
        <v>n/a</v>
      </c>
      <c r="Y513" s="715"/>
      <c r="Z513" s="704" t="str">
        <f t="shared" si="126"/>
        <v>n/a</v>
      </c>
      <c r="AA513" s="937" t="str">
        <f t="shared" si="127"/>
        <v>n/a</v>
      </c>
      <c r="AB513" s="641">
        <v>12</v>
      </c>
      <c r="AC513" s="918">
        <v>-0.19</v>
      </c>
      <c r="AD513" s="918" t="s">
        <v>137</v>
      </c>
      <c r="AE513" s="918">
        <v>2.69</v>
      </c>
      <c r="AF513" s="918">
        <v>1.86</v>
      </c>
      <c r="AG513" s="918">
        <v>-1</v>
      </c>
      <c r="AH513" s="918">
        <v>-116.9</v>
      </c>
      <c r="AI513" s="918">
        <v>13.83</v>
      </c>
      <c r="AJ513" s="918">
        <v>-18.5</v>
      </c>
      <c r="AK513" s="918">
        <v>16</v>
      </c>
      <c r="AL513" s="930">
        <v>1600</v>
      </c>
      <c r="AM513" s="924">
        <v>1.2</v>
      </c>
      <c r="AN513" s="918">
        <v>1.1100000000000001</v>
      </c>
      <c r="AO513" s="804" t="str">
        <f t="shared" si="128"/>
        <v>n/a</v>
      </c>
      <c r="AP513" s="805" t="str">
        <f t="shared" si="129"/>
        <v>n/a</v>
      </c>
      <c r="AQ513" s="938" t="str">
        <f t="shared" si="130"/>
        <v>n/a</v>
      </c>
      <c r="AR513" s="704">
        <f>INDEX(Historical!$C$7:$C$1439,MATCH(B513,Historical!$B$7:$B$1446,0))*IF(AH513="n/a",1.03,IF(AH513&lt;0,1.01,IF(AH513&gt;10,1.1,(1+AH513/100))))</f>
        <v>1.01</v>
      </c>
      <c r="AS513" s="937">
        <f t="shared" si="131"/>
        <v>1.1110000000000002</v>
      </c>
      <c r="AT513" s="937">
        <f t="shared" si="137"/>
        <v>1.2221000000000004</v>
      </c>
      <c r="AU513" s="937">
        <f t="shared" si="137"/>
        <v>1.3443100000000006</v>
      </c>
      <c r="AV513" s="937">
        <f t="shared" si="137"/>
        <v>1.4787410000000007</v>
      </c>
      <c r="AW513" s="704">
        <f t="shared" si="132"/>
        <v>6.1661510000000028</v>
      </c>
      <c r="AX513" s="812">
        <f t="shared" si="133"/>
        <v>18.167799057159701</v>
      </c>
      <c r="AY513" s="997">
        <v>1.73</v>
      </c>
      <c r="AZ513" s="924">
        <v>15.21</v>
      </c>
      <c r="BA513" s="924">
        <v>-32.659999999999997</v>
      </c>
      <c r="BB513" s="924">
        <v>-5.35</v>
      </c>
      <c r="BC513" s="924">
        <v>-15.409999999999998</v>
      </c>
      <c r="BE513" s="666">
        <v>2014</v>
      </c>
      <c r="BF513" s="948" t="e">
        <f>#VALUE!</f>
        <v>#VALUE!</v>
      </c>
      <c r="BG513" s="933">
        <v>-0.4</v>
      </c>
    </row>
    <row r="514" spans="1:59" ht="11.25" customHeight="1" x14ac:dyDescent="0.2">
      <c r="A514" s="537" t="s">
        <v>274</v>
      </c>
      <c r="B514" s="927" t="s">
        <v>275</v>
      </c>
      <c r="C514" s="994" t="s">
        <v>128</v>
      </c>
      <c r="D514" s="994" t="s">
        <v>4364</v>
      </c>
      <c r="E514" s="794">
        <v>33</v>
      </c>
      <c r="F514" s="526">
        <v>83</v>
      </c>
      <c r="G514" s="526" t="s">
        <v>37</v>
      </c>
      <c r="H514" s="526" t="s">
        <v>37</v>
      </c>
      <c r="I514" s="918">
        <v>150.63</v>
      </c>
      <c r="J514" s="704">
        <f t="shared" si="121"/>
        <v>1.5136427006572395</v>
      </c>
      <c r="K514" s="935">
        <v>0.56999999999999995</v>
      </c>
      <c r="L514" s="641">
        <v>4</v>
      </c>
      <c r="M514" s="695">
        <f t="shared" si="122"/>
        <v>2.2799999999999998</v>
      </c>
      <c r="N514" s="923" t="s">
        <v>220</v>
      </c>
      <c r="O514" s="798">
        <v>0.52</v>
      </c>
      <c r="P514" s="917">
        <v>43462</v>
      </c>
      <c r="Q514" s="917">
        <v>43479</v>
      </c>
      <c r="R514" s="695">
        <f t="shared" si="123"/>
        <v>9.6153846153846025</v>
      </c>
      <c r="S514" s="761">
        <f>IF(INDEX(Historical!$D$7:$D$1439,MATCH(B514,Historical!$B$7:$B$1446,0))=0,"n/a",(INDEX(Historical!$C$7:$C$1439,MATCH(B514,Historical!$B$7:$B$1446,0))/INDEX(Historical!$D$7:$D$1439,MATCH(B514,Historical!$B$7:$B$1446,0))-1)*100)</f>
        <v>10.638297872340431</v>
      </c>
      <c r="T514" s="761">
        <f>IF(INDEX(Historical!$F$7:$F$1432,MATCH(B514,Historical!$B$7:$B$1446,0))=0,"n/a",((INDEX(Historical!$C$7:$C$1439,MATCH(B514,Historical!$B$7:$B$1446,0))/INDEX(Historical!$F$7:$F$1432,MATCH(B514,Historical!$B$7:$B$1446,0)))^(1/3)-1)*100)</f>
        <v>9.1392883061105934</v>
      </c>
      <c r="U514" s="761">
        <f>IF(INDEX(Historical!$H$7:$H$1432,MATCH(B514,Historical!$B$7:$B$1446,0))=0,"n/a",((INDEX(Historical!$C$7:$C$1439,MATCH(B514,Historical!$B$7:$B$1446,0))/INDEX(Historical!$H$7:$H$1432,MATCH(B514,Historical!$B$7:$B$1446,0)))^(1/5)-1)*100)</f>
        <v>8.8691633250776114</v>
      </c>
      <c r="V514" s="761">
        <f>IF(INDEX(Historical!$O$7:$O$1432,MATCH(B514,Historical!$B$7:$B$1446,0))=0,"n/a",((INDEX(Historical!$C$7:$C$1439,MATCH(B514,Historical!$B$7:$B$1446,0))/INDEX(Historical!$O$7:$O$1432,MATCH(B514,Historical!$B$7:$B$1446,0)))^(1/10)-1)*100)</f>
        <v>8.9828262537239301</v>
      </c>
      <c r="W514" s="762">
        <f t="shared" si="124"/>
        <v>0.98734664064116806</v>
      </c>
      <c r="X514" s="763">
        <f t="shared" si="125"/>
        <v>0.86108381796870026</v>
      </c>
      <c r="Y514" s="927" t="s">
        <v>3995</v>
      </c>
      <c r="Z514" s="704">
        <f t="shared" si="126"/>
        <v>48.101265822784804</v>
      </c>
      <c r="AA514" s="937">
        <f t="shared" si="127"/>
        <v>31.778481012658226</v>
      </c>
      <c r="AB514" s="641">
        <v>11</v>
      </c>
      <c r="AC514" s="922">
        <v>4.74</v>
      </c>
      <c r="AD514" s="922">
        <v>3.44</v>
      </c>
      <c r="AE514" s="922">
        <v>3.7</v>
      </c>
      <c r="AF514" s="922">
        <v>6.26</v>
      </c>
      <c r="AG514" s="918">
        <v>30.2</v>
      </c>
      <c r="AH514" s="922">
        <v>27.6</v>
      </c>
      <c r="AI514" s="922">
        <v>7.6</v>
      </c>
      <c r="AJ514" s="918">
        <v>10.299999999999999</v>
      </c>
      <c r="AK514" s="918">
        <v>9.2299999999999986</v>
      </c>
      <c r="AL514" s="766">
        <v>20030</v>
      </c>
      <c r="AM514" s="924">
        <v>0.1</v>
      </c>
      <c r="AN514" s="918">
        <v>1.48</v>
      </c>
      <c r="AO514" s="804">
        <f t="shared" si="128"/>
        <v>-21.395674986923375</v>
      </c>
      <c r="AP514" s="805">
        <f t="shared" si="129"/>
        <v>10.382806025734851</v>
      </c>
      <c r="AQ514" s="938">
        <f t="shared" si="130"/>
        <v>197.34625617600207</v>
      </c>
      <c r="AR514" s="704">
        <f>INDEX(Historical!$C$7:$C$1439,MATCH(B514,Historical!$B$7:$B$1446,0))*IF(AH514="n/a",1.03,IF(AH514&lt;0,1.01,IF(AH514&gt;10,1.1,(1+AH514/100))))</f>
        <v>2.2880000000000003</v>
      </c>
      <c r="AS514" s="937">
        <f t="shared" si="131"/>
        <v>2.4618880000000005</v>
      </c>
      <c r="AT514" s="937">
        <f t="shared" si="137"/>
        <v>2.6891202624000008</v>
      </c>
      <c r="AU514" s="937">
        <f t="shared" si="137"/>
        <v>2.9373260626195208</v>
      </c>
      <c r="AV514" s="937">
        <f t="shared" si="137"/>
        <v>3.2084412581993025</v>
      </c>
      <c r="AW514" s="704">
        <f t="shared" si="132"/>
        <v>13.584775583218825</v>
      </c>
      <c r="AX514" s="812">
        <f t="shared" si="133"/>
        <v>9.0186387726341533</v>
      </c>
      <c r="AY514" s="997">
        <v>0.25</v>
      </c>
      <c r="AZ514" s="924">
        <v>51.339999999999996</v>
      </c>
      <c r="BA514" s="924">
        <v>-3.44</v>
      </c>
      <c r="BB514" s="924">
        <v>12.6</v>
      </c>
      <c r="BC514" s="924">
        <v>14.16</v>
      </c>
      <c r="BE514" s="666">
        <v>1987</v>
      </c>
      <c r="BF514" s="948" t="e">
        <f>#VALUE!</f>
        <v>#VALUE!</v>
      </c>
      <c r="BG514" s="933">
        <v>9</v>
      </c>
    </row>
    <row r="515" spans="1:59" ht="11.25" customHeight="1" x14ac:dyDescent="0.2">
      <c r="A515" s="611" t="s">
        <v>1484</v>
      </c>
      <c r="B515" s="927" t="s">
        <v>1485</v>
      </c>
      <c r="C515" s="994" t="s">
        <v>4227</v>
      </c>
      <c r="D515" s="994" t="s">
        <v>4363</v>
      </c>
      <c r="E515" s="794">
        <v>8</v>
      </c>
      <c r="F515" s="526">
        <v>504</v>
      </c>
      <c r="G515" s="526" t="s">
        <v>106</v>
      </c>
      <c r="H515" s="526" t="s">
        <v>106</v>
      </c>
      <c r="I515" s="926">
        <v>93.05</v>
      </c>
      <c r="J515" s="704">
        <f t="shared" si="121"/>
        <v>0.85975282106394413</v>
      </c>
      <c r="K515" s="929">
        <v>0.2</v>
      </c>
      <c r="L515" s="641">
        <v>4</v>
      </c>
      <c r="M515" s="695">
        <f t="shared" si="122"/>
        <v>0.8</v>
      </c>
      <c r="N515" s="923" t="s">
        <v>250</v>
      </c>
      <c r="O515" s="797">
        <v>0.18</v>
      </c>
      <c r="P515" s="660">
        <v>43244</v>
      </c>
      <c r="Q515" s="660">
        <v>43259</v>
      </c>
      <c r="R515" s="695">
        <f t="shared" si="123"/>
        <v>11.111111111111121</v>
      </c>
      <c r="S515" s="761">
        <f>IF(INDEX(Historical!$D$7:$D$1439,MATCH(B515,Historical!$B$7:$B$1446,0))=0,"n/a",(INDEX(Historical!$C$7:$C$1439,MATCH(B515,Historical!$B$7:$B$1446,0))/INDEX(Historical!$D$7:$D$1439,MATCH(B515,Historical!$B$7:$B$1446,0))-1)*100)</f>
        <v>10.638297872340452</v>
      </c>
      <c r="T515" s="761">
        <f>IF(INDEX(Historical!$F$7:$F$1432,MATCH(B515,Historical!$B$7:$B$1446,0))=0,"n/a",((INDEX(Historical!$C$7:$C$1439,MATCH(B515,Historical!$B$7:$B$1446,0))/INDEX(Historical!$F$7:$F$1432,MATCH(B515,Historical!$B$7:$B$1446,0)))^(1/3)-1)*100)</f>
        <v>4.9373944420962212</v>
      </c>
      <c r="U515" s="761">
        <f>IF(INDEX(Historical!$H$7:$H$1432,MATCH(B515,Historical!$B$7:$B$1446,0))=0,"n/a",((INDEX(Historical!$C$7:$C$1439,MATCH(B515,Historical!$B$7:$B$1446,0))/INDEX(Historical!$H$7:$H$1432,MATCH(B515,Historical!$B$7:$B$1446,0)))^(1/5)-1)*100)</f>
        <v>4.0358274630921898</v>
      </c>
      <c r="V515" s="761" t="str">
        <f>IF(INDEX(Historical!$O$7:$O$1432,MATCH(B515,Historical!$B$7:$B$1446,0))=0,"n/a",((INDEX(Historical!$C$7:$C$1439,MATCH(B515,Historical!$B$7:$B$1446,0))/INDEX(Historical!$O$7:$O$1432,MATCH(B515,Historical!$B$7:$B$1446,0)))^(1/10)-1)*100)</f>
        <v>n/a</v>
      </c>
      <c r="W515" s="762" t="str">
        <f t="shared" si="124"/>
        <v>n/a</v>
      </c>
      <c r="X515" s="763">
        <f t="shared" si="125"/>
        <v>6.6707891951937021E-2</v>
      </c>
      <c r="Y515" s="928"/>
      <c r="Z515" s="704">
        <f t="shared" si="126"/>
        <v>11.220196353436187</v>
      </c>
      <c r="AA515" s="937">
        <f t="shared" si="127"/>
        <v>13.050490883590463</v>
      </c>
      <c r="AB515" s="641">
        <v>12</v>
      </c>
      <c r="AC515" s="918">
        <v>7.13</v>
      </c>
      <c r="AD515" s="918">
        <v>2.27</v>
      </c>
      <c r="AE515" s="918">
        <v>2.48</v>
      </c>
      <c r="AF515" s="918">
        <v>2.68</v>
      </c>
      <c r="AG515" s="918">
        <v>21.9</v>
      </c>
      <c r="AH515" s="918">
        <v>14.399999999999999</v>
      </c>
      <c r="AI515" s="918">
        <v>32.979999999999997</v>
      </c>
      <c r="AJ515" s="918">
        <v>60.5</v>
      </c>
      <c r="AK515" s="918">
        <v>5.74</v>
      </c>
      <c r="AL515" s="930">
        <v>5140</v>
      </c>
      <c r="AM515" s="924">
        <v>0.5</v>
      </c>
      <c r="AN515" s="918">
        <v>0.19</v>
      </c>
      <c r="AO515" s="804">
        <f t="shared" si="128"/>
        <v>-8.1549105994343289</v>
      </c>
      <c r="AP515" s="805">
        <f t="shared" si="129"/>
        <v>4.895580284156134</v>
      </c>
      <c r="AQ515" s="938">
        <f t="shared" si="130"/>
        <v>24.67792385542382</v>
      </c>
      <c r="AR515" s="704">
        <f>INDEX(Historical!$C$7:$C$1439,MATCH(B515,Historical!$B$7:$B$1446,0))*IF(AH515="n/a",1.03,IF(AH515&lt;0,1.01,IF(AH515&gt;10,1.1,(1+AH515/100))))</f>
        <v>0.8580000000000001</v>
      </c>
      <c r="AS515" s="937">
        <f t="shared" si="131"/>
        <v>0.94380000000000019</v>
      </c>
      <c r="AT515" s="937">
        <f t="shared" si="137"/>
        <v>0.99797412000000008</v>
      </c>
      <c r="AU515" s="937">
        <f t="shared" si="137"/>
        <v>1.0552578344879999</v>
      </c>
      <c r="AV515" s="937">
        <f t="shared" si="137"/>
        <v>1.1158296341876111</v>
      </c>
      <c r="AW515" s="704">
        <f t="shared" si="132"/>
        <v>4.9708615886756107</v>
      </c>
      <c r="AX515" s="812">
        <f t="shared" si="133"/>
        <v>5.3421403424778191</v>
      </c>
      <c r="AY515" s="997">
        <v>1.35</v>
      </c>
      <c r="AZ515" s="924">
        <v>65.069999999999993</v>
      </c>
      <c r="BA515" s="924">
        <v>-24.21</v>
      </c>
      <c r="BB515" s="924">
        <v>12.540000000000001</v>
      </c>
      <c r="BC515" s="924">
        <v>12.540000000000001</v>
      </c>
      <c r="BE515" s="666">
        <v>2011</v>
      </c>
      <c r="BF515" s="948" t="e">
        <f>#VALUE!</f>
        <v>#VALUE!</v>
      </c>
      <c r="BG515" s="933">
        <v>15.4</v>
      </c>
    </row>
    <row r="516" spans="1:59" ht="11.25" customHeight="1" x14ac:dyDescent="0.2">
      <c r="A516" s="537" t="s">
        <v>1456</v>
      </c>
      <c r="B516" s="927" t="s">
        <v>1457</v>
      </c>
      <c r="C516" s="994" t="s">
        <v>108</v>
      </c>
      <c r="D516" s="994" t="s">
        <v>4372</v>
      </c>
      <c r="E516" s="794">
        <v>11</v>
      </c>
      <c r="F516" s="526">
        <v>315</v>
      </c>
      <c r="G516" s="526" t="s">
        <v>106</v>
      </c>
      <c r="H516" s="526" t="s">
        <v>106</v>
      </c>
      <c r="I516" s="926">
        <v>246.08</v>
      </c>
      <c r="J516" s="704">
        <f t="shared" si="121"/>
        <v>0.82899869960988293</v>
      </c>
      <c r="K516" s="929">
        <v>0.51</v>
      </c>
      <c r="L516" s="641">
        <v>4</v>
      </c>
      <c r="M516" s="695">
        <f t="shared" si="122"/>
        <v>2.04</v>
      </c>
      <c r="N516" s="923" t="s">
        <v>517</v>
      </c>
      <c r="O516" s="797">
        <v>0.42</v>
      </c>
      <c r="P516" s="917">
        <v>43508</v>
      </c>
      <c r="Q516" s="917">
        <v>43523</v>
      </c>
      <c r="R516" s="695">
        <f t="shared" si="123"/>
        <v>21.428571428571434</v>
      </c>
      <c r="S516" s="761">
        <f>IF(INDEX(Historical!$D$7:$D$1439,MATCH(B516,Historical!$B$7:$B$1446,0))=0,"n/a",(INDEX(Historical!$C$7:$C$1439,MATCH(B516,Historical!$B$7:$B$1446,0))/INDEX(Historical!$D$7:$D$1439,MATCH(B516,Historical!$B$7:$B$1446,0))-1)*100)</f>
        <v>27.27272727272727</v>
      </c>
      <c r="T516" s="761">
        <f>IF(INDEX(Historical!$F$7:$F$1432,MATCH(B516,Historical!$B$7:$B$1446,0))=0,"n/a",((INDEX(Historical!$C$7:$C$1439,MATCH(B516,Historical!$B$7:$B$1446,0))/INDEX(Historical!$F$7:$F$1432,MATCH(B516,Historical!$B$7:$B$1446,0)))^(1/3)-1)*100)</f>
        <v>28.057916498749425</v>
      </c>
      <c r="U516" s="761">
        <f>IF(INDEX(Historical!$H$7:$H$1432,MATCH(B516,Historical!$B$7:$B$1446,0))=0,"n/a",((INDEX(Historical!$C$7:$C$1439,MATCH(B516,Historical!$B$7:$B$1446,0))/INDEX(Historical!$H$7:$H$1432,MATCH(B516,Historical!$B$7:$B$1446,0)))^(1/5)-1)*100)</f>
        <v>26.433216777748171</v>
      </c>
      <c r="V516" s="761" t="str">
        <f>IF(INDEX(Historical!$O$7:$O$1432,MATCH(B516,Historical!$B$7:$B$1446,0))=0,"n/a",((INDEX(Historical!$C$7:$C$1439,MATCH(B516,Historical!$B$7:$B$1446,0))/INDEX(Historical!$O$7:$O$1432,MATCH(B516,Historical!$B$7:$B$1446,0)))^(1/10)-1)*100)</f>
        <v>n/a</v>
      </c>
      <c r="W516" s="762" t="str">
        <f t="shared" si="124"/>
        <v>n/a</v>
      </c>
      <c r="X516" s="763">
        <f t="shared" si="125"/>
        <v>1.3021289053077916</v>
      </c>
      <c r="Y516" s="927"/>
      <c r="Z516" s="704">
        <f t="shared" si="126"/>
        <v>44.736842105263165</v>
      </c>
      <c r="AA516" s="937">
        <f t="shared" si="127"/>
        <v>53.96491228070176</v>
      </c>
      <c r="AB516" s="641">
        <v>12</v>
      </c>
      <c r="AC516" s="918">
        <v>4.5599999999999996</v>
      </c>
      <c r="AD516" s="918">
        <v>4.0599999999999996</v>
      </c>
      <c r="AE516" s="918">
        <v>21.44</v>
      </c>
      <c r="AF516" s="918">
        <v>14.97</v>
      </c>
      <c r="AG516" s="918">
        <v>30.3</v>
      </c>
      <c r="AH516" s="918">
        <v>8.4</v>
      </c>
      <c r="AI516" s="918">
        <v>14.530000000000001</v>
      </c>
      <c r="AJ516" s="918">
        <v>20.3</v>
      </c>
      <c r="AK516" s="918">
        <v>13.3</v>
      </c>
      <c r="AL516" s="930">
        <v>9340</v>
      </c>
      <c r="AM516" s="924">
        <v>3.4000000000000004</v>
      </c>
      <c r="AN516" s="918">
        <v>0</v>
      </c>
      <c r="AO516" s="804">
        <f t="shared" si="128"/>
        <v>-26.702696803343706</v>
      </c>
      <c r="AP516" s="805">
        <f t="shared" si="129"/>
        <v>27.262215477358055</v>
      </c>
      <c r="AQ516" s="938">
        <f t="shared" si="130"/>
        <v>499.20493131115194</v>
      </c>
      <c r="AR516" s="704">
        <f>INDEX(Historical!$C$7:$C$1439,MATCH(B516,Historical!$B$7:$B$1446,0))*IF(AH516="n/a",1.03,IF(AH516&lt;0,1.01,IF(AH516&gt;10,1.1,(1+AH516/100))))</f>
        <v>1.8211200000000001</v>
      </c>
      <c r="AS516" s="937">
        <f t="shared" si="131"/>
        <v>2.0032320000000001</v>
      </c>
      <c r="AT516" s="937">
        <f t="shared" si="137"/>
        <v>2.2035552000000003</v>
      </c>
      <c r="AU516" s="937">
        <f t="shared" si="137"/>
        <v>2.4239107200000003</v>
      </c>
      <c r="AV516" s="937">
        <f t="shared" si="137"/>
        <v>2.6663017920000005</v>
      </c>
      <c r="AW516" s="704">
        <f t="shared" si="132"/>
        <v>11.118119712</v>
      </c>
      <c r="AX516" s="812">
        <f t="shared" si="133"/>
        <v>4.5180915604681404</v>
      </c>
      <c r="AY516" s="997">
        <v>0.18</v>
      </c>
      <c r="AZ516" s="924">
        <v>42.99</v>
      </c>
      <c r="BA516" s="924">
        <v>-1.54</v>
      </c>
      <c r="BB516" s="924">
        <v>7.46</v>
      </c>
      <c r="BC516" s="924">
        <v>18.16</v>
      </c>
      <c r="BE516" s="666">
        <v>2009</v>
      </c>
      <c r="BF516" s="948" t="e">
        <f>#VALUE!</f>
        <v>#VALUE!</v>
      </c>
      <c r="BG516" s="933">
        <v>27.1</v>
      </c>
    </row>
    <row r="517" spans="1:59" ht="11.25" customHeight="1" x14ac:dyDescent="0.2">
      <c r="A517" s="537" t="s">
        <v>1448</v>
      </c>
      <c r="B517" s="927" t="s">
        <v>1449</v>
      </c>
      <c r="C517" s="994" t="s">
        <v>108</v>
      </c>
      <c r="D517" s="994" t="s">
        <v>4376</v>
      </c>
      <c r="E517" s="794">
        <v>9</v>
      </c>
      <c r="F517" s="526">
        <v>361</v>
      </c>
      <c r="G517" s="526" t="s">
        <v>106</v>
      </c>
      <c r="H517" s="526" t="s">
        <v>106</v>
      </c>
      <c r="I517" s="926">
        <v>25.5</v>
      </c>
      <c r="J517" s="704">
        <f t="shared" si="121"/>
        <v>3.9215686274509802</v>
      </c>
      <c r="K517" s="929">
        <v>0.25</v>
      </c>
      <c r="L517" s="641">
        <v>4</v>
      </c>
      <c r="M517" s="695">
        <f t="shared" si="122"/>
        <v>1</v>
      </c>
      <c r="N517" s="923" t="s">
        <v>190</v>
      </c>
      <c r="O517" s="799">
        <v>0.23809523809523808</v>
      </c>
      <c r="P517" s="919">
        <v>43083</v>
      </c>
      <c r="Q517" s="919">
        <v>43103</v>
      </c>
      <c r="R517" s="695">
        <f t="shared" si="123"/>
        <v>5.0000000000000062</v>
      </c>
      <c r="S517" s="761">
        <f>IF(INDEX(Historical!$D$7:$D$1439,MATCH(B517,Historical!$B$7:$B$1446,0))=0,"n/a",(INDEX(Historical!$C$7:$C$1439,MATCH(B517,Historical!$B$7:$B$1446,0))/INDEX(Historical!$D$7:$D$1439,MATCH(B517,Historical!$B$7:$B$1446,0))-1)*100)</f>
        <v>5.0000000000000044</v>
      </c>
      <c r="T517" s="761">
        <f>IF(INDEX(Historical!$F$7:$F$1432,MATCH(B517,Historical!$B$7:$B$1446,0))=0,"n/a",((INDEX(Historical!$C$7:$C$1439,MATCH(B517,Historical!$B$7:$B$1446,0))/INDEX(Historical!$F$7:$F$1432,MATCH(B517,Historical!$B$7:$B$1446,0)))^(1/3)-1)*100)</f>
        <v>9.4879784971972256</v>
      </c>
      <c r="U517" s="761">
        <f>IF(INDEX(Historical!$H$7:$H$1432,MATCH(B517,Historical!$B$7:$B$1446,0))=0,"n/a",((INDEX(Historical!$C$7:$C$1439,MATCH(B517,Historical!$B$7:$B$1446,0))/INDEX(Historical!$H$7:$H$1432,MATCH(B517,Historical!$B$7:$B$1446,0)))^(1/5)-1)*100)</f>
        <v>11.842691472014465</v>
      </c>
      <c r="V517" s="761">
        <f>IF(INDEX(Historical!$O$7:$O$1432,MATCH(B517,Historical!$B$7:$B$1446,0))=0,"n/a",((INDEX(Historical!$C$7:$C$1439,MATCH(B517,Historical!$B$7:$B$1446,0))/INDEX(Historical!$O$7:$O$1432,MATCH(B517,Historical!$B$7:$B$1446,0)))^(1/10)-1)*100)</f>
        <v>12.616994313374752</v>
      </c>
      <c r="W517" s="762">
        <f t="shared" si="124"/>
        <v>0.93863016641455721</v>
      </c>
      <c r="X517" s="763" t="str">
        <f t="shared" si="125"/>
        <v>n/a</v>
      </c>
      <c r="Y517" s="724" t="s">
        <v>440</v>
      </c>
      <c r="Z517" s="704" t="str">
        <f t="shared" si="126"/>
        <v>n/a</v>
      </c>
      <c r="AA517" s="937" t="str">
        <f t="shared" si="127"/>
        <v>n/a</v>
      </c>
      <c r="AB517" s="641">
        <v>12</v>
      </c>
      <c r="AC517" s="918" t="s">
        <v>137</v>
      </c>
      <c r="AD517" s="918" t="s">
        <v>137</v>
      </c>
      <c r="AE517" s="918" t="s">
        <v>137</v>
      </c>
      <c r="AF517" s="920" t="s">
        <v>137</v>
      </c>
      <c r="AG517" s="918" t="s">
        <v>137</v>
      </c>
      <c r="AH517" s="918" t="s">
        <v>137</v>
      </c>
      <c r="AI517" s="918" t="s">
        <v>137</v>
      </c>
      <c r="AJ517" s="918" t="s">
        <v>137</v>
      </c>
      <c r="AK517" s="918" t="s">
        <v>137</v>
      </c>
      <c r="AL517" s="930" t="s">
        <v>137</v>
      </c>
      <c r="AM517" s="924" t="s">
        <v>137</v>
      </c>
      <c r="AN517" s="918" t="s">
        <v>137</v>
      </c>
      <c r="AO517" s="804" t="str">
        <f t="shared" si="128"/>
        <v>n/a</v>
      </c>
      <c r="AP517" s="805">
        <f t="shared" si="129"/>
        <v>15.764260099465446</v>
      </c>
      <c r="AQ517" s="938" t="str">
        <f t="shared" si="130"/>
        <v>n/a</v>
      </c>
      <c r="AR517" s="704">
        <f>INDEX(Historical!$C$7:$C$1439,MATCH(B517,Historical!$B$7:$B$1446,0))*IF(AH517="n/a",1.03,IF(AH517&lt;0,1.01,IF(AH517&gt;10,1.1,(1+AH517/100))))</f>
        <v>1.03</v>
      </c>
      <c r="AS517" s="937">
        <f t="shared" si="131"/>
        <v>1.0609</v>
      </c>
      <c r="AT517" s="937">
        <f t="shared" si="137"/>
        <v>1.092727</v>
      </c>
      <c r="AU517" s="937">
        <f t="shared" si="137"/>
        <v>1.1255088100000001</v>
      </c>
      <c r="AV517" s="937">
        <f t="shared" si="137"/>
        <v>1.1592740743000001</v>
      </c>
      <c r="AW517" s="704">
        <f t="shared" si="132"/>
        <v>5.4684098842999997</v>
      </c>
      <c r="AX517" s="812">
        <f t="shared" si="133"/>
        <v>21.444744644313722</v>
      </c>
      <c r="AY517" s="997" t="s">
        <v>137</v>
      </c>
      <c r="AZ517" s="924" t="s">
        <v>137</v>
      </c>
      <c r="BA517" s="924" t="s">
        <v>137</v>
      </c>
      <c r="BB517" s="924" t="s">
        <v>137</v>
      </c>
      <c r="BC517" s="924" t="s">
        <v>137</v>
      </c>
      <c r="BD517" s="963" t="s">
        <v>4301</v>
      </c>
      <c r="BE517" s="666">
        <v>2010</v>
      </c>
      <c r="BF517" s="948" t="e">
        <f>#VALUE!</f>
        <v>#VALUE!</v>
      </c>
      <c r="BG517" s="933" t="s">
        <v>137</v>
      </c>
    </row>
    <row r="518" spans="1:59" ht="11.25" customHeight="1" x14ac:dyDescent="0.2">
      <c r="A518" s="611" t="s">
        <v>1289</v>
      </c>
      <c r="B518" s="927" t="s">
        <v>1290</v>
      </c>
      <c r="C518" s="994" t="s">
        <v>112</v>
      </c>
      <c r="D518" s="994" t="s">
        <v>4359</v>
      </c>
      <c r="E518" s="794">
        <v>7</v>
      </c>
      <c r="F518" s="526">
        <v>625</v>
      </c>
      <c r="G518" s="526" t="s">
        <v>106</v>
      </c>
      <c r="H518" s="526" t="s">
        <v>106</v>
      </c>
      <c r="I518" s="918">
        <v>35.18</v>
      </c>
      <c r="J518" s="704">
        <f t="shared" si="121"/>
        <v>2.2455940875497444</v>
      </c>
      <c r="K518" s="929">
        <v>0.19750000000000001</v>
      </c>
      <c r="L518" s="641">
        <v>4</v>
      </c>
      <c r="M518" s="695">
        <f t="shared" si="122"/>
        <v>0.79</v>
      </c>
      <c r="N518" s="923" t="s">
        <v>493</v>
      </c>
      <c r="O518" s="797">
        <v>0.18</v>
      </c>
      <c r="P518" s="917">
        <v>43342</v>
      </c>
      <c r="Q518" s="917">
        <v>43388</v>
      </c>
      <c r="R518" s="695">
        <f t="shared" si="123"/>
        <v>9.7222222222222303</v>
      </c>
      <c r="S518" s="761">
        <f>IF(INDEX(Historical!$D$7:$D$1439,MATCH(B518,Historical!$B$7:$B$1446,0))=0,"n/a",(INDEX(Historical!$C$7:$C$1439,MATCH(B518,Historical!$B$7:$B$1446,0))/INDEX(Historical!$D$7:$D$1439,MATCH(B518,Historical!$B$7:$B$1446,0))-1)*100)</f>
        <v>6.8840579710145011</v>
      </c>
      <c r="T518" s="761">
        <f>IF(INDEX(Historical!$F$7:$F$1432,MATCH(B518,Historical!$B$7:$B$1446,0))=0,"n/a",((INDEX(Historical!$C$7:$C$1439,MATCH(B518,Historical!$B$7:$B$1446,0))/INDEX(Historical!$F$7:$F$1432,MATCH(B518,Historical!$B$7:$B$1446,0)))^(1/3)-1)*100)</f>
        <v>9.1269589693240061</v>
      </c>
      <c r="U518" s="761">
        <f>IF(INDEX(Historical!$H$7:$H$1432,MATCH(B518,Historical!$B$7:$B$1446,0))=0,"n/a",((INDEX(Historical!$C$7:$C$1439,MATCH(B518,Historical!$B$7:$B$1446,0))/INDEX(Historical!$H$7:$H$1432,MATCH(B518,Historical!$B$7:$B$1446,0)))^(1/5)-1)*100)</f>
        <v>9.1977482660523524</v>
      </c>
      <c r="V518" s="761">
        <f>IF(INDEX(Historical!$O$7:$O$1432,MATCH(B518,Historical!$B$7:$B$1446,0))=0,"n/a",((INDEX(Historical!$C$7:$C$1439,MATCH(B518,Historical!$B$7:$B$1446,0))/INDEX(Historical!$O$7:$O$1432,MATCH(B518,Historical!$B$7:$B$1446,0)))^(1/10)-1)*100)</f>
        <v>7.6767493355860195</v>
      </c>
      <c r="W518" s="762">
        <f t="shared" si="124"/>
        <v>1.19813059720677</v>
      </c>
      <c r="X518" s="763">
        <f t="shared" si="125"/>
        <v>0.85960264168713585</v>
      </c>
      <c r="Y518" s="927"/>
      <c r="Z518" s="704">
        <f t="shared" si="126"/>
        <v>37.799043062200958</v>
      </c>
      <c r="AA518" s="937">
        <f t="shared" si="127"/>
        <v>16.832535885167466</v>
      </c>
      <c r="AB518" s="641">
        <v>5</v>
      </c>
      <c r="AC518" s="918">
        <v>2.09</v>
      </c>
      <c r="AD518" s="918" t="s">
        <v>137</v>
      </c>
      <c r="AE518" s="918">
        <v>0.87</v>
      </c>
      <c r="AF518" s="918">
        <v>3.04</v>
      </c>
      <c r="AG518" s="918">
        <v>19.5</v>
      </c>
      <c r="AH518" s="918">
        <v>-5.8000000000000007</v>
      </c>
      <c r="AI518" s="918">
        <v>13.33</v>
      </c>
      <c r="AJ518" s="918">
        <v>10.7</v>
      </c>
      <c r="AK518" s="918" t="s">
        <v>137</v>
      </c>
      <c r="AL518" s="930">
        <v>2140</v>
      </c>
      <c r="AM518" s="924">
        <v>0.3</v>
      </c>
      <c r="AN518" s="918">
        <v>0.41</v>
      </c>
      <c r="AO518" s="804">
        <f t="shared" si="128"/>
        <v>-5.3891935315653701</v>
      </c>
      <c r="AP518" s="805">
        <f t="shared" si="129"/>
        <v>11.443342353602096</v>
      </c>
      <c r="AQ518" s="938">
        <f t="shared" si="130"/>
        <v>50.806585607612845</v>
      </c>
      <c r="AR518" s="704">
        <f>INDEX(Historical!$C$7:$C$1439,MATCH(B518,Historical!$B$7:$B$1446,0))*IF(AH518="n/a",1.03,IF(AH518&lt;0,1.01,IF(AH518&gt;10,1.1,(1+AH518/100))))</f>
        <v>0.74487500000000006</v>
      </c>
      <c r="AS518" s="937">
        <f t="shared" si="131"/>
        <v>0.8193625000000001</v>
      </c>
      <c r="AT518" s="937">
        <f t="shared" si="137"/>
        <v>0.84394337500000016</v>
      </c>
      <c r="AU518" s="937">
        <f t="shared" si="137"/>
        <v>0.86926167625000017</v>
      </c>
      <c r="AV518" s="937">
        <f t="shared" si="137"/>
        <v>0.89533952653750015</v>
      </c>
      <c r="AW518" s="704">
        <f t="shared" si="132"/>
        <v>4.1727820777875007</v>
      </c>
      <c r="AX518" s="812">
        <f t="shared" si="133"/>
        <v>11.861233876598922</v>
      </c>
      <c r="AY518" s="997">
        <v>1.47</v>
      </c>
      <c r="AZ518" s="924">
        <v>22.75</v>
      </c>
      <c r="BA518" s="924">
        <v>-13.459999999999999</v>
      </c>
      <c r="BB518" s="924">
        <v>-0.54</v>
      </c>
      <c r="BC518" s="924">
        <v>-0.45999999999999996</v>
      </c>
      <c r="BE518" s="666">
        <v>2012</v>
      </c>
      <c r="BF518" s="948" t="e">
        <f>#VALUE!</f>
        <v>#VALUE!</v>
      </c>
      <c r="BG518" s="933">
        <v>8.9</v>
      </c>
    </row>
    <row r="519" spans="1:59" s="840" customFormat="1" ht="11.25" customHeight="1" x14ac:dyDescent="0.2">
      <c r="A519" s="699" t="s">
        <v>1460</v>
      </c>
      <c r="B519" s="848" t="s">
        <v>1461</v>
      </c>
      <c r="C519" s="994" t="s">
        <v>108</v>
      </c>
      <c r="D519" s="994" t="s">
        <v>118</v>
      </c>
      <c r="E519" s="820">
        <v>9</v>
      </c>
      <c r="F519" s="526">
        <v>381</v>
      </c>
      <c r="G519" s="1151" t="s">
        <v>115</v>
      </c>
      <c r="H519" s="1151" t="s">
        <v>115</v>
      </c>
      <c r="I519" s="821">
        <v>93.9</v>
      </c>
      <c r="J519" s="822">
        <f t="shared" ref="J519:J582" si="138">(M519/I519)*100</f>
        <v>1.7678381256656015</v>
      </c>
      <c r="K519" s="823">
        <v>0.41499999999999998</v>
      </c>
      <c r="L519" s="824">
        <v>4</v>
      </c>
      <c r="M519" s="825">
        <f t="shared" ref="M519:M582" si="139">K519*L519</f>
        <v>1.66</v>
      </c>
      <c r="N519" s="826" t="s">
        <v>107</v>
      </c>
      <c r="O519" s="827">
        <v>0.375</v>
      </c>
      <c r="P519" s="828">
        <v>43291</v>
      </c>
      <c r="Q519" s="828">
        <v>43327</v>
      </c>
      <c r="R519" s="825">
        <f t="shared" ref="R519:R582" si="140">(K519-O519)/O519*100</f>
        <v>10.666666666666663</v>
      </c>
      <c r="S519" s="761">
        <f>IF(INDEX(Historical!$D$7:$D$1439,MATCH(B519,Historical!$B$7:$B$1446,0))=0,"n/a",(INDEX(Historical!$C$7:$C$1439,MATCH(B519,Historical!$B$7:$B$1446,0))/INDEX(Historical!$D$7:$D$1439,MATCH(B519,Historical!$B$7:$B$1446,0))-1)*100)</f>
        <v>10.489510489510479</v>
      </c>
      <c r="T519" s="761">
        <f>IF(INDEX(Historical!$F$7:$F$1432,MATCH(B519,Historical!$B$7:$B$1446,0))=0,"n/a",((INDEX(Historical!$C$7:$C$1439,MATCH(B519,Historical!$B$7:$B$1446,0))/INDEX(Historical!$F$7:$F$1432,MATCH(B519,Historical!$B$7:$B$1446,0)))^(1/3)-1)*100)</f>
        <v>10.219480540253834</v>
      </c>
      <c r="U519" s="761">
        <f>IF(INDEX(Historical!$H$7:$H$1432,MATCH(B519,Historical!$B$7:$B$1446,0))=0,"n/a",((INDEX(Historical!$C$7:$C$1439,MATCH(B519,Historical!$B$7:$B$1446,0))/INDEX(Historical!$H$7:$H$1432,MATCH(B519,Historical!$B$7:$B$1446,0)))^(1/5)-1)*100)</f>
        <v>10.478347805926491</v>
      </c>
      <c r="V519" s="761">
        <f>IF(INDEX(Historical!$O$7:$O$1432,MATCH(B519,Historical!$B$7:$B$1446,0))=0,"n/a",((INDEX(Historical!$C$7:$C$1439,MATCH(B519,Historical!$B$7:$B$1446,0))/INDEX(Historical!$O$7:$O$1432,MATCH(B519,Historical!$B$7:$B$1446,0)))^(1/10)-1)*100)</f>
        <v>7.0426149595711474</v>
      </c>
      <c r="W519" s="829">
        <f t="shared" ref="W519:W582" si="141">IF(OR(U519&lt;=0,U519="n/a",V519&lt;=0,V519="n/a"),"n/a",U519/V519)</f>
        <v>1.4878490256926611</v>
      </c>
      <c r="X519" s="830">
        <f t="shared" ref="X519:X582" si="142">IF(OR(AJ519&lt;=0,AJ519="n/a",U519&lt;=0,U519="n/a"),"n/a",U519/AJ519)</f>
        <v>1.7759911535468631</v>
      </c>
      <c r="Y519" s="845"/>
      <c r="Z519" s="822">
        <f t="shared" ref="Z519:Z582" si="143">IF(OR(AC519&lt;0.01,AC519="n/a"),"n/a",M519/AC519*100)</f>
        <v>51.713395638629279</v>
      </c>
      <c r="AA519" s="832">
        <f t="shared" ref="AA519:AA582" si="144">IF(OR(AC519&lt;0.01,AC519="n/a"),"n/a",I519/AC519)</f>
        <v>29.252336448598133</v>
      </c>
      <c r="AB519" s="824">
        <v>12</v>
      </c>
      <c r="AC519" s="833">
        <v>3.21</v>
      </c>
      <c r="AD519" s="833">
        <v>3.23</v>
      </c>
      <c r="AE519" s="833">
        <v>3.21</v>
      </c>
      <c r="AF519" s="833">
        <v>6.33</v>
      </c>
      <c r="AG519" s="833">
        <v>21.6</v>
      </c>
      <c r="AH519" s="833">
        <v>-14.299999999999999</v>
      </c>
      <c r="AI519" s="833">
        <v>10.029999999999999</v>
      </c>
      <c r="AJ519" s="833">
        <v>5.8999999999999995</v>
      </c>
      <c r="AK519" s="833">
        <v>9.0399999999999991</v>
      </c>
      <c r="AL519" s="834">
        <v>47950</v>
      </c>
      <c r="AM519" s="835">
        <v>0.1</v>
      </c>
      <c r="AN519" s="833">
        <v>0.78</v>
      </c>
      <c r="AO519" s="836">
        <f t="shared" ref="AO519:AO582" si="145">IF(U519="n/a","n/a",IF(AA519&lt;0,"n/a",IF(AA519="n/a","n/a",J519+U519-AA519)))</f>
        <v>-17.006150517006041</v>
      </c>
      <c r="AP519" s="837">
        <f t="shared" ref="AP519:AP582" si="146">IF(U519="n/a","n/a",J519+U519)</f>
        <v>12.246185931592093</v>
      </c>
      <c r="AQ519" s="838">
        <f t="shared" ref="AQ519:AQ582" si="147">IF(OR(AC519&lt;0.01,AF519="n/a"),"n/a",(I519/SQRT(22.5*AC519*(I519/AF519))-1)*100)</f>
        <v>186.87379317170598</v>
      </c>
      <c r="AR519" s="704">
        <f>INDEX(Historical!$C$7:$C$1439,MATCH(B519,Historical!$B$7:$B$1446,0))*IF(AH519="n/a",1.03,IF(AH519&lt;0,1.01,IF(AH519&gt;10,1.1,(1+AH519/100))))</f>
        <v>1.5958000000000001</v>
      </c>
      <c r="AS519" s="832">
        <f t="shared" ref="AS519:AS582" si="148">IF($AI519="n/a",1.03*AR519,IF($AI519&lt;0,1.01*AR519,IF($AI519&gt;10,1.1*AR519,(1+$AI519/100)*AR519)))</f>
        <v>1.7553800000000002</v>
      </c>
      <c r="AT519" s="832">
        <f t="shared" si="137"/>
        <v>1.9140663520000003</v>
      </c>
      <c r="AU519" s="832">
        <f t="shared" si="137"/>
        <v>2.0870979502208002</v>
      </c>
      <c r="AV519" s="832">
        <f t="shared" si="137"/>
        <v>2.2757716049207608</v>
      </c>
      <c r="AW519" s="822">
        <f t="shared" ref="AW519:AW582" si="149">SUM(AR519:AV519)</f>
        <v>9.6281159071415612</v>
      </c>
      <c r="AX519" s="839">
        <f t="shared" ref="AX519:AX582" si="150">AW519/I519*100</f>
        <v>10.253584565645966</v>
      </c>
      <c r="AY519" s="998">
        <v>0.86</v>
      </c>
      <c r="AZ519" s="835">
        <v>26.38</v>
      </c>
      <c r="BA519" s="835">
        <v>-1.1199999999999999</v>
      </c>
      <c r="BB519" s="835">
        <v>4.42</v>
      </c>
      <c r="BC519" s="835">
        <v>10.25</v>
      </c>
      <c r="BD519" s="964"/>
      <c r="BE519" s="666">
        <v>2010</v>
      </c>
      <c r="BF519" s="948" t="e">
        <f t="shared" ref="BF519" si="151">#VALUE!</f>
        <v>#VALUE!</v>
      </c>
      <c r="BG519" s="895">
        <v>7.7</v>
      </c>
    </row>
    <row r="520" spans="1:59" ht="11.25" customHeight="1" x14ac:dyDescent="0.2">
      <c r="A520" s="537" t="s">
        <v>109</v>
      </c>
      <c r="B520" s="927" t="s">
        <v>110</v>
      </c>
      <c r="C520" s="994" t="s">
        <v>112</v>
      </c>
      <c r="D520" s="994" t="s">
        <v>4398</v>
      </c>
      <c r="E520" s="794">
        <v>61</v>
      </c>
      <c r="F520" s="526">
        <v>8</v>
      </c>
      <c r="G520" s="526" t="s">
        <v>37</v>
      </c>
      <c r="H520" s="526" t="s">
        <v>37</v>
      </c>
      <c r="I520" s="918">
        <v>207.78</v>
      </c>
      <c r="J520" s="704">
        <f t="shared" si="138"/>
        <v>2.7721628645682932</v>
      </c>
      <c r="K520" s="929">
        <v>1.44</v>
      </c>
      <c r="L520" s="641">
        <v>4</v>
      </c>
      <c r="M520" s="695">
        <f t="shared" si="139"/>
        <v>5.76</v>
      </c>
      <c r="N520" s="923" t="s">
        <v>111</v>
      </c>
      <c r="O520" s="797">
        <v>1.36</v>
      </c>
      <c r="P520" s="917">
        <v>43510</v>
      </c>
      <c r="Q520" s="917">
        <v>43536</v>
      </c>
      <c r="R520" s="695">
        <f t="shared" si="140"/>
        <v>5.8823529411764595</v>
      </c>
      <c r="S520" s="761">
        <f>IF(INDEX(Historical!$D$7:$D$1439,MATCH(B520,Historical!$B$7:$B$1446,0))=0,"n/a",(INDEX(Historical!$C$7:$C$1439,MATCH(B520,Historical!$B$7:$B$1446,0))/INDEX(Historical!$D$7:$D$1439,MATCH(B520,Historical!$B$7:$B$1446,0))-1)*100)</f>
        <v>15.744680851063841</v>
      </c>
      <c r="T520" s="761">
        <f>IF(INDEX(Historical!$F$7:$F$1432,MATCH(B520,Historical!$B$7:$B$1446,0))=0,"n/a",((INDEX(Historical!$C$7:$C$1439,MATCH(B520,Historical!$B$7:$B$1446,0))/INDEX(Historical!$F$7:$F$1432,MATCH(B520,Historical!$B$7:$B$1446,0)))^(1/3)-1)*100)</f>
        <v>9.8849835900442162</v>
      </c>
      <c r="U520" s="761">
        <f>IF(INDEX(Historical!$H$7:$H$1432,MATCH(B520,Historical!$B$7:$B$1446,0))=0,"n/a",((INDEX(Historical!$C$7:$C$1439,MATCH(B520,Historical!$B$7:$B$1446,0))/INDEX(Historical!$H$7:$H$1432,MATCH(B520,Historical!$B$7:$B$1446,0)))^(1/5)-1)*100)</f>
        <v>16.453631622684096</v>
      </c>
      <c r="V520" s="761">
        <f>IF(INDEX(Historical!$O$7:$O$1432,MATCH(B520,Historical!$B$7:$B$1446,0))=0,"n/a",((INDEX(Historical!$C$7:$C$1439,MATCH(B520,Historical!$B$7:$B$1446,0))/INDEX(Historical!$O$7:$O$1432,MATCH(B520,Historical!$B$7:$B$1446,0)))^(1/10)-1)*100)</f>
        <v>10.524075385601739</v>
      </c>
      <c r="W520" s="762">
        <f t="shared" si="141"/>
        <v>1.5634277615679888</v>
      </c>
      <c r="X520" s="763">
        <f t="shared" si="142"/>
        <v>2.5708799410443897</v>
      </c>
      <c r="Y520" s="927"/>
      <c r="Z520" s="704">
        <f t="shared" si="143"/>
        <v>62.676822633297057</v>
      </c>
      <c r="AA520" s="937">
        <f t="shared" si="144"/>
        <v>22.609357997823722</v>
      </c>
      <c r="AB520" s="641">
        <v>12</v>
      </c>
      <c r="AC520" s="918">
        <v>9.19</v>
      </c>
      <c r="AD520" s="918">
        <v>3.17</v>
      </c>
      <c r="AE520" s="918">
        <v>3.74</v>
      </c>
      <c r="AF520" s="918">
        <v>12.32</v>
      </c>
      <c r="AG520" s="918">
        <v>51.7</v>
      </c>
      <c r="AH520" s="918">
        <v>0.1</v>
      </c>
      <c r="AI520" s="918">
        <v>8.0299999999999994</v>
      </c>
      <c r="AJ520" s="918">
        <v>6.4</v>
      </c>
      <c r="AK520" s="918">
        <v>7.1400000000000006</v>
      </c>
      <c r="AL520" s="930">
        <v>122530</v>
      </c>
      <c r="AM520" s="924">
        <v>0.1</v>
      </c>
      <c r="AN520" s="918">
        <v>1.49</v>
      </c>
      <c r="AO520" s="804">
        <f t="shared" si="145"/>
        <v>-3.3835635105713315</v>
      </c>
      <c r="AP520" s="805">
        <f t="shared" si="146"/>
        <v>19.22579448725239</v>
      </c>
      <c r="AQ520" s="938">
        <f t="shared" si="147"/>
        <v>251.85053047072148</v>
      </c>
      <c r="AR520" s="704">
        <f>INDEX(Historical!$C$7:$C$1439,MATCH(B520,Historical!$B$7:$B$1446,0))*IF(AH520="n/a",1.03,IF(AH520&lt;0,1.01,IF(AH520&gt;10,1.1,(1+AH520/100))))</f>
        <v>5.4454399999999996</v>
      </c>
      <c r="AS520" s="937">
        <f t="shared" si="148"/>
        <v>5.8827088319999996</v>
      </c>
      <c r="AT520" s="937">
        <f t="shared" si="137"/>
        <v>6.3027342426047994</v>
      </c>
      <c r="AU520" s="937">
        <f t="shared" si="137"/>
        <v>6.7527494675267814</v>
      </c>
      <c r="AV520" s="937">
        <f t="shared" si="137"/>
        <v>7.234895779508193</v>
      </c>
      <c r="AW520" s="704">
        <f t="shared" si="149"/>
        <v>31.618528321639772</v>
      </c>
      <c r="AX520" s="812">
        <f t="shared" si="150"/>
        <v>15.217310771796983</v>
      </c>
      <c r="AY520" s="997">
        <v>1.04</v>
      </c>
      <c r="AZ520" s="924">
        <v>17.48</v>
      </c>
      <c r="BA520" s="924">
        <v>-6.2700000000000005</v>
      </c>
      <c r="BB520" s="924">
        <v>2.1800000000000002</v>
      </c>
      <c r="BC520" s="924">
        <v>2.98</v>
      </c>
      <c r="BE520" s="666">
        <v>1959</v>
      </c>
      <c r="BF520" s="948" t="e">
        <f>#VALUE!</f>
        <v>#VALUE!</v>
      </c>
      <c r="BG520" s="933">
        <v>14.299999999999999</v>
      </c>
    </row>
    <row r="521" spans="1:59" ht="11.25" customHeight="1" x14ac:dyDescent="0.2">
      <c r="A521" s="537" t="s">
        <v>673</v>
      </c>
      <c r="B521" s="927" t="s">
        <v>674</v>
      </c>
      <c r="C521" s="994" t="s">
        <v>179</v>
      </c>
      <c r="D521" s="994" t="s">
        <v>4374</v>
      </c>
      <c r="E521" s="794">
        <v>19</v>
      </c>
      <c r="F521" s="526">
        <v>174</v>
      </c>
      <c r="G521" s="526" t="s">
        <v>106</v>
      </c>
      <c r="H521" s="526" t="s">
        <v>106</v>
      </c>
      <c r="I521" s="926">
        <v>60.63</v>
      </c>
      <c r="J521" s="704">
        <f t="shared" si="138"/>
        <v>6.5809005442850079</v>
      </c>
      <c r="K521" s="935">
        <v>0.99750000000000005</v>
      </c>
      <c r="L521" s="641">
        <v>4</v>
      </c>
      <c r="M521" s="695">
        <f t="shared" si="139"/>
        <v>3.99</v>
      </c>
      <c r="N521" s="923" t="s">
        <v>107</v>
      </c>
      <c r="O521" s="798">
        <v>0.97750000000000004</v>
      </c>
      <c r="P521" s="917">
        <v>43502</v>
      </c>
      <c r="Q521" s="917">
        <v>43510</v>
      </c>
      <c r="R521" s="695">
        <f t="shared" si="140"/>
        <v>2.0460358056266004</v>
      </c>
      <c r="S521" s="761">
        <f>IF(INDEX(Historical!$D$7:$D$1439,MATCH(B521,Historical!$B$7:$B$1446,0))=0,"n/a",(INDEX(Historical!$C$7:$C$1439,MATCH(B521,Historical!$B$7:$B$1446,0))/INDEX(Historical!$D$7:$D$1439,MATCH(B521,Historical!$B$7:$B$1446,0))-1)*100)</f>
        <v>7.6650106458481249</v>
      </c>
      <c r="T521" s="761">
        <f>IF(INDEX(Historical!$F$7:$F$1432,MATCH(B521,Historical!$B$7:$B$1446,0))=0,"n/a",((INDEX(Historical!$C$7:$C$1439,MATCH(B521,Historical!$B$7:$B$1446,0))/INDEX(Historical!$F$7:$F$1432,MATCH(B521,Historical!$B$7:$B$1446,0)))^(1/3)-1)*100)</f>
        <v>9.1680811549087693</v>
      </c>
      <c r="U521" s="761">
        <f>IF(INDEX(Historical!$H$7:$H$1432,MATCH(B521,Historical!$B$7:$B$1446,0))=0,"n/a",((INDEX(Historical!$C$7:$C$1439,MATCH(B521,Historical!$B$7:$B$1446,0))/INDEX(Historical!$H$7:$H$1432,MATCH(B521,Historical!$B$7:$B$1446,0)))^(1/5)-1)*100)</f>
        <v>12.575717597746516</v>
      </c>
      <c r="V521" s="761">
        <f>IF(INDEX(Historical!$O$7:$O$1432,MATCH(B521,Historical!$B$7:$B$1446,0))=0,"n/a",((INDEX(Historical!$C$7:$C$1439,MATCH(B521,Historical!$B$7:$B$1446,0))/INDEX(Historical!$O$7:$O$1432,MATCH(B521,Historical!$B$7:$B$1446,0)))^(1/10)-1)*100)</f>
        <v>10.791577584678326</v>
      </c>
      <c r="W521" s="762">
        <f t="shared" si="141"/>
        <v>1.1653270802223836</v>
      </c>
      <c r="X521" s="763">
        <f t="shared" si="142"/>
        <v>0.70255405574002894</v>
      </c>
      <c r="Y521" s="928"/>
      <c r="Z521" s="704">
        <f t="shared" si="143"/>
        <v>68.321917808219183</v>
      </c>
      <c r="AA521" s="937">
        <f t="shared" si="144"/>
        <v>10.381849315068493</v>
      </c>
      <c r="AB521" s="641">
        <v>12</v>
      </c>
      <c r="AC521" s="918">
        <v>5.84</v>
      </c>
      <c r="AD521" s="918">
        <v>1.92</v>
      </c>
      <c r="AE521" s="918">
        <v>4.96</v>
      </c>
      <c r="AF521" s="918">
        <v>5.24</v>
      </c>
      <c r="AG521" s="918">
        <v>56.3</v>
      </c>
      <c r="AH521" s="918">
        <v>53.2</v>
      </c>
      <c r="AI521" s="918">
        <v>10.82</v>
      </c>
      <c r="AJ521" s="918">
        <v>17.899999999999999</v>
      </c>
      <c r="AK521" s="918">
        <v>5.42</v>
      </c>
      <c r="AL521" s="930">
        <v>14020</v>
      </c>
      <c r="AM521" s="924">
        <v>0.3</v>
      </c>
      <c r="AN521" s="918">
        <v>1.62</v>
      </c>
      <c r="AO521" s="804">
        <f t="shared" si="145"/>
        <v>8.7747688269630331</v>
      </c>
      <c r="AP521" s="805">
        <f t="shared" si="146"/>
        <v>19.156618142031526</v>
      </c>
      <c r="AQ521" s="938">
        <f t="shared" si="147"/>
        <v>55.493323059164609</v>
      </c>
      <c r="AR521" s="704">
        <f>INDEX(Historical!$C$7:$C$1439,MATCH(B521,Historical!$B$7:$B$1446,0))*IF(AH521="n/a",1.03,IF(AH521&lt;0,1.01,IF(AH521&gt;10,1.1,(1+AH521/100))))</f>
        <v>4.1717500000000003</v>
      </c>
      <c r="AS521" s="937">
        <f t="shared" si="148"/>
        <v>4.5889250000000006</v>
      </c>
      <c r="AT521" s="937">
        <f t="shared" si="137"/>
        <v>4.8376447350000005</v>
      </c>
      <c r="AU521" s="937">
        <f t="shared" si="137"/>
        <v>5.0998450796370003</v>
      </c>
      <c r="AV521" s="937">
        <f t="shared" si="137"/>
        <v>5.3762566829533256</v>
      </c>
      <c r="AW521" s="704">
        <f t="shared" si="149"/>
        <v>24.074421497590325</v>
      </c>
      <c r="AX521" s="812">
        <f t="shared" si="150"/>
        <v>39.707111162114998</v>
      </c>
      <c r="AY521" s="997">
        <v>0.83</v>
      </c>
      <c r="AZ521" s="924">
        <v>11.76</v>
      </c>
      <c r="BA521" s="924">
        <v>-16.830000000000002</v>
      </c>
      <c r="BB521" s="924">
        <v>0.33</v>
      </c>
      <c r="BC521" s="924">
        <v>-5.7</v>
      </c>
      <c r="BE521" s="666">
        <v>2001</v>
      </c>
      <c r="BF521" s="948" t="e">
        <f>#VALUE!</f>
        <v>#VALUE!</v>
      </c>
      <c r="BG521" s="933">
        <v>17.599999999999998</v>
      </c>
    </row>
    <row r="522" spans="1:59" ht="11.25" customHeight="1" x14ac:dyDescent="0.2">
      <c r="A522" s="630" t="s">
        <v>4032</v>
      </c>
      <c r="B522" s="927" t="s">
        <v>4033</v>
      </c>
      <c r="C522" s="994" t="s">
        <v>108</v>
      </c>
      <c r="D522" s="994" t="s">
        <v>4376</v>
      </c>
      <c r="E522" s="794">
        <v>6</v>
      </c>
      <c r="F522" s="526">
        <v>749</v>
      </c>
      <c r="G522" s="526" t="s">
        <v>106</v>
      </c>
      <c r="H522" s="526" t="s">
        <v>106</v>
      </c>
      <c r="I522" s="926">
        <v>35.75</v>
      </c>
      <c r="J522" s="704">
        <f t="shared" si="138"/>
        <v>2.7972027972027971</v>
      </c>
      <c r="K522" s="929">
        <v>0.25</v>
      </c>
      <c r="L522" s="641">
        <v>4</v>
      </c>
      <c r="M522" s="695">
        <f t="shared" si="139"/>
        <v>1</v>
      </c>
      <c r="N522" s="923" t="s">
        <v>164</v>
      </c>
      <c r="O522" s="797">
        <v>0.13</v>
      </c>
      <c r="P522" s="917">
        <v>43454</v>
      </c>
      <c r="Q522" s="917">
        <v>43467</v>
      </c>
      <c r="R522" s="695">
        <f t="shared" si="140"/>
        <v>92.307692307692307</v>
      </c>
      <c r="S522" s="761">
        <f>IF(INDEX(Historical!$D$7:$D$1439,MATCH(B522,Historical!$B$7:$B$1446,0))=0,"n/a",(INDEX(Historical!$C$7:$C$1439,MATCH(B522,Historical!$B$7:$B$1446,0))/INDEX(Historical!$D$7:$D$1439,MATCH(B522,Historical!$B$7:$B$1446,0))-1)*100)</f>
        <v>56.574923547400616</v>
      </c>
      <c r="T522" s="761">
        <f>IF(INDEX(Historical!$F$7:$F$1432,MATCH(B522,Historical!$B$7:$B$1446,0))=0,"n/a",((INDEX(Historical!$C$7:$C$1439,MATCH(B522,Historical!$B$7:$B$1446,0))/INDEX(Historical!$F$7:$F$1432,MATCH(B522,Historical!$B$7:$B$1446,0)))^(1/3)-1)*100)</f>
        <v>26.99221961596805</v>
      </c>
      <c r="U522" s="761" t="str">
        <f>IF(INDEX(Historical!$H$7:$H$1432,MATCH(B522,Historical!$B$7:$B$1446,0))=0,"n/a",((INDEX(Historical!$C$7:$C$1439,MATCH(B522,Historical!$B$7:$B$1446,0))/INDEX(Historical!$H$7:$H$1432,MATCH(B522,Historical!$B$7:$B$1446,0)))^(1/5)-1)*100)</f>
        <v>n/a</v>
      </c>
      <c r="V522" s="761">
        <f>IF(INDEX(Historical!$O$7:$O$1432,MATCH(B522,Historical!$B$7:$B$1446,0))=0,"n/a",((INDEX(Historical!$C$7:$C$1439,MATCH(B522,Historical!$B$7:$B$1446,0))/INDEX(Historical!$O$7:$O$1432,MATCH(B522,Historical!$B$7:$B$1446,0)))^(1/10)-1)*100)</f>
        <v>-4.968169983507309</v>
      </c>
      <c r="W522" s="762" t="str">
        <f t="shared" si="141"/>
        <v>n/a</v>
      </c>
      <c r="X522" s="763" t="str">
        <f t="shared" si="142"/>
        <v>n/a</v>
      </c>
      <c r="Y522" s="928"/>
      <c r="Z522" s="704" t="str">
        <f t="shared" si="143"/>
        <v>n/a</v>
      </c>
      <c r="AA522" s="937" t="str">
        <f t="shared" si="144"/>
        <v>n/a</v>
      </c>
      <c r="AB522" s="641">
        <v>12</v>
      </c>
      <c r="AC522" s="918" t="s">
        <v>137</v>
      </c>
      <c r="AD522" s="918" t="s">
        <v>137</v>
      </c>
      <c r="AE522" s="918" t="s">
        <v>137</v>
      </c>
      <c r="AF522" s="918" t="s">
        <v>137</v>
      </c>
      <c r="AG522" s="918" t="s">
        <v>137</v>
      </c>
      <c r="AH522" s="918" t="s">
        <v>137</v>
      </c>
      <c r="AI522" s="918" t="s">
        <v>137</v>
      </c>
      <c r="AJ522" s="918" t="s">
        <v>137</v>
      </c>
      <c r="AK522" s="918" t="s">
        <v>137</v>
      </c>
      <c r="AL522" s="930" t="s">
        <v>137</v>
      </c>
      <c r="AM522" s="924" t="s">
        <v>137</v>
      </c>
      <c r="AN522" s="918" t="s">
        <v>137</v>
      </c>
      <c r="AO522" s="804" t="str">
        <f t="shared" si="145"/>
        <v>n/a</v>
      </c>
      <c r="AP522" s="805" t="str">
        <f t="shared" si="146"/>
        <v>n/a</v>
      </c>
      <c r="AQ522" s="938" t="str">
        <f t="shared" si="147"/>
        <v>n/a</v>
      </c>
      <c r="AR522" s="704">
        <f>INDEX(Historical!$C$7:$C$1439,MATCH(B522,Historical!$B$7:$B$1446,0))*IF(AH522="n/a",1.03,IF(AH522&lt;0,1.01,IF(AH522&gt;10,1.1,(1+AH522/100))))</f>
        <v>0.65920000000000001</v>
      </c>
      <c r="AS522" s="937">
        <f t="shared" si="148"/>
        <v>0.67897600000000002</v>
      </c>
      <c r="AT522" s="937">
        <f t="shared" si="137"/>
        <v>0.69934528000000007</v>
      </c>
      <c r="AU522" s="937">
        <f t="shared" si="137"/>
        <v>0.72032563840000008</v>
      </c>
      <c r="AV522" s="937">
        <f t="shared" si="137"/>
        <v>0.74193540755200005</v>
      </c>
      <c r="AW522" s="704">
        <f t="shared" si="149"/>
        <v>3.4997823259520002</v>
      </c>
      <c r="AX522" s="812">
        <f t="shared" si="150"/>
        <v>9.7896009117538476</v>
      </c>
      <c r="AY522" s="997" t="s">
        <v>137</v>
      </c>
      <c r="AZ522" s="924" t="s">
        <v>137</v>
      </c>
      <c r="BA522" s="924" t="s">
        <v>137</v>
      </c>
      <c r="BB522" s="924" t="s">
        <v>137</v>
      </c>
      <c r="BC522" s="924" t="s">
        <v>137</v>
      </c>
      <c r="BD522" s="963" t="s">
        <v>4301</v>
      </c>
      <c r="BE522" s="666">
        <v>2014</v>
      </c>
      <c r="BF522" s="948" t="e">
        <f>#VALUE!</f>
        <v>#VALUE!</v>
      </c>
      <c r="BG522" s="933" t="s">
        <v>137</v>
      </c>
    </row>
    <row r="523" spans="1:59" ht="11.25" customHeight="1" x14ac:dyDescent="0.2">
      <c r="A523" s="611" t="s">
        <v>4162</v>
      </c>
      <c r="B523" s="927" t="s">
        <v>689</v>
      </c>
      <c r="C523" s="994" t="s">
        <v>247</v>
      </c>
      <c r="D523" s="994" t="s">
        <v>4354</v>
      </c>
      <c r="E523" s="794">
        <v>14</v>
      </c>
      <c r="F523" s="526">
        <v>264</v>
      </c>
      <c r="G523" s="526" t="s">
        <v>106</v>
      </c>
      <c r="H523" s="526" t="s">
        <v>106</v>
      </c>
      <c r="I523" s="926">
        <v>86.52</v>
      </c>
      <c r="J523" s="704">
        <f t="shared" si="138"/>
        <v>0.92464170134073065</v>
      </c>
      <c r="K523" s="929">
        <v>0.2</v>
      </c>
      <c r="L523" s="641">
        <v>4</v>
      </c>
      <c r="M523" s="695">
        <f t="shared" si="139"/>
        <v>0.8</v>
      </c>
      <c r="N523" s="923" t="s">
        <v>111</v>
      </c>
      <c r="O523" s="797">
        <v>0.18</v>
      </c>
      <c r="P523" s="917">
        <v>43252</v>
      </c>
      <c r="Q523" s="917">
        <v>43265</v>
      </c>
      <c r="R523" s="695">
        <f t="shared" si="140"/>
        <v>11.111111111111121</v>
      </c>
      <c r="S523" s="761">
        <f>IF(INDEX(Historical!$D$7:$D$1439,MATCH(B523,Historical!$B$7:$B$1446,0))=0,"n/a",(INDEX(Historical!$C$7:$C$1439,MATCH(B523,Historical!$B$7:$B$1446,0))/INDEX(Historical!$D$7:$D$1439,MATCH(B523,Historical!$B$7:$B$1446,0))-1)*100)</f>
        <v>9.8591549295774517</v>
      </c>
      <c r="T523" s="761">
        <f>IF(INDEX(Historical!$F$7:$F$1432,MATCH(B523,Historical!$B$7:$B$1446,0))=0,"n/a",((INDEX(Historical!$C$7:$C$1439,MATCH(B523,Historical!$B$7:$B$1446,0))/INDEX(Historical!$F$7:$F$1432,MATCH(B523,Historical!$B$7:$B$1446,0)))^(1/3)-1)*100)</f>
        <v>10.37961367337601</v>
      </c>
      <c r="U523" s="761">
        <f>IF(INDEX(Historical!$H$7:$H$1432,MATCH(B523,Historical!$B$7:$B$1446,0))=0,"n/a",((INDEX(Historical!$C$7:$C$1439,MATCH(B523,Historical!$B$7:$B$1446,0))/INDEX(Historical!$H$7:$H$1432,MATCH(B523,Historical!$B$7:$B$1446,0)))^(1/5)-1)*100)</f>
        <v>12.648452347095173</v>
      </c>
      <c r="V523" s="761">
        <f>IF(INDEX(Historical!$O$7:$O$1432,MATCH(B523,Historical!$B$7:$B$1446,0))=0,"n/a",((INDEX(Historical!$C$7:$C$1439,MATCH(B523,Historical!$B$7:$B$1446,0))/INDEX(Historical!$O$7:$O$1432,MATCH(B523,Historical!$B$7:$B$1446,0)))^(1/10)-1)*100)</f>
        <v>17.164882683060824</v>
      </c>
      <c r="W523" s="762">
        <f t="shared" si="141"/>
        <v>0.73687962688945763</v>
      </c>
      <c r="X523" s="763">
        <f t="shared" si="142"/>
        <v>1.3455800369250184</v>
      </c>
      <c r="Y523" s="715"/>
      <c r="Z523" s="704">
        <f t="shared" si="143"/>
        <v>32.921810699588477</v>
      </c>
      <c r="AA523" s="937">
        <f t="shared" si="144"/>
        <v>35.604938271604937</v>
      </c>
      <c r="AB523" s="641">
        <v>3</v>
      </c>
      <c r="AC523" s="918">
        <v>2.4300000000000002</v>
      </c>
      <c r="AD523" s="918">
        <v>1.98</v>
      </c>
      <c r="AE523" s="918">
        <v>2.5099999999999998</v>
      </c>
      <c r="AF523" s="918">
        <v>4.17</v>
      </c>
      <c r="AG523" s="918">
        <v>12.2</v>
      </c>
      <c r="AH523" s="918">
        <v>11.600000000000001</v>
      </c>
      <c r="AI523" s="918">
        <v>10.96</v>
      </c>
      <c r="AJ523" s="918">
        <v>9.4</v>
      </c>
      <c r="AK523" s="918">
        <v>18</v>
      </c>
      <c r="AL523" s="930">
        <v>3010</v>
      </c>
      <c r="AM523" s="924">
        <v>2.2999999999999998</v>
      </c>
      <c r="AN523" s="918">
        <v>0.54</v>
      </c>
      <c r="AO523" s="804">
        <f t="shared" si="145"/>
        <v>-22.031844223169031</v>
      </c>
      <c r="AP523" s="805">
        <f t="shared" si="146"/>
        <v>13.573094048435904</v>
      </c>
      <c r="AQ523" s="938">
        <f t="shared" si="147"/>
        <v>156.88094310407919</v>
      </c>
      <c r="AR523" s="704">
        <f>INDEX(Historical!$C$7:$C$1439,MATCH(B523,Historical!$B$7:$B$1446,0))*IF(AH523="n/a",1.03,IF(AH523&lt;0,1.01,IF(AH523&gt;10,1.1,(1+AH523/100))))</f>
        <v>0.8580000000000001</v>
      </c>
      <c r="AS523" s="937">
        <f t="shared" si="148"/>
        <v>0.94380000000000019</v>
      </c>
      <c r="AT523" s="937">
        <f t="shared" si="137"/>
        <v>1.0381800000000003</v>
      </c>
      <c r="AU523" s="937">
        <f t="shared" si="137"/>
        <v>1.1419980000000005</v>
      </c>
      <c r="AV523" s="937">
        <f t="shared" si="137"/>
        <v>1.2561978000000007</v>
      </c>
      <c r="AW523" s="704">
        <f t="shared" si="149"/>
        <v>5.2381758000000023</v>
      </c>
      <c r="AX523" s="812">
        <f t="shared" si="150"/>
        <v>6.0542947295423053</v>
      </c>
      <c r="AY523" s="997">
        <v>0.79</v>
      </c>
      <c r="AZ523" s="924">
        <v>68.16</v>
      </c>
      <c r="BA523" s="924">
        <v>1.05</v>
      </c>
      <c r="BB523" s="924">
        <v>12.76</v>
      </c>
      <c r="BC523" s="924">
        <v>21.16</v>
      </c>
      <c r="BE523" s="666">
        <v>2005</v>
      </c>
      <c r="BF523" s="948" t="e">
        <f>#VALUE!</f>
        <v>#VALUE!</v>
      </c>
      <c r="BG523" s="933">
        <v>6.4</v>
      </c>
    </row>
    <row r="524" spans="1:59" ht="11.25" customHeight="1" x14ac:dyDescent="0.2">
      <c r="A524" s="537" t="s">
        <v>124</v>
      </c>
      <c r="B524" s="927" t="s">
        <v>125</v>
      </c>
      <c r="C524" s="994" t="s">
        <v>128</v>
      </c>
      <c r="D524" s="994" t="s">
        <v>126</v>
      </c>
      <c r="E524" s="794">
        <v>49</v>
      </c>
      <c r="F524" s="526">
        <v>29</v>
      </c>
      <c r="G524" s="526" t="s">
        <v>115</v>
      </c>
      <c r="H524" s="526" t="s">
        <v>115</v>
      </c>
      <c r="I524" s="918">
        <v>57.43</v>
      </c>
      <c r="J524" s="704">
        <f t="shared" si="138"/>
        <v>5.572000696500087</v>
      </c>
      <c r="K524" s="929">
        <v>0.8</v>
      </c>
      <c r="L524" s="641">
        <v>4</v>
      </c>
      <c r="M524" s="695">
        <f t="shared" si="139"/>
        <v>3.2</v>
      </c>
      <c r="N524" s="923" t="s">
        <v>127</v>
      </c>
      <c r="O524" s="797">
        <v>0.7</v>
      </c>
      <c r="P524" s="917">
        <v>43356</v>
      </c>
      <c r="Q524" s="917">
        <v>43383</v>
      </c>
      <c r="R524" s="695">
        <f t="shared" si="140"/>
        <v>14.285714285714299</v>
      </c>
      <c r="S524" s="761">
        <f>IF(INDEX(Historical!$D$7:$D$1439,MATCH(B524,Historical!$B$7:$B$1446,0))=0,"n/a",(INDEX(Historical!$C$7:$C$1439,MATCH(B524,Historical!$B$7:$B$1446,0))/INDEX(Historical!$D$7:$D$1439,MATCH(B524,Historical!$B$7:$B$1446,0))-1)*100)</f>
        <v>14.859437751004002</v>
      </c>
      <c r="T524" s="761">
        <f>IF(INDEX(Historical!$F$7:$F$1432,MATCH(B524,Historical!$B$7:$B$1446,0))=0,"n/a",((INDEX(Historical!$C$7:$C$1439,MATCH(B524,Historical!$B$7:$B$1446,0))/INDEX(Historical!$F$7:$F$1432,MATCH(B524,Historical!$B$7:$B$1446,0)))^(1/3)-1)*100)</f>
        <v>10.408463547578739</v>
      </c>
      <c r="U524" s="761">
        <f>IF(INDEX(Historical!$H$7:$H$1432,MATCH(B524,Historical!$B$7:$B$1446,0))=0,"n/a",((INDEX(Historical!$C$7:$C$1439,MATCH(B524,Historical!$B$7:$B$1446,0))/INDEX(Historical!$H$7:$H$1432,MATCH(B524,Historical!$B$7:$B$1446,0)))^(1/5)-1)*100)</f>
        <v>9.7030508754273104</v>
      </c>
      <c r="V524" s="761">
        <f>IF(INDEX(Historical!$O$7:$O$1432,MATCH(B524,Historical!$B$7:$B$1446,0))=0,"n/a",((INDEX(Historical!$C$7:$C$1439,MATCH(B524,Historical!$B$7:$B$1446,0))/INDEX(Historical!$O$7:$O$1432,MATCH(B524,Historical!$B$7:$B$1446,0)))^(1/10)-1)*100)</f>
        <v>9.455509929680094</v>
      </c>
      <c r="W524" s="762">
        <f t="shared" si="141"/>
        <v>1.0261795447932645</v>
      </c>
      <c r="X524" s="763">
        <f t="shared" si="142"/>
        <v>0.89843063661363975</v>
      </c>
      <c r="Y524" s="883"/>
      <c r="Z524" s="704">
        <f t="shared" si="143"/>
        <v>84.656084656084658</v>
      </c>
      <c r="AA524" s="937">
        <f t="shared" si="144"/>
        <v>15.193121693121693</v>
      </c>
      <c r="AB524" s="641">
        <v>12</v>
      </c>
      <c r="AC524" s="918">
        <v>3.78</v>
      </c>
      <c r="AD524" s="918">
        <v>2.2000000000000002</v>
      </c>
      <c r="AE524" s="918">
        <v>4.32</v>
      </c>
      <c r="AF524" s="918">
        <v>7.28</v>
      </c>
      <c r="AG524" s="920">
        <v>45.300000000000004</v>
      </c>
      <c r="AH524" s="918">
        <v>6.2</v>
      </c>
      <c r="AI524" s="918">
        <v>6.77</v>
      </c>
      <c r="AJ524" s="918">
        <v>10.8</v>
      </c>
      <c r="AK524" s="918">
        <v>6.9099999999999993</v>
      </c>
      <c r="AL524" s="930">
        <v>109590</v>
      </c>
      <c r="AM524" s="924">
        <v>0.1</v>
      </c>
      <c r="AN524" s="918">
        <v>1.74</v>
      </c>
      <c r="AO524" s="804">
        <f t="shared" si="145"/>
        <v>8.1929878805704348E-2</v>
      </c>
      <c r="AP524" s="805">
        <f t="shared" si="146"/>
        <v>15.275051571927397</v>
      </c>
      <c r="AQ524" s="938">
        <f t="shared" si="147"/>
        <v>121.71646150074542</v>
      </c>
      <c r="AR524" s="704">
        <f>INDEX(Historical!$C$7:$C$1439,MATCH(B524,Historical!$B$7:$B$1446,0))*IF(AH524="n/a",1.03,IF(AH524&lt;0,1.01,IF(AH524&gt;10,1.1,(1+AH524/100))))</f>
        <v>3.0373200000000002</v>
      </c>
      <c r="AS524" s="937">
        <f t="shared" si="148"/>
        <v>3.2429465640000004</v>
      </c>
      <c r="AT524" s="937">
        <f t="shared" si="137"/>
        <v>3.4670341715724002</v>
      </c>
      <c r="AU524" s="937">
        <f t="shared" si="137"/>
        <v>3.7066062328280527</v>
      </c>
      <c r="AV524" s="937">
        <f t="shared" si="137"/>
        <v>3.9627327235164711</v>
      </c>
      <c r="AW524" s="704">
        <f t="shared" si="149"/>
        <v>17.416639691916924</v>
      </c>
      <c r="AX524" s="812">
        <f t="shared" si="150"/>
        <v>30.326727654391298</v>
      </c>
      <c r="AY524" s="997">
        <v>0.44</v>
      </c>
      <c r="AZ524" s="924">
        <v>35.449999999999996</v>
      </c>
      <c r="BA524" s="924">
        <v>-13.04</v>
      </c>
      <c r="BB524" s="924">
        <v>11.72</v>
      </c>
      <c r="BC524" s="924">
        <v>2.12</v>
      </c>
      <c r="BE524" s="666">
        <v>1970</v>
      </c>
      <c r="BF524" s="948" t="e">
        <f>#VALUE!</f>
        <v>#VALUE!</v>
      </c>
      <c r="BG524" s="933">
        <v>14.899999999999999</v>
      </c>
    </row>
    <row r="525" spans="1:59" ht="11.25" customHeight="1" x14ac:dyDescent="0.2">
      <c r="A525" s="537" t="s">
        <v>1480</v>
      </c>
      <c r="B525" s="927" t="s">
        <v>1481</v>
      </c>
      <c r="C525" s="994" t="s">
        <v>108</v>
      </c>
      <c r="D525" s="994" t="s">
        <v>4376</v>
      </c>
      <c r="E525" s="794">
        <v>9</v>
      </c>
      <c r="F525" s="526">
        <v>441</v>
      </c>
      <c r="G525" s="526" t="s">
        <v>106</v>
      </c>
      <c r="H525" s="526" t="s">
        <v>106</v>
      </c>
      <c r="I525" s="926">
        <v>27.25</v>
      </c>
      <c r="J525" s="704">
        <f t="shared" si="138"/>
        <v>2.9724770642201839</v>
      </c>
      <c r="K525" s="929">
        <v>0.20250000000000001</v>
      </c>
      <c r="L525" s="641">
        <v>4</v>
      </c>
      <c r="M525" s="695">
        <f t="shared" si="139"/>
        <v>0.81</v>
      </c>
      <c r="N525" s="923" t="s">
        <v>149</v>
      </c>
      <c r="O525" s="797">
        <v>0.19500000000000001</v>
      </c>
      <c r="P525" s="917">
        <v>43523</v>
      </c>
      <c r="Q525" s="917">
        <v>43539</v>
      </c>
      <c r="R525" s="695">
        <f t="shared" si="140"/>
        <v>3.8461538461538494</v>
      </c>
      <c r="S525" s="761">
        <f>IF(INDEX(Historical!$D$7:$D$1439,MATCH(B525,Historical!$B$7:$B$1446,0))=0,"n/a",(INDEX(Historical!$C$7:$C$1439,MATCH(B525,Historical!$B$7:$B$1446,0))/INDEX(Historical!$D$7:$D$1439,MATCH(B525,Historical!$B$7:$B$1446,0))-1)*100)</f>
        <v>16.417910447761198</v>
      </c>
      <c r="T525" s="761">
        <f>IF(INDEX(Historical!$F$7:$F$1432,MATCH(B525,Historical!$B$7:$B$1446,0))=0,"n/a",((INDEX(Historical!$C$7:$C$1439,MATCH(B525,Historical!$B$7:$B$1446,0))/INDEX(Historical!$F$7:$F$1432,MATCH(B525,Historical!$B$7:$B$1446,0)))^(1/3)-1)*100)</f>
        <v>9.1392883061105934</v>
      </c>
      <c r="U525" s="761">
        <f>IF(INDEX(Historical!$H$7:$H$1432,MATCH(B525,Historical!$B$7:$B$1446,0))=0,"n/a",((INDEX(Historical!$C$7:$C$1439,MATCH(B525,Historical!$B$7:$B$1446,0))/INDEX(Historical!$H$7:$H$1432,MATCH(B525,Historical!$B$7:$B$1446,0)))^(1/5)-1)*100)</f>
        <v>9.3011973943858628</v>
      </c>
      <c r="V525" s="761">
        <f>IF(INDEX(Historical!$O$7:$O$1432,MATCH(B525,Historical!$B$7:$B$1446,0))=0,"n/a",((INDEX(Historical!$C$7:$C$1439,MATCH(B525,Historical!$B$7:$B$1446,0))/INDEX(Historical!$O$7:$O$1432,MATCH(B525,Historical!$B$7:$B$1446,0)))^(1/10)-1)*100)</f>
        <v>5.4800556934348377</v>
      </c>
      <c r="W525" s="762">
        <f t="shared" si="141"/>
        <v>1.6972815450632721</v>
      </c>
      <c r="X525" s="763">
        <f t="shared" si="142"/>
        <v>3.5773836132253316</v>
      </c>
      <c r="Y525" s="928"/>
      <c r="Z525" s="704">
        <f t="shared" si="143"/>
        <v>32.661290322580648</v>
      </c>
      <c r="AA525" s="937">
        <f t="shared" si="144"/>
        <v>10.987903225806452</v>
      </c>
      <c r="AB525" s="641">
        <v>12</v>
      </c>
      <c r="AC525" s="918">
        <v>2.48</v>
      </c>
      <c r="AD525" s="918">
        <v>1.37</v>
      </c>
      <c r="AE525" s="918">
        <v>2.74</v>
      </c>
      <c r="AF525" s="918">
        <v>0.93</v>
      </c>
      <c r="AG525" s="918">
        <v>8.6999999999999993</v>
      </c>
      <c r="AH525" s="918">
        <v>36.6</v>
      </c>
      <c r="AI525" s="918">
        <v>4.5999999999999996</v>
      </c>
      <c r="AJ525" s="918">
        <v>2.6</v>
      </c>
      <c r="AK525" s="918">
        <v>8</v>
      </c>
      <c r="AL525" s="930">
        <v>352.89</v>
      </c>
      <c r="AM525" s="924">
        <v>1.3</v>
      </c>
      <c r="AN525" s="918">
        <v>0.09</v>
      </c>
      <c r="AO525" s="804">
        <f t="shared" si="145"/>
        <v>1.2857712327995952</v>
      </c>
      <c r="AP525" s="805">
        <f t="shared" si="146"/>
        <v>12.273674458606047</v>
      </c>
      <c r="AQ525" s="938">
        <f t="shared" si="147"/>
        <v>-32.608111269480908</v>
      </c>
      <c r="AR525" s="704">
        <f>INDEX(Historical!$C$7:$C$1439,MATCH(B525,Historical!$B$7:$B$1446,0))*IF(AH525="n/a",1.03,IF(AH525&lt;0,1.01,IF(AH525&gt;10,1.1,(1+AH525/100))))</f>
        <v>0.8580000000000001</v>
      </c>
      <c r="AS525" s="937">
        <f t="shared" si="148"/>
        <v>0.89746800000000015</v>
      </c>
      <c r="AT525" s="937">
        <f t="shared" si="137"/>
        <v>0.96926544000000026</v>
      </c>
      <c r="AU525" s="937">
        <f t="shared" si="137"/>
        <v>1.0468066752000003</v>
      </c>
      <c r="AV525" s="937">
        <f t="shared" si="137"/>
        <v>1.1305512092160004</v>
      </c>
      <c r="AW525" s="704">
        <f t="shared" si="149"/>
        <v>4.9020913244160012</v>
      </c>
      <c r="AX525" s="812">
        <f t="shared" si="150"/>
        <v>17.98932596115964</v>
      </c>
      <c r="AY525" s="997">
        <v>1.04</v>
      </c>
      <c r="AZ525" s="924">
        <v>14.52</v>
      </c>
      <c r="BA525" s="924">
        <v>-22.59</v>
      </c>
      <c r="BB525" s="924">
        <v>-6.12</v>
      </c>
      <c r="BC525" s="924">
        <v>-11.23</v>
      </c>
      <c r="BE525" s="666">
        <v>2011</v>
      </c>
      <c r="BF525" s="948" t="e">
        <f>#VALUE!</f>
        <v>#VALUE!</v>
      </c>
      <c r="BG525" s="933">
        <v>0.89999999999999991</v>
      </c>
    </row>
    <row r="526" spans="1:59" ht="11.25" customHeight="1" x14ac:dyDescent="0.2">
      <c r="A526" s="537" t="s">
        <v>1490</v>
      </c>
      <c r="B526" s="927" t="s">
        <v>1491</v>
      </c>
      <c r="C526" s="994" t="s">
        <v>108</v>
      </c>
      <c r="D526" s="994" t="s">
        <v>4372</v>
      </c>
      <c r="E526" s="794">
        <v>9</v>
      </c>
      <c r="F526" s="526">
        <v>417</v>
      </c>
      <c r="G526" s="526" t="s">
        <v>106</v>
      </c>
      <c r="H526" s="526" t="s">
        <v>106</v>
      </c>
      <c r="I526" s="926">
        <v>125.99</v>
      </c>
      <c r="J526" s="704">
        <f t="shared" si="138"/>
        <v>0.88895944122549431</v>
      </c>
      <c r="K526" s="929">
        <v>0.28000000000000003</v>
      </c>
      <c r="L526" s="641">
        <v>4</v>
      </c>
      <c r="M526" s="695">
        <f t="shared" si="139"/>
        <v>1.1200000000000001</v>
      </c>
      <c r="N526" s="923" t="s">
        <v>161</v>
      </c>
      <c r="O526" s="797">
        <v>0.25</v>
      </c>
      <c r="P526" s="917">
        <v>43468</v>
      </c>
      <c r="Q526" s="917">
        <v>43496</v>
      </c>
      <c r="R526" s="695">
        <f t="shared" si="140"/>
        <v>12.000000000000011</v>
      </c>
      <c r="S526" s="761">
        <f>IF(INDEX(Historical!$D$7:$D$1439,MATCH(B526,Historical!$B$7:$B$1446,0))=0,"n/a",(INDEX(Historical!$C$7:$C$1439,MATCH(B526,Historical!$B$7:$B$1446,0))/INDEX(Historical!$D$7:$D$1439,MATCH(B526,Historical!$B$7:$B$1446,0))-1)*100)</f>
        <v>8.6956521739130377</v>
      </c>
      <c r="T526" s="761">
        <f>IF(INDEX(Historical!$F$7:$F$1432,MATCH(B526,Historical!$B$7:$B$1446,0))=0,"n/a",((INDEX(Historical!$C$7:$C$1439,MATCH(B526,Historical!$B$7:$B$1446,0))/INDEX(Historical!$F$7:$F$1432,MATCH(B526,Historical!$B$7:$B$1446,0)))^(1/3)-1)*100)</f>
        <v>9.5793708422175161</v>
      </c>
      <c r="U526" s="761">
        <f>IF(INDEX(Historical!$H$7:$H$1432,MATCH(B526,Historical!$B$7:$B$1446,0))=0,"n/a",((INDEX(Historical!$C$7:$C$1439,MATCH(B526,Historical!$B$7:$B$1446,0))/INDEX(Historical!$H$7:$H$1432,MATCH(B526,Historical!$B$7:$B$1446,0)))^(1/5)-1)*100)</f>
        <v>14.869835499703509</v>
      </c>
      <c r="V526" s="761" t="str">
        <f>IF(INDEX(Historical!$O$7:$O$1432,MATCH(B526,Historical!$B$7:$B$1446,0))=0,"n/a",((INDEX(Historical!$C$7:$C$1439,MATCH(B526,Historical!$B$7:$B$1446,0))/INDEX(Historical!$O$7:$O$1432,MATCH(B526,Historical!$B$7:$B$1446,0)))^(1/10)-1)*100)</f>
        <v>n/a</v>
      </c>
      <c r="W526" s="762" t="str">
        <f t="shared" si="141"/>
        <v>n/a</v>
      </c>
      <c r="X526" s="763">
        <f t="shared" si="142"/>
        <v>1.5020035858286371</v>
      </c>
      <c r="Y526" s="715"/>
      <c r="Z526" s="704">
        <f t="shared" si="143"/>
        <v>26.291079812206576</v>
      </c>
      <c r="AA526" s="937">
        <f t="shared" si="144"/>
        <v>29.57511737089202</v>
      </c>
      <c r="AB526" s="641">
        <v>12</v>
      </c>
      <c r="AC526" s="918">
        <v>4.26</v>
      </c>
      <c r="AD526" s="918">
        <v>1.85</v>
      </c>
      <c r="AE526" s="918">
        <v>5.31</v>
      </c>
      <c r="AF526" s="918">
        <v>5.74</v>
      </c>
      <c r="AG526" s="918">
        <v>20.399999999999999</v>
      </c>
      <c r="AH526" s="918">
        <v>44.9</v>
      </c>
      <c r="AI526" s="918" t="s">
        <v>137</v>
      </c>
      <c r="AJ526" s="918">
        <v>9.9</v>
      </c>
      <c r="AK526" s="918">
        <v>16</v>
      </c>
      <c r="AL526" s="930">
        <v>5420</v>
      </c>
      <c r="AM526" s="924">
        <v>52.6</v>
      </c>
      <c r="AN526" s="918">
        <v>7.0000000000000007E-2</v>
      </c>
      <c r="AO526" s="804">
        <f t="shared" si="145"/>
        <v>-13.816322429963016</v>
      </c>
      <c r="AP526" s="805">
        <f t="shared" si="146"/>
        <v>15.758794940929004</v>
      </c>
      <c r="AQ526" s="938">
        <f t="shared" si="147"/>
        <v>174.68056090174616</v>
      </c>
      <c r="AR526" s="704">
        <f>INDEX(Historical!$C$7:$C$1439,MATCH(B526,Historical!$B$7:$B$1446,0))*IF(AH526="n/a",1.03,IF(AH526&lt;0,1.01,IF(AH526&gt;10,1.1,(1+AH526/100))))</f>
        <v>1.1000000000000001</v>
      </c>
      <c r="AS526" s="937">
        <f t="shared" si="148"/>
        <v>1.1330000000000002</v>
      </c>
      <c r="AT526" s="937">
        <f t="shared" si="137"/>
        <v>1.2463000000000004</v>
      </c>
      <c r="AU526" s="937">
        <f t="shared" si="137"/>
        <v>1.3709300000000006</v>
      </c>
      <c r="AV526" s="937">
        <f t="shared" si="137"/>
        <v>1.5080230000000008</v>
      </c>
      <c r="AW526" s="704">
        <f t="shared" si="149"/>
        <v>6.3582530000000022</v>
      </c>
      <c r="AX526" s="812">
        <f t="shared" si="150"/>
        <v>5.0466330661163603</v>
      </c>
      <c r="AY526" s="997">
        <v>0.81</v>
      </c>
      <c r="AZ526" s="924">
        <v>35.04</v>
      </c>
      <c r="BA526" s="924">
        <v>-12.709999999999999</v>
      </c>
      <c r="BB526" s="924">
        <v>2.9000000000000004</v>
      </c>
      <c r="BC526" s="924">
        <v>1.1299999999999999</v>
      </c>
      <c r="BE526" s="666">
        <v>2011</v>
      </c>
      <c r="BF526" s="948" t="e">
        <f>#VALUE!</f>
        <v>#VALUE!</v>
      </c>
      <c r="BG526" s="933">
        <v>12.7</v>
      </c>
    </row>
    <row r="527" spans="1:59" ht="11.25" customHeight="1" x14ac:dyDescent="0.2">
      <c r="A527" s="611" t="s">
        <v>1476</v>
      </c>
      <c r="B527" s="927" t="s">
        <v>1477</v>
      </c>
      <c r="C527" s="994" t="s">
        <v>108</v>
      </c>
      <c r="D527" s="994" t="s">
        <v>4376</v>
      </c>
      <c r="E527" s="794">
        <v>5</v>
      </c>
      <c r="F527" s="526">
        <v>800</v>
      </c>
      <c r="G527" s="526" t="s">
        <v>37</v>
      </c>
      <c r="H527" s="526" t="s">
        <v>37</v>
      </c>
      <c r="I527" s="926">
        <v>24.5</v>
      </c>
      <c r="J527" s="704">
        <f t="shared" si="138"/>
        <v>2.4489795918367347</v>
      </c>
      <c r="K527" s="929">
        <v>0.15</v>
      </c>
      <c r="L527" s="641">
        <v>4</v>
      </c>
      <c r="M527" s="695">
        <f t="shared" si="139"/>
        <v>0.6</v>
      </c>
      <c r="N527" s="923" t="s">
        <v>467</v>
      </c>
      <c r="O527" s="797">
        <v>0.13</v>
      </c>
      <c r="P527" s="919">
        <v>43089</v>
      </c>
      <c r="Q527" s="919">
        <v>43112</v>
      </c>
      <c r="R527" s="695">
        <f t="shared" si="140"/>
        <v>15.384615384615378</v>
      </c>
      <c r="S527" s="761">
        <f>IF(INDEX(Historical!$D$7:$D$1439,MATCH(B527,Historical!$B$7:$B$1446,0))=0,"n/a",(INDEX(Historical!$C$7:$C$1439,MATCH(B527,Historical!$B$7:$B$1446,0))/INDEX(Historical!$D$7:$D$1439,MATCH(B527,Historical!$B$7:$B$1446,0))-1)*100)</f>
        <v>15.384615384615374</v>
      </c>
      <c r="T527" s="761">
        <f>IF(INDEX(Historical!$F$7:$F$1432,MATCH(B527,Historical!$B$7:$B$1446,0))=0,"n/a",((INDEX(Historical!$C$7:$C$1439,MATCH(B527,Historical!$B$7:$B$1446,0))/INDEX(Historical!$F$7:$F$1432,MATCH(B527,Historical!$B$7:$B$1446,0)))^(1/3)-1)*100)</f>
        <v>10.891823393038823</v>
      </c>
      <c r="U527" s="761">
        <f>IF(INDEX(Historical!$H$7:$H$1432,MATCH(B527,Historical!$B$7:$B$1446,0))=0,"n/a",((INDEX(Historical!$C$7:$C$1439,MATCH(B527,Historical!$B$7:$B$1446,0))/INDEX(Historical!$H$7:$H$1432,MATCH(B527,Historical!$B$7:$B$1446,0)))^(1/5)-1)*100)</f>
        <v>24.573093961551741</v>
      </c>
      <c r="V527" s="761">
        <f>IF(INDEX(Historical!$O$7:$O$1432,MATCH(B527,Historical!$B$7:$B$1446,0))=0,"n/a",((INDEX(Historical!$C$7:$C$1439,MATCH(B527,Historical!$B$7:$B$1446,0))/INDEX(Historical!$O$7:$O$1432,MATCH(B527,Historical!$B$7:$B$1446,0)))^(1/10)-1)*100)</f>
        <v>-2.8358342136926562</v>
      </c>
      <c r="W527" s="762" t="str">
        <f t="shared" si="141"/>
        <v>n/a</v>
      </c>
      <c r="X527" s="763">
        <f t="shared" si="142"/>
        <v>10.683953896326845</v>
      </c>
      <c r="Y527" s="733"/>
      <c r="Z527" s="704">
        <f t="shared" si="143"/>
        <v>41.666666666666671</v>
      </c>
      <c r="AA527" s="937">
        <f t="shared" si="144"/>
        <v>17.013888888888889</v>
      </c>
      <c r="AB527" s="641">
        <v>12</v>
      </c>
      <c r="AC527" s="918">
        <v>1.44</v>
      </c>
      <c r="AD527" s="918" t="s">
        <v>137</v>
      </c>
      <c r="AE527" s="918">
        <v>3.06</v>
      </c>
      <c r="AF527" s="918">
        <v>0.86</v>
      </c>
      <c r="AG527" s="918">
        <v>4.5</v>
      </c>
      <c r="AH527" s="918">
        <v>-24.099999999999998</v>
      </c>
      <c r="AI527" s="918" t="s">
        <v>137</v>
      </c>
      <c r="AJ527" s="918">
        <v>2.2999999999999998</v>
      </c>
      <c r="AK527" s="918" t="s">
        <v>137</v>
      </c>
      <c r="AL527" s="930">
        <v>210.21</v>
      </c>
      <c r="AM527" s="924">
        <v>2.5</v>
      </c>
      <c r="AN527" s="918">
        <v>0.21</v>
      </c>
      <c r="AO527" s="804">
        <f t="shared" si="145"/>
        <v>10.008184664499588</v>
      </c>
      <c r="AP527" s="805">
        <f t="shared" si="146"/>
        <v>27.022073553388477</v>
      </c>
      <c r="AQ527" s="938">
        <f t="shared" si="147"/>
        <v>-19.358283625947749</v>
      </c>
      <c r="AR527" s="704">
        <f>INDEX(Historical!$C$7:$C$1439,MATCH(B527,Historical!$B$7:$B$1446,0))*IF(AH527="n/a",1.03,IF(AH527&lt;0,1.01,IF(AH527&gt;10,1.1,(1+AH527/100))))</f>
        <v>0.60599999999999998</v>
      </c>
      <c r="AS527" s="937">
        <f t="shared" si="148"/>
        <v>0.62417999999999996</v>
      </c>
      <c r="AT527" s="937">
        <f t="shared" ref="AT527:AV546" si="152">IF($AK527="n/a",1.03*AS527,IF($AK527&lt;0,1.01*AS527,IF($AK527&gt;10,1.1*AS527,(1+$AK527/100)*AS527)))</f>
        <v>0.64290539999999996</v>
      </c>
      <c r="AU527" s="937">
        <f t="shared" si="152"/>
        <v>0.66219256199999998</v>
      </c>
      <c r="AV527" s="937">
        <f t="shared" si="152"/>
        <v>0.68205833886</v>
      </c>
      <c r="AW527" s="704">
        <f t="shared" si="149"/>
        <v>3.21733630086</v>
      </c>
      <c r="AX527" s="812">
        <f t="shared" si="150"/>
        <v>13.131984901469387</v>
      </c>
      <c r="AY527" s="997">
        <v>0.56999999999999995</v>
      </c>
      <c r="AZ527" s="924">
        <v>13.44</v>
      </c>
      <c r="BA527" s="924">
        <v>-33.050000000000004</v>
      </c>
      <c r="BB527" s="924">
        <v>2.42</v>
      </c>
      <c r="BC527" s="924">
        <v>-11.23</v>
      </c>
      <c r="BE527" s="666">
        <v>2014</v>
      </c>
      <c r="BF527" s="948" t="e">
        <f>#VALUE!</f>
        <v>#VALUE!</v>
      </c>
      <c r="BG527" s="933">
        <v>0.4</v>
      </c>
    </row>
    <row r="528" spans="1:59" ht="11.25" customHeight="1" x14ac:dyDescent="0.2">
      <c r="A528" s="611" t="s">
        <v>1454</v>
      </c>
      <c r="B528" s="927" t="s">
        <v>1455</v>
      </c>
      <c r="C528" s="994" t="s">
        <v>179</v>
      </c>
      <c r="D528" s="994" t="s">
        <v>4374</v>
      </c>
      <c r="E528" s="794">
        <v>9</v>
      </c>
      <c r="F528" s="526">
        <v>438</v>
      </c>
      <c r="G528" s="526" t="s">
        <v>37</v>
      </c>
      <c r="H528" s="526" t="s">
        <v>37</v>
      </c>
      <c r="I528" s="926">
        <v>59.85</v>
      </c>
      <c r="J528" s="704">
        <f t="shared" si="138"/>
        <v>3.5421888053466999</v>
      </c>
      <c r="K528" s="929">
        <v>0.53</v>
      </c>
      <c r="L528" s="641">
        <v>4</v>
      </c>
      <c r="M528" s="695">
        <f t="shared" si="139"/>
        <v>2.12</v>
      </c>
      <c r="N528" s="923" t="s">
        <v>111</v>
      </c>
      <c r="O528" s="797">
        <v>0.46</v>
      </c>
      <c r="P528" s="917">
        <v>43515</v>
      </c>
      <c r="Q528" s="917">
        <v>43535</v>
      </c>
      <c r="R528" s="695">
        <f t="shared" si="140"/>
        <v>15.217391304347828</v>
      </c>
      <c r="S528" s="761">
        <f>IF(INDEX(Historical!$D$7:$D$1439,MATCH(B528,Historical!$B$7:$B$1446,0))=0,"n/a",(INDEX(Historical!$C$7:$C$1439,MATCH(B528,Historical!$B$7:$B$1446,0))/INDEX(Historical!$D$7:$D$1439,MATCH(B528,Historical!$B$7:$B$1446,0))-1)*100)</f>
        <v>21.052631578947366</v>
      </c>
      <c r="T528" s="761">
        <f>IF(INDEX(Historical!$F$7:$F$1432,MATCH(B528,Historical!$B$7:$B$1446,0))=0,"n/a",((INDEX(Historical!$C$7:$C$1439,MATCH(B528,Historical!$B$7:$B$1446,0))/INDEX(Historical!$F$7:$F$1432,MATCH(B528,Historical!$B$7:$B$1446,0)))^(1/3)-1)*100)</f>
        <v>17.301704780226679</v>
      </c>
      <c r="U528" s="761">
        <f>IF(INDEX(Historical!$H$7:$H$1432,MATCH(B528,Historical!$B$7:$B$1446,0))=0,"n/a",((INDEX(Historical!$C$7:$C$1439,MATCH(B528,Historical!$B$7:$B$1446,0))/INDEX(Historical!$H$7:$H$1432,MATCH(B528,Historical!$B$7:$B$1446,0)))^(1/5)-1)*100)</f>
        <v>19.032462870372502</v>
      </c>
      <c r="V528" s="761" t="str">
        <f>IF(INDEX(Historical!$O$7:$O$1432,MATCH(B528,Historical!$B$7:$B$1446,0))=0,"n/a",((INDEX(Historical!$C$7:$C$1439,MATCH(B528,Historical!$B$7:$B$1446,0))/INDEX(Historical!$O$7:$O$1432,MATCH(B528,Historical!$B$7:$B$1446,0)))^(1/10)-1)*100)</f>
        <v>n/a</v>
      </c>
      <c r="W528" s="762" t="str">
        <f t="shared" si="141"/>
        <v>n/a</v>
      </c>
      <c r="X528" s="763">
        <f t="shared" si="142"/>
        <v>1.9621095742652062</v>
      </c>
      <c r="Y528" s="928"/>
      <c r="Z528" s="704">
        <f t="shared" si="143"/>
        <v>39.924670433145018</v>
      </c>
      <c r="AA528" s="937">
        <f t="shared" si="144"/>
        <v>11.271186440677967</v>
      </c>
      <c r="AB528" s="641">
        <v>12</v>
      </c>
      <c r="AC528" s="918">
        <v>5.31</v>
      </c>
      <c r="AD528" s="918">
        <v>1.19</v>
      </c>
      <c r="AE528" s="918">
        <v>0.42</v>
      </c>
      <c r="AF528" s="918">
        <v>1.17</v>
      </c>
      <c r="AG528" s="918">
        <v>13.8</v>
      </c>
      <c r="AH528" s="918">
        <v>40.200000000000003</v>
      </c>
      <c r="AI528" s="918">
        <v>48.17</v>
      </c>
      <c r="AJ528" s="918">
        <v>9.7000000000000011</v>
      </c>
      <c r="AK528" s="918">
        <v>9.49</v>
      </c>
      <c r="AL528" s="930">
        <v>41240</v>
      </c>
      <c r="AM528" s="924">
        <v>0.4</v>
      </c>
      <c r="AN528" s="918">
        <v>0.78</v>
      </c>
      <c r="AO528" s="804">
        <f t="shared" si="145"/>
        <v>11.303465235041235</v>
      </c>
      <c r="AP528" s="805">
        <f t="shared" si="146"/>
        <v>22.574651675719203</v>
      </c>
      <c r="AQ528" s="938">
        <f t="shared" si="147"/>
        <v>-23.442721122335186</v>
      </c>
      <c r="AR528" s="704">
        <f>INDEX(Historical!$C$7:$C$1439,MATCH(B528,Historical!$B$7:$B$1446,0))*IF(AH528="n/a",1.03,IF(AH528&lt;0,1.01,IF(AH528&gt;10,1.1,(1+AH528/100))))</f>
        <v>2.0240000000000005</v>
      </c>
      <c r="AS528" s="937">
        <f t="shared" si="148"/>
        <v>2.2264000000000008</v>
      </c>
      <c r="AT528" s="937">
        <f t="shared" si="152"/>
        <v>2.437685360000001</v>
      </c>
      <c r="AU528" s="937">
        <f t="shared" si="152"/>
        <v>2.6690217006640009</v>
      </c>
      <c r="AV528" s="937">
        <f t="shared" si="152"/>
        <v>2.9223118600570146</v>
      </c>
      <c r="AW528" s="704">
        <f t="shared" si="149"/>
        <v>12.279418920721017</v>
      </c>
      <c r="AX528" s="812">
        <f t="shared" si="150"/>
        <v>20.516990677896434</v>
      </c>
      <c r="AY528" s="997">
        <v>1.37</v>
      </c>
      <c r="AZ528" s="924">
        <v>10.24</v>
      </c>
      <c r="BA528" s="924">
        <v>-32.33</v>
      </c>
      <c r="BB528" s="924">
        <v>-5.0500000000000007</v>
      </c>
      <c r="BC528" s="924">
        <v>-14.97</v>
      </c>
      <c r="BE528" s="666">
        <v>2011</v>
      </c>
      <c r="BF528" s="948" t="e">
        <f>#VALUE!</f>
        <v>#VALUE!</v>
      </c>
      <c r="BG528" s="933">
        <v>4.5</v>
      </c>
    </row>
    <row r="529" spans="1:59" s="840" customFormat="1" ht="11.25" customHeight="1" x14ac:dyDescent="0.2">
      <c r="A529" s="819" t="s">
        <v>1494</v>
      </c>
      <c r="B529" s="848" t="s">
        <v>1495</v>
      </c>
      <c r="C529" s="994" t="s">
        <v>179</v>
      </c>
      <c r="D529" s="994" t="s">
        <v>4374</v>
      </c>
      <c r="E529" s="820">
        <v>7</v>
      </c>
      <c r="F529" s="526">
        <v>654</v>
      </c>
      <c r="G529" s="1151" t="s">
        <v>106</v>
      </c>
      <c r="H529" s="1151" t="s">
        <v>106</v>
      </c>
      <c r="I529" s="821">
        <v>32.89</v>
      </c>
      <c r="J529" s="822">
        <f t="shared" si="138"/>
        <v>7.8747339616904828</v>
      </c>
      <c r="K529" s="823">
        <v>0.64749999999999996</v>
      </c>
      <c r="L529" s="824">
        <v>4</v>
      </c>
      <c r="M529" s="825">
        <f t="shared" si="139"/>
        <v>2.59</v>
      </c>
      <c r="N529" s="826" t="s">
        <v>107</v>
      </c>
      <c r="O529" s="827">
        <v>0.63749999999999996</v>
      </c>
      <c r="P529" s="828">
        <v>43500</v>
      </c>
      <c r="Q529" s="828">
        <v>43510</v>
      </c>
      <c r="R529" s="825">
        <f t="shared" si="140"/>
        <v>1.5686274509803935</v>
      </c>
      <c r="S529" s="761">
        <f>IF(INDEX(Historical!$D$7:$D$1439,MATCH(B529,Historical!$B$7:$B$1446,0))=0,"n/a",(INDEX(Historical!$C$7:$C$1439,MATCH(B529,Historical!$B$7:$B$1446,0))/INDEX(Historical!$D$7:$D$1439,MATCH(B529,Historical!$B$7:$B$1446,0))-1)*100)</f>
        <v>12.669683257918575</v>
      </c>
      <c r="T529" s="761">
        <f>IF(INDEX(Historical!$F$7:$F$1432,MATCH(B529,Historical!$B$7:$B$1446,0))=0,"n/a",((INDEX(Historical!$C$7:$C$1439,MATCH(B529,Historical!$B$7:$B$1446,0))/INDEX(Historical!$F$7:$F$1432,MATCH(B529,Historical!$B$7:$B$1446,0)))^(1/3)-1)*100)</f>
        <v>13.510858634417634</v>
      </c>
      <c r="U529" s="761">
        <f>IF(INDEX(Historical!$H$7:$H$1432,MATCH(B529,Historical!$B$7:$B$1446,0))=0,"n/a",((INDEX(Historical!$C$7:$C$1439,MATCH(B529,Historical!$B$7:$B$1446,0))/INDEX(Historical!$H$7:$H$1432,MATCH(B529,Historical!$B$7:$B$1446,0)))^(1/5)-1)*100)</f>
        <v>19.264817218650322</v>
      </c>
      <c r="V529" s="761" t="str">
        <f>IF(INDEX(Historical!$O$7:$O$1432,MATCH(B529,Historical!$B$7:$B$1446,0))=0,"n/a",((INDEX(Historical!$C$7:$C$1439,MATCH(B529,Historical!$B$7:$B$1446,0))/INDEX(Historical!$O$7:$O$1432,MATCH(B529,Historical!$B$7:$B$1446,0)))^(1/10)-1)*100)</f>
        <v>n/a</v>
      </c>
      <c r="W529" s="829" t="str">
        <f t="shared" si="141"/>
        <v>n/a</v>
      </c>
      <c r="X529" s="830">
        <f t="shared" si="142"/>
        <v>1.1135732496329667</v>
      </c>
      <c r="Y529" s="841"/>
      <c r="Z529" s="822">
        <f t="shared" si="143"/>
        <v>112.60869565217391</v>
      </c>
      <c r="AA529" s="832">
        <f t="shared" si="144"/>
        <v>14.3</v>
      </c>
      <c r="AB529" s="824">
        <v>12</v>
      </c>
      <c r="AC529" s="833">
        <v>2.2999999999999998</v>
      </c>
      <c r="AD529" s="833">
        <v>0.63</v>
      </c>
      <c r="AE529" s="833">
        <v>4.1399999999999997</v>
      </c>
      <c r="AF529" s="833">
        <v>3.89</v>
      </c>
      <c r="AG529" s="833">
        <v>25.7</v>
      </c>
      <c r="AH529" s="833">
        <v>116.19999999999999</v>
      </c>
      <c r="AI529" s="833">
        <v>9.67</v>
      </c>
      <c r="AJ529" s="833">
        <v>17.299999999999997</v>
      </c>
      <c r="AK529" s="833">
        <v>22.900000000000002</v>
      </c>
      <c r="AL529" s="834">
        <v>26580</v>
      </c>
      <c r="AM529" s="835">
        <v>0.1</v>
      </c>
      <c r="AN529" s="833">
        <v>2.15</v>
      </c>
      <c r="AO529" s="836">
        <f t="shared" si="145"/>
        <v>12.839551180340802</v>
      </c>
      <c r="AP529" s="837">
        <f t="shared" si="146"/>
        <v>27.139551180340803</v>
      </c>
      <c r="AQ529" s="838">
        <f t="shared" si="147"/>
        <v>57.2358455032157</v>
      </c>
      <c r="AR529" s="704">
        <f>INDEX(Historical!$C$7:$C$1439,MATCH(B529,Historical!$B$7:$B$1446,0))*IF(AH529="n/a",1.03,IF(AH529&lt;0,1.01,IF(AH529&gt;10,1.1,(1+AH529/100))))</f>
        <v>2.7390000000000003</v>
      </c>
      <c r="AS529" s="832">
        <f t="shared" si="148"/>
        <v>3.0038613000000005</v>
      </c>
      <c r="AT529" s="832">
        <f t="shared" si="152"/>
        <v>3.3042474300000007</v>
      </c>
      <c r="AU529" s="832">
        <f t="shared" si="152"/>
        <v>3.6346721730000011</v>
      </c>
      <c r="AV529" s="832">
        <f t="shared" si="152"/>
        <v>3.9981393903000018</v>
      </c>
      <c r="AW529" s="822">
        <f t="shared" si="149"/>
        <v>16.679920293300004</v>
      </c>
      <c r="AX529" s="839">
        <f t="shared" si="150"/>
        <v>50.714260545150516</v>
      </c>
      <c r="AY529" s="998">
        <v>1.28</v>
      </c>
      <c r="AZ529" s="835">
        <v>16.14</v>
      </c>
      <c r="BA529" s="835">
        <v>-15.690000000000001</v>
      </c>
      <c r="BB529" s="835">
        <v>-2.5499999999999998</v>
      </c>
      <c r="BC529" s="835">
        <v>-4.1300000000000008</v>
      </c>
      <c r="BD529" s="964"/>
      <c r="BE529" s="666">
        <v>2013</v>
      </c>
      <c r="BF529" s="948" t="e">
        <f>#VALUE!</f>
        <v>#VALUE!</v>
      </c>
      <c r="BG529" s="895">
        <v>8</v>
      </c>
    </row>
    <row r="530" spans="1:59" ht="11.25" customHeight="1" x14ac:dyDescent="0.2">
      <c r="A530" s="611" t="s">
        <v>3874</v>
      </c>
      <c r="B530" s="927" t="s">
        <v>3875</v>
      </c>
      <c r="C530" s="994" t="s">
        <v>4356</v>
      </c>
      <c r="D530" s="994" t="s">
        <v>4357</v>
      </c>
      <c r="E530" s="794">
        <v>5</v>
      </c>
      <c r="F530" s="526">
        <v>807</v>
      </c>
      <c r="G530" s="526" t="s">
        <v>106</v>
      </c>
      <c r="H530" s="526" t="s">
        <v>106</v>
      </c>
      <c r="I530" s="926">
        <v>18.510000000000002</v>
      </c>
      <c r="J530" s="704">
        <f t="shared" si="138"/>
        <v>5.4024851431658565</v>
      </c>
      <c r="K530" s="929">
        <v>0.25</v>
      </c>
      <c r="L530" s="641">
        <v>4</v>
      </c>
      <c r="M530" s="695">
        <f t="shared" si="139"/>
        <v>1</v>
      </c>
      <c r="N530" s="923" t="s">
        <v>467</v>
      </c>
      <c r="O530" s="797">
        <v>0.24</v>
      </c>
      <c r="P530" s="919">
        <v>43173</v>
      </c>
      <c r="Q530" s="919">
        <v>43202</v>
      </c>
      <c r="R530" s="695">
        <f t="shared" si="140"/>
        <v>4.1666666666666705</v>
      </c>
      <c r="S530" s="761">
        <f>IF(INDEX(Historical!$D$7:$D$1439,MATCH(B530,Historical!$B$7:$B$1446,0))=0,"n/a",(INDEX(Historical!$C$7:$C$1439,MATCH(B530,Historical!$B$7:$B$1446,0))/INDEX(Historical!$D$7:$D$1439,MATCH(B530,Historical!$B$7:$B$1446,0))-1)*100)</f>
        <v>4.2105263157894868</v>
      </c>
      <c r="T530" s="761">
        <f>IF(INDEX(Historical!$F$7:$F$1432,MATCH(B530,Historical!$B$7:$B$1446,0))=0,"n/a",((INDEX(Historical!$C$7:$C$1439,MATCH(B530,Historical!$B$7:$B$1446,0))/INDEX(Historical!$F$7:$F$1432,MATCH(B530,Historical!$B$7:$B$1446,0)))^(1/3)-1)*100)</f>
        <v>4.4011575622509014</v>
      </c>
      <c r="U530" s="761">
        <f>IF(INDEX(Historical!$H$7:$H$1432,MATCH(B530,Historical!$B$7:$B$1446,0))=0,"n/a",((INDEX(Historical!$C$7:$C$1439,MATCH(B530,Historical!$B$7:$B$1446,0))/INDEX(Historical!$H$7:$H$1432,MATCH(B530,Historical!$B$7:$B$1446,0)))^(1/5)-1)*100)</f>
        <v>4.353985782494485</v>
      </c>
      <c r="V530" s="761">
        <f>IF(INDEX(Historical!$O$7:$O$1432,MATCH(B530,Historical!$B$7:$B$1446,0))=0,"n/a",((INDEX(Historical!$C$7:$C$1439,MATCH(B530,Historical!$B$7:$B$1446,0))/INDEX(Historical!$O$7:$O$1432,MATCH(B530,Historical!$B$7:$B$1446,0)))^(1/10)-1)*100)</f>
        <v>-0.86633923554794157</v>
      </c>
      <c r="W530" s="762" t="str">
        <f t="shared" si="141"/>
        <v>n/a</v>
      </c>
      <c r="X530" s="763">
        <f t="shared" si="142"/>
        <v>0.11863721478186606</v>
      </c>
      <c r="Y530" s="928"/>
      <c r="Z530" s="704">
        <f t="shared" si="143"/>
        <v>36.101083032490976</v>
      </c>
      <c r="AA530" s="937">
        <f t="shared" si="144"/>
        <v>6.6823104693140802</v>
      </c>
      <c r="AB530" s="641">
        <v>12</v>
      </c>
      <c r="AC530" s="918">
        <v>2.77</v>
      </c>
      <c r="AD530" s="918">
        <v>1.08</v>
      </c>
      <c r="AE530" s="918">
        <v>9.14</v>
      </c>
      <c r="AF530" s="918">
        <v>1.49</v>
      </c>
      <c r="AG530" s="918">
        <v>24.3</v>
      </c>
      <c r="AH530" s="918">
        <v>236.10000000000002</v>
      </c>
      <c r="AI530" s="918">
        <v>10.299999999999999</v>
      </c>
      <c r="AJ530" s="918">
        <v>36.700000000000003</v>
      </c>
      <c r="AK530" s="918">
        <v>6.21</v>
      </c>
      <c r="AL530" s="930">
        <v>7170</v>
      </c>
      <c r="AM530" s="924">
        <v>1.4000000000000001</v>
      </c>
      <c r="AN530" s="918">
        <v>0.89</v>
      </c>
      <c r="AO530" s="804">
        <f t="shared" si="145"/>
        <v>3.0741604563462612</v>
      </c>
      <c r="AP530" s="805">
        <f t="shared" si="146"/>
        <v>9.7564709256603415</v>
      </c>
      <c r="AQ530" s="938">
        <f t="shared" si="147"/>
        <v>-33.478014998288039</v>
      </c>
      <c r="AR530" s="704">
        <f>INDEX(Historical!$C$7:$C$1439,MATCH(B530,Historical!$B$7:$B$1446,0))*IF(AH530="n/a",1.03,IF(AH530&lt;0,1.01,IF(AH530&gt;10,1.1,(1+AH530/100))))</f>
        <v>1.089</v>
      </c>
      <c r="AS530" s="937">
        <f t="shared" si="148"/>
        <v>1.1979</v>
      </c>
      <c r="AT530" s="937">
        <f t="shared" si="152"/>
        <v>1.27228959</v>
      </c>
      <c r="AU530" s="937">
        <f t="shared" si="152"/>
        <v>1.3512987735390001</v>
      </c>
      <c r="AV530" s="937">
        <f t="shared" si="152"/>
        <v>1.4352144273757721</v>
      </c>
      <c r="AW530" s="704">
        <f t="shared" si="149"/>
        <v>6.3457027909147721</v>
      </c>
      <c r="AX530" s="812">
        <f t="shared" si="150"/>
        <v>34.282565050863163</v>
      </c>
      <c r="AY530" s="997">
        <v>0.8</v>
      </c>
      <c r="AZ530" s="924">
        <v>51.1</v>
      </c>
      <c r="BA530" s="924">
        <v>-2.0099999999999998</v>
      </c>
      <c r="BB530" s="924">
        <v>2.1999999999999997</v>
      </c>
      <c r="BC530" s="924">
        <v>16.420000000000002</v>
      </c>
      <c r="BE530" s="666">
        <v>2014</v>
      </c>
      <c r="BF530" s="948" t="e">
        <f>#VALUE!</f>
        <v>#VALUE!</v>
      </c>
      <c r="BG530" s="933">
        <v>11.4</v>
      </c>
    </row>
    <row r="531" spans="1:59" ht="11.25" customHeight="1" x14ac:dyDescent="0.2">
      <c r="A531" s="106" t="s">
        <v>4034</v>
      </c>
      <c r="B531" s="633" t="s">
        <v>4035</v>
      </c>
      <c r="C531" s="994" t="s">
        <v>247</v>
      </c>
      <c r="D531" s="994" t="s">
        <v>4383</v>
      </c>
      <c r="E531" s="794">
        <v>5</v>
      </c>
      <c r="F531" s="526">
        <v>865</v>
      </c>
      <c r="G531" s="526" t="s">
        <v>106</v>
      </c>
      <c r="H531" s="526" t="s">
        <v>106</v>
      </c>
      <c r="I531" s="926">
        <v>13.47</v>
      </c>
      <c r="J531" s="704">
        <f t="shared" si="138"/>
        <v>3.5634743875278394</v>
      </c>
      <c r="K531" s="929">
        <v>0.12</v>
      </c>
      <c r="L531" s="641">
        <v>4</v>
      </c>
      <c r="M531" s="695">
        <f t="shared" si="139"/>
        <v>0.48</v>
      </c>
      <c r="N531" s="923" t="s">
        <v>4467</v>
      </c>
      <c r="O531" s="797">
        <v>0.1</v>
      </c>
      <c r="P531" s="917">
        <v>43504</v>
      </c>
      <c r="Q531" s="917">
        <v>43535</v>
      </c>
      <c r="R531" s="695">
        <f t="shared" si="140"/>
        <v>19.999999999999989</v>
      </c>
      <c r="S531" s="761">
        <f>IF(INDEX(Historical!$D$7:$D$1439,MATCH(B531,Historical!$B$7:$B$1446,0))=0,"n/a",(INDEX(Historical!$C$7:$C$1439,MATCH(B531,Historical!$B$7:$B$1446,0))/INDEX(Historical!$D$7:$D$1439,MATCH(B531,Historical!$B$7:$B$1446,0))-1)*100)</f>
        <v>42.857142857142861</v>
      </c>
      <c r="T531" s="761">
        <f>IF(INDEX(Historical!$F$7:$F$1432,MATCH(B531,Historical!$B$7:$B$1446,0))=0,"n/a",((INDEX(Historical!$C$7:$C$1439,MATCH(B531,Historical!$B$7:$B$1446,0))/INDEX(Historical!$F$7:$F$1432,MATCH(B531,Historical!$B$7:$B$1446,0)))^(1/3)-1)*100)</f>
        <v>35.72088082974534</v>
      </c>
      <c r="U531" s="761">
        <f>IF(INDEX(Historical!$H$7:$H$1432,MATCH(B531,Historical!$B$7:$B$1446,0))=0,"n/a",((INDEX(Historical!$C$7:$C$1439,MATCH(B531,Historical!$B$7:$B$1446,0))/INDEX(Historical!$H$7:$H$1432,MATCH(B531,Historical!$B$7:$B$1446,0)))^(1/5)-1)*100)</f>
        <v>27.22596365393921</v>
      </c>
      <c r="V531" s="761">
        <f>IF(INDEX(Historical!$O$7:$O$1432,MATCH(B531,Historical!$B$7:$B$1446,0))=0,"n/a",((INDEX(Historical!$C$7:$C$1439,MATCH(B531,Historical!$B$7:$B$1446,0))/INDEX(Historical!$O$7:$O$1432,MATCH(B531,Historical!$B$7:$B$1446,0)))^(1/10)-1)*100)</f>
        <v>4.4019629627884527</v>
      </c>
      <c r="W531" s="762">
        <f t="shared" si="141"/>
        <v>6.1849597291233778</v>
      </c>
      <c r="X531" s="763">
        <f t="shared" si="142"/>
        <v>0.84030752018330901</v>
      </c>
      <c r="Y531" s="928"/>
      <c r="Z531" s="704">
        <f t="shared" si="143"/>
        <v>57.831325301204814</v>
      </c>
      <c r="AA531" s="937">
        <f t="shared" si="144"/>
        <v>16.228915662650603</v>
      </c>
      <c r="AB531" s="641">
        <v>12</v>
      </c>
      <c r="AC531" s="918">
        <v>0.83</v>
      </c>
      <c r="AD531" s="918">
        <v>1.63</v>
      </c>
      <c r="AE531" s="918">
        <v>1.61</v>
      </c>
      <c r="AF531" s="918">
        <v>6.01</v>
      </c>
      <c r="AG531" s="918">
        <v>36.5</v>
      </c>
      <c r="AH531" s="918">
        <v>36.6</v>
      </c>
      <c r="AI531" s="918">
        <v>13.91</v>
      </c>
      <c r="AJ531" s="918">
        <v>32.4</v>
      </c>
      <c r="AK531" s="918">
        <v>10</v>
      </c>
      <c r="AL531" s="930">
        <v>479.53</v>
      </c>
      <c r="AM531" s="924">
        <v>7.7</v>
      </c>
      <c r="AN531" s="918">
        <v>0</v>
      </c>
      <c r="AO531" s="804">
        <f t="shared" si="145"/>
        <v>14.560522378816447</v>
      </c>
      <c r="AP531" s="805">
        <f t="shared" si="146"/>
        <v>30.789438041467051</v>
      </c>
      <c r="AQ531" s="938">
        <f t="shared" si="147"/>
        <v>108.20479568874286</v>
      </c>
      <c r="AR531" s="704">
        <f>INDEX(Historical!$C$7:$C$1439,MATCH(B531,Historical!$B$7:$B$1446,0))*IF(AH531="n/a",1.03,IF(AH531&lt;0,1.01,IF(AH531&gt;10,1.1,(1+AH531/100))))</f>
        <v>0.44000000000000006</v>
      </c>
      <c r="AS531" s="937">
        <f t="shared" si="148"/>
        <v>0.4840000000000001</v>
      </c>
      <c r="AT531" s="937">
        <f t="shared" si="152"/>
        <v>0.5324000000000001</v>
      </c>
      <c r="AU531" s="937">
        <f t="shared" si="152"/>
        <v>0.58564000000000016</v>
      </c>
      <c r="AV531" s="937">
        <f t="shared" si="152"/>
        <v>0.64420400000000022</v>
      </c>
      <c r="AW531" s="704">
        <f t="shared" si="149"/>
        <v>2.6862440000000007</v>
      </c>
      <c r="AX531" s="812">
        <f t="shared" si="150"/>
        <v>19.942420193021533</v>
      </c>
      <c r="AY531" s="997">
        <v>0.35</v>
      </c>
      <c r="AZ531" s="924">
        <v>7.93</v>
      </c>
      <c r="BA531" s="924">
        <v>-45.48</v>
      </c>
      <c r="BB531" s="924">
        <v>-5.29</v>
      </c>
      <c r="BC531" s="924">
        <v>-26.740000000000002</v>
      </c>
      <c r="BE531" s="666">
        <v>2015</v>
      </c>
      <c r="BF531" s="948" t="e">
        <f>#VALUE!</f>
        <v>#VALUE!</v>
      </c>
      <c r="BG531" s="933">
        <v>25.4</v>
      </c>
    </row>
    <row r="532" spans="1:59" ht="11.25" customHeight="1" x14ac:dyDescent="0.2">
      <c r="A532" s="611" t="s">
        <v>1470</v>
      </c>
      <c r="B532" s="927" t="s">
        <v>1471</v>
      </c>
      <c r="C532" s="994" t="s">
        <v>154</v>
      </c>
      <c r="D532" s="994" t="s">
        <v>4386</v>
      </c>
      <c r="E532" s="794">
        <v>8</v>
      </c>
      <c r="F532" s="526">
        <v>554</v>
      </c>
      <c r="G532" s="526" t="s">
        <v>115</v>
      </c>
      <c r="H532" s="526" t="s">
        <v>115</v>
      </c>
      <c r="I532" s="926">
        <v>83.17</v>
      </c>
      <c r="J532" s="704">
        <f t="shared" si="138"/>
        <v>2.6451845617410124</v>
      </c>
      <c r="K532" s="929">
        <v>0.55000000000000004</v>
      </c>
      <c r="L532" s="641">
        <v>4</v>
      </c>
      <c r="M532" s="695">
        <f t="shared" si="139"/>
        <v>2.2000000000000002</v>
      </c>
      <c r="N532" s="923" t="s">
        <v>601</v>
      </c>
      <c r="O532" s="797">
        <v>0.48</v>
      </c>
      <c r="P532" s="917">
        <v>43448</v>
      </c>
      <c r="Q532" s="917">
        <v>43473</v>
      </c>
      <c r="R532" s="695">
        <f t="shared" si="140"/>
        <v>14.583333333333348</v>
      </c>
      <c r="S532" s="761">
        <f>IF(INDEX(Historical!$D$7:$D$1439,MATCH(B532,Historical!$B$7:$B$1446,0))=0,"n/a",(INDEX(Historical!$C$7:$C$1439,MATCH(B532,Historical!$B$7:$B$1446,0))/INDEX(Historical!$D$7:$D$1439,MATCH(B532,Historical!$B$7:$B$1446,0))-1)*100)</f>
        <v>2.1276595744680771</v>
      </c>
      <c r="T532" s="761">
        <f>IF(INDEX(Historical!$F$7:$F$1432,MATCH(B532,Historical!$B$7:$B$1446,0))=0,"n/a",((INDEX(Historical!$C$7:$C$1439,MATCH(B532,Historical!$B$7:$B$1446,0))/INDEX(Historical!$F$7:$F$1432,MATCH(B532,Historical!$B$7:$B$1446,0)))^(1/3)-1)*100)</f>
        <v>2.1745909858070789</v>
      </c>
      <c r="U532" s="761">
        <f>IF(INDEX(Historical!$H$7:$H$1432,MATCH(B532,Historical!$B$7:$B$1446,0))=0,"n/a",((INDEX(Historical!$C$7:$C$1439,MATCH(B532,Historical!$B$7:$B$1446,0))/INDEX(Historical!$H$7:$H$1432,MATCH(B532,Historical!$B$7:$B$1446,0)))^(1/5)-1)*100)</f>
        <v>2.2243967495911177</v>
      </c>
      <c r="V532" s="761">
        <f>IF(INDEX(Historical!$O$7:$O$1432,MATCH(B532,Historical!$B$7:$B$1446,0))=0,"n/a",((INDEX(Historical!$C$7:$C$1439,MATCH(B532,Historical!$B$7:$B$1446,0))/INDEX(Historical!$O$7:$O$1432,MATCH(B532,Historical!$B$7:$B$1446,0)))^(1/10)-1)*100)</f>
        <v>2.3636502037103657</v>
      </c>
      <c r="W532" s="762">
        <f t="shared" si="141"/>
        <v>0.94108542207275281</v>
      </c>
      <c r="X532" s="763">
        <f t="shared" si="142"/>
        <v>0.23170799474907477</v>
      </c>
      <c r="Y532" s="715"/>
      <c r="Z532" s="704">
        <f t="shared" si="143"/>
        <v>94.420600858369113</v>
      </c>
      <c r="AA532" s="937">
        <f t="shared" si="144"/>
        <v>35.69527896995708</v>
      </c>
      <c r="AB532" s="641">
        <v>12</v>
      </c>
      <c r="AC532" s="918">
        <v>2.33</v>
      </c>
      <c r="AD532" s="918">
        <v>3.65</v>
      </c>
      <c r="AE532" s="918">
        <v>5.12</v>
      </c>
      <c r="AF532" s="918">
        <v>8.15</v>
      </c>
      <c r="AG532" s="918">
        <v>19.900000000000002</v>
      </c>
      <c r="AH532" s="918">
        <v>27.800000000000004</v>
      </c>
      <c r="AI532" s="918">
        <v>11.97</v>
      </c>
      <c r="AJ532" s="918">
        <v>9.6</v>
      </c>
      <c r="AK532" s="918">
        <v>9.81</v>
      </c>
      <c r="AL532" s="930">
        <v>216400</v>
      </c>
      <c r="AM532" s="924">
        <v>0.1</v>
      </c>
      <c r="AN532" s="918">
        <v>0.94</v>
      </c>
      <c r="AO532" s="804">
        <f t="shared" si="145"/>
        <v>-30.82569765862495</v>
      </c>
      <c r="AP532" s="805">
        <f t="shared" si="146"/>
        <v>4.86958131133213</v>
      </c>
      <c r="AQ532" s="938">
        <f t="shared" si="147"/>
        <v>259.57785348016097</v>
      </c>
      <c r="AR532" s="704">
        <f>INDEX(Historical!$C$7:$C$1439,MATCH(B532,Historical!$B$7:$B$1446,0))*IF(AH532="n/a",1.03,IF(AH532&lt;0,1.01,IF(AH532&gt;10,1.1,(1+AH532/100))))</f>
        <v>2.1120000000000001</v>
      </c>
      <c r="AS532" s="937">
        <f t="shared" si="148"/>
        <v>2.3232000000000004</v>
      </c>
      <c r="AT532" s="937">
        <f t="shared" si="152"/>
        <v>2.5511059200000008</v>
      </c>
      <c r="AU532" s="937">
        <f t="shared" si="152"/>
        <v>2.8013694107520011</v>
      </c>
      <c r="AV532" s="937">
        <f t="shared" si="152"/>
        <v>3.0761837499467726</v>
      </c>
      <c r="AW532" s="704">
        <f t="shared" si="149"/>
        <v>12.863859080698774</v>
      </c>
      <c r="AX532" s="812">
        <f t="shared" si="150"/>
        <v>15.466946111216512</v>
      </c>
      <c r="AY532" s="997">
        <v>0.65</v>
      </c>
      <c r="AZ532" s="924">
        <v>57.430000000000007</v>
      </c>
      <c r="BA532" s="924">
        <v>-0.36</v>
      </c>
      <c r="BB532" s="924">
        <v>5.33</v>
      </c>
      <c r="BC532" s="924">
        <v>15.329999999999998</v>
      </c>
      <c r="BE532" s="666">
        <v>2012</v>
      </c>
      <c r="BF532" s="948" t="e">
        <f>#VALUE!</f>
        <v>#VALUE!</v>
      </c>
      <c r="BG532" s="933">
        <v>7.3</v>
      </c>
    </row>
    <row r="533" spans="1:59" ht="11.25" customHeight="1" x14ac:dyDescent="0.2">
      <c r="A533" s="537" t="s">
        <v>4225</v>
      </c>
      <c r="B533" s="927" t="s">
        <v>4221</v>
      </c>
      <c r="C533" s="994" t="s">
        <v>108</v>
      </c>
      <c r="D533" s="994" t="s">
        <v>4372</v>
      </c>
      <c r="E533" s="794">
        <v>5</v>
      </c>
      <c r="F533" s="526">
        <v>825</v>
      </c>
      <c r="G533" s="526" t="s">
        <v>106</v>
      </c>
      <c r="H533" s="526" t="s">
        <v>106</v>
      </c>
      <c r="I533" s="931">
        <v>42.2</v>
      </c>
      <c r="J533" s="704">
        <f t="shared" si="138"/>
        <v>2.8436018957345972</v>
      </c>
      <c r="K533" s="935">
        <v>0.3</v>
      </c>
      <c r="L533" s="666">
        <v>4</v>
      </c>
      <c r="M533" s="695">
        <f t="shared" si="139"/>
        <v>1.2</v>
      </c>
      <c r="N533" s="666" t="s">
        <v>560</v>
      </c>
      <c r="O533" s="798">
        <v>0.25</v>
      </c>
      <c r="P533" s="684">
        <v>43311</v>
      </c>
      <c r="Q533" s="684">
        <v>43327</v>
      </c>
      <c r="R533" s="695">
        <f t="shared" si="140"/>
        <v>19.999999999999996</v>
      </c>
      <c r="S533" s="761">
        <f>IF(INDEX(Historical!$D$7:$D$1439,MATCH(B533,Historical!$B$7:$B$1446,0))=0,"n/a",(INDEX(Historical!$C$7:$C$1439,MATCH(B533,Historical!$B$7:$B$1446,0))/INDEX(Historical!$D$7:$D$1439,MATCH(B533,Historical!$B$7:$B$1446,0))-1)*100)</f>
        <v>22.222222222222232</v>
      </c>
      <c r="T533" s="761">
        <f>IF(INDEX(Historical!$F$7:$F$1432,MATCH(B533,Historical!$B$7:$B$1446,0))=0,"n/a",((INDEX(Historical!$C$7:$C$1439,MATCH(B533,Historical!$B$7:$B$1446,0))/INDEX(Historical!$F$7:$F$1432,MATCH(B533,Historical!$B$7:$B$1446,0)))^(1/3)-1)*100)</f>
        <v>25.99210498948732</v>
      </c>
      <c r="U533" s="761">
        <f>IF(INDEX(Historical!$H$7:$H$1432,MATCH(B533,Historical!$B$7:$B$1446,0))=0,"n/a",((INDEX(Historical!$C$7:$C$1439,MATCH(B533,Historical!$B$7:$B$1446,0))/INDEX(Historical!$H$7:$H$1432,MATCH(B533,Historical!$B$7:$B$1446,0)))^(1/5)-1)*100)</f>
        <v>40.628238838763522</v>
      </c>
      <c r="V533" s="761">
        <f>IF(INDEX(Historical!$O$7:$O$1432,MATCH(B533,Historical!$B$7:$B$1446,0))=0,"n/a",((INDEX(Historical!$C$7:$C$1439,MATCH(B533,Historical!$B$7:$B$1446,0))/INDEX(Historical!$O$7:$O$1432,MATCH(B533,Historical!$B$7:$B$1446,0)))^(1/10)-1)*100)</f>
        <v>0.1836598351406149</v>
      </c>
      <c r="W533" s="762">
        <f t="shared" si="141"/>
        <v>221.21461019311843</v>
      </c>
      <c r="X533" s="763">
        <f t="shared" si="142"/>
        <v>1.4205677915651582</v>
      </c>
      <c r="Y533" s="927"/>
      <c r="Z533" s="704">
        <f t="shared" si="143"/>
        <v>24.793388429752067</v>
      </c>
      <c r="AA533" s="937">
        <f t="shared" si="144"/>
        <v>8.7190082644628113</v>
      </c>
      <c r="AB533" s="526">
        <v>12</v>
      </c>
      <c r="AC533" s="931">
        <v>4.84</v>
      </c>
      <c r="AD533" s="931">
        <v>0.82</v>
      </c>
      <c r="AE533" s="931">
        <v>1.49</v>
      </c>
      <c r="AF533" s="931">
        <v>0.99</v>
      </c>
      <c r="AG533" s="931">
        <v>11.700000000000001</v>
      </c>
      <c r="AH533" s="931">
        <v>34.300000000000004</v>
      </c>
      <c r="AI533" s="931">
        <v>9.75</v>
      </c>
      <c r="AJ533" s="931">
        <v>28.599999999999998</v>
      </c>
      <c r="AK533" s="931">
        <v>10.620000000000001</v>
      </c>
      <c r="AL533" s="931">
        <v>74550</v>
      </c>
      <c r="AM533" s="931">
        <v>24.3</v>
      </c>
      <c r="AN533" s="931">
        <v>5.96</v>
      </c>
      <c r="AO533" s="804">
        <f t="shared" si="145"/>
        <v>34.752832470035301</v>
      </c>
      <c r="AP533" s="805">
        <f t="shared" si="146"/>
        <v>43.471840734498116</v>
      </c>
      <c r="AQ533" s="938">
        <f t="shared" si="147"/>
        <v>-38.061614193106088</v>
      </c>
      <c r="AR533" s="704">
        <f>INDEX(Historical!$C$7:$C$1439,MATCH(B533,Historical!$B$7:$B$1446,0))*IF(AH533="n/a",1.03,IF(AH533&lt;0,1.01,IF(AH533&gt;10,1.1,(1+AH533/100))))</f>
        <v>1.2100000000000002</v>
      </c>
      <c r="AS533" s="937">
        <f t="shared" si="148"/>
        <v>1.3279750000000001</v>
      </c>
      <c r="AT533" s="937">
        <f t="shared" si="152"/>
        <v>1.4607725000000003</v>
      </c>
      <c r="AU533" s="937">
        <f t="shared" si="152"/>
        <v>1.6068497500000003</v>
      </c>
      <c r="AV533" s="937">
        <f t="shared" si="152"/>
        <v>1.7675347250000004</v>
      </c>
      <c r="AW533" s="704">
        <f t="shared" si="149"/>
        <v>7.3731319750000015</v>
      </c>
      <c r="AX533" s="812">
        <f t="shared" si="150"/>
        <v>17.471876718009479</v>
      </c>
      <c r="AY533" s="790">
        <v>1.19</v>
      </c>
      <c r="AZ533" s="933">
        <v>14.860000000000001</v>
      </c>
      <c r="BA533" s="933">
        <v>-24.16</v>
      </c>
      <c r="BB533" s="933">
        <v>0.01</v>
      </c>
      <c r="BC533" s="933">
        <v>-6.68</v>
      </c>
      <c r="BE533" s="666">
        <v>2014</v>
      </c>
      <c r="BF533" s="948" t="e">
        <f>#VALUE!</f>
        <v>#VALUE!</v>
      </c>
      <c r="BG533" s="933">
        <v>1</v>
      </c>
    </row>
    <row r="534" spans="1:59" ht="11.25" customHeight="1" x14ac:dyDescent="0.2">
      <c r="A534" s="537" t="s">
        <v>294</v>
      </c>
      <c r="B534" s="927" t="s">
        <v>295</v>
      </c>
      <c r="C534" s="994" t="s">
        <v>112</v>
      </c>
      <c r="D534" s="994" t="s">
        <v>4359</v>
      </c>
      <c r="E534" s="794">
        <v>47</v>
      </c>
      <c r="F534" s="526">
        <v>34</v>
      </c>
      <c r="G534" s="526" t="s">
        <v>106</v>
      </c>
      <c r="H534" s="526" t="s">
        <v>106</v>
      </c>
      <c r="I534" s="918">
        <v>103.4</v>
      </c>
      <c r="J534" s="704">
        <f t="shared" si="138"/>
        <v>1.4700193423597678</v>
      </c>
      <c r="K534" s="929">
        <v>0.38</v>
      </c>
      <c r="L534" s="641">
        <v>4</v>
      </c>
      <c r="M534" s="695">
        <f t="shared" si="139"/>
        <v>1.52</v>
      </c>
      <c r="N534" s="923" t="s">
        <v>296</v>
      </c>
      <c r="O534" s="797">
        <v>0.35</v>
      </c>
      <c r="P534" s="660">
        <v>43238</v>
      </c>
      <c r="Q534" s="660">
        <v>43261</v>
      </c>
      <c r="R534" s="695">
        <f t="shared" si="140"/>
        <v>8.5714285714285801</v>
      </c>
      <c r="S534" s="761">
        <f>IF(INDEX(Historical!$D$7:$D$1439,MATCH(B534,Historical!$B$7:$B$1446,0))=0,"n/a",(INDEX(Historical!$C$7:$C$1439,MATCH(B534,Historical!$B$7:$B$1446,0))/INDEX(Historical!$D$7:$D$1439,MATCH(B534,Historical!$B$7:$B$1446,0))-1)*100)</f>
        <v>7.9710144927536364</v>
      </c>
      <c r="T534" s="761">
        <f>IF(INDEX(Historical!$F$7:$F$1432,MATCH(B534,Historical!$B$7:$B$1446,0))=0,"n/a",((INDEX(Historical!$C$7:$C$1439,MATCH(B534,Historical!$B$7:$B$1446,0))/INDEX(Historical!$F$7:$F$1432,MATCH(B534,Historical!$B$7:$B$1446,0)))^(1/3)-1)*100)</f>
        <v>5.469652673292047</v>
      </c>
      <c r="U534" s="761">
        <f>IF(INDEX(Historical!$H$7:$H$1432,MATCH(B534,Historical!$B$7:$B$1446,0))=0,"n/a",((INDEX(Historical!$C$7:$C$1439,MATCH(B534,Historical!$B$7:$B$1446,0))/INDEX(Historical!$H$7:$H$1432,MATCH(B534,Historical!$B$7:$B$1446,0)))^(1/5)-1)*100)</f>
        <v>4.7757678435632389</v>
      </c>
      <c r="V534" s="761">
        <f>IF(INDEX(Historical!$O$7:$O$1432,MATCH(B534,Historical!$B$7:$B$1446,0))=0,"n/a",((INDEX(Historical!$C$7:$C$1439,MATCH(B534,Historical!$B$7:$B$1446,0))/INDEX(Historical!$O$7:$O$1432,MATCH(B534,Historical!$B$7:$B$1446,0)))^(1/10)-1)*100)</f>
        <v>4.7142632556182562</v>
      </c>
      <c r="W534" s="762">
        <f t="shared" si="141"/>
        <v>1.0130464898988583</v>
      </c>
      <c r="X534" s="763">
        <f t="shared" si="142"/>
        <v>0.70231880052400564</v>
      </c>
      <c r="Y534" s="718"/>
      <c r="Z534" s="704">
        <f t="shared" si="143"/>
        <v>48.56230031948882</v>
      </c>
      <c r="AA534" s="937">
        <f t="shared" si="144"/>
        <v>33.035143769968052</v>
      </c>
      <c r="AB534" s="641">
        <v>12</v>
      </c>
      <c r="AC534" s="918">
        <v>3.13</v>
      </c>
      <c r="AD534" s="918">
        <v>1.83</v>
      </c>
      <c r="AE534" s="918">
        <v>3</v>
      </c>
      <c r="AF534" s="918">
        <v>6.31</v>
      </c>
      <c r="AG534" s="918">
        <v>19.5</v>
      </c>
      <c r="AH534" s="918">
        <v>165</v>
      </c>
      <c r="AI534" s="918">
        <v>8.75</v>
      </c>
      <c r="AJ534" s="918">
        <v>6.8000000000000007</v>
      </c>
      <c r="AK534" s="918">
        <v>18</v>
      </c>
      <c r="AL534" s="930">
        <v>4080</v>
      </c>
      <c r="AM534" s="924">
        <v>1.5</v>
      </c>
      <c r="AN534" s="918">
        <v>0.56999999999999995</v>
      </c>
      <c r="AO534" s="804">
        <f t="shared" si="145"/>
        <v>-26.789356584045045</v>
      </c>
      <c r="AP534" s="805">
        <f t="shared" si="146"/>
        <v>6.2457871859230067</v>
      </c>
      <c r="AQ534" s="938">
        <f t="shared" si="147"/>
        <v>204.37678199414358</v>
      </c>
      <c r="AR534" s="704">
        <f>INDEX(Historical!$C$7:$C$1439,MATCH(B534,Historical!$B$7:$B$1446,0))*IF(AH534="n/a",1.03,IF(AH534&lt;0,1.01,IF(AH534&gt;10,1.1,(1+AH534/100))))</f>
        <v>1.639</v>
      </c>
      <c r="AS534" s="937">
        <f t="shared" si="148"/>
        <v>1.7824125</v>
      </c>
      <c r="AT534" s="937">
        <f t="shared" si="152"/>
        <v>1.9606537500000001</v>
      </c>
      <c r="AU534" s="937">
        <f t="shared" si="152"/>
        <v>2.1567191250000004</v>
      </c>
      <c r="AV534" s="937">
        <f t="shared" si="152"/>
        <v>2.3723910375000008</v>
      </c>
      <c r="AW534" s="704">
        <f t="shared" si="149"/>
        <v>9.9111764125000015</v>
      </c>
      <c r="AX534" s="812">
        <f t="shared" si="150"/>
        <v>9.5852769946808518</v>
      </c>
      <c r="AY534" s="997">
        <v>1.29</v>
      </c>
      <c r="AZ534" s="924">
        <v>27.88</v>
      </c>
      <c r="BA534" s="924">
        <v>-6.7</v>
      </c>
      <c r="BB534" s="924">
        <v>1.8900000000000001</v>
      </c>
      <c r="BC534" s="924">
        <v>2.5299999999999998</v>
      </c>
      <c r="BE534" s="666">
        <v>1972</v>
      </c>
      <c r="BF534" s="948" t="e">
        <f>#VALUE!</f>
        <v>#VALUE!</v>
      </c>
      <c r="BG534" s="933">
        <v>7.5</v>
      </c>
    </row>
    <row r="535" spans="1:59" ht="11.25" customHeight="1" x14ac:dyDescent="0.2">
      <c r="A535" s="630" t="s">
        <v>4246</v>
      </c>
      <c r="B535" s="927" t="s">
        <v>4243</v>
      </c>
      <c r="C535" s="994" t="s">
        <v>108</v>
      </c>
      <c r="D535" s="994" t="s">
        <v>4372</v>
      </c>
      <c r="E535" s="794">
        <v>5</v>
      </c>
      <c r="F535" s="526">
        <v>829</v>
      </c>
      <c r="G535" s="526" t="s">
        <v>106</v>
      </c>
      <c r="H535" s="526" t="s">
        <v>106</v>
      </c>
      <c r="I535" s="926">
        <v>198.84</v>
      </c>
      <c r="J535" s="704">
        <f t="shared" si="138"/>
        <v>1.1667672500502915</v>
      </c>
      <c r="K535" s="929">
        <v>0.57999999999999996</v>
      </c>
      <c r="L535" s="641">
        <v>4</v>
      </c>
      <c r="M535" s="695">
        <f t="shared" si="139"/>
        <v>2.3199999999999998</v>
      </c>
      <c r="N535" s="923" t="s">
        <v>520</v>
      </c>
      <c r="O535" s="797">
        <v>0.38</v>
      </c>
      <c r="P535" s="917">
        <v>43327</v>
      </c>
      <c r="Q535" s="917">
        <v>43342</v>
      </c>
      <c r="R535" s="695">
        <f t="shared" si="140"/>
        <v>52.631578947368411</v>
      </c>
      <c r="S535" s="761">
        <f>IF(INDEX(Historical!$D$7:$D$1439,MATCH(B535,Historical!$B$7:$B$1446,0))=0,"n/a",(INDEX(Historical!$C$7:$C$1439,MATCH(B535,Historical!$B$7:$B$1446,0))/INDEX(Historical!$D$7:$D$1439,MATCH(B535,Historical!$B$7:$B$1446,0))-1)*100)</f>
        <v>45.454545454545439</v>
      </c>
      <c r="T535" s="761">
        <f>IF(INDEX(Historical!$F$7:$F$1432,MATCH(B535,Historical!$B$7:$B$1446,0))=0,"n/a",((INDEX(Historical!$C$7:$C$1439,MATCH(B535,Historical!$B$7:$B$1446,0))/INDEX(Historical!$F$7:$F$1432,MATCH(B535,Historical!$B$7:$B$1446,0)))^(1/3)-1)*100)</f>
        <v>33.886590016433907</v>
      </c>
      <c r="U535" s="761" t="str">
        <f>IF(INDEX(Historical!$H$7:$H$1432,MATCH(B535,Historical!$B$7:$B$1446,0))=0,"n/a",((INDEX(Historical!$C$7:$C$1439,MATCH(B535,Historical!$B$7:$B$1446,0))/INDEX(Historical!$H$7:$H$1432,MATCH(B535,Historical!$B$7:$B$1446,0)))^(1/5)-1)*100)</f>
        <v>n/a</v>
      </c>
      <c r="V535" s="761" t="str">
        <f>IF(INDEX(Historical!$O$7:$O$1432,MATCH(B535,Historical!$B$7:$B$1446,0))=0,"n/a",((INDEX(Historical!$C$7:$C$1439,MATCH(B535,Historical!$B$7:$B$1446,0))/INDEX(Historical!$O$7:$O$1432,MATCH(B535,Historical!$B$7:$B$1446,0)))^(1/10)-1)*100)</f>
        <v>n/a</v>
      </c>
      <c r="W535" s="762" t="str">
        <f t="shared" si="141"/>
        <v>n/a</v>
      </c>
      <c r="X535" s="763" t="str">
        <f t="shared" si="142"/>
        <v>n/a</v>
      </c>
      <c r="Y535" s="715"/>
      <c r="Z535" s="704">
        <f t="shared" si="143"/>
        <v>41.651705565529618</v>
      </c>
      <c r="AA535" s="937">
        <f t="shared" si="144"/>
        <v>35.698384201077197</v>
      </c>
      <c r="AB535" s="641">
        <v>12</v>
      </c>
      <c r="AC535" s="918">
        <v>5.57</v>
      </c>
      <c r="AD535" s="918">
        <v>2.48</v>
      </c>
      <c r="AE535" s="918">
        <v>11.97</v>
      </c>
      <c r="AF535" s="918" t="s">
        <v>137</v>
      </c>
      <c r="AG535" s="918">
        <v>207.39999999999998</v>
      </c>
      <c r="AH535" s="918">
        <v>50.4</v>
      </c>
      <c r="AI535" s="918">
        <v>15.809999999999999</v>
      </c>
      <c r="AJ535" s="918">
        <v>27.500000000000004</v>
      </c>
      <c r="AK535" s="918">
        <v>14.399999999999999</v>
      </c>
      <c r="AL535" s="930">
        <v>17170</v>
      </c>
      <c r="AM535" s="924">
        <v>2.7</v>
      </c>
      <c r="AN535" s="918" t="s">
        <v>137</v>
      </c>
      <c r="AO535" s="804" t="str">
        <f t="shared" si="145"/>
        <v>n/a</v>
      </c>
      <c r="AP535" s="805" t="str">
        <f t="shared" si="146"/>
        <v>n/a</v>
      </c>
      <c r="AQ535" s="938" t="str">
        <f t="shared" si="147"/>
        <v>n/a</v>
      </c>
      <c r="AR535" s="704">
        <f>INDEX(Historical!$C$7:$C$1439,MATCH(B535,Historical!$B$7:$B$1446,0))*IF(AH535="n/a",1.03,IF(AH535&lt;0,1.01,IF(AH535&gt;10,1.1,(1+AH535/100))))</f>
        <v>2.1120000000000001</v>
      </c>
      <c r="AS535" s="937">
        <f t="shared" si="148"/>
        <v>2.3232000000000004</v>
      </c>
      <c r="AT535" s="937">
        <f t="shared" si="152"/>
        <v>2.5555200000000005</v>
      </c>
      <c r="AU535" s="937">
        <f t="shared" si="152"/>
        <v>2.8110720000000007</v>
      </c>
      <c r="AV535" s="937">
        <f t="shared" si="152"/>
        <v>3.0921792000000008</v>
      </c>
      <c r="AW535" s="704">
        <f t="shared" si="149"/>
        <v>12.893971200000001</v>
      </c>
      <c r="AX535" s="812">
        <f t="shared" si="150"/>
        <v>6.4845962582981294</v>
      </c>
      <c r="AY535" s="997">
        <v>1.1499999999999999</v>
      </c>
      <c r="AZ535" s="924">
        <v>48.08</v>
      </c>
      <c r="BA535" s="924">
        <v>1.03</v>
      </c>
      <c r="BB535" s="924">
        <v>11.58</v>
      </c>
      <c r="BC535" s="924">
        <v>19.36</v>
      </c>
      <c r="BE535" s="666">
        <v>2014</v>
      </c>
      <c r="BF535" s="948" t="e">
        <f>#VALUE!</f>
        <v>#VALUE!</v>
      </c>
      <c r="BG535" s="933">
        <v>14.2</v>
      </c>
    </row>
    <row r="536" spans="1:59" ht="11.25" customHeight="1" x14ac:dyDescent="0.2">
      <c r="A536" s="537" t="s">
        <v>292</v>
      </c>
      <c r="B536" s="927" t="s">
        <v>293</v>
      </c>
      <c r="C536" s="994" t="s">
        <v>131</v>
      </c>
      <c r="D536" s="994" t="s">
        <v>4378</v>
      </c>
      <c r="E536" s="794">
        <v>46</v>
      </c>
      <c r="F536" s="526">
        <v>44</v>
      </c>
      <c r="G536" s="526" t="s">
        <v>37</v>
      </c>
      <c r="H536" s="526" t="s">
        <v>37</v>
      </c>
      <c r="I536" s="918">
        <v>55.99</v>
      </c>
      <c r="J536" s="704">
        <f t="shared" si="138"/>
        <v>1.7145918914091802</v>
      </c>
      <c r="K536" s="929">
        <v>0.24</v>
      </c>
      <c r="L536" s="641">
        <v>4</v>
      </c>
      <c r="M536" s="695">
        <f t="shared" si="139"/>
        <v>0.96</v>
      </c>
      <c r="N536" s="923" t="s">
        <v>119</v>
      </c>
      <c r="O536" s="797">
        <v>0.22375</v>
      </c>
      <c r="P536" s="917">
        <v>43418</v>
      </c>
      <c r="Q536" s="917">
        <v>43437</v>
      </c>
      <c r="R536" s="695">
        <f t="shared" si="140"/>
        <v>7.2625698324022281</v>
      </c>
      <c r="S536" s="761">
        <f>IF(INDEX(Historical!$D$7:$D$1439,MATCH(B536,Historical!$B$7:$B$1446,0))=0,"n/a",(INDEX(Historical!$C$7:$C$1439,MATCH(B536,Historical!$B$7:$B$1446,0))/INDEX(Historical!$D$7:$D$1439,MATCH(B536,Historical!$B$7:$B$1446,0))-1)*100)</f>
        <v>6.2682215743440128</v>
      </c>
      <c r="T536" s="761">
        <f>IF(INDEX(Historical!$F$7:$F$1432,MATCH(B536,Historical!$B$7:$B$1446,0))=0,"n/a",((INDEX(Historical!$C$7:$C$1439,MATCH(B536,Historical!$B$7:$B$1446,0))/INDEX(Historical!$F$7:$F$1432,MATCH(B536,Historical!$B$7:$B$1446,0)))^(1/3)-1)*100)</f>
        <v>5.4901660750877879</v>
      </c>
      <c r="U536" s="761">
        <f>IF(INDEX(Historical!$H$7:$H$1432,MATCH(B536,Historical!$B$7:$B$1446,0))=0,"n/a",((INDEX(Historical!$C$7:$C$1439,MATCH(B536,Historical!$B$7:$B$1446,0))/INDEX(Historical!$H$7:$H$1432,MATCH(B536,Historical!$B$7:$B$1446,0)))^(1/5)-1)*100)</f>
        <v>3.9025502799553857</v>
      </c>
      <c r="V536" s="761">
        <f>IF(INDEX(Historical!$O$7:$O$1432,MATCH(B536,Historical!$B$7:$B$1446,0))=0,"n/a",((INDEX(Historical!$C$7:$C$1439,MATCH(B536,Historical!$B$7:$B$1446,0))/INDEX(Historical!$O$7:$O$1432,MATCH(B536,Historical!$B$7:$B$1446,0)))^(1/10)-1)*100)</f>
        <v>2.6358589590341319</v>
      </c>
      <c r="W536" s="762">
        <f t="shared" si="141"/>
        <v>1.4805611152219664</v>
      </c>
      <c r="X536" s="763">
        <f t="shared" si="142"/>
        <v>0.28075901294643058</v>
      </c>
      <c r="Y536" s="927"/>
      <c r="Z536" s="704">
        <f t="shared" si="143"/>
        <v>48.979591836734691</v>
      </c>
      <c r="AA536" s="937">
        <f t="shared" si="144"/>
        <v>28.566326530612248</v>
      </c>
      <c r="AB536" s="641">
        <v>12</v>
      </c>
      <c r="AC536" s="918">
        <v>1.96</v>
      </c>
      <c r="AD536" s="918">
        <v>10.59</v>
      </c>
      <c r="AE536" s="918">
        <v>6.9</v>
      </c>
      <c r="AF536" s="918">
        <v>3.69</v>
      </c>
      <c r="AG536" s="918">
        <v>13.5</v>
      </c>
      <c r="AH536" s="918">
        <v>45.800000000000004</v>
      </c>
      <c r="AI536" s="918">
        <v>4.3900000000000006</v>
      </c>
      <c r="AJ536" s="918">
        <v>13.900000000000002</v>
      </c>
      <c r="AK536" s="918">
        <v>2.7</v>
      </c>
      <c r="AL536" s="933">
        <v>953.51</v>
      </c>
      <c r="AM536" s="924">
        <v>1.3</v>
      </c>
      <c r="AN536" s="918">
        <v>0.84</v>
      </c>
      <c r="AO536" s="804">
        <f t="shared" si="145"/>
        <v>-22.949184359247681</v>
      </c>
      <c r="AP536" s="805">
        <f t="shared" si="146"/>
        <v>5.6171421713645664</v>
      </c>
      <c r="AQ536" s="938">
        <f t="shared" si="147"/>
        <v>116.445779608206</v>
      </c>
      <c r="AR536" s="704">
        <f>INDEX(Historical!$C$7:$C$1439,MATCH(B536,Historical!$B$7:$B$1446,0))*IF(AH536="n/a",1.03,IF(AH536&lt;0,1.01,IF(AH536&gt;10,1.1,(1+AH536/100))))</f>
        <v>1.002375</v>
      </c>
      <c r="AS536" s="937">
        <f t="shared" si="148"/>
        <v>1.0463792625000001</v>
      </c>
      <c r="AT536" s="937">
        <f t="shared" si="152"/>
        <v>1.0746315025875</v>
      </c>
      <c r="AU536" s="937">
        <f t="shared" si="152"/>
        <v>1.1036465531573623</v>
      </c>
      <c r="AV536" s="937">
        <f t="shared" si="152"/>
        <v>1.133445010092611</v>
      </c>
      <c r="AW536" s="704">
        <f t="shared" si="149"/>
        <v>5.3604773283374731</v>
      </c>
      <c r="AX536" s="812">
        <f t="shared" si="150"/>
        <v>9.5739905846356006</v>
      </c>
      <c r="AY536" s="997">
        <v>0.42</v>
      </c>
      <c r="AZ536" s="924">
        <v>61.17</v>
      </c>
      <c r="BA536" s="924">
        <v>-7.42</v>
      </c>
      <c r="BB536" s="924">
        <v>-1.5699999999999998</v>
      </c>
      <c r="BC536" s="924">
        <v>12.45</v>
      </c>
      <c r="BE536" s="666">
        <v>1974</v>
      </c>
      <c r="BF536" s="948" t="e">
        <f>#VALUE!</f>
        <v>#VALUE!</v>
      </c>
      <c r="BG536" s="933">
        <v>4.3999999999999995</v>
      </c>
    </row>
    <row r="537" spans="1:59" ht="11.25" customHeight="1" x14ac:dyDescent="0.2">
      <c r="A537" s="611" t="s">
        <v>685</v>
      </c>
      <c r="B537" s="927" t="s">
        <v>686</v>
      </c>
      <c r="C537" s="994" t="s">
        <v>4227</v>
      </c>
      <c r="D537" s="994" t="s">
        <v>4406</v>
      </c>
      <c r="E537" s="794">
        <v>17</v>
      </c>
      <c r="F537" s="526">
        <v>193</v>
      </c>
      <c r="G537" s="526" t="s">
        <v>37</v>
      </c>
      <c r="H537" s="526" t="s">
        <v>115</v>
      </c>
      <c r="I537" s="926">
        <v>117.94</v>
      </c>
      <c r="J537" s="704">
        <f t="shared" si="138"/>
        <v>1.5601153128709515</v>
      </c>
      <c r="K537" s="929">
        <v>0.46</v>
      </c>
      <c r="L537" s="641">
        <v>4</v>
      </c>
      <c r="M537" s="695">
        <f t="shared" si="139"/>
        <v>1.84</v>
      </c>
      <c r="N537" s="923" t="s">
        <v>136</v>
      </c>
      <c r="O537" s="797">
        <v>0.42</v>
      </c>
      <c r="P537" s="917">
        <v>43418</v>
      </c>
      <c r="Q537" s="917">
        <v>43447</v>
      </c>
      <c r="R537" s="695">
        <f t="shared" si="140"/>
        <v>9.5238095238095326</v>
      </c>
      <c r="S537" s="761">
        <f>IF(INDEX(Historical!$D$7:$D$1439,MATCH(B537,Historical!$B$7:$B$1446,0))=0,"n/a",(INDEX(Historical!$C$7:$C$1439,MATCH(B537,Historical!$B$7:$B$1446,0))/INDEX(Historical!$D$7:$D$1439,MATCH(B537,Historical!$B$7:$B$1446,0))-1)*100)</f>
        <v>8.1761006289308149</v>
      </c>
      <c r="T537" s="761">
        <f>IF(INDEX(Historical!$F$7:$F$1432,MATCH(B537,Historical!$B$7:$B$1446,0))=0,"n/a",((INDEX(Historical!$C$7:$C$1439,MATCH(B537,Historical!$B$7:$B$1446,0))/INDEX(Historical!$F$7:$F$1432,MATCH(B537,Historical!$B$7:$B$1446,0)))^(1/3)-1)*100)</f>
        <v>10.064241629820891</v>
      </c>
      <c r="U537" s="761">
        <f>IF(INDEX(Historical!$H$7:$H$1432,MATCH(B537,Historical!$B$7:$B$1446,0))=0,"n/a",((INDEX(Historical!$C$7:$C$1439,MATCH(B537,Historical!$B$7:$B$1446,0))/INDEX(Historical!$H$7:$H$1432,MATCH(B537,Historical!$B$7:$B$1446,0)))^(1/5)-1)*100)</f>
        <v>12.137622091418399</v>
      </c>
      <c r="V537" s="761">
        <f>IF(INDEX(Historical!$O$7:$O$1432,MATCH(B537,Historical!$B$7:$B$1446,0))=0,"n/a",((INDEX(Historical!$C$7:$C$1439,MATCH(B537,Historical!$B$7:$B$1446,0))/INDEX(Historical!$O$7:$O$1432,MATCH(B537,Historical!$B$7:$B$1446,0)))^(1/10)-1)*100)</f>
        <v>14.097745081381818</v>
      </c>
      <c r="W537" s="762">
        <f t="shared" si="141"/>
        <v>0.86096194968427575</v>
      </c>
      <c r="X537" s="763">
        <f t="shared" si="142"/>
        <v>1.4279555401668704</v>
      </c>
      <c r="Y537" s="927" t="s">
        <v>153</v>
      </c>
      <c r="Z537" s="704">
        <f t="shared" si="143"/>
        <v>42.79069767441861</v>
      </c>
      <c r="AA537" s="937">
        <f t="shared" si="144"/>
        <v>27.427906976744186</v>
      </c>
      <c r="AB537" s="641">
        <v>6</v>
      </c>
      <c r="AC537" s="918">
        <v>4.3</v>
      </c>
      <c r="AD537" s="918">
        <v>1.96</v>
      </c>
      <c r="AE537" s="918">
        <v>7.85</v>
      </c>
      <c r="AF537" s="918">
        <v>9.84</v>
      </c>
      <c r="AG537" s="918">
        <v>39.5</v>
      </c>
      <c r="AH537" s="918">
        <v>19.3</v>
      </c>
      <c r="AI537" s="918">
        <v>12.6</v>
      </c>
      <c r="AJ537" s="918">
        <v>8.5</v>
      </c>
      <c r="AK537" s="918">
        <v>14.030000000000001</v>
      </c>
      <c r="AL537" s="930">
        <v>929370</v>
      </c>
      <c r="AM537" s="924">
        <v>0.1</v>
      </c>
      <c r="AN537" s="918">
        <v>0.85</v>
      </c>
      <c r="AO537" s="804">
        <f t="shared" si="145"/>
        <v>-13.730169572454836</v>
      </c>
      <c r="AP537" s="805">
        <f t="shared" si="146"/>
        <v>13.69773740428935</v>
      </c>
      <c r="AQ537" s="938">
        <f t="shared" si="147"/>
        <v>246.33997725495277</v>
      </c>
      <c r="AR537" s="704">
        <f>INDEX(Historical!$C$7:$C$1439,MATCH(B537,Historical!$B$7:$B$1446,0))*IF(AH537="n/a",1.03,IF(AH537&lt;0,1.01,IF(AH537&gt;10,1.1,(1+AH537/100))))</f>
        <v>1.8920000000000001</v>
      </c>
      <c r="AS537" s="937">
        <f t="shared" si="148"/>
        <v>2.0812000000000004</v>
      </c>
      <c r="AT537" s="937">
        <f t="shared" si="152"/>
        <v>2.2893200000000005</v>
      </c>
      <c r="AU537" s="937">
        <f t="shared" si="152"/>
        <v>2.5182520000000008</v>
      </c>
      <c r="AV537" s="937">
        <f t="shared" si="152"/>
        <v>2.7700772000000011</v>
      </c>
      <c r="AW537" s="704">
        <f t="shared" si="149"/>
        <v>11.550849200000002</v>
      </c>
      <c r="AX537" s="812">
        <f t="shared" si="150"/>
        <v>9.793835170425643</v>
      </c>
      <c r="AY537" s="997">
        <v>1.22</v>
      </c>
      <c r="AZ537" s="924">
        <v>34.770000000000003</v>
      </c>
      <c r="BA537" s="924">
        <v>-2.3800000000000003</v>
      </c>
      <c r="BB537" s="924">
        <v>6.94</v>
      </c>
      <c r="BC537" s="924">
        <v>9.629999999999999</v>
      </c>
      <c r="BE537" s="666">
        <v>2002</v>
      </c>
      <c r="BF537" s="948" t="e">
        <f>#VALUE!</f>
        <v>#VALUE!</v>
      </c>
      <c r="BG537" s="933">
        <v>13.100000000000001</v>
      </c>
    </row>
    <row r="538" spans="1:59" ht="11.25" customHeight="1" x14ac:dyDescent="0.2">
      <c r="A538" s="611" t="s">
        <v>1492</v>
      </c>
      <c r="B538" s="927" t="s">
        <v>1493</v>
      </c>
      <c r="C538" s="994" t="s">
        <v>4227</v>
      </c>
      <c r="D538" s="994" t="s">
        <v>4397</v>
      </c>
      <c r="E538" s="794">
        <v>9</v>
      </c>
      <c r="F538" s="526">
        <v>412</v>
      </c>
      <c r="G538" s="526" t="s">
        <v>106</v>
      </c>
      <c r="H538" s="526" t="s">
        <v>106</v>
      </c>
      <c r="I538" s="926">
        <v>140.41999999999999</v>
      </c>
      <c r="J538" s="704">
        <f t="shared" si="138"/>
        <v>1.6237003275886626</v>
      </c>
      <c r="K538" s="929">
        <v>0.56999999999999995</v>
      </c>
      <c r="L538" s="641">
        <v>4</v>
      </c>
      <c r="M538" s="695">
        <f t="shared" si="139"/>
        <v>2.2799999999999998</v>
      </c>
      <c r="N538" s="923" t="s">
        <v>467</v>
      </c>
      <c r="O538" s="797">
        <v>0.52</v>
      </c>
      <c r="P538" s="917">
        <v>43447</v>
      </c>
      <c r="Q538" s="917">
        <v>43480</v>
      </c>
      <c r="R538" s="695">
        <f t="shared" si="140"/>
        <v>9.6153846153846025</v>
      </c>
      <c r="S538" s="761">
        <f>IF(INDEX(Historical!$D$7:$D$1439,MATCH(B538,Historical!$B$7:$B$1446,0))=0,"n/a",(INDEX(Historical!$C$7:$C$1439,MATCH(B538,Historical!$B$7:$B$1446,0))/INDEX(Historical!$D$7:$D$1439,MATCH(B538,Historical!$B$7:$B$1446,0))-1)*100)</f>
        <v>10.638297872340431</v>
      </c>
      <c r="T538" s="761">
        <f>IF(INDEX(Historical!$F$7:$F$1432,MATCH(B538,Historical!$B$7:$B$1446,0))=0,"n/a",((INDEX(Historical!$C$7:$C$1439,MATCH(B538,Historical!$B$7:$B$1446,0))/INDEX(Historical!$F$7:$F$1432,MATCH(B538,Historical!$B$7:$B$1446,0)))^(1/3)-1)*100)</f>
        <v>15.21476602058922</v>
      </c>
      <c r="U538" s="761">
        <f>IF(INDEX(Historical!$H$7:$H$1432,MATCH(B538,Historical!$B$7:$B$1446,0))=0,"n/a",((INDEX(Historical!$C$7:$C$1439,MATCH(B538,Historical!$B$7:$B$1446,0))/INDEX(Historical!$H$7:$H$1432,MATCH(B538,Historical!$B$7:$B$1446,0)))^(1/5)-1)*100)</f>
        <v>13.796097158262377</v>
      </c>
      <c r="V538" s="761">
        <f>IF(INDEX(Historical!$O$7:$O$1432,MATCH(B538,Historical!$B$7:$B$1446,0))=0,"n/a",((INDEX(Historical!$C$7:$C$1439,MATCH(B538,Historical!$B$7:$B$1446,0))/INDEX(Historical!$O$7:$O$1432,MATCH(B538,Historical!$B$7:$B$1446,0)))^(1/10)-1)*100)</f>
        <v>9.9100123746509894</v>
      </c>
      <c r="W538" s="762">
        <f t="shared" si="141"/>
        <v>1.3921372281584308</v>
      </c>
      <c r="X538" s="763">
        <f t="shared" si="142"/>
        <v>1.6423925188407591</v>
      </c>
      <c r="Y538" s="715"/>
      <c r="Z538" s="704">
        <f t="shared" si="143"/>
        <v>44.271844660194169</v>
      </c>
      <c r="AA538" s="937">
        <f t="shared" si="144"/>
        <v>27.266019417475725</v>
      </c>
      <c r="AB538" s="641">
        <v>12</v>
      </c>
      <c r="AC538" s="918">
        <v>5.15</v>
      </c>
      <c r="AD538" s="918">
        <v>2.11</v>
      </c>
      <c r="AE538" s="918">
        <v>3.18</v>
      </c>
      <c r="AF538" s="918" t="s">
        <v>137</v>
      </c>
      <c r="AG538" s="921">
        <v>-67</v>
      </c>
      <c r="AH538" s="920">
        <v>23.200000000000003</v>
      </c>
      <c r="AI538" s="920">
        <v>10.34</v>
      </c>
      <c r="AJ538" s="918">
        <v>8.4</v>
      </c>
      <c r="AK538" s="918">
        <v>12.93</v>
      </c>
      <c r="AL538" s="930">
        <v>23340</v>
      </c>
      <c r="AM538" s="924">
        <v>0.2</v>
      </c>
      <c r="AN538" s="918" t="s">
        <v>137</v>
      </c>
      <c r="AO538" s="804">
        <f t="shared" si="145"/>
        <v>-11.846221931624685</v>
      </c>
      <c r="AP538" s="805">
        <f t="shared" si="146"/>
        <v>15.41979748585104</v>
      </c>
      <c r="AQ538" s="938" t="str">
        <f t="shared" si="147"/>
        <v>n/a</v>
      </c>
      <c r="AR538" s="704">
        <f>INDEX(Historical!$C$7:$C$1439,MATCH(B538,Historical!$B$7:$B$1446,0))*IF(AH538="n/a",1.03,IF(AH538&lt;0,1.01,IF(AH538&gt;10,1.1,(1+AH538/100))))</f>
        <v>2.2880000000000003</v>
      </c>
      <c r="AS538" s="937">
        <f t="shared" si="148"/>
        <v>2.5168000000000004</v>
      </c>
      <c r="AT538" s="937">
        <f t="shared" si="152"/>
        <v>2.7684800000000007</v>
      </c>
      <c r="AU538" s="937">
        <f t="shared" si="152"/>
        <v>3.0453280000000009</v>
      </c>
      <c r="AV538" s="937">
        <f t="shared" si="152"/>
        <v>3.3498608000000014</v>
      </c>
      <c r="AW538" s="704">
        <f t="shared" si="149"/>
        <v>13.968468800000004</v>
      </c>
      <c r="AX538" s="812">
        <f t="shared" si="150"/>
        <v>9.9476348098561491</v>
      </c>
      <c r="AY538" s="997">
        <v>0.6</v>
      </c>
      <c r="AZ538" s="924">
        <v>36.090000000000003</v>
      </c>
      <c r="BA538" s="924">
        <v>-3.1199999999999997</v>
      </c>
      <c r="BB538" s="924">
        <v>6.11</v>
      </c>
      <c r="BC538" s="924">
        <v>12.31</v>
      </c>
      <c r="BE538" s="666">
        <v>2011</v>
      </c>
      <c r="BF538" s="948" t="e">
        <f>#VALUE!</f>
        <v>#VALUE!</v>
      </c>
      <c r="BG538" s="933">
        <v>10.6</v>
      </c>
    </row>
    <row r="539" spans="1:59" s="840" customFormat="1" ht="11.25" customHeight="1" x14ac:dyDescent="0.2">
      <c r="A539" s="819" t="s">
        <v>690</v>
      </c>
      <c r="B539" s="848" t="s">
        <v>691</v>
      </c>
      <c r="C539" s="994" t="s">
        <v>112</v>
      </c>
      <c r="D539" s="994" t="s">
        <v>4369</v>
      </c>
      <c r="E539" s="820">
        <v>16</v>
      </c>
      <c r="F539" s="526">
        <v>217</v>
      </c>
      <c r="G539" s="1151" t="s">
        <v>106</v>
      </c>
      <c r="H539" s="1151" t="s">
        <v>106</v>
      </c>
      <c r="I539" s="821">
        <v>82.71</v>
      </c>
      <c r="J539" s="822">
        <f t="shared" si="138"/>
        <v>3.0467899891186074</v>
      </c>
      <c r="K539" s="823">
        <v>0.63</v>
      </c>
      <c r="L539" s="824">
        <v>4</v>
      </c>
      <c r="M539" s="825">
        <f t="shared" si="139"/>
        <v>2.52</v>
      </c>
      <c r="N539" s="826" t="s">
        <v>725</v>
      </c>
      <c r="O539" s="827">
        <v>0.57999999999999996</v>
      </c>
      <c r="P539" s="828">
        <v>43413</v>
      </c>
      <c r="Q539" s="828">
        <v>43431</v>
      </c>
      <c r="R539" s="825">
        <f t="shared" si="140"/>
        <v>8.6206896551724235</v>
      </c>
      <c r="S539" s="761">
        <f>IF(INDEX(Historical!$D$7:$D$1439,MATCH(B539,Historical!$B$7:$B$1446,0))=0,"n/a",(INDEX(Historical!$C$7:$C$1439,MATCH(B539,Historical!$B$7:$B$1446,0))/INDEX(Historical!$D$7:$D$1439,MATCH(B539,Historical!$B$7:$B$1446,0))-1)*100)</f>
        <v>29.508196721311485</v>
      </c>
      <c r="T539" s="761">
        <f>IF(INDEX(Historical!$F$7:$F$1432,MATCH(B539,Historical!$B$7:$B$1446,0))=0,"n/a",((INDEX(Historical!$C$7:$C$1439,MATCH(B539,Historical!$B$7:$B$1446,0))/INDEX(Historical!$F$7:$F$1432,MATCH(B539,Historical!$B$7:$B$1446,0)))^(1/3)-1)*100)</f>
        <v>13.288783635834456</v>
      </c>
      <c r="U539" s="761">
        <f>IF(INDEX(Historical!$H$7:$H$1432,MATCH(B539,Historical!$B$7:$B$1446,0))=0,"n/a",((INDEX(Historical!$C$7:$C$1439,MATCH(B539,Historical!$B$7:$B$1446,0))/INDEX(Historical!$H$7:$H$1432,MATCH(B539,Historical!$B$7:$B$1446,0)))^(1/5)-1)*100)</f>
        <v>14.016747231069825</v>
      </c>
      <c r="V539" s="761">
        <f>IF(INDEX(Historical!$O$7:$O$1432,MATCH(B539,Historical!$B$7:$B$1446,0))=0,"n/a",((INDEX(Historical!$C$7:$C$1439,MATCH(B539,Historical!$B$7:$B$1446,0))/INDEX(Historical!$O$7:$O$1432,MATCH(B539,Historical!$B$7:$B$1446,0)))^(1/10)-1)*100)</f>
        <v>12.04525655621287</v>
      </c>
      <c r="W539" s="829">
        <f t="shared" si="141"/>
        <v>1.1636736142278408</v>
      </c>
      <c r="X539" s="830">
        <f t="shared" si="142"/>
        <v>2.2248805128682263</v>
      </c>
      <c r="Y539" s="1108"/>
      <c r="Z539" s="822">
        <f t="shared" si="143"/>
        <v>54.310344827586206</v>
      </c>
      <c r="AA539" s="832">
        <f t="shared" si="144"/>
        <v>17.825431034482758</v>
      </c>
      <c r="AB539" s="824">
        <v>8</v>
      </c>
      <c r="AC539" s="833">
        <v>4.6399999999999997</v>
      </c>
      <c r="AD539" s="833">
        <v>1.58</v>
      </c>
      <c r="AE539" s="833">
        <v>1.46</v>
      </c>
      <c r="AF539" s="833">
        <v>3.34</v>
      </c>
      <c r="AG539" s="833" t="s">
        <v>137</v>
      </c>
      <c r="AH539" s="833">
        <v>25.5</v>
      </c>
      <c r="AI539" s="833">
        <v>9.5200000000000014</v>
      </c>
      <c r="AJ539" s="833">
        <v>6.3</v>
      </c>
      <c r="AK539" s="833">
        <v>11.3</v>
      </c>
      <c r="AL539" s="834">
        <v>4760</v>
      </c>
      <c r="AM539" s="835">
        <v>0.8</v>
      </c>
      <c r="AN539" s="833">
        <v>0.38</v>
      </c>
      <c r="AO539" s="836">
        <f t="shared" si="145"/>
        <v>-0.76189381429432501</v>
      </c>
      <c r="AP539" s="837">
        <f t="shared" si="146"/>
        <v>17.063537220188433</v>
      </c>
      <c r="AQ539" s="838">
        <f t="shared" si="147"/>
        <v>62.667950343531146</v>
      </c>
      <c r="AR539" s="704">
        <f>INDEX(Historical!$C$7:$C$1439,MATCH(B539,Historical!$B$7:$B$1446,0))*IF(AH539="n/a",1.03,IF(AH539&lt;0,1.01,IF(AH539&gt;10,1.1,(1+AH539/100))))</f>
        <v>2.6070000000000002</v>
      </c>
      <c r="AS539" s="832">
        <f t="shared" si="148"/>
        <v>2.8551864</v>
      </c>
      <c r="AT539" s="832">
        <f t="shared" si="152"/>
        <v>3.1407050400000003</v>
      </c>
      <c r="AU539" s="832">
        <f t="shared" si="152"/>
        <v>3.4547755440000008</v>
      </c>
      <c r="AV539" s="832">
        <f t="shared" si="152"/>
        <v>3.8002530984000011</v>
      </c>
      <c r="AW539" s="822">
        <f t="shared" si="149"/>
        <v>15.857920082400002</v>
      </c>
      <c r="AX539" s="839">
        <f t="shared" si="150"/>
        <v>19.172917521944147</v>
      </c>
      <c r="AY539" s="998">
        <v>0.84</v>
      </c>
      <c r="AZ539" s="835">
        <v>12.870000000000001</v>
      </c>
      <c r="BA539" s="835">
        <v>-14.360000000000001</v>
      </c>
      <c r="BB539" s="835">
        <v>-0.69</v>
      </c>
      <c r="BC539" s="835">
        <v>-1.52</v>
      </c>
      <c r="BD539" s="964"/>
      <c r="BE539" s="666">
        <v>2003</v>
      </c>
      <c r="BF539" s="948" t="e">
        <f>#VALUE!</f>
        <v>#VALUE!</v>
      </c>
      <c r="BG539" s="895" t="s">
        <v>137</v>
      </c>
    </row>
    <row r="540" spans="1:59" ht="11.25" customHeight="1" x14ac:dyDescent="0.2">
      <c r="A540" s="611" t="s">
        <v>1774</v>
      </c>
      <c r="B540" s="927" t="s">
        <v>1775</v>
      </c>
      <c r="C540" s="994" t="s">
        <v>247</v>
      </c>
      <c r="D540" s="994" t="s">
        <v>4390</v>
      </c>
      <c r="E540" s="794">
        <v>9</v>
      </c>
      <c r="F540" s="526">
        <v>467</v>
      </c>
      <c r="G540" s="526" t="s">
        <v>106</v>
      </c>
      <c r="H540" s="526" t="s">
        <v>106</v>
      </c>
      <c r="I540" s="926">
        <v>217.3</v>
      </c>
      <c r="J540" s="704">
        <f t="shared" si="138"/>
        <v>3.2397606994937869</v>
      </c>
      <c r="K540" s="929">
        <v>1.76</v>
      </c>
      <c r="L540" s="641">
        <v>4</v>
      </c>
      <c r="M540" s="695">
        <f t="shared" si="139"/>
        <v>7.04</v>
      </c>
      <c r="N540" s="923" t="s">
        <v>927</v>
      </c>
      <c r="O540" s="797">
        <v>1.47</v>
      </c>
      <c r="P540" s="917">
        <v>43550</v>
      </c>
      <c r="Q540" s="917">
        <v>43566</v>
      </c>
      <c r="R540" s="695">
        <f t="shared" si="140"/>
        <v>19.727891156462587</v>
      </c>
      <c r="S540" s="761">
        <f>IF(INDEX(Historical!$D$7:$D$1439,MATCH(B540,Historical!$B$7:$B$1446,0))=0,"n/a",(INDEX(Historical!$C$7:$C$1439,MATCH(B540,Historical!$B$7:$B$1446,0))/INDEX(Historical!$D$7:$D$1439,MATCH(B540,Historical!$B$7:$B$1446,0))-1)*100)</f>
        <v>37.641723356009081</v>
      </c>
      <c r="T540" s="761">
        <f>IF(INDEX(Historical!$F$7:$F$1432,MATCH(B540,Historical!$B$7:$B$1446,0))=0,"n/a",((INDEX(Historical!$C$7:$C$1439,MATCH(B540,Historical!$B$7:$B$1446,0))/INDEX(Historical!$F$7:$F$1432,MATCH(B540,Historical!$B$7:$B$1446,0)))^(1/3)-1)*100)</f>
        <v>33.764274408406393</v>
      </c>
      <c r="U540" s="761">
        <f>IF(INDEX(Historical!$H$7:$H$1432,MATCH(B540,Historical!$B$7:$B$1446,0))=0,"n/a",((INDEX(Historical!$C$7:$C$1439,MATCH(B540,Historical!$B$7:$B$1446,0))/INDEX(Historical!$H$7:$H$1432,MATCH(B540,Historical!$B$7:$B$1446,0)))^(1/5)-1)*100)</f>
        <v>46.483678124948405</v>
      </c>
      <c r="V540" s="761" t="str">
        <f>IF(INDEX(Historical!$O$7:$O$1432,MATCH(B540,Historical!$B$7:$B$1446,0))=0,"n/a",((INDEX(Historical!$C$7:$C$1439,MATCH(B540,Historical!$B$7:$B$1446,0))/INDEX(Historical!$O$7:$O$1432,MATCH(B540,Historical!$B$7:$B$1446,0)))^(1/10)-1)*100)</f>
        <v>n/a</v>
      </c>
      <c r="W540" s="762" t="str">
        <f t="shared" si="141"/>
        <v>n/a</v>
      </c>
      <c r="X540" s="763">
        <f t="shared" si="142"/>
        <v>0.9390642045444122</v>
      </c>
      <c r="Y540" s="928"/>
      <c r="Z540" s="704">
        <f t="shared" si="143"/>
        <v>110.86614173228347</v>
      </c>
      <c r="AA540" s="937">
        <f t="shared" si="144"/>
        <v>34.220472440944889</v>
      </c>
      <c r="AB540" s="641">
        <v>7</v>
      </c>
      <c r="AC540" s="918">
        <v>6.35</v>
      </c>
      <c r="AD540" s="918">
        <v>85.58</v>
      </c>
      <c r="AE540" s="918">
        <v>4.1399999999999997</v>
      </c>
      <c r="AF540" s="918">
        <v>5.99</v>
      </c>
      <c r="AG540" s="918">
        <v>17.599999999999998</v>
      </c>
      <c r="AH540" s="918">
        <v>46.9</v>
      </c>
      <c r="AI540" s="918">
        <v>13.62</v>
      </c>
      <c r="AJ540" s="918">
        <v>49.5</v>
      </c>
      <c r="AK540" s="918">
        <v>0.4</v>
      </c>
      <c r="AL540" s="930">
        <v>8810</v>
      </c>
      <c r="AM540" s="924">
        <v>1.0999999999999999</v>
      </c>
      <c r="AN540" s="918">
        <v>0.95</v>
      </c>
      <c r="AO540" s="804">
        <f t="shared" si="145"/>
        <v>15.502966383497302</v>
      </c>
      <c r="AP540" s="805">
        <f t="shared" si="146"/>
        <v>49.723438824442191</v>
      </c>
      <c r="AQ540" s="938">
        <f t="shared" si="147"/>
        <v>201.83191048533388</v>
      </c>
      <c r="AR540" s="704">
        <f>INDEX(Historical!$C$7:$C$1439,MATCH(B540,Historical!$B$7:$B$1446,0))*IF(AH540="n/a",1.03,IF(AH540&lt;0,1.01,IF(AH540&gt;10,1.1,(1+AH540/100))))</f>
        <v>6.0093000000000005</v>
      </c>
      <c r="AS540" s="937">
        <f t="shared" si="148"/>
        <v>6.6102300000000014</v>
      </c>
      <c r="AT540" s="937">
        <f t="shared" si="152"/>
        <v>6.6366709200000011</v>
      </c>
      <c r="AU540" s="937">
        <f t="shared" si="152"/>
        <v>6.6632176036800015</v>
      </c>
      <c r="AV540" s="937">
        <f t="shared" si="152"/>
        <v>6.6898704740947217</v>
      </c>
      <c r="AW540" s="704">
        <f t="shared" si="149"/>
        <v>32.609288997774726</v>
      </c>
      <c r="AX540" s="812">
        <f t="shared" si="150"/>
        <v>15.006575700770696</v>
      </c>
      <c r="AY540" s="997">
        <v>0.66</v>
      </c>
      <c r="AZ540" s="924">
        <v>20.990000000000002</v>
      </c>
      <c r="BA540" s="924">
        <v>-28.23</v>
      </c>
      <c r="BB540" s="924">
        <v>6.72</v>
      </c>
      <c r="BC540" s="924">
        <v>-12.83</v>
      </c>
      <c r="BE540" s="666">
        <v>2011</v>
      </c>
      <c r="BF540" s="948" t="e">
        <f>#VALUE!</f>
        <v>#VALUE!</v>
      </c>
      <c r="BG540" s="933">
        <v>6.5</v>
      </c>
    </row>
    <row r="541" spans="1:59" ht="11.25" customHeight="1" x14ac:dyDescent="0.2">
      <c r="A541" s="611" t="s">
        <v>1464</v>
      </c>
      <c r="B541" s="927" t="s">
        <v>1465</v>
      </c>
      <c r="C541" s="994" t="s">
        <v>123</v>
      </c>
      <c r="D541" s="994" t="s">
        <v>4393</v>
      </c>
      <c r="E541" s="794">
        <v>6</v>
      </c>
      <c r="F541" s="526">
        <v>718</v>
      </c>
      <c r="G541" s="526" t="s">
        <v>106</v>
      </c>
      <c r="H541" s="526" t="s">
        <v>106</v>
      </c>
      <c r="I541" s="926">
        <v>57.06</v>
      </c>
      <c r="J541" s="704">
        <f t="shared" si="138"/>
        <v>0.73606729758149314</v>
      </c>
      <c r="K541" s="929">
        <v>0.105</v>
      </c>
      <c r="L541" s="641">
        <v>4</v>
      </c>
      <c r="M541" s="695">
        <f t="shared" si="139"/>
        <v>0.42</v>
      </c>
      <c r="N541" s="923" t="s">
        <v>1004</v>
      </c>
      <c r="O541" s="797">
        <v>0.1</v>
      </c>
      <c r="P541" s="660">
        <v>43235</v>
      </c>
      <c r="Q541" s="660">
        <v>43252</v>
      </c>
      <c r="R541" s="695">
        <f t="shared" si="140"/>
        <v>4.9999999999999902</v>
      </c>
      <c r="S541" s="761">
        <f>IF(INDEX(Historical!$D$7:$D$1439,MATCH(B541,Historical!$B$7:$B$1446,0))=0,"n/a",(INDEX(Historical!$C$7:$C$1439,MATCH(B541,Historical!$B$7:$B$1446,0))/INDEX(Historical!$D$7:$D$1439,MATCH(B541,Historical!$B$7:$B$1446,0))-1)*100)</f>
        <v>5.0632911392404889</v>
      </c>
      <c r="T541" s="761">
        <f>IF(INDEX(Historical!$F$7:$F$1432,MATCH(B541,Historical!$B$7:$B$1446,0))=0,"n/a",((INDEX(Historical!$C$7:$C$1439,MATCH(B541,Historical!$B$7:$B$1446,0))/INDEX(Historical!$F$7:$F$1432,MATCH(B541,Historical!$B$7:$B$1446,0)))^(1/3)-1)*100)</f>
        <v>5.343218065147215</v>
      </c>
      <c r="U541" s="761">
        <f>IF(INDEX(Historical!$H$7:$H$1432,MATCH(B541,Historical!$B$7:$B$1446,0))=0,"n/a",((INDEX(Historical!$C$7:$C$1439,MATCH(B541,Historical!$B$7:$B$1446,0))/INDEX(Historical!$H$7:$H$1432,MATCH(B541,Historical!$B$7:$B$1446,0)))^(1/5)-1)*100)</f>
        <v>5.6689783679528372</v>
      </c>
      <c r="V541" s="761" t="str">
        <f>IF(INDEX(Historical!$O$7:$O$1432,MATCH(B541,Historical!$B$7:$B$1446,0))=0,"n/a",((INDEX(Historical!$C$7:$C$1439,MATCH(B541,Historical!$B$7:$B$1446,0))/INDEX(Historical!$O$7:$O$1432,MATCH(B541,Historical!$B$7:$B$1446,0)))^(1/10)-1)*100)</f>
        <v>n/a</v>
      </c>
      <c r="W541" s="762" t="str">
        <f t="shared" si="141"/>
        <v>n/a</v>
      </c>
      <c r="X541" s="763" t="str">
        <f t="shared" si="142"/>
        <v>n/a</v>
      </c>
      <c r="Y541" s="928"/>
      <c r="Z541" s="704">
        <f t="shared" si="143"/>
        <v>93.333333333333329</v>
      </c>
      <c r="AA541" s="937">
        <f t="shared" si="144"/>
        <v>126.8</v>
      </c>
      <c r="AB541" s="641">
        <v>12</v>
      </c>
      <c r="AC541" s="918">
        <v>0.45</v>
      </c>
      <c r="AD541" s="918">
        <v>10.64</v>
      </c>
      <c r="AE541" s="918">
        <v>1</v>
      </c>
      <c r="AF541" s="918">
        <v>2.09</v>
      </c>
      <c r="AG541" s="918">
        <v>4</v>
      </c>
      <c r="AH541" s="918">
        <v>-66.3</v>
      </c>
      <c r="AI541" s="918">
        <v>8.93</v>
      </c>
      <c r="AJ541" s="918">
        <v>-13.3</v>
      </c>
      <c r="AK541" s="918">
        <v>12</v>
      </c>
      <c r="AL541" s="930">
        <v>1200</v>
      </c>
      <c r="AM541" s="924">
        <v>1</v>
      </c>
      <c r="AN541" s="918">
        <v>0.03</v>
      </c>
      <c r="AO541" s="804">
        <f t="shared" si="145"/>
        <v>-120.39495433446567</v>
      </c>
      <c r="AP541" s="805">
        <f t="shared" si="146"/>
        <v>6.4050456655343302</v>
      </c>
      <c r="AQ541" s="938">
        <f t="shared" si="147"/>
        <v>243.19544156516866</v>
      </c>
      <c r="AR541" s="704">
        <f>INDEX(Historical!$C$7:$C$1439,MATCH(B541,Historical!$B$7:$B$1446,0))*IF(AH541="n/a",1.03,IF(AH541&lt;0,1.01,IF(AH541&gt;10,1.1,(1+AH541/100))))</f>
        <v>0.41914999999999997</v>
      </c>
      <c r="AS541" s="937">
        <f t="shared" si="148"/>
        <v>0.45658009499999996</v>
      </c>
      <c r="AT541" s="937">
        <f t="shared" si="152"/>
        <v>0.50223810449999995</v>
      </c>
      <c r="AU541" s="937">
        <f t="shared" si="152"/>
        <v>0.55246191494999997</v>
      </c>
      <c r="AV541" s="937">
        <f t="shared" si="152"/>
        <v>0.60770810644500006</v>
      </c>
      <c r="AW541" s="704">
        <f t="shared" si="149"/>
        <v>2.5381382208950001</v>
      </c>
      <c r="AX541" s="812">
        <f t="shared" si="150"/>
        <v>4.4481917646249567</v>
      </c>
      <c r="AY541" s="997">
        <v>1.02</v>
      </c>
      <c r="AZ541" s="924">
        <v>34.260000000000005</v>
      </c>
      <c r="BA541" s="924">
        <v>-12.35</v>
      </c>
      <c r="BB541" s="924">
        <v>7.2700000000000005</v>
      </c>
      <c r="BC541" s="924">
        <v>3.49</v>
      </c>
      <c r="BE541" s="666">
        <v>2013</v>
      </c>
      <c r="BF541" s="948" t="e">
        <f>#VALUE!</f>
        <v>#VALUE!</v>
      </c>
      <c r="BG541" s="933">
        <v>2.6</v>
      </c>
    </row>
    <row r="542" spans="1:59" ht="11.25" customHeight="1" x14ac:dyDescent="0.2">
      <c r="A542" s="611" t="s">
        <v>677</v>
      </c>
      <c r="B542" s="927" t="s">
        <v>678</v>
      </c>
      <c r="C542" s="994" t="s">
        <v>4227</v>
      </c>
      <c r="D542" s="994" t="s">
        <v>4363</v>
      </c>
      <c r="E542" s="794">
        <v>17</v>
      </c>
      <c r="F542" s="526">
        <v>190</v>
      </c>
      <c r="G542" s="526" t="s">
        <v>106</v>
      </c>
      <c r="H542" s="526" t="s">
        <v>106</v>
      </c>
      <c r="I542" s="926">
        <v>53.17</v>
      </c>
      <c r="J542" s="704">
        <f t="shared" si="138"/>
        <v>3.4605980816249762</v>
      </c>
      <c r="K542" s="929">
        <v>0.46</v>
      </c>
      <c r="L542" s="641">
        <v>4</v>
      </c>
      <c r="M542" s="695">
        <f t="shared" si="139"/>
        <v>1.84</v>
      </c>
      <c r="N542" s="923" t="s">
        <v>149</v>
      </c>
      <c r="O542" s="797">
        <v>0.42</v>
      </c>
      <c r="P542" s="917">
        <v>43341</v>
      </c>
      <c r="Q542" s="917">
        <v>43356</v>
      </c>
      <c r="R542" s="695">
        <f t="shared" si="140"/>
        <v>9.5238095238095326</v>
      </c>
      <c r="S542" s="761">
        <f>IF(INDEX(Historical!$D$7:$D$1439,MATCH(B542,Historical!$B$7:$B$1446,0))=0,"n/a",(INDEX(Historical!$C$7:$C$1439,MATCH(B542,Historical!$B$7:$B$1446,0))/INDEX(Historical!$D$7:$D$1439,MATCH(B542,Historical!$B$7:$B$1446,0))-1)*100)</f>
        <v>27.536231884057983</v>
      </c>
      <c r="T542" s="761">
        <f>IF(INDEX(Historical!$F$7:$F$1432,MATCH(B542,Historical!$B$7:$B$1446,0))=0,"n/a",((INDEX(Historical!$C$7:$C$1439,MATCH(B542,Historical!$B$7:$B$1446,0))/INDEX(Historical!$F$7:$F$1432,MATCH(B542,Historical!$B$7:$B$1446,0)))^(1/3)-1)*100)</f>
        <v>14.90834232364584</v>
      </c>
      <c r="U542" s="761">
        <f>IF(INDEX(Historical!$H$7:$H$1432,MATCH(B542,Historical!$B$7:$B$1446,0))=0,"n/a",((INDEX(Historical!$C$7:$C$1439,MATCH(B542,Historical!$B$7:$B$1446,0))/INDEX(Historical!$H$7:$H$1432,MATCH(B542,Historical!$B$7:$B$1446,0)))^(1/5)-1)*100)</f>
        <v>11.970220528043152</v>
      </c>
      <c r="V542" s="761">
        <f>IF(INDEX(Historical!$O$7:$O$1432,MATCH(B542,Historical!$B$7:$B$1446,0))=0,"n/a",((INDEX(Historical!$C$7:$C$1439,MATCH(B542,Historical!$B$7:$B$1446,0))/INDEX(Historical!$O$7:$O$1432,MATCH(B542,Historical!$B$7:$B$1446,0)))^(1/10)-1)*100)</f>
        <v>8.5478176819006269</v>
      </c>
      <c r="W542" s="762">
        <f t="shared" si="141"/>
        <v>1.4003832292058838</v>
      </c>
      <c r="X542" s="763">
        <f t="shared" si="142"/>
        <v>1.1187121988825377</v>
      </c>
      <c r="Y542" s="927"/>
      <c r="Z542" s="704">
        <f t="shared" si="143"/>
        <v>70.498084291187752</v>
      </c>
      <c r="AA542" s="937">
        <f t="shared" si="144"/>
        <v>20.371647509578544</v>
      </c>
      <c r="AB542" s="641">
        <v>6</v>
      </c>
      <c r="AC542" s="918">
        <v>2.61</v>
      </c>
      <c r="AD542" s="918">
        <v>1.53</v>
      </c>
      <c r="AE542" s="918">
        <v>5.93</v>
      </c>
      <c r="AF542" s="918">
        <v>8.3699999999999992</v>
      </c>
      <c r="AG542" s="918" t="s">
        <v>137</v>
      </c>
      <c r="AH542" s="918">
        <v>26.6</v>
      </c>
      <c r="AI542" s="918">
        <v>5.6899999999999995</v>
      </c>
      <c r="AJ542" s="918">
        <v>10.7</v>
      </c>
      <c r="AK542" s="918">
        <v>13.36</v>
      </c>
      <c r="AL542" s="930">
        <v>14820</v>
      </c>
      <c r="AM542" s="924">
        <v>0.2</v>
      </c>
      <c r="AN542" s="918">
        <v>0.56999999999999995</v>
      </c>
      <c r="AO542" s="804">
        <f t="shared" si="145"/>
        <v>-4.9408288999104162</v>
      </c>
      <c r="AP542" s="805">
        <f t="shared" si="146"/>
        <v>15.430818609668128</v>
      </c>
      <c r="AQ542" s="938">
        <f t="shared" si="147"/>
        <v>175.2862668852774</v>
      </c>
      <c r="AR542" s="704">
        <f>INDEX(Historical!$C$7:$C$1439,MATCH(B542,Historical!$B$7:$B$1446,0))*IF(AH542="n/a",1.03,IF(AH542&lt;0,1.01,IF(AH542&gt;10,1.1,(1+AH542/100))))</f>
        <v>1.9360000000000002</v>
      </c>
      <c r="AS542" s="937">
        <f t="shared" si="148"/>
        <v>2.0461583999999999</v>
      </c>
      <c r="AT542" s="937">
        <f t="shared" si="152"/>
        <v>2.2507742400000001</v>
      </c>
      <c r="AU542" s="937">
        <f t="shared" si="152"/>
        <v>2.4758516640000003</v>
      </c>
      <c r="AV542" s="937">
        <f t="shared" si="152"/>
        <v>2.7234368304000007</v>
      </c>
      <c r="AW542" s="704">
        <f t="shared" si="149"/>
        <v>11.432221134400002</v>
      </c>
      <c r="AX542" s="812">
        <f t="shared" si="150"/>
        <v>21.501262242618022</v>
      </c>
      <c r="AY542" s="997">
        <v>1.3</v>
      </c>
      <c r="AZ542" s="924">
        <v>14.000000000000002</v>
      </c>
      <c r="BA542" s="924">
        <v>-16.5</v>
      </c>
      <c r="BB542" s="924">
        <v>-2.2200000000000002</v>
      </c>
      <c r="BC542" s="924">
        <v>-4.66</v>
      </c>
      <c r="BE542" s="666">
        <v>2002</v>
      </c>
      <c r="BF542" s="948" t="e">
        <f>#VALUE!</f>
        <v>#VALUE!</v>
      </c>
      <c r="BG542" s="933" t="s">
        <v>137</v>
      </c>
    </row>
    <row r="543" spans="1:59" ht="11.25" customHeight="1" x14ac:dyDescent="0.2">
      <c r="A543" s="537" t="s">
        <v>692</v>
      </c>
      <c r="B543" s="927" t="s">
        <v>693</v>
      </c>
      <c r="C543" s="994" t="s">
        <v>108</v>
      </c>
      <c r="D543" s="994" t="s">
        <v>4376</v>
      </c>
      <c r="E543" s="794">
        <v>17</v>
      </c>
      <c r="F543" s="526">
        <v>191</v>
      </c>
      <c r="G543" s="526" t="s">
        <v>37</v>
      </c>
      <c r="H543" s="526" t="s">
        <v>106</v>
      </c>
      <c r="I543" s="926">
        <v>33.75</v>
      </c>
      <c r="J543" s="704">
        <f t="shared" si="138"/>
        <v>3.911111111111111</v>
      </c>
      <c r="K543" s="935">
        <v>0.33</v>
      </c>
      <c r="L543" s="641">
        <v>4</v>
      </c>
      <c r="M543" s="695">
        <f t="shared" si="139"/>
        <v>1.32</v>
      </c>
      <c r="N543" s="923" t="s">
        <v>149</v>
      </c>
      <c r="O543" s="798">
        <v>0.32</v>
      </c>
      <c r="P543" s="917">
        <v>43347</v>
      </c>
      <c r="Q543" s="917">
        <v>43358</v>
      </c>
      <c r="R543" s="695">
        <f t="shared" si="140"/>
        <v>3.1250000000000027</v>
      </c>
      <c r="S543" s="761">
        <f>IF(INDEX(Historical!$D$7:$D$1439,MATCH(B543,Historical!$B$7:$B$1446,0))=0,"n/a",(INDEX(Historical!$C$7:$C$1439,MATCH(B543,Historical!$B$7:$B$1446,0))/INDEX(Historical!$D$7:$D$1439,MATCH(B543,Historical!$B$7:$B$1446,0))-1)*100)</f>
        <v>6.5573770491803351</v>
      </c>
      <c r="T543" s="761">
        <f>IF(INDEX(Historical!$F$7:$F$1432,MATCH(B543,Historical!$B$7:$B$1446,0))=0,"n/a",((INDEX(Historical!$C$7:$C$1439,MATCH(B543,Historical!$B$7:$B$1446,0))/INDEX(Historical!$F$7:$F$1432,MATCH(B543,Historical!$B$7:$B$1446,0)))^(1/3)-1)*100)</f>
        <v>9.1392883061105934</v>
      </c>
      <c r="U543" s="761">
        <f>IF(INDEX(Historical!$H$7:$H$1432,MATCH(B543,Historical!$B$7:$B$1446,0))=0,"n/a",((INDEX(Historical!$C$7:$C$1439,MATCH(B543,Historical!$B$7:$B$1446,0))/INDEX(Historical!$H$7:$H$1432,MATCH(B543,Historical!$B$7:$B$1446,0)))^(1/5)-1)*100)</f>
        <v>10.197228772148016</v>
      </c>
      <c r="V543" s="761">
        <f>IF(INDEX(Historical!$O$7:$O$1432,MATCH(B543,Historical!$B$7:$B$1446,0))=0,"n/a",((INDEX(Historical!$C$7:$C$1439,MATCH(B543,Historical!$B$7:$B$1446,0))/INDEX(Historical!$O$7:$O$1432,MATCH(B543,Historical!$B$7:$B$1446,0)))^(1/10)-1)*100)</f>
        <v>8.9828262537239301</v>
      </c>
      <c r="W543" s="762">
        <f t="shared" si="141"/>
        <v>1.1351915849335994</v>
      </c>
      <c r="X543" s="763" t="str">
        <f t="shared" si="142"/>
        <v>n/a</v>
      </c>
      <c r="Y543" s="928"/>
      <c r="Z543" s="704" t="str">
        <f t="shared" si="143"/>
        <v>n/a</v>
      </c>
      <c r="AA543" s="937" t="str">
        <f t="shared" si="144"/>
        <v>n/a</v>
      </c>
      <c r="AB543" s="641">
        <v>12</v>
      </c>
      <c r="AC543" s="918" t="s">
        <v>137</v>
      </c>
      <c r="AD543" s="918" t="s">
        <v>137</v>
      </c>
      <c r="AE543" s="918" t="s">
        <v>137</v>
      </c>
      <c r="AF543" s="918" t="s">
        <v>137</v>
      </c>
      <c r="AG543" s="918" t="s">
        <v>137</v>
      </c>
      <c r="AH543" s="918" t="s">
        <v>137</v>
      </c>
      <c r="AI543" s="918" t="s">
        <v>137</v>
      </c>
      <c r="AJ543" s="918" t="s">
        <v>137</v>
      </c>
      <c r="AK543" s="918" t="s">
        <v>137</v>
      </c>
      <c r="AL543" s="930" t="s">
        <v>137</v>
      </c>
      <c r="AM543" s="924" t="s">
        <v>137</v>
      </c>
      <c r="AN543" s="918" t="s">
        <v>137</v>
      </c>
      <c r="AO543" s="804" t="str">
        <f t="shared" si="145"/>
        <v>n/a</v>
      </c>
      <c r="AP543" s="805">
        <f t="shared" si="146"/>
        <v>14.108339883259127</v>
      </c>
      <c r="AQ543" s="938" t="str">
        <f t="shared" si="147"/>
        <v>n/a</v>
      </c>
      <c r="AR543" s="704">
        <f>INDEX(Historical!$C$7:$C$1439,MATCH(B543,Historical!$B$7:$B$1446,0))*IF(AH543="n/a",1.03,IF(AH543&lt;0,1.01,IF(AH543&gt;10,1.1,(1+AH543/100))))</f>
        <v>1.3390000000000002</v>
      </c>
      <c r="AS543" s="937">
        <f t="shared" si="148"/>
        <v>1.3791700000000002</v>
      </c>
      <c r="AT543" s="937">
        <f t="shared" si="152"/>
        <v>1.4205451000000002</v>
      </c>
      <c r="AU543" s="937">
        <f t="shared" si="152"/>
        <v>1.4631614530000003</v>
      </c>
      <c r="AV543" s="937">
        <f t="shared" si="152"/>
        <v>1.5070562965900003</v>
      </c>
      <c r="AW543" s="704">
        <f t="shared" si="149"/>
        <v>7.1089328495900013</v>
      </c>
      <c r="AX543" s="812">
        <f t="shared" si="150"/>
        <v>21.063504739525928</v>
      </c>
      <c r="AY543" s="997" t="s">
        <v>137</v>
      </c>
      <c r="AZ543" s="924" t="s">
        <v>137</v>
      </c>
      <c r="BA543" s="924" t="s">
        <v>137</v>
      </c>
      <c r="BB543" s="924" t="s">
        <v>137</v>
      </c>
      <c r="BC543" s="924" t="s">
        <v>137</v>
      </c>
      <c r="BD543" s="963" t="s">
        <v>4301</v>
      </c>
      <c r="BE543" s="666">
        <v>2002</v>
      </c>
      <c r="BF543" s="948" t="e">
        <f>#VALUE!</f>
        <v>#VALUE!</v>
      </c>
      <c r="BG543" s="933" t="s">
        <v>137</v>
      </c>
    </row>
    <row r="544" spans="1:59" ht="11.25" customHeight="1" x14ac:dyDescent="0.2">
      <c r="A544" s="611" t="s">
        <v>3886</v>
      </c>
      <c r="B544" s="927" t="s">
        <v>3887</v>
      </c>
      <c r="C544" s="994" t="s">
        <v>108</v>
      </c>
      <c r="D544" s="994" t="s">
        <v>4368</v>
      </c>
      <c r="E544" s="794">
        <v>5</v>
      </c>
      <c r="F544" s="526">
        <v>805</v>
      </c>
      <c r="G544" s="526" t="s">
        <v>106</v>
      </c>
      <c r="H544" s="526" t="s">
        <v>106</v>
      </c>
      <c r="I544" s="926">
        <v>40</v>
      </c>
      <c r="J544" s="704">
        <f t="shared" si="138"/>
        <v>5</v>
      </c>
      <c r="K544" s="929">
        <v>0.5</v>
      </c>
      <c r="L544" s="641">
        <v>4</v>
      </c>
      <c r="M544" s="695">
        <f t="shared" si="139"/>
        <v>2</v>
      </c>
      <c r="N544" s="923" t="s">
        <v>320</v>
      </c>
      <c r="O544" s="797">
        <v>0.32</v>
      </c>
      <c r="P544" s="919">
        <v>43174</v>
      </c>
      <c r="Q544" s="919">
        <v>43189</v>
      </c>
      <c r="R544" s="695">
        <f t="shared" si="140"/>
        <v>56.25</v>
      </c>
      <c r="S544" s="761">
        <f>IF(INDEX(Historical!$D$7:$D$1439,MATCH(B544,Historical!$B$7:$B$1446,0))=0,"n/a",(INDEX(Historical!$C$7:$C$1439,MATCH(B544,Historical!$B$7:$B$1446,0))/INDEX(Historical!$D$7:$D$1439,MATCH(B544,Historical!$B$7:$B$1446,0))-1)*100)</f>
        <v>56.25</v>
      </c>
      <c r="T544" s="761">
        <f>IF(INDEX(Historical!$F$7:$F$1432,MATCH(B544,Historical!$B$7:$B$1446,0))=0,"n/a",((INDEX(Historical!$C$7:$C$1439,MATCH(B544,Historical!$B$7:$B$1446,0))/INDEX(Historical!$F$7:$F$1432,MATCH(B544,Historical!$B$7:$B$1446,0)))^(1/3)-1)*100)</f>
        <v>35.72088082974534</v>
      </c>
      <c r="U544" s="761" t="str">
        <f>IF(INDEX(Historical!$H$7:$H$1432,MATCH(B544,Historical!$B$7:$B$1446,0))=0,"n/a",((INDEX(Historical!$C$7:$C$1439,MATCH(B544,Historical!$B$7:$B$1446,0))/INDEX(Historical!$H$7:$H$1432,MATCH(B544,Historical!$B$7:$B$1446,0)))^(1/5)-1)*100)</f>
        <v>n/a</v>
      </c>
      <c r="V544" s="761">
        <f>IF(INDEX(Historical!$O$7:$O$1432,MATCH(B544,Historical!$B$7:$B$1446,0))=0,"n/a",((INDEX(Historical!$C$7:$C$1439,MATCH(B544,Historical!$B$7:$B$1446,0))/INDEX(Historical!$O$7:$O$1432,MATCH(B544,Historical!$B$7:$B$1446,0)))^(1/10)-1)*100)</f>
        <v>8.3125420397767602</v>
      </c>
      <c r="W544" s="762" t="str">
        <f t="shared" si="141"/>
        <v>n/a</v>
      </c>
      <c r="X544" s="763" t="str">
        <f t="shared" si="142"/>
        <v>n/a</v>
      </c>
      <c r="Y544" s="928"/>
      <c r="Z544" s="704" t="str">
        <f t="shared" si="143"/>
        <v>n/a</v>
      </c>
      <c r="AA544" s="937" t="str">
        <f t="shared" si="144"/>
        <v>n/a</v>
      </c>
      <c r="AB544" s="641">
        <v>12</v>
      </c>
      <c r="AC544" s="918" t="s">
        <v>137</v>
      </c>
      <c r="AD544" s="918" t="s">
        <v>137</v>
      </c>
      <c r="AE544" s="918" t="s">
        <v>137</v>
      </c>
      <c r="AF544" s="918" t="s">
        <v>137</v>
      </c>
      <c r="AG544" s="918" t="s">
        <v>137</v>
      </c>
      <c r="AH544" s="918" t="s">
        <v>137</v>
      </c>
      <c r="AI544" s="918" t="s">
        <v>137</v>
      </c>
      <c r="AJ544" s="918" t="s">
        <v>137</v>
      </c>
      <c r="AK544" s="918" t="s">
        <v>137</v>
      </c>
      <c r="AL544" s="930" t="s">
        <v>137</v>
      </c>
      <c r="AM544" s="924" t="s">
        <v>137</v>
      </c>
      <c r="AN544" s="918" t="s">
        <v>137</v>
      </c>
      <c r="AO544" s="804" t="str">
        <f t="shared" si="145"/>
        <v>n/a</v>
      </c>
      <c r="AP544" s="805" t="str">
        <f t="shared" si="146"/>
        <v>n/a</v>
      </c>
      <c r="AQ544" s="938" t="str">
        <f t="shared" si="147"/>
        <v>n/a</v>
      </c>
      <c r="AR544" s="704">
        <f>INDEX(Historical!$C$7:$C$1439,MATCH(B544,Historical!$B$7:$B$1446,0))*IF(AH544="n/a",1.03,IF(AH544&lt;0,1.01,IF(AH544&gt;10,1.1,(1+AH544/100))))</f>
        <v>2.06</v>
      </c>
      <c r="AS544" s="937">
        <f t="shared" si="148"/>
        <v>2.1217999999999999</v>
      </c>
      <c r="AT544" s="937">
        <f t="shared" si="152"/>
        <v>2.185454</v>
      </c>
      <c r="AU544" s="937">
        <f t="shared" si="152"/>
        <v>2.2510176200000003</v>
      </c>
      <c r="AV544" s="937">
        <f t="shared" si="152"/>
        <v>2.3185481486000001</v>
      </c>
      <c r="AW544" s="704">
        <f t="shared" si="149"/>
        <v>10.936819768599999</v>
      </c>
      <c r="AX544" s="812">
        <f t="shared" si="150"/>
        <v>27.342049421499997</v>
      </c>
      <c r="AY544" s="997" t="s">
        <v>137</v>
      </c>
      <c r="AZ544" s="924" t="s">
        <v>137</v>
      </c>
      <c r="BA544" s="924" t="s">
        <v>137</v>
      </c>
      <c r="BB544" s="924" t="s">
        <v>137</v>
      </c>
      <c r="BC544" s="924" t="s">
        <v>137</v>
      </c>
      <c r="BD544" s="963" t="s">
        <v>4301</v>
      </c>
      <c r="BE544" s="666">
        <v>2014</v>
      </c>
      <c r="BF544" s="948" t="e">
        <f>#VALUE!</f>
        <v>#VALUE!</v>
      </c>
      <c r="BG544" s="933" t="s">
        <v>137</v>
      </c>
    </row>
    <row r="545" spans="1:59" ht="11.25" customHeight="1" x14ac:dyDescent="0.2">
      <c r="A545" s="611" t="s">
        <v>2553</v>
      </c>
      <c r="B545" s="927" t="s">
        <v>2554</v>
      </c>
      <c r="C545" s="994" t="s">
        <v>4227</v>
      </c>
      <c r="D545" s="994" t="s">
        <v>4375</v>
      </c>
      <c r="E545" s="794">
        <v>6</v>
      </c>
      <c r="F545" s="526">
        <v>772</v>
      </c>
      <c r="G545" s="526" t="s">
        <v>106</v>
      </c>
      <c r="H545" s="526" t="s">
        <v>106</v>
      </c>
      <c r="I545" s="926">
        <v>44.36</v>
      </c>
      <c r="J545" s="704">
        <f t="shared" si="138"/>
        <v>2.254283137962128</v>
      </c>
      <c r="K545" s="929">
        <v>0.25</v>
      </c>
      <c r="L545" s="641">
        <v>4</v>
      </c>
      <c r="M545" s="695">
        <f t="shared" si="139"/>
        <v>1</v>
      </c>
      <c r="N545" s="923" t="s">
        <v>305</v>
      </c>
      <c r="O545" s="797">
        <v>0.23</v>
      </c>
      <c r="P545" s="917">
        <v>43504</v>
      </c>
      <c r="Q545" s="917">
        <v>43528</v>
      </c>
      <c r="R545" s="695">
        <f t="shared" si="140"/>
        <v>8.6956521739130395</v>
      </c>
      <c r="S545" s="761">
        <f>IF(INDEX(Historical!$D$7:$D$1439,MATCH(B545,Historical!$B$7:$B$1446,0))=0,"n/a",(INDEX(Historical!$C$7:$C$1439,MATCH(B545,Historical!$B$7:$B$1446,0))/INDEX(Historical!$D$7:$D$1439,MATCH(B545,Historical!$B$7:$B$1446,0))-1)*100)</f>
        <v>9.5238095238095344</v>
      </c>
      <c r="T545" s="761">
        <f>IF(INDEX(Historical!$F$7:$F$1432,MATCH(B545,Historical!$B$7:$B$1446,0))=0,"n/a",((INDEX(Historical!$C$7:$C$1439,MATCH(B545,Historical!$B$7:$B$1446,0))/INDEX(Historical!$F$7:$F$1432,MATCH(B545,Historical!$B$7:$B$1446,0)))^(1/3)-1)*100)</f>
        <v>6.5756716652330516</v>
      </c>
      <c r="U545" s="761">
        <f>IF(INDEX(Historical!$H$7:$H$1432,MATCH(B545,Historical!$B$7:$B$1446,0))=0,"n/a",((INDEX(Historical!$C$7:$C$1439,MATCH(B545,Historical!$B$7:$B$1446,0))/INDEX(Historical!$H$7:$H$1432,MATCH(B545,Historical!$B$7:$B$1446,0)))^(1/5)-1)*100)</f>
        <v>10.438362870438155</v>
      </c>
      <c r="V545" s="761">
        <f>IF(INDEX(Historical!$O$7:$O$1432,MATCH(B545,Historical!$B$7:$B$1446,0))=0,"n/a",((INDEX(Historical!$C$7:$C$1439,MATCH(B545,Historical!$B$7:$B$1446,0))/INDEX(Historical!$O$7:$O$1432,MATCH(B545,Historical!$B$7:$B$1446,0)))^(1/10)-1)*100)</f>
        <v>12.110067771001809</v>
      </c>
      <c r="W545" s="762">
        <f t="shared" si="141"/>
        <v>0.86195742813540333</v>
      </c>
      <c r="X545" s="763">
        <f t="shared" si="142"/>
        <v>0.86986357253651292</v>
      </c>
      <c r="Y545" s="928"/>
      <c r="Z545" s="704">
        <f t="shared" si="143"/>
        <v>88.495575221238937</v>
      </c>
      <c r="AA545" s="937">
        <f t="shared" si="144"/>
        <v>39.256637168141594</v>
      </c>
      <c r="AB545" s="641">
        <v>12</v>
      </c>
      <c r="AC545" s="918">
        <v>1.1299999999999999</v>
      </c>
      <c r="AD545" s="918">
        <v>0.71</v>
      </c>
      <c r="AE545" s="918">
        <v>4.45</v>
      </c>
      <c r="AF545" s="918">
        <v>4.75</v>
      </c>
      <c r="AG545" s="918">
        <v>13.100000000000001</v>
      </c>
      <c r="AH545" s="918">
        <v>21.6</v>
      </c>
      <c r="AI545" s="918">
        <v>18.23</v>
      </c>
      <c r="AJ545" s="918">
        <v>12</v>
      </c>
      <c r="AK545" s="918">
        <v>55.410000000000004</v>
      </c>
      <c r="AL545" s="930">
        <v>6040</v>
      </c>
      <c r="AM545" s="924">
        <v>0.6</v>
      </c>
      <c r="AN545" s="918">
        <v>0</v>
      </c>
      <c r="AO545" s="804">
        <f t="shared" si="145"/>
        <v>-26.563991159741313</v>
      </c>
      <c r="AP545" s="805">
        <f t="shared" si="146"/>
        <v>12.692646008400283</v>
      </c>
      <c r="AQ545" s="938">
        <f t="shared" si="147"/>
        <v>187.88039688474996</v>
      </c>
      <c r="AR545" s="704">
        <f>INDEX(Historical!$C$7:$C$1439,MATCH(B545,Historical!$B$7:$B$1446,0))*IF(AH545="n/a",1.03,IF(AH545&lt;0,1.01,IF(AH545&gt;10,1.1,(1+AH545/100))))</f>
        <v>1.0120000000000002</v>
      </c>
      <c r="AS545" s="937">
        <f t="shared" si="148"/>
        <v>1.1132000000000004</v>
      </c>
      <c r="AT545" s="937">
        <f t="shared" si="152"/>
        <v>1.2245200000000005</v>
      </c>
      <c r="AU545" s="937">
        <f t="shared" si="152"/>
        <v>1.3469720000000007</v>
      </c>
      <c r="AV545" s="937">
        <f t="shared" si="152"/>
        <v>1.4816692000000009</v>
      </c>
      <c r="AW545" s="704">
        <f t="shared" si="149"/>
        <v>6.1783612000000021</v>
      </c>
      <c r="AX545" s="812">
        <f t="shared" si="150"/>
        <v>13.927775473399464</v>
      </c>
      <c r="AY545" s="997">
        <v>0.78</v>
      </c>
      <c r="AZ545" s="924">
        <v>14.39</v>
      </c>
      <c r="BA545" s="924">
        <v>-13.91</v>
      </c>
      <c r="BB545" s="924">
        <v>-1.91</v>
      </c>
      <c r="BC545" s="924">
        <v>-2.88</v>
      </c>
      <c r="BE545" s="666">
        <v>2014</v>
      </c>
      <c r="BF545" s="948" t="e">
        <f>#VALUE!</f>
        <v>#VALUE!</v>
      </c>
      <c r="BG545" s="933">
        <v>9.6</v>
      </c>
    </row>
    <row r="546" spans="1:59" ht="11.25" customHeight="1" x14ac:dyDescent="0.2">
      <c r="A546" s="630" t="s">
        <v>4139</v>
      </c>
      <c r="B546" s="927" t="s">
        <v>4140</v>
      </c>
      <c r="C546" s="994" t="s">
        <v>108</v>
      </c>
      <c r="D546" s="994" t="s">
        <v>4376</v>
      </c>
      <c r="E546" s="794">
        <v>6</v>
      </c>
      <c r="F546" s="526">
        <v>747</v>
      </c>
      <c r="G546" s="526" t="s">
        <v>106</v>
      </c>
      <c r="H546" s="526" t="s">
        <v>106</v>
      </c>
      <c r="I546" s="926">
        <v>36.01</v>
      </c>
      <c r="J546" s="704">
        <f t="shared" si="138"/>
        <v>2.8880866425992782</v>
      </c>
      <c r="K546" s="929">
        <v>0.26</v>
      </c>
      <c r="L546" s="641">
        <v>4</v>
      </c>
      <c r="M546" s="695">
        <f t="shared" si="139"/>
        <v>1.04</v>
      </c>
      <c r="N546" s="923" t="s">
        <v>149</v>
      </c>
      <c r="O546" s="797">
        <v>0.25</v>
      </c>
      <c r="P546" s="917">
        <v>43433</v>
      </c>
      <c r="Q546" s="917">
        <v>43448</v>
      </c>
      <c r="R546" s="695">
        <f t="shared" si="140"/>
        <v>4.0000000000000036</v>
      </c>
      <c r="S546" s="761">
        <f>IF(INDEX(Historical!$D$7:$D$1439,MATCH(B546,Historical!$B$7:$B$1446,0))=0,"n/a",(INDEX(Historical!$C$7:$C$1439,MATCH(B546,Historical!$B$7:$B$1446,0))/INDEX(Historical!$D$7:$D$1439,MATCH(B546,Historical!$B$7:$B$1446,0))-1)*100)</f>
        <v>7.6086956521739024</v>
      </c>
      <c r="T546" s="761">
        <f>IF(INDEX(Historical!$F$7:$F$1432,MATCH(B546,Historical!$B$7:$B$1446,0))=0,"n/a",((INDEX(Historical!$C$7:$C$1439,MATCH(B546,Historical!$B$7:$B$1446,0))/INDEX(Historical!$F$7:$F$1432,MATCH(B546,Historical!$B$7:$B$1446,0)))^(1/3)-1)*100)</f>
        <v>4.4011575622509014</v>
      </c>
      <c r="U546" s="761">
        <f>IF(INDEX(Historical!$H$7:$H$1432,MATCH(B546,Historical!$B$7:$B$1446,0))=0,"n/a",((INDEX(Historical!$C$7:$C$1439,MATCH(B546,Historical!$B$7:$B$1446,0))/INDEX(Historical!$H$7:$H$1432,MATCH(B546,Historical!$B$7:$B$1446,0)))^(1/5)-1)*100)</f>
        <v>3.3406482938779236</v>
      </c>
      <c r="V546" s="761">
        <f>IF(INDEX(Historical!$O$7:$O$1432,MATCH(B546,Historical!$B$7:$B$1446,0))=0,"n/a",((INDEX(Historical!$C$7:$C$1439,MATCH(B546,Historical!$B$7:$B$1446,0))/INDEX(Historical!$O$7:$O$1432,MATCH(B546,Historical!$B$7:$B$1446,0)))^(1/10)-1)*100)</f>
        <v>2.1537986481630966</v>
      </c>
      <c r="W546" s="762">
        <f t="shared" si="141"/>
        <v>1.5510494895737128</v>
      </c>
      <c r="X546" s="763">
        <f t="shared" si="142"/>
        <v>0.30931928647017809</v>
      </c>
      <c r="Y546" s="928"/>
      <c r="Z546" s="704">
        <f t="shared" si="143"/>
        <v>42.622950819672134</v>
      </c>
      <c r="AA546" s="937">
        <f t="shared" si="144"/>
        <v>14.758196721311474</v>
      </c>
      <c r="AB546" s="641">
        <v>12</v>
      </c>
      <c r="AC546" s="918">
        <v>2.44</v>
      </c>
      <c r="AD546" s="918">
        <v>2.96</v>
      </c>
      <c r="AE546" s="918">
        <v>4.7699999999999996</v>
      </c>
      <c r="AF546" s="918">
        <v>1.55</v>
      </c>
      <c r="AG546" s="918">
        <v>11.4</v>
      </c>
      <c r="AH546" s="918">
        <v>23.599999999999998</v>
      </c>
      <c r="AI546" s="918">
        <v>2.0699999999999998</v>
      </c>
      <c r="AJ546" s="918">
        <v>10.8</v>
      </c>
      <c r="AK546" s="918">
        <v>5</v>
      </c>
      <c r="AL546" s="930">
        <v>1640</v>
      </c>
      <c r="AM546" s="924">
        <v>0.70000000000000007</v>
      </c>
      <c r="AN546" s="918">
        <v>0.17</v>
      </c>
      <c r="AO546" s="804">
        <f t="shared" si="145"/>
        <v>-8.5294617848342718</v>
      </c>
      <c r="AP546" s="805">
        <f t="shared" si="146"/>
        <v>6.2287349364772018</v>
      </c>
      <c r="AQ546" s="938">
        <f t="shared" si="147"/>
        <v>0.83034137276292164</v>
      </c>
      <c r="AR546" s="704">
        <f>INDEX(Historical!$C$7:$C$1439,MATCH(B546,Historical!$B$7:$B$1446,0))*IF(AH546="n/a",1.03,IF(AH546&lt;0,1.01,IF(AH546&gt;10,1.1,(1+AH546/100))))</f>
        <v>1.089</v>
      </c>
      <c r="AS546" s="937">
        <f t="shared" si="148"/>
        <v>1.1115423</v>
      </c>
      <c r="AT546" s="937">
        <f t="shared" si="152"/>
        <v>1.1671194149999999</v>
      </c>
      <c r="AU546" s="937">
        <f t="shared" si="152"/>
        <v>1.22547538575</v>
      </c>
      <c r="AV546" s="937">
        <f t="shared" si="152"/>
        <v>1.2867491550375001</v>
      </c>
      <c r="AW546" s="704">
        <f t="shared" si="149"/>
        <v>5.8798862557875005</v>
      </c>
      <c r="AX546" s="812">
        <f t="shared" si="150"/>
        <v>16.328481687829772</v>
      </c>
      <c r="AY546" s="997">
        <v>0.83</v>
      </c>
      <c r="AZ546" s="924">
        <v>18.61</v>
      </c>
      <c r="BA546" s="924">
        <v>-14.02</v>
      </c>
      <c r="BB546" s="924">
        <v>-3.0300000000000002</v>
      </c>
      <c r="BC546" s="924">
        <v>-5.0599999999999996</v>
      </c>
      <c r="BE546" s="666">
        <v>2013</v>
      </c>
      <c r="BF546" s="948" t="e">
        <f>#VALUE!</f>
        <v>#VALUE!</v>
      </c>
      <c r="BG546" s="933">
        <v>1.2</v>
      </c>
    </row>
    <row r="547" spans="1:59" ht="11.25" customHeight="1" x14ac:dyDescent="0.2">
      <c r="A547" s="611" t="s">
        <v>297</v>
      </c>
      <c r="B547" s="855" t="s">
        <v>298</v>
      </c>
      <c r="C547" s="994" t="s">
        <v>179</v>
      </c>
      <c r="D547" s="994" t="s">
        <v>4374</v>
      </c>
      <c r="E547" s="795">
        <v>33</v>
      </c>
      <c r="F547" s="526">
        <v>80</v>
      </c>
      <c r="G547" s="526" t="s">
        <v>106</v>
      </c>
      <c r="H547" s="526" t="s">
        <v>106</v>
      </c>
      <c r="I547" s="918">
        <v>38.22</v>
      </c>
      <c r="J547" s="704">
        <f t="shared" si="138"/>
        <v>1.7268445839874413</v>
      </c>
      <c r="K547" s="929">
        <v>0.16500000000000001</v>
      </c>
      <c r="L547" s="641">
        <v>4</v>
      </c>
      <c r="M547" s="695">
        <f t="shared" si="139"/>
        <v>0.66</v>
      </c>
      <c r="N547" s="923" t="s">
        <v>149</v>
      </c>
      <c r="O547" s="802">
        <v>8.5933965000000015E-2</v>
      </c>
      <c r="P547" s="919">
        <v>43069</v>
      </c>
      <c r="Q547" s="919">
        <v>43084</v>
      </c>
      <c r="R547" s="695">
        <f t="shared" si="140"/>
        <v>92.007898157614378</v>
      </c>
      <c r="S547" s="761">
        <f>IF(INDEX(Historical!$D$7:$D$1439,MATCH(B547,Historical!$B$7:$B$1446,0))=0,"n/a",(INDEX(Historical!$C$7:$C$1439,MATCH(B547,Historical!$B$7:$B$1446,0))/INDEX(Historical!$D$7:$D$1439,MATCH(B547,Historical!$B$7:$B$1446,0))-1)*100)</f>
        <v>56.685810230337033</v>
      </c>
      <c r="T547" s="761">
        <f>IF(INDEX(Historical!$F$7:$F$1432,MATCH(B547,Historical!$B$7:$B$1446,0))=0,"n/a",((INDEX(Historical!$C$7:$C$1439,MATCH(B547,Historical!$B$7:$B$1446,0))/INDEX(Historical!$F$7:$F$1432,MATCH(B547,Historical!$B$7:$B$1446,0)))^(1/3)-1)*100)</f>
        <v>26.050072660197188</v>
      </c>
      <c r="U547" s="761">
        <f>IF(INDEX(Historical!$H$7:$H$1432,MATCH(B547,Historical!$B$7:$B$1446,0))=0,"n/a",((INDEX(Historical!$C$7:$C$1439,MATCH(B547,Historical!$B$7:$B$1446,0))/INDEX(Historical!$H$7:$H$1432,MATCH(B547,Historical!$B$7:$B$1446,0)))^(1/5)-1)*100)</f>
        <v>15.917529946169019</v>
      </c>
      <c r="V547" s="761">
        <f>IF(INDEX(Historical!$O$7:$O$1432,MATCH(B547,Historical!$B$7:$B$1446,0))=0,"n/a",((INDEX(Historical!$C$7:$C$1439,MATCH(B547,Historical!$B$7:$B$1446,0))/INDEX(Historical!$O$7:$O$1432,MATCH(B547,Historical!$B$7:$B$1446,0)))^(1/10)-1)*100)</f>
        <v>12.379414795633203</v>
      </c>
      <c r="W547" s="762">
        <f t="shared" si="141"/>
        <v>1.2858063332512191</v>
      </c>
      <c r="X547" s="763" t="str">
        <f t="shared" si="142"/>
        <v>n/a</v>
      </c>
      <c r="Y547" s="729" t="s">
        <v>4441</v>
      </c>
      <c r="Z547" s="704">
        <f t="shared" si="143"/>
        <v>13.226452905811623</v>
      </c>
      <c r="AA547" s="937">
        <f t="shared" si="144"/>
        <v>7.6593186372745485</v>
      </c>
      <c r="AB547" s="641">
        <v>12</v>
      </c>
      <c r="AC547" s="918">
        <v>4.99</v>
      </c>
      <c r="AD547" s="918" t="s">
        <v>137</v>
      </c>
      <c r="AE547" s="918">
        <v>2</v>
      </c>
      <c r="AF547" s="918">
        <v>1.06</v>
      </c>
      <c r="AG547" s="918">
        <v>14.7</v>
      </c>
      <c r="AH547" s="918">
        <v>35.6</v>
      </c>
      <c r="AI547" s="918" t="s">
        <v>137</v>
      </c>
      <c r="AJ547" s="918">
        <v>-1.7999999999999998</v>
      </c>
      <c r="AK547" s="918" t="s">
        <v>137</v>
      </c>
      <c r="AL547" s="930">
        <v>270.22000000000003</v>
      </c>
      <c r="AM547" s="924">
        <v>3.4000000000000004</v>
      </c>
      <c r="AN547" s="918">
        <v>0.04</v>
      </c>
      <c r="AO547" s="804">
        <f t="shared" si="145"/>
        <v>9.9850558928819133</v>
      </c>
      <c r="AP547" s="805">
        <f t="shared" si="146"/>
        <v>17.644374530156462</v>
      </c>
      <c r="AQ547" s="938">
        <f t="shared" si="147"/>
        <v>-39.930123076866096</v>
      </c>
      <c r="AR547" s="704">
        <f>INDEX(Historical!$C$7:$C$1439,MATCH(B547,Historical!$B$7:$B$1446,0))*IF(AH547="n/a",1.03,IF(AH547&lt;0,1.01,IF(AH547&gt;10,1.1,(1+AH547/100))))</f>
        <v>0.72600000000000009</v>
      </c>
      <c r="AS547" s="937">
        <f t="shared" si="148"/>
        <v>0.74778000000000011</v>
      </c>
      <c r="AT547" s="937">
        <f t="shared" ref="AT547:AV566" si="153">IF($AK547="n/a",1.03*AS547,IF($AK547&lt;0,1.01*AS547,IF($AK547&gt;10,1.1*AS547,(1+$AK547/100)*AS547)))</f>
        <v>0.77021340000000016</v>
      </c>
      <c r="AU547" s="937">
        <f t="shared" si="153"/>
        <v>0.79331980200000018</v>
      </c>
      <c r="AV547" s="937">
        <f t="shared" si="153"/>
        <v>0.81711939606000017</v>
      </c>
      <c r="AW547" s="704">
        <f t="shared" si="149"/>
        <v>3.8544325980600007</v>
      </c>
      <c r="AX547" s="812">
        <f t="shared" si="150"/>
        <v>10.084857661067506</v>
      </c>
      <c r="AY547" s="997">
        <v>0.6</v>
      </c>
      <c r="AZ547" s="924">
        <v>32.85</v>
      </c>
      <c r="BA547" s="924">
        <v>-5.28</v>
      </c>
      <c r="BB547" s="924">
        <v>4.1300000000000008</v>
      </c>
      <c r="BC547" s="924">
        <v>10.79</v>
      </c>
      <c r="BE547" s="666">
        <v>1987</v>
      </c>
      <c r="BF547" s="948" t="e">
        <f>#VALUE!</f>
        <v>#VALUE!</v>
      </c>
      <c r="BG547" s="933">
        <v>9.4</v>
      </c>
    </row>
    <row r="548" spans="1:59" ht="11.25" customHeight="1" x14ac:dyDescent="0.2">
      <c r="A548" s="611" t="s">
        <v>1496</v>
      </c>
      <c r="B548" s="927" t="s">
        <v>1497</v>
      </c>
      <c r="C548" s="994" t="s">
        <v>108</v>
      </c>
      <c r="D548" s="994" t="s">
        <v>4372</v>
      </c>
      <c r="E548" s="794">
        <v>7</v>
      </c>
      <c r="F548" s="526">
        <v>608</v>
      </c>
      <c r="G548" s="526" t="s">
        <v>106</v>
      </c>
      <c r="H548" s="526" t="s">
        <v>106</v>
      </c>
      <c r="I548" s="926">
        <v>87.49</v>
      </c>
      <c r="J548" s="704">
        <f t="shared" si="138"/>
        <v>2.0116584752543147</v>
      </c>
      <c r="K548" s="929">
        <v>0.44</v>
      </c>
      <c r="L548" s="641">
        <v>4</v>
      </c>
      <c r="M548" s="695">
        <f t="shared" si="139"/>
        <v>1.76</v>
      </c>
      <c r="N548" s="923" t="s">
        <v>152</v>
      </c>
      <c r="O548" s="797">
        <v>0.38</v>
      </c>
      <c r="P548" s="917">
        <v>43265</v>
      </c>
      <c r="Q548" s="917">
        <v>43280</v>
      </c>
      <c r="R548" s="695">
        <f t="shared" si="140"/>
        <v>15.789473684210526</v>
      </c>
      <c r="S548" s="761">
        <f>IF(INDEX(Historical!$D$7:$D$1439,MATCH(B548,Historical!$B$7:$B$1446,0))=0,"n/a",(INDEX(Historical!$C$7:$C$1439,MATCH(B548,Historical!$B$7:$B$1446,0))/INDEX(Historical!$D$7:$D$1439,MATCH(B548,Historical!$B$7:$B$1446,0))-1)*100)</f>
        <v>16.438356164383539</v>
      </c>
      <c r="T548" s="761">
        <f>IF(INDEX(Historical!$F$7:$F$1432,MATCH(B548,Historical!$B$7:$B$1446,0))=0,"n/a",((INDEX(Historical!$C$7:$C$1439,MATCH(B548,Historical!$B$7:$B$1446,0))/INDEX(Historical!$F$7:$F$1432,MATCH(B548,Historical!$B$7:$B$1446,0)))^(1/3)-1)*100)</f>
        <v>23.614325642206314</v>
      </c>
      <c r="U548" s="761">
        <f>IF(INDEX(Historical!$H$7:$H$1432,MATCH(B548,Historical!$B$7:$B$1446,0))=0,"n/a",((INDEX(Historical!$C$7:$C$1439,MATCH(B548,Historical!$B$7:$B$1446,0))/INDEX(Historical!$H$7:$H$1432,MATCH(B548,Historical!$B$7:$B$1446,0)))^(1/5)-1)*100)</f>
        <v>26.732824917687136</v>
      </c>
      <c r="V548" s="761" t="str">
        <f>IF(INDEX(Historical!$O$7:$O$1432,MATCH(B548,Historical!$B$7:$B$1446,0))=0,"n/a",((INDEX(Historical!$C$7:$C$1439,MATCH(B548,Historical!$B$7:$B$1446,0))/INDEX(Historical!$O$7:$O$1432,MATCH(B548,Historical!$B$7:$B$1446,0)))^(1/10)-1)*100)</f>
        <v>n/a</v>
      </c>
      <c r="W548" s="762" t="str">
        <f t="shared" si="141"/>
        <v>n/a</v>
      </c>
      <c r="X548" s="763">
        <f t="shared" si="142"/>
        <v>1.8185595182100094</v>
      </c>
      <c r="Y548" s="718"/>
      <c r="Z548" s="704">
        <f t="shared" si="143"/>
        <v>39.285714285714285</v>
      </c>
      <c r="AA548" s="937">
        <f t="shared" si="144"/>
        <v>19.529017857142854</v>
      </c>
      <c r="AB548" s="641">
        <v>12</v>
      </c>
      <c r="AC548" s="918">
        <v>4.4800000000000004</v>
      </c>
      <c r="AD548" s="918">
        <v>2.11</v>
      </c>
      <c r="AE548" s="918">
        <v>3.4</v>
      </c>
      <c r="AF548" s="918">
        <v>2.64</v>
      </c>
      <c r="AG548" s="918">
        <v>8.2000000000000011</v>
      </c>
      <c r="AH548" s="918">
        <v>18.2</v>
      </c>
      <c r="AI548" s="918">
        <v>9.0499999999999989</v>
      </c>
      <c r="AJ548" s="918">
        <v>14.7</v>
      </c>
      <c r="AK548" s="918">
        <v>9.24</v>
      </c>
      <c r="AL548" s="930">
        <v>14550</v>
      </c>
      <c r="AM548" s="924">
        <v>0.3</v>
      </c>
      <c r="AN548" s="918">
        <v>0.7</v>
      </c>
      <c r="AO548" s="804">
        <f t="shared" si="145"/>
        <v>9.2154655357985966</v>
      </c>
      <c r="AP548" s="805">
        <f t="shared" si="146"/>
        <v>28.744483392941451</v>
      </c>
      <c r="AQ548" s="938">
        <f t="shared" si="147"/>
        <v>51.373867028122191</v>
      </c>
      <c r="AR548" s="704">
        <f>INDEX(Historical!$C$7:$C$1439,MATCH(B548,Historical!$B$7:$B$1446,0))*IF(AH548="n/a",1.03,IF(AH548&lt;0,1.01,IF(AH548&gt;10,1.1,(1+AH548/100))))</f>
        <v>1.87</v>
      </c>
      <c r="AS548" s="937">
        <f t="shared" si="148"/>
        <v>2.0392350000000001</v>
      </c>
      <c r="AT548" s="937">
        <f t="shared" si="153"/>
        <v>2.2276603140000004</v>
      </c>
      <c r="AU548" s="937">
        <f t="shared" si="153"/>
        <v>2.4334961270136004</v>
      </c>
      <c r="AV548" s="937">
        <f t="shared" si="153"/>
        <v>2.6583511691496571</v>
      </c>
      <c r="AW548" s="704">
        <f t="shared" si="149"/>
        <v>11.228742610163259</v>
      </c>
      <c r="AX548" s="812">
        <f t="shared" si="150"/>
        <v>12.834315476241009</v>
      </c>
      <c r="AY548" s="997">
        <v>0.62</v>
      </c>
      <c r="AZ548" s="924">
        <v>15.9</v>
      </c>
      <c r="BA548" s="924">
        <v>-9.66</v>
      </c>
      <c r="BB548" s="924">
        <v>1.22</v>
      </c>
      <c r="BC548" s="924">
        <v>-0.8</v>
      </c>
      <c r="BE548" s="666">
        <v>2012</v>
      </c>
      <c r="BF548" s="948" t="e">
        <f>#VALUE!</f>
        <v>#VALUE!</v>
      </c>
      <c r="BG548" s="933">
        <v>3</v>
      </c>
    </row>
    <row r="549" spans="1:59" s="840" customFormat="1" ht="11.25" customHeight="1" x14ac:dyDescent="0.2">
      <c r="A549" s="699" t="s">
        <v>303</v>
      </c>
      <c r="B549" s="848" t="s">
        <v>304</v>
      </c>
      <c r="C549" s="994" t="s">
        <v>112</v>
      </c>
      <c r="D549" s="994" t="s">
        <v>213</v>
      </c>
      <c r="E549" s="820">
        <v>55</v>
      </c>
      <c r="F549" s="526">
        <v>16</v>
      </c>
      <c r="G549" s="1151" t="s">
        <v>37</v>
      </c>
      <c r="H549" s="1151" t="s">
        <v>37</v>
      </c>
      <c r="I549" s="833">
        <v>132.52000000000001</v>
      </c>
      <c r="J549" s="822">
        <f t="shared" si="138"/>
        <v>1.0564443102927858</v>
      </c>
      <c r="K549" s="823">
        <v>0.35</v>
      </c>
      <c r="L549" s="824">
        <v>4</v>
      </c>
      <c r="M549" s="825">
        <f t="shared" si="139"/>
        <v>1.4</v>
      </c>
      <c r="N549" s="826" t="s">
        <v>305</v>
      </c>
      <c r="O549" s="827">
        <v>0.3</v>
      </c>
      <c r="P549" s="828">
        <v>43332</v>
      </c>
      <c r="Q549" s="828">
        <v>43347</v>
      </c>
      <c r="R549" s="825">
        <f t="shared" si="140"/>
        <v>16.666666666666664</v>
      </c>
      <c r="S549" s="761">
        <f>IF(INDEX(Historical!$D$7:$D$1439,MATCH(B549,Historical!$B$7:$B$1446,0))=0,"n/a",(INDEX(Historical!$C$7:$C$1439,MATCH(B549,Historical!$B$7:$B$1446,0))/INDEX(Historical!$D$7:$D$1439,MATCH(B549,Historical!$B$7:$B$1446,0))-1)*100)</f>
        <v>9.6491228070175303</v>
      </c>
      <c r="T549" s="761">
        <f>IF(INDEX(Historical!$F$7:$F$1432,MATCH(B549,Historical!$B$7:$B$1446,0))=0,"n/a",((INDEX(Historical!$C$7:$C$1439,MATCH(B549,Historical!$B$7:$B$1446,0))/INDEX(Historical!$F$7:$F$1432,MATCH(B549,Historical!$B$7:$B$1446,0)))^(1/3)-1)*100)</f>
        <v>11.57215834702825</v>
      </c>
      <c r="U549" s="761">
        <f>IF(INDEX(Historical!$H$7:$H$1432,MATCH(B549,Historical!$B$7:$B$1446,0))=0,"n/a",((INDEX(Historical!$C$7:$C$1439,MATCH(B549,Historical!$B$7:$B$1446,0))/INDEX(Historical!$H$7:$H$1432,MATCH(B549,Historical!$B$7:$B$1446,0)))^(1/5)-1)*100)</f>
        <v>14.686920820567927</v>
      </c>
      <c r="V549" s="761">
        <f>IF(INDEX(Historical!$O$7:$O$1432,MATCH(B549,Historical!$B$7:$B$1446,0))=0,"n/a",((INDEX(Historical!$C$7:$C$1439,MATCH(B549,Historical!$B$7:$B$1446,0))/INDEX(Historical!$O$7:$O$1432,MATCH(B549,Historical!$B$7:$B$1446,0)))^(1/10)-1)*100)</f>
        <v>13.099768206017703</v>
      </c>
      <c r="W549" s="829">
        <f t="shared" si="141"/>
        <v>1.1211588319418604</v>
      </c>
      <c r="X549" s="830">
        <f t="shared" si="142"/>
        <v>1.2137951091378452</v>
      </c>
      <c r="Y549" s="845"/>
      <c r="Z549" s="822">
        <f t="shared" si="143"/>
        <v>25.594149908592321</v>
      </c>
      <c r="AA549" s="832">
        <f t="shared" si="144"/>
        <v>24.226691042047534</v>
      </c>
      <c r="AB549" s="824">
        <v>10</v>
      </c>
      <c r="AC549" s="833">
        <v>5.47</v>
      </c>
      <c r="AD549" s="833">
        <v>2.52</v>
      </c>
      <c r="AE549" s="833">
        <v>3.61</v>
      </c>
      <c r="AF549" s="833">
        <v>5.46</v>
      </c>
      <c r="AG549" s="833">
        <v>22.8</v>
      </c>
      <c r="AH549" s="833">
        <v>18.8</v>
      </c>
      <c r="AI549" s="833">
        <v>12.030000000000001</v>
      </c>
      <c r="AJ549" s="833">
        <v>12.1</v>
      </c>
      <c r="AK549" s="833">
        <v>9.6</v>
      </c>
      <c r="AL549" s="834">
        <v>7940</v>
      </c>
      <c r="AM549" s="835">
        <v>1.2</v>
      </c>
      <c r="AN549" s="833">
        <v>0.99</v>
      </c>
      <c r="AO549" s="836">
        <f t="shared" si="145"/>
        <v>-8.4833259111868209</v>
      </c>
      <c r="AP549" s="837">
        <f t="shared" si="146"/>
        <v>15.743365130860713</v>
      </c>
      <c r="AQ549" s="838">
        <f t="shared" si="147"/>
        <v>142.46670615853364</v>
      </c>
      <c r="AR549" s="704">
        <f>INDEX(Historical!$C$7:$C$1439,MATCH(B549,Historical!$B$7:$B$1446,0))*IF(AH549="n/a",1.03,IF(AH549&lt;0,1.01,IF(AH549&gt;10,1.1,(1+AH549/100))))</f>
        <v>1.375</v>
      </c>
      <c r="AS549" s="832">
        <f t="shared" si="148"/>
        <v>1.5125000000000002</v>
      </c>
      <c r="AT549" s="832">
        <f t="shared" si="153"/>
        <v>1.6577000000000004</v>
      </c>
      <c r="AU549" s="832">
        <f t="shared" si="153"/>
        <v>1.8168392000000007</v>
      </c>
      <c r="AV549" s="832">
        <f t="shared" si="153"/>
        <v>1.991255763200001</v>
      </c>
      <c r="AW549" s="822">
        <f t="shared" si="149"/>
        <v>8.3532949632000015</v>
      </c>
      <c r="AX549" s="839">
        <f t="shared" si="150"/>
        <v>6.3034220971928772</v>
      </c>
      <c r="AY549" s="998">
        <v>1.1100000000000001</v>
      </c>
      <c r="AZ549" s="835">
        <v>20.3</v>
      </c>
      <c r="BA549" s="835">
        <v>-9.75</v>
      </c>
      <c r="BB549" s="835">
        <v>0.06</v>
      </c>
      <c r="BC549" s="835">
        <v>2.2200000000000002</v>
      </c>
      <c r="BD549" s="964"/>
      <c r="BE549" s="666">
        <v>1964</v>
      </c>
      <c r="BF549" s="948" t="e">
        <f>#VALUE!</f>
        <v>#VALUE!</v>
      </c>
      <c r="BG549" s="895">
        <v>9.1999999999999993</v>
      </c>
    </row>
    <row r="550" spans="1:59" ht="11.25" customHeight="1" x14ac:dyDescent="0.2">
      <c r="A550" s="611" t="s">
        <v>705</v>
      </c>
      <c r="B550" s="927" t="s">
        <v>706</v>
      </c>
      <c r="C550" s="994" t="s">
        <v>131</v>
      </c>
      <c r="D550" s="994" t="s">
        <v>4366</v>
      </c>
      <c r="E550" s="794">
        <v>25</v>
      </c>
      <c r="F550" s="526">
        <v>132</v>
      </c>
      <c r="G550" s="526" t="s">
        <v>37</v>
      </c>
      <c r="H550" s="526" t="s">
        <v>37</v>
      </c>
      <c r="I550" s="918">
        <v>193.32</v>
      </c>
      <c r="J550" s="704">
        <f t="shared" si="138"/>
        <v>2.5863852679495136</v>
      </c>
      <c r="K550" s="935">
        <v>1.25</v>
      </c>
      <c r="L550" s="641">
        <v>4</v>
      </c>
      <c r="M550" s="695">
        <f t="shared" si="139"/>
        <v>5</v>
      </c>
      <c r="N550" s="923" t="s">
        <v>149</v>
      </c>
      <c r="O550" s="798">
        <v>1.1100000000000001</v>
      </c>
      <c r="P550" s="917">
        <v>43523</v>
      </c>
      <c r="Q550" s="917">
        <v>43539</v>
      </c>
      <c r="R550" s="695">
        <f t="shared" si="140"/>
        <v>12.612612612612603</v>
      </c>
      <c r="S550" s="761">
        <f>IF(INDEX(Historical!$D$7:$D$1439,MATCH(B550,Historical!$B$7:$B$1446,0))=0,"n/a",(INDEX(Historical!$C$7:$C$1439,MATCH(B550,Historical!$B$7:$B$1446,0))/INDEX(Historical!$D$7:$D$1439,MATCH(B550,Historical!$B$7:$B$1446,0))-1)*100)</f>
        <v>12.977099236641232</v>
      </c>
      <c r="T550" s="761">
        <f>IF(INDEX(Historical!$F$7:$F$1432,MATCH(B550,Historical!$B$7:$B$1446,0))=0,"n/a",((INDEX(Historical!$C$7:$C$1439,MATCH(B550,Historical!$B$7:$B$1446,0))/INDEX(Historical!$F$7:$F$1432,MATCH(B550,Historical!$B$7:$B$1446,0)))^(1/3)-1)*100)</f>
        <v>12.965046268916458</v>
      </c>
      <c r="U550" s="761">
        <f>IF(INDEX(Historical!$H$7:$H$1432,MATCH(B550,Historical!$B$7:$B$1446,0))=0,"n/a",((INDEX(Historical!$C$7:$C$1439,MATCH(B550,Historical!$B$7:$B$1446,0))/INDEX(Historical!$H$7:$H$1432,MATCH(B550,Historical!$B$7:$B$1446,0)))^(1/5)-1)*100)</f>
        <v>10.957281717318423</v>
      </c>
      <c r="V550" s="761">
        <f>IF(INDEX(Historical!$O$7:$O$1432,MATCH(B550,Historical!$B$7:$B$1446,0))=0,"n/a",((INDEX(Historical!$C$7:$C$1439,MATCH(B550,Historical!$B$7:$B$1446,0))/INDEX(Historical!$O$7:$O$1432,MATCH(B550,Historical!$B$7:$B$1446,0)))^(1/10)-1)*100)</f>
        <v>9.5711694232714084</v>
      </c>
      <c r="W550" s="762">
        <f t="shared" si="141"/>
        <v>1.1448216234347302</v>
      </c>
      <c r="X550" s="763">
        <f t="shared" si="142"/>
        <v>0.40582524878957121</v>
      </c>
      <c r="Y550" s="927"/>
      <c r="Z550" s="704">
        <f t="shared" si="143"/>
        <v>38.314176245210724</v>
      </c>
      <c r="AA550" s="937">
        <f t="shared" si="144"/>
        <v>14.813793103448274</v>
      </c>
      <c r="AB550" s="641">
        <v>12</v>
      </c>
      <c r="AC550" s="918">
        <v>13.05</v>
      </c>
      <c r="AD550" s="918">
        <v>1.99</v>
      </c>
      <c r="AE550" s="918">
        <v>5.52</v>
      </c>
      <c r="AF550" s="918">
        <v>2.7</v>
      </c>
      <c r="AG550" s="918">
        <v>19.8</v>
      </c>
      <c r="AH550" s="918">
        <v>75.599999999999994</v>
      </c>
      <c r="AI550" s="918">
        <v>8.01</v>
      </c>
      <c r="AJ550" s="918">
        <v>27</v>
      </c>
      <c r="AK550" s="918">
        <v>7.46</v>
      </c>
      <c r="AL550" s="930">
        <v>92350</v>
      </c>
      <c r="AM550" s="924">
        <v>0.2</v>
      </c>
      <c r="AN550" s="918">
        <v>1.1000000000000001</v>
      </c>
      <c r="AO550" s="804">
        <f t="shared" si="145"/>
        <v>-1.2701261181803378</v>
      </c>
      <c r="AP550" s="805">
        <f t="shared" si="146"/>
        <v>13.543666985267937</v>
      </c>
      <c r="AQ550" s="938">
        <f t="shared" si="147"/>
        <v>33.328735552910452</v>
      </c>
      <c r="AR550" s="704">
        <f>INDEX(Historical!$C$7:$C$1439,MATCH(B550,Historical!$B$7:$B$1446,0))*IF(AH550="n/a",1.03,IF(AH550&lt;0,1.01,IF(AH550&gt;10,1.1,(1+AH550/100))))</f>
        <v>4.8840000000000012</v>
      </c>
      <c r="AS550" s="937">
        <f t="shared" si="148"/>
        <v>5.2752084000000012</v>
      </c>
      <c r="AT550" s="937">
        <f t="shared" si="153"/>
        <v>5.6687389466400013</v>
      </c>
      <c r="AU550" s="937">
        <f t="shared" si="153"/>
        <v>6.0916268720593454</v>
      </c>
      <c r="AV550" s="937">
        <f t="shared" si="153"/>
        <v>6.5460622367149721</v>
      </c>
      <c r="AW550" s="704">
        <f t="shared" si="149"/>
        <v>28.46563645541432</v>
      </c>
      <c r="AX550" s="812">
        <f t="shared" si="150"/>
        <v>14.724620554218044</v>
      </c>
      <c r="AY550" s="997">
        <v>0.28000000000000003</v>
      </c>
      <c r="AZ550" s="924">
        <v>24.68</v>
      </c>
      <c r="BA550" s="924">
        <v>-1.1400000000000001</v>
      </c>
      <c r="BB550" s="924">
        <v>4.66</v>
      </c>
      <c r="BC550" s="924">
        <v>10.5</v>
      </c>
      <c r="BE550" s="666">
        <v>1995</v>
      </c>
      <c r="BF550" s="948" t="e">
        <f>#VALUE!</f>
        <v>#VALUE!</v>
      </c>
      <c r="BG550" s="933">
        <v>6.8000000000000007</v>
      </c>
    </row>
    <row r="551" spans="1:59" ht="11.25" customHeight="1" x14ac:dyDescent="0.2">
      <c r="A551" s="611" t="s">
        <v>3890</v>
      </c>
      <c r="B551" s="927" t="s">
        <v>3891</v>
      </c>
      <c r="C551" s="994" t="s">
        <v>131</v>
      </c>
      <c r="D551" s="994" t="s">
        <v>4367</v>
      </c>
      <c r="E551" s="794">
        <v>6</v>
      </c>
      <c r="F551" s="526">
        <v>765</v>
      </c>
      <c r="G551" s="526" t="s">
        <v>106</v>
      </c>
      <c r="H551" s="526" t="s">
        <v>106</v>
      </c>
      <c r="I551" s="926">
        <v>46.64</v>
      </c>
      <c r="J551" s="704">
        <f t="shared" si="138"/>
        <v>3.9879931389365355</v>
      </c>
      <c r="K551" s="929">
        <v>0.46500000000000002</v>
      </c>
      <c r="L551" s="641">
        <v>4</v>
      </c>
      <c r="M551" s="695">
        <f t="shared" si="139"/>
        <v>1.86</v>
      </c>
      <c r="N551" s="923" t="s">
        <v>107</v>
      </c>
      <c r="O551" s="797">
        <v>0.45</v>
      </c>
      <c r="P551" s="917">
        <v>43501</v>
      </c>
      <c r="Q551" s="917">
        <v>43510</v>
      </c>
      <c r="R551" s="695">
        <f t="shared" si="140"/>
        <v>3.3333333333333361</v>
      </c>
      <c r="S551" s="761">
        <f>IF(INDEX(Historical!$D$7:$D$1439,MATCH(B551,Historical!$B$7:$B$1446,0))=0,"n/a",(INDEX(Historical!$C$7:$C$1439,MATCH(B551,Historical!$B$7:$B$1446,0))/INDEX(Historical!$D$7:$D$1439,MATCH(B551,Historical!$B$7:$B$1446,0))-1)*100)</f>
        <v>14.932885906040273</v>
      </c>
      <c r="T551" s="761">
        <f>IF(INDEX(Historical!$F$7:$F$1432,MATCH(B551,Historical!$B$7:$B$1446,0))=0,"n/a",((INDEX(Historical!$C$7:$C$1439,MATCH(B551,Historical!$B$7:$B$1446,0))/INDEX(Historical!$F$7:$F$1432,MATCH(B551,Historical!$B$7:$B$1446,0)))^(1/3)-1)*100)</f>
        <v>23.687933497096946</v>
      </c>
      <c r="U551" s="761" t="str">
        <f>IF(INDEX(Historical!$H$7:$H$1432,MATCH(B551,Historical!$B$7:$B$1446,0))=0,"n/a",((INDEX(Historical!$C$7:$C$1439,MATCH(B551,Historical!$B$7:$B$1446,0))/INDEX(Historical!$H$7:$H$1432,MATCH(B551,Historical!$B$7:$B$1446,0)))^(1/5)-1)*100)</f>
        <v>n/a</v>
      </c>
      <c r="V551" s="761" t="str">
        <f>IF(INDEX(Historical!$O$7:$O$1432,MATCH(B551,Historical!$B$7:$B$1446,0))=0,"n/a",((INDEX(Historical!$C$7:$C$1439,MATCH(B551,Historical!$B$7:$B$1446,0))/INDEX(Historical!$O$7:$O$1432,MATCH(B551,Historical!$B$7:$B$1446,0)))^(1/10)-1)*100)</f>
        <v>n/a</v>
      </c>
      <c r="W551" s="762" t="str">
        <f t="shared" si="141"/>
        <v>n/a</v>
      </c>
      <c r="X551" s="763" t="str">
        <f t="shared" si="142"/>
        <v>n/a</v>
      </c>
      <c r="Y551" s="928"/>
      <c r="Z551" s="704">
        <f t="shared" si="143"/>
        <v>86.1111111111111</v>
      </c>
      <c r="AA551" s="937">
        <f t="shared" si="144"/>
        <v>21.592592592592592</v>
      </c>
      <c r="AB551" s="641">
        <v>12</v>
      </c>
      <c r="AC551" s="918">
        <v>2.16</v>
      </c>
      <c r="AD551" s="918">
        <v>7.64</v>
      </c>
      <c r="AE551" s="918">
        <v>3.39</v>
      </c>
      <c r="AF551" s="918">
        <v>1.46</v>
      </c>
      <c r="AG551" s="918">
        <v>9.4</v>
      </c>
      <c r="AH551" s="920">
        <v>337.9</v>
      </c>
      <c r="AI551" s="920">
        <v>7.9799999999999995</v>
      </c>
      <c r="AJ551" s="918">
        <v>68.400000000000006</v>
      </c>
      <c r="AK551" s="918">
        <v>2.83</v>
      </c>
      <c r="AL551" s="930">
        <v>2610</v>
      </c>
      <c r="AM551" s="924">
        <v>0.6</v>
      </c>
      <c r="AN551" s="918">
        <v>1.94</v>
      </c>
      <c r="AO551" s="804" t="str">
        <f t="shared" si="145"/>
        <v>n/a</v>
      </c>
      <c r="AP551" s="805" t="str">
        <f t="shared" si="146"/>
        <v>n/a</v>
      </c>
      <c r="AQ551" s="938">
        <f t="shared" si="147"/>
        <v>18.368887025425138</v>
      </c>
      <c r="AR551" s="704">
        <f>INDEX(Historical!$C$7:$C$1439,MATCH(B551,Historical!$B$7:$B$1446,0))*IF(AH551="n/a",1.03,IF(AH551&lt;0,1.01,IF(AH551&gt;10,1.1,(1+AH551/100))))</f>
        <v>1.88375</v>
      </c>
      <c r="AS551" s="937">
        <f t="shared" si="148"/>
        <v>2.0340732500000001</v>
      </c>
      <c r="AT551" s="937">
        <f t="shared" si="153"/>
        <v>2.0916375229750002</v>
      </c>
      <c r="AU551" s="937">
        <f t="shared" si="153"/>
        <v>2.1508308648751928</v>
      </c>
      <c r="AV551" s="937">
        <f t="shared" si="153"/>
        <v>2.2116993783511609</v>
      </c>
      <c r="AW551" s="704">
        <f t="shared" si="149"/>
        <v>10.371991016201354</v>
      </c>
      <c r="AX551" s="812">
        <f t="shared" si="150"/>
        <v>22.238402693399131</v>
      </c>
      <c r="AY551" s="997">
        <v>0.96</v>
      </c>
      <c r="AZ551" s="924">
        <v>22.58</v>
      </c>
      <c r="BA551" s="924">
        <v>-7.93</v>
      </c>
      <c r="BB551" s="924">
        <v>7.3599999999999994</v>
      </c>
      <c r="BC551" s="924">
        <v>2.5499999999999998</v>
      </c>
      <c r="BE551" s="666">
        <v>2014</v>
      </c>
      <c r="BF551" s="948" t="e">
        <f>#VALUE!</f>
        <v>#VALUE!</v>
      </c>
      <c r="BG551" s="933">
        <v>2</v>
      </c>
    </row>
    <row r="552" spans="1:59" ht="11.25" customHeight="1" x14ac:dyDescent="0.2">
      <c r="A552" s="611" t="s">
        <v>703</v>
      </c>
      <c r="B552" s="927" t="s">
        <v>704</v>
      </c>
      <c r="C552" s="994" t="s">
        <v>123</v>
      </c>
      <c r="D552" s="994" t="s">
        <v>4208</v>
      </c>
      <c r="E552" s="795">
        <v>13</v>
      </c>
      <c r="F552" s="526">
        <v>281</v>
      </c>
      <c r="G552" s="526" t="s">
        <v>106</v>
      </c>
      <c r="H552" s="526" t="s">
        <v>106</v>
      </c>
      <c r="I552" s="926">
        <v>433.56</v>
      </c>
      <c r="J552" s="704">
        <f t="shared" si="138"/>
        <v>1.6145400867238675</v>
      </c>
      <c r="K552" s="929">
        <v>1.75</v>
      </c>
      <c r="L552" s="641">
        <v>4</v>
      </c>
      <c r="M552" s="695">
        <f t="shared" si="139"/>
        <v>7</v>
      </c>
      <c r="N552" s="923" t="s">
        <v>190</v>
      </c>
      <c r="O552" s="797">
        <v>1.6</v>
      </c>
      <c r="P552" s="919">
        <v>42807</v>
      </c>
      <c r="Q552" s="919">
        <v>42828</v>
      </c>
      <c r="R552" s="695">
        <f t="shared" si="140"/>
        <v>9.3749999999999947</v>
      </c>
      <c r="S552" s="761">
        <f>IF(INDEX(Historical!$D$7:$D$1439,MATCH(B552,Historical!$B$7:$B$1446,0))=0,"n/a",(INDEX(Historical!$C$7:$C$1439,MATCH(B552,Historical!$B$7:$B$1446,0))/INDEX(Historical!$D$7:$D$1439,MATCH(B552,Historical!$B$7:$B$1446,0))-1)*100)</f>
        <v>2.1897810218978186</v>
      </c>
      <c r="T552" s="761">
        <f>IF(INDEX(Historical!$F$7:$F$1432,MATCH(B552,Historical!$B$7:$B$1446,0))=0,"n/a",((INDEX(Historical!$C$7:$C$1439,MATCH(B552,Historical!$B$7:$B$1446,0))/INDEX(Historical!$F$7:$F$1432,MATCH(B552,Historical!$B$7:$B$1446,0)))^(1/3)-1)*100)</f>
        <v>7.7217345015941907</v>
      </c>
      <c r="U552" s="761">
        <f>IF(INDEX(Historical!$H$7:$H$1432,MATCH(B552,Historical!$B$7:$B$1446,0))=0,"n/a",((INDEX(Historical!$C$7:$C$1439,MATCH(B552,Historical!$B$7:$B$1446,0))/INDEX(Historical!$H$7:$H$1432,MATCH(B552,Historical!$B$7:$B$1446,0)))^(1/5)-1)*100)</f>
        <v>15.200877980413008</v>
      </c>
      <c r="V552" s="761">
        <f>IF(INDEX(Historical!$O$7:$O$1432,MATCH(B552,Historical!$B$7:$B$1446,0))=0,"n/a",((INDEX(Historical!$C$7:$C$1439,MATCH(B552,Historical!$B$7:$B$1446,0))/INDEX(Historical!$O$7:$O$1432,MATCH(B552,Historical!$B$7:$B$1446,0)))^(1/10)-1)*100)</f>
        <v>24.222654472360073</v>
      </c>
      <c r="W552" s="762">
        <f t="shared" si="141"/>
        <v>0.62754798396510958</v>
      </c>
      <c r="X552" s="763">
        <f t="shared" si="142"/>
        <v>6.9094899910968222</v>
      </c>
      <c r="Y552" s="729" t="s">
        <v>4431</v>
      </c>
      <c r="Z552" s="704">
        <f t="shared" si="143"/>
        <v>35.282258064516128</v>
      </c>
      <c r="AA552" s="937">
        <f t="shared" si="144"/>
        <v>21.85282258064516</v>
      </c>
      <c r="AB552" s="641">
        <v>12</v>
      </c>
      <c r="AC552" s="918">
        <v>19.84</v>
      </c>
      <c r="AD552" s="918">
        <v>2.84</v>
      </c>
      <c r="AE552" s="918">
        <v>2.16</v>
      </c>
      <c r="AF552" s="918">
        <v>9.9499999999999993</v>
      </c>
      <c r="AG552" s="918">
        <v>41.4</v>
      </c>
      <c r="AH552" s="918">
        <v>8.3000000000000007</v>
      </c>
      <c r="AI552" s="918" t="s">
        <v>137</v>
      </c>
      <c r="AJ552" s="918">
        <v>2.1999999999999997</v>
      </c>
      <c r="AK552" s="918">
        <v>7.7</v>
      </c>
      <c r="AL552" s="930">
        <v>4950</v>
      </c>
      <c r="AM552" s="924">
        <v>1.3</v>
      </c>
      <c r="AN552" s="918">
        <v>1.57</v>
      </c>
      <c r="AO552" s="804">
        <f t="shared" si="145"/>
        <v>-5.0374045135082852</v>
      </c>
      <c r="AP552" s="805">
        <f t="shared" si="146"/>
        <v>16.815418067136875</v>
      </c>
      <c r="AQ552" s="938">
        <f t="shared" si="147"/>
        <v>210.86659137708671</v>
      </c>
      <c r="AR552" s="704">
        <f>INDEX(Historical!$C$7:$C$1439,MATCH(B552,Historical!$B$7:$B$1446,0))*IF(AH552="n/a",1.03,IF(AH552&lt;0,1.01,IF(AH552&gt;10,1.1,(1+AH552/100))))</f>
        <v>7.5809999999999995</v>
      </c>
      <c r="AS552" s="937">
        <f t="shared" si="148"/>
        <v>7.8084299999999995</v>
      </c>
      <c r="AT552" s="937">
        <f t="shared" si="153"/>
        <v>8.409679109999999</v>
      </c>
      <c r="AU552" s="937">
        <f t="shared" si="153"/>
        <v>9.0572244014699983</v>
      </c>
      <c r="AV552" s="937">
        <f t="shared" si="153"/>
        <v>9.7546306803831886</v>
      </c>
      <c r="AW552" s="704">
        <f t="shared" si="149"/>
        <v>42.610964191853185</v>
      </c>
      <c r="AX552" s="812">
        <f t="shared" si="150"/>
        <v>9.8281585459574643</v>
      </c>
      <c r="AY552" s="997">
        <v>0.51</v>
      </c>
      <c r="AZ552" s="924">
        <v>22.86</v>
      </c>
      <c r="BA552" s="924">
        <v>-4.1900000000000004</v>
      </c>
      <c r="BB552" s="924">
        <v>1.7399999999999998</v>
      </c>
      <c r="BC552" s="924">
        <v>6.99</v>
      </c>
      <c r="BE552" s="666">
        <v>2006</v>
      </c>
      <c r="BF552" s="948" t="e">
        <f>#VALUE!</f>
        <v>#VALUE!</v>
      </c>
      <c r="BG552" s="933">
        <v>13.200000000000001</v>
      </c>
    </row>
    <row r="553" spans="1:59" ht="11.25" customHeight="1" x14ac:dyDescent="0.2">
      <c r="A553" s="932" t="s">
        <v>4412</v>
      </c>
      <c r="B553" s="927" t="s">
        <v>3889</v>
      </c>
      <c r="C553" s="994" t="s">
        <v>4380</v>
      </c>
      <c r="D553" s="994" t="s">
        <v>523</v>
      </c>
      <c r="E553" s="794">
        <v>5</v>
      </c>
      <c r="F553" s="526">
        <v>839</v>
      </c>
      <c r="G553" s="526" t="s">
        <v>106</v>
      </c>
      <c r="H553" s="526" t="s">
        <v>106</v>
      </c>
      <c r="I553" s="926">
        <v>10.5</v>
      </c>
      <c r="J553" s="704">
        <f t="shared" si="138"/>
        <v>14.476190476190476</v>
      </c>
      <c r="K553" s="929">
        <v>0.38</v>
      </c>
      <c r="L553" s="641">
        <v>4</v>
      </c>
      <c r="M553" s="695">
        <f t="shared" si="139"/>
        <v>1.52</v>
      </c>
      <c r="N553" s="923" t="s">
        <v>327</v>
      </c>
      <c r="O553" s="797">
        <v>0.37</v>
      </c>
      <c r="P553" s="917">
        <v>43412</v>
      </c>
      <c r="Q553" s="917">
        <v>43424</v>
      </c>
      <c r="R553" s="695">
        <f t="shared" si="140"/>
        <v>2.7027027027027053</v>
      </c>
      <c r="S553" s="761">
        <f>IF(INDEX(Historical!$D$7:$D$1439,MATCH(B553,Historical!$B$7:$B$1446,0))=0,"n/a",(INDEX(Historical!$C$7:$C$1439,MATCH(B553,Historical!$B$7:$B$1446,0))/INDEX(Historical!$D$7:$D$1439,MATCH(B553,Historical!$B$7:$B$1446,0))-1)*100)</f>
        <v>4.929577464788748</v>
      </c>
      <c r="T553" s="761">
        <f>IF(INDEX(Historical!$F$7:$F$1432,MATCH(B553,Historical!$B$7:$B$1446,0))=0,"n/a",((INDEX(Historical!$C$7:$C$1439,MATCH(B553,Historical!$B$7:$B$1446,0))/INDEX(Historical!$F$7:$F$1432,MATCH(B553,Historical!$B$7:$B$1446,0)))^(1/3)-1)*100)</f>
        <v>4.9217484907025488</v>
      </c>
      <c r="U553" s="761" t="str">
        <f>IF(INDEX(Historical!$H$7:$H$1432,MATCH(B553,Historical!$B$7:$B$1446,0))=0,"n/a",((INDEX(Historical!$C$7:$C$1439,MATCH(B553,Historical!$B$7:$B$1446,0))/INDEX(Historical!$H$7:$H$1432,MATCH(B553,Historical!$B$7:$B$1446,0)))^(1/5)-1)*100)</f>
        <v>n/a</v>
      </c>
      <c r="V553" s="761" t="str">
        <f>IF(INDEX(Historical!$O$7:$O$1432,MATCH(B553,Historical!$B$7:$B$1446,0))=0,"n/a",((INDEX(Historical!$C$7:$C$1439,MATCH(B553,Historical!$B$7:$B$1446,0))/INDEX(Historical!$O$7:$O$1432,MATCH(B553,Historical!$B$7:$B$1446,0)))^(1/10)-1)*100)</f>
        <v>n/a</v>
      </c>
      <c r="W553" s="762" t="str">
        <f t="shared" si="141"/>
        <v>n/a</v>
      </c>
      <c r="X553" s="763" t="str">
        <f t="shared" si="142"/>
        <v>n/a</v>
      </c>
      <c r="Y553" s="928"/>
      <c r="Z553" s="704">
        <f t="shared" si="143"/>
        <v>562.96296296296293</v>
      </c>
      <c r="AA553" s="937">
        <f t="shared" si="144"/>
        <v>38.888888888888886</v>
      </c>
      <c r="AB553" s="641">
        <v>12</v>
      </c>
      <c r="AC553" s="918">
        <v>0.27</v>
      </c>
      <c r="AD553" s="918" t="s">
        <v>137</v>
      </c>
      <c r="AE553" s="918">
        <v>0.43</v>
      </c>
      <c r="AF553" s="918">
        <v>0.88</v>
      </c>
      <c r="AG553" s="918">
        <v>2.5</v>
      </c>
      <c r="AH553" s="918">
        <v>390.3</v>
      </c>
      <c r="AI553" s="918">
        <v>-21.46</v>
      </c>
      <c r="AJ553" s="918">
        <v>-59.8</v>
      </c>
      <c r="AK553" s="918" t="s">
        <v>137</v>
      </c>
      <c r="AL553" s="930">
        <v>658.14</v>
      </c>
      <c r="AM553" s="924">
        <v>1.2</v>
      </c>
      <c r="AN553" s="918">
        <v>0.61</v>
      </c>
      <c r="AO553" s="804" t="str">
        <f t="shared" si="145"/>
        <v>n/a</v>
      </c>
      <c r="AP553" s="805" t="str">
        <f t="shared" si="146"/>
        <v>n/a</v>
      </c>
      <c r="AQ553" s="938">
        <f t="shared" si="147"/>
        <v>23.32832822676987</v>
      </c>
      <c r="AR553" s="704">
        <f>INDEX(Historical!$C$7:$C$1439,MATCH(B553,Historical!$B$7:$B$1446,0))*IF(AH553="n/a",1.03,IF(AH553&lt;0,1.01,IF(AH553&gt;10,1.1,(1+AH553/100))))</f>
        <v>1.639</v>
      </c>
      <c r="AS553" s="937">
        <f t="shared" si="148"/>
        <v>1.6553899999999999</v>
      </c>
      <c r="AT553" s="937">
        <f t="shared" si="153"/>
        <v>1.7050517000000001</v>
      </c>
      <c r="AU553" s="937">
        <f t="shared" si="153"/>
        <v>1.7562032510000001</v>
      </c>
      <c r="AV553" s="937">
        <f t="shared" si="153"/>
        <v>1.8088893485300002</v>
      </c>
      <c r="AW553" s="704">
        <f t="shared" si="149"/>
        <v>8.5645342995300009</v>
      </c>
      <c r="AX553" s="812">
        <f t="shared" si="150"/>
        <v>81.566993328857151</v>
      </c>
      <c r="AY553" s="997">
        <v>1.1499999999999999</v>
      </c>
      <c r="AZ553" s="924">
        <v>-2.33</v>
      </c>
      <c r="BA553" s="924">
        <v>-45.03</v>
      </c>
      <c r="BB553" s="924">
        <v>-18.57</v>
      </c>
      <c r="BC553" s="924">
        <v>-29.24</v>
      </c>
      <c r="BE553" s="666">
        <v>2014</v>
      </c>
      <c r="BF553" s="948" t="e">
        <f>#VALUE!</f>
        <v>#VALUE!</v>
      </c>
      <c r="BG553" s="933">
        <v>1.3</v>
      </c>
    </row>
    <row r="554" spans="1:59" ht="11.25" customHeight="1" x14ac:dyDescent="0.2">
      <c r="A554" s="611" t="s">
        <v>1514</v>
      </c>
      <c r="B554" s="927" t="s">
        <v>1515</v>
      </c>
      <c r="C554" s="994" t="s">
        <v>108</v>
      </c>
      <c r="D554" s="994" t="s">
        <v>4368</v>
      </c>
      <c r="E554" s="795">
        <v>6</v>
      </c>
      <c r="F554" s="526">
        <v>705</v>
      </c>
      <c r="G554" s="526" t="s">
        <v>106</v>
      </c>
      <c r="H554" s="526" t="s">
        <v>106</v>
      </c>
      <c r="I554" s="926">
        <v>13.9</v>
      </c>
      <c r="J554" s="704">
        <f t="shared" si="138"/>
        <v>2.877697841726619</v>
      </c>
      <c r="K554" s="929">
        <v>0.1</v>
      </c>
      <c r="L554" s="641">
        <v>4</v>
      </c>
      <c r="M554" s="695">
        <f t="shared" si="139"/>
        <v>0.4</v>
      </c>
      <c r="N554" s="923" t="s">
        <v>443</v>
      </c>
      <c r="O554" s="797">
        <v>0.08</v>
      </c>
      <c r="P554" s="919">
        <v>43046</v>
      </c>
      <c r="Q554" s="919">
        <v>43061</v>
      </c>
      <c r="R554" s="695">
        <f t="shared" si="140"/>
        <v>25.000000000000007</v>
      </c>
      <c r="S554" s="761">
        <f>IF(INDEX(Historical!$D$7:$D$1439,MATCH(B554,Historical!$B$7:$B$1446,0))=0,"n/a",(INDEX(Historical!$C$7:$C$1439,MATCH(B554,Historical!$B$7:$B$1446,0))/INDEX(Historical!$D$7:$D$1439,MATCH(B554,Historical!$B$7:$B$1446,0))-1)*100)</f>
        <v>17.647058823529438</v>
      </c>
      <c r="T554" s="761">
        <f>IF(INDEX(Historical!$F$7:$F$1432,MATCH(B554,Historical!$B$7:$B$1446,0))=0,"n/a",((INDEX(Historical!$C$7:$C$1439,MATCH(B554,Historical!$B$7:$B$1446,0))/INDEX(Historical!$F$7:$F$1432,MATCH(B554,Historical!$B$7:$B$1446,0)))^(1/3)-1)*100)</f>
        <v>12.624788044360603</v>
      </c>
      <c r="U554" s="761">
        <f>IF(INDEX(Historical!$H$7:$H$1432,MATCH(B554,Historical!$B$7:$B$1446,0))=0,"n/a",((INDEX(Historical!$C$7:$C$1439,MATCH(B554,Historical!$B$7:$B$1446,0))/INDEX(Historical!$H$7:$H$1432,MATCH(B554,Historical!$B$7:$B$1446,0)))^(1/5)-1)*100)</f>
        <v>10.756634324829006</v>
      </c>
      <c r="V554" s="761">
        <f>IF(INDEX(Historical!$O$7:$O$1432,MATCH(B554,Historical!$B$7:$B$1446,0))=0,"n/a",((INDEX(Historical!$C$7:$C$1439,MATCH(B554,Historical!$B$7:$B$1446,0))/INDEX(Historical!$O$7:$O$1432,MATCH(B554,Historical!$B$7:$B$1446,0)))^(1/10)-1)*100)</f>
        <v>30.233140403018034</v>
      </c>
      <c r="W554" s="762">
        <f t="shared" si="141"/>
        <v>0.35578951380635343</v>
      </c>
      <c r="X554" s="763">
        <f t="shared" si="142"/>
        <v>0.54326435983984878</v>
      </c>
      <c r="Y554" s="729" t="s">
        <v>4432</v>
      </c>
      <c r="Z554" s="704">
        <f t="shared" si="143"/>
        <v>47.058823529411768</v>
      </c>
      <c r="AA554" s="937">
        <f t="shared" si="144"/>
        <v>16.352941176470591</v>
      </c>
      <c r="AB554" s="641">
        <v>12</v>
      </c>
      <c r="AC554" s="918">
        <v>0.85</v>
      </c>
      <c r="AD554" s="918">
        <v>2.04</v>
      </c>
      <c r="AE554" s="918">
        <v>4.8899999999999997</v>
      </c>
      <c r="AF554" s="918">
        <v>0.97</v>
      </c>
      <c r="AG554" s="918">
        <v>6.1</v>
      </c>
      <c r="AH554" s="918">
        <v>13.200000000000001</v>
      </c>
      <c r="AI554" s="918">
        <v>4.87</v>
      </c>
      <c r="AJ554" s="918">
        <v>19.8</v>
      </c>
      <c r="AK554" s="918">
        <v>8</v>
      </c>
      <c r="AL554" s="930">
        <v>720.71</v>
      </c>
      <c r="AM554" s="924">
        <v>2.2999999999999998</v>
      </c>
      <c r="AN554" s="918">
        <v>0.61</v>
      </c>
      <c r="AO554" s="804">
        <f t="shared" si="145"/>
        <v>-2.7186090099149656</v>
      </c>
      <c r="AP554" s="805">
        <f t="shared" si="146"/>
        <v>13.634332166555625</v>
      </c>
      <c r="AQ554" s="938">
        <f t="shared" si="147"/>
        <v>-16.036111092191096</v>
      </c>
      <c r="AR554" s="704">
        <f>INDEX(Historical!$C$7:$C$1439,MATCH(B554,Historical!$B$7:$B$1446,0))*IF(AH554="n/a",1.03,IF(AH554&lt;0,1.01,IF(AH554&gt;10,1.1,(1+AH554/100))))</f>
        <v>0.44000000000000006</v>
      </c>
      <c r="AS554" s="937">
        <f t="shared" si="148"/>
        <v>0.46142800000000006</v>
      </c>
      <c r="AT554" s="937">
        <f t="shared" si="153"/>
        <v>0.4983422400000001</v>
      </c>
      <c r="AU554" s="937">
        <f t="shared" si="153"/>
        <v>0.5382096192000001</v>
      </c>
      <c r="AV554" s="937">
        <f t="shared" si="153"/>
        <v>0.58126638873600012</v>
      </c>
      <c r="AW554" s="704">
        <f t="shared" si="149"/>
        <v>2.5192462479360005</v>
      </c>
      <c r="AX554" s="812">
        <f t="shared" si="150"/>
        <v>18.124073726158276</v>
      </c>
      <c r="AY554" s="997">
        <v>0.55000000000000004</v>
      </c>
      <c r="AZ554" s="924">
        <v>8.93</v>
      </c>
      <c r="BA554" s="924">
        <v>-19.79</v>
      </c>
      <c r="BB554" s="924">
        <v>-3.95</v>
      </c>
      <c r="BC554" s="924">
        <v>-7.5399999999999991</v>
      </c>
      <c r="BE554" s="666">
        <v>2014</v>
      </c>
      <c r="BF554" s="948" t="e">
        <f>#VALUE!</f>
        <v>#VALUE!</v>
      </c>
      <c r="BG554" s="933">
        <v>0.89999999999999991</v>
      </c>
    </row>
    <row r="555" spans="1:59" ht="11.25" customHeight="1" x14ac:dyDescent="0.2">
      <c r="A555" s="537" t="s">
        <v>299</v>
      </c>
      <c r="B555" s="927" t="s">
        <v>300</v>
      </c>
      <c r="C555" s="994" t="s">
        <v>131</v>
      </c>
      <c r="D555" s="994" t="s">
        <v>4377</v>
      </c>
      <c r="E555" s="794">
        <v>48</v>
      </c>
      <c r="F555" s="526">
        <v>31</v>
      </c>
      <c r="G555" s="526" t="s">
        <v>37</v>
      </c>
      <c r="H555" s="526" t="s">
        <v>37</v>
      </c>
      <c r="I555" s="918">
        <v>60.96</v>
      </c>
      <c r="J555" s="704">
        <f t="shared" si="138"/>
        <v>2.7887139107611545</v>
      </c>
      <c r="K555" s="929">
        <v>0.42499999999999999</v>
      </c>
      <c r="L555" s="641">
        <v>4</v>
      </c>
      <c r="M555" s="695">
        <f t="shared" si="139"/>
        <v>1.7</v>
      </c>
      <c r="N555" s="923" t="s">
        <v>182</v>
      </c>
      <c r="O555" s="797">
        <v>0.41499999999999998</v>
      </c>
      <c r="P555" s="917">
        <v>43279</v>
      </c>
      <c r="Q555" s="917">
        <v>43294</v>
      </c>
      <c r="R555" s="695">
        <f t="shared" si="140"/>
        <v>2.4096385542168699</v>
      </c>
      <c r="S555" s="761">
        <f>IF(INDEX(Historical!$D$7:$D$1439,MATCH(B555,Historical!$B$7:$B$1446,0))=0,"n/a",(INDEX(Historical!$C$7:$C$1439,MATCH(B555,Historical!$B$7:$B$1446,0))/INDEX(Historical!$D$7:$D$1439,MATCH(B555,Historical!$B$7:$B$1446,0))-1)*100)</f>
        <v>2.4390243902438824</v>
      </c>
      <c r="T555" s="761">
        <f>IF(INDEX(Historical!$F$7:$F$1432,MATCH(B555,Historical!$B$7:$B$1446,0))=0,"n/a",((INDEX(Historical!$C$7:$C$1439,MATCH(B555,Historical!$B$7:$B$1446,0))/INDEX(Historical!$F$7:$F$1432,MATCH(B555,Historical!$B$7:$B$1446,0)))^(1/3)-1)*100)</f>
        <v>2.501029596576787</v>
      </c>
      <c r="U555" s="761">
        <f>IF(INDEX(Historical!$H$7:$H$1432,MATCH(B555,Historical!$B$7:$B$1446,0))=0,"n/a",((INDEX(Historical!$C$7:$C$1439,MATCH(B555,Historical!$B$7:$B$1446,0))/INDEX(Historical!$H$7:$H$1432,MATCH(B555,Historical!$B$7:$B$1446,0)))^(1/5)-1)*100)</f>
        <v>2.5674393510510152</v>
      </c>
      <c r="V555" s="761">
        <f>IF(INDEX(Historical!$O$7:$O$1432,MATCH(B555,Historical!$B$7:$B$1446,0))=0,"n/a",((INDEX(Historical!$C$7:$C$1439,MATCH(B555,Historical!$B$7:$B$1446,0))/INDEX(Historical!$O$7:$O$1432,MATCH(B555,Historical!$B$7:$B$1446,0)))^(1/10)-1)*100)</f>
        <v>2.8372740444087441</v>
      </c>
      <c r="W555" s="762">
        <f t="shared" si="141"/>
        <v>0.90489649955051854</v>
      </c>
      <c r="X555" s="763">
        <f t="shared" si="142"/>
        <v>1.6046495944068844</v>
      </c>
      <c r="Y555" s="927"/>
      <c r="Z555" s="704">
        <f t="shared" si="143"/>
        <v>49.418604651162788</v>
      </c>
      <c r="AA555" s="937">
        <f t="shared" si="144"/>
        <v>17.720930232558139</v>
      </c>
      <c r="AB555" s="641">
        <v>9</v>
      </c>
      <c r="AC555" s="918">
        <v>3.44</v>
      </c>
      <c r="AD555" s="918">
        <v>2.08</v>
      </c>
      <c r="AE555" s="918">
        <v>3.19</v>
      </c>
      <c r="AF555" s="918">
        <v>2.56</v>
      </c>
      <c r="AG555" s="918">
        <v>15.1</v>
      </c>
      <c r="AH555" s="918">
        <v>1.0999999999999999</v>
      </c>
      <c r="AI555" s="918">
        <v>0.37</v>
      </c>
      <c r="AJ555" s="918">
        <v>1.6</v>
      </c>
      <c r="AK555" s="918">
        <v>8.5</v>
      </c>
      <c r="AL555" s="930">
        <v>5300</v>
      </c>
      <c r="AM555" s="924">
        <v>1.6</v>
      </c>
      <c r="AN555" s="918">
        <v>1.04</v>
      </c>
      <c r="AO555" s="804">
        <f t="shared" si="145"/>
        <v>-12.36477697074597</v>
      </c>
      <c r="AP555" s="805">
        <f t="shared" si="146"/>
        <v>5.3561532618121692</v>
      </c>
      <c r="AQ555" s="938">
        <f t="shared" si="147"/>
        <v>41.994649970183872</v>
      </c>
      <c r="AR555" s="704">
        <f>INDEX(Historical!$C$7:$C$1439,MATCH(B555,Historical!$B$7:$B$1446,0))*IF(AH555="n/a",1.03,IF(AH555&lt;0,1.01,IF(AH555&gt;10,1.1,(1+AH555/100))))</f>
        <v>1.6984799999999998</v>
      </c>
      <c r="AS555" s="937">
        <f t="shared" si="148"/>
        <v>1.7047643759999997</v>
      </c>
      <c r="AT555" s="937">
        <f t="shared" si="153"/>
        <v>1.8496693479599997</v>
      </c>
      <c r="AU555" s="937">
        <f t="shared" si="153"/>
        <v>2.0068912425365997</v>
      </c>
      <c r="AV555" s="937">
        <f t="shared" si="153"/>
        <v>2.1774769981522106</v>
      </c>
      <c r="AW555" s="704">
        <f t="shared" si="149"/>
        <v>9.4372819646488093</v>
      </c>
      <c r="AX555" s="812">
        <f t="shared" si="150"/>
        <v>15.48110558505382</v>
      </c>
      <c r="AY555" s="997">
        <v>0.9</v>
      </c>
      <c r="AZ555" s="924">
        <v>22.900000000000002</v>
      </c>
      <c r="BA555" s="924">
        <v>-1.22</v>
      </c>
      <c r="BB555" s="924">
        <v>3.3300000000000005</v>
      </c>
      <c r="BC555" s="924">
        <v>9.35</v>
      </c>
      <c r="BE555" s="666">
        <v>1971</v>
      </c>
      <c r="BF555" s="948" t="e">
        <f>#VALUE!</f>
        <v>#VALUE!</v>
      </c>
      <c r="BG555" s="933">
        <v>4.9000000000000004</v>
      </c>
    </row>
    <row r="556" spans="1:59" ht="11.25" customHeight="1" x14ac:dyDescent="0.2">
      <c r="A556" s="611" t="s">
        <v>699</v>
      </c>
      <c r="B556" s="927" t="s">
        <v>700</v>
      </c>
      <c r="C556" s="994" t="s">
        <v>154</v>
      </c>
      <c r="D556" s="994" t="s">
        <v>4358</v>
      </c>
      <c r="E556" s="794">
        <v>15</v>
      </c>
      <c r="F556" s="526">
        <v>244</v>
      </c>
      <c r="G556" s="526" t="s">
        <v>106</v>
      </c>
      <c r="H556" s="526" t="s">
        <v>106</v>
      </c>
      <c r="I556" s="926">
        <v>75.88</v>
      </c>
      <c r="J556" s="704">
        <f t="shared" si="138"/>
        <v>2.6357406431207169</v>
      </c>
      <c r="K556" s="929">
        <v>0.5</v>
      </c>
      <c r="L556" s="641">
        <v>4</v>
      </c>
      <c r="M556" s="695">
        <f t="shared" si="139"/>
        <v>2</v>
      </c>
      <c r="N556" s="923" t="s">
        <v>119</v>
      </c>
      <c r="O556" s="797">
        <v>0.48</v>
      </c>
      <c r="P556" s="917">
        <v>43279</v>
      </c>
      <c r="Q556" s="917">
        <v>43343</v>
      </c>
      <c r="R556" s="695">
        <f t="shared" si="140"/>
        <v>4.1666666666666705</v>
      </c>
      <c r="S556" s="761">
        <f>IF(INDEX(Historical!$D$7:$D$1439,MATCH(B556,Historical!$B$7:$B$1446,0))=0,"n/a",(INDEX(Historical!$C$7:$C$1439,MATCH(B556,Historical!$B$7:$B$1446,0))/INDEX(Historical!$D$7:$D$1439,MATCH(B556,Historical!$B$7:$B$1446,0))-1)*100)</f>
        <v>5.3763440860215006</v>
      </c>
      <c r="T556" s="761">
        <f>IF(INDEX(Historical!$F$7:$F$1432,MATCH(B556,Historical!$B$7:$B$1446,0))=0,"n/a",((INDEX(Historical!$C$7:$C$1439,MATCH(B556,Historical!$B$7:$B$1446,0))/INDEX(Historical!$F$7:$F$1432,MATCH(B556,Historical!$B$7:$B$1446,0)))^(1/3)-1)*100)</f>
        <v>9.8157887721507677</v>
      </c>
      <c r="U556" s="761">
        <f>IF(INDEX(Historical!$H$7:$H$1432,MATCH(B556,Historical!$B$7:$B$1446,0))=0,"n/a",((INDEX(Historical!$C$7:$C$1439,MATCH(B556,Historical!$B$7:$B$1446,0))/INDEX(Historical!$H$7:$H$1432,MATCH(B556,Historical!$B$7:$B$1446,0)))^(1/5)-1)*100)</f>
        <v>9.5889781040844788</v>
      </c>
      <c r="V556" s="761">
        <f>IF(INDEX(Historical!$O$7:$O$1432,MATCH(B556,Historical!$B$7:$B$1446,0))=0,"n/a",((INDEX(Historical!$C$7:$C$1439,MATCH(B556,Historical!$B$7:$B$1446,0))/INDEX(Historical!$O$7:$O$1432,MATCH(B556,Historical!$B$7:$B$1446,0)))^(1/10)-1)*100)</f>
        <v>8.093942270920774</v>
      </c>
      <c r="W556" s="762">
        <f t="shared" si="141"/>
        <v>1.1847104640880552</v>
      </c>
      <c r="X556" s="763">
        <f t="shared" si="142"/>
        <v>2.8202876776719052</v>
      </c>
      <c r="Y556" s="718"/>
      <c r="Z556" s="704">
        <f t="shared" si="143"/>
        <v>50.505050505050505</v>
      </c>
      <c r="AA556" s="937">
        <f t="shared" si="144"/>
        <v>19.161616161616159</v>
      </c>
      <c r="AB556" s="641">
        <v>12</v>
      </c>
      <c r="AC556" s="918">
        <v>3.96</v>
      </c>
      <c r="AD556" s="918" t="s">
        <v>137</v>
      </c>
      <c r="AE556" s="918">
        <v>1.19</v>
      </c>
      <c r="AF556" s="918">
        <v>1.58</v>
      </c>
      <c r="AG556" s="918">
        <v>8.3000000000000007</v>
      </c>
      <c r="AH556" s="918">
        <v>-6.7</v>
      </c>
      <c r="AI556" s="918" t="s">
        <v>137</v>
      </c>
      <c r="AJ556" s="918">
        <v>3.4000000000000004</v>
      </c>
      <c r="AK556" s="918" t="s">
        <v>137</v>
      </c>
      <c r="AL556" s="930">
        <v>1170</v>
      </c>
      <c r="AM556" s="924">
        <v>10</v>
      </c>
      <c r="AN556" s="918">
        <v>0.11</v>
      </c>
      <c r="AO556" s="804">
        <f t="shared" si="145"/>
        <v>-6.9368974144109643</v>
      </c>
      <c r="AP556" s="805">
        <f t="shared" si="146"/>
        <v>12.224718747205195</v>
      </c>
      <c r="AQ556" s="938">
        <f t="shared" si="147"/>
        <v>15.99876155536899</v>
      </c>
      <c r="AR556" s="704">
        <f>INDEX(Historical!$C$7:$C$1439,MATCH(B556,Historical!$B$7:$B$1446,0))*IF(AH556="n/a",1.03,IF(AH556&lt;0,1.01,IF(AH556&gt;10,1.1,(1+AH556/100))))</f>
        <v>1.9796</v>
      </c>
      <c r="AS556" s="937">
        <f t="shared" si="148"/>
        <v>2.0389880000000002</v>
      </c>
      <c r="AT556" s="937">
        <f t="shared" si="153"/>
        <v>2.1001576400000004</v>
      </c>
      <c r="AU556" s="937">
        <f t="shared" si="153"/>
        <v>2.1631623692000006</v>
      </c>
      <c r="AV556" s="937">
        <f t="shared" si="153"/>
        <v>2.2280572402760006</v>
      </c>
      <c r="AW556" s="704">
        <f t="shared" si="149"/>
        <v>10.509965249476</v>
      </c>
      <c r="AX556" s="812">
        <f t="shared" si="150"/>
        <v>13.850771282915131</v>
      </c>
      <c r="AY556" s="997">
        <v>0.36</v>
      </c>
      <c r="AZ556" s="924">
        <v>29.330000000000002</v>
      </c>
      <c r="BA556" s="924">
        <v>-12.31</v>
      </c>
      <c r="BB556" s="924">
        <v>-5</v>
      </c>
      <c r="BC556" s="924">
        <v>-1</v>
      </c>
      <c r="BE556" s="666">
        <v>2004</v>
      </c>
      <c r="BF556" s="948" t="e">
        <f>#VALUE!</f>
        <v>#VALUE!</v>
      </c>
      <c r="BG556" s="933">
        <v>5.5</v>
      </c>
    </row>
    <row r="557" spans="1:59" ht="11.25" customHeight="1" x14ac:dyDescent="0.2">
      <c r="A557" s="537" t="s">
        <v>696</v>
      </c>
      <c r="B557" s="927" t="s">
        <v>697</v>
      </c>
      <c r="C557" s="994" t="s">
        <v>4356</v>
      </c>
      <c r="D557" s="994" t="s">
        <v>4357</v>
      </c>
      <c r="E557" s="794">
        <v>17</v>
      </c>
      <c r="F557" s="526">
        <v>203</v>
      </c>
      <c r="G557" s="526" t="s">
        <v>115</v>
      </c>
      <c r="H557" s="526" t="s">
        <v>115</v>
      </c>
      <c r="I557" s="926">
        <v>78.55</v>
      </c>
      <c r="J557" s="704">
        <f t="shared" si="138"/>
        <v>5.3469127943984729</v>
      </c>
      <c r="K557" s="929">
        <v>1.05</v>
      </c>
      <c r="L557" s="641">
        <v>4</v>
      </c>
      <c r="M557" s="695">
        <f t="shared" si="139"/>
        <v>4.2</v>
      </c>
      <c r="N557" s="923" t="s">
        <v>698</v>
      </c>
      <c r="O557" s="797">
        <v>1</v>
      </c>
      <c r="P557" s="917">
        <v>43552</v>
      </c>
      <c r="Q557" s="917">
        <v>43595</v>
      </c>
      <c r="R557" s="695">
        <f t="shared" si="140"/>
        <v>5.0000000000000044</v>
      </c>
      <c r="S557" s="761">
        <f>IF(INDEX(Historical!$D$7:$D$1439,MATCH(B557,Historical!$B$7:$B$1446,0))=0,"n/a",(INDEX(Historical!$C$7:$C$1439,MATCH(B557,Historical!$B$7:$B$1446,0))/INDEX(Historical!$D$7:$D$1439,MATCH(B557,Historical!$B$7:$B$1446,0))-1)*100)</f>
        <v>5.3333333333333455</v>
      </c>
      <c r="T557" s="761">
        <f>IF(INDEX(Historical!$F$7:$F$1432,MATCH(B557,Historical!$B$7:$B$1446,0))=0,"n/a",((INDEX(Historical!$C$7:$C$1439,MATCH(B557,Historical!$B$7:$B$1446,0))/INDEX(Historical!$F$7:$F$1432,MATCH(B557,Historical!$B$7:$B$1446,0)))^(1/3)-1)*100)</f>
        <v>5.9626970955666714</v>
      </c>
      <c r="U557" s="761">
        <f>IF(INDEX(Historical!$H$7:$H$1432,MATCH(B557,Historical!$B$7:$B$1446,0))=0,"n/a",((INDEX(Historical!$C$7:$C$1439,MATCH(B557,Historical!$B$7:$B$1446,0))/INDEX(Historical!$H$7:$H$1432,MATCH(B557,Historical!$B$7:$B$1446,0)))^(1/5)-1)*100)</f>
        <v>6.8584342779267615</v>
      </c>
      <c r="V557" s="761">
        <f>IF(INDEX(Historical!$O$7:$O$1432,MATCH(B557,Historical!$B$7:$B$1446,0))=0,"n/a",((INDEX(Historical!$C$7:$C$1439,MATCH(B557,Historical!$B$7:$B$1446,0))/INDEX(Historical!$O$7:$O$1432,MATCH(B557,Historical!$B$7:$B$1446,0)))^(1/10)-1)*100)</f>
        <v>6.271268263592078</v>
      </c>
      <c r="W557" s="762">
        <f t="shared" si="141"/>
        <v>1.0936279536538858</v>
      </c>
      <c r="X557" s="763">
        <f t="shared" si="142"/>
        <v>1.1824886686080622</v>
      </c>
      <c r="Y557" s="928"/>
      <c r="Z557" s="704">
        <f t="shared" si="143"/>
        <v>114.44141689373298</v>
      </c>
      <c r="AA557" s="937">
        <f t="shared" si="144"/>
        <v>21.403269754768392</v>
      </c>
      <c r="AB557" s="641">
        <v>12</v>
      </c>
      <c r="AC557" s="918">
        <v>3.67</v>
      </c>
      <c r="AD557" s="918">
        <v>2.14</v>
      </c>
      <c r="AE557" s="918">
        <v>11.68</v>
      </c>
      <c r="AF557" s="918">
        <v>2.39</v>
      </c>
      <c r="AG557" s="918">
        <v>11.4</v>
      </c>
      <c r="AH557" s="918">
        <v>-5.3</v>
      </c>
      <c r="AI557" s="918">
        <v>1.0999999999999999</v>
      </c>
      <c r="AJ557" s="918">
        <v>5.8000000000000007</v>
      </c>
      <c r="AK557" s="918">
        <v>10</v>
      </c>
      <c r="AL557" s="930">
        <v>3440</v>
      </c>
      <c r="AM557" s="924">
        <v>0.6</v>
      </c>
      <c r="AN557" s="918">
        <v>0.92</v>
      </c>
      <c r="AO557" s="804">
        <f t="shared" si="145"/>
        <v>-9.1979226824431564</v>
      </c>
      <c r="AP557" s="805">
        <f t="shared" si="146"/>
        <v>12.205347072325235</v>
      </c>
      <c r="AQ557" s="938">
        <f t="shared" si="147"/>
        <v>50.781393950751628</v>
      </c>
      <c r="AR557" s="704">
        <f>INDEX(Historical!$C$7:$C$1439,MATCH(B557,Historical!$B$7:$B$1446,0))*IF(AH557="n/a",1.03,IF(AH557&lt;0,1.01,IF(AH557&gt;10,1.1,(1+AH557/100))))</f>
        <v>3.9895</v>
      </c>
      <c r="AS557" s="937">
        <f t="shared" si="148"/>
        <v>4.0333844999999995</v>
      </c>
      <c r="AT557" s="937">
        <f t="shared" si="153"/>
        <v>4.4367229500000001</v>
      </c>
      <c r="AU557" s="937">
        <f t="shared" si="153"/>
        <v>4.8803952450000008</v>
      </c>
      <c r="AV557" s="937">
        <f t="shared" si="153"/>
        <v>5.3684347695000012</v>
      </c>
      <c r="AW557" s="704">
        <f t="shared" si="149"/>
        <v>22.708437464500005</v>
      </c>
      <c r="AX557" s="812">
        <f t="shared" si="150"/>
        <v>28.909532099936353</v>
      </c>
      <c r="AY557" s="997">
        <v>0.56000000000000005</v>
      </c>
      <c r="AZ557" s="924">
        <v>20.66</v>
      </c>
      <c r="BA557" s="924">
        <v>-7.12</v>
      </c>
      <c r="BB557" s="924">
        <v>-1.7999999999999998</v>
      </c>
      <c r="BC557" s="924">
        <v>2.2200000000000002</v>
      </c>
      <c r="BE557" s="666">
        <v>2003</v>
      </c>
      <c r="BF557" s="948" t="e">
        <f>#VALUE!</f>
        <v>#VALUE!</v>
      </c>
      <c r="BG557" s="933">
        <v>5.8000000000000007</v>
      </c>
    </row>
    <row r="558" spans="1:59" ht="11.25" customHeight="1" x14ac:dyDescent="0.2">
      <c r="A558" s="611" t="s">
        <v>4106</v>
      </c>
      <c r="B558" s="927" t="s">
        <v>3888</v>
      </c>
      <c r="C558" s="994" t="s">
        <v>128</v>
      </c>
      <c r="D558" s="994" t="s">
        <v>193</v>
      </c>
      <c r="E558" s="794">
        <v>5</v>
      </c>
      <c r="F558" s="526">
        <v>840</v>
      </c>
      <c r="G558" s="526" t="s">
        <v>106</v>
      </c>
      <c r="H558" s="526" t="s">
        <v>106</v>
      </c>
      <c r="I558" s="926">
        <v>12.96</v>
      </c>
      <c r="J558" s="704">
        <f t="shared" si="138"/>
        <v>4.9382716049382713</v>
      </c>
      <c r="K558" s="929">
        <v>0.16</v>
      </c>
      <c r="L558" s="641">
        <v>4</v>
      </c>
      <c r="M558" s="695">
        <f t="shared" si="139"/>
        <v>0.64</v>
      </c>
      <c r="N558" s="923" t="s">
        <v>228</v>
      </c>
      <c r="O558" s="797">
        <v>0.15</v>
      </c>
      <c r="P558" s="917">
        <v>43413</v>
      </c>
      <c r="Q558" s="917">
        <v>43427</v>
      </c>
      <c r="R558" s="695">
        <f t="shared" si="140"/>
        <v>6.6666666666666732</v>
      </c>
      <c r="S558" s="761">
        <f>IF(INDEX(Historical!$D$7:$D$1439,MATCH(B558,Historical!$B$7:$B$1446,0))=0,"n/a",(INDEX(Historical!$C$7:$C$1439,MATCH(B558,Historical!$B$7:$B$1446,0))/INDEX(Historical!$D$7:$D$1439,MATCH(B558,Historical!$B$7:$B$1446,0))-1)*100)</f>
        <v>38.095238095238095</v>
      </c>
      <c r="T558" s="761">
        <f>IF(INDEX(Historical!$F$7:$F$1432,MATCH(B558,Historical!$B$7:$B$1446,0))=0,"n/a",((INDEX(Historical!$C$7:$C$1439,MATCH(B558,Historical!$B$7:$B$1446,0))/INDEX(Historical!$F$7:$F$1432,MATCH(B558,Historical!$B$7:$B$1446,0)))^(1/3)-1)*100)</f>
        <v>60.607807189026744</v>
      </c>
      <c r="U558" s="761" t="str">
        <f>IF(INDEX(Historical!$H$7:$H$1432,MATCH(B558,Historical!$B$7:$B$1446,0))=0,"n/a",((INDEX(Historical!$C$7:$C$1439,MATCH(B558,Historical!$B$7:$B$1446,0))/INDEX(Historical!$H$7:$H$1432,MATCH(B558,Historical!$B$7:$B$1446,0)))^(1/5)-1)*100)</f>
        <v>n/a</v>
      </c>
      <c r="V558" s="761" t="str">
        <f>IF(INDEX(Historical!$O$7:$O$1432,MATCH(B558,Historical!$B$7:$B$1446,0))=0,"n/a",((INDEX(Historical!$C$7:$C$1439,MATCH(B558,Historical!$B$7:$B$1446,0))/INDEX(Historical!$O$7:$O$1432,MATCH(B558,Historical!$B$7:$B$1446,0)))^(1/10)-1)*100)</f>
        <v>n/a</v>
      </c>
      <c r="W558" s="762" t="str">
        <f t="shared" si="141"/>
        <v>n/a</v>
      </c>
      <c r="X558" s="763" t="str">
        <f t="shared" si="142"/>
        <v>n/a</v>
      </c>
      <c r="Y558" s="927"/>
      <c r="Z558" s="704">
        <f t="shared" si="143"/>
        <v>23.703703703703702</v>
      </c>
      <c r="AA558" s="937">
        <f t="shared" si="144"/>
        <v>4.8</v>
      </c>
      <c r="AB558" s="641">
        <v>12</v>
      </c>
      <c r="AC558" s="918">
        <v>2.7</v>
      </c>
      <c r="AD558" s="918" t="s">
        <v>137</v>
      </c>
      <c r="AE558" s="918">
        <v>0.78</v>
      </c>
      <c r="AF558" s="918">
        <v>1.66</v>
      </c>
      <c r="AG558" s="918">
        <v>22.8</v>
      </c>
      <c r="AH558" s="918">
        <v>-16.7</v>
      </c>
      <c r="AI558" s="918" t="s">
        <v>137</v>
      </c>
      <c r="AJ558" s="918">
        <v>77.100000000000009</v>
      </c>
      <c r="AK558" s="918" t="s">
        <v>137</v>
      </c>
      <c r="AL558" s="930">
        <v>150.47</v>
      </c>
      <c r="AM558" s="924">
        <v>2.1</v>
      </c>
      <c r="AN558" s="918">
        <v>0</v>
      </c>
      <c r="AO558" s="804" t="str">
        <f t="shared" si="145"/>
        <v>n/a</v>
      </c>
      <c r="AP558" s="805" t="str">
        <f t="shared" si="146"/>
        <v>n/a</v>
      </c>
      <c r="AQ558" s="938">
        <f t="shared" si="147"/>
        <v>-40.490897054876271</v>
      </c>
      <c r="AR558" s="704">
        <f>INDEX(Historical!$C$7:$C$1439,MATCH(B558,Historical!$B$7:$B$1446,0))*IF(AH558="n/a",1.03,IF(AH558&lt;0,1.01,IF(AH558&gt;10,1.1,(1+AH558/100))))</f>
        <v>0.58579999999999999</v>
      </c>
      <c r="AS558" s="937">
        <f t="shared" si="148"/>
        <v>0.60337399999999997</v>
      </c>
      <c r="AT558" s="937">
        <f t="shared" si="153"/>
        <v>0.62147521999999999</v>
      </c>
      <c r="AU558" s="937">
        <f t="shared" si="153"/>
        <v>0.64011947660000001</v>
      </c>
      <c r="AV558" s="937">
        <f t="shared" si="153"/>
        <v>0.65932306089800008</v>
      </c>
      <c r="AW558" s="704">
        <f t="shared" si="149"/>
        <v>3.110091757498</v>
      </c>
      <c r="AX558" s="812">
        <f t="shared" si="150"/>
        <v>23.997621585632714</v>
      </c>
      <c r="AY558" s="997">
        <v>1.43</v>
      </c>
      <c r="AZ558" s="924">
        <v>10.040000000000001</v>
      </c>
      <c r="BA558" s="924">
        <v>-51.749999999999993</v>
      </c>
      <c r="BB558" s="924">
        <v>-10.77</v>
      </c>
      <c r="BC558" s="924">
        <v>-36.870000000000005</v>
      </c>
      <c r="BE558" s="666">
        <v>2014</v>
      </c>
      <c r="BF558" s="948" t="e">
        <f>#VALUE!</f>
        <v>#VALUE!</v>
      </c>
      <c r="BG558" s="933">
        <v>13</v>
      </c>
    </row>
    <row r="559" spans="1:59" s="840" customFormat="1" ht="11.25" customHeight="1" x14ac:dyDescent="0.2">
      <c r="A559" s="819" t="s">
        <v>1510</v>
      </c>
      <c r="B559" s="848" t="s">
        <v>1511</v>
      </c>
      <c r="C559" s="994" t="s">
        <v>131</v>
      </c>
      <c r="D559" s="994" t="s">
        <v>4365</v>
      </c>
      <c r="E559" s="820">
        <v>8</v>
      </c>
      <c r="F559" s="526">
        <v>565</v>
      </c>
      <c r="G559" s="1151" t="s">
        <v>37</v>
      </c>
      <c r="H559" s="1151" t="s">
        <v>37</v>
      </c>
      <c r="I559" s="821">
        <v>28.66</v>
      </c>
      <c r="J559" s="822">
        <f t="shared" si="138"/>
        <v>2.7913468248429867</v>
      </c>
      <c r="K559" s="823">
        <v>0.2</v>
      </c>
      <c r="L559" s="824">
        <v>4</v>
      </c>
      <c r="M559" s="825">
        <f t="shared" si="139"/>
        <v>0.8</v>
      </c>
      <c r="N559" s="826" t="s">
        <v>1248</v>
      </c>
      <c r="O559" s="827">
        <v>0.19500000000000001</v>
      </c>
      <c r="P559" s="828">
        <v>43504</v>
      </c>
      <c r="Q559" s="828">
        <v>43516</v>
      </c>
      <c r="R559" s="825">
        <f t="shared" si="140"/>
        <v>2.5641025641025665</v>
      </c>
      <c r="S559" s="761">
        <f>IF(INDEX(Historical!$D$7:$D$1439,MATCH(B559,Historical!$B$7:$B$1446,0))=0,"n/a",(INDEX(Historical!$C$7:$C$1439,MATCH(B559,Historical!$B$7:$B$1446,0))/INDEX(Historical!$D$7:$D$1439,MATCH(B559,Historical!$B$7:$B$1446,0))-1)*100)</f>
        <v>11.428571428571432</v>
      </c>
      <c r="T559" s="761">
        <f>IF(INDEX(Historical!$F$7:$F$1432,MATCH(B559,Historical!$B$7:$B$1446,0))=0,"n/a",((INDEX(Historical!$C$7:$C$1439,MATCH(B559,Historical!$B$7:$B$1446,0))/INDEX(Historical!$F$7:$F$1432,MATCH(B559,Historical!$B$7:$B$1446,0)))^(1/3)-1)*100)</f>
        <v>14.89127877948726</v>
      </c>
      <c r="U559" s="761">
        <f>IF(INDEX(Historical!$H$7:$H$1432,MATCH(B559,Historical!$B$7:$B$1446,0))=0,"n/a",((INDEX(Historical!$C$7:$C$1439,MATCH(B559,Historical!$B$7:$B$1446,0))/INDEX(Historical!$H$7:$H$1432,MATCH(B559,Historical!$B$7:$B$1446,0)))^(1/5)-1)*100)</f>
        <v>15.16307146417617</v>
      </c>
      <c r="V559" s="761">
        <f>IF(INDEX(Historical!$O$7:$O$1432,MATCH(B559,Historical!$B$7:$B$1446,0))=0,"n/a",((INDEX(Historical!$C$7:$C$1439,MATCH(B559,Historical!$B$7:$B$1446,0))/INDEX(Historical!$O$7:$O$1432,MATCH(B559,Historical!$B$7:$B$1446,0)))^(1/10)-1)*100)</f>
        <v>7.9943495153367294</v>
      </c>
      <c r="W559" s="829">
        <f t="shared" si="141"/>
        <v>1.8967236089798967</v>
      </c>
      <c r="X559" s="830" t="str">
        <f t="shared" si="142"/>
        <v>n/a</v>
      </c>
      <c r="Y559" s="851"/>
      <c r="Z559" s="822" t="str">
        <f t="shared" si="143"/>
        <v>n/a</v>
      </c>
      <c r="AA559" s="832" t="str">
        <f t="shared" si="144"/>
        <v>n/a</v>
      </c>
      <c r="AB559" s="824">
        <v>12</v>
      </c>
      <c r="AC559" s="833">
        <v>-0.12</v>
      </c>
      <c r="AD559" s="833" t="s">
        <v>137</v>
      </c>
      <c r="AE559" s="833">
        <v>2.0699999999999998</v>
      </c>
      <c r="AF559" s="833">
        <v>2.17</v>
      </c>
      <c r="AG559" s="833">
        <v>-1.4000000000000001</v>
      </c>
      <c r="AH559" s="833">
        <v>-121</v>
      </c>
      <c r="AI559" s="833">
        <v>6.5699999999999994</v>
      </c>
      <c r="AJ559" s="833">
        <v>-16.2</v>
      </c>
      <c r="AK559" s="833">
        <v>5.26</v>
      </c>
      <c r="AL559" s="834">
        <v>10600</v>
      </c>
      <c r="AM559" s="835">
        <v>0.3</v>
      </c>
      <c r="AN559" s="833">
        <v>1.87</v>
      </c>
      <c r="AO559" s="836" t="str">
        <f t="shared" si="145"/>
        <v>n/a</v>
      </c>
      <c r="AP559" s="837">
        <f t="shared" si="146"/>
        <v>17.954418289019156</v>
      </c>
      <c r="AQ559" s="838" t="str">
        <f t="shared" si="147"/>
        <v>n/a</v>
      </c>
      <c r="AR559" s="704">
        <f>INDEX(Historical!$C$7:$C$1439,MATCH(B559,Historical!$B$7:$B$1446,0))*IF(AH559="n/a",1.03,IF(AH559&lt;0,1.01,IF(AH559&gt;10,1.1,(1+AH559/100))))</f>
        <v>0.78780000000000006</v>
      </c>
      <c r="AS559" s="832">
        <f t="shared" si="148"/>
        <v>0.83955846000000012</v>
      </c>
      <c r="AT559" s="832">
        <f t="shared" si="153"/>
        <v>0.88371923499600014</v>
      </c>
      <c r="AU559" s="832">
        <f t="shared" si="153"/>
        <v>0.93020286675678976</v>
      </c>
      <c r="AV559" s="832">
        <f t="shared" si="153"/>
        <v>0.97913153754819693</v>
      </c>
      <c r="AW559" s="822">
        <f t="shared" si="149"/>
        <v>4.4204120993009877</v>
      </c>
      <c r="AX559" s="839">
        <f t="shared" si="150"/>
        <v>15.423629097351665</v>
      </c>
      <c r="AY559" s="998">
        <v>0.27</v>
      </c>
      <c r="AZ559" s="835">
        <v>23.369999999999997</v>
      </c>
      <c r="BA559" s="835">
        <v>-0.66</v>
      </c>
      <c r="BB559" s="835">
        <v>5.62</v>
      </c>
      <c r="BC559" s="835">
        <v>9.0399999999999991</v>
      </c>
      <c r="BD559" s="964"/>
      <c r="BE559" s="666">
        <v>2012</v>
      </c>
      <c r="BF559" s="948" t="e">
        <f>#VALUE!</f>
        <v>#VALUE!</v>
      </c>
      <c r="BG559" s="895">
        <v>-0.3</v>
      </c>
    </row>
    <row r="560" spans="1:59" ht="11.25" customHeight="1" x14ac:dyDescent="0.2">
      <c r="A560" s="537" t="s">
        <v>709</v>
      </c>
      <c r="B560" s="927" t="s">
        <v>710</v>
      </c>
      <c r="C560" s="994" t="s">
        <v>108</v>
      </c>
      <c r="D560" s="994" t="s">
        <v>4368</v>
      </c>
      <c r="E560" s="794">
        <v>24</v>
      </c>
      <c r="F560" s="526">
        <v>138</v>
      </c>
      <c r="G560" s="526" t="s">
        <v>106</v>
      </c>
      <c r="H560" s="526" t="s">
        <v>106</v>
      </c>
      <c r="I560" s="918">
        <v>36.950000000000003</v>
      </c>
      <c r="J560" s="704">
        <f t="shared" si="138"/>
        <v>2.7063599458728009</v>
      </c>
      <c r="K560" s="935">
        <v>0.25</v>
      </c>
      <c r="L560" s="641">
        <v>4</v>
      </c>
      <c r="M560" s="695">
        <f t="shared" si="139"/>
        <v>1</v>
      </c>
      <c r="N560" s="923" t="s">
        <v>711</v>
      </c>
      <c r="O560" s="798">
        <v>0.24</v>
      </c>
      <c r="P560" s="917">
        <v>43409</v>
      </c>
      <c r="Q560" s="917">
        <v>43424</v>
      </c>
      <c r="R560" s="695">
        <f t="shared" si="140"/>
        <v>4.1666666666666705</v>
      </c>
      <c r="S560" s="761">
        <f>IF(INDEX(Historical!$D$7:$D$1439,MATCH(B560,Historical!$B$7:$B$1446,0))=0,"n/a",(INDEX(Historical!$C$7:$C$1439,MATCH(B560,Historical!$B$7:$B$1446,0))/INDEX(Historical!$D$7:$D$1439,MATCH(B560,Historical!$B$7:$B$1446,0))-1)*100)</f>
        <v>7.7777777777777724</v>
      </c>
      <c r="T560" s="761">
        <f>IF(INDEX(Historical!$F$7:$F$1432,MATCH(B560,Historical!$B$7:$B$1446,0))=0,"n/a",((INDEX(Historical!$C$7:$C$1439,MATCH(B560,Historical!$B$7:$B$1446,0))/INDEX(Historical!$F$7:$F$1432,MATCH(B560,Historical!$B$7:$B$1446,0)))^(1/3)-1)*100)</f>
        <v>6.1929221960223879</v>
      </c>
      <c r="U560" s="761">
        <f>IF(INDEX(Historical!$H$7:$H$1432,MATCH(B560,Historical!$B$7:$B$1446,0))=0,"n/a",((INDEX(Historical!$C$7:$C$1439,MATCH(B560,Historical!$B$7:$B$1446,0))/INDEX(Historical!$H$7:$H$1432,MATCH(B560,Historical!$B$7:$B$1446,0)))^(1/5)-1)*100)</f>
        <v>4.8629472762032666</v>
      </c>
      <c r="V560" s="761">
        <f>IF(INDEX(Historical!$O$7:$O$1432,MATCH(B560,Historical!$B$7:$B$1446,0))=0,"n/a",((INDEX(Historical!$C$7:$C$1439,MATCH(B560,Historical!$B$7:$B$1446,0))/INDEX(Historical!$O$7:$O$1432,MATCH(B560,Historical!$B$7:$B$1446,0)))^(1/10)-1)*100)</f>
        <v>3.9256572754381214</v>
      </c>
      <c r="W560" s="762">
        <f t="shared" si="141"/>
        <v>1.238760017750286</v>
      </c>
      <c r="X560" s="763" t="str">
        <f t="shared" si="142"/>
        <v>n/a</v>
      </c>
      <c r="Y560" s="719"/>
      <c r="Z560" s="704" t="str">
        <f t="shared" si="143"/>
        <v>n/a</v>
      </c>
      <c r="AA560" s="937" t="str">
        <f t="shared" si="144"/>
        <v>n/a</v>
      </c>
      <c r="AB560" s="641">
        <v>12</v>
      </c>
      <c r="AC560" s="918" t="s">
        <v>137</v>
      </c>
      <c r="AD560" s="918" t="s">
        <v>137</v>
      </c>
      <c r="AE560" s="918" t="s">
        <v>137</v>
      </c>
      <c r="AF560" s="918" t="s">
        <v>137</v>
      </c>
      <c r="AG560" s="918" t="s">
        <v>137</v>
      </c>
      <c r="AH560" s="918" t="s">
        <v>137</v>
      </c>
      <c r="AI560" s="918" t="s">
        <v>137</v>
      </c>
      <c r="AJ560" s="918" t="s">
        <v>137</v>
      </c>
      <c r="AK560" s="918" t="s">
        <v>137</v>
      </c>
      <c r="AL560" s="930" t="s">
        <v>137</v>
      </c>
      <c r="AM560" s="924" t="s">
        <v>137</v>
      </c>
      <c r="AN560" s="918" t="s">
        <v>137</v>
      </c>
      <c r="AO560" s="804" t="str">
        <f t="shared" si="145"/>
        <v>n/a</v>
      </c>
      <c r="AP560" s="805">
        <f t="shared" si="146"/>
        <v>7.569307222076068</v>
      </c>
      <c r="AQ560" s="938" t="str">
        <f t="shared" si="147"/>
        <v>n/a</v>
      </c>
      <c r="AR560" s="704">
        <f>INDEX(Historical!$C$7:$C$1439,MATCH(B560,Historical!$B$7:$B$1446,0))*IF(AH560="n/a",1.03,IF(AH560&lt;0,1.01,IF(AH560&gt;10,1.1,(1+AH560/100))))</f>
        <v>0.99909999999999999</v>
      </c>
      <c r="AS560" s="937">
        <f t="shared" si="148"/>
        <v>1.0290729999999999</v>
      </c>
      <c r="AT560" s="937">
        <f t="shared" si="153"/>
        <v>1.0599451899999999</v>
      </c>
      <c r="AU560" s="937">
        <f t="shared" si="153"/>
        <v>1.0917435457</v>
      </c>
      <c r="AV560" s="937">
        <f t="shared" si="153"/>
        <v>1.124495852071</v>
      </c>
      <c r="AW560" s="704">
        <f t="shared" si="149"/>
        <v>5.3043575877709994</v>
      </c>
      <c r="AX560" s="812">
        <f t="shared" si="150"/>
        <v>14.355500914129903</v>
      </c>
      <c r="AY560" s="997" t="s">
        <v>137</v>
      </c>
      <c r="AZ560" s="924" t="s">
        <v>137</v>
      </c>
      <c r="BA560" s="924" t="s">
        <v>137</v>
      </c>
      <c r="BB560" s="924" t="s">
        <v>137</v>
      </c>
      <c r="BC560" s="924" t="s">
        <v>137</v>
      </c>
      <c r="BD560" s="963" t="s">
        <v>4301</v>
      </c>
      <c r="BE560" s="666">
        <v>1996</v>
      </c>
      <c r="BF560" s="948" t="e">
        <f>#VALUE!</f>
        <v>#VALUE!</v>
      </c>
      <c r="BG560" s="933" t="s">
        <v>137</v>
      </c>
    </row>
    <row r="561" spans="1:59" ht="11.25" customHeight="1" x14ac:dyDescent="0.2">
      <c r="A561" s="537" t="s">
        <v>701</v>
      </c>
      <c r="B561" s="927" t="s">
        <v>702</v>
      </c>
      <c r="C561" s="994" t="s">
        <v>131</v>
      </c>
      <c r="D561" s="994" t="s">
        <v>4377</v>
      </c>
      <c r="E561" s="794">
        <v>23</v>
      </c>
      <c r="F561" s="526">
        <v>146</v>
      </c>
      <c r="G561" s="526" t="s">
        <v>37</v>
      </c>
      <c r="H561" s="526" t="s">
        <v>37</v>
      </c>
      <c r="I561" s="918">
        <v>49.79</v>
      </c>
      <c r="J561" s="704">
        <f t="shared" si="138"/>
        <v>2.3498694516971277</v>
      </c>
      <c r="K561" s="935">
        <v>0.29249999999999998</v>
      </c>
      <c r="L561" s="641">
        <v>4</v>
      </c>
      <c r="M561" s="695">
        <f t="shared" si="139"/>
        <v>1.17</v>
      </c>
      <c r="N561" s="923" t="s">
        <v>164</v>
      </c>
      <c r="O561" s="798">
        <v>0.27250000000000002</v>
      </c>
      <c r="P561" s="917">
        <v>43363</v>
      </c>
      <c r="Q561" s="917">
        <v>43374</v>
      </c>
      <c r="R561" s="695">
        <f t="shared" si="140"/>
        <v>7.339449541284389</v>
      </c>
      <c r="S561" s="761">
        <f>IF(INDEX(Historical!$D$7:$D$1439,MATCH(B561,Historical!$B$7:$B$1446,0))=0,"n/a",(INDEX(Historical!$C$7:$C$1439,MATCH(B561,Historical!$B$7:$B$1446,0))/INDEX(Historical!$D$7:$D$1439,MATCH(B561,Historical!$B$7:$B$1446,0))-1)*100)</f>
        <v>6.9879518072289093</v>
      </c>
      <c r="T561" s="761">
        <f>IF(INDEX(Historical!$F$7:$F$1432,MATCH(B561,Historical!$B$7:$B$1446,0))=0,"n/a",((INDEX(Historical!$C$7:$C$1439,MATCH(B561,Historical!$B$7:$B$1446,0))/INDEX(Historical!$F$7:$F$1432,MATCH(B561,Historical!$B$7:$B$1446,0)))^(1/3)-1)*100)</f>
        <v>6.6515802889484332</v>
      </c>
      <c r="U561" s="761">
        <f>IF(INDEX(Historical!$H$7:$H$1432,MATCH(B561,Historical!$B$7:$B$1446,0))=0,"n/a",((INDEX(Historical!$C$7:$C$1439,MATCH(B561,Historical!$B$7:$B$1446,0))/INDEX(Historical!$H$7:$H$1432,MATCH(B561,Historical!$B$7:$B$1446,0)))^(1/5)-1)*100)</f>
        <v>6.5044102740563714</v>
      </c>
      <c r="V561" s="761">
        <f>IF(INDEX(Historical!$O$7:$O$1432,MATCH(B561,Historical!$B$7:$B$1446,0))=0,"n/a",((INDEX(Historical!$C$7:$C$1439,MATCH(B561,Historical!$B$7:$B$1446,0))/INDEX(Historical!$O$7:$O$1432,MATCH(B561,Historical!$B$7:$B$1446,0)))^(1/10)-1)*100)</f>
        <v>7.3396490345766674</v>
      </c>
      <c r="W561" s="762">
        <f t="shared" si="141"/>
        <v>0.88620181202322701</v>
      </c>
      <c r="X561" s="763">
        <f t="shared" si="142"/>
        <v>1.22724722152007</v>
      </c>
      <c r="Y561" s="718"/>
      <c r="Z561" s="704">
        <f t="shared" si="143"/>
        <v>58.5</v>
      </c>
      <c r="AA561" s="937">
        <f t="shared" si="144"/>
        <v>24.895</v>
      </c>
      <c r="AB561" s="641">
        <v>9</v>
      </c>
      <c r="AC561" s="918">
        <v>2</v>
      </c>
      <c r="AD561" s="918">
        <v>4.1500000000000004</v>
      </c>
      <c r="AE561" s="918">
        <v>1.46</v>
      </c>
      <c r="AF561" s="918">
        <v>2.94</v>
      </c>
      <c r="AG561" s="918">
        <v>13.4</v>
      </c>
      <c r="AH561" s="918">
        <v>17.2</v>
      </c>
      <c r="AI561" s="918">
        <v>7.85</v>
      </c>
      <c r="AJ561" s="918">
        <v>5.3</v>
      </c>
      <c r="AK561" s="918">
        <v>6</v>
      </c>
      <c r="AL561" s="930">
        <v>4420</v>
      </c>
      <c r="AM561" s="924">
        <v>1.0999999999999999</v>
      </c>
      <c r="AN561" s="918">
        <v>1.1200000000000001</v>
      </c>
      <c r="AO561" s="804">
        <f t="shared" si="145"/>
        <v>-16.0407202742465</v>
      </c>
      <c r="AP561" s="805">
        <f t="shared" si="146"/>
        <v>8.8542797257535</v>
      </c>
      <c r="AQ561" s="938">
        <f t="shared" si="147"/>
        <v>80.359271085981803</v>
      </c>
      <c r="AR561" s="704">
        <f>INDEX(Historical!$C$7:$C$1439,MATCH(B561,Historical!$B$7:$B$1446,0))*IF(AH561="n/a",1.03,IF(AH561&lt;0,1.01,IF(AH561&gt;10,1.1,(1+AH561/100))))</f>
        <v>1.2210000000000003</v>
      </c>
      <c r="AS561" s="937">
        <f t="shared" si="148"/>
        <v>1.3168485000000003</v>
      </c>
      <c r="AT561" s="937">
        <f t="shared" si="153"/>
        <v>1.3958594100000004</v>
      </c>
      <c r="AU561" s="937">
        <f t="shared" si="153"/>
        <v>1.4796109746000004</v>
      </c>
      <c r="AV561" s="937">
        <f t="shared" si="153"/>
        <v>1.5683876330760005</v>
      </c>
      <c r="AW561" s="704">
        <f t="shared" si="149"/>
        <v>6.9817065176760025</v>
      </c>
      <c r="AX561" s="812">
        <f t="shared" si="150"/>
        <v>14.022306723591088</v>
      </c>
      <c r="AY561" s="997">
        <v>0.37</v>
      </c>
      <c r="AZ561" s="924">
        <v>27.18</v>
      </c>
      <c r="BA561" s="924">
        <v>-3.94</v>
      </c>
      <c r="BB561" s="924">
        <v>3.45</v>
      </c>
      <c r="BC561" s="924">
        <v>6.65</v>
      </c>
      <c r="BE561" s="666">
        <v>1996</v>
      </c>
      <c r="BF561" s="948" t="e">
        <f>#VALUE!</f>
        <v>#VALUE!</v>
      </c>
      <c r="BG561" s="933">
        <v>4.7</v>
      </c>
    </row>
    <row r="562" spans="1:59" ht="11.25" customHeight="1" x14ac:dyDescent="0.2">
      <c r="A562" s="611" t="s">
        <v>707</v>
      </c>
      <c r="B562" s="927" t="s">
        <v>708</v>
      </c>
      <c r="C562" s="994" t="s">
        <v>247</v>
      </c>
      <c r="D562" s="994" t="s">
        <v>4395</v>
      </c>
      <c r="E562" s="794">
        <v>17</v>
      </c>
      <c r="F562" s="526">
        <v>194</v>
      </c>
      <c r="G562" s="526" t="s">
        <v>115</v>
      </c>
      <c r="H562" s="526" t="s">
        <v>115</v>
      </c>
      <c r="I562" s="926">
        <v>84.21</v>
      </c>
      <c r="J562" s="704">
        <f t="shared" si="138"/>
        <v>1.0450065312908206</v>
      </c>
      <c r="K562" s="929">
        <v>0.22</v>
      </c>
      <c r="L562" s="641">
        <v>4</v>
      </c>
      <c r="M562" s="695">
        <f t="shared" si="139"/>
        <v>0.88</v>
      </c>
      <c r="N562" s="923" t="s">
        <v>164</v>
      </c>
      <c r="O562" s="797">
        <v>0.2</v>
      </c>
      <c r="P562" s="917">
        <v>43434</v>
      </c>
      <c r="Q562" s="917">
        <v>43467</v>
      </c>
      <c r="R562" s="695">
        <f t="shared" si="140"/>
        <v>9.9999999999999947</v>
      </c>
      <c r="S562" s="761">
        <f>IF(INDEX(Historical!$D$7:$D$1439,MATCH(B562,Historical!$B$7:$B$1446,0))=0,"n/a",(INDEX(Historical!$C$7:$C$1439,MATCH(B562,Historical!$B$7:$B$1446,0))/INDEX(Historical!$D$7:$D$1439,MATCH(B562,Historical!$B$7:$B$1446,0))-1)*100)</f>
        <v>11.111111111111116</v>
      </c>
      <c r="T562" s="761">
        <f>IF(INDEX(Historical!$F$7:$F$1432,MATCH(B562,Historical!$B$7:$B$1446,0))=0,"n/a",((INDEX(Historical!$C$7:$C$1439,MATCH(B562,Historical!$B$7:$B$1446,0))/INDEX(Historical!$F$7:$F$1432,MATCH(B562,Historical!$B$7:$B$1446,0)))^(1/3)-1)*100)</f>
        <v>12.624788044360603</v>
      </c>
      <c r="U562" s="761">
        <f>IF(INDEX(Historical!$H$7:$H$1432,MATCH(B562,Historical!$B$7:$B$1446,0))=0,"n/a",((INDEX(Historical!$C$7:$C$1439,MATCH(B562,Historical!$B$7:$B$1446,0))/INDEX(Historical!$H$7:$H$1432,MATCH(B562,Historical!$B$7:$B$1446,0)))^(1/5)-1)*100)</f>
        <v>13.754383035188301</v>
      </c>
      <c r="V562" s="761">
        <f>IF(INDEX(Historical!$O$7:$O$1432,MATCH(B562,Historical!$B$7:$B$1446,0))=0,"n/a",((INDEX(Historical!$C$7:$C$1439,MATCH(B562,Historical!$B$7:$B$1446,0))/INDEX(Historical!$O$7:$O$1432,MATCH(B562,Historical!$B$7:$B$1446,0)))^(1/10)-1)*100)</f>
        <v>13.032208304260662</v>
      </c>
      <c r="W562" s="762">
        <f t="shared" si="141"/>
        <v>1.055414609256325</v>
      </c>
      <c r="X562" s="763">
        <f t="shared" si="142"/>
        <v>1.1182425231860407</v>
      </c>
      <c r="Y562" s="715"/>
      <c r="Z562" s="704">
        <f t="shared" si="143"/>
        <v>34.24124513618677</v>
      </c>
      <c r="AA562" s="937">
        <f t="shared" si="144"/>
        <v>32.766536964980546</v>
      </c>
      <c r="AB562" s="641">
        <v>5</v>
      </c>
      <c r="AC562" s="918">
        <v>2.57</v>
      </c>
      <c r="AD562" s="918">
        <v>2.34</v>
      </c>
      <c r="AE562" s="918">
        <v>3.73</v>
      </c>
      <c r="AF562" s="918">
        <v>15.26</v>
      </c>
      <c r="AG562" s="918">
        <v>22.2</v>
      </c>
      <c r="AH562" s="918">
        <v>-4.5999999999999996</v>
      </c>
      <c r="AI562" s="918">
        <v>19.13</v>
      </c>
      <c r="AJ562" s="918">
        <v>12.3</v>
      </c>
      <c r="AK562" s="918">
        <v>14.030000000000001</v>
      </c>
      <c r="AL562" s="930">
        <v>141910</v>
      </c>
      <c r="AM562" s="924">
        <v>1.0999999999999999</v>
      </c>
      <c r="AN562" s="918">
        <v>0.4</v>
      </c>
      <c r="AO562" s="804">
        <f t="shared" si="145"/>
        <v>-17.967147398501425</v>
      </c>
      <c r="AP562" s="805">
        <f t="shared" si="146"/>
        <v>14.799389566479121</v>
      </c>
      <c r="AQ562" s="938">
        <f t="shared" si="147"/>
        <v>371.41270151445525</v>
      </c>
      <c r="AR562" s="704">
        <f>INDEX(Historical!$C$7:$C$1439,MATCH(B562,Historical!$B$7:$B$1446,0))*IF(AH562="n/a",1.03,IF(AH562&lt;0,1.01,IF(AH562&gt;10,1.1,(1+AH562/100))))</f>
        <v>0.80800000000000005</v>
      </c>
      <c r="AS562" s="937">
        <f t="shared" si="148"/>
        <v>0.88880000000000015</v>
      </c>
      <c r="AT562" s="937">
        <f t="shared" si="153"/>
        <v>0.97768000000000022</v>
      </c>
      <c r="AU562" s="937">
        <f t="shared" si="153"/>
        <v>1.0754480000000004</v>
      </c>
      <c r="AV562" s="937">
        <f t="shared" si="153"/>
        <v>1.1829928000000005</v>
      </c>
      <c r="AW562" s="704">
        <f t="shared" si="149"/>
        <v>4.9329208000000015</v>
      </c>
      <c r="AX562" s="812">
        <f t="shared" si="150"/>
        <v>5.8578800617503886</v>
      </c>
      <c r="AY562" s="997">
        <v>0.67</v>
      </c>
      <c r="AZ562" s="924">
        <v>33.22</v>
      </c>
      <c r="BA562" s="924">
        <v>-4.9399999999999995</v>
      </c>
      <c r="BB562" s="924">
        <v>0.44999999999999996</v>
      </c>
      <c r="BC562" s="924">
        <v>6.8599999999999994</v>
      </c>
      <c r="BE562" s="666">
        <v>2003</v>
      </c>
      <c r="BF562" s="948" t="e">
        <f>#VALUE!</f>
        <v>#VALUE!</v>
      </c>
      <c r="BG562" s="933">
        <v>9.1999999999999993</v>
      </c>
    </row>
    <row r="563" spans="1:59" ht="11.25" customHeight="1" x14ac:dyDescent="0.2">
      <c r="A563" s="537" t="s">
        <v>694</v>
      </c>
      <c r="B563" s="927" t="s">
        <v>695</v>
      </c>
      <c r="C563" s="994" t="s">
        <v>108</v>
      </c>
      <c r="D563" s="994" t="s">
        <v>4376</v>
      </c>
      <c r="E563" s="794">
        <v>19</v>
      </c>
      <c r="F563" s="526">
        <v>172</v>
      </c>
      <c r="G563" s="526" t="s">
        <v>106</v>
      </c>
      <c r="H563" s="526" t="s">
        <v>106</v>
      </c>
      <c r="I563" s="926">
        <v>42.85</v>
      </c>
      <c r="J563" s="704">
        <f t="shared" si="138"/>
        <v>2.9404900816802799</v>
      </c>
      <c r="K563" s="935">
        <v>0.63</v>
      </c>
      <c r="L563" s="641">
        <v>2</v>
      </c>
      <c r="M563" s="695">
        <f t="shared" si="139"/>
        <v>1.26</v>
      </c>
      <c r="N563" s="923" t="s">
        <v>579</v>
      </c>
      <c r="O563" s="798">
        <v>0.58499999999999996</v>
      </c>
      <c r="P563" s="917">
        <v>43427</v>
      </c>
      <c r="Q563" s="917">
        <v>43437</v>
      </c>
      <c r="R563" s="695">
        <f t="shared" si="140"/>
        <v>7.6923076923076996</v>
      </c>
      <c r="S563" s="761">
        <f>IF(INDEX(Historical!$D$7:$D$1439,MATCH(B563,Historical!$B$7:$B$1446,0))=0,"n/a",(INDEX(Historical!$C$7:$C$1439,MATCH(B563,Historical!$B$7:$B$1446,0))/INDEX(Historical!$D$7:$D$1439,MATCH(B563,Historical!$B$7:$B$1446,0))-1)*100)</f>
        <v>3.4188034188034289</v>
      </c>
      <c r="T563" s="761">
        <f>IF(INDEX(Historical!$F$7:$F$1432,MATCH(B563,Historical!$B$7:$B$1446,0))=0,"n/a",((INDEX(Historical!$C$7:$C$1439,MATCH(B563,Historical!$B$7:$B$1446,0))/INDEX(Historical!$F$7:$F$1432,MATCH(B563,Historical!$B$7:$B$1446,0)))^(1/3)-1)*100)</f>
        <v>2.0062635129698858</v>
      </c>
      <c r="U563" s="761">
        <f>IF(INDEX(Historical!$H$7:$H$1432,MATCH(B563,Historical!$B$7:$B$1446,0))=0,"n/a",((INDEX(Historical!$C$7:$C$1439,MATCH(B563,Historical!$B$7:$B$1446,0))/INDEX(Historical!$H$7:$H$1432,MATCH(B563,Historical!$B$7:$B$1446,0)))^(1/5)-1)*100)</f>
        <v>1.5578432959528765</v>
      </c>
      <c r="V563" s="761">
        <f>IF(INDEX(Historical!$O$7:$O$1432,MATCH(B563,Historical!$B$7:$B$1446,0))=0,"n/a",((INDEX(Historical!$C$7:$C$1439,MATCH(B563,Historical!$B$7:$B$1446,0))/INDEX(Historical!$O$7:$O$1432,MATCH(B563,Historical!$B$7:$B$1446,0)))^(1/10)-1)*100)</f>
        <v>4.2244323206472645</v>
      </c>
      <c r="W563" s="762">
        <f t="shared" si="141"/>
        <v>0.36876985538122786</v>
      </c>
      <c r="X563" s="763" t="str">
        <f t="shared" si="142"/>
        <v>n/a</v>
      </c>
      <c r="Y563" s="928"/>
      <c r="Z563" s="704">
        <f t="shared" si="143"/>
        <v>54.310344827586206</v>
      </c>
      <c r="AA563" s="937">
        <f t="shared" si="144"/>
        <v>18.469827586206897</v>
      </c>
      <c r="AB563" s="641">
        <v>12</v>
      </c>
      <c r="AC563" s="918">
        <v>2.3199999999999998</v>
      </c>
      <c r="AD563" s="918" t="s">
        <v>137</v>
      </c>
      <c r="AE563" s="918">
        <v>6.73</v>
      </c>
      <c r="AF563" s="918">
        <v>1.57</v>
      </c>
      <c r="AG563" s="918">
        <v>8.6</v>
      </c>
      <c r="AH563" s="918">
        <v>3.2</v>
      </c>
      <c r="AI563" s="918">
        <v>4.2</v>
      </c>
      <c r="AJ563" s="918">
        <v>-1.9</v>
      </c>
      <c r="AK563" s="918" t="s">
        <v>137</v>
      </c>
      <c r="AL563" s="930">
        <v>290.95</v>
      </c>
      <c r="AM563" s="924">
        <v>1.5</v>
      </c>
      <c r="AN563" s="918">
        <v>0</v>
      </c>
      <c r="AO563" s="804">
        <f t="shared" si="145"/>
        <v>-13.971494208573741</v>
      </c>
      <c r="AP563" s="805">
        <f t="shared" si="146"/>
        <v>4.4983333776331564</v>
      </c>
      <c r="AQ563" s="938">
        <f t="shared" si="147"/>
        <v>13.524601955004222</v>
      </c>
      <c r="AR563" s="704">
        <f>INDEX(Historical!$C$7:$C$1439,MATCH(B563,Historical!$B$7:$B$1446,0))*IF(AH563="n/a",1.03,IF(AH563&lt;0,1.01,IF(AH563&gt;10,1.1,(1+AH563/100))))</f>
        <v>1.2487200000000001</v>
      </c>
      <c r="AS563" s="937">
        <f t="shared" si="148"/>
        <v>1.3011662400000001</v>
      </c>
      <c r="AT563" s="937">
        <f t="shared" si="153"/>
        <v>1.3402012272000001</v>
      </c>
      <c r="AU563" s="937">
        <f t="shared" si="153"/>
        <v>1.3804072640160001</v>
      </c>
      <c r="AV563" s="937">
        <f t="shared" si="153"/>
        <v>1.4218194819364802</v>
      </c>
      <c r="AW563" s="704">
        <f t="shared" si="149"/>
        <v>6.6923142131524811</v>
      </c>
      <c r="AX563" s="812">
        <f t="shared" si="150"/>
        <v>15.618002831160982</v>
      </c>
      <c r="AY563" s="997">
        <v>0.44</v>
      </c>
      <c r="AZ563" s="924">
        <v>27.339999999999996</v>
      </c>
      <c r="BA563" s="924">
        <v>-13.87</v>
      </c>
      <c r="BB563" s="924">
        <v>10.220000000000001</v>
      </c>
      <c r="BC563" s="924">
        <v>-0.42</v>
      </c>
      <c r="BE563" s="666">
        <v>2001</v>
      </c>
      <c r="BF563" s="948" t="e">
        <f>#VALUE!</f>
        <v>#VALUE!</v>
      </c>
      <c r="BG563" s="933">
        <v>1.3</v>
      </c>
    </row>
    <row r="564" spans="1:59" ht="11.25" customHeight="1" x14ac:dyDescent="0.2">
      <c r="A564" s="932" t="s">
        <v>1508</v>
      </c>
      <c r="B564" s="927" t="s">
        <v>1509</v>
      </c>
      <c r="C564" s="994" t="s">
        <v>112</v>
      </c>
      <c r="D564" s="994" t="s">
        <v>4399</v>
      </c>
      <c r="E564" s="794">
        <v>6</v>
      </c>
      <c r="F564" s="526">
        <v>725</v>
      </c>
      <c r="G564" s="526" t="s">
        <v>106</v>
      </c>
      <c r="H564" s="526" t="s">
        <v>106</v>
      </c>
      <c r="I564" s="926">
        <v>23.67</v>
      </c>
      <c r="J564" s="704">
        <f t="shared" si="138"/>
        <v>5.9146599070553432</v>
      </c>
      <c r="K564" s="929">
        <v>0.35</v>
      </c>
      <c r="L564" s="641">
        <v>4</v>
      </c>
      <c r="M564" s="695">
        <f t="shared" si="139"/>
        <v>1.4</v>
      </c>
      <c r="N564" s="923" t="s">
        <v>327</v>
      </c>
      <c r="O564" s="797">
        <v>0.34</v>
      </c>
      <c r="P564" s="917">
        <v>43256</v>
      </c>
      <c r="Q564" s="917">
        <v>43271</v>
      </c>
      <c r="R564" s="695">
        <f t="shared" si="140"/>
        <v>2.9411764705882213</v>
      </c>
      <c r="S564" s="761">
        <f>IF(INDEX(Historical!$D$7:$D$1439,MATCH(B564,Historical!$B$7:$B$1446,0))=0,"n/a",(INDEX(Historical!$C$7:$C$1439,MATCH(B564,Historical!$B$7:$B$1446,0))/INDEX(Historical!$D$7:$D$1439,MATCH(B564,Historical!$B$7:$B$1446,0))-1)*100)</f>
        <v>4.5112781954887105</v>
      </c>
      <c r="T564" s="761">
        <f>IF(INDEX(Historical!$F$7:$F$1432,MATCH(B564,Historical!$B$7:$B$1446,0))=0,"n/a",((INDEX(Historical!$C$7:$C$1439,MATCH(B564,Historical!$B$7:$B$1446,0))/INDEX(Historical!$F$7:$F$1432,MATCH(B564,Historical!$B$7:$B$1446,0)))^(1/3)-1)*100)</f>
        <v>8.4416459500336707</v>
      </c>
      <c r="U564" s="761">
        <f>IF(INDEX(Historical!$H$7:$H$1432,MATCH(B564,Historical!$B$7:$B$1446,0))=0,"n/a",((INDEX(Historical!$C$7:$C$1439,MATCH(B564,Historical!$B$7:$B$1446,0))/INDEX(Historical!$H$7:$H$1432,MATCH(B564,Historical!$B$7:$B$1446,0)))^(1/5)-1)*100)</f>
        <v>14.060812461697925</v>
      </c>
      <c r="V564" s="761" t="str">
        <f>IF(INDEX(Historical!$O$7:$O$1432,MATCH(B564,Historical!$B$7:$B$1446,0))=0,"n/a",((INDEX(Historical!$C$7:$C$1439,MATCH(B564,Historical!$B$7:$B$1446,0))/INDEX(Historical!$O$7:$O$1432,MATCH(B564,Historical!$B$7:$B$1446,0)))^(1/10)-1)*100)</f>
        <v>n/a</v>
      </c>
      <c r="W564" s="762" t="str">
        <f t="shared" si="141"/>
        <v>n/a</v>
      </c>
      <c r="X564" s="763" t="str">
        <f t="shared" si="142"/>
        <v>n/a</v>
      </c>
      <c r="Y564" s="928" t="s">
        <v>810</v>
      </c>
      <c r="Z564" s="704" t="str">
        <f t="shared" si="143"/>
        <v>n/a</v>
      </c>
      <c r="AA564" s="937" t="str">
        <f t="shared" si="144"/>
        <v>n/a</v>
      </c>
      <c r="AB564" s="641">
        <v>12</v>
      </c>
      <c r="AC564" s="918">
        <v>-2.65</v>
      </c>
      <c r="AD564" s="918" t="s">
        <v>137</v>
      </c>
      <c r="AE564" s="918">
        <v>1.32</v>
      </c>
      <c r="AF564" s="918">
        <v>2.95</v>
      </c>
      <c r="AG564" s="918">
        <v>-18.8</v>
      </c>
      <c r="AH564" s="918">
        <v>-277.59999999999997</v>
      </c>
      <c r="AI564" s="918">
        <v>10.190000000000001</v>
      </c>
      <c r="AJ564" s="918">
        <v>-34</v>
      </c>
      <c r="AK564" s="918">
        <v>4.71</v>
      </c>
      <c r="AL564" s="930">
        <v>8590</v>
      </c>
      <c r="AM564" s="924">
        <v>0.5</v>
      </c>
      <c r="AN564" s="918">
        <v>2.95</v>
      </c>
      <c r="AO564" s="804" t="str">
        <f t="shared" si="145"/>
        <v>n/a</v>
      </c>
      <c r="AP564" s="805">
        <f t="shared" si="146"/>
        <v>19.975472368753266</v>
      </c>
      <c r="AQ564" s="938" t="str">
        <f t="shared" si="147"/>
        <v>n/a</v>
      </c>
      <c r="AR564" s="704">
        <f>INDEX(Historical!$C$7:$C$1439,MATCH(B564,Historical!$B$7:$B$1446,0))*IF(AH564="n/a",1.03,IF(AH564&lt;0,1.01,IF(AH564&gt;10,1.1,(1+AH564/100))))</f>
        <v>1.4038999999999999</v>
      </c>
      <c r="AS564" s="937">
        <f t="shared" si="148"/>
        <v>1.5442899999999999</v>
      </c>
      <c r="AT564" s="937">
        <f t="shared" si="153"/>
        <v>1.6170260589999998</v>
      </c>
      <c r="AU564" s="937">
        <f t="shared" si="153"/>
        <v>1.6931879863788997</v>
      </c>
      <c r="AV564" s="937">
        <f t="shared" si="153"/>
        <v>1.7729371405373457</v>
      </c>
      <c r="AW564" s="704">
        <f t="shared" si="149"/>
        <v>8.0313411859162454</v>
      </c>
      <c r="AX564" s="812">
        <f t="shared" si="150"/>
        <v>33.930465508729384</v>
      </c>
      <c r="AY564" s="997">
        <v>0.9</v>
      </c>
      <c r="AZ564" s="924">
        <v>15.290000000000001</v>
      </c>
      <c r="BA564" s="924">
        <v>-32.1</v>
      </c>
      <c r="BB564" s="924">
        <v>-9.36</v>
      </c>
      <c r="BC564" s="924">
        <v>-10.95</v>
      </c>
      <c r="BE564" s="666">
        <v>2013</v>
      </c>
      <c r="BF564" s="948" t="e">
        <f>#VALUE!</f>
        <v>#VALUE!</v>
      </c>
      <c r="BG564" s="933">
        <v>-4.3999999999999995</v>
      </c>
    </row>
    <row r="565" spans="1:59" ht="11.25" customHeight="1" x14ac:dyDescent="0.2">
      <c r="A565" s="611" t="s">
        <v>301</v>
      </c>
      <c r="B565" s="927" t="s">
        <v>302</v>
      </c>
      <c r="C565" s="994" t="s">
        <v>4356</v>
      </c>
      <c r="D565" s="994" t="s">
        <v>4357</v>
      </c>
      <c r="E565" s="794">
        <v>29</v>
      </c>
      <c r="F565" s="526">
        <v>93</v>
      </c>
      <c r="G565" s="526" t="s">
        <v>37</v>
      </c>
      <c r="H565" s="526" t="s">
        <v>37</v>
      </c>
      <c r="I565" s="918">
        <v>55.39</v>
      </c>
      <c r="J565" s="704">
        <f t="shared" si="138"/>
        <v>3.6107600649936811</v>
      </c>
      <c r="K565" s="935">
        <v>0.5</v>
      </c>
      <c r="L565" s="641">
        <v>4</v>
      </c>
      <c r="M565" s="695">
        <f t="shared" si="139"/>
        <v>2</v>
      </c>
      <c r="N565" s="923" t="s">
        <v>107</v>
      </c>
      <c r="O565" s="798">
        <v>0.47499999999999998</v>
      </c>
      <c r="P565" s="917">
        <v>43311</v>
      </c>
      <c r="Q565" s="917">
        <v>43327</v>
      </c>
      <c r="R565" s="695">
        <f t="shared" si="140"/>
        <v>5.2631578947368478</v>
      </c>
      <c r="S565" s="761">
        <f>IF(INDEX(Historical!$D$7:$D$1439,MATCH(B565,Historical!$B$7:$B$1446,0))=0,"n/a",(INDEX(Historical!$C$7:$C$1439,MATCH(B565,Historical!$B$7:$B$1446,0))/INDEX(Historical!$D$7:$D$1439,MATCH(B565,Historical!$B$7:$B$1446,0))-1)*100)</f>
        <v>4.8387096774193505</v>
      </c>
      <c r="T565" s="761">
        <f>IF(INDEX(Historical!$F$7:$F$1432,MATCH(B565,Historical!$B$7:$B$1446,0))=0,"n/a",((INDEX(Historical!$C$7:$C$1439,MATCH(B565,Historical!$B$7:$B$1446,0))/INDEX(Historical!$F$7:$F$1432,MATCH(B565,Historical!$B$7:$B$1446,0)))^(1/3)-1)*100)</f>
        <v>4.4751091772477825</v>
      </c>
      <c r="U565" s="761">
        <f>IF(INDEX(Historical!$H$7:$H$1432,MATCH(B565,Historical!$B$7:$B$1446,0))=0,"n/a",((INDEX(Historical!$C$7:$C$1439,MATCH(B565,Historical!$B$7:$B$1446,0))/INDEX(Historical!$H$7:$H$1432,MATCH(B565,Historical!$B$7:$B$1446,0)))^(1/5)-1)*100)</f>
        <v>4.0358274630921898</v>
      </c>
      <c r="V565" s="761">
        <f>IF(INDEX(Historical!$O$7:$O$1432,MATCH(B565,Historical!$B$7:$B$1446,0))=0,"n/a",((INDEX(Historical!$C$7:$C$1439,MATCH(B565,Historical!$B$7:$B$1446,0))/INDEX(Historical!$O$7:$O$1432,MATCH(B565,Historical!$B$7:$B$1446,0)))^(1/10)-1)*100)</f>
        <v>2.7962541849970046</v>
      </c>
      <c r="W565" s="762">
        <f t="shared" si="141"/>
        <v>1.4432977819920592</v>
      </c>
      <c r="X565" s="763">
        <f t="shared" si="142"/>
        <v>0.42482394348338842</v>
      </c>
      <c r="Y565" s="927"/>
      <c r="Z565" s="704">
        <f t="shared" si="143"/>
        <v>121.95121951219512</v>
      </c>
      <c r="AA565" s="937">
        <f t="shared" si="144"/>
        <v>33.774390243902438</v>
      </c>
      <c r="AB565" s="641">
        <v>12</v>
      </c>
      <c r="AC565" s="918">
        <v>1.64</v>
      </c>
      <c r="AD565" s="918">
        <v>3.37</v>
      </c>
      <c r="AE565" s="918">
        <v>14.41</v>
      </c>
      <c r="AF565" s="918">
        <v>2.5</v>
      </c>
      <c r="AG565" s="918">
        <v>7.6</v>
      </c>
      <c r="AH565" s="918">
        <v>13.700000000000001</v>
      </c>
      <c r="AI565" s="918">
        <v>3.83</v>
      </c>
      <c r="AJ565" s="918">
        <v>9.5</v>
      </c>
      <c r="AK565" s="918">
        <v>10</v>
      </c>
      <c r="AL565" s="930">
        <v>8980</v>
      </c>
      <c r="AM565" s="924">
        <v>0.70000000000000007</v>
      </c>
      <c r="AN565" s="918">
        <v>0.81</v>
      </c>
      <c r="AO565" s="804">
        <f t="shared" si="145"/>
        <v>-26.127802715816568</v>
      </c>
      <c r="AP565" s="805">
        <f t="shared" si="146"/>
        <v>7.6465875280858704</v>
      </c>
      <c r="AQ565" s="938">
        <f t="shared" si="147"/>
        <v>93.719127271941602</v>
      </c>
      <c r="AR565" s="704">
        <f>INDEX(Historical!$C$7:$C$1439,MATCH(B565,Historical!$B$7:$B$1446,0))*IF(AH565="n/a",1.03,IF(AH565&lt;0,1.01,IF(AH565&gt;10,1.1,(1+AH565/100))))</f>
        <v>2.145</v>
      </c>
      <c r="AS565" s="937">
        <f t="shared" si="148"/>
        <v>2.2271535</v>
      </c>
      <c r="AT565" s="937">
        <f t="shared" si="153"/>
        <v>2.4498688500000001</v>
      </c>
      <c r="AU565" s="937">
        <f t="shared" si="153"/>
        <v>2.6948557350000004</v>
      </c>
      <c r="AV565" s="937">
        <f t="shared" si="153"/>
        <v>2.9643413085000008</v>
      </c>
      <c r="AW565" s="704">
        <f t="shared" si="149"/>
        <v>12.481219393500002</v>
      </c>
      <c r="AX565" s="812">
        <f t="shared" si="150"/>
        <v>22.53334427423723</v>
      </c>
      <c r="AY565" s="997">
        <v>0.26</v>
      </c>
      <c r="AZ565" s="924">
        <v>49.91</v>
      </c>
      <c r="BA565" s="924">
        <v>-0.86</v>
      </c>
      <c r="BB565" s="924">
        <v>5.6000000000000005</v>
      </c>
      <c r="BC565" s="924">
        <v>16.04</v>
      </c>
      <c r="BD565" s="698"/>
      <c r="BE565" s="666">
        <v>1990</v>
      </c>
      <c r="BF565" s="948" t="e">
        <f>#VALUE!</f>
        <v>#VALUE!</v>
      </c>
      <c r="BG565" s="933">
        <v>3.6999999999999997</v>
      </c>
    </row>
    <row r="566" spans="1:59" ht="11.25" customHeight="1" x14ac:dyDescent="0.2">
      <c r="A566" s="611" t="s">
        <v>712</v>
      </c>
      <c r="B566" s="927" t="s">
        <v>713</v>
      </c>
      <c r="C566" s="994" t="s">
        <v>112</v>
      </c>
      <c r="D566" s="994" t="s">
        <v>4382</v>
      </c>
      <c r="E566" s="794">
        <v>15</v>
      </c>
      <c r="F566" s="526">
        <v>241</v>
      </c>
      <c r="G566" s="526" t="s">
        <v>37</v>
      </c>
      <c r="H566" s="526" t="s">
        <v>37</v>
      </c>
      <c r="I566" s="926">
        <v>269.60000000000002</v>
      </c>
      <c r="J566" s="704">
        <f t="shared" si="138"/>
        <v>1.7804154302670621</v>
      </c>
      <c r="K566" s="929">
        <v>1.2</v>
      </c>
      <c r="L566" s="641">
        <v>4</v>
      </c>
      <c r="M566" s="695">
        <f t="shared" si="139"/>
        <v>4.8</v>
      </c>
      <c r="N566" s="923" t="s">
        <v>714</v>
      </c>
      <c r="O566" s="797">
        <v>1.1000000000000001</v>
      </c>
      <c r="P566" s="917">
        <v>43252</v>
      </c>
      <c r="Q566" s="917">
        <v>43271</v>
      </c>
      <c r="R566" s="695">
        <f t="shared" si="140"/>
        <v>9.0909090909090793</v>
      </c>
      <c r="S566" s="761">
        <f>IF(INDEX(Historical!$D$7:$D$1439,MATCH(B566,Historical!$B$7:$B$1446,0))=0,"n/a",(INDEX(Historical!$C$7:$C$1439,MATCH(B566,Historical!$B$7:$B$1446,0))/INDEX(Historical!$D$7:$D$1439,MATCH(B566,Historical!$B$7:$B$1446,0))-1)*100)</f>
        <v>20.512820512820529</v>
      </c>
      <c r="T566" s="761">
        <f>IF(INDEX(Historical!$F$7:$F$1432,MATCH(B566,Historical!$B$7:$B$1446,0))=0,"n/a",((INDEX(Historical!$C$7:$C$1439,MATCH(B566,Historical!$B$7:$B$1446,0))/INDEX(Historical!$F$7:$F$1432,MATCH(B566,Historical!$B$7:$B$1446,0)))^(1/3)-1)*100)</f>
        <v>14.880254240805124</v>
      </c>
      <c r="U566" s="761">
        <f>IF(INDEX(Historical!$H$7:$H$1432,MATCH(B566,Historical!$B$7:$B$1446,0))=0,"n/a",((INDEX(Historical!$C$7:$C$1439,MATCH(B566,Historical!$B$7:$B$1446,0))/INDEX(Historical!$H$7:$H$1432,MATCH(B566,Historical!$B$7:$B$1446,0)))^(1/5)-1)*100)</f>
        <v>14.578776431254514</v>
      </c>
      <c r="V566" s="761">
        <f>IF(INDEX(Historical!$O$7:$O$1432,MATCH(B566,Historical!$B$7:$B$1446,0))=0,"n/a",((INDEX(Historical!$C$7:$C$1439,MATCH(B566,Historical!$B$7:$B$1446,0))/INDEX(Historical!$O$7:$O$1432,MATCH(B566,Historical!$B$7:$B$1446,0)))^(1/10)-1)*100)</f>
        <v>12.726754861394163</v>
      </c>
      <c r="W566" s="762">
        <f t="shared" si="141"/>
        <v>1.1455219016969005</v>
      </c>
      <c r="X566" s="763">
        <f t="shared" si="142"/>
        <v>0.87823954405147664</v>
      </c>
      <c r="Y566" s="927"/>
      <c r="Z566" s="704">
        <f t="shared" si="143"/>
        <v>26.666666666666668</v>
      </c>
      <c r="AA566" s="937">
        <f t="shared" si="144"/>
        <v>14.97777777777778</v>
      </c>
      <c r="AB566" s="641">
        <v>12</v>
      </c>
      <c r="AC566" s="918">
        <v>18</v>
      </c>
      <c r="AD566" s="918">
        <v>1.07</v>
      </c>
      <c r="AE566" s="918">
        <v>1.54</v>
      </c>
      <c r="AF566" s="918">
        <v>5.66</v>
      </c>
      <c r="AG566" s="918">
        <v>38.9</v>
      </c>
      <c r="AH566" s="918">
        <v>0.3</v>
      </c>
      <c r="AI566" s="918">
        <v>16.53</v>
      </c>
      <c r="AJ566" s="918">
        <v>16.600000000000001</v>
      </c>
      <c r="AK566" s="918">
        <v>13.930000000000001</v>
      </c>
      <c r="AL566" s="930">
        <v>46460</v>
      </c>
      <c r="AM566" s="924">
        <v>0.2</v>
      </c>
      <c r="AN566" s="918">
        <v>1.76</v>
      </c>
      <c r="AO566" s="804">
        <f t="shared" si="145"/>
        <v>1.3814140837437971</v>
      </c>
      <c r="AP566" s="805">
        <f t="shared" si="146"/>
        <v>16.359191861521577</v>
      </c>
      <c r="AQ566" s="938">
        <f t="shared" si="147"/>
        <v>94.106754387284084</v>
      </c>
      <c r="AR566" s="704">
        <f>INDEX(Historical!$C$7:$C$1439,MATCH(B566,Historical!$B$7:$B$1446,0))*IF(AH566="n/a",1.03,IF(AH566&lt;0,1.01,IF(AH566&gt;10,1.1,(1+AH566/100))))</f>
        <v>4.7140999999999993</v>
      </c>
      <c r="AS566" s="937">
        <f t="shared" si="148"/>
        <v>5.1855099999999998</v>
      </c>
      <c r="AT566" s="937">
        <f t="shared" si="153"/>
        <v>5.7040610000000003</v>
      </c>
      <c r="AU566" s="937">
        <f t="shared" si="153"/>
        <v>6.2744671000000007</v>
      </c>
      <c r="AV566" s="937">
        <f t="shared" si="153"/>
        <v>6.9019138100000017</v>
      </c>
      <c r="AW566" s="704">
        <f t="shared" si="149"/>
        <v>28.780051910000005</v>
      </c>
      <c r="AX566" s="812">
        <f t="shared" si="150"/>
        <v>10.6750934384273</v>
      </c>
      <c r="AY566" s="997">
        <v>0.86</v>
      </c>
      <c r="AZ566" s="924">
        <v>20.560000000000002</v>
      </c>
      <c r="BA566" s="924">
        <v>-25.290000000000003</v>
      </c>
      <c r="BB566" s="924">
        <v>-2.69</v>
      </c>
      <c r="BC566" s="924">
        <v>-6.0600000000000005</v>
      </c>
      <c r="BE566" s="666">
        <v>2004</v>
      </c>
      <c r="BF566" s="948" t="e">
        <f>#VALUE!</f>
        <v>#VALUE!</v>
      </c>
      <c r="BG566" s="933">
        <v>8.6999999999999993</v>
      </c>
    </row>
    <row r="567" spans="1:59" ht="11.25" customHeight="1" x14ac:dyDescent="0.2">
      <c r="A567" s="537" t="s">
        <v>1500</v>
      </c>
      <c r="B567" s="927" t="s">
        <v>1501</v>
      </c>
      <c r="C567" s="994" t="s">
        <v>123</v>
      </c>
      <c r="D567" s="994" t="s">
        <v>4403</v>
      </c>
      <c r="E567" s="794">
        <v>9</v>
      </c>
      <c r="F567" s="526">
        <v>433</v>
      </c>
      <c r="G567" s="526" t="s">
        <v>106</v>
      </c>
      <c r="H567" s="526" t="s">
        <v>106</v>
      </c>
      <c r="I567" s="926">
        <v>64.36</v>
      </c>
      <c r="J567" s="704">
        <f t="shared" si="138"/>
        <v>2.7967681789931635</v>
      </c>
      <c r="K567" s="929">
        <v>0.45</v>
      </c>
      <c r="L567" s="641">
        <v>4</v>
      </c>
      <c r="M567" s="695">
        <f t="shared" si="139"/>
        <v>1.8</v>
      </c>
      <c r="N567" s="923" t="s">
        <v>1004</v>
      </c>
      <c r="O567" s="797">
        <v>0.41</v>
      </c>
      <c r="P567" s="917">
        <v>43510</v>
      </c>
      <c r="Q567" s="917">
        <v>43528</v>
      </c>
      <c r="R567" s="695">
        <f t="shared" si="140"/>
        <v>9.7560975609756184</v>
      </c>
      <c r="S567" s="761">
        <f>IF(INDEX(Historical!$D$7:$D$1439,MATCH(B567,Historical!$B$7:$B$1446,0))=0,"n/a",(INDEX(Historical!$C$7:$C$1439,MATCH(B567,Historical!$B$7:$B$1446,0))/INDEX(Historical!$D$7:$D$1439,MATCH(B567,Historical!$B$7:$B$1446,0))-1)*100)</f>
        <v>10.810810810810811</v>
      </c>
      <c r="T567" s="761">
        <f>IF(INDEX(Historical!$F$7:$F$1432,MATCH(B567,Historical!$B$7:$B$1446,0))=0,"n/a",((INDEX(Historical!$C$7:$C$1439,MATCH(B567,Historical!$B$7:$B$1446,0))/INDEX(Historical!$F$7:$F$1432,MATCH(B567,Historical!$B$7:$B$1446,0)))^(1/3)-1)*100)</f>
        <v>10.973904713454852</v>
      </c>
      <c r="U567" s="761">
        <f>IF(INDEX(Historical!$H$7:$H$1432,MATCH(B567,Historical!$B$7:$B$1446,0))=0,"n/a",((INDEX(Historical!$C$7:$C$1439,MATCH(B567,Historical!$B$7:$B$1446,0))/INDEX(Historical!$H$7:$H$1432,MATCH(B567,Historical!$B$7:$B$1446,0)))^(1/5)-1)*100)</f>
        <v>18.562995052566443</v>
      </c>
      <c r="V567" s="761">
        <f>IF(INDEX(Historical!$O$7:$O$1432,MATCH(B567,Historical!$B$7:$B$1446,0))=0,"n/a",((INDEX(Historical!$C$7:$C$1439,MATCH(B567,Historical!$B$7:$B$1446,0))/INDEX(Historical!$O$7:$O$1432,MATCH(B567,Historical!$B$7:$B$1446,0)))^(1/10)-1)*100)</f>
        <v>15.153829617873171</v>
      </c>
      <c r="W567" s="762">
        <f t="shared" si="141"/>
        <v>1.224970553362454</v>
      </c>
      <c r="X567" s="763" t="str">
        <f t="shared" si="142"/>
        <v>n/a</v>
      </c>
      <c r="Y567" s="729"/>
      <c r="Z567" s="704">
        <f t="shared" si="143"/>
        <v>82.568807339449535</v>
      </c>
      <c r="AA567" s="937">
        <f t="shared" si="144"/>
        <v>29.52293577981651</v>
      </c>
      <c r="AB567" s="641">
        <v>12</v>
      </c>
      <c r="AC567" s="918">
        <v>2.1800000000000002</v>
      </c>
      <c r="AD567" s="918">
        <v>2.57</v>
      </c>
      <c r="AE567" s="918">
        <v>1.08</v>
      </c>
      <c r="AF567" s="918">
        <v>2.78</v>
      </c>
      <c r="AG567" s="918">
        <v>9.1</v>
      </c>
      <c r="AH567" s="918">
        <v>-49.4</v>
      </c>
      <c r="AI567" s="918">
        <v>19.48</v>
      </c>
      <c r="AJ567" s="918">
        <v>-5.6000000000000005</v>
      </c>
      <c r="AK567" s="918">
        <v>11.5</v>
      </c>
      <c r="AL567" s="930">
        <v>1120</v>
      </c>
      <c r="AM567" s="924">
        <v>1.3</v>
      </c>
      <c r="AN567" s="918">
        <v>0.61</v>
      </c>
      <c r="AO567" s="804">
        <f t="shared" si="145"/>
        <v>-8.163172548256906</v>
      </c>
      <c r="AP567" s="805">
        <f t="shared" si="146"/>
        <v>21.359763231559604</v>
      </c>
      <c r="AQ567" s="938">
        <f t="shared" si="147"/>
        <v>90.990123616542462</v>
      </c>
      <c r="AR567" s="704">
        <f>INDEX(Historical!$C$7:$C$1439,MATCH(B567,Historical!$B$7:$B$1446,0))*IF(AH567="n/a",1.03,IF(AH567&lt;0,1.01,IF(AH567&gt;10,1.1,(1+AH567/100))))</f>
        <v>1.6563999999999999</v>
      </c>
      <c r="AS567" s="937">
        <f t="shared" si="148"/>
        <v>1.8220400000000001</v>
      </c>
      <c r="AT567" s="937">
        <f t="shared" ref="AT567:AV586" si="154">IF($AK567="n/a",1.03*AS567,IF($AK567&lt;0,1.01*AS567,IF($AK567&gt;10,1.1*AS567,(1+$AK567/100)*AS567)))</f>
        <v>2.0042440000000004</v>
      </c>
      <c r="AU567" s="937">
        <f t="shared" si="154"/>
        <v>2.2046684000000005</v>
      </c>
      <c r="AV567" s="937">
        <f t="shared" si="154"/>
        <v>2.4251352400000008</v>
      </c>
      <c r="AW567" s="704">
        <f t="shared" si="149"/>
        <v>10.112487640000003</v>
      </c>
      <c r="AX567" s="812">
        <f t="shared" si="150"/>
        <v>15.712379801118711</v>
      </c>
      <c r="AY567" s="997">
        <v>1.1599999999999999</v>
      </c>
      <c r="AZ567" s="924">
        <v>13.309999999999999</v>
      </c>
      <c r="BA567" s="924">
        <v>-33.06</v>
      </c>
      <c r="BB567" s="924">
        <v>-4.33</v>
      </c>
      <c r="BC567" s="924">
        <v>-16.18</v>
      </c>
      <c r="BE567" s="666">
        <v>2011</v>
      </c>
      <c r="BF567" s="948" t="e">
        <f>#VALUE!</f>
        <v>#VALUE!</v>
      </c>
      <c r="BG567" s="933">
        <v>4.1000000000000005</v>
      </c>
    </row>
    <row r="568" spans="1:59" ht="11.25" customHeight="1" x14ac:dyDescent="0.2">
      <c r="A568" s="932" t="s">
        <v>4087</v>
      </c>
      <c r="B568" s="927" t="s">
        <v>4088</v>
      </c>
      <c r="C568" s="994" t="s">
        <v>112</v>
      </c>
      <c r="D568" s="994" t="s">
        <v>213</v>
      </c>
      <c r="E568" s="794">
        <v>5</v>
      </c>
      <c r="F568" s="526">
        <v>867</v>
      </c>
      <c r="G568" s="526" t="s">
        <v>106</v>
      </c>
      <c r="H568" s="526" t="s">
        <v>106</v>
      </c>
      <c r="I568" s="926">
        <v>64.45</v>
      </c>
      <c r="J568" s="704">
        <f t="shared" si="138"/>
        <v>1.5515903801396431</v>
      </c>
      <c r="K568" s="929">
        <v>0.25</v>
      </c>
      <c r="L568" s="641">
        <v>4</v>
      </c>
      <c r="M568" s="695">
        <f t="shared" si="139"/>
        <v>1</v>
      </c>
      <c r="N568" s="923" t="s">
        <v>327</v>
      </c>
      <c r="O568" s="797">
        <v>0.24</v>
      </c>
      <c r="P568" s="917">
        <v>43529</v>
      </c>
      <c r="Q568" s="917">
        <v>43544</v>
      </c>
      <c r="R568" s="695">
        <f t="shared" si="140"/>
        <v>4.1666666666666705</v>
      </c>
      <c r="S568" s="761">
        <f>IF(INDEX(Historical!$D$7:$D$1439,MATCH(B568,Historical!$B$7:$B$1446,0))=0,"n/a",(INDEX(Historical!$C$7:$C$1439,MATCH(B568,Historical!$B$7:$B$1446,0))/INDEX(Historical!$D$7:$D$1439,MATCH(B568,Historical!$B$7:$B$1446,0))-1)*100)</f>
        <v>9.0909090909090828</v>
      </c>
      <c r="T568" s="761">
        <f>IF(INDEX(Historical!$F$7:$F$1432,MATCH(B568,Historical!$B$7:$B$1446,0))=0,"n/a",((INDEX(Historical!$C$7:$C$1439,MATCH(B568,Historical!$B$7:$B$1446,0))/INDEX(Historical!$F$7:$F$1432,MATCH(B568,Historical!$B$7:$B$1446,0)))^(1/3)-1)*100)</f>
        <v>6.2658569182611146</v>
      </c>
      <c r="U568" s="761" t="str">
        <f>IF(INDEX(Historical!$H$7:$H$1432,MATCH(B568,Historical!$B$7:$B$1446,0))=0,"n/a",((INDEX(Historical!$C$7:$C$1439,MATCH(B568,Historical!$B$7:$B$1446,0))/INDEX(Historical!$H$7:$H$1432,MATCH(B568,Historical!$B$7:$B$1446,0)))^(1/5)-1)*100)</f>
        <v>n/a</v>
      </c>
      <c r="V568" s="761" t="str">
        <f>IF(INDEX(Historical!$O$7:$O$1432,MATCH(B568,Historical!$B$7:$B$1446,0))=0,"n/a",((INDEX(Historical!$C$7:$C$1439,MATCH(B568,Historical!$B$7:$B$1446,0))/INDEX(Historical!$O$7:$O$1432,MATCH(B568,Historical!$B$7:$B$1446,0)))^(1/10)-1)*100)</f>
        <v>n/a</v>
      </c>
      <c r="W568" s="762" t="str">
        <f t="shared" si="141"/>
        <v>n/a</v>
      </c>
      <c r="X568" s="763" t="str">
        <f t="shared" si="142"/>
        <v>n/a</v>
      </c>
      <c r="Y568" s="928"/>
      <c r="Z568" s="704">
        <f t="shared" si="143"/>
        <v>80</v>
      </c>
      <c r="AA568" s="937">
        <f t="shared" si="144"/>
        <v>51.56</v>
      </c>
      <c r="AB568" s="641">
        <v>12</v>
      </c>
      <c r="AC568" s="918">
        <v>1.25</v>
      </c>
      <c r="AD568" s="918">
        <v>6.45</v>
      </c>
      <c r="AE568" s="918">
        <v>0.93</v>
      </c>
      <c r="AF568" s="918">
        <v>1.54</v>
      </c>
      <c r="AG568" s="918">
        <v>2.8000000000000003</v>
      </c>
      <c r="AH568" s="918">
        <v>-94.5</v>
      </c>
      <c r="AI568" s="918">
        <v>11.89</v>
      </c>
      <c r="AJ568" s="918">
        <v>1.7999999999999998</v>
      </c>
      <c r="AK568" s="918">
        <v>8</v>
      </c>
      <c r="AL568" s="930">
        <v>1430</v>
      </c>
      <c r="AM568" s="924">
        <v>1.6</v>
      </c>
      <c r="AN568" s="918">
        <v>0.54</v>
      </c>
      <c r="AO568" s="804" t="str">
        <f t="shared" si="145"/>
        <v>n/a</v>
      </c>
      <c r="AP568" s="805" t="str">
        <f t="shared" si="146"/>
        <v>n/a</v>
      </c>
      <c r="AQ568" s="938">
        <f t="shared" si="147"/>
        <v>87.856209787048442</v>
      </c>
      <c r="AR568" s="704">
        <f>INDEX(Historical!$C$7:$C$1439,MATCH(B568,Historical!$B$7:$B$1446,0))*IF(AH568="n/a",1.03,IF(AH568&lt;0,1.01,IF(AH568&gt;10,1.1,(1+AH568/100))))</f>
        <v>0.96960000000000002</v>
      </c>
      <c r="AS568" s="937">
        <f t="shared" si="148"/>
        <v>1.0665600000000002</v>
      </c>
      <c r="AT568" s="937">
        <f t="shared" si="154"/>
        <v>1.1518848000000004</v>
      </c>
      <c r="AU568" s="937">
        <f t="shared" si="154"/>
        <v>1.2440355840000006</v>
      </c>
      <c r="AV568" s="937">
        <f t="shared" si="154"/>
        <v>1.3435584307200008</v>
      </c>
      <c r="AW568" s="704">
        <f t="shared" si="149"/>
        <v>5.7756388147200015</v>
      </c>
      <c r="AX568" s="812">
        <f t="shared" si="150"/>
        <v>8.9614256240806842</v>
      </c>
      <c r="AY568" s="997">
        <v>1.57</v>
      </c>
      <c r="AZ568" s="924">
        <v>16.170000000000002</v>
      </c>
      <c r="BA568" s="924">
        <v>-20.100000000000001</v>
      </c>
      <c r="BB568" s="924">
        <v>-3.42</v>
      </c>
      <c r="BC568" s="924">
        <v>-6.660000000000001</v>
      </c>
      <c r="BE568" s="666">
        <v>2015</v>
      </c>
      <c r="BF568" s="948" t="e">
        <f>#VALUE!</f>
        <v>#VALUE!</v>
      </c>
      <c r="BG568" s="933">
        <v>1.4000000000000001</v>
      </c>
    </row>
    <row r="569" spans="1:59" s="840" customFormat="1" ht="11.25" customHeight="1" x14ac:dyDescent="0.2">
      <c r="A569" s="819" t="s">
        <v>1516</v>
      </c>
      <c r="B569" s="848" t="s">
        <v>1517</v>
      </c>
      <c r="C569" s="994" t="s">
        <v>108</v>
      </c>
      <c r="D569" s="994" t="s">
        <v>4376</v>
      </c>
      <c r="E569" s="820">
        <v>10</v>
      </c>
      <c r="F569" s="526">
        <v>344</v>
      </c>
      <c r="G569" s="1151" t="s">
        <v>106</v>
      </c>
      <c r="H569" s="1151" t="s">
        <v>106</v>
      </c>
      <c r="I569" s="821">
        <v>34.42</v>
      </c>
      <c r="J569" s="822">
        <f t="shared" si="138"/>
        <v>3.4863451481696686</v>
      </c>
      <c r="K569" s="823">
        <v>0.3</v>
      </c>
      <c r="L569" s="824">
        <v>4</v>
      </c>
      <c r="M569" s="825">
        <f t="shared" si="139"/>
        <v>1.2</v>
      </c>
      <c r="N569" s="826" t="s">
        <v>595</v>
      </c>
      <c r="O569" s="827">
        <v>0.27</v>
      </c>
      <c r="P569" s="828">
        <v>43537</v>
      </c>
      <c r="Q569" s="828">
        <v>43546</v>
      </c>
      <c r="R569" s="825">
        <f t="shared" si="140"/>
        <v>11.1111111111111</v>
      </c>
      <c r="S569" s="761">
        <f>IF(INDEX(Historical!$D$7:$D$1439,MATCH(B569,Historical!$B$7:$B$1446,0))=0,"n/a",(INDEX(Historical!$C$7:$C$1439,MATCH(B569,Historical!$B$7:$B$1446,0))/INDEX(Historical!$D$7:$D$1439,MATCH(B569,Historical!$B$7:$B$1446,0))-1)*100)</f>
        <v>18.604651162790709</v>
      </c>
      <c r="T569" s="761">
        <f>IF(INDEX(Historical!$F$7:$F$1432,MATCH(B569,Historical!$B$7:$B$1446,0))=0,"n/a",((INDEX(Historical!$C$7:$C$1439,MATCH(B569,Historical!$B$7:$B$1446,0))/INDEX(Historical!$F$7:$F$1432,MATCH(B569,Historical!$B$7:$B$1446,0)))^(1/3)-1)*100)</f>
        <v>11.290002117788411</v>
      </c>
      <c r="U569" s="761">
        <f>IF(INDEX(Historical!$H$7:$H$1432,MATCH(B569,Historical!$B$7:$B$1446,0))=0,"n/a",((INDEX(Historical!$C$7:$C$1439,MATCH(B569,Historical!$B$7:$B$1446,0))/INDEX(Historical!$H$7:$H$1432,MATCH(B569,Historical!$B$7:$B$1446,0)))^(1/5)-1)*100)</f>
        <v>9.7700948713745017</v>
      </c>
      <c r="V569" s="761">
        <f>IF(INDEX(Historical!$O$7:$O$1432,MATCH(B569,Historical!$B$7:$B$1446,0))=0,"n/a",((INDEX(Historical!$C$7:$C$1439,MATCH(B569,Historical!$B$7:$B$1446,0))/INDEX(Historical!$O$7:$O$1432,MATCH(B569,Historical!$B$7:$B$1446,0)))^(1/10)-1)*100)</f>
        <v>4.4493216110784273</v>
      </c>
      <c r="W569" s="829">
        <f t="shared" si="141"/>
        <v>2.1958616898018359</v>
      </c>
      <c r="X569" s="830">
        <f t="shared" si="142"/>
        <v>1.1494229260440589</v>
      </c>
      <c r="Y569" s="848"/>
      <c r="Z569" s="822">
        <f t="shared" si="143"/>
        <v>42.857142857142861</v>
      </c>
      <c r="AA569" s="832">
        <f t="shared" si="144"/>
        <v>12.292857142857144</v>
      </c>
      <c r="AB569" s="824">
        <v>12</v>
      </c>
      <c r="AC569" s="833">
        <v>2.8</v>
      </c>
      <c r="AD569" s="833" t="s">
        <v>137</v>
      </c>
      <c r="AE569" s="833">
        <v>3.89</v>
      </c>
      <c r="AF569" s="833">
        <v>1.1499999999999999</v>
      </c>
      <c r="AG569" s="833">
        <v>10</v>
      </c>
      <c r="AH569" s="833">
        <v>23.3</v>
      </c>
      <c r="AI569" s="833">
        <v>4.24</v>
      </c>
      <c r="AJ569" s="833">
        <v>8.5</v>
      </c>
      <c r="AK569" s="833" t="s">
        <v>137</v>
      </c>
      <c r="AL569" s="834">
        <v>249.54</v>
      </c>
      <c r="AM569" s="835">
        <v>0.8</v>
      </c>
      <c r="AN569" s="833">
        <v>0.05</v>
      </c>
      <c r="AO569" s="836">
        <f t="shared" si="145"/>
        <v>0.9635828766870258</v>
      </c>
      <c r="AP569" s="837">
        <f t="shared" si="146"/>
        <v>13.25644001954417</v>
      </c>
      <c r="AQ569" s="838">
        <f t="shared" si="147"/>
        <v>-20.734522817207022</v>
      </c>
      <c r="AR569" s="704">
        <f>INDEX(Historical!$C$7:$C$1439,MATCH(B569,Historical!$B$7:$B$1446,0))*IF(AH569="n/a",1.03,IF(AH569&lt;0,1.01,IF(AH569&gt;10,1.1,(1+AH569/100))))</f>
        <v>1.1220000000000001</v>
      </c>
      <c r="AS569" s="832">
        <f t="shared" si="148"/>
        <v>1.1695728000000001</v>
      </c>
      <c r="AT569" s="832">
        <f t="shared" si="154"/>
        <v>1.2046599840000001</v>
      </c>
      <c r="AU569" s="832">
        <f t="shared" si="154"/>
        <v>1.2407997835200002</v>
      </c>
      <c r="AV569" s="832">
        <f t="shared" si="154"/>
        <v>1.2780237770256002</v>
      </c>
      <c r="AW569" s="822">
        <f t="shared" si="149"/>
        <v>6.0150563445456005</v>
      </c>
      <c r="AX569" s="839">
        <f t="shared" si="150"/>
        <v>17.475468752311446</v>
      </c>
      <c r="AY569" s="998">
        <v>0.72</v>
      </c>
      <c r="AZ569" s="835">
        <v>16.05</v>
      </c>
      <c r="BA569" s="835">
        <v>-24.19</v>
      </c>
      <c r="BB569" s="835">
        <v>-5.0299999999999994</v>
      </c>
      <c r="BC569" s="835">
        <v>-10.56</v>
      </c>
      <c r="BD569" s="964"/>
      <c r="BE569" s="666">
        <v>2010</v>
      </c>
      <c r="BF569" s="948" t="e">
        <f>#VALUE!</f>
        <v>#VALUE!</v>
      </c>
      <c r="BG569" s="895">
        <v>1.3</v>
      </c>
    </row>
    <row r="570" spans="1:59" ht="11.25" customHeight="1" x14ac:dyDescent="0.2">
      <c r="A570" s="630" t="s">
        <v>1504</v>
      </c>
      <c r="B570" s="927" t="s">
        <v>1505</v>
      </c>
      <c r="C570" s="994" t="s">
        <v>108</v>
      </c>
      <c r="D570" s="994" t="s">
        <v>4360</v>
      </c>
      <c r="E570" s="795">
        <v>6</v>
      </c>
      <c r="F570" s="526">
        <v>699</v>
      </c>
      <c r="G570" s="526" t="s">
        <v>106</v>
      </c>
      <c r="H570" s="526" t="s">
        <v>106</v>
      </c>
      <c r="I570" s="926">
        <v>16.91</v>
      </c>
      <c r="J570" s="704">
        <f t="shared" si="138"/>
        <v>11.827321111768184</v>
      </c>
      <c r="K570" s="929">
        <v>0.5</v>
      </c>
      <c r="L570" s="641">
        <v>4</v>
      </c>
      <c r="M570" s="695">
        <f t="shared" si="139"/>
        <v>2</v>
      </c>
      <c r="N570" s="923" t="s">
        <v>280</v>
      </c>
      <c r="O570" s="797">
        <v>0.48</v>
      </c>
      <c r="P570" s="919">
        <v>42915</v>
      </c>
      <c r="Q570" s="919">
        <v>42944</v>
      </c>
      <c r="R570" s="695">
        <f t="shared" si="140"/>
        <v>4.1666666666666705</v>
      </c>
      <c r="S570" s="761">
        <f>IF(INDEX(Historical!$D$7:$D$1439,MATCH(B570,Historical!$B$7:$B$1446,0))=0,"n/a",(INDEX(Historical!$C$7:$C$1439,MATCH(B570,Historical!$B$7:$B$1446,0))/INDEX(Historical!$D$7:$D$1439,MATCH(B570,Historical!$B$7:$B$1446,0))-1)*100)</f>
        <v>3.0927835051546504</v>
      </c>
      <c r="T570" s="761">
        <f>IF(INDEX(Historical!$F$7:$F$1432,MATCH(B570,Historical!$B$7:$B$1446,0))=0,"n/a",((INDEX(Historical!$C$7:$C$1439,MATCH(B570,Historical!$B$7:$B$1446,0))/INDEX(Historical!$F$7:$F$1432,MATCH(B570,Historical!$B$7:$B$1446,0)))^(1/3)-1)*100)</f>
        <v>6.1951073254973732</v>
      </c>
      <c r="U570" s="761">
        <f>IF(INDEX(Historical!$H$7:$H$1432,MATCH(B570,Historical!$B$7:$B$1446,0))=0,"n/a",((INDEX(Historical!$C$7:$C$1439,MATCH(B570,Historical!$B$7:$B$1446,0))/INDEX(Historical!$H$7:$H$1432,MATCH(B570,Historical!$B$7:$B$1446,0)))^(1/5)-1)*100)</f>
        <v>32.485022284631285</v>
      </c>
      <c r="V570" s="761" t="str">
        <f>IF(INDEX(Historical!$O$7:$O$1432,MATCH(B570,Historical!$B$7:$B$1446,0))=0,"n/a",((INDEX(Historical!$C$7:$C$1439,MATCH(B570,Historical!$B$7:$B$1446,0))/INDEX(Historical!$O$7:$O$1432,MATCH(B570,Historical!$B$7:$B$1446,0)))^(1/10)-1)*100)</f>
        <v>n/a</v>
      </c>
      <c r="W570" s="762" t="str">
        <f t="shared" si="141"/>
        <v>n/a</v>
      </c>
      <c r="X570" s="763">
        <f t="shared" si="142"/>
        <v>5.1563527435922678</v>
      </c>
      <c r="Y570" s="729" t="s">
        <v>4432</v>
      </c>
      <c r="Z570" s="704">
        <f t="shared" si="143"/>
        <v>69.686411149825773</v>
      </c>
      <c r="AA570" s="937">
        <f t="shared" si="144"/>
        <v>5.8919860627177698</v>
      </c>
      <c r="AB570" s="641">
        <v>12</v>
      </c>
      <c r="AC570" s="918">
        <v>2.87</v>
      </c>
      <c r="AD570" s="918" t="s">
        <v>137</v>
      </c>
      <c r="AE570" s="918">
        <v>3.15</v>
      </c>
      <c r="AF570" s="918">
        <v>1.01</v>
      </c>
      <c r="AG570" s="918">
        <v>16.7</v>
      </c>
      <c r="AH570" s="918">
        <v>-9.7000000000000011</v>
      </c>
      <c r="AI570" s="918">
        <v>3.51</v>
      </c>
      <c r="AJ570" s="918">
        <v>6.3</v>
      </c>
      <c r="AK570" s="918">
        <v>-7.31</v>
      </c>
      <c r="AL570" s="930">
        <v>7050</v>
      </c>
      <c r="AM570" s="924">
        <v>0.3</v>
      </c>
      <c r="AN570" s="918">
        <v>3.78</v>
      </c>
      <c r="AO570" s="804">
        <f t="shared" si="145"/>
        <v>38.4203573336817</v>
      </c>
      <c r="AP570" s="805">
        <f t="shared" si="146"/>
        <v>44.31234339639947</v>
      </c>
      <c r="AQ570" s="938">
        <f t="shared" si="147"/>
        <v>-48.571923261294337</v>
      </c>
      <c r="AR570" s="704">
        <f>INDEX(Historical!$C$7:$C$1439,MATCH(B570,Historical!$B$7:$B$1446,0))*IF(AH570="n/a",1.03,IF(AH570&lt;0,1.01,IF(AH570&gt;10,1.1,(1+AH570/100))))</f>
        <v>2.02</v>
      </c>
      <c r="AS570" s="937">
        <f t="shared" si="148"/>
        <v>2.0909019999999998</v>
      </c>
      <c r="AT570" s="937">
        <f t="shared" si="154"/>
        <v>2.1118110199999998</v>
      </c>
      <c r="AU570" s="937">
        <f t="shared" si="154"/>
        <v>2.1329291302</v>
      </c>
      <c r="AV570" s="937">
        <f t="shared" si="154"/>
        <v>2.154258421502</v>
      </c>
      <c r="AW570" s="704">
        <f t="shared" si="149"/>
        <v>10.509900571701998</v>
      </c>
      <c r="AX570" s="812">
        <f t="shared" si="150"/>
        <v>62.151984457137779</v>
      </c>
      <c r="AY570" s="997">
        <v>1.1100000000000001</v>
      </c>
      <c r="AZ570" s="924">
        <v>22.009999999999998</v>
      </c>
      <c r="BA570" s="924">
        <v>-9.7900000000000009</v>
      </c>
      <c r="BB570" s="924">
        <v>1.27</v>
      </c>
      <c r="BC570" s="924">
        <v>-2.1399999999999997</v>
      </c>
      <c r="BE570" s="666">
        <v>2014</v>
      </c>
      <c r="BF570" s="948" t="e">
        <f>#VALUE!</f>
        <v>#VALUE!</v>
      </c>
      <c r="BG570" s="933">
        <v>3.5999999999999996</v>
      </c>
    </row>
    <row r="571" spans="1:59" ht="11.25" customHeight="1" x14ac:dyDescent="0.2">
      <c r="A571" s="537" t="s">
        <v>1334</v>
      </c>
      <c r="B571" s="927" t="s">
        <v>1335</v>
      </c>
      <c r="C571" s="994" t="s">
        <v>112</v>
      </c>
      <c r="D571" s="994" t="s">
        <v>4399</v>
      </c>
      <c r="E571" s="794">
        <v>9</v>
      </c>
      <c r="F571" s="526">
        <v>448</v>
      </c>
      <c r="G571" s="526" t="s">
        <v>106</v>
      </c>
      <c r="H571" s="526" t="s">
        <v>106</v>
      </c>
      <c r="I571" s="926">
        <v>123.66</v>
      </c>
      <c r="J571" s="704">
        <f t="shared" si="138"/>
        <v>0.97040271712760784</v>
      </c>
      <c r="K571" s="929">
        <v>0.3</v>
      </c>
      <c r="L571" s="641">
        <v>4</v>
      </c>
      <c r="M571" s="695">
        <f t="shared" si="139"/>
        <v>1.2</v>
      </c>
      <c r="N571" s="923" t="s">
        <v>610</v>
      </c>
      <c r="O571" s="797">
        <v>0.2</v>
      </c>
      <c r="P571" s="917">
        <v>43537</v>
      </c>
      <c r="Q571" s="917">
        <v>43552</v>
      </c>
      <c r="R571" s="695">
        <f t="shared" si="140"/>
        <v>49.999999999999986</v>
      </c>
      <c r="S571" s="761">
        <f>IF(INDEX(Historical!$D$7:$D$1439,MATCH(B571,Historical!$B$7:$B$1446,0))=0,"n/a",(INDEX(Historical!$C$7:$C$1439,MATCH(B571,Historical!$B$7:$B$1446,0))/INDEX(Historical!$D$7:$D$1439,MATCH(B571,Historical!$B$7:$B$1446,0))-1)*100)</f>
        <v>39.130434782608717</v>
      </c>
      <c r="T571" s="761">
        <f>IF(INDEX(Historical!$F$7:$F$1432,MATCH(B571,Historical!$B$7:$B$1446,0))=0,"n/a",((INDEX(Historical!$C$7:$C$1439,MATCH(B571,Historical!$B$7:$B$1446,0))/INDEX(Historical!$F$7:$F$1432,MATCH(B571,Historical!$B$7:$B$1446,0)))^(1/3)-1)*100)</f>
        <v>23.47158379972165</v>
      </c>
      <c r="U571" s="761">
        <f>IF(INDEX(Historical!$H$7:$H$1432,MATCH(B571,Historical!$B$7:$B$1446,0))=0,"n/a",((INDEX(Historical!$C$7:$C$1439,MATCH(B571,Historical!$B$7:$B$1446,0))/INDEX(Historical!$H$7:$H$1432,MATCH(B571,Historical!$B$7:$B$1446,0)))^(1/5)-1)*100)</f>
        <v>18.664882623542333</v>
      </c>
      <c r="V571" s="761">
        <f>IF(INDEX(Historical!$O$7:$O$1432,MATCH(B571,Historical!$B$7:$B$1446,0))=0,"n/a",((INDEX(Historical!$C$7:$C$1439,MATCH(B571,Historical!$B$7:$B$1446,0))/INDEX(Historical!$O$7:$O$1432,MATCH(B571,Historical!$B$7:$B$1446,0)))^(1/10)-1)*100)</f>
        <v>12.79448730054995</v>
      </c>
      <c r="W571" s="762">
        <f t="shared" si="141"/>
        <v>1.4588222400080115</v>
      </c>
      <c r="X571" s="763">
        <f t="shared" si="142"/>
        <v>0.88880393445439676</v>
      </c>
      <c r="Y571" s="715"/>
      <c r="Z571" s="704">
        <f t="shared" si="143"/>
        <v>37.267080745341616</v>
      </c>
      <c r="AA571" s="937">
        <f t="shared" si="144"/>
        <v>38.403726708074529</v>
      </c>
      <c r="AB571" s="641">
        <v>12</v>
      </c>
      <c r="AC571" s="918">
        <v>3.22</v>
      </c>
      <c r="AD571" s="918">
        <v>2.13</v>
      </c>
      <c r="AE571" s="918">
        <v>1.39</v>
      </c>
      <c r="AF571" s="918">
        <v>65.08</v>
      </c>
      <c r="AG571" s="920">
        <v>118.6</v>
      </c>
      <c r="AH571" s="918">
        <v>55.800000000000004</v>
      </c>
      <c r="AI571" s="918">
        <v>19.25</v>
      </c>
      <c r="AJ571" s="918">
        <v>21</v>
      </c>
      <c r="AK571" s="918">
        <v>18</v>
      </c>
      <c r="AL571" s="930">
        <v>5330</v>
      </c>
      <c r="AM571" s="924">
        <v>2.5</v>
      </c>
      <c r="AN571" s="918">
        <v>1.86</v>
      </c>
      <c r="AO571" s="804">
        <f t="shared" si="145"/>
        <v>-18.768441367404588</v>
      </c>
      <c r="AP571" s="805">
        <f t="shared" si="146"/>
        <v>19.635285340669942</v>
      </c>
      <c r="AQ571" s="938">
        <f t="shared" si="147"/>
        <v>953.9480345953159</v>
      </c>
      <c r="AR571" s="704">
        <f>INDEX(Historical!$C$7:$C$1439,MATCH(B571,Historical!$B$7:$B$1446,0))*IF(AH571="n/a",1.03,IF(AH571&lt;0,1.01,IF(AH571&gt;10,1.1,(1+AH571/100))))</f>
        <v>0.88000000000000012</v>
      </c>
      <c r="AS571" s="937">
        <f t="shared" si="148"/>
        <v>0.96800000000000019</v>
      </c>
      <c r="AT571" s="937">
        <f t="shared" si="154"/>
        <v>1.0648000000000002</v>
      </c>
      <c r="AU571" s="937">
        <f t="shared" si="154"/>
        <v>1.1712800000000003</v>
      </c>
      <c r="AV571" s="937">
        <f t="shared" si="154"/>
        <v>1.2884080000000004</v>
      </c>
      <c r="AW571" s="704">
        <f t="shared" si="149"/>
        <v>5.3724880000000015</v>
      </c>
      <c r="AX571" s="812">
        <f t="shared" si="150"/>
        <v>4.3445641274462252</v>
      </c>
      <c r="AY571" s="997">
        <v>1.0900000000000001</v>
      </c>
      <c r="AZ571" s="924">
        <v>84.570000000000007</v>
      </c>
      <c r="BA571" s="924">
        <v>-6.67</v>
      </c>
      <c r="BB571" s="924">
        <v>4.7</v>
      </c>
      <c r="BC571" s="924">
        <v>14.580000000000002</v>
      </c>
      <c r="BE571" s="666">
        <v>2011</v>
      </c>
      <c r="BF571" s="948" t="e">
        <f>#VALUE!</f>
        <v>#VALUE!</v>
      </c>
      <c r="BG571" s="933">
        <v>11.899999999999999</v>
      </c>
    </row>
    <row r="572" spans="1:59" ht="11.25" customHeight="1" x14ac:dyDescent="0.2">
      <c r="A572" s="611" t="s">
        <v>1502</v>
      </c>
      <c r="B572" s="927" t="s">
        <v>1503</v>
      </c>
      <c r="C572" s="994" t="s">
        <v>4227</v>
      </c>
      <c r="D572" s="994" t="s">
        <v>4355</v>
      </c>
      <c r="E572" s="794">
        <v>6</v>
      </c>
      <c r="F572" s="526">
        <v>728</v>
      </c>
      <c r="G572" s="526" t="s">
        <v>106</v>
      </c>
      <c r="H572" s="526" t="s">
        <v>106</v>
      </c>
      <c r="I572" s="926">
        <v>69.34</v>
      </c>
      <c r="J572" s="704">
        <f t="shared" si="138"/>
        <v>2.3074704355350448</v>
      </c>
      <c r="K572" s="929">
        <v>0.4</v>
      </c>
      <c r="L572" s="641">
        <v>4</v>
      </c>
      <c r="M572" s="695">
        <f t="shared" si="139"/>
        <v>1.6</v>
      </c>
      <c r="N572" s="923" t="s">
        <v>285</v>
      </c>
      <c r="O572" s="797">
        <v>0.2</v>
      </c>
      <c r="P572" s="917">
        <v>43286</v>
      </c>
      <c r="Q572" s="917">
        <v>43307</v>
      </c>
      <c r="R572" s="695">
        <f t="shared" si="140"/>
        <v>100</v>
      </c>
      <c r="S572" s="761">
        <f>IF(INDEX(Historical!$D$7:$D$1439,MATCH(B572,Historical!$B$7:$B$1446,0))=0,"n/a",(INDEX(Historical!$C$7:$C$1439,MATCH(B572,Historical!$B$7:$B$1446,0))/INDEX(Historical!$D$7:$D$1439,MATCH(B572,Historical!$B$7:$B$1446,0))-1)*100)</f>
        <v>53.846153846153832</v>
      </c>
      <c r="T572" s="761">
        <f>IF(INDEX(Historical!$F$7:$F$1432,MATCH(B572,Historical!$B$7:$B$1446,0))=0,"n/a",((INDEX(Historical!$C$7:$C$1439,MATCH(B572,Historical!$B$7:$B$1446,0))/INDEX(Historical!$F$7:$F$1432,MATCH(B572,Historical!$B$7:$B$1446,0)))^(1/3)-1)*100)</f>
        <v>20.25709773288682</v>
      </c>
      <c r="U572" s="761">
        <f>IF(INDEX(Historical!$H$7:$H$1432,MATCH(B572,Historical!$B$7:$B$1446,0))=0,"n/a",((INDEX(Historical!$C$7:$C$1439,MATCH(B572,Historical!$B$7:$B$1446,0))/INDEX(Historical!$H$7:$H$1432,MATCH(B572,Historical!$B$7:$B$1446,0)))^(1/5)-1)*100)</f>
        <v>31.95079107728942</v>
      </c>
      <c r="V572" s="761" t="str">
        <f>IF(INDEX(Historical!$O$7:$O$1432,MATCH(B572,Historical!$B$7:$B$1446,0))=0,"n/a",((INDEX(Historical!$C$7:$C$1439,MATCH(B572,Historical!$B$7:$B$1446,0))/INDEX(Historical!$O$7:$O$1432,MATCH(B572,Historical!$B$7:$B$1446,0)))^(1/10)-1)*100)</f>
        <v>n/a</v>
      </c>
      <c r="W572" s="762" t="str">
        <f t="shared" si="141"/>
        <v>n/a</v>
      </c>
      <c r="X572" s="763">
        <f t="shared" si="142"/>
        <v>1.6136763170348192</v>
      </c>
      <c r="Y572" s="729"/>
      <c r="Z572" s="704">
        <f t="shared" si="143"/>
        <v>41.450777202072544</v>
      </c>
      <c r="AA572" s="937">
        <f t="shared" si="144"/>
        <v>17.963730569948186</v>
      </c>
      <c r="AB572" s="641">
        <v>4</v>
      </c>
      <c r="AC572" s="918">
        <v>3.86</v>
      </c>
      <c r="AD572" s="918">
        <v>1.06</v>
      </c>
      <c r="AE572" s="918">
        <v>2.87</v>
      </c>
      <c r="AF572" s="918">
        <v>14.09</v>
      </c>
      <c r="AG572" s="918">
        <v>60</v>
      </c>
      <c r="AH572" s="918">
        <v>86.8</v>
      </c>
      <c r="AI572" s="918">
        <v>9.81</v>
      </c>
      <c r="AJ572" s="918">
        <v>19.8</v>
      </c>
      <c r="AK572" s="918">
        <v>16.950000000000003</v>
      </c>
      <c r="AL572" s="930">
        <v>17810</v>
      </c>
      <c r="AM572" s="924">
        <v>0.18</v>
      </c>
      <c r="AN572" s="918">
        <v>1.39</v>
      </c>
      <c r="AO572" s="804">
        <f t="shared" si="145"/>
        <v>16.294530942876275</v>
      </c>
      <c r="AP572" s="805">
        <f t="shared" si="146"/>
        <v>34.258261512824461</v>
      </c>
      <c r="AQ572" s="938">
        <f t="shared" si="147"/>
        <v>235.39957180822725</v>
      </c>
      <c r="AR572" s="704">
        <f>INDEX(Historical!$C$7:$C$1439,MATCH(B572,Historical!$B$7:$B$1446,0))*IF(AH572="n/a",1.03,IF(AH572&lt;0,1.01,IF(AH572&gt;10,1.1,(1+AH572/100))))</f>
        <v>1.32</v>
      </c>
      <c r="AS572" s="937">
        <f t="shared" si="148"/>
        <v>1.4494920000000002</v>
      </c>
      <c r="AT572" s="937">
        <f t="shared" si="154"/>
        <v>1.5944412000000003</v>
      </c>
      <c r="AU572" s="937">
        <f t="shared" si="154"/>
        <v>1.7538853200000004</v>
      </c>
      <c r="AV572" s="937">
        <f t="shared" si="154"/>
        <v>1.9292738520000006</v>
      </c>
      <c r="AW572" s="704">
        <f t="shared" si="149"/>
        <v>8.0470923720000016</v>
      </c>
      <c r="AX572" s="812">
        <f t="shared" si="150"/>
        <v>11.605267337755986</v>
      </c>
      <c r="AY572" s="997">
        <v>1.39</v>
      </c>
      <c r="AZ572" s="924">
        <v>27.229999999999997</v>
      </c>
      <c r="BA572" s="924">
        <v>-21.279999999999998</v>
      </c>
      <c r="BB572" s="924">
        <v>6.16</v>
      </c>
      <c r="BC572" s="924">
        <v>-5.57</v>
      </c>
      <c r="BE572" s="666">
        <v>2013</v>
      </c>
      <c r="BF572" s="948" t="e">
        <f>#VALUE!</f>
        <v>#VALUE!</v>
      </c>
      <c r="BG572" s="933">
        <v>11.600000000000001</v>
      </c>
    </row>
    <row r="573" spans="1:59" ht="11.25" customHeight="1" x14ac:dyDescent="0.2">
      <c r="A573" s="611" t="s">
        <v>1512</v>
      </c>
      <c r="B573" s="927" t="s">
        <v>1513</v>
      </c>
      <c r="C573" s="994" t="s">
        <v>108</v>
      </c>
      <c r="D573" s="994" t="s">
        <v>4372</v>
      </c>
      <c r="E573" s="794">
        <v>8</v>
      </c>
      <c r="F573" s="526">
        <v>579</v>
      </c>
      <c r="G573" s="526" t="s">
        <v>106</v>
      </c>
      <c r="H573" s="526" t="s">
        <v>106</v>
      </c>
      <c r="I573" s="926">
        <v>90.41</v>
      </c>
      <c r="J573" s="704">
        <f t="shared" si="138"/>
        <v>2.6545736091140357</v>
      </c>
      <c r="K573" s="929">
        <v>0.6</v>
      </c>
      <c r="L573" s="641">
        <v>4</v>
      </c>
      <c r="M573" s="695">
        <f t="shared" si="139"/>
        <v>2.4</v>
      </c>
      <c r="N573" s="923" t="s">
        <v>146</v>
      </c>
      <c r="O573" s="797">
        <v>0.55000000000000004</v>
      </c>
      <c r="P573" s="917">
        <v>43531</v>
      </c>
      <c r="Q573" s="917">
        <v>43556</v>
      </c>
      <c r="R573" s="695">
        <f t="shared" si="140"/>
        <v>9.0909090909090793</v>
      </c>
      <c r="S573" s="761">
        <f>IF(INDEX(Historical!$D$7:$D$1439,MATCH(B573,Historical!$B$7:$B$1446,0))=0,"n/a",(INDEX(Historical!$C$7:$C$1439,MATCH(B573,Historical!$B$7:$B$1446,0))/INDEX(Historical!$D$7:$D$1439,MATCH(B573,Historical!$B$7:$B$1446,0))-1)*100)</f>
        <v>24.358974358974361</v>
      </c>
      <c r="T573" s="761">
        <f>IF(INDEX(Historical!$F$7:$F$1432,MATCH(B573,Historical!$B$7:$B$1446,0))=0,"n/a",((INDEX(Historical!$C$7:$C$1439,MATCH(B573,Historical!$B$7:$B$1446,0))/INDEX(Historical!$F$7:$F$1432,MATCH(B573,Historical!$B$7:$B$1446,0)))^(1/3)-1)*100)</f>
        <v>12.023089984572778</v>
      </c>
      <c r="U573" s="761">
        <f>IF(INDEX(Historical!$H$7:$H$1432,MATCH(B573,Historical!$B$7:$B$1446,0))=0,"n/a",((INDEX(Historical!$C$7:$C$1439,MATCH(B573,Historical!$B$7:$B$1446,0))/INDEX(Historical!$H$7:$H$1432,MATCH(B573,Historical!$B$7:$B$1446,0)))^(1/5)-1)*100)</f>
        <v>9.7206520442751021</v>
      </c>
      <c r="V573" s="761">
        <f>IF(INDEX(Historical!$O$7:$O$1432,MATCH(B573,Historical!$B$7:$B$1446,0))=0,"n/a",((INDEX(Historical!$C$7:$C$1439,MATCH(B573,Historical!$B$7:$B$1446,0))/INDEX(Historical!$O$7:$O$1432,MATCH(B573,Historical!$B$7:$B$1446,0)))^(1/10)-1)*100)</f>
        <v>5.6472922994543762</v>
      </c>
      <c r="W573" s="762">
        <f t="shared" si="141"/>
        <v>1.7212942997858074</v>
      </c>
      <c r="X573" s="763">
        <f t="shared" si="142"/>
        <v>0.56515418862064548</v>
      </c>
      <c r="Y573" s="718"/>
      <c r="Z573" s="704">
        <f t="shared" si="143"/>
        <v>36.253776435045317</v>
      </c>
      <c r="AA573" s="937">
        <f t="shared" si="144"/>
        <v>13.657099697885196</v>
      </c>
      <c r="AB573" s="641">
        <v>12</v>
      </c>
      <c r="AC573" s="918">
        <v>6.62</v>
      </c>
      <c r="AD573" s="918">
        <v>0.96</v>
      </c>
      <c r="AE573" s="918">
        <v>3.22</v>
      </c>
      <c r="AF573" s="918">
        <v>2.0699999999999998</v>
      </c>
      <c r="AG573" s="918">
        <v>15.7</v>
      </c>
      <c r="AH573" s="918">
        <v>41</v>
      </c>
      <c r="AI573" s="918">
        <v>10.76</v>
      </c>
      <c r="AJ573" s="918">
        <v>17.2</v>
      </c>
      <c r="AK573" s="918">
        <v>14.219999999999999</v>
      </c>
      <c r="AL573" s="930">
        <v>20670</v>
      </c>
      <c r="AM573" s="924">
        <v>0.4</v>
      </c>
      <c r="AN573" s="920">
        <v>12.32</v>
      </c>
      <c r="AO573" s="804">
        <f t="shared" si="145"/>
        <v>-1.2818740444960586</v>
      </c>
      <c r="AP573" s="805">
        <f t="shared" si="146"/>
        <v>12.375225653389137</v>
      </c>
      <c r="AQ573" s="938">
        <f t="shared" si="147"/>
        <v>12.09162199760685</v>
      </c>
      <c r="AR573" s="704">
        <f>INDEX(Historical!$C$7:$C$1439,MATCH(B573,Historical!$B$7:$B$1446,0))*IF(AH573="n/a",1.03,IF(AH573&lt;0,1.01,IF(AH573&gt;10,1.1,(1+AH573/100))))</f>
        <v>2.1339999999999999</v>
      </c>
      <c r="AS573" s="937">
        <f t="shared" si="148"/>
        <v>2.3473999999999999</v>
      </c>
      <c r="AT573" s="937">
        <f t="shared" si="154"/>
        <v>2.5821400000000003</v>
      </c>
      <c r="AU573" s="937">
        <f t="shared" si="154"/>
        <v>2.8403540000000005</v>
      </c>
      <c r="AV573" s="937">
        <f t="shared" si="154"/>
        <v>3.124389400000001</v>
      </c>
      <c r="AW573" s="704">
        <f t="shared" si="149"/>
        <v>13.028283400000003</v>
      </c>
      <c r="AX573" s="812">
        <f t="shared" si="150"/>
        <v>14.410223869041038</v>
      </c>
      <c r="AY573" s="997">
        <v>1.08</v>
      </c>
      <c r="AZ573" s="924">
        <v>19.02</v>
      </c>
      <c r="BA573" s="924">
        <v>-21.8</v>
      </c>
      <c r="BB573" s="924">
        <v>-0.86999999999999988</v>
      </c>
      <c r="BC573" s="924">
        <v>-7.4700000000000006</v>
      </c>
      <c r="BE573" s="666">
        <v>2012</v>
      </c>
      <c r="BF573" s="948" t="e">
        <f>#VALUE!</f>
        <v>#VALUE!</v>
      </c>
      <c r="BG573" s="933">
        <v>1.0999999999999999</v>
      </c>
    </row>
    <row r="574" spans="1:59" ht="11.25" customHeight="1" x14ac:dyDescent="0.2">
      <c r="A574" s="537" t="s">
        <v>308</v>
      </c>
      <c r="B574" s="927" t="s">
        <v>309</v>
      </c>
      <c r="C574" s="994" t="s">
        <v>123</v>
      </c>
      <c r="D574" s="994" t="s">
        <v>4393</v>
      </c>
      <c r="E574" s="794">
        <v>46</v>
      </c>
      <c r="F574" s="526">
        <v>47</v>
      </c>
      <c r="G574" s="526" t="s">
        <v>37</v>
      </c>
      <c r="H574" s="526" t="s">
        <v>37</v>
      </c>
      <c r="I574" s="918">
        <v>58.35</v>
      </c>
      <c r="J574" s="704">
        <f t="shared" si="138"/>
        <v>2.7420736932305059</v>
      </c>
      <c r="K574" s="929">
        <v>0.4</v>
      </c>
      <c r="L574" s="641">
        <v>4</v>
      </c>
      <c r="M574" s="695">
        <f t="shared" si="139"/>
        <v>1.6</v>
      </c>
      <c r="N574" s="923" t="s">
        <v>273</v>
      </c>
      <c r="O574" s="797">
        <v>0.38</v>
      </c>
      <c r="P574" s="917">
        <v>43462</v>
      </c>
      <c r="Q574" s="917">
        <v>43507</v>
      </c>
      <c r="R574" s="695">
        <f t="shared" si="140"/>
        <v>5.2631578947368469</v>
      </c>
      <c r="S574" s="761">
        <f>IF(INDEX(Historical!$D$7:$D$1439,MATCH(B574,Historical!$B$7:$B$1446,0))=0,"n/a",(INDEX(Historical!$C$7:$C$1439,MATCH(B574,Historical!$B$7:$B$1446,0))/INDEX(Historical!$D$7:$D$1439,MATCH(B574,Historical!$B$7:$B$1446,0))-1)*100)</f>
        <v>0.66225165562914245</v>
      </c>
      <c r="T574" s="761">
        <f>IF(INDEX(Historical!$F$7:$F$1432,MATCH(B574,Historical!$B$7:$B$1446,0))=0,"n/a",((INDEX(Historical!$C$7:$C$1439,MATCH(B574,Historical!$B$7:$B$1446,0))/INDEX(Historical!$F$7:$F$1432,MATCH(B574,Historical!$B$7:$B$1446,0)))^(1/3)-1)*100)</f>
        <v>0.66668635521671682</v>
      </c>
      <c r="U574" s="761">
        <f>IF(INDEX(Historical!$H$7:$H$1432,MATCH(B574,Historical!$B$7:$B$1446,0))=0,"n/a",((INDEX(Historical!$C$7:$C$1439,MATCH(B574,Historical!$B$7:$B$1446,0))/INDEX(Historical!$H$7:$H$1432,MATCH(B574,Historical!$B$7:$B$1446,0)))^(1/5)-1)*100)</f>
        <v>0.67120120767354408</v>
      </c>
      <c r="V574" s="761">
        <f>IF(INDEX(Historical!$O$7:$O$1432,MATCH(B574,Historical!$B$7:$B$1446,0))=0,"n/a",((INDEX(Historical!$C$7:$C$1439,MATCH(B574,Historical!$B$7:$B$1446,0))/INDEX(Historical!$O$7:$O$1432,MATCH(B574,Historical!$B$7:$B$1446,0)))^(1/10)-1)*100)</f>
        <v>1.4979403088807741</v>
      </c>
      <c r="W574" s="762">
        <f t="shared" si="141"/>
        <v>0.44808274648477142</v>
      </c>
      <c r="X574" s="763">
        <f t="shared" si="142"/>
        <v>1.7994670447011907E-2</v>
      </c>
      <c r="Y574" s="734"/>
      <c r="Z574" s="704">
        <f t="shared" si="143"/>
        <v>21.419009370816603</v>
      </c>
      <c r="AA574" s="937">
        <f t="shared" si="144"/>
        <v>7.811244979919679</v>
      </c>
      <c r="AB574" s="641">
        <v>12</v>
      </c>
      <c r="AC574" s="918">
        <v>7.47</v>
      </c>
      <c r="AD574" s="918">
        <v>0.73</v>
      </c>
      <c r="AE574" s="918">
        <v>0.73</v>
      </c>
      <c r="AF574" s="918">
        <v>1.85</v>
      </c>
      <c r="AG574" s="918">
        <v>24.8</v>
      </c>
      <c r="AH574" s="918">
        <v>109.60000000000001</v>
      </c>
      <c r="AI574" s="918">
        <v>-4.51</v>
      </c>
      <c r="AJ574" s="918">
        <v>37.299999999999997</v>
      </c>
      <c r="AK574" s="918">
        <v>10.69</v>
      </c>
      <c r="AL574" s="930">
        <v>18390</v>
      </c>
      <c r="AM574" s="924">
        <v>0.5</v>
      </c>
      <c r="AN574" s="918">
        <v>0.44</v>
      </c>
      <c r="AO574" s="804">
        <f t="shared" si="145"/>
        <v>-4.3979700790156286</v>
      </c>
      <c r="AP574" s="805">
        <f t="shared" si="146"/>
        <v>3.4132749009040499</v>
      </c>
      <c r="AQ574" s="938">
        <f t="shared" si="147"/>
        <v>-19.85900421312612</v>
      </c>
      <c r="AR574" s="704">
        <f>INDEX(Historical!$C$7:$C$1439,MATCH(B574,Historical!$B$7:$B$1446,0))*IF(AH574="n/a",1.03,IF(AH574&lt;0,1.01,IF(AH574&gt;10,1.1,(1+AH574/100))))</f>
        <v>1.6720000000000002</v>
      </c>
      <c r="AS574" s="937">
        <f t="shared" si="148"/>
        <v>1.6887200000000002</v>
      </c>
      <c r="AT574" s="937">
        <f t="shared" si="154"/>
        <v>1.8575920000000004</v>
      </c>
      <c r="AU574" s="937">
        <f t="shared" si="154"/>
        <v>2.0433512000000005</v>
      </c>
      <c r="AV574" s="937">
        <f t="shared" si="154"/>
        <v>2.2476863200000006</v>
      </c>
      <c r="AW574" s="704">
        <f t="shared" si="149"/>
        <v>9.5093495200000007</v>
      </c>
      <c r="AX574" s="812">
        <f t="shared" si="150"/>
        <v>16.297085724078837</v>
      </c>
      <c r="AY574" s="997">
        <v>1.52</v>
      </c>
      <c r="AZ574" s="924">
        <v>17.190000000000001</v>
      </c>
      <c r="BA574" s="924">
        <v>-15.24</v>
      </c>
      <c r="BB574" s="924">
        <v>-1.81</v>
      </c>
      <c r="BC574" s="924">
        <v>-4.2700000000000005</v>
      </c>
      <c r="BE574" s="666">
        <v>1974</v>
      </c>
      <c r="BF574" s="948" t="e">
        <f>#VALUE!</f>
        <v>#VALUE!</v>
      </c>
      <c r="BG574" s="933">
        <v>13.5</v>
      </c>
    </row>
    <row r="575" spans="1:59" ht="11.25" customHeight="1" x14ac:dyDescent="0.2">
      <c r="A575" s="611" t="s">
        <v>719</v>
      </c>
      <c r="B575" s="927" t="s">
        <v>720</v>
      </c>
      <c r="C575" s="994" t="s">
        <v>128</v>
      </c>
      <c r="D575" s="994" t="s">
        <v>193</v>
      </c>
      <c r="E575" s="794">
        <v>19</v>
      </c>
      <c r="F575" s="526">
        <v>175</v>
      </c>
      <c r="G575" s="526" t="s">
        <v>106</v>
      </c>
      <c r="H575" s="526" t="s">
        <v>106</v>
      </c>
      <c r="I575" s="926">
        <v>47.86</v>
      </c>
      <c r="J575" s="704">
        <f t="shared" si="138"/>
        <v>3.0923526953614711</v>
      </c>
      <c r="K575" s="929">
        <v>0.37</v>
      </c>
      <c r="L575" s="641">
        <v>4</v>
      </c>
      <c r="M575" s="695">
        <f t="shared" si="139"/>
        <v>1.48</v>
      </c>
      <c r="N575" s="923" t="s">
        <v>136</v>
      </c>
      <c r="O575" s="797">
        <v>0.36499999999999999</v>
      </c>
      <c r="P575" s="917">
        <v>43518</v>
      </c>
      <c r="Q575" s="917">
        <v>43537</v>
      </c>
      <c r="R575" s="695">
        <f t="shared" si="140"/>
        <v>1.3698630136986314</v>
      </c>
      <c r="S575" s="761">
        <f>IF(INDEX(Historical!$D$7:$D$1439,MATCH(B575,Historical!$B$7:$B$1446,0))=0,"n/a",(INDEX(Historical!$C$7:$C$1439,MATCH(B575,Historical!$B$7:$B$1446,0))/INDEX(Historical!$D$7:$D$1439,MATCH(B575,Historical!$B$7:$B$1446,0))-1)*100)</f>
        <v>1.388888888888884</v>
      </c>
      <c r="T575" s="761">
        <f>IF(INDEX(Historical!$F$7:$F$1432,MATCH(B575,Historical!$B$7:$B$1446,0))=0,"n/a",((INDEX(Historical!$C$7:$C$1439,MATCH(B575,Historical!$B$7:$B$1446,0))/INDEX(Historical!$F$7:$F$1432,MATCH(B575,Historical!$B$7:$B$1446,0)))^(1/3)-1)*100)</f>
        <v>1.4086357131201765</v>
      </c>
      <c r="U575" s="761">
        <f>IF(INDEX(Historical!$H$7:$H$1432,MATCH(B575,Historical!$B$7:$B$1446,0))=0,"n/a",((INDEX(Historical!$C$7:$C$1439,MATCH(B575,Historical!$B$7:$B$1446,0))/INDEX(Historical!$H$7:$H$1432,MATCH(B575,Historical!$B$7:$B$1446,0)))^(1/5)-1)*100)</f>
        <v>4.0002353139918068</v>
      </c>
      <c r="V575" s="761">
        <f>IF(INDEX(Historical!$O$7:$O$1432,MATCH(B575,Historical!$B$7:$B$1446,0))=0,"n/a",((INDEX(Historical!$C$7:$C$1439,MATCH(B575,Historical!$B$7:$B$1446,0))/INDEX(Historical!$O$7:$O$1432,MATCH(B575,Historical!$B$7:$B$1446,0)))^(1/10)-1)*100)</f>
        <v>12.743111905242532</v>
      </c>
      <c r="W575" s="762">
        <f t="shared" si="141"/>
        <v>0.31391353569971436</v>
      </c>
      <c r="X575" s="763" t="str">
        <f t="shared" si="142"/>
        <v>n/a</v>
      </c>
      <c r="Y575" s="718"/>
      <c r="Z575" s="704">
        <f t="shared" si="143"/>
        <v>68.83720930232559</v>
      </c>
      <c r="AA575" s="937">
        <f t="shared" si="144"/>
        <v>22.260465116279072</v>
      </c>
      <c r="AB575" s="641">
        <v>12</v>
      </c>
      <c r="AC575" s="918">
        <v>2.15</v>
      </c>
      <c r="AD575" s="918">
        <v>1.96</v>
      </c>
      <c r="AE575" s="918">
        <v>1.04</v>
      </c>
      <c r="AF575" s="918">
        <v>3.39</v>
      </c>
      <c r="AG575" s="918">
        <v>15.2</v>
      </c>
      <c r="AH575" s="918">
        <v>-33.200000000000003</v>
      </c>
      <c r="AI575" s="918">
        <v>10.96</v>
      </c>
      <c r="AJ575" s="918">
        <v>-18.3</v>
      </c>
      <c r="AK575" s="918">
        <v>11.35</v>
      </c>
      <c r="AL575" s="930">
        <v>2790</v>
      </c>
      <c r="AM575" s="924">
        <v>0.8</v>
      </c>
      <c r="AN575" s="918">
        <v>0.55000000000000004</v>
      </c>
      <c r="AO575" s="804">
        <f t="shared" si="145"/>
        <v>-15.167877106925793</v>
      </c>
      <c r="AP575" s="805">
        <f t="shared" si="146"/>
        <v>7.0925880093532783</v>
      </c>
      <c r="AQ575" s="938">
        <f t="shared" si="147"/>
        <v>83.136836205045881</v>
      </c>
      <c r="AR575" s="704">
        <f>INDEX(Historical!$C$7:$C$1439,MATCH(B575,Historical!$B$7:$B$1446,0))*IF(AH575="n/a",1.03,IF(AH575&lt;0,1.01,IF(AH575&gt;10,1.1,(1+AH575/100))))</f>
        <v>1.4745999999999999</v>
      </c>
      <c r="AS575" s="937">
        <f t="shared" si="148"/>
        <v>1.6220600000000001</v>
      </c>
      <c r="AT575" s="937">
        <f t="shared" si="154"/>
        <v>1.7842660000000001</v>
      </c>
      <c r="AU575" s="937">
        <f t="shared" si="154"/>
        <v>1.9626926000000002</v>
      </c>
      <c r="AV575" s="937">
        <f t="shared" si="154"/>
        <v>2.1589618600000002</v>
      </c>
      <c r="AW575" s="704">
        <f t="shared" si="149"/>
        <v>9.0025804600000008</v>
      </c>
      <c r="AX575" s="812">
        <f t="shared" si="150"/>
        <v>18.810239155871294</v>
      </c>
      <c r="AY575" s="997">
        <v>0.67</v>
      </c>
      <c r="AZ575" s="924">
        <v>7.89</v>
      </c>
      <c r="BA575" s="924">
        <v>-46.03</v>
      </c>
      <c r="BB575" s="924">
        <v>-21.16</v>
      </c>
      <c r="BC575" s="924">
        <v>-31.819999999999997</v>
      </c>
      <c r="BE575" s="666">
        <v>2001</v>
      </c>
      <c r="BF575" s="948" t="e">
        <f>#VALUE!</f>
        <v>#VALUE!</v>
      </c>
      <c r="BG575" s="933">
        <v>7.0000000000000009</v>
      </c>
    </row>
    <row r="576" spans="1:59" ht="11.25" customHeight="1" x14ac:dyDescent="0.2">
      <c r="A576" s="611" t="s">
        <v>1520</v>
      </c>
      <c r="B576" s="927" t="s">
        <v>1521</v>
      </c>
      <c r="C576" s="994" t="s">
        <v>4227</v>
      </c>
      <c r="D576" s="994" t="s">
        <v>4363</v>
      </c>
      <c r="E576" s="794">
        <v>7</v>
      </c>
      <c r="F576" s="526">
        <v>642</v>
      </c>
      <c r="G576" s="526" t="s">
        <v>106</v>
      </c>
      <c r="H576" s="526" t="s">
        <v>106</v>
      </c>
      <c r="I576" s="926">
        <v>179.56</v>
      </c>
      <c r="J576" s="704">
        <f t="shared" si="138"/>
        <v>0.35642682111828916</v>
      </c>
      <c r="K576" s="929">
        <v>0.16</v>
      </c>
      <c r="L576" s="641">
        <v>4</v>
      </c>
      <c r="M576" s="695">
        <f t="shared" si="139"/>
        <v>0.64</v>
      </c>
      <c r="N576" s="923" t="s">
        <v>149</v>
      </c>
      <c r="O576" s="797">
        <v>0.15</v>
      </c>
      <c r="P576" s="917">
        <v>43433</v>
      </c>
      <c r="Q576" s="917">
        <v>43455</v>
      </c>
      <c r="R576" s="695">
        <f t="shared" si="140"/>
        <v>6.6666666666666732</v>
      </c>
      <c r="S576" s="761">
        <f>IF(INDEX(Historical!$D$7:$D$1439,MATCH(B576,Historical!$B$7:$B$1446,0))=0,"n/a",(INDEX(Historical!$C$7:$C$1439,MATCH(B576,Historical!$B$7:$B$1446,0))/INDEX(Historical!$D$7:$D$1439,MATCH(B576,Historical!$B$7:$B$1446,0))-1)*100)</f>
        <v>7.0175438596491002</v>
      </c>
      <c r="T576" s="761">
        <f>IF(INDEX(Historical!$F$7:$F$1432,MATCH(B576,Historical!$B$7:$B$1446,0))=0,"n/a",((INDEX(Historical!$C$7:$C$1439,MATCH(B576,Historical!$B$7:$B$1446,0))/INDEX(Historical!$F$7:$F$1432,MATCH(B576,Historical!$B$7:$B$1446,0)))^(1/3)-1)*100)</f>
        <v>17.606914407753237</v>
      </c>
      <c r="U576" s="761">
        <f>IF(INDEX(Historical!$H$7:$H$1432,MATCH(B576,Historical!$B$7:$B$1446,0))=0,"n/a",((INDEX(Historical!$C$7:$C$1439,MATCH(B576,Historical!$B$7:$B$1446,0))/INDEX(Historical!$H$7:$H$1432,MATCH(B576,Historical!$B$7:$B$1446,0)))^(1/5)-1)*100)</f>
        <v>14.496873612332051</v>
      </c>
      <c r="V576" s="761" t="str">
        <f>IF(INDEX(Historical!$O$7:$O$1432,MATCH(B576,Historical!$B$7:$B$1446,0))=0,"n/a",((INDEX(Historical!$C$7:$C$1439,MATCH(B576,Historical!$B$7:$B$1446,0))/INDEX(Historical!$O$7:$O$1432,MATCH(B576,Historical!$B$7:$B$1446,0)))^(1/10)-1)*100)</f>
        <v>n/a</v>
      </c>
      <c r="W576" s="762" t="str">
        <f t="shared" si="141"/>
        <v>n/a</v>
      </c>
      <c r="X576" s="763">
        <f t="shared" si="142"/>
        <v>0.27771788529371744</v>
      </c>
      <c r="Y576" s="713"/>
      <c r="Z576" s="704">
        <f t="shared" si="143"/>
        <v>10.613598673300165</v>
      </c>
      <c r="AA576" s="937">
        <f t="shared" si="144"/>
        <v>29.777777777777779</v>
      </c>
      <c r="AB576" s="641">
        <v>1</v>
      </c>
      <c r="AC576" s="918">
        <v>6.03</v>
      </c>
      <c r="AD576" s="918">
        <v>2.82</v>
      </c>
      <c r="AE576" s="918">
        <v>9.6199999999999992</v>
      </c>
      <c r="AF576" s="918">
        <v>11.68</v>
      </c>
      <c r="AG576" s="918">
        <v>46.9</v>
      </c>
      <c r="AH576" s="918">
        <v>30.9</v>
      </c>
      <c r="AI576" s="918">
        <v>34.18</v>
      </c>
      <c r="AJ576" s="918">
        <v>52.2</v>
      </c>
      <c r="AK576" s="918">
        <v>10.58</v>
      </c>
      <c r="AL576" s="930">
        <v>112760</v>
      </c>
      <c r="AM576" s="924">
        <v>0.4</v>
      </c>
      <c r="AN576" s="918">
        <v>0.21</v>
      </c>
      <c r="AO576" s="804">
        <f t="shared" si="145"/>
        <v>-14.924477344327439</v>
      </c>
      <c r="AP576" s="805">
        <f t="shared" si="146"/>
        <v>14.85330043345034</v>
      </c>
      <c r="AQ576" s="938">
        <f t="shared" si="147"/>
        <v>293.16631733455978</v>
      </c>
      <c r="AR576" s="704">
        <f>INDEX(Historical!$C$7:$C$1439,MATCH(B576,Historical!$B$7:$B$1446,0))*IF(AH576="n/a",1.03,IF(AH576&lt;0,1.01,IF(AH576&gt;10,1.1,(1+AH576/100))))</f>
        <v>0.67100000000000004</v>
      </c>
      <c r="AS576" s="937">
        <f t="shared" si="148"/>
        <v>0.73810000000000009</v>
      </c>
      <c r="AT576" s="937">
        <f t="shared" si="154"/>
        <v>0.81191000000000013</v>
      </c>
      <c r="AU576" s="937">
        <f t="shared" si="154"/>
        <v>0.89310100000000026</v>
      </c>
      <c r="AV576" s="937">
        <f t="shared" si="154"/>
        <v>0.98241110000000031</v>
      </c>
      <c r="AW576" s="704">
        <f t="shared" si="149"/>
        <v>4.0965221000000005</v>
      </c>
      <c r="AX576" s="812">
        <f t="shared" si="150"/>
        <v>2.2814224214747161</v>
      </c>
      <c r="AY576" s="997">
        <v>1.91</v>
      </c>
      <c r="AZ576" s="924">
        <v>44.269999999999996</v>
      </c>
      <c r="BA576" s="924">
        <v>-38.67</v>
      </c>
      <c r="BB576" s="924">
        <v>14.09</v>
      </c>
      <c r="BC576" s="924">
        <v>-13</v>
      </c>
      <c r="BE576" s="666">
        <v>2013</v>
      </c>
      <c r="BF576" s="948" t="e">
        <f>#VALUE!</f>
        <v>#VALUE!</v>
      </c>
      <c r="BG576" s="933">
        <v>32.300000000000004</v>
      </c>
    </row>
    <row r="577" spans="1:59" ht="11.25" customHeight="1" x14ac:dyDescent="0.2">
      <c r="A577" s="537" t="s">
        <v>1518</v>
      </c>
      <c r="B577" s="927" t="s">
        <v>1519</v>
      </c>
      <c r="C577" s="994" t="s">
        <v>108</v>
      </c>
      <c r="D577" s="994" t="s">
        <v>4368</v>
      </c>
      <c r="E577" s="794">
        <v>10</v>
      </c>
      <c r="F577" s="526">
        <v>332</v>
      </c>
      <c r="G577" s="526" t="s">
        <v>37</v>
      </c>
      <c r="H577" s="526" t="s">
        <v>37</v>
      </c>
      <c r="I577" s="926">
        <v>16.97</v>
      </c>
      <c r="J577" s="704">
        <f t="shared" si="138"/>
        <v>4.2427813789039481</v>
      </c>
      <c r="K577" s="929">
        <v>0.18</v>
      </c>
      <c r="L577" s="641">
        <v>4</v>
      </c>
      <c r="M577" s="695">
        <f t="shared" si="139"/>
        <v>0.72</v>
      </c>
      <c r="N577" s="923" t="s">
        <v>107</v>
      </c>
      <c r="O577" s="797">
        <v>0.17</v>
      </c>
      <c r="P577" s="917">
        <v>43496</v>
      </c>
      <c r="Q577" s="917">
        <v>43510</v>
      </c>
      <c r="R577" s="695">
        <f t="shared" si="140"/>
        <v>5.8823529411764595</v>
      </c>
      <c r="S577" s="761">
        <f>IF(INDEX(Historical!$D$7:$D$1439,MATCH(B577,Historical!$B$7:$B$1446,0))=0,"n/a",(INDEX(Historical!$C$7:$C$1439,MATCH(B577,Historical!$B$7:$B$1446,0))/INDEX(Historical!$D$7:$D$1439,MATCH(B577,Historical!$B$7:$B$1446,0))-1)*100)</f>
        <v>6.25</v>
      </c>
      <c r="T577" s="761">
        <f>IF(INDEX(Historical!$F$7:$F$1432,MATCH(B577,Historical!$B$7:$B$1446,0))=0,"n/a",((INDEX(Historical!$C$7:$C$1439,MATCH(B577,Historical!$B$7:$B$1446,0))/INDEX(Historical!$F$7:$F$1432,MATCH(B577,Historical!$B$7:$B$1446,0)))^(1/3)-1)*100)</f>
        <v>6.6858844342181811</v>
      </c>
      <c r="U577" s="761">
        <f>IF(INDEX(Historical!$H$7:$H$1432,MATCH(B577,Historical!$B$7:$B$1446,0))=0,"n/a",((INDEX(Historical!$C$7:$C$1439,MATCH(B577,Historical!$B$7:$B$1446,0))/INDEX(Historical!$H$7:$H$1432,MATCH(B577,Historical!$B$7:$B$1446,0)))^(1/5)-1)*100)</f>
        <v>6.342724238285391</v>
      </c>
      <c r="V577" s="761">
        <f>IF(INDEX(Historical!$O$7:$O$1432,MATCH(B577,Historical!$B$7:$B$1446,0))=0,"n/a",((INDEX(Historical!$C$7:$C$1439,MATCH(B577,Historical!$B$7:$B$1446,0))/INDEX(Historical!$O$7:$O$1432,MATCH(B577,Historical!$B$7:$B$1446,0)))^(1/10)-1)*100)</f>
        <v>5.6865908080909522</v>
      </c>
      <c r="W577" s="762">
        <f t="shared" si="141"/>
        <v>1.1153825644111555</v>
      </c>
      <c r="X577" s="763">
        <f t="shared" si="142"/>
        <v>0.90610346261219865</v>
      </c>
      <c r="Y577" s="715"/>
      <c r="Z577" s="704">
        <f t="shared" si="143"/>
        <v>70.588235294117638</v>
      </c>
      <c r="AA577" s="937">
        <f t="shared" si="144"/>
        <v>16.637254901960784</v>
      </c>
      <c r="AB577" s="641">
        <v>12</v>
      </c>
      <c r="AC577" s="918">
        <v>1.02</v>
      </c>
      <c r="AD577" s="918">
        <v>2.38</v>
      </c>
      <c r="AE577" s="918">
        <v>4.78</v>
      </c>
      <c r="AF577" s="918">
        <v>1.38</v>
      </c>
      <c r="AG577" s="918">
        <v>8.5</v>
      </c>
      <c r="AH577" s="918">
        <v>14.299999999999999</v>
      </c>
      <c r="AI577" s="918">
        <v>1.3</v>
      </c>
      <c r="AJ577" s="918">
        <v>7.0000000000000009</v>
      </c>
      <c r="AK577" s="918">
        <v>7.0000000000000009</v>
      </c>
      <c r="AL577" s="930">
        <v>1800</v>
      </c>
      <c r="AM577" s="924">
        <v>0.3</v>
      </c>
      <c r="AN577" s="918">
        <v>0.27</v>
      </c>
      <c r="AO577" s="804">
        <f t="shared" si="145"/>
        <v>-6.0517492847714447</v>
      </c>
      <c r="AP577" s="805">
        <f t="shared" si="146"/>
        <v>10.585505617189339</v>
      </c>
      <c r="AQ577" s="938">
        <f t="shared" si="147"/>
        <v>1.0157562290949995</v>
      </c>
      <c r="AR577" s="704">
        <f>INDEX(Historical!$C$7:$C$1439,MATCH(B577,Historical!$B$7:$B$1446,0))*IF(AH577="n/a",1.03,IF(AH577&lt;0,1.01,IF(AH577&gt;10,1.1,(1+AH577/100))))</f>
        <v>0.74800000000000011</v>
      </c>
      <c r="AS577" s="937">
        <f t="shared" si="148"/>
        <v>0.75772400000000006</v>
      </c>
      <c r="AT577" s="937">
        <f t="shared" si="154"/>
        <v>0.81076468000000013</v>
      </c>
      <c r="AU577" s="937">
        <f t="shared" si="154"/>
        <v>0.8675182076000002</v>
      </c>
      <c r="AV577" s="937">
        <f t="shared" si="154"/>
        <v>0.92824448213200028</v>
      </c>
      <c r="AW577" s="704">
        <f t="shared" si="149"/>
        <v>4.1122513697320011</v>
      </c>
      <c r="AX577" s="812">
        <f t="shared" si="150"/>
        <v>24.23247713454332</v>
      </c>
      <c r="AY577" s="997">
        <v>0.64</v>
      </c>
      <c r="AZ577" s="924">
        <v>9.48</v>
      </c>
      <c r="BA577" s="924">
        <v>-9.7799999999999994</v>
      </c>
      <c r="BB577" s="924">
        <v>-4.75</v>
      </c>
      <c r="BC577" s="924">
        <v>-3.35</v>
      </c>
      <c r="BE577" s="666">
        <v>2010</v>
      </c>
      <c r="BF577" s="948" t="e">
        <f>#VALUE!</f>
        <v>#VALUE!</v>
      </c>
      <c r="BG577" s="933">
        <v>1.0999999999999999</v>
      </c>
    </row>
    <row r="578" spans="1:59" s="840" customFormat="1" ht="11.25" customHeight="1" x14ac:dyDescent="0.2">
      <c r="A578" s="819" t="s">
        <v>715</v>
      </c>
      <c r="B578" s="848" t="s">
        <v>716</v>
      </c>
      <c r="C578" s="994" t="s">
        <v>131</v>
      </c>
      <c r="D578" s="994" t="s">
        <v>4365</v>
      </c>
      <c r="E578" s="820">
        <v>15</v>
      </c>
      <c r="F578" s="526">
        <v>258</v>
      </c>
      <c r="G578" s="1151" t="s">
        <v>37</v>
      </c>
      <c r="H578" s="1151" t="s">
        <v>37</v>
      </c>
      <c r="I578" s="821">
        <v>70.41</v>
      </c>
      <c r="J578" s="822">
        <f t="shared" si="138"/>
        <v>3.2665814514983667</v>
      </c>
      <c r="K578" s="823">
        <v>0.57499999999999996</v>
      </c>
      <c r="L578" s="824">
        <v>4</v>
      </c>
      <c r="M578" s="825">
        <f t="shared" si="139"/>
        <v>2.2999999999999998</v>
      </c>
      <c r="N578" s="826" t="s">
        <v>320</v>
      </c>
      <c r="O578" s="827">
        <v>0.55000000000000004</v>
      </c>
      <c r="P578" s="828">
        <v>43538</v>
      </c>
      <c r="Q578" s="828">
        <v>43553</v>
      </c>
      <c r="R578" s="825">
        <f t="shared" si="140"/>
        <v>4.545454545454529</v>
      </c>
      <c r="S578" s="761">
        <f>IF(INDEX(Historical!$D$7:$D$1439,MATCH(B578,Historical!$B$7:$B$1446,0))=0,"n/a",(INDEX(Historical!$C$7:$C$1439,MATCH(B578,Historical!$B$7:$B$1446,0))/INDEX(Historical!$D$7:$D$1439,MATCH(B578,Historical!$B$7:$B$1446,0))-1)*100)</f>
        <v>4.7619047619047672</v>
      </c>
      <c r="T578" s="761">
        <f>IF(INDEX(Historical!$F$7:$F$1432,MATCH(B578,Historical!$B$7:$B$1446,0))=0,"n/a",((INDEX(Historical!$C$7:$C$1439,MATCH(B578,Historical!$B$7:$B$1446,0))/INDEX(Historical!$F$7:$F$1432,MATCH(B578,Historical!$B$7:$B$1446,0)))^(1/3)-1)*100)</f>
        <v>4.6422696369909477</v>
      </c>
      <c r="U578" s="761">
        <f>IF(INDEX(Historical!$H$7:$H$1432,MATCH(B578,Historical!$B$7:$B$1446,0))=0,"n/a",((INDEX(Historical!$C$7:$C$1439,MATCH(B578,Historical!$B$7:$B$1446,0))/INDEX(Historical!$H$7:$H$1432,MATCH(B578,Historical!$B$7:$B$1446,0)))^(1/5)-1)*100)</f>
        <v>7.6752325943092448</v>
      </c>
      <c r="V578" s="761">
        <f>IF(INDEX(Historical!$O$7:$O$1432,MATCH(B578,Historical!$B$7:$B$1446,0))=0,"n/a",((INDEX(Historical!$C$7:$C$1439,MATCH(B578,Historical!$B$7:$B$1446,0))/INDEX(Historical!$O$7:$O$1432,MATCH(B578,Historical!$B$7:$B$1446,0)))^(1/10)-1)*100)</f>
        <v>5.2409779148925528</v>
      </c>
      <c r="W578" s="829">
        <f t="shared" si="141"/>
        <v>1.4644657388270252</v>
      </c>
      <c r="X578" s="830">
        <f t="shared" si="142"/>
        <v>1.0371935938255736</v>
      </c>
      <c r="Y578" s="845"/>
      <c r="Z578" s="822">
        <f t="shared" si="143"/>
        <v>64.97175141242937</v>
      </c>
      <c r="AA578" s="832">
        <f t="shared" si="144"/>
        <v>19.889830508474574</v>
      </c>
      <c r="AB578" s="824">
        <v>12</v>
      </c>
      <c r="AC578" s="833">
        <v>3.54</v>
      </c>
      <c r="AD578" s="833">
        <v>7.26</v>
      </c>
      <c r="AE578" s="833">
        <v>2.97</v>
      </c>
      <c r="AF578" s="833">
        <v>1.82</v>
      </c>
      <c r="AG578" s="833">
        <v>10.4</v>
      </c>
      <c r="AH578" s="833">
        <v>5.4</v>
      </c>
      <c r="AI578" s="833">
        <v>2.87</v>
      </c>
      <c r="AJ578" s="833">
        <v>7.3999999999999995</v>
      </c>
      <c r="AK578" s="833">
        <v>2.74</v>
      </c>
      <c r="AL578" s="834">
        <v>3540</v>
      </c>
      <c r="AM578" s="835">
        <v>1.0999999999999999</v>
      </c>
      <c r="AN578" s="833">
        <v>1.0900000000000001</v>
      </c>
      <c r="AO578" s="836">
        <f t="shared" si="145"/>
        <v>-8.9480164626669634</v>
      </c>
      <c r="AP578" s="837">
        <f t="shared" si="146"/>
        <v>10.941814045807611</v>
      </c>
      <c r="AQ578" s="838">
        <f t="shared" si="147"/>
        <v>26.841093105461368</v>
      </c>
      <c r="AR578" s="704">
        <f>INDEX(Historical!$C$7:$C$1439,MATCH(B578,Historical!$B$7:$B$1446,0))*IF(AH578="n/a",1.03,IF(AH578&lt;0,1.01,IF(AH578&gt;10,1.1,(1+AH578/100))))</f>
        <v>2.3188000000000004</v>
      </c>
      <c r="AS578" s="832">
        <f t="shared" si="148"/>
        <v>2.3853495600000003</v>
      </c>
      <c r="AT578" s="832">
        <f t="shared" si="154"/>
        <v>2.4507081379440003</v>
      </c>
      <c r="AU578" s="832">
        <f t="shared" si="154"/>
        <v>2.5178575409236661</v>
      </c>
      <c r="AV578" s="832">
        <f t="shared" si="154"/>
        <v>2.5868468375449747</v>
      </c>
      <c r="AW578" s="822">
        <f t="shared" si="149"/>
        <v>12.259562076412642</v>
      </c>
      <c r="AX578" s="839">
        <f t="shared" si="150"/>
        <v>17.411677427087973</v>
      </c>
      <c r="AY578" s="998">
        <v>0.37</v>
      </c>
      <c r="AZ578" s="835">
        <v>36.64</v>
      </c>
      <c r="BA578" s="835">
        <v>-1.8900000000000001</v>
      </c>
      <c r="BB578" s="835">
        <v>5.55</v>
      </c>
      <c r="BC578" s="835">
        <v>14.35</v>
      </c>
      <c r="BD578" s="964"/>
      <c r="BE578" s="666">
        <v>2005</v>
      </c>
      <c r="BF578" s="948" t="e">
        <f>#VALUE!</f>
        <v>#VALUE!</v>
      </c>
      <c r="BG578" s="895">
        <v>3.5999999999999996</v>
      </c>
    </row>
    <row r="579" spans="1:59" ht="11.25" customHeight="1" x14ac:dyDescent="0.2">
      <c r="A579" s="537" t="s">
        <v>717</v>
      </c>
      <c r="B579" s="927" t="s">
        <v>718</v>
      </c>
      <c r="C579" s="994" t="s">
        <v>108</v>
      </c>
      <c r="D579" s="994" t="s">
        <v>4376</v>
      </c>
      <c r="E579" s="794">
        <v>21</v>
      </c>
      <c r="F579" s="526">
        <v>159</v>
      </c>
      <c r="G579" s="526" t="s">
        <v>37</v>
      </c>
      <c r="H579" s="526" t="s">
        <v>37</v>
      </c>
      <c r="I579" s="926">
        <v>30.84</v>
      </c>
      <c r="J579" s="704">
        <f t="shared" si="138"/>
        <v>3.1128404669260701</v>
      </c>
      <c r="K579" s="935">
        <v>0.24</v>
      </c>
      <c r="L579" s="641">
        <v>4</v>
      </c>
      <c r="M579" s="695">
        <f t="shared" si="139"/>
        <v>0.96</v>
      </c>
      <c r="N579" s="923" t="s">
        <v>140</v>
      </c>
      <c r="O579" s="798">
        <v>0.22</v>
      </c>
      <c r="P579" s="917">
        <v>43479</v>
      </c>
      <c r="Q579" s="917">
        <v>43497</v>
      </c>
      <c r="R579" s="695">
        <f t="shared" si="140"/>
        <v>9.0909090909090864</v>
      </c>
      <c r="S579" s="761">
        <f>IF(INDEX(Historical!$D$7:$D$1439,MATCH(B579,Historical!$B$7:$B$1446,0))=0,"n/a",(INDEX(Historical!$C$7:$C$1439,MATCH(B579,Historical!$B$7:$B$1446,0))/INDEX(Historical!$D$7:$D$1439,MATCH(B579,Historical!$B$7:$B$1446,0))-1)*100)</f>
        <v>1.5385396450305011</v>
      </c>
      <c r="T579" s="761">
        <f>IF(INDEX(Historical!$F$7:$F$1432,MATCH(B579,Historical!$B$7:$B$1446,0))=0,"n/a",((INDEX(Historical!$C$7:$C$1439,MATCH(B579,Historical!$B$7:$B$1446,0))/INDEX(Historical!$F$7:$F$1432,MATCH(B579,Historical!$B$7:$B$1446,0)))^(1/3)-1)*100)</f>
        <v>2.3818422453631971</v>
      </c>
      <c r="U579" s="761">
        <f>IF(INDEX(Historical!$H$7:$H$1432,MATCH(B579,Historical!$B$7:$B$1446,0))=0,"n/a",((INDEX(Historical!$C$7:$C$1439,MATCH(B579,Historical!$B$7:$B$1446,0))/INDEX(Historical!$H$7:$H$1432,MATCH(B579,Historical!$B$7:$B$1446,0)))^(1/5)-1)*100)</f>
        <v>2.9098437658536813</v>
      </c>
      <c r="V579" s="761">
        <f>IF(INDEX(Historical!$O$7:$O$1432,MATCH(B579,Historical!$B$7:$B$1446,0))=0,"n/a",((INDEX(Historical!$C$7:$C$1439,MATCH(B579,Historical!$B$7:$B$1446,0))/INDEX(Historical!$O$7:$O$1432,MATCH(B579,Historical!$B$7:$B$1446,0)))^(1/10)-1)*100)</f>
        <v>3.7998346359950252</v>
      </c>
      <c r="W579" s="762">
        <f t="shared" si="141"/>
        <v>0.76578168383680445</v>
      </c>
      <c r="X579" s="763">
        <f t="shared" si="142"/>
        <v>0.4217164878048813</v>
      </c>
      <c r="Y579" s="713"/>
      <c r="Z579" s="704">
        <f t="shared" si="143"/>
        <v>44.23963133640553</v>
      </c>
      <c r="AA579" s="937">
        <f t="shared" si="144"/>
        <v>14.211981566820278</v>
      </c>
      <c r="AB579" s="641">
        <v>12</v>
      </c>
      <c r="AC579" s="918">
        <v>2.17</v>
      </c>
      <c r="AD579" s="918" t="s">
        <v>137</v>
      </c>
      <c r="AE579" s="918">
        <v>4.6500000000000004</v>
      </c>
      <c r="AF579" s="918">
        <v>1.57</v>
      </c>
      <c r="AG579" s="918">
        <v>11.700000000000001</v>
      </c>
      <c r="AH579" s="918">
        <v>20.9</v>
      </c>
      <c r="AI579" s="918" t="s">
        <v>137</v>
      </c>
      <c r="AJ579" s="918">
        <v>6.9</v>
      </c>
      <c r="AK579" s="918" t="s">
        <v>137</v>
      </c>
      <c r="AL579" s="930">
        <v>197.68</v>
      </c>
      <c r="AM579" s="924">
        <v>4.3999999999999995</v>
      </c>
      <c r="AN579" s="918">
        <v>0</v>
      </c>
      <c r="AO579" s="804">
        <f t="shared" si="145"/>
        <v>-8.1892973340405266</v>
      </c>
      <c r="AP579" s="805">
        <f t="shared" si="146"/>
        <v>6.022684232779751</v>
      </c>
      <c r="AQ579" s="938">
        <f t="shared" si="147"/>
        <v>-0.41684421793716231</v>
      </c>
      <c r="AR579" s="704">
        <f>INDEX(Historical!$C$7:$C$1439,MATCH(B579,Historical!$B$7:$B$1446,0))*IF(AH579="n/a",1.03,IF(AH579&lt;0,1.01,IF(AH579&gt;10,1.1,(1+AH579/100))))</f>
        <v>0.96800000000000008</v>
      </c>
      <c r="AS579" s="937">
        <f t="shared" si="148"/>
        <v>0.99704000000000015</v>
      </c>
      <c r="AT579" s="937">
        <f t="shared" si="154"/>
        <v>1.0269512000000003</v>
      </c>
      <c r="AU579" s="937">
        <f t="shared" si="154"/>
        <v>1.0577597360000004</v>
      </c>
      <c r="AV579" s="937">
        <f t="shared" si="154"/>
        <v>1.0894925280800005</v>
      </c>
      <c r="AW579" s="704">
        <f t="shared" si="149"/>
        <v>5.1392434640800015</v>
      </c>
      <c r="AX579" s="812">
        <f t="shared" si="150"/>
        <v>16.664213567055778</v>
      </c>
      <c r="AY579" s="997">
        <v>0.23</v>
      </c>
      <c r="AZ579" s="924">
        <v>9.83</v>
      </c>
      <c r="BA579" s="924">
        <v>-24</v>
      </c>
      <c r="BB579" s="924">
        <v>1.69</v>
      </c>
      <c r="BC579" s="924">
        <v>-11.1</v>
      </c>
      <c r="BE579" s="666">
        <v>2000</v>
      </c>
      <c r="BF579" s="948" t="e">
        <f>#VALUE!</f>
        <v>#VALUE!</v>
      </c>
      <c r="BG579" s="933">
        <v>1.2</v>
      </c>
    </row>
    <row r="580" spans="1:59" ht="11.25" customHeight="1" x14ac:dyDescent="0.2">
      <c r="A580" s="537" t="s">
        <v>306</v>
      </c>
      <c r="B580" s="927" t="s">
        <v>307</v>
      </c>
      <c r="C580" s="994" t="s">
        <v>131</v>
      </c>
      <c r="D580" s="994" t="s">
        <v>4377</v>
      </c>
      <c r="E580" s="794">
        <v>63</v>
      </c>
      <c r="F580" s="526">
        <v>3</v>
      </c>
      <c r="G580" s="526" t="s">
        <v>37</v>
      </c>
      <c r="H580" s="526" t="s">
        <v>37</v>
      </c>
      <c r="I580" s="918">
        <v>65.63</v>
      </c>
      <c r="J580" s="704">
        <f t="shared" si="138"/>
        <v>2.8950175224744785</v>
      </c>
      <c r="K580" s="929">
        <v>0.47499999999999998</v>
      </c>
      <c r="L580" s="641">
        <v>4</v>
      </c>
      <c r="M580" s="695">
        <f t="shared" si="139"/>
        <v>1.9</v>
      </c>
      <c r="N580" s="923" t="s">
        <v>107</v>
      </c>
      <c r="O580" s="797">
        <v>0.47249999999999998</v>
      </c>
      <c r="P580" s="917">
        <v>43403</v>
      </c>
      <c r="Q580" s="917">
        <v>43419</v>
      </c>
      <c r="R580" s="695">
        <f t="shared" si="140"/>
        <v>0.52910052910052963</v>
      </c>
      <c r="S580" s="761">
        <f>IF(INDEX(Historical!$D$7:$D$1439,MATCH(B580,Historical!$B$7:$B$1446,0))=0,"n/a",(INDEX(Historical!$C$7:$C$1439,MATCH(B580,Historical!$B$7:$B$1446,0))/INDEX(Historical!$D$7:$D$1439,MATCH(B580,Historical!$B$7:$B$1446,0))-1)*100)</f>
        <v>0.53120849933601111</v>
      </c>
      <c r="T580" s="761">
        <f>IF(INDEX(Historical!$F$7:$F$1432,MATCH(B580,Historical!$B$7:$B$1446,0))=0,"n/a",((INDEX(Historical!$C$7:$C$1439,MATCH(B580,Historical!$B$7:$B$1446,0))/INDEX(Historical!$F$7:$F$1432,MATCH(B580,Historical!$B$7:$B$1446,0)))^(1/3)-1)*100)</f>
        <v>0.6693639692964215</v>
      </c>
      <c r="U580" s="761">
        <f>IF(INDEX(Historical!$H$7:$H$1432,MATCH(B580,Historical!$B$7:$B$1446,0))=0,"n/a",((INDEX(Historical!$C$7:$C$1439,MATCH(B580,Historical!$B$7:$B$1446,0))/INDEX(Historical!$H$7:$H$1432,MATCH(B580,Historical!$B$7:$B$1446,0)))^(1/5)-1)*100)</f>
        <v>0.72901888375003221</v>
      </c>
      <c r="V580" s="761">
        <f>IF(INDEX(Historical!$O$7:$O$1432,MATCH(B580,Historical!$B$7:$B$1446,0))=0,"n/a",((INDEX(Historical!$C$7:$C$1439,MATCH(B580,Historical!$B$7:$B$1446,0))/INDEX(Historical!$O$7:$O$1432,MATCH(B580,Historical!$B$7:$B$1446,0)))^(1/10)-1)*100)</f>
        <v>2.2160819615437921</v>
      </c>
      <c r="W580" s="762">
        <f t="shared" si="141"/>
        <v>0.32896747340616178</v>
      </c>
      <c r="X580" s="763">
        <f t="shared" si="142"/>
        <v>0.91127360468754026</v>
      </c>
      <c r="Y580" s="927"/>
      <c r="Z580" s="704">
        <f t="shared" si="143"/>
        <v>81.545064377682394</v>
      </c>
      <c r="AA580" s="937">
        <f t="shared" si="144"/>
        <v>28.167381974248926</v>
      </c>
      <c r="AB580" s="641">
        <v>12</v>
      </c>
      <c r="AC580" s="918">
        <v>2.33</v>
      </c>
      <c r="AD580" s="918">
        <v>7.04</v>
      </c>
      <c r="AE580" s="918">
        <v>2.69</v>
      </c>
      <c r="AF580" s="918">
        <v>2.48</v>
      </c>
      <c r="AG580" s="918">
        <v>8.5</v>
      </c>
      <c r="AH580" s="920">
        <v>-2.7</v>
      </c>
      <c r="AI580" s="920">
        <v>10.86</v>
      </c>
      <c r="AJ580" s="918">
        <v>0.8</v>
      </c>
      <c r="AK580" s="918">
        <v>4</v>
      </c>
      <c r="AL580" s="930">
        <v>1900</v>
      </c>
      <c r="AM580" s="924">
        <v>0.5</v>
      </c>
      <c r="AN580" s="918">
        <v>1.25</v>
      </c>
      <c r="AO580" s="804">
        <f t="shared" si="145"/>
        <v>-24.543345568024414</v>
      </c>
      <c r="AP580" s="805">
        <f t="shared" si="146"/>
        <v>3.6240364062245107</v>
      </c>
      <c r="AQ580" s="938">
        <f t="shared" si="147"/>
        <v>76.200778527902131</v>
      </c>
      <c r="AR580" s="704">
        <f>INDEX(Historical!$C$7:$C$1439,MATCH(B580,Historical!$B$7:$B$1446,0))*IF(AH580="n/a",1.03,IF(AH580&lt;0,1.01,IF(AH580&gt;10,1.1,(1+AH580/100))))</f>
        <v>1.9114250000000002</v>
      </c>
      <c r="AS580" s="937">
        <f t="shared" si="148"/>
        <v>2.1025675000000001</v>
      </c>
      <c r="AT580" s="937">
        <f t="shared" si="154"/>
        <v>2.1866702</v>
      </c>
      <c r="AU580" s="937">
        <f t="shared" si="154"/>
        <v>2.2741370080000003</v>
      </c>
      <c r="AV580" s="937">
        <f t="shared" si="154"/>
        <v>2.3651024883200003</v>
      </c>
      <c r="AW580" s="704">
        <f t="shared" si="149"/>
        <v>10.839902196320001</v>
      </c>
      <c r="AX580" s="812">
        <f t="shared" si="150"/>
        <v>16.516687789608415</v>
      </c>
      <c r="AY580" s="997">
        <v>0.4</v>
      </c>
      <c r="AZ580" s="924">
        <v>15.65</v>
      </c>
      <c r="BA580" s="924">
        <v>-8.61</v>
      </c>
      <c r="BB580" s="924">
        <v>3.46</v>
      </c>
      <c r="BC580" s="924">
        <v>1.38</v>
      </c>
      <c r="BE580" s="666">
        <v>1957</v>
      </c>
      <c r="BF580" s="948" t="e">
        <f>#VALUE!</f>
        <v>#VALUE!</v>
      </c>
      <c r="BG580" s="933">
        <v>2.1</v>
      </c>
    </row>
    <row r="581" spans="1:59" ht="11.25" customHeight="1" x14ac:dyDescent="0.2">
      <c r="A581" s="611" t="s">
        <v>1506</v>
      </c>
      <c r="B581" s="927" t="s">
        <v>1507</v>
      </c>
      <c r="C581" s="994" t="s">
        <v>4380</v>
      </c>
      <c r="D581" s="994" t="s">
        <v>523</v>
      </c>
      <c r="E581" s="794">
        <v>7</v>
      </c>
      <c r="F581" s="526">
        <v>662</v>
      </c>
      <c r="G581" s="526" t="s">
        <v>106</v>
      </c>
      <c r="H581" s="526" t="s">
        <v>106</v>
      </c>
      <c r="I581" s="926">
        <v>108.37</v>
      </c>
      <c r="J581" s="704">
        <f t="shared" si="138"/>
        <v>1.6609762849497094</v>
      </c>
      <c r="K581" s="929">
        <v>0.45</v>
      </c>
      <c r="L581" s="641">
        <v>4</v>
      </c>
      <c r="M581" s="695">
        <f t="shared" si="139"/>
        <v>1.8</v>
      </c>
      <c r="N581" s="923" t="s">
        <v>1004</v>
      </c>
      <c r="O581" s="797">
        <v>0.375</v>
      </c>
      <c r="P581" s="917">
        <v>43503</v>
      </c>
      <c r="Q581" s="917">
        <v>43518</v>
      </c>
      <c r="R581" s="695">
        <f t="shared" si="140"/>
        <v>20.000000000000004</v>
      </c>
      <c r="S581" s="761">
        <f>IF(INDEX(Historical!$D$7:$D$1439,MATCH(B581,Historical!$B$7:$B$1446,0))=0,"n/a",(INDEX(Historical!$C$7:$C$1439,MATCH(B581,Historical!$B$7:$B$1446,0))/INDEX(Historical!$D$7:$D$1439,MATCH(B581,Historical!$B$7:$B$1446,0))-1)*100)</f>
        <v>25</v>
      </c>
      <c r="T581" s="761">
        <f>IF(INDEX(Historical!$F$7:$F$1432,MATCH(B581,Historical!$B$7:$B$1446,0))=0,"n/a",((INDEX(Historical!$C$7:$C$1439,MATCH(B581,Historical!$B$7:$B$1446,0))/INDEX(Historical!$F$7:$F$1432,MATCH(B581,Historical!$B$7:$B$1446,0)))^(1/3)-1)*100)</f>
        <v>25.437066493119676</v>
      </c>
      <c r="U581" s="761">
        <f>IF(INDEX(Historical!$H$7:$H$1432,MATCH(B581,Historical!$B$7:$B$1446,0))=0,"n/a",((INDEX(Historical!$C$7:$C$1439,MATCH(B581,Historical!$B$7:$B$1446,0))/INDEX(Historical!$H$7:$H$1432,MATCH(B581,Historical!$B$7:$B$1446,0)))^(1/5)-1)*100)</f>
        <v>25.594321575479007</v>
      </c>
      <c r="V581" s="761" t="str">
        <f>IF(INDEX(Historical!$O$7:$O$1432,MATCH(B581,Historical!$B$7:$B$1446,0))=0,"n/a",((INDEX(Historical!$C$7:$C$1439,MATCH(B581,Historical!$B$7:$B$1446,0))/INDEX(Historical!$O$7:$O$1432,MATCH(B581,Historical!$B$7:$B$1446,0)))^(1/10)-1)*100)</f>
        <v>n/a</v>
      </c>
      <c r="W581" s="762" t="str">
        <f t="shared" si="141"/>
        <v>n/a</v>
      </c>
      <c r="X581" s="763">
        <f t="shared" si="142"/>
        <v>0.15189508353400005</v>
      </c>
      <c r="Y581" s="718"/>
      <c r="Z581" s="704">
        <f t="shared" si="143"/>
        <v>21.897810218978101</v>
      </c>
      <c r="AA581" s="937">
        <f t="shared" si="144"/>
        <v>13.183698296836983</v>
      </c>
      <c r="AB581" s="641">
        <v>12</v>
      </c>
      <c r="AC581" s="918">
        <v>8.2200000000000006</v>
      </c>
      <c r="AD581" s="918">
        <v>1.32</v>
      </c>
      <c r="AE581" s="918">
        <v>1.85</v>
      </c>
      <c r="AF581" s="918">
        <v>2.67</v>
      </c>
      <c r="AG581" s="918">
        <v>23</v>
      </c>
      <c r="AH581" s="918">
        <v>153.5</v>
      </c>
      <c r="AI581" s="918">
        <v>74.989999999999995</v>
      </c>
      <c r="AJ581" s="918">
        <v>168.5</v>
      </c>
      <c r="AK581" s="918">
        <v>10</v>
      </c>
      <c r="AL581" s="930">
        <v>5120</v>
      </c>
      <c r="AM581" s="924">
        <v>0.8</v>
      </c>
      <c r="AN581" s="920">
        <v>2.15</v>
      </c>
      <c r="AO581" s="804">
        <f t="shared" si="145"/>
        <v>14.071599563591732</v>
      </c>
      <c r="AP581" s="805">
        <f t="shared" si="146"/>
        <v>27.255297860428715</v>
      </c>
      <c r="AQ581" s="938">
        <f t="shared" si="147"/>
        <v>25.078596539322227</v>
      </c>
      <c r="AR581" s="704">
        <f>INDEX(Historical!$C$7:$C$1439,MATCH(B581,Historical!$B$7:$B$1446,0))*IF(AH581="n/a",1.03,IF(AH581&lt;0,1.01,IF(AH581&gt;10,1.1,(1+AH581/100))))</f>
        <v>1.6500000000000001</v>
      </c>
      <c r="AS581" s="937">
        <f t="shared" si="148"/>
        <v>1.8150000000000004</v>
      </c>
      <c r="AT581" s="937">
        <f t="shared" si="154"/>
        <v>1.9965000000000006</v>
      </c>
      <c r="AU581" s="937">
        <f t="shared" si="154"/>
        <v>2.1961500000000007</v>
      </c>
      <c r="AV581" s="937">
        <f t="shared" si="154"/>
        <v>2.4157650000000008</v>
      </c>
      <c r="AW581" s="704">
        <f t="shared" si="149"/>
        <v>10.073415000000002</v>
      </c>
      <c r="AX581" s="812">
        <f t="shared" si="150"/>
        <v>9.2953907908092663</v>
      </c>
      <c r="AY581" s="997">
        <v>1.57</v>
      </c>
      <c r="AZ581" s="924">
        <v>79.72</v>
      </c>
      <c r="BA581" s="924">
        <v>-2.67</v>
      </c>
      <c r="BB581" s="924">
        <v>15.28</v>
      </c>
      <c r="BC581" s="924">
        <v>31.31</v>
      </c>
      <c r="BE581" s="666">
        <v>2013</v>
      </c>
      <c r="BF581" s="948" t="e">
        <f>#VALUE!</f>
        <v>#VALUE!</v>
      </c>
      <c r="BG581" s="933">
        <v>5.4</v>
      </c>
    </row>
    <row r="582" spans="1:59" ht="11.25" customHeight="1" x14ac:dyDescent="0.2">
      <c r="A582" s="537" t="s">
        <v>757</v>
      </c>
      <c r="B582" s="927" t="s">
        <v>758</v>
      </c>
      <c r="C582" s="994" t="s">
        <v>4356</v>
      </c>
      <c r="D582" s="994" t="s">
        <v>4357</v>
      </c>
      <c r="E582" s="794">
        <v>27</v>
      </c>
      <c r="F582" s="526">
        <v>105</v>
      </c>
      <c r="G582" s="526" t="s">
        <v>115</v>
      </c>
      <c r="H582" s="526" t="s">
        <v>115</v>
      </c>
      <c r="I582" s="918">
        <v>73.56</v>
      </c>
      <c r="J582" s="704">
        <f t="shared" si="138"/>
        <v>3.6867862969004896</v>
      </c>
      <c r="K582" s="935">
        <v>0.22600000000000001</v>
      </c>
      <c r="L582" s="641">
        <v>12</v>
      </c>
      <c r="M582" s="695">
        <f t="shared" si="139"/>
        <v>2.7120000000000002</v>
      </c>
      <c r="N582" s="923" t="s">
        <v>759</v>
      </c>
      <c r="O582" s="798">
        <v>0.22550000000000001</v>
      </c>
      <c r="P582" s="917">
        <v>43553</v>
      </c>
      <c r="Q582" s="917">
        <v>43570</v>
      </c>
      <c r="R582" s="695">
        <f t="shared" si="140"/>
        <v>0.22172949002217313</v>
      </c>
      <c r="S582" s="761">
        <f>IF(INDEX(Historical!$D$7:$D$1439,MATCH(B582,Historical!$B$7:$B$1446,0))=0,"n/a",(INDEX(Historical!$C$7:$C$1439,MATCH(B582,Historical!$B$7:$B$1446,0))/INDEX(Historical!$D$7:$D$1439,MATCH(B582,Historical!$B$7:$B$1446,0))-1)*100)</f>
        <v>3.7672583826430017</v>
      </c>
      <c r="T582" s="761">
        <f>IF(INDEX(Historical!$F$7:$F$1432,MATCH(B582,Historical!$B$7:$B$1446,0))=0,"n/a",((INDEX(Historical!$C$7:$C$1439,MATCH(B582,Historical!$B$7:$B$1446,0))/INDEX(Historical!$F$7:$F$1432,MATCH(B582,Historical!$B$7:$B$1446,0)))^(1/3)-1)*100)</f>
        <v>5.0139909898903712</v>
      </c>
      <c r="U582" s="761">
        <f>IF(INDEX(Historical!$H$7:$H$1432,MATCH(B582,Historical!$B$7:$B$1446,0))=0,"n/a",((INDEX(Historical!$C$7:$C$1439,MATCH(B582,Historical!$B$7:$B$1446,0))/INDEX(Historical!$H$7:$H$1432,MATCH(B582,Historical!$B$7:$B$1446,0)))^(1/5)-1)*100)</f>
        <v>4.1412286598989656</v>
      </c>
      <c r="V582" s="761">
        <f>IF(INDEX(Historical!$O$7:$O$1432,MATCH(B582,Historical!$B$7:$B$1446,0))=0,"n/a",((INDEX(Historical!$C$7:$C$1439,MATCH(B582,Historical!$B$7:$B$1446,0))/INDEX(Historical!$O$7:$O$1432,MATCH(B582,Historical!$B$7:$B$1446,0)))^(1/10)-1)*100)</f>
        <v>4.4560019595793143</v>
      </c>
      <c r="W582" s="762">
        <f t="shared" si="141"/>
        <v>0.92935970348853569</v>
      </c>
      <c r="X582" s="763">
        <f t="shared" si="142"/>
        <v>0.35095158134736998</v>
      </c>
      <c r="Y582" s="928"/>
      <c r="Z582" s="704">
        <f t="shared" si="143"/>
        <v>215.23809523809527</v>
      </c>
      <c r="AA582" s="937">
        <f t="shared" si="144"/>
        <v>58.38095238095238</v>
      </c>
      <c r="AB582" s="641">
        <v>12</v>
      </c>
      <c r="AC582" s="918">
        <v>1.26</v>
      </c>
      <c r="AD582" s="918">
        <v>7.51</v>
      </c>
      <c r="AE582" s="918">
        <v>16.8</v>
      </c>
      <c r="AF582" s="918">
        <v>2.71</v>
      </c>
      <c r="AG582" s="918">
        <v>4.8</v>
      </c>
      <c r="AH582" s="918">
        <v>13.900000000000002</v>
      </c>
      <c r="AI582" s="918">
        <v>3.06</v>
      </c>
      <c r="AJ582" s="918">
        <v>11.799999999999999</v>
      </c>
      <c r="AK582" s="918">
        <v>7.8</v>
      </c>
      <c r="AL582" s="930">
        <v>22310</v>
      </c>
      <c r="AM582" s="924">
        <v>0.1</v>
      </c>
      <c r="AN582" s="918">
        <v>0.8</v>
      </c>
      <c r="AO582" s="804">
        <f t="shared" si="145"/>
        <v>-50.552937424152923</v>
      </c>
      <c r="AP582" s="805">
        <f t="shared" si="146"/>
        <v>7.8280149567994552</v>
      </c>
      <c r="AQ582" s="938">
        <f t="shared" si="147"/>
        <v>165.1727998053604</v>
      </c>
      <c r="AR582" s="704">
        <f>INDEX(Historical!$C$7:$C$1439,MATCH(B582,Historical!$B$7:$B$1446,0))*IF(AH582="n/a",1.03,IF(AH582&lt;0,1.01,IF(AH582&gt;10,1.1,(1+AH582/100))))</f>
        <v>2.8935500000000003</v>
      </c>
      <c r="AS582" s="937">
        <f t="shared" si="148"/>
        <v>2.9820926300000004</v>
      </c>
      <c r="AT582" s="937">
        <f t="shared" si="154"/>
        <v>3.2146958551400004</v>
      </c>
      <c r="AU582" s="937">
        <f t="shared" si="154"/>
        <v>3.4654421318409208</v>
      </c>
      <c r="AV582" s="937">
        <f t="shared" si="154"/>
        <v>3.7357466181245127</v>
      </c>
      <c r="AW582" s="704">
        <f t="shared" si="149"/>
        <v>16.291527235105434</v>
      </c>
      <c r="AX582" s="812">
        <f t="shared" si="150"/>
        <v>22.147263778011737</v>
      </c>
      <c r="AY582" s="997">
        <v>0.2</v>
      </c>
      <c r="AZ582" s="924">
        <v>50.739999999999995</v>
      </c>
      <c r="BA582" s="924">
        <v>-0.77999999999999992</v>
      </c>
      <c r="BB582" s="924">
        <v>6.12</v>
      </c>
      <c r="BC582" s="924">
        <v>19.5</v>
      </c>
      <c r="BE582" s="666">
        <v>1994</v>
      </c>
      <c r="BF582" s="948" t="e">
        <f>#VALUE!</f>
        <v>#VALUE!</v>
      </c>
      <c r="BG582" s="933">
        <v>2.4</v>
      </c>
    </row>
    <row r="583" spans="1:59" ht="11.25" customHeight="1" x14ac:dyDescent="0.2">
      <c r="A583" s="537" t="s">
        <v>1838</v>
      </c>
      <c r="B583" s="927" t="s">
        <v>1839</v>
      </c>
      <c r="C583" s="994" t="s">
        <v>112</v>
      </c>
      <c r="D583" s="994" t="s">
        <v>1230</v>
      </c>
      <c r="E583" s="794">
        <v>6</v>
      </c>
      <c r="F583" s="526">
        <v>756</v>
      </c>
      <c r="G583" s="526" t="s">
        <v>106</v>
      </c>
      <c r="H583" s="526" t="s">
        <v>106</v>
      </c>
      <c r="I583" s="926">
        <v>47.12</v>
      </c>
      <c r="J583" s="704">
        <f t="shared" ref="J583:J646" si="155">(M583/I583)*100</f>
        <v>1.8675721561969443</v>
      </c>
      <c r="K583" s="929">
        <v>0.22</v>
      </c>
      <c r="L583" s="641">
        <v>4</v>
      </c>
      <c r="M583" s="695">
        <f t="shared" ref="M583:M646" si="156">K583*L583</f>
        <v>0.88</v>
      </c>
      <c r="N583" s="923" t="s">
        <v>572</v>
      </c>
      <c r="O583" s="797">
        <v>0.21</v>
      </c>
      <c r="P583" s="917">
        <v>43467</v>
      </c>
      <c r="Q583" s="917">
        <v>43483</v>
      </c>
      <c r="R583" s="695">
        <f t="shared" ref="R583:R646" si="157">(K583-O583)/O583*100</f>
        <v>4.7619047619047663</v>
      </c>
      <c r="S583" s="761">
        <f>IF(INDEX(Historical!$D$7:$D$1439,MATCH(B583,Historical!$B$7:$B$1446,0))=0,"n/a",(INDEX(Historical!$C$7:$C$1439,MATCH(B583,Historical!$B$7:$B$1446,0))/INDEX(Historical!$D$7:$D$1439,MATCH(B583,Historical!$B$7:$B$1446,0))-1)*100)</f>
        <v>4.9999999999999822</v>
      </c>
      <c r="T583" s="761">
        <f>IF(INDEX(Historical!$F$7:$F$1432,MATCH(B583,Historical!$B$7:$B$1446,0))=0,"n/a",((INDEX(Historical!$C$7:$C$1439,MATCH(B583,Historical!$B$7:$B$1446,0))/INDEX(Historical!$F$7:$F$1432,MATCH(B583,Historical!$B$7:$B$1446,0)))^(1/3)-1)*100)</f>
        <v>7.8288138310443234</v>
      </c>
      <c r="U583" s="761" t="str">
        <f>IF(INDEX(Historical!$H$7:$H$1432,MATCH(B583,Historical!$B$7:$B$1446,0))=0,"n/a",((INDEX(Historical!$C$7:$C$1439,MATCH(B583,Historical!$B$7:$B$1446,0))/INDEX(Historical!$H$7:$H$1432,MATCH(B583,Historical!$B$7:$B$1446,0)))^(1/5)-1)*100)</f>
        <v>n/a</v>
      </c>
      <c r="V583" s="761" t="str">
        <f>IF(INDEX(Historical!$O$7:$O$1432,MATCH(B583,Historical!$B$7:$B$1446,0))=0,"n/a",((INDEX(Historical!$C$7:$C$1439,MATCH(B583,Historical!$B$7:$B$1446,0))/INDEX(Historical!$O$7:$O$1432,MATCH(B583,Historical!$B$7:$B$1446,0)))^(1/10)-1)*100)</f>
        <v>n/a</v>
      </c>
      <c r="W583" s="762" t="str">
        <f t="shared" ref="W583:W646" si="158">IF(OR(U583&lt;=0,U583="n/a",V583&lt;=0,V583="n/a"),"n/a",U583/V583)</f>
        <v>n/a</v>
      </c>
      <c r="X583" s="763" t="str">
        <f t="shared" ref="X583:X646" si="159">IF(OR(AJ583&lt;=0,AJ583="n/a",U583&lt;=0,U583="n/a"),"n/a",U583/AJ583)</f>
        <v>n/a</v>
      </c>
      <c r="Y583" s="715"/>
      <c r="Z583" s="704">
        <f t="shared" ref="Z583:Z646" si="160">IF(OR(AC583&lt;0.01,AC583="n/a"),"n/a",M583/AC583*100)</f>
        <v>17.959183673469386</v>
      </c>
      <c r="AA583" s="937">
        <f t="shared" ref="AA583:AA646" si="161">IF(OR(AC583&lt;0.01,AC583="n/a"),"n/a",I583/AC583)</f>
        <v>9.616326530612243</v>
      </c>
      <c r="AB583" s="641">
        <v>12</v>
      </c>
      <c r="AC583" s="918">
        <v>4.9000000000000004</v>
      </c>
      <c r="AD583" s="918">
        <v>0.86</v>
      </c>
      <c r="AE583" s="918">
        <v>0.75</v>
      </c>
      <c r="AF583" s="918">
        <v>1.2</v>
      </c>
      <c r="AG583" s="918">
        <v>13.100000000000001</v>
      </c>
      <c r="AH583" s="918">
        <v>49.3</v>
      </c>
      <c r="AI583" s="918">
        <v>14.610000000000001</v>
      </c>
      <c r="AJ583" s="918">
        <v>23.400000000000002</v>
      </c>
      <c r="AK583" s="918">
        <v>11.15</v>
      </c>
      <c r="AL583" s="930">
        <v>5290</v>
      </c>
      <c r="AM583" s="924">
        <v>1.5</v>
      </c>
      <c r="AN583" s="918">
        <v>0</v>
      </c>
      <c r="AO583" s="804" t="str">
        <f t="shared" ref="AO583:AO646" si="162">IF(U583="n/a","n/a",IF(AA583&lt;0,"n/a",IF(AA583="n/a","n/a",J583+U583-AA583)))</f>
        <v>n/a</v>
      </c>
      <c r="AP583" s="805" t="str">
        <f t="shared" ref="AP583:AP646" si="163">IF(U583="n/a","n/a",J583+U583)</f>
        <v>n/a</v>
      </c>
      <c r="AQ583" s="938">
        <f t="shared" ref="AQ583:AQ646" si="164">IF(OR(AC583&lt;0.01,AF583="n/a"),"n/a",(I583/SQRT(22.5*AC583*(I583/AF583))-1)*100)</f>
        <v>-28.385005180526647</v>
      </c>
      <c r="AR583" s="704">
        <f>INDEX(Historical!$C$7:$C$1439,MATCH(B583,Historical!$B$7:$B$1446,0))*IF(AH583="n/a",1.03,IF(AH583&lt;0,1.01,IF(AH583&gt;10,1.1,(1+AH583/100))))</f>
        <v>0.92400000000000004</v>
      </c>
      <c r="AS583" s="937">
        <f t="shared" ref="AS583:AS646" si="165">IF($AI583="n/a",1.03*AR583,IF($AI583&lt;0,1.01*AR583,IF($AI583&gt;10,1.1*AR583,(1+$AI583/100)*AR583)))</f>
        <v>1.0164000000000002</v>
      </c>
      <c r="AT583" s="937">
        <f t="shared" si="154"/>
        <v>1.1180400000000004</v>
      </c>
      <c r="AU583" s="937">
        <f t="shared" si="154"/>
        <v>1.2298440000000006</v>
      </c>
      <c r="AV583" s="937">
        <f t="shared" si="154"/>
        <v>1.3528284000000008</v>
      </c>
      <c r="AW583" s="704">
        <f t="shared" ref="AW583:AW646" si="166">SUM(AR583:AV583)</f>
        <v>5.6411124000000026</v>
      </c>
      <c r="AX583" s="812">
        <f t="shared" ref="AX583:AX646" si="167">AW583/I583*100</f>
        <v>11.971800509337866</v>
      </c>
      <c r="AY583" s="997">
        <v>1.17</v>
      </c>
      <c r="AZ583" s="924">
        <v>15.939999999999998</v>
      </c>
      <c r="BA583" s="924">
        <v>-43.04</v>
      </c>
      <c r="BB583" s="924">
        <v>-5.09</v>
      </c>
      <c r="BC583" s="924">
        <v>-11.899999999999999</v>
      </c>
      <c r="BE583" s="666">
        <v>2014</v>
      </c>
      <c r="BF583" s="948" t="e">
        <f t="shared" ref="BF583" si="168">#VALUE!</f>
        <v>#VALUE!</v>
      </c>
      <c r="BG583" s="933">
        <v>5.4</v>
      </c>
    </row>
    <row r="584" spans="1:59" ht="11.25" customHeight="1" x14ac:dyDescent="0.2">
      <c r="A584" s="630" t="s">
        <v>4340</v>
      </c>
      <c r="B584" s="633" t="s">
        <v>4336</v>
      </c>
      <c r="C584" s="994" t="s">
        <v>108</v>
      </c>
      <c r="D584" s="994" t="s">
        <v>4368</v>
      </c>
      <c r="E584" s="794">
        <v>5</v>
      </c>
      <c r="F584" s="526">
        <v>838</v>
      </c>
      <c r="G584" s="526" t="s">
        <v>106</v>
      </c>
      <c r="H584" s="526" t="s">
        <v>106</v>
      </c>
      <c r="I584" s="926">
        <v>24.06</v>
      </c>
      <c r="J584" s="704">
        <f t="shared" si="155"/>
        <v>2.8262676641729012</v>
      </c>
      <c r="K584" s="929">
        <v>0.17</v>
      </c>
      <c r="L584" s="641">
        <v>4</v>
      </c>
      <c r="M584" s="695">
        <f t="shared" si="156"/>
        <v>0.68</v>
      </c>
      <c r="N584" s="923" t="s">
        <v>107</v>
      </c>
      <c r="O584" s="797">
        <v>0.15</v>
      </c>
      <c r="P584" s="917">
        <v>43406</v>
      </c>
      <c r="Q584" s="917">
        <v>43420</v>
      </c>
      <c r="R584" s="695">
        <f t="shared" si="157"/>
        <v>13.333333333333346</v>
      </c>
      <c r="S584" s="761">
        <f>IF(INDEX(Historical!$D$7:$D$1439,MATCH(B584,Historical!$B$7:$B$1446,0))=0,"n/a",(INDEX(Historical!$C$7:$C$1439,MATCH(B584,Historical!$B$7:$B$1446,0))/INDEX(Historical!$D$7:$D$1439,MATCH(B584,Historical!$B$7:$B$1446,0))-1)*100)</f>
        <v>3.3333333333333437</v>
      </c>
      <c r="T584" s="761">
        <f>IF(INDEX(Historical!$F$7:$F$1432,MATCH(B584,Historical!$B$7:$B$1446,0))=0,"n/a",((INDEX(Historical!$C$7:$C$1439,MATCH(B584,Historical!$B$7:$B$1446,0))/INDEX(Historical!$F$7:$F$1432,MATCH(B584,Historical!$B$7:$B$1446,0)))^(1/3)-1)*100)</f>
        <v>6.0383062071096782</v>
      </c>
      <c r="U584" s="761">
        <f>IF(INDEX(Historical!$H$7:$H$1432,MATCH(B584,Historical!$B$7:$B$1446,0))=0,"n/a",((INDEX(Historical!$C$7:$C$1439,MATCH(B584,Historical!$B$7:$B$1446,0))/INDEX(Historical!$H$7:$H$1432,MATCH(B584,Historical!$B$7:$B$1446,0)))^(1/5)-1)*100)</f>
        <v>5.2519353814266312</v>
      </c>
      <c r="V584" s="761">
        <f>IF(INDEX(Historical!$O$7:$O$1432,MATCH(B584,Historical!$B$7:$B$1446,0))=0,"n/a",((INDEX(Historical!$C$7:$C$1439,MATCH(B584,Historical!$B$7:$B$1446,0))/INDEX(Historical!$O$7:$O$1432,MATCH(B584,Historical!$B$7:$B$1446,0)))^(1/10)-1)*100)</f>
        <v>-2.5167117230349811</v>
      </c>
      <c r="W584" s="762" t="str">
        <f t="shared" si="158"/>
        <v>n/a</v>
      </c>
      <c r="X584" s="763">
        <f t="shared" si="159"/>
        <v>0.57713575620072877</v>
      </c>
      <c r="Y584" s="715"/>
      <c r="Z584" s="704">
        <f t="shared" si="160"/>
        <v>46.896551724137936</v>
      </c>
      <c r="AA584" s="937">
        <f t="shared" si="161"/>
        <v>16.593103448275862</v>
      </c>
      <c r="AB584" s="641">
        <v>12</v>
      </c>
      <c r="AC584" s="918">
        <v>1.45</v>
      </c>
      <c r="AD584" s="918">
        <v>1.66</v>
      </c>
      <c r="AE584" s="918">
        <v>4.68</v>
      </c>
      <c r="AF584" s="918">
        <v>1.1100000000000001</v>
      </c>
      <c r="AG584" s="918">
        <v>7.0000000000000009</v>
      </c>
      <c r="AH584" s="918">
        <v>5.6000000000000005</v>
      </c>
      <c r="AI584" s="918">
        <v>5.55</v>
      </c>
      <c r="AJ584" s="918">
        <v>9.1</v>
      </c>
      <c r="AK584" s="918">
        <v>10</v>
      </c>
      <c r="AL584" s="930">
        <v>1300</v>
      </c>
      <c r="AM584" s="924">
        <v>1.7999999999999998</v>
      </c>
      <c r="AN584" s="918">
        <v>0.1</v>
      </c>
      <c r="AO584" s="804">
        <f t="shared" si="162"/>
        <v>-8.5149004026763286</v>
      </c>
      <c r="AP584" s="805">
        <f t="shared" si="163"/>
        <v>8.0782030455995333</v>
      </c>
      <c r="AQ584" s="938">
        <f t="shared" si="164"/>
        <v>-9.5238648345169601</v>
      </c>
      <c r="AR584" s="704">
        <f>INDEX(Historical!$C$7:$C$1439,MATCH(B584,Historical!$B$7:$B$1446,0))*IF(AH584="n/a",1.03,IF(AH584&lt;0,1.01,IF(AH584&gt;10,1.1,(1+AH584/100))))</f>
        <v>0.65472000000000008</v>
      </c>
      <c r="AS584" s="937">
        <f t="shared" si="165"/>
        <v>0.69105696000000016</v>
      </c>
      <c r="AT584" s="937">
        <f t="shared" si="154"/>
        <v>0.76016265600000021</v>
      </c>
      <c r="AU584" s="937">
        <f t="shared" si="154"/>
        <v>0.83617892160000029</v>
      </c>
      <c r="AV584" s="937">
        <f t="shared" si="154"/>
        <v>0.91979681376000044</v>
      </c>
      <c r="AW584" s="704">
        <f t="shared" si="166"/>
        <v>3.8619153513600013</v>
      </c>
      <c r="AX584" s="812">
        <f t="shared" si="167"/>
        <v>16.051185999002502</v>
      </c>
      <c r="AY584" s="997">
        <v>0.73</v>
      </c>
      <c r="AZ584" s="924">
        <v>12.959999999999999</v>
      </c>
      <c r="BA584" s="924">
        <v>-22.14</v>
      </c>
      <c r="BB584" s="924">
        <v>-2.08</v>
      </c>
      <c r="BC584" s="924">
        <v>-9.2299999999999986</v>
      </c>
      <c r="BE584" s="666">
        <v>2014</v>
      </c>
      <c r="BF584" s="948" t="e">
        <f>#VALUE!</f>
        <v>#VALUE!</v>
      </c>
      <c r="BG584" s="933">
        <v>0.89999999999999991</v>
      </c>
    </row>
    <row r="585" spans="1:59" ht="11.25" customHeight="1" x14ac:dyDescent="0.2">
      <c r="A585" s="611" t="s">
        <v>726</v>
      </c>
      <c r="B585" s="927" t="s">
        <v>727</v>
      </c>
      <c r="C585" s="994" t="s">
        <v>128</v>
      </c>
      <c r="D585" s="994" t="s">
        <v>4391</v>
      </c>
      <c r="E585" s="794">
        <v>16</v>
      </c>
      <c r="F585" s="526">
        <v>213</v>
      </c>
      <c r="G585" s="526" t="s">
        <v>106</v>
      </c>
      <c r="H585" s="526" t="s">
        <v>106</v>
      </c>
      <c r="I585" s="926">
        <v>31.14</v>
      </c>
      <c r="J585" s="704">
        <f t="shared" si="155"/>
        <v>3.0828516377649327</v>
      </c>
      <c r="K585" s="929">
        <v>0.24</v>
      </c>
      <c r="L585" s="641">
        <v>4</v>
      </c>
      <c r="M585" s="695">
        <f t="shared" si="156"/>
        <v>0.96</v>
      </c>
      <c r="N585" s="923" t="s">
        <v>119</v>
      </c>
      <c r="O585" s="797">
        <v>0.23</v>
      </c>
      <c r="P585" s="917">
        <v>43328</v>
      </c>
      <c r="Q585" s="917">
        <v>43343</v>
      </c>
      <c r="R585" s="695">
        <f t="shared" si="157"/>
        <v>4.3478260869565135</v>
      </c>
      <c r="S585" s="761">
        <f>IF(INDEX(Historical!$D$7:$D$1439,MATCH(B585,Historical!$B$7:$B$1446,0))=0,"n/a",(INDEX(Historical!$C$7:$C$1439,MATCH(B585,Historical!$B$7:$B$1446,0))/INDEX(Historical!$D$7:$D$1439,MATCH(B585,Historical!$B$7:$B$1446,0))-1)*100)</f>
        <v>4.4444444444444287</v>
      </c>
      <c r="T585" s="761">
        <f>IF(INDEX(Historical!$F$7:$F$1432,MATCH(B585,Historical!$B$7:$B$1446,0))=0,"n/a",((INDEX(Historical!$C$7:$C$1439,MATCH(B585,Historical!$B$7:$B$1446,0))/INDEX(Historical!$F$7:$F$1432,MATCH(B585,Historical!$B$7:$B$1446,0)))^(1/3)-1)*100)</f>
        <v>4.6577355357731998</v>
      </c>
      <c r="U585" s="761">
        <f>IF(INDEX(Historical!$H$7:$H$1432,MATCH(B585,Historical!$B$7:$B$1446,0))=0,"n/a",((INDEX(Historical!$C$7:$C$1439,MATCH(B585,Historical!$B$7:$B$1446,0))/INDEX(Historical!$H$7:$H$1432,MATCH(B585,Historical!$B$7:$B$1446,0)))^(1/5)-1)*100)</f>
        <v>4.9009030249425933</v>
      </c>
      <c r="V585" s="761">
        <f>IF(INDEX(Historical!$O$7:$O$1432,MATCH(B585,Historical!$B$7:$B$1446,0))=0,"n/a",((INDEX(Historical!$C$7:$C$1439,MATCH(B585,Historical!$B$7:$B$1446,0))/INDEX(Historical!$O$7:$O$1432,MATCH(B585,Historical!$B$7:$B$1446,0)))^(1/10)-1)*100)</f>
        <v>5.6996159590350093</v>
      </c>
      <c r="W585" s="762">
        <f t="shared" si="158"/>
        <v>0.85986548219511194</v>
      </c>
      <c r="X585" s="763" t="str">
        <f t="shared" si="159"/>
        <v>n/a</v>
      </c>
      <c r="Y585" s="719"/>
      <c r="Z585" s="704">
        <f t="shared" si="160"/>
        <v>84.955752212389385</v>
      </c>
      <c r="AA585" s="937">
        <f t="shared" si="161"/>
        <v>27.557522123893808</v>
      </c>
      <c r="AB585" s="641">
        <v>7</v>
      </c>
      <c r="AC585" s="918">
        <v>1.1299999999999999</v>
      </c>
      <c r="AD585" s="918" t="s">
        <v>137</v>
      </c>
      <c r="AE585" s="918">
        <v>0.93</v>
      </c>
      <c r="AF585" s="918">
        <v>1.69</v>
      </c>
      <c r="AG585" s="918">
        <v>7.0000000000000009</v>
      </c>
      <c r="AH585" s="918">
        <v>13.3</v>
      </c>
      <c r="AI585" s="918" t="s">
        <v>137</v>
      </c>
      <c r="AJ585" s="918">
        <v>-4.3</v>
      </c>
      <c r="AK585" s="918" t="s">
        <v>137</v>
      </c>
      <c r="AL585" s="930">
        <v>247.25</v>
      </c>
      <c r="AM585" s="924">
        <v>4.1000000000000005</v>
      </c>
      <c r="AN585" s="918">
        <v>0.05</v>
      </c>
      <c r="AO585" s="804">
        <f t="shared" si="162"/>
        <v>-19.573767461186282</v>
      </c>
      <c r="AP585" s="805">
        <f t="shared" si="163"/>
        <v>7.9837546627075255</v>
      </c>
      <c r="AQ585" s="938">
        <f t="shared" si="164"/>
        <v>43.870640027584869</v>
      </c>
      <c r="AR585" s="704">
        <f>INDEX(Historical!$C$7:$C$1439,MATCH(B585,Historical!$B$7:$B$1446,0))*IF(AH585="n/a",1.03,IF(AH585&lt;0,1.01,IF(AH585&gt;10,1.1,(1+AH585/100))))</f>
        <v>1.034</v>
      </c>
      <c r="AS585" s="937">
        <f t="shared" si="165"/>
        <v>1.0650200000000001</v>
      </c>
      <c r="AT585" s="937">
        <f t="shared" si="154"/>
        <v>1.0969706000000001</v>
      </c>
      <c r="AU585" s="937">
        <f t="shared" si="154"/>
        <v>1.1298797180000002</v>
      </c>
      <c r="AV585" s="937">
        <f t="shared" si="154"/>
        <v>1.1637761095400003</v>
      </c>
      <c r="AW585" s="704">
        <f t="shared" si="166"/>
        <v>5.4896464275400012</v>
      </c>
      <c r="AX585" s="812">
        <f t="shared" si="167"/>
        <v>17.628922374887608</v>
      </c>
      <c r="AY585" s="997">
        <v>0.96</v>
      </c>
      <c r="AZ585" s="924">
        <v>28.410000000000004</v>
      </c>
      <c r="BA585" s="924">
        <v>-33.36</v>
      </c>
      <c r="BB585" s="924">
        <v>8.92</v>
      </c>
      <c r="BC585" s="924">
        <v>-8.84</v>
      </c>
      <c r="BE585" s="666">
        <v>2003</v>
      </c>
      <c r="BF585" s="948" t="e">
        <f>#VALUE!</f>
        <v>#VALUE!</v>
      </c>
      <c r="BG585" s="933">
        <v>4.7</v>
      </c>
    </row>
    <row r="586" spans="1:59" ht="11.25" customHeight="1" x14ac:dyDescent="0.2">
      <c r="A586" s="611" t="s">
        <v>723</v>
      </c>
      <c r="B586" s="927" t="s">
        <v>724</v>
      </c>
      <c r="C586" s="994" t="s">
        <v>131</v>
      </c>
      <c r="D586" s="994" t="s">
        <v>4366</v>
      </c>
      <c r="E586" s="794">
        <v>12</v>
      </c>
      <c r="F586" s="526">
        <v>297</v>
      </c>
      <c r="G586" s="526" t="s">
        <v>37</v>
      </c>
      <c r="H586" s="526" t="s">
        <v>37</v>
      </c>
      <c r="I586" s="926">
        <v>43.12</v>
      </c>
      <c r="J586" s="704">
        <f t="shared" si="155"/>
        <v>3.3858998144712431</v>
      </c>
      <c r="K586" s="929">
        <v>0.36499999999999999</v>
      </c>
      <c r="L586" s="641">
        <v>4</v>
      </c>
      <c r="M586" s="695">
        <f t="shared" si="156"/>
        <v>1.46</v>
      </c>
      <c r="N586" s="923" t="s">
        <v>725</v>
      </c>
      <c r="O586" s="797">
        <v>0.33250000000000002</v>
      </c>
      <c r="P586" s="917">
        <v>43382</v>
      </c>
      <c r="Q586" s="917">
        <v>43403</v>
      </c>
      <c r="R586" s="695">
        <f t="shared" si="157"/>
        <v>9.7744360902255547</v>
      </c>
      <c r="S586" s="761">
        <f>IF(INDEX(Historical!$D$7:$D$1439,MATCH(B586,Historical!$B$7:$B$1446,0))=0,"n/a",(INDEX(Historical!$C$7:$C$1439,MATCH(B586,Historical!$B$7:$B$1446,0))/INDEX(Historical!$D$7:$D$1439,MATCH(B586,Historical!$B$7:$B$1446,0))-1)*100)</f>
        <v>9.8790322580645231</v>
      </c>
      <c r="T586" s="761">
        <f>IF(INDEX(Historical!$F$7:$F$1432,MATCH(B586,Historical!$B$7:$B$1446,0))=0,"n/a",((INDEX(Historical!$C$7:$C$1439,MATCH(B586,Historical!$B$7:$B$1446,0))/INDEX(Historical!$F$7:$F$1432,MATCH(B586,Historical!$B$7:$B$1446,0)))^(1/3)-1)*100)</f>
        <v>9.9522738601315766</v>
      </c>
      <c r="U586" s="761">
        <f>IF(INDEX(Historical!$H$7:$H$1432,MATCH(B586,Historical!$B$7:$B$1446,0))=0,"n/a",((INDEX(Historical!$C$7:$C$1439,MATCH(B586,Historical!$B$7:$B$1446,0))/INDEX(Historical!$H$7:$H$1432,MATCH(B586,Historical!$B$7:$B$1446,0)))^(1/5)-1)*100)</f>
        <v>10.288443378735135</v>
      </c>
      <c r="V586" s="761">
        <f>IF(INDEX(Historical!$O$7:$O$1432,MATCH(B586,Historical!$B$7:$B$1446,0))=0,"n/a",((INDEX(Historical!$C$7:$C$1439,MATCH(B586,Historical!$B$7:$B$1446,0))/INDEX(Historical!$O$7:$O$1432,MATCH(B586,Historical!$B$7:$B$1446,0)))^(1/10)-1)*100)</f>
        <v>6.9633929631707225</v>
      </c>
      <c r="W586" s="762">
        <f t="shared" si="158"/>
        <v>1.4775043478302248</v>
      </c>
      <c r="X586" s="763">
        <f t="shared" si="159"/>
        <v>5.7158018770750756</v>
      </c>
      <c r="Y586" s="928"/>
      <c r="Z586" s="704">
        <f t="shared" si="160"/>
        <v>68.867924528301884</v>
      </c>
      <c r="AA586" s="937">
        <f t="shared" si="161"/>
        <v>20.339622641509433</v>
      </c>
      <c r="AB586" s="641">
        <v>12</v>
      </c>
      <c r="AC586" s="918">
        <v>2.12</v>
      </c>
      <c r="AD586" s="918" t="s">
        <v>137</v>
      </c>
      <c r="AE586" s="918">
        <v>3.79</v>
      </c>
      <c r="AF586" s="918">
        <v>2.15</v>
      </c>
      <c r="AG586" s="918">
        <v>10.8</v>
      </c>
      <c r="AH586" s="918">
        <v>13.5</v>
      </c>
      <c r="AI586" s="918">
        <v>7.89</v>
      </c>
      <c r="AJ586" s="918">
        <v>1.7999999999999998</v>
      </c>
      <c r="AK586" s="918">
        <v>-2.8000000000000003</v>
      </c>
      <c r="AL586" s="930">
        <v>8610</v>
      </c>
      <c r="AM586" s="924">
        <v>0.1</v>
      </c>
      <c r="AN586" s="918">
        <v>0.79</v>
      </c>
      <c r="AO586" s="804">
        <f t="shared" si="162"/>
        <v>-6.6652794483030551</v>
      </c>
      <c r="AP586" s="805">
        <f t="shared" si="163"/>
        <v>13.674343193206377</v>
      </c>
      <c r="AQ586" s="938">
        <f t="shared" si="164"/>
        <v>39.411762104199454</v>
      </c>
      <c r="AR586" s="704">
        <f>INDEX(Historical!$C$7:$C$1439,MATCH(B586,Historical!$B$7:$B$1446,0))*IF(AH586="n/a",1.03,IF(AH586&lt;0,1.01,IF(AH586&gt;10,1.1,(1+AH586/100))))</f>
        <v>1.4987500000000002</v>
      </c>
      <c r="AS586" s="937">
        <f t="shared" si="165"/>
        <v>1.6170013750000003</v>
      </c>
      <c r="AT586" s="937">
        <f t="shared" si="154"/>
        <v>1.6331713887500003</v>
      </c>
      <c r="AU586" s="937">
        <f t="shared" si="154"/>
        <v>1.6495031026375004</v>
      </c>
      <c r="AV586" s="937">
        <f t="shared" si="154"/>
        <v>1.6659981336638754</v>
      </c>
      <c r="AW586" s="704">
        <f t="shared" si="166"/>
        <v>8.0644240000513765</v>
      </c>
      <c r="AX586" s="812">
        <f t="shared" si="167"/>
        <v>18.702282003829723</v>
      </c>
      <c r="AY586" s="997">
        <v>0.54</v>
      </c>
      <c r="AZ586" s="924">
        <v>36.950000000000003</v>
      </c>
      <c r="BA586" s="924">
        <v>-1.46</v>
      </c>
      <c r="BB586" s="924">
        <v>3.16</v>
      </c>
      <c r="BC586" s="924">
        <v>12.31</v>
      </c>
      <c r="BE586" s="666">
        <v>2007</v>
      </c>
      <c r="BF586" s="948" t="e">
        <f>#VALUE!</f>
        <v>#VALUE!</v>
      </c>
      <c r="BG586" s="933">
        <v>4</v>
      </c>
    </row>
    <row r="587" spans="1:59" s="840" customFormat="1" ht="11.25" customHeight="1" x14ac:dyDescent="0.2">
      <c r="A587" s="819" t="s">
        <v>3896</v>
      </c>
      <c r="B587" s="848" t="s">
        <v>3897</v>
      </c>
      <c r="C587" s="994" t="s">
        <v>131</v>
      </c>
      <c r="D587" s="994" t="s">
        <v>4377</v>
      </c>
      <c r="E587" s="820">
        <v>6</v>
      </c>
      <c r="F587" s="526">
        <v>774</v>
      </c>
      <c r="G587" s="1151" t="s">
        <v>115</v>
      </c>
      <c r="H587" s="1151" t="s">
        <v>115</v>
      </c>
      <c r="I587" s="821">
        <v>89.03</v>
      </c>
      <c r="J587" s="822">
        <f t="shared" si="155"/>
        <v>2.2464337863641468</v>
      </c>
      <c r="K587" s="823">
        <v>0.5</v>
      </c>
      <c r="L587" s="824">
        <v>4</v>
      </c>
      <c r="M587" s="825">
        <f t="shared" si="156"/>
        <v>2</v>
      </c>
      <c r="N587" s="826" t="s">
        <v>228</v>
      </c>
      <c r="O587" s="827">
        <v>0.46</v>
      </c>
      <c r="P587" s="828">
        <v>43517</v>
      </c>
      <c r="Q587" s="828">
        <v>43532</v>
      </c>
      <c r="R587" s="825">
        <f t="shared" si="157"/>
        <v>8.6956521739130395</v>
      </c>
      <c r="S587" s="761">
        <f>IF(INDEX(Historical!$D$7:$D$1439,MATCH(B587,Historical!$B$7:$B$1446,0))=0,"n/a",(INDEX(Historical!$C$7:$C$1439,MATCH(B587,Historical!$B$7:$B$1446,0))/INDEX(Historical!$D$7:$D$1439,MATCH(B587,Historical!$B$7:$B$1446,0))-1)*100)</f>
        <v>9.5238095238095344</v>
      </c>
      <c r="T587" s="761">
        <f>IF(INDEX(Historical!$F$7:$F$1432,MATCH(B587,Historical!$B$7:$B$1446,0))=0,"n/a",((INDEX(Historical!$C$7:$C$1439,MATCH(B587,Historical!$B$7:$B$1446,0))/INDEX(Historical!$F$7:$F$1432,MATCH(B587,Historical!$B$7:$B$1446,0)))^(1/3)-1)*100)</f>
        <v>15.313156133323268</v>
      </c>
      <c r="U587" s="761" t="str">
        <f>IF(INDEX(Historical!$H$7:$H$1432,MATCH(B587,Historical!$B$7:$B$1446,0))=0,"n/a",((INDEX(Historical!$C$7:$C$1439,MATCH(B587,Historical!$B$7:$B$1446,0))/INDEX(Historical!$H$7:$H$1432,MATCH(B587,Historical!$B$7:$B$1446,0)))^(1/5)-1)*100)</f>
        <v>n/a</v>
      </c>
      <c r="V587" s="761" t="str">
        <f>IF(INDEX(Historical!$O$7:$O$1432,MATCH(B587,Historical!$B$7:$B$1446,0))=0,"n/a",((INDEX(Historical!$C$7:$C$1439,MATCH(B587,Historical!$B$7:$B$1446,0))/INDEX(Historical!$O$7:$O$1432,MATCH(B587,Historical!$B$7:$B$1446,0)))^(1/10)-1)*100)</f>
        <v>n/a</v>
      </c>
      <c r="W587" s="829" t="str">
        <f t="shared" si="158"/>
        <v>n/a</v>
      </c>
      <c r="X587" s="830" t="str">
        <f t="shared" si="159"/>
        <v>n/a</v>
      </c>
      <c r="Y587" s="851"/>
      <c r="Z587" s="822">
        <f t="shared" si="160"/>
        <v>61.53846153846154</v>
      </c>
      <c r="AA587" s="832">
        <f t="shared" si="161"/>
        <v>27.393846153846155</v>
      </c>
      <c r="AB587" s="824">
        <v>12</v>
      </c>
      <c r="AC587" s="833">
        <v>3.25</v>
      </c>
      <c r="AD587" s="833">
        <v>5.48</v>
      </c>
      <c r="AE587" s="833">
        <v>2.87</v>
      </c>
      <c r="AF587" s="833">
        <v>2.2999999999999998</v>
      </c>
      <c r="AG587" s="833">
        <v>8.5</v>
      </c>
      <c r="AH587" s="833">
        <v>4.2</v>
      </c>
      <c r="AI587" s="833">
        <v>4.05</v>
      </c>
      <c r="AJ587" s="833">
        <v>11.200000000000001</v>
      </c>
      <c r="AK587" s="833">
        <v>5</v>
      </c>
      <c r="AL587" s="834">
        <v>4690</v>
      </c>
      <c r="AM587" s="835">
        <v>1.0999999999999999</v>
      </c>
      <c r="AN587" s="833">
        <v>0.78</v>
      </c>
      <c r="AO587" s="836" t="str">
        <f t="shared" si="162"/>
        <v>n/a</v>
      </c>
      <c r="AP587" s="837" t="str">
        <f t="shared" si="163"/>
        <v>n/a</v>
      </c>
      <c r="AQ587" s="838">
        <f t="shared" si="164"/>
        <v>67.339769004855171</v>
      </c>
      <c r="AR587" s="704">
        <f>INDEX(Historical!$C$7:$C$1439,MATCH(B587,Historical!$B$7:$B$1446,0))*IF(AH587="n/a",1.03,IF(AH587&lt;0,1.01,IF(AH587&gt;10,1.1,(1+AH587/100))))</f>
        <v>1.9172800000000001</v>
      </c>
      <c r="AS587" s="832">
        <f t="shared" si="165"/>
        <v>1.99492984</v>
      </c>
      <c r="AT587" s="832">
        <f t="shared" ref="AT587:AV606" si="169">IF($AK587="n/a",1.03*AS587,IF($AK587&lt;0,1.01*AS587,IF($AK587&gt;10,1.1*AS587,(1+$AK587/100)*AS587)))</f>
        <v>2.0946763320000001</v>
      </c>
      <c r="AU587" s="832">
        <f t="shared" si="169"/>
        <v>2.1994101486000002</v>
      </c>
      <c r="AV587" s="832">
        <f t="shared" si="169"/>
        <v>2.3093806560300001</v>
      </c>
      <c r="AW587" s="822">
        <f t="shared" si="166"/>
        <v>10.515676976630001</v>
      </c>
      <c r="AX587" s="839">
        <f t="shared" si="167"/>
        <v>11.811386023396608</v>
      </c>
      <c r="AY587" s="998">
        <v>0.36</v>
      </c>
      <c r="AZ587" s="835">
        <v>36.97</v>
      </c>
      <c r="BA587" s="835">
        <v>-1.6500000000000001</v>
      </c>
      <c r="BB587" s="835">
        <v>4.4400000000000004</v>
      </c>
      <c r="BC587" s="835">
        <v>9.99</v>
      </c>
      <c r="BD587" s="964"/>
      <c r="BE587" s="666">
        <v>2014</v>
      </c>
      <c r="BF587" s="948" t="e">
        <f>#VALUE!</f>
        <v>#VALUE!</v>
      </c>
      <c r="BG587" s="895">
        <v>3.3000000000000003</v>
      </c>
    </row>
    <row r="588" spans="1:59" ht="11.25" customHeight="1" x14ac:dyDescent="0.2">
      <c r="A588" s="611" t="s">
        <v>728</v>
      </c>
      <c r="B588" s="927" t="s">
        <v>729</v>
      </c>
      <c r="C588" s="994" t="s">
        <v>4356</v>
      </c>
      <c r="D588" s="994" t="s">
        <v>4357</v>
      </c>
      <c r="E588" s="794">
        <v>16</v>
      </c>
      <c r="F588" s="526">
        <v>204</v>
      </c>
      <c r="G588" s="526" t="s">
        <v>37</v>
      </c>
      <c r="H588" s="526" t="s">
        <v>37</v>
      </c>
      <c r="I588" s="926">
        <v>38.15</v>
      </c>
      <c r="J588" s="704">
        <f t="shared" si="155"/>
        <v>6.9200524246395805</v>
      </c>
      <c r="K588" s="929">
        <v>0.66</v>
      </c>
      <c r="L588" s="641">
        <v>4</v>
      </c>
      <c r="M588" s="695">
        <f t="shared" si="156"/>
        <v>2.64</v>
      </c>
      <c r="N588" s="923" t="s">
        <v>107</v>
      </c>
      <c r="O588" s="797">
        <v>0.65</v>
      </c>
      <c r="P588" s="919">
        <v>43130</v>
      </c>
      <c r="Q588" s="919">
        <v>43146</v>
      </c>
      <c r="R588" s="695">
        <f t="shared" si="157"/>
        <v>1.5384615384615397</v>
      </c>
      <c r="S588" s="761">
        <f>IF(INDEX(Historical!$D$7:$D$1439,MATCH(B588,Historical!$B$7:$B$1446,0))=0,"n/a",(INDEX(Historical!$C$7:$C$1439,MATCH(B588,Historical!$B$7:$B$1446,0))/INDEX(Historical!$D$7:$D$1439,MATCH(B588,Historical!$B$7:$B$1446,0))-1)*100)</f>
        <v>3.937007874015741</v>
      </c>
      <c r="T588" s="761">
        <f>IF(INDEX(Historical!$F$7:$F$1432,MATCH(B588,Historical!$B$7:$B$1446,0))=0,"n/a",((INDEX(Historical!$C$7:$C$1439,MATCH(B588,Historical!$B$7:$B$1446,0))/INDEX(Historical!$F$7:$F$1432,MATCH(B588,Historical!$B$7:$B$1446,0)))^(1/3)-1)*100)</f>
        <v>6.5898401939383122</v>
      </c>
      <c r="U588" s="761">
        <f>IF(INDEX(Historical!$H$7:$H$1432,MATCH(B588,Historical!$B$7:$B$1446,0))=0,"n/a",((INDEX(Historical!$C$7:$C$1439,MATCH(B588,Historical!$B$7:$B$1446,0))/INDEX(Historical!$H$7:$H$1432,MATCH(B588,Historical!$B$7:$B$1446,0)))^(1/5)-1)*100)</f>
        <v>7.2551603577834634</v>
      </c>
      <c r="V588" s="761">
        <f>IF(INDEX(Historical!$O$7:$O$1432,MATCH(B588,Historical!$B$7:$B$1446,0))=0,"n/a",((INDEX(Historical!$C$7:$C$1439,MATCH(B588,Historical!$B$7:$B$1446,0))/INDEX(Historical!$O$7:$O$1432,MATCH(B588,Historical!$B$7:$B$1446,0)))^(1/10)-1)*100)</f>
        <v>8.2943244689550166</v>
      </c>
      <c r="W588" s="762">
        <f t="shared" si="158"/>
        <v>0.87471383413307979</v>
      </c>
      <c r="X588" s="763" t="str">
        <f t="shared" si="159"/>
        <v>n/a</v>
      </c>
      <c r="Y588" s="928"/>
      <c r="Z588" s="704">
        <f t="shared" si="160"/>
        <v>197.01492537313433</v>
      </c>
      <c r="AA588" s="937">
        <f t="shared" si="161"/>
        <v>28.470149253731339</v>
      </c>
      <c r="AB588" s="641">
        <v>12</v>
      </c>
      <c r="AC588" s="918">
        <v>1.34</v>
      </c>
      <c r="AD588" s="918">
        <v>1.8</v>
      </c>
      <c r="AE588" s="918">
        <v>8.8800000000000008</v>
      </c>
      <c r="AF588" s="918">
        <v>2.23</v>
      </c>
      <c r="AG588" s="918">
        <v>8.1</v>
      </c>
      <c r="AH588" s="918">
        <v>176.5</v>
      </c>
      <c r="AI588" s="918">
        <v>8.83</v>
      </c>
      <c r="AJ588" s="918">
        <v>-1.7000000000000002</v>
      </c>
      <c r="AK588" s="918">
        <v>15.8</v>
      </c>
      <c r="AL588" s="930">
        <v>7830</v>
      </c>
      <c r="AM588" s="924">
        <v>0.5</v>
      </c>
      <c r="AN588" s="918">
        <v>1.32</v>
      </c>
      <c r="AO588" s="804">
        <f t="shared" si="162"/>
        <v>-14.294936471308295</v>
      </c>
      <c r="AP588" s="805">
        <f t="shared" si="163"/>
        <v>14.175212782423044</v>
      </c>
      <c r="AQ588" s="938">
        <f t="shared" si="164"/>
        <v>67.97940725090335</v>
      </c>
      <c r="AR588" s="704">
        <f>INDEX(Historical!$C$7:$C$1439,MATCH(B588,Historical!$B$7:$B$1446,0))*IF(AH588="n/a",1.03,IF(AH588&lt;0,1.01,IF(AH588&gt;10,1.1,(1+AH588/100))))</f>
        <v>2.9040000000000004</v>
      </c>
      <c r="AS588" s="937">
        <f t="shared" si="165"/>
        <v>3.1604232000000003</v>
      </c>
      <c r="AT588" s="937">
        <f t="shared" si="169"/>
        <v>3.4764655200000005</v>
      </c>
      <c r="AU588" s="937">
        <f t="shared" si="169"/>
        <v>3.824112072000001</v>
      </c>
      <c r="AV588" s="937">
        <f t="shared" si="169"/>
        <v>4.2065232792000016</v>
      </c>
      <c r="AW588" s="704">
        <f t="shared" si="166"/>
        <v>17.571524071200006</v>
      </c>
      <c r="AX588" s="812">
        <f t="shared" si="167"/>
        <v>46.059040815727407</v>
      </c>
      <c r="AY588" s="997">
        <v>0.47</v>
      </c>
      <c r="AZ588" s="924">
        <v>51.739999999999995</v>
      </c>
      <c r="BA588" s="924">
        <v>-5.33</v>
      </c>
      <c r="BB588" s="924">
        <v>2.3199999999999998</v>
      </c>
      <c r="BC588" s="924">
        <v>11.35</v>
      </c>
      <c r="BE588" s="666">
        <v>2003</v>
      </c>
      <c r="BF588" s="948" t="e">
        <f>#VALUE!</f>
        <v>#VALUE!</v>
      </c>
      <c r="BG588" s="933">
        <v>3.3000000000000003</v>
      </c>
    </row>
    <row r="589" spans="1:59" ht="11.25" customHeight="1" x14ac:dyDescent="0.2">
      <c r="A589" s="611" t="s">
        <v>730</v>
      </c>
      <c r="B589" s="927" t="s">
        <v>731</v>
      </c>
      <c r="C589" s="994" t="s">
        <v>179</v>
      </c>
      <c r="D589" s="994" t="s">
        <v>4374</v>
      </c>
      <c r="E589" s="794">
        <v>17</v>
      </c>
      <c r="F589" s="526">
        <v>198</v>
      </c>
      <c r="G589" s="526" t="s">
        <v>37</v>
      </c>
      <c r="H589" s="526" t="s">
        <v>37</v>
      </c>
      <c r="I589" s="926">
        <v>69.84</v>
      </c>
      <c r="J589" s="704">
        <f t="shared" si="155"/>
        <v>4.925544100801833</v>
      </c>
      <c r="K589" s="929">
        <v>0.86</v>
      </c>
      <c r="L589" s="641">
        <v>4</v>
      </c>
      <c r="M589" s="695">
        <f t="shared" si="156"/>
        <v>3.44</v>
      </c>
      <c r="N589" s="923" t="s">
        <v>107</v>
      </c>
      <c r="O589" s="797">
        <v>0.85499999999999998</v>
      </c>
      <c r="P589" s="917">
        <v>43490</v>
      </c>
      <c r="Q589" s="917">
        <v>43510</v>
      </c>
      <c r="R589" s="695">
        <f t="shared" si="157"/>
        <v>0.58479532163742742</v>
      </c>
      <c r="S589" s="761">
        <f>IF(INDEX(Historical!$D$7:$D$1439,MATCH(B589,Historical!$B$7:$B$1446,0))=0,"n/a",(INDEX(Historical!$C$7:$C$1439,MATCH(B589,Historical!$B$7:$B$1446,0))/INDEX(Historical!$D$7:$D$1439,MATCH(B589,Historical!$B$7:$B$1446,0))-1)*100)</f>
        <v>19.301470588235304</v>
      </c>
      <c r="T589" s="761">
        <f>IF(INDEX(Historical!$F$7:$F$1432,MATCH(B589,Historical!$B$7:$B$1446,0))=0,"n/a",((INDEX(Historical!$C$7:$C$1439,MATCH(B589,Historical!$B$7:$B$1446,0))/INDEX(Historical!$F$7:$F$1432,MATCH(B589,Historical!$B$7:$B$1446,0)))^(1/3)-1)*100)</f>
        <v>10.120829938829123</v>
      </c>
      <c r="U589" s="761">
        <f>IF(INDEX(Historical!$H$7:$H$1432,MATCH(B589,Historical!$B$7:$B$1446,0))=0,"n/a",((INDEX(Historical!$C$7:$C$1439,MATCH(B589,Historical!$B$7:$B$1446,0))/INDEX(Historical!$H$7:$H$1432,MATCH(B589,Historical!$B$7:$B$1446,0)))^(1/5)-1)*100)</f>
        <v>20.217544136583896</v>
      </c>
      <c r="V589" s="761">
        <f>IF(INDEX(Historical!$O$7:$O$1432,MATCH(B589,Historical!$B$7:$B$1446,0))=0,"n/a",((INDEX(Historical!$C$7:$C$1439,MATCH(B589,Historical!$B$7:$B$1446,0))/INDEX(Historical!$O$7:$O$1432,MATCH(B589,Historical!$B$7:$B$1446,0)))^(1/10)-1)*100)</f>
        <v>16.896265558942723</v>
      </c>
      <c r="W589" s="762">
        <f t="shared" si="158"/>
        <v>1.1965687959895559</v>
      </c>
      <c r="X589" s="763">
        <f t="shared" si="159"/>
        <v>1.2715436563889242</v>
      </c>
      <c r="Y589" s="928"/>
      <c r="Z589" s="704">
        <f t="shared" si="160"/>
        <v>123.74100719424462</v>
      </c>
      <c r="AA589" s="937">
        <f t="shared" si="161"/>
        <v>25.122302158273385</v>
      </c>
      <c r="AB589" s="641">
        <v>12</v>
      </c>
      <c r="AC589" s="918">
        <v>2.78</v>
      </c>
      <c r="AD589" s="918">
        <v>1.79</v>
      </c>
      <c r="AE589" s="918">
        <v>2.31</v>
      </c>
      <c r="AF589" s="918">
        <v>4.37</v>
      </c>
      <c r="AG589" s="920">
        <v>17.299999999999997</v>
      </c>
      <c r="AH589" s="918">
        <v>57.599999999999994</v>
      </c>
      <c r="AI589" s="918">
        <v>24.98</v>
      </c>
      <c r="AJ589" s="918">
        <v>15.9</v>
      </c>
      <c r="AK589" s="918">
        <v>14.05</v>
      </c>
      <c r="AL589" s="930">
        <v>29100</v>
      </c>
      <c r="AM589" s="924">
        <v>0.6</v>
      </c>
      <c r="AN589" s="920">
        <v>1.43</v>
      </c>
      <c r="AO589" s="804">
        <f t="shared" si="162"/>
        <v>2.0786079112344424E-2</v>
      </c>
      <c r="AP589" s="805">
        <f t="shared" si="163"/>
        <v>25.143088237385729</v>
      </c>
      <c r="AQ589" s="938">
        <f t="shared" si="164"/>
        <v>120.89158771936033</v>
      </c>
      <c r="AR589" s="704">
        <f>INDEX(Historical!$C$7:$C$1439,MATCH(B589,Historical!$B$7:$B$1446,0))*IF(AH589="n/a",1.03,IF(AH589&lt;0,1.01,IF(AH589&gt;10,1.1,(1+AH589/100))))</f>
        <v>3.5695000000000006</v>
      </c>
      <c r="AS589" s="937">
        <f t="shared" si="165"/>
        <v>3.9264500000000009</v>
      </c>
      <c r="AT589" s="937">
        <f t="shared" si="169"/>
        <v>4.3190950000000017</v>
      </c>
      <c r="AU589" s="937">
        <f t="shared" si="169"/>
        <v>4.7510045000000023</v>
      </c>
      <c r="AV589" s="937">
        <f t="shared" si="169"/>
        <v>5.2261049500000025</v>
      </c>
      <c r="AW589" s="704">
        <f t="shared" si="166"/>
        <v>21.792154450000009</v>
      </c>
      <c r="AX589" s="812">
        <f t="shared" si="167"/>
        <v>31.202970289232539</v>
      </c>
      <c r="AY589" s="997">
        <v>1.22</v>
      </c>
      <c r="AZ589" s="924">
        <v>38.96</v>
      </c>
      <c r="BA589" s="924">
        <v>-2.9899999999999998</v>
      </c>
      <c r="BB589" s="924">
        <v>5.86</v>
      </c>
      <c r="BC589" s="924">
        <v>6.83</v>
      </c>
      <c r="BE589" s="666">
        <v>2003</v>
      </c>
      <c r="BF589" s="948" t="e">
        <f>#VALUE!</f>
        <v>#VALUE!</v>
      </c>
      <c r="BG589" s="933">
        <v>6.6000000000000005</v>
      </c>
    </row>
    <row r="590" spans="1:59" ht="11.25" customHeight="1" x14ac:dyDescent="0.2">
      <c r="A590" s="764" t="s">
        <v>3894</v>
      </c>
      <c r="B590" s="856" t="s">
        <v>3895</v>
      </c>
      <c r="C590" s="994" t="s">
        <v>108</v>
      </c>
      <c r="D590" s="994" t="s">
        <v>4376</v>
      </c>
      <c r="E590" s="794">
        <v>6</v>
      </c>
      <c r="F590" s="526">
        <v>789</v>
      </c>
      <c r="G590" s="526" t="s">
        <v>106</v>
      </c>
      <c r="H590" s="526" t="s">
        <v>106</v>
      </c>
      <c r="I590" s="934">
        <v>24.93</v>
      </c>
      <c r="J590" s="704">
        <f t="shared" si="155"/>
        <v>1.9253910950661854</v>
      </c>
      <c r="K590" s="537">
        <v>0.12</v>
      </c>
      <c r="L590" s="526">
        <v>4</v>
      </c>
      <c r="M590" s="695">
        <f t="shared" si="156"/>
        <v>0.48</v>
      </c>
      <c r="N590" s="526" t="s">
        <v>203</v>
      </c>
      <c r="O590" s="645">
        <v>0.1</v>
      </c>
      <c r="P590" s="684">
        <v>43538</v>
      </c>
      <c r="Q590" s="684">
        <v>43553</v>
      </c>
      <c r="R590" s="695">
        <f t="shared" si="157"/>
        <v>19.999999999999989</v>
      </c>
      <c r="S590" s="761">
        <f>IF(INDEX(Historical!$D$7:$D$1439,MATCH(B590,Historical!$B$7:$B$1446,0))=0,"n/a",(INDEX(Historical!$C$7:$C$1439,MATCH(B590,Historical!$B$7:$B$1446,0))/INDEX(Historical!$D$7:$D$1439,MATCH(B590,Historical!$B$7:$B$1446,0))-1)*100)</f>
        <v>18.75</v>
      </c>
      <c r="T590" s="761">
        <f>IF(INDEX(Historical!$F$7:$F$1432,MATCH(B590,Historical!$B$7:$B$1446,0))=0,"n/a",((INDEX(Historical!$C$7:$C$1439,MATCH(B590,Historical!$B$7:$B$1446,0))/INDEX(Historical!$F$7:$F$1432,MATCH(B590,Historical!$B$7:$B$1446,0)))^(1/3)-1)*100)</f>
        <v>21.858202395720227</v>
      </c>
      <c r="U590" s="761">
        <f>IF(INDEX(Historical!$H$7:$H$1432,MATCH(B590,Historical!$B$7:$B$1446,0))=0,"n/a",((INDEX(Historical!$C$7:$C$1439,MATCH(B590,Historical!$B$7:$B$1446,0))/INDEX(Historical!$H$7:$H$1432,MATCH(B590,Historical!$B$7:$B$1446,0)))^(1/5)-1)*100)</f>
        <v>18.88654957871243</v>
      </c>
      <c r="V590" s="761">
        <f>IF(INDEX(Historical!$O$7:$O$1432,MATCH(B590,Historical!$B$7:$B$1446,0))=0,"n/a",((INDEX(Historical!$C$7:$C$1439,MATCH(B590,Historical!$B$7:$B$1446,0))/INDEX(Historical!$O$7:$O$1432,MATCH(B590,Historical!$B$7:$B$1446,0)))^(1/10)-1)*100)</f>
        <v>12.217408495208026</v>
      </c>
      <c r="W590" s="762">
        <f t="shared" si="158"/>
        <v>1.5458719896384088</v>
      </c>
      <c r="X590" s="763">
        <f t="shared" si="159"/>
        <v>1.2761182147778669</v>
      </c>
      <c r="Y590" s="705"/>
      <c r="Z590" s="704">
        <f t="shared" si="160"/>
        <v>28.07017543859649</v>
      </c>
      <c r="AA590" s="937">
        <f t="shared" si="161"/>
        <v>14.578947368421053</v>
      </c>
      <c r="AB590" s="641">
        <v>12</v>
      </c>
      <c r="AC590" s="933">
        <v>1.71</v>
      </c>
      <c r="AD590" s="933" t="s">
        <v>137</v>
      </c>
      <c r="AE590" s="918">
        <v>3.95</v>
      </c>
      <c r="AF590" s="918">
        <v>1.1399999999999999</v>
      </c>
      <c r="AG590" s="918">
        <v>8.4</v>
      </c>
      <c r="AH590" s="918">
        <v>22.8</v>
      </c>
      <c r="AI590" s="918">
        <v>15.229999999999999</v>
      </c>
      <c r="AJ590" s="741">
        <v>14.799999999999999</v>
      </c>
      <c r="AK590" s="741" t="s">
        <v>137</v>
      </c>
      <c r="AL590" s="933">
        <v>440.01</v>
      </c>
      <c r="AM590" s="933">
        <v>5.7</v>
      </c>
      <c r="AN590" s="933">
        <v>0.1</v>
      </c>
      <c r="AO590" s="804">
        <f t="shared" si="162"/>
        <v>6.2329933053575619</v>
      </c>
      <c r="AP590" s="805">
        <f t="shared" si="163"/>
        <v>20.811940673778615</v>
      </c>
      <c r="AQ590" s="938">
        <f t="shared" si="164"/>
        <v>-14.054280696088972</v>
      </c>
      <c r="AR590" s="704">
        <f>INDEX(Historical!$C$7:$C$1439,MATCH(B590,Historical!$B$7:$B$1446,0))*IF(AH590="n/a",1.03,IF(AH590&lt;0,1.01,IF(AH590&gt;10,1.1,(1+AH590/100))))</f>
        <v>0.41800000000000004</v>
      </c>
      <c r="AS590" s="937">
        <f t="shared" si="165"/>
        <v>0.4598000000000001</v>
      </c>
      <c r="AT590" s="937">
        <f t="shared" si="169"/>
        <v>0.47359400000000013</v>
      </c>
      <c r="AU590" s="937">
        <f t="shared" si="169"/>
        <v>0.48780182000000016</v>
      </c>
      <c r="AV590" s="937">
        <f t="shared" si="169"/>
        <v>0.50243587460000017</v>
      </c>
      <c r="AW590" s="704">
        <f t="shared" si="166"/>
        <v>2.3416316946000006</v>
      </c>
      <c r="AX590" s="812">
        <f t="shared" si="167"/>
        <v>9.3928266931407975</v>
      </c>
      <c r="AY590" s="790">
        <v>0.6</v>
      </c>
      <c r="AZ590" s="918">
        <v>1.71</v>
      </c>
      <c r="BA590" s="918">
        <v>-30.209999999999997</v>
      </c>
      <c r="BB590" s="918">
        <v>-8.9700000000000006</v>
      </c>
      <c r="BC590" s="918">
        <v>-18.54</v>
      </c>
      <c r="BE590" s="666">
        <v>2014</v>
      </c>
      <c r="BF590" s="948" t="e">
        <f>#VALUE!</f>
        <v>#VALUE!</v>
      </c>
      <c r="BG590" s="933">
        <v>1</v>
      </c>
    </row>
    <row r="591" spans="1:59" ht="11.25" customHeight="1" x14ac:dyDescent="0.2">
      <c r="A591" s="537" t="s">
        <v>1527</v>
      </c>
      <c r="B591" s="927" t="s">
        <v>1528</v>
      </c>
      <c r="C591" s="994" t="s">
        <v>4356</v>
      </c>
      <c r="D591" s="994" t="s">
        <v>4357</v>
      </c>
      <c r="E591" s="794">
        <v>8</v>
      </c>
      <c r="F591" s="526">
        <v>484</v>
      </c>
      <c r="G591" s="526" t="s">
        <v>106</v>
      </c>
      <c r="H591" s="526" t="s">
        <v>106</v>
      </c>
      <c r="I591" s="926">
        <v>29</v>
      </c>
      <c r="J591" s="704">
        <f t="shared" si="155"/>
        <v>6.2068965517241379</v>
      </c>
      <c r="K591" s="929">
        <v>0.45</v>
      </c>
      <c r="L591" s="641">
        <v>4</v>
      </c>
      <c r="M591" s="695">
        <f t="shared" si="156"/>
        <v>1.8</v>
      </c>
      <c r="N591" s="923" t="s">
        <v>506</v>
      </c>
      <c r="O591" s="797">
        <v>0.43</v>
      </c>
      <c r="P591" s="919">
        <v>43090</v>
      </c>
      <c r="Q591" s="919">
        <v>43105</v>
      </c>
      <c r="R591" s="695">
        <f t="shared" si="157"/>
        <v>4.6511627906976782</v>
      </c>
      <c r="S591" s="761">
        <f>IF(INDEX(Historical!$D$7:$D$1439,MATCH(B591,Historical!$B$7:$B$1446,0))=0,"n/a",(INDEX(Historical!$C$7:$C$1439,MATCH(B591,Historical!$B$7:$B$1446,0))/INDEX(Historical!$D$7:$D$1439,MATCH(B591,Historical!$B$7:$B$1446,0))-1)*100)</f>
        <v>4.6511627906976827</v>
      </c>
      <c r="T591" s="761">
        <f>IF(INDEX(Historical!$F$7:$F$1432,MATCH(B591,Historical!$B$7:$B$1446,0))=0,"n/a",((INDEX(Historical!$C$7:$C$1439,MATCH(B591,Historical!$B$7:$B$1446,0))/INDEX(Historical!$F$7:$F$1432,MATCH(B591,Historical!$B$7:$B$1446,0)))^(1/3)-1)*100)</f>
        <v>4.8856246288386806</v>
      </c>
      <c r="U591" s="761">
        <f>IF(INDEX(Historical!$H$7:$H$1432,MATCH(B591,Historical!$B$7:$B$1446,0))=0,"n/a",((INDEX(Historical!$C$7:$C$1439,MATCH(B591,Historical!$B$7:$B$1446,0))/INDEX(Historical!$H$7:$H$1432,MATCH(B591,Historical!$B$7:$B$1446,0)))^(1/5)-1)*100)</f>
        <v>5.1547496797280434</v>
      </c>
      <c r="V591" s="761">
        <f>IF(INDEX(Historical!$O$7:$O$1432,MATCH(B591,Historical!$B$7:$B$1446,0))=0,"n/a",((INDEX(Historical!$C$7:$C$1439,MATCH(B591,Historical!$B$7:$B$1446,0))/INDEX(Historical!$O$7:$O$1432,MATCH(B591,Historical!$B$7:$B$1446,0)))^(1/10)-1)*100)</f>
        <v>2.2565182563572872</v>
      </c>
      <c r="W591" s="762">
        <f t="shared" si="158"/>
        <v>2.2843819965584462</v>
      </c>
      <c r="X591" s="763" t="str">
        <f t="shared" si="159"/>
        <v>n/a</v>
      </c>
      <c r="Y591" s="928" t="s">
        <v>3997</v>
      </c>
      <c r="Z591" s="704">
        <f t="shared" si="160"/>
        <v>173.07692307692309</v>
      </c>
      <c r="AA591" s="937">
        <f t="shared" si="161"/>
        <v>27.884615384615383</v>
      </c>
      <c r="AB591" s="641">
        <v>12</v>
      </c>
      <c r="AC591" s="918">
        <v>1.04</v>
      </c>
      <c r="AD591" s="918">
        <v>4.63</v>
      </c>
      <c r="AE591" s="918">
        <v>7.2</v>
      </c>
      <c r="AF591" s="918">
        <v>1.83</v>
      </c>
      <c r="AG591" s="918">
        <v>6.5</v>
      </c>
      <c r="AH591" s="918">
        <v>-18</v>
      </c>
      <c r="AI591" s="918" t="s">
        <v>137</v>
      </c>
      <c r="AJ591" s="918">
        <v>-1.0999999999999999</v>
      </c>
      <c r="AK591" s="918">
        <v>6</v>
      </c>
      <c r="AL591" s="930">
        <v>569.27</v>
      </c>
      <c r="AM591" s="924">
        <v>11.4</v>
      </c>
      <c r="AN591" s="918">
        <v>1.51</v>
      </c>
      <c r="AO591" s="804">
        <f t="shared" si="162"/>
        <v>-16.522969153163203</v>
      </c>
      <c r="AP591" s="805">
        <f t="shared" si="163"/>
        <v>11.36164623145218</v>
      </c>
      <c r="AQ591" s="938">
        <f t="shared" si="164"/>
        <v>50.59710216165243</v>
      </c>
      <c r="AR591" s="704">
        <f>INDEX(Historical!$C$7:$C$1439,MATCH(B591,Historical!$B$7:$B$1446,0))*IF(AH591="n/a",1.03,IF(AH591&lt;0,1.01,IF(AH591&gt;10,1.1,(1+AH591/100))))</f>
        <v>1.8180000000000001</v>
      </c>
      <c r="AS591" s="937">
        <f t="shared" si="165"/>
        <v>1.8725400000000001</v>
      </c>
      <c r="AT591" s="937">
        <f t="shared" si="169"/>
        <v>1.9848924000000001</v>
      </c>
      <c r="AU591" s="937">
        <f t="shared" si="169"/>
        <v>2.1039859440000002</v>
      </c>
      <c r="AV591" s="937">
        <f t="shared" si="169"/>
        <v>2.2302251006400002</v>
      </c>
      <c r="AW591" s="704">
        <f t="shared" si="166"/>
        <v>10.00964344464</v>
      </c>
      <c r="AX591" s="812">
        <f t="shared" si="167"/>
        <v>34.516011878068966</v>
      </c>
      <c r="AY591" s="997">
        <v>0.91</v>
      </c>
      <c r="AZ591" s="924">
        <v>32.18</v>
      </c>
      <c r="BA591" s="924">
        <v>-3.1399999999999997</v>
      </c>
      <c r="BB591" s="924">
        <v>2.81</v>
      </c>
      <c r="BC591" s="924">
        <v>7.1099999999999994</v>
      </c>
      <c r="BE591" s="666">
        <v>2011</v>
      </c>
      <c r="BF591" s="948" t="e">
        <f>#VALUE!</f>
        <v>#VALUE!</v>
      </c>
      <c r="BG591" s="933">
        <v>2.6</v>
      </c>
    </row>
    <row r="592" spans="1:59" ht="11.25" customHeight="1" x14ac:dyDescent="0.2">
      <c r="A592" s="537" t="s">
        <v>1524</v>
      </c>
      <c r="B592" s="927" t="s">
        <v>1525</v>
      </c>
      <c r="C592" s="994" t="s">
        <v>4380</v>
      </c>
      <c r="D592" s="994" t="s">
        <v>523</v>
      </c>
      <c r="E592" s="794">
        <v>10</v>
      </c>
      <c r="F592" s="526">
        <v>355</v>
      </c>
      <c r="G592" s="526" t="s">
        <v>37</v>
      </c>
      <c r="H592" s="526" t="s">
        <v>37</v>
      </c>
      <c r="I592" s="926">
        <v>72.989999999999995</v>
      </c>
      <c r="J592" s="704">
        <f t="shared" si="155"/>
        <v>3.5621317988765591</v>
      </c>
      <c r="K592" s="929">
        <v>0.65</v>
      </c>
      <c r="L592" s="641">
        <v>4</v>
      </c>
      <c r="M592" s="695">
        <f t="shared" si="156"/>
        <v>2.6</v>
      </c>
      <c r="N592" s="923" t="s">
        <v>1526</v>
      </c>
      <c r="O592" s="797">
        <v>0.6</v>
      </c>
      <c r="P592" s="917">
        <v>43532</v>
      </c>
      <c r="Q592" s="917">
        <v>43564</v>
      </c>
      <c r="R592" s="695">
        <f t="shared" si="157"/>
        <v>8.333333333333341</v>
      </c>
      <c r="S592" s="761">
        <f>IF(INDEX(Historical!$D$7:$D$1439,MATCH(B592,Historical!$B$7:$B$1446,0))=0,"n/a",(INDEX(Historical!$C$7:$C$1439,MATCH(B592,Historical!$B$7:$B$1446,0))/INDEX(Historical!$D$7:$D$1439,MATCH(B592,Historical!$B$7:$B$1446,0))-1)*100)</f>
        <v>9.0909090909090828</v>
      </c>
      <c r="T592" s="761">
        <f>IF(INDEX(Historical!$F$7:$F$1432,MATCH(B592,Historical!$B$7:$B$1446,0))=0,"n/a",((INDEX(Historical!$C$7:$C$1439,MATCH(B592,Historical!$B$7:$B$1446,0))/INDEX(Historical!$F$7:$F$1432,MATCH(B592,Historical!$B$7:$B$1446,0)))^(1/3)-1)*100)</f>
        <v>6.2658569182611146</v>
      </c>
      <c r="U592" s="761">
        <f>IF(INDEX(Historical!$H$7:$H$1432,MATCH(B592,Historical!$B$7:$B$1446,0))=0,"n/a",((INDEX(Historical!$C$7:$C$1439,MATCH(B592,Historical!$B$7:$B$1446,0))/INDEX(Historical!$H$7:$H$1432,MATCH(B592,Historical!$B$7:$B$1446,0)))^(1/5)-1)*100)</f>
        <v>9.8560543306117623</v>
      </c>
      <c r="V592" s="761">
        <f>IF(INDEX(Historical!$O$7:$O$1432,MATCH(B592,Historical!$B$7:$B$1446,0))=0,"n/a",((INDEX(Historical!$C$7:$C$1439,MATCH(B592,Historical!$B$7:$B$1446,0))/INDEX(Historical!$O$7:$O$1432,MATCH(B592,Historical!$B$7:$B$1446,0)))^(1/10)-1)*100)</f>
        <v>14.869835499703509</v>
      </c>
      <c r="W592" s="762">
        <f t="shared" si="158"/>
        <v>0.66282201513313865</v>
      </c>
      <c r="X592" s="763">
        <f t="shared" si="159"/>
        <v>0.99556104349613761</v>
      </c>
      <c r="Y592" s="715"/>
      <c r="Z592" s="704">
        <f t="shared" si="160"/>
        <v>43.624161073825505</v>
      </c>
      <c r="AA592" s="937">
        <f t="shared" si="161"/>
        <v>12.246644295302012</v>
      </c>
      <c r="AB592" s="641">
        <v>12</v>
      </c>
      <c r="AC592" s="918">
        <v>5.96</v>
      </c>
      <c r="AD592" s="918">
        <v>5.0999999999999996</v>
      </c>
      <c r="AE592" s="918">
        <v>1.1000000000000001</v>
      </c>
      <c r="AF592" s="918">
        <v>6.44</v>
      </c>
      <c r="AG592" s="918">
        <v>53.7</v>
      </c>
      <c r="AH592" s="918">
        <v>16.7</v>
      </c>
      <c r="AI592" s="918">
        <v>5.76</v>
      </c>
      <c r="AJ592" s="918">
        <v>9.9</v>
      </c>
      <c r="AK592" s="918">
        <v>2.4</v>
      </c>
      <c r="AL592" s="930">
        <v>16760</v>
      </c>
      <c r="AM592" s="924">
        <v>0.3</v>
      </c>
      <c r="AN592" s="918">
        <v>1.92</v>
      </c>
      <c r="AO592" s="804">
        <f t="shared" si="162"/>
        <v>1.1715418341863089</v>
      </c>
      <c r="AP592" s="805">
        <f t="shared" si="163"/>
        <v>13.418186129488321</v>
      </c>
      <c r="AQ592" s="938">
        <f t="shared" si="164"/>
        <v>87.223442575080412</v>
      </c>
      <c r="AR592" s="704">
        <f>INDEX(Historical!$C$7:$C$1439,MATCH(B592,Historical!$B$7:$B$1446,0))*IF(AH592="n/a",1.03,IF(AH592&lt;0,1.01,IF(AH592&gt;10,1.1,(1+AH592/100))))</f>
        <v>2.64</v>
      </c>
      <c r="AS592" s="937">
        <f t="shared" si="165"/>
        <v>2.7920640000000003</v>
      </c>
      <c r="AT592" s="937">
        <f t="shared" si="169"/>
        <v>2.8590735360000004</v>
      </c>
      <c r="AU592" s="937">
        <f t="shared" si="169"/>
        <v>2.9276913008640006</v>
      </c>
      <c r="AV592" s="937">
        <f t="shared" si="169"/>
        <v>2.9979558920847369</v>
      </c>
      <c r="AW592" s="704">
        <f t="shared" si="166"/>
        <v>14.216784728948738</v>
      </c>
      <c r="AX592" s="812">
        <f t="shared" si="167"/>
        <v>19.477715754142679</v>
      </c>
      <c r="AY592" s="997">
        <v>0.7</v>
      </c>
      <c r="AZ592" s="924">
        <v>10.84</v>
      </c>
      <c r="BA592" s="924">
        <v>-7.31</v>
      </c>
      <c r="BB592" s="924">
        <v>-2.98</v>
      </c>
      <c r="BC592" s="924">
        <v>-0.38</v>
      </c>
      <c r="BE592" s="666">
        <v>2010</v>
      </c>
      <c r="BF592" s="948" t="e">
        <f>#VALUE!</f>
        <v>#VALUE!</v>
      </c>
      <c r="BG592" s="933">
        <v>5.7</v>
      </c>
    </row>
    <row r="593" spans="1:59" ht="11.25" customHeight="1" x14ac:dyDescent="0.2">
      <c r="A593" s="537" t="s">
        <v>1531</v>
      </c>
      <c r="B593" s="927" t="s">
        <v>1532</v>
      </c>
      <c r="C593" s="994" t="s">
        <v>4227</v>
      </c>
      <c r="D593" s="994" t="s">
        <v>4406</v>
      </c>
      <c r="E593" s="795">
        <v>11</v>
      </c>
      <c r="F593" s="526">
        <v>317</v>
      </c>
      <c r="G593" s="526" t="s">
        <v>106</v>
      </c>
      <c r="H593" s="526" t="s">
        <v>106</v>
      </c>
      <c r="I593" s="926">
        <v>53.71</v>
      </c>
      <c r="J593" s="704">
        <f t="shared" si="155"/>
        <v>1.7873766523924781</v>
      </c>
      <c r="K593" s="929">
        <v>0.24</v>
      </c>
      <c r="L593" s="641">
        <v>4</v>
      </c>
      <c r="M593" s="695">
        <f t="shared" si="156"/>
        <v>0.96</v>
      </c>
      <c r="N593" s="923" t="s">
        <v>285</v>
      </c>
      <c r="O593" s="797">
        <v>0.19</v>
      </c>
      <c r="P593" s="917">
        <v>43566</v>
      </c>
      <c r="Q593" s="917">
        <v>43580</v>
      </c>
      <c r="R593" s="695">
        <f t="shared" si="157"/>
        <v>26.315789473684205</v>
      </c>
      <c r="S593" s="761">
        <f>IF(INDEX(Historical!$D$7:$D$1439,MATCH(B593,Historical!$B$7:$B$1446,0))=0,"n/a",(INDEX(Historical!$C$7:$C$1439,MATCH(B593,Historical!$B$7:$B$1446,0))/INDEX(Historical!$D$7:$D$1439,MATCH(B593,Historical!$B$7:$B$1446,0))-1)*100)</f>
        <v>5.5555555555555358</v>
      </c>
      <c r="T593" s="761">
        <f>IF(INDEX(Historical!$F$7:$F$1432,MATCH(B593,Historical!$B$7:$B$1446,0))=0,"n/a",((INDEX(Historical!$C$7:$C$1439,MATCH(B593,Historical!$B$7:$B$1446,0))/INDEX(Historical!$F$7:$F$1432,MATCH(B593,Historical!$B$7:$B$1446,0)))^(1/3)-1)*100)</f>
        <v>10.064241629820891</v>
      </c>
      <c r="U593" s="761">
        <f>IF(INDEX(Historical!$H$7:$H$1432,MATCH(B593,Historical!$B$7:$B$1446,0))=0,"n/a",((INDEX(Historical!$C$7:$C$1439,MATCH(B593,Historical!$B$7:$B$1446,0))/INDEX(Historical!$H$7:$H$1432,MATCH(B593,Historical!$B$7:$B$1446,0)))^(1/5)-1)*100)</f>
        <v>12.593380967869239</v>
      </c>
      <c r="V593" s="761" t="str">
        <f>IF(INDEX(Historical!$O$7:$O$1432,MATCH(B593,Historical!$B$7:$B$1446,0))=0,"n/a",((INDEX(Historical!$C$7:$C$1439,MATCH(B593,Historical!$B$7:$B$1446,0))/INDEX(Historical!$O$7:$O$1432,MATCH(B593,Historical!$B$7:$B$1446,0)))^(1/10)-1)*100)</f>
        <v>n/a</v>
      </c>
      <c r="W593" s="762" t="str">
        <f t="shared" si="158"/>
        <v>n/a</v>
      </c>
      <c r="X593" s="763">
        <f t="shared" si="159"/>
        <v>5.247242069945516</v>
      </c>
      <c r="Y593" s="718" t="s">
        <v>4433</v>
      </c>
      <c r="Z593" s="704">
        <f t="shared" si="160"/>
        <v>35.820895522388057</v>
      </c>
      <c r="AA593" s="937">
        <f t="shared" si="161"/>
        <v>20.041044776119403</v>
      </c>
      <c r="AB593" s="641">
        <v>5</v>
      </c>
      <c r="AC593" s="918">
        <v>2.68</v>
      </c>
      <c r="AD593" s="918">
        <v>1.93</v>
      </c>
      <c r="AE593" s="918">
        <v>4.74</v>
      </c>
      <c r="AF593" s="918">
        <v>7.98</v>
      </c>
      <c r="AG593" s="918">
        <v>31</v>
      </c>
      <c r="AH593" s="918">
        <v>15</v>
      </c>
      <c r="AI593" s="918">
        <v>9.27</v>
      </c>
      <c r="AJ593" s="918">
        <v>2.4</v>
      </c>
      <c r="AK593" s="918">
        <v>10.4</v>
      </c>
      <c r="AL593" s="930">
        <v>187980</v>
      </c>
      <c r="AM593" s="924">
        <v>33.200000000000003</v>
      </c>
      <c r="AN593" s="918">
        <v>2.37</v>
      </c>
      <c r="AO593" s="804">
        <f t="shared" si="162"/>
        <v>-5.6602871558576862</v>
      </c>
      <c r="AP593" s="805">
        <f t="shared" si="163"/>
        <v>14.380757620261717</v>
      </c>
      <c r="AQ593" s="938">
        <f t="shared" si="164"/>
        <v>166.60627425594626</v>
      </c>
      <c r="AR593" s="704">
        <f>INDEX(Historical!$C$7:$C$1439,MATCH(B593,Historical!$B$7:$B$1446,0))*IF(AH593="n/a",1.03,IF(AH593&lt;0,1.01,IF(AH593&gt;10,1.1,(1+AH593/100))))</f>
        <v>0.83600000000000008</v>
      </c>
      <c r="AS593" s="937">
        <f t="shared" si="165"/>
        <v>0.91349720000000012</v>
      </c>
      <c r="AT593" s="937">
        <f t="shared" si="169"/>
        <v>1.0048469200000003</v>
      </c>
      <c r="AU593" s="937">
        <f t="shared" si="169"/>
        <v>1.1053316120000005</v>
      </c>
      <c r="AV593" s="937">
        <f t="shared" si="169"/>
        <v>1.2158647732000007</v>
      </c>
      <c r="AW593" s="704">
        <f t="shared" si="166"/>
        <v>5.075540505200002</v>
      </c>
      <c r="AX593" s="812">
        <f t="shared" si="167"/>
        <v>9.4498985388195891</v>
      </c>
      <c r="AY593" s="997">
        <v>1.08</v>
      </c>
      <c r="AZ593" s="924">
        <v>26.669999999999998</v>
      </c>
      <c r="BA593" s="924">
        <v>-1.22</v>
      </c>
      <c r="BB593" s="924">
        <v>4.0199999999999996</v>
      </c>
      <c r="BC593" s="924">
        <v>10</v>
      </c>
      <c r="BE593" s="666">
        <v>2010</v>
      </c>
      <c r="BF593" s="948" t="e">
        <f>#VALUE!</f>
        <v>#VALUE!</v>
      </c>
      <c r="BG593" s="933">
        <v>8.6999999999999993</v>
      </c>
    </row>
    <row r="594" spans="1:59" ht="11.25" customHeight="1" x14ac:dyDescent="0.2">
      <c r="A594" s="611" t="s">
        <v>310</v>
      </c>
      <c r="B594" s="927" t="s">
        <v>311</v>
      </c>
      <c r="C594" s="994" t="s">
        <v>108</v>
      </c>
      <c r="D594" s="994" t="s">
        <v>118</v>
      </c>
      <c r="E594" s="794">
        <v>38</v>
      </c>
      <c r="F594" s="526">
        <v>69</v>
      </c>
      <c r="G594" s="526" t="s">
        <v>37</v>
      </c>
      <c r="H594" s="526" t="s">
        <v>115</v>
      </c>
      <c r="I594" s="918">
        <v>20.92</v>
      </c>
      <c r="J594" s="704">
        <f t="shared" si="155"/>
        <v>3.8240917782026771</v>
      </c>
      <c r="K594" s="929">
        <v>0.2</v>
      </c>
      <c r="L594" s="641">
        <v>4</v>
      </c>
      <c r="M594" s="695">
        <f t="shared" si="156"/>
        <v>0.8</v>
      </c>
      <c r="N594" s="923" t="s">
        <v>149</v>
      </c>
      <c r="O594" s="797">
        <v>0.19500000000000001</v>
      </c>
      <c r="P594" s="917">
        <v>43528</v>
      </c>
      <c r="Q594" s="917">
        <v>43539</v>
      </c>
      <c r="R594" s="695">
        <f t="shared" si="157"/>
        <v>2.5641025641025665</v>
      </c>
      <c r="S594" s="761">
        <f>IF(INDEX(Historical!$D$7:$D$1439,MATCH(B594,Historical!$B$7:$B$1446,0))=0,"n/a",(INDEX(Historical!$C$7:$C$1439,MATCH(B594,Historical!$B$7:$B$1446,0))/INDEX(Historical!$D$7:$D$1439,MATCH(B594,Historical!$B$7:$B$1446,0))-1)*100)</f>
        <v>2.6315789473684292</v>
      </c>
      <c r="T594" s="761">
        <f>IF(INDEX(Historical!$F$7:$F$1432,MATCH(B594,Historical!$B$7:$B$1446,0))=0,"n/a",((INDEX(Historical!$C$7:$C$1439,MATCH(B594,Historical!$B$7:$B$1446,0))/INDEX(Historical!$F$7:$F$1432,MATCH(B594,Historical!$B$7:$B$1446,0)))^(1/3)-1)*100)</f>
        <v>1.7702780305301591</v>
      </c>
      <c r="U594" s="761">
        <f>IF(INDEX(Historical!$H$7:$H$1432,MATCH(B594,Historical!$B$7:$B$1446,0))=0,"n/a",((INDEX(Historical!$C$7:$C$1439,MATCH(B594,Historical!$B$7:$B$1446,0))/INDEX(Historical!$H$7:$H$1432,MATCH(B594,Historical!$B$7:$B$1446,0)))^(1/5)-1)*100)</f>
        <v>1.6137364741595661</v>
      </c>
      <c r="V594" s="761">
        <f>IF(INDEX(Historical!$O$7:$O$1432,MATCH(B594,Historical!$B$7:$B$1446,0))=0,"n/a",((INDEX(Historical!$C$7:$C$1439,MATCH(B594,Historical!$B$7:$B$1446,0))/INDEX(Historical!$O$7:$O$1432,MATCH(B594,Historical!$B$7:$B$1446,0)))^(1/10)-1)*100)</f>
        <v>1.5317753086725894</v>
      </c>
      <c r="W594" s="762">
        <f t="shared" si="158"/>
        <v>1.0535073029464113</v>
      </c>
      <c r="X594" s="763" t="str">
        <f t="shared" si="159"/>
        <v>n/a</v>
      </c>
      <c r="Y594" s="722"/>
      <c r="Z594" s="704">
        <f t="shared" si="160"/>
        <v>65.040650406504071</v>
      </c>
      <c r="AA594" s="937">
        <f t="shared" si="161"/>
        <v>17.008130081300816</v>
      </c>
      <c r="AB594" s="641">
        <v>12</v>
      </c>
      <c r="AC594" s="918">
        <v>1.23</v>
      </c>
      <c r="AD594" s="918">
        <v>1.7</v>
      </c>
      <c r="AE594" s="918">
        <v>1.01</v>
      </c>
      <c r="AF594" s="918">
        <v>1.22</v>
      </c>
      <c r="AG594" s="918">
        <v>7.1999999999999993</v>
      </c>
      <c r="AH594" s="918">
        <v>-40.9</v>
      </c>
      <c r="AI594" s="918">
        <v>2.62</v>
      </c>
      <c r="AJ594" s="918">
        <v>-4.8</v>
      </c>
      <c r="AK594" s="918">
        <v>10</v>
      </c>
      <c r="AL594" s="930">
        <v>6380</v>
      </c>
      <c r="AM594" s="924">
        <v>0.4</v>
      </c>
      <c r="AN594" s="918">
        <v>0.19</v>
      </c>
      <c r="AO594" s="804">
        <f t="shared" si="162"/>
        <v>-11.570301828938574</v>
      </c>
      <c r="AP594" s="805">
        <f t="shared" si="163"/>
        <v>5.4378282523622428</v>
      </c>
      <c r="AQ594" s="938">
        <f t="shared" si="164"/>
        <v>-3.9677861937591707</v>
      </c>
      <c r="AR594" s="704">
        <f>INDEX(Historical!$C$7:$C$1439,MATCH(B594,Historical!$B$7:$B$1446,0))*IF(AH594="n/a",1.03,IF(AH594&lt;0,1.01,IF(AH594&gt;10,1.1,(1+AH594/100))))</f>
        <v>0.78780000000000006</v>
      </c>
      <c r="AS594" s="937">
        <f t="shared" si="165"/>
        <v>0.80844036000000008</v>
      </c>
      <c r="AT594" s="937">
        <f t="shared" si="169"/>
        <v>0.8892843960000002</v>
      </c>
      <c r="AU594" s="937">
        <f t="shared" si="169"/>
        <v>0.97821283560000027</v>
      </c>
      <c r="AV594" s="937">
        <f t="shared" si="169"/>
        <v>1.0760341191600005</v>
      </c>
      <c r="AW594" s="704">
        <f t="shared" si="166"/>
        <v>4.5397717107600011</v>
      </c>
      <c r="AX594" s="812">
        <f t="shared" si="167"/>
        <v>21.700629592543024</v>
      </c>
      <c r="AY594" s="997">
        <v>0.94</v>
      </c>
      <c r="AZ594" s="924">
        <v>7.17</v>
      </c>
      <c r="BA594" s="924">
        <v>-9.24</v>
      </c>
      <c r="BB594" s="924">
        <v>0.65</v>
      </c>
      <c r="BC594" s="924">
        <v>-1.4000000000000001</v>
      </c>
      <c r="BE594" s="666">
        <v>1982</v>
      </c>
      <c r="BF594" s="948" t="e">
        <f>#VALUE!</f>
        <v>#VALUE!</v>
      </c>
      <c r="BG594" s="933">
        <v>1.9</v>
      </c>
    </row>
    <row r="595" spans="1:59" ht="11.25" customHeight="1" x14ac:dyDescent="0.2">
      <c r="A595" s="630" t="s">
        <v>4133</v>
      </c>
      <c r="B595" s="927" t="s">
        <v>4134</v>
      </c>
      <c r="C595" s="994" t="s">
        <v>108</v>
      </c>
      <c r="D595" s="994" t="s">
        <v>4360</v>
      </c>
      <c r="E595" s="794">
        <v>7</v>
      </c>
      <c r="F595" s="526">
        <v>679</v>
      </c>
      <c r="G595" s="526" t="s">
        <v>106</v>
      </c>
      <c r="H595" s="526" t="s">
        <v>106</v>
      </c>
      <c r="I595" s="926">
        <v>21.75</v>
      </c>
      <c r="J595" s="704">
        <f t="shared" si="155"/>
        <v>4.4137931034482758</v>
      </c>
      <c r="K595" s="929">
        <v>0.24</v>
      </c>
      <c r="L595" s="641">
        <v>4</v>
      </c>
      <c r="M595" s="695">
        <f t="shared" si="156"/>
        <v>0.96</v>
      </c>
      <c r="N595" s="923" t="s">
        <v>241</v>
      </c>
      <c r="O595" s="797">
        <v>0.2</v>
      </c>
      <c r="P595" s="917">
        <v>43546</v>
      </c>
      <c r="Q595" s="917">
        <v>43552</v>
      </c>
      <c r="R595" s="695">
        <f t="shared" si="157"/>
        <v>19.999999999999989</v>
      </c>
      <c r="S595" s="761">
        <f>IF(INDEX(Historical!$D$7:$D$1439,MATCH(B595,Historical!$B$7:$B$1446,0))=0,"n/a",(INDEX(Historical!$C$7:$C$1439,MATCH(B595,Historical!$B$7:$B$1446,0))/INDEX(Historical!$D$7:$D$1439,MATCH(B595,Historical!$B$7:$B$1446,0))-1)*100)</f>
        <v>83.333333333333343</v>
      </c>
      <c r="T595" s="761">
        <f>IF(INDEX(Historical!$F$7:$F$1432,MATCH(B595,Historical!$B$7:$B$1446,0))=0,"n/a",((INDEX(Historical!$C$7:$C$1439,MATCH(B595,Historical!$B$7:$B$1446,0))/INDEX(Historical!$F$7:$F$1432,MATCH(B595,Historical!$B$7:$B$1446,0)))^(1/3)-1)*100)</f>
        <v>33.08485468568265</v>
      </c>
      <c r="U595" s="761">
        <f>IF(INDEX(Historical!$H$7:$H$1432,MATCH(B595,Historical!$B$7:$B$1446,0))=0,"n/a",((INDEX(Historical!$C$7:$C$1439,MATCH(B595,Historical!$B$7:$B$1446,0))/INDEX(Historical!$H$7:$H$1432,MATCH(B595,Historical!$B$7:$B$1446,0)))^(1/5)-1)*100)</f>
        <v>52.016482076493787</v>
      </c>
      <c r="V595" s="761" t="str">
        <f>IF(INDEX(Historical!$O$7:$O$1432,MATCH(B595,Historical!$B$7:$B$1446,0))=0,"n/a",((INDEX(Historical!$C$7:$C$1439,MATCH(B595,Historical!$B$7:$B$1446,0))/INDEX(Historical!$O$7:$O$1432,MATCH(B595,Historical!$B$7:$B$1446,0)))^(1/10)-1)*100)</f>
        <v>n/a</v>
      </c>
      <c r="W595" s="762" t="str">
        <f t="shared" si="158"/>
        <v>n/a</v>
      </c>
      <c r="X595" s="763" t="str">
        <f t="shared" si="159"/>
        <v>n/a</v>
      </c>
      <c r="Y595" s="928"/>
      <c r="Z595" s="704">
        <f t="shared" si="160"/>
        <v>121.51898734177213</v>
      </c>
      <c r="AA595" s="937">
        <f t="shared" si="161"/>
        <v>27.531645569620252</v>
      </c>
      <c r="AB595" s="641">
        <v>12</v>
      </c>
      <c r="AC595" s="918">
        <v>0.79</v>
      </c>
      <c r="AD595" s="918" t="s">
        <v>137</v>
      </c>
      <c r="AE595" s="918">
        <v>11.1</v>
      </c>
      <c r="AF595" s="918">
        <v>0.96</v>
      </c>
      <c r="AG595" s="918">
        <v>3.5000000000000004</v>
      </c>
      <c r="AH595" s="918">
        <v>-20.399999999999999</v>
      </c>
      <c r="AI595" s="918" t="s">
        <v>137</v>
      </c>
      <c r="AJ595" s="918">
        <v>0</v>
      </c>
      <c r="AK595" s="918" t="s">
        <v>137</v>
      </c>
      <c r="AL595" s="930">
        <v>186.4</v>
      </c>
      <c r="AM595" s="924">
        <v>55.16</v>
      </c>
      <c r="AN595" s="918">
        <v>7.0000000000000007E-2</v>
      </c>
      <c r="AO595" s="804">
        <f t="shared" si="162"/>
        <v>28.898629610321812</v>
      </c>
      <c r="AP595" s="805">
        <f t="shared" si="163"/>
        <v>56.430275179942065</v>
      </c>
      <c r="AQ595" s="938">
        <f t="shared" si="164"/>
        <v>8.3828189476448998</v>
      </c>
      <c r="AR595" s="704">
        <f>INDEX(Historical!$C$7:$C$1439,MATCH(B595,Historical!$B$7:$B$1446,0))*IF(AH595="n/a",1.03,IF(AH595&lt;0,1.01,IF(AH595&gt;10,1.1,(1+AH595/100))))</f>
        <v>0.66660000000000008</v>
      </c>
      <c r="AS595" s="937">
        <f t="shared" si="165"/>
        <v>0.68659800000000015</v>
      </c>
      <c r="AT595" s="937">
        <f t="shared" si="169"/>
        <v>0.70719594000000019</v>
      </c>
      <c r="AU595" s="937">
        <f t="shared" si="169"/>
        <v>0.72841181820000023</v>
      </c>
      <c r="AV595" s="937">
        <f t="shared" si="169"/>
        <v>0.75026417274600021</v>
      </c>
      <c r="AW595" s="704">
        <f t="shared" si="166"/>
        <v>3.5390699309460008</v>
      </c>
      <c r="AX595" s="812">
        <f t="shared" si="167"/>
        <v>16.2715858894069</v>
      </c>
      <c r="AY595" s="997">
        <v>0.38</v>
      </c>
      <c r="AZ595" s="924">
        <v>55.36</v>
      </c>
      <c r="BA595" s="924">
        <v>-5.2299999999999995</v>
      </c>
      <c r="BB595" s="924">
        <v>0.22999999999999998</v>
      </c>
      <c r="BC595" s="924">
        <v>17.349999999999998</v>
      </c>
      <c r="BE595" s="666">
        <v>2013</v>
      </c>
      <c r="BF595" s="948" t="e">
        <f>#VALUE!</f>
        <v>#VALUE!</v>
      </c>
      <c r="BG595" s="933">
        <v>3</v>
      </c>
    </row>
    <row r="596" spans="1:59" ht="11.25" customHeight="1" x14ac:dyDescent="0.2">
      <c r="A596" s="611" t="s">
        <v>1533</v>
      </c>
      <c r="B596" s="927" t="s">
        <v>1534</v>
      </c>
      <c r="C596" s="994" t="s">
        <v>112</v>
      </c>
      <c r="D596" s="994" t="s">
        <v>213</v>
      </c>
      <c r="E596" s="794">
        <v>6</v>
      </c>
      <c r="F596" s="526">
        <v>742</v>
      </c>
      <c r="G596" s="526" t="s">
        <v>106</v>
      </c>
      <c r="H596" s="526" t="s">
        <v>106</v>
      </c>
      <c r="I596" s="926">
        <v>75.13</v>
      </c>
      <c r="J596" s="704">
        <f t="shared" si="155"/>
        <v>1.4375083189138829</v>
      </c>
      <c r="K596" s="929">
        <v>0.27</v>
      </c>
      <c r="L596" s="641">
        <v>4</v>
      </c>
      <c r="M596" s="695">
        <f t="shared" si="156"/>
        <v>1.08</v>
      </c>
      <c r="N596" s="923" t="s">
        <v>520</v>
      </c>
      <c r="O596" s="797">
        <v>0.24</v>
      </c>
      <c r="P596" s="917">
        <v>43420</v>
      </c>
      <c r="Q596" s="917">
        <v>43437</v>
      </c>
      <c r="R596" s="695">
        <f t="shared" si="157"/>
        <v>12.500000000000011</v>
      </c>
      <c r="S596" s="761">
        <f>IF(INDEX(Historical!$D$7:$D$1439,MATCH(B596,Historical!$B$7:$B$1446,0))=0,"n/a",(INDEX(Historical!$C$7:$C$1439,MATCH(B596,Historical!$B$7:$B$1446,0))/INDEX(Historical!$D$7:$D$1439,MATCH(B596,Historical!$B$7:$B$1446,0))-1)*100)</f>
        <v>13.793103448275868</v>
      </c>
      <c r="T596" s="761">
        <f>IF(INDEX(Historical!$F$7:$F$1432,MATCH(B596,Historical!$B$7:$B$1446,0))=0,"n/a",((INDEX(Historical!$C$7:$C$1439,MATCH(B596,Historical!$B$7:$B$1446,0))/INDEX(Historical!$F$7:$F$1432,MATCH(B596,Historical!$B$7:$B$1446,0)))^(1/3)-1)*100)</f>
        <v>12.248113698841312</v>
      </c>
      <c r="U596" s="761">
        <f>IF(INDEX(Historical!$H$7:$H$1432,MATCH(B596,Historical!$B$7:$B$1446,0))=0,"n/a",((INDEX(Historical!$C$7:$C$1439,MATCH(B596,Historical!$B$7:$B$1446,0))/INDEX(Historical!$H$7:$H$1432,MATCH(B596,Historical!$B$7:$B$1446,0)))^(1/5)-1)*100)</f>
        <v>45.850790433421949</v>
      </c>
      <c r="V596" s="761">
        <f>IF(INDEX(Historical!$O$7:$O$1432,MATCH(B596,Historical!$B$7:$B$1446,0))=0,"n/a",((INDEX(Historical!$C$7:$C$1439,MATCH(B596,Historical!$B$7:$B$1446,0))/INDEX(Historical!$O$7:$O$1432,MATCH(B596,Historical!$B$7:$B$1446,0)))^(1/10)-1)*100)</f>
        <v>9.4857304883770652</v>
      </c>
      <c r="W596" s="762">
        <f t="shared" si="158"/>
        <v>4.8336594097421655</v>
      </c>
      <c r="X596" s="763">
        <f t="shared" si="159"/>
        <v>3.9188709772155508</v>
      </c>
      <c r="Y596" s="718"/>
      <c r="Z596" s="704">
        <f t="shared" si="160"/>
        <v>15.697674418604651</v>
      </c>
      <c r="AA596" s="937">
        <f t="shared" si="161"/>
        <v>10.920058139534882</v>
      </c>
      <c r="AB596" s="641">
        <v>9</v>
      </c>
      <c r="AC596" s="918">
        <v>6.88</v>
      </c>
      <c r="AD596" s="918">
        <v>1.28</v>
      </c>
      <c r="AE596" s="918">
        <v>0.69</v>
      </c>
      <c r="AF596" s="918">
        <v>2.23</v>
      </c>
      <c r="AG596" s="918">
        <v>21.6</v>
      </c>
      <c r="AH596" s="918">
        <v>63.2</v>
      </c>
      <c r="AI596" s="918">
        <v>3.4799999999999995</v>
      </c>
      <c r="AJ596" s="918">
        <v>11.700000000000001</v>
      </c>
      <c r="AK596" s="918">
        <v>8.5299999999999994</v>
      </c>
      <c r="AL596" s="930">
        <v>5480</v>
      </c>
      <c r="AM596" s="924">
        <v>1.0999999999999999</v>
      </c>
      <c r="AN596" s="918">
        <v>0.34</v>
      </c>
      <c r="AO596" s="804">
        <f t="shared" si="162"/>
        <v>36.368240612800953</v>
      </c>
      <c r="AP596" s="805">
        <f t="shared" si="163"/>
        <v>47.288298752335834</v>
      </c>
      <c r="AQ596" s="938">
        <f t="shared" si="164"/>
        <v>4.0336049364451787</v>
      </c>
      <c r="AR596" s="704">
        <f>INDEX(Historical!$C$7:$C$1439,MATCH(B596,Historical!$B$7:$B$1446,0))*IF(AH596="n/a",1.03,IF(AH596&lt;0,1.01,IF(AH596&gt;10,1.1,(1+AH596/100))))</f>
        <v>1.089</v>
      </c>
      <c r="AS596" s="937">
        <f t="shared" si="165"/>
        <v>1.1268971999999999</v>
      </c>
      <c r="AT596" s="937">
        <f t="shared" si="169"/>
        <v>1.2230215311599999</v>
      </c>
      <c r="AU596" s="937">
        <f t="shared" si="169"/>
        <v>1.3273452677679478</v>
      </c>
      <c r="AV596" s="937">
        <f t="shared" si="169"/>
        <v>1.4405678191085536</v>
      </c>
      <c r="AW596" s="704">
        <f t="shared" si="166"/>
        <v>6.2068318180365001</v>
      </c>
      <c r="AX596" s="812">
        <f t="shared" si="167"/>
        <v>8.261455900487821</v>
      </c>
      <c r="AY596" s="997">
        <v>1.91</v>
      </c>
      <c r="AZ596" s="924">
        <v>46.11</v>
      </c>
      <c r="BA596" s="924">
        <v>-8.91</v>
      </c>
      <c r="BB596" s="924">
        <v>-0.64</v>
      </c>
      <c r="BC596" s="924">
        <v>7.32</v>
      </c>
      <c r="BE596" s="666">
        <v>2014</v>
      </c>
      <c r="BF596" s="948" t="e">
        <f>#VALUE!</f>
        <v>#VALUE!</v>
      </c>
      <c r="BG596" s="933">
        <v>10.100000000000001</v>
      </c>
    </row>
    <row r="597" spans="1:59" s="840" customFormat="1" ht="11.25" customHeight="1" x14ac:dyDescent="0.2">
      <c r="A597" s="819" t="s">
        <v>1529</v>
      </c>
      <c r="B597" s="848" t="s">
        <v>1530</v>
      </c>
      <c r="C597" s="994" t="s">
        <v>4227</v>
      </c>
      <c r="D597" s="994" t="s">
        <v>4406</v>
      </c>
      <c r="E597" s="820">
        <v>6</v>
      </c>
      <c r="F597" s="526">
        <v>726</v>
      </c>
      <c r="G597" s="1151" t="s">
        <v>106</v>
      </c>
      <c r="H597" s="1151" t="s">
        <v>106</v>
      </c>
      <c r="I597" s="821">
        <v>38.43</v>
      </c>
      <c r="J597" s="822">
        <f t="shared" si="155"/>
        <v>1.5800156128024978</v>
      </c>
      <c r="K597" s="823">
        <v>0.15179999999999999</v>
      </c>
      <c r="L597" s="824">
        <v>4</v>
      </c>
      <c r="M597" s="825">
        <f t="shared" si="156"/>
        <v>0.60719999999999996</v>
      </c>
      <c r="N597" s="826" t="s">
        <v>595</v>
      </c>
      <c r="O597" s="827">
        <v>0.13200000000000001</v>
      </c>
      <c r="P597" s="828">
        <v>43258</v>
      </c>
      <c r="Q597" s="828">
        <v>43280</v>
      </c>
      <c r="R597" s="825">
        <f t="shared" si="157"/>
        <v>14.999999999999988</v>
      </c>
      <c r="S597" s="761">
        <f>IF(INDEX(Historical!$D$7:$D$1439,MATCH(B597,Historical!$B$7:$B$1446,0))=0,"n/a",(INDEX(Historical!$C$7:$C$1439,MATCH(B597,Historical!$B$7:$B$1446,0))/INDEX(Historical!$D$7:$D$1439,MATCH(B597,Historical!$B$7:$B$1446,0))-1)*100)</f>
        <v>14.95107632093935</v>
      </c>
      <c r="T597" s="761">
        <f>IF(INDEX(Historical!$F$7:$F$1432,MATCH(B597,Historical!$B$7:$B$1446,0))=0,"n/a",((INDEX(Historical!$C$7:$C$1439,MATCH(B597,Historical!$B$7:$B$1446,0))/INDEX(Historical!$F$7:$F$1432,MATCH(B597,Historical!$B$7:$B$1446,0)))^(1/3)-1)*100)</f>
        <v>14.972722307386288</v>
      </c>
      <c r="U597" s="761">
        <f>IF(INDEX(Historical!$H$7:$H$1432,MATCH(B597,Historical!$B$7:$B$1446,0))=0,"n/a",((INDEX(Historical!$C$7:$C$1439,MATCH(B597,Historical!$B$7:$B$1446,0))/INDEX(Historical!$H$7:$H$1432,MATCH(B597,Historical!$B$7:$B$1446,0)))^(1/5)-1)*100)</f>
        <v>21.157494817672351</v>
      </c>
      <c r="V597" s="761" t="str">
        <f>IF(INDEX(Historical!$O$7:$O$1432,MATCH(B597,Historical!$B$7:$B$1446,0))=0,"n/a",((INDEX(Historical!$C$7:$C$1439,MATCH(B597,Historical!$B$7:$B$1446,0))/INDEX(Historical!$O$7:$O$1432,MATCH(B597,Historical!$B$7:$B$1446,0)))^(1/10)-1)*100)</f>
        <v>n/a</v>
      </c>
      <c r="W597" s="829" t="str">
        <f t="shared" si="158"/>
        <v>n/a</v>
      </c>
      <c r="X597" s="830">
        <f t="shared" si="159"/>
        <v>2.2997276975730818</v>
      </c>
      <c r="Y597" s="841" t="s">
        <v>826</v>
      </c>
      <c r="Z597" s="822">
        <f t="shared" si="160"/>
        <v>61.333333333333329</v>
      </c>
      <c r="AA597" s="832">
        <f t="shared" si="161"/>
        <v>38.81818181818182</v>
      </c>
      <c r="AB597" s="824">
        <v>6</v>
      </c>
      <c r="AC597" s="833">
        <v>0.99</v>
      </c>
      <c r="AD597" s="833">
        <v>3.35</v>
      </c>
      <c r="AE597" s="833">
        <v>3.71</v>
      </c>
      <c r="AF597" s="833">
        <v>2.73</v>
      </c>
      <c r="AG597" s="833">
        <v>7.0000000000000009</v>
      </c>
      <c r="AH597" s="833">
        <v>-75.599999999999994</v>
      </c>
      <c r="AI597" s="833">
        <v>8.25</v>
      </c>
      <c r="AJ597" s="833">
        <v>9.1999999999999993</v>
      </c>
      <c r="AK597" s="833">
        <v>11.65</v>
      </c>
      <c r="AL597" s="834">
        <v>10530</v>
      </c>
      <c r="AM597" s="835">
        <v>2.2999999999999998</v>
      </c>
      <c r="AN597" s="833">
        <v>0.69</v>
      </c>
      <c r="AO597" s="836">
        <f t="shared" si="162"/>
        <v>-16.080671387706971</v>
      </c>
      <c r="AP597" s="837">
        <f t="shared" si="163"/>
        <v>22.737510430474849</v>
      </c>
      <c r="AQ597" s="838">
        <f t="shared" si="164"/>
        <v>117.02394784768329</v>
      </c>
      <c r="AR597" s="704">
        <f>INDEX(Historical!$C$7:$C$1439,MATCH(B597,Historical!$B$7:$B$1446,0))*IF(AH597="n/a",1.03,IF(AH597&lt;0,1.01,IF(AH597&gt;10,1.1,(1+AH597/100))))</f>
        <v>0.59327400000000008</v>
      </c>
      <c r="AS597" s="832">
        <f t="shared" si="165"/>
        <v>0.64221910500000012</v>
      </c>
      <c r="AT597" s="832">
        <f t="shared" si="169"/>
        <v>0.70644101550000016</v>
      </c>
      <c r="AU597" s="832">
        <f t="shared" si="169"/>
        <v>0.77708511705000027</v>
      </c>
      <c r="AV597" s="832">
        <f t="shared" si="169"/>
        <v>0.85479362875500042</v>
      </c>
      <c r="AW597" s="822">
        <f t="shared" si="166"/>
        <v>3.5738128663050013</v>
      </c>
      <c r="AX597" s="839">
        <f t="shared" si="167"/>
        <v>9.2995390744340387</v>
      </c>
      <c r="AY597" s="998">
        <v>0.55000000000000004</v>
      </c>
      <c r="AZ597" s="835">
        <v>24.01</v>
      </c>
      <c r="BA597" s="835">
        <v>-3.9600000000000004</v>
      </c>
      <c r="BB597" s="835">
        <v>3.4299999999999997</v>
      </c>
      <c r="BC597" s="835">
        <v>6.41</v>
      </c>
      <c r="BD597" s="964"/>
      <c r="BE597" s="666">
        <v>2013</v>
      </c>
      <c r="BF597" s="948" t="e">
        <f>#VALUE!</f>
        <v>#VALUE!</v>
      </c>
      <c r="BG597" s="895">
        <v>3.4000000000000004</v>
      </c>
    </row>
    <row r="598" spans="1:59" ht="11.25" customHeight="1" x14ac:dyDescent="0.2">
      <c r="A598" s="537" t="s">
        <v>2641</v>
      </c>
      <c r="B598" s="927" t="s">
        <v>2642</v>
      </c>
      <c r="C598" s="994" t="s">
        <v>131</v>
      </c>
      <c r="D598" s="994" t="s">
        <v>4366</v>
      </c>
      <c r="E598" s="794">
        <v>6</v>
      </c>
      <c r="F598" s="526">
        <v>776</v>
      </c>
      <c r="G598" s="526" t="s">
        <v>37</v>
      </c>
      <c r="H598" s="526" t="s">
        <v>37</v>
      </c>
      <c r="I598" s="926">
        <v>49.82</v>
      </c>
      <c r="J598" s="704">
        <f t="shared" si="155"/>
        <v>2.8101164191087915</v>
      </c>
      <c r="K598" s="929">
        <v>0.35</v>
      </c>
      <c r="L598" s="641">
        <v>4</v>
      </c>
      <c r="M598" s="695">
        <f t="shared" si="156"/>
        <v>1.4</v>
      </c>
      <c r="N598" s="923" t="s">
        <v>296</v>
      </c>
      <c r="O598" s="797">
        <v>0.33500000000000002</v>
      </c>
      <c r="P598" s="917">
        <v>43510</v>
      </c>
      <c r="Q598" s="917">
        <v>43533</v>
      </c>
      <c r="R598" s="695">
        <f t="shared" si="157"/>
        <v>4.4776119402984946</v>
      </c>
      <c r="S598" s="761">
        <f>IF(INDEX(Historical!$D$7:$D$1439,MATCH(B598,Historical!$B$7:$B$1446,0))=0,"n/a",(INDEX(Historical!$C$7:$C$1439,MATCH(B598,Historical!$B$7:$B$1446,0))/INDEX(Historical!$D$7:$D$1439,MATCH(B598,Historical!$B$7:$B$1446,0))-1)*100)</f>
        <v>4.6875</v>
      </c>
      <c r="T598" s="761">
        <f>IF(INDEX(Historical!$F$7:$F$1432,MATCH(B598,Historical!$B$7:$B$1446,0))=0,"n/a",((INDEX(Historical!$C$7:$C$1439,MATCH(B598,Historical!$B$7:$B$1446,0))/INDEX(Historical!$F$7:$F$1432,MATCH(B598,Historical!$B$7:$B$1446,0)))^(1/3)-1)*100)</f>
        <v>2.8963325043393606</v>
      </c>
      <c r="U598" s="761">
        <f>IF(INDEX(Historical!$H$7:$H$1432,MATCH(B598,Historical!$B$7:$B$1446,0))=0,"n/a",((INDEX(Historical!$C$7:$C$1439,MATCH(B598,Historical!$B$7:$B$1446,0))/INDEX(Historical!$H$7:$H$1432,MATCH(B598,Historical!$B$7:$B$1446,0)))^(1/5)-1)*100)</f>
        <v>2.4027376750527463</v>
      </c>
      <c r="V598" s="761">
        <f>IF(INDEX(Historical!$O$7:$O$1432,MATCH(B598,Historical!$B$7:$B$1446,0))=0,"n/a",((INDEX(Historical!$C$7:$C$1439,MATCH(B598,Historical!$B$7:$B$1446,0))/INDEX(Historical!$O$7:$O$1432,MATCH(B598,Historical!$B$7:$B$1446,0)))^(1/10)-1)*100)</f>
        <v>1.1942378177002499</v>
      </c>
      <c r="W598" s="762">
        <f t="shared" si="158"/>
        <v>2.0119423781769958</v>
      </c>
      <c r="X598" s="763">
        <f t="shared" si="159"/>
        <v>0.25835888979061788</v>
      </c>
      <c r="Y598" s="707"/>
      <c r="Z598" s="704">
        <f t="shared" si="160"/>
        <v>67.961165048543677</v>
      </c>
      <c r="AA598" s="937">
        <f t="shared" si="161"/>
        <v>24.184466019417474</v>
      </c>
      <c r="AB598" s="641">
        <v>12</v>
      </c>
      <c r="AC598" s="918">
        <v>2.06</v>
      </c>
      <c r="AD598" s="918">
        <v>2.68</v>
      </c>
      <c r="AE598" s="918">
        <v>2.19</v>
      </c>
      <c r="AF598" s="918">
        <v>2.71</v>
      </c>
      <c r="AG598" s="918">
        <v>11.4</v>
      </c>
      <c r="AH598" s="918">
        <v>10.6</v>
      </c>
      <c r="AI598" s="918">
        <v>9.5500000000000007</v>
      </c>
      <c r="AJ598" s="918">
        <v>9.3000000000000007</v>
      </c>
      <c r="AK598" s="918">
        <v>9</v>
      </c>
      <c r="AL598" s="930">
        <v>2000</v>
      </c>
      <c r="AM598" s="924">
        <v>1.0999999999999999</v>
      </c>
      <c r="AN598" s="918">
        <v>0.84</v>
      </c>
      <c r="AO598" s="804">
        <f t="shared" si="162"/>
        <v>-18.971611925255935</v>
      </c>
      <c r="AP598" s="805">
        <f t="shared" si="163"/>
        <v>5.2128540941615373</v>
      </c>
      <c r="AQ598" s="938">
        <f t="shared" si="164"/>
        <v>70.671748508482878</v>
      </c>
      <c r="AR598" s="704">
        <f>INDEX(Historical!$C$7:$C$1439,MATCH(B598,Historical!$B$7:$B$1446,0))*IF(AH598="n/a",1.03,IF(AH598&lt;0,1.01,IF(AH598&gt;10,1.1,(1+AH598/100))))</f>
        <v>1.4740000000000002</v>
      </c>
      <c r="AS598" s="937">
        <f t="shared" si="165"/>
        <v>1.6147670000000001</v>
      </c>
      <c r="AT598" s="937">
        <f t="shared" si="169"/>
        <v>1.7600960300000001</v>
      </c>
      <c r="AU598" s="937">
        <f t="shared" si="169"/>
        <v>1.9185046727000004</v>
      </c>
      <c r="AV598" s="937">
        <f t="shared" si="169"/>
        <v>2.0911700932430004</v>
      </c>
      <c r="AW598" s="704">
        <f t="shared" si="166"/>
        <v>8.8585377959430005</v>
      </c>
      <c r="AX598" s="812">
        <f t="shared" si="167"/>
        <v>17.781087506910882</v>
      </c>
      <c r="AY598" s="997">
        <v>0.31</v>
      </c>
      <c r="AZ598" s="924">
        <v>17.78</v>
      </c>
      <c r="BA598" s="924">
        <v>-3.9699999999999998</v>
      </c>
      <c r="BB598" s="924">
        <v>0.89999999999999991</v>
      </c>
      <c r="BC598" s="924">
        <v>3.1399999999999997</v>
      </c>
      <c r="BE598" s="666">
        <v>2014</v>
      </c>
      <c r="BF598" s="948" t="e">
        <f>#VALUE!</f>
        <v>#VALUE!</v>
      </c>
      <c r="BG598" s="933">
        <v>4.1000000000000005</v>
      </c>
    </row>
    <row r="599" spans="1:59" ht="11.25" customHeight="1" x14ac:dyDescent="0.2">
      <c r="A599" s="611" t="s">
        <v>3892</v>
      </c>
      <c r="B599" s="927" t="s">
        <v>3893</v>
      </c>
      <c r="C599" s="994" t="s">
        <v>108</v>
      </c>
      <c r="D599" s="994" t="s">
        <v>4376</v>
      </c>
      <c r="E599" s="794">
        <v>6</v>
      </c>
      <c r="F599" s="526">
        <v>762</v>
      </c>
      <c r="G599" s="526" t="s">
        <v>106</v>
      </c>
      <c r="H599" s="526" t="s">
        <v>106</v>
      </c>
      <c r="I599" s="926">
        <v>17.64</v>
      </c>
      <c r="J599" s="704">
        <f t="shared" si="155"/>
        <v>1.5306122448979593</v>
      </c>
      <c r="K599" s="929">
        <v>0.13500000000000001</v>
      </c>
      <c r="L599" s="641">
        <v>2</v>
      </c>
      <c r="M599" s="695">
        <f t="shared" si="156"/>
        <v>0.27</v>
      </c>
      <c r="N599" s="923" t="s">
        <v>273</v>
      </c>
      <c r="O599" s="797">
        <v>0.13</v>
      </c>
      <c r="P599" s="917">
        <v>43490</v>
      </c>
      <c r="Q599" s="917">
        <v>43504</v>
      </c>
      <c r="R599" s="695">
        <f t="shared" si="157"/>
        <v>3.8461538461538494</v>
      </c>
      <c r="S599" s="761">
        <f>IF(INDEX(Historical!$D$7:$D$1439,MATCH(B599,Historical!$B$7:$B$1446,0))=0,"n/a",(INDEX(Historical!$C$7:$C$1439,MATCH(B599,Historical!$B$7:$B$1446,0))/INDEX(Historical!$D$7:$D$1439,MATCH(B599,Historical!$B$7:$B$1446,0))-1)*100)</f>
        <v>4.0000000000000036</v>
      </c>
      <c r="T599" s="761">
        <f>IF(INDEX(Historical!$F$7:$F$1432,MATCH(B599,Historical!$B$7:$B$1446,0))=0,"n/a",((INDEX(Historical!$C$7:$C$1439,MATCH(B599,Historical!$B$7:$B$1446,0))/INDEX(Historical!$F$7:$F$1432,MATCH(B599,Historical!$B$7:$B$1446,0)))^(1/3)-1)*100)</f>
        <v>7.3786693294802586</v>
      </c>
      <c r="U599" s="761" t="str">
        <f>IF(INDEX(Historical!$H$7:$H$1432,MATCH(B599,Historical!$B$7:$B$1446,0))=0,"n/a",((INDEX(Historical!$C$7:$C$1439,MATCH(B599,Historical!$B$7:$B$1446,0))/INDEX(Historical!$H$7:$H$1432,MATCH(B599,Historical!$B$7:$B$1446,0)))^(1/5)-1)*100)</f>
        <v>n/a</v>
      </c>
      <c r="V599" s="761">
        <f>IF(INDEX(Historical!$O$7:$O$1432,MATCH(B599,Historical!$B$7:$B$1446,0))=0,"n/a",((INDEX(Historical!$C$7:$C$1439,MATCH(B599,Historical!$B$7:$B$1446,0))/INDEX(Historical!$O$7:$O$1432,MATCH(B599,Historical!$B$7:$B$1446,0)))^(1/10)-1)*100)</f>
        <v>13.237743997702346</v>
      </c>
      <c r="W599" s="762" t="str">
        <f t="shared" si="158"/>
        <v>n/a</v>
      </c>
      <c r="X599" s="763" t="str">
        <f t="shared" si="159"/>
        <v>n/a</v>
      </c>
      <c r="Y599" s="928"/>
      <c r="Z599" s="704">
        <f t="shared" si="160"/>
        <v>19.014084507042256</v>
      </c>
      <c r="AA599" s="937">
        <f t="shared" si="161"/>
        <v>12.422535211267606</v>
      </c>
      <c r="AB599" s="641">
        <v>12</v>
      </c>
      <c r="AC599" s="918">
        <v>1.42</v>
      </c>
      <c r="AD599" s="918" t="s">
        <v>137</v>
      </c>
      <c r="AE599" s="918">
        <v>3.61</v>
      </c>
      <c r="AF599" s="918">
        <v>1.44</v>
      </c>
      <c r="AG599" s="918">
        <v>12.1</v>
      </c>
      <c r="AH599" s="918">
        <v>14.2</v>
      </c>
      <c r="AI599" s="918" t="s">
        <v>137</v>
      </c>
      <c r="AJ599" s="918">
        <v>13.900000000000002</v>
      </c>
      <c r="AK599" s="918" t="s">
        <v>137</v>
      </c>
      <c r="AL599" s="930">
        <v>145.18</v>
      </c>
      <c r="AM599" s="924">
        <v>9.8000000000000007</v>
      </c>
      <c r="AN599" s="918">
        <v>0</v>
      </c>
      <c r="AO599" s="804" t="str">
        <f t="shared" si="162"/>
        <v>n/a</v>
      </c>
      <c r="AP599" s="805" t="str">
        <f t="shared" si="163"/>
        <v>n/a</v>
      </c>
      <c r="AQ599" s="938">
        <f t="shared" si="164"/>
        <v>-10.834858071041753</v>
      </c>
      <c r="AR599" s="704">
        <f>INDEX(Historical!$C$7:$C$1439,MATCH(B599,Historical!$B$7:$B$1446,0))*IF(AH599="n/a",1.03,IF(AH599&lt;0,1.01,IF(AH599&gt;10,1.1,(1+AH599/100))))</f>
        <v>0.28600000000000003</v>
      </c>
      <c r="AS599" s="937">
        <f t="shared" si="165"/>
        <v>0.29458000000000006</v>
      </c>
      <c r="AT599" s="937">
        <f t="shared" si="169"/>
        <v>0.30341740000000006</v>
      </c>
      <c r="AU599" s="937">
        <f t="shared" si="169"/>
        <v>0.31251992200000006</v>
      </c>
      <c r="AV599" s="937">
        <f t="shared" si="169"/>
        <v>0.32189551966000007</v>
      </c>
      <c r="AW599" s="704">
        <f t="shared" si="166"/>
        <v>1.5184128416600005</v>
      </c>
      <c r="AX599" s="812">
        <f t="shared" si="167"/>
        <v>8.6077825490929722</v>
      </c>
      <c r="AY599" s="997">
        <v>0.39</v>
      </c>
      <c r="AZ599" s="924">
        <v>7.6300000000000008</v>
      </c>
      <c r="BA599" s="924">
        <v>-31.230000000000004</v>
      </c>
      <c r="BB599" s="924">
        <v>-1.4000000000000001</v>
      </c>
      <c r="BC599" s="924">
        <v>-8.83</v>
      </c>
      <c r="BE599" s="666">
        <v>2014</v>
      </c>
      <c r="BF599" s="948" t="e">
        <f>#VALUE!</f>
        <v>#VALUE!</v>
      </c>
      <c r="BG599" s="933">
        <v>1.0999999999999999</v>
      </c>
    </row>
    <row r="600" spans="1:59" ht="11.25" customHeight="1" x14ac:dyDescent="0.2">
      <c r="A600" s="537" t="s">
        <v>1535</v>
      </c>
      <c r="B600" s="927" t="s">
        <v>1536</v>
      </c>
      <c r="C600" s="994" t="s">
        <v>247</v>
      </c>
      <c r="D600" s="994" t="s">
        <v>4395</v>
      </c>
      <c r="E600" s="794">
        <v>8</v>
      </c>
      <c r="F600" s="526">
        <v>493</v>
      </c>
      <c r="G600" s="526" t="s">
        <v>106</v>
      </c>
      <c r="H600" s="526" t="s">
        <v>106</v>
      </c>
      <c r="I600" s="926">
        <v>75.260000000000005</v>
      </c>
      <c r="J600" s="704">
        <f t="shared" si="155"/>
        <v>1.8070688280627158</v>
      </c>
      <c r="K600" s="929">
        <v>0.34</v>
      </c>
      <c r="L600" s="641">
        <v>4</v>
      </c>
      <c r="M600" s="695">
        <f t="shared" si="156"/>
        <v>1.36</v>
      </c>
      <c r="N600" s="923" t="s">
        <v>187</v>
      </c>
      <c r="O600" s="797">
        <v>0.27</v>
      </c>
      <c r="P600" s="660">
        <v>43209</v>
      </c>
      <c r="Q600" s="660">
        <v>43224</v>
      </c>
      <c r="R600" s="695">
        <f t="shared" si="157"/>
        <v>25.925925925925924</v>
      </c>
      <c r="S600" s="761">
        <f>IF(INDEX(Historical!$D$7:$D$1439,MATCH(B600,Historical!$B$7:$B$1446,0))=0,"n/a",(INDEX(Historical!$C$7:$C$1439,MATCH(B600,Historical!$B$7:$B$1446,0))/INDEX(Historical!$D$7:$D$1439,MATCH(B600,Historical!$B$7:$B$1446,0))-1)*100)</f>
        <v>19.444444444444443</v>
      </c>
      <c r="T600" s="761">
        <f>IF(INDEX(Historical!$F$7:$F$1432,MATCH(B600,Historical!$B$7:$B$1446,0))=0,"n/a",((INDEX(Historical!$C$7:$C$1439,MATCH(B600,Historical!$B$7:$B$1446,0))/INDEX(Historical!$F$7:$F$1432,MATCH(B600,Historical!$B$7:$B$1446,0)))^(1/3)-1)*100)</f>
        <v>10.3501240610526</v>
      </c>
      <c r="U600" s="761">
        <f>IF(INDEX(Historical!$H$7:$H$1432,MATCH(B600,Historical!$B$7:$B$1446,0))=0,"n/a",((INDEX(Historical!$C$7:$C$1439,MATCH(B600,Historical!$B$7:$B$1446,0))/INDEX(Historical!$H$7:$H$1432,MATCH(B600,Historical!$B$7:$B$1446,0)))^(1/5)-1)*100)</f>
        <v>13.330844220540294</v>
      </c>
      <c r="V600" s="761">
        <f>IF(INDEX(Historical!$O$7:$O$1432,MATCH(B600,Historical!$B$7:$B$1446,0))=0,"n/a",((INDEX(Historical!$C$7:$C$1439,MATCH(B600,Historical!$B$7:$B$1446,0))/INDEX(Historical!$O$7:$O$1432,MATCH(B600,Historical!$B$7:$B$1446,0)))^(1/10)-1)*100)</f>
        <v>6.0048464743126528</v>
      </c>
      <c r="W600" s="762">
        <f t="shared" si="158"/>
        <v>2.2200141631541404</v>
      </c>
      <c r="X600" s="763">
        <f t="shared" si="159"/>
        <v>1.2118949291400267</v>
      </c>
      <c r="Y600" s="718"/>
      <c r="Z600" s="704">
        <f t="shared" si="160"/>
        <v>36.956521739130437</v>
      </c>
      <c r="AA600" s="937">
        <f t="shared" si="161"/>
        <v>20.451086956521738</v>
      </c>
      <c r="AB600" s="641">
        <v>1</v>
      </c>
      <c r="AC600" s="918">
        <v>3.68</v>
      </c>
      <c r="AD600" s="918">
        <v>2.0499999999999998</v>
      </c>
      <c r="AE600" s="918">
        <v>1.18</v>
      </c>
      <c r="AF600" s="918">
        <v>2.7</v>
      </c>
      <c r="AG600" s="918">
        <v>16.3</v>
      </c>
      <c r="AH600" s="918">
        <v>-2.9000000000000004</v>
      </c>
      <c r="AI600" s="918">
        <v>10.86</v>
      </c>
      <c r="AJ600" s="918">
        <v>11</v>
      </c>
      <c r="AK600" s="918">
        <v>10</v>
      </c>
      <c r="AL600" s="930">
        <v>1300</v>
      </c>
      <c r="AM600" s="924">
        <v>0.6</v>
      </c>
      <c r="AN600" s="918">
        <v>7.0000000000000007E-2</v>
      </c>
      <c r="AO600" s="804">
        <f t="shared" si="162"/>
        <v>-5.3131739079187277</v>
      </c>
      <c r="AP600" s="805">
        <f t="shared" si="163"/>
        <v>15.137913048603011</v>
      </c>
      <c r="AQ600" s="938">
        <f t="shared" si="164"/>
        <v>56.656644761165765</v>
      </c>
      <c r="AR600" s="704">
        <f>INDEX(Historical!$C$7:$C$1439,MATCH(B600,Historical!$B$7:$B$1446,0))*IF(AH600="n/a",1.03,IF(AH600&lt;0,1.01,IF(AH600&gt;10,1.1,(1+AH600/100))))</f>
        <v>1.3028999999999999</v>
      </c>
      <c r="AS600" s="937">
        <f t="shared" si="165"/>
        <v>1.43319</v>
      </c>
      <c r="AT600" s="937">
        <f t="shared" si="169"/>
        <v>1.5765090000000002</v>
      </c>
      <c r="AU600" s="937">
        <f t="shared" si="169"/>
        <v>1.7341599000000003</v>
      </c>
      <c r="AV600" s="937">
        <f t="shared" si="169"/>
        <v>1.9075758900000004</v>
      </c>
      <c r="AW600" s="704">
        <f t="shared" si="166"/>
        <v>7.9543347900000008</v>
      </c>
      <c r="AX600" s="812">
        <f t="shared" si="167"/>
        <v>10.569140034546905</v>
      </c>
      <c r="AY600" s="997">
        <v>0.3</v>
      </c>
      <c r="AZ600" s="924">
        <v>18.52</v>
      </c>
      <c r="BA600" s="924">
        <v>-22.56</v>
      </c>
      <c r="BB600" s="924">
        <v>-2.8400000000000003</v>
      </c>
      <c r="BC600" s="924">
        <v>-9.5399999999999991</v>
      </c>
      <c r="BE600" s="666">
        <v>2011</v>
      </c>
      <c r="BF600" s="948" t="e">
        <f>#VALUE!</f>
        <v>#VALUE!</v>
      </c>
      <c r="BG600" s="933">
        <v>10.4</v>
      </c>
    </row>
    <row r="601" spans="1:59" ht="11.25" customHeight="1" x14ac:dyDescent="0.2">
      <c r="A601" s="611" t="s">
        <v>721</v>
      </c>
      <c r="B601" s="927" t="s">
        <v>722</v>
      </c>
      <c r="C601" s="994" t="s">
        <v>179</v>
      </c>
      <c r="D601" s="994" t="s">
        <v>4374</v>
      </c>
      <c r="E601" s="794">
        <v>15</v>
      </c>
      <c r="F601" s="526">
        <v>247</v>
      </c>
      <c r="G601" s="526" t="s">
        <v>37</v>
      </c>
      <c r="H601" s="526" t="s">
        <v>37</v>
      </c>
      <c r="I601" s="926">
        <v>66.2</v>
      </c>
      <c r="J601" s="704">
        <f t="shared" si="155"/>
        <v>4.7129909365558911</v>
      </c>
      <c r="K601" s="929">
        <v>0.78</v>
      </c>
      <c r="L601" s="641">
        <v>4</v>
      </c>
      <c r="M601" s="695">
        <f t="shared" si="156"/>
        <v>3.12</v>
      </c>
      <c r="N601" s="923" t="s">
        <v>220</v>
      </c>
      <c r="O601" s="797">
        <v>0.77</v>
      </c>
      <c r="P601" s="917">
        <v>43350</v>
      </c>
      <c r="Q601" s="917">
        <v>43388</v>
      </c>
      <c r="R601" s="695">
        <f t="shared" si="157"/>
        <v>1.2987012987012998</v>
      </c>
      <c r="S601" s="761">
        <f>IF(INDEX(Historical!$D$7:$D$1439,MATCH(B601,Historical!$B$7:$B$1446,0))=0,"n/a",(INDEX(Historical!$C$7:$C$1439,MATCH(B601,Historical!$B$7:$B$1446,0))/INDEX(Historical!$D$7:$D$1439,MATCH(B601,Historical!$B$7:$B$1446,0))-1)*100)</f>
        <v>1.3114754098360493</v>
      </c>
      <c r="T601" s="761">
        <f>IF(INDEX(Historical!$F$7:$F$1432,MATCH(B601,Historical!$B$7:$B$1446,0))=0,"n/a",((INDEX(Historical!$C$7:$C$1439,MATCH(B601,Historical!$B$7:$B$1446,0))/INDEX(Historical!$F$7:$F$1432,MATCH(B601,Historical!$B$7:$B$1446,0)))^(1/3)-1)*100)</f>
        <v>1.6725500735793153</v>
      </c>
      <c r="U601" s="761">
        <f>IF(INDEX(Historical!$H$7:$H$1432,MATCH(B601,Historical!$B$7:$B$1446,0))=0,"n/a",((INDEX(Historical!$C$7:$C$1439,MATCH(B601,Historical!$B$7:$B$1446,0))/INDEX(Historical!$H$7:$H$1432,MATCH(B601,Historical!$B$7:$B$1446,0)))^(1/5)-1)*100)</f>
        <v>5.4109461407648718</v>
      </c>
      <c r="V601" s="761">
        <f>IF(INDEX(Historical!$O$7:$O$1432,MATCH(B601,Historical!$B$7:$B$1446,0))=0,"n/a",((INDEX(Historical!$C$7:$C$1439,MATCH(B601,Historical!$B$7:$B$1446,0))/INDEX(Historical!$O$7:$O$1432,MATCH(B601,Historical!$B$7:$B$1446,0)))^(1/10)-1)*100)</f>
        <v>10.219345911703549</v>
      </c>
      <c r="W601" s="762">
        <f t="shared" si="158"/>
        <v>0.52948067200348592</v>
      </c>
      <c r="X601" s="763" t="str">
        <f t="shared" si="159"/>
        <v>n/a</v>
      </c>
      <c r="Y601" s="928"/>
      <c r="Z601" s="704">
        <f t="shared" si="160"/>
        <v>58.208955223880601</v>
      </c>
      <c r="AA601" s="937">
        <f t="shared" si="161"/>
        <v>12.350746268656716</v>
      </c>
      <c r="AB601" s="641">
        <v>12</v>
      </c>
      <c r="AC601" s="918">
        <v>5.36</v>
      </c>
      <c r="AD601" s="918">
        <v>0.88</v>
      </c>
      <c r="AE601" s="918">
        <v>2.88</v>
      </c>
      <c r="AF601" s="918">
        <v>2.34</v>
      </c>
      <c r="AG601" s="918">
        <v>19.5</v>
      </c>
      <c r="AH601" s="920">
        <v>216.8</v>
      </c>
      <c r="AI601" s="920">
        <v>5.41</v>
      </c>
      <c r="AJ601" s="918">
        <v>-2.6</v>
      </c>
      <c r="AK601" s="918">
        <v>14.08</v>
      </c>
      <c r="AL601" s="930">
        <v>51140</v>
      </c>
      <c r="AM601" s="924">
        <v>0.1</v>
      </c>
      <c r="AN601" s="918">
        <v>0.48</v>
      </c>
      <c r="AO601" s="804">
        <f t="shared" si="162"/>
        <v>-2.2268091913359527</v>
      </c>
      <c r="AP601" s="805">
        <f t="shared" si="163"/>
        <v>10.123937077320763</v>
      </c>
      <c r="AQ601" s="938">
        <f t="shared" si="164"/>
        <v>13.334796595763066</v>
      </c>
      <c r="AR601" s="704">
        <f>INDEX(Historical!$C$7:$C$1439,MATCH(B601,Historical!$B$7:$B$1446,0))*IF(AH601="n/a",1.03,IF(AH601&lt;0,1.01,IF(AH601&gt;10,1.1,(1+AH601/100))))</f>
        <v>3.399</v>
      </c>
      <c r="AS601" s="937">
        <f t="shared" si="165"/>
        <v>3.5828859</v>
      </c>
      <c r="AT601" s="937">
        <f t="shared" si="169"/>
        <v>3.9411744900000003</v>
      </c>
      <c r="AU601" s="937">
        <f t="shared" si="169"/>
        <v>4.3352919390000011</v>
      </c>
      <c r="AV601" s="937">
        <f t="shared" si="169"/>
        <v>4.7688211329000012</v>
      </c>
      <c r="AW601" s="704">
        <f t="shared" si="166"/>
        <v>20.027173461900002</v>
      </c>
      <c r="AX601" s="812">
        <f t="shared" si="167"/>
        <v>30.252527888066467</v>
      </c>
      <c r="AY601" s="997">
        <v>0.87</v>
      </c>
      <c r="AZ601" s="924">
        <v>16.489999999999998</v>
      </c>
      <c r="BA601" s="924">
        <v>-24.490000000000002</v>
      </c>
      <c r="BB601" s="924">
        <v>6.9999999999999993E-2</v>
      </c>
      <c r="BC601" s="924">
        <v>-9.56</v>
      </c>
      <c r="BE601" s="666">
        <v>2004</v>
      </c>
      <c r="BF601" s="948" t="e">
        <f>#VALUE!</f>
        <v>#VALUE!</v>
      </c>
      <c r="BG601" s="933">
        <v>9.4</v>
      </c>
    </row>
    <row r="602" spans="1:59" ht="11.25" customHeight="1" x14ac:dyDescent="0.2">
      <c r="A602" s="537" t="s">
        <v>4422</v>
      </c>
      <c r="B602" s="927" t="s">
        <v>4219</v>
      </c>
      <c r="C602" s="994" t="s">
        <v>108</v>
      </c>
      <c r="D602" s="994" t="s">
        <v>4376</v>
      </c>
      <c r="E602" s="794">
        <v>23</v>
      </c>
      <c r="F602" s="526">
        <v>148</v>
      </c>
      <c r="G602" s="526" t="s">
        <v>106</v>
      </c>
      <c r="H602" s="526" t="s">
        <v>106</v>
      </c>
      <c r="I602" s="926">
        <v>28.98</v>
      </c>
      <c r="J602" s="704">
        <f t="shared" si="155"/>
        <v>3.0365769496204278</v>
      </c>
      <c r="K602" s="935">
        <v>0.22</v>
      </c>
      <c r="L602" s="641">
        <v>4</v>
      </c>
      <c r="M602" s="695">
        <f t="shared" si="156"/>
        <v>0.88</v>
      </c>
      <c r="N602" s="923" t="s">
        <v>460</v>
      </c>
      <c r="O602" s="798">
        <v>0.2</v>
      </c>
      <c r="P602" s="917">
        <v>43479</v>
      </c>
      <c r="Q602" s="917">
        <v>43487</v>
      </c>
      <c r="R602" s="695">
        <f t="shared" si="157"/>
        <v>9.9999999999999947</v>
      </c>
      <c r="S602" s="761">
        <f>IF(INDEX(Historical!$D$7:$D$1439,MATCH(B602,Historical!$B$7:$B$1446,0))=0,"n/a",(INDEX(Historical!$C$7:$C$1439,MATCH(B602,Historical!$B$7:$B$1446,0))/INDEX(Historical!$D$7:$D$1439,MATCH(B602,Historical!$B$7:$B$1446,0))-1)*100)</f>
        <v>11.971830985915499</v>
      </c>
      <c r="T602" s="761">
        <f>IF(INDEX(Historical!$F$7:$F$1432,MATCH(B602,Historical!$B$7:$B$1446,0))=0,"n/a",((INDEX(Historical!$C$7:$C$1439,MATCH(B602,Historical!$B$7:$B$1446,0))/INDEX(Historical!$F$7:$F$1432,MATCH(B602,Historical!$B$7:$B$1446,0)))^(1/3)-1)*100)</f>
        <v>13.066725033322268</v>
      </c>
      <c r="U602" s="761">
        <f>IF(INDEX(Historical!$H$7:$H$1432,MATCH(B602,Historical!$B$7:$B$1446,0))=0,"n/a",((INDEX(Historical!$C$7:$C$1439,MATCH(B602,Historical!$B$7:$B$1446,0))/INDEX(Historical!$H$7:$H$1432,MATCH(B602,Historical!$B$7:$B$1446,0)))^(1/5)-1)*100)</f>
        <v>17.169054553092657</v>
      </c>
      <c r="V602" s="761">
        <f>IF(INDEX(Historical!$O$7:$O$1432,MATCH(B602,Historical!$B$7:$B$1446,0))=0,"n/a",((INDEX(Historical!$C$7:$C$1439,MATCH(B602,Historical!$B$7:$B$1446,0))/INDEX(Historical!$O$7:$O$1432,MATCH(B602,Historical!$B$7:$B$1446,0)))^(1/10)-1)*100)</f>
        <v>20.322185454786457</v>
      </c>
      <c r="W602" s="762">
        <f t="shared" si="158"/>
        <v>0.84484292259270044</v>
      </c>
      <c r="X602" s="763">
        <f t="shared" si="159"/>
        <v>0.61982146401056515</v>
      </c>
      <c r="Y602" s="928" t="s">
        <v>4465</v>
      </c>
      <c r="Z602" s="704">
        <f t="shared" si="160"/>
        <v>27.160493827160494</v>
      </c>
      <c r="AA602" s="937">
        <f t="shared" si="161"/>
        <v>8.9444444444444446</v>
      </c>
      <c r="AB602" s="641">
        <v>12</v>
      </c>
      <c r="AC602" s="918">
        <v>3.24</v>
      </c>
      <c r="AD602" s="918">
        <v>0.75</v>
      </c>
      <c r="AE602" s="918">
        <v>3.57</v>
      </c>
      <c r="AF602" s="918">
        <v>1.02</v>
      </c>
      <c r="AG602" s="918">
        <v>13.200000000000001</v>
      </c>
      <c r="AH602" s="918">
        <v>45.4</v>
      </c>
      <c r="AI602" s="918">
        <v>2.4699999999999998</v>
      </c>
      <c r="AJ602" s="918">
        <v>27.700000000000003</v>
      </c>
      <c r="AK602" s="918">
        <v>12</v>
      </c>
      <c r="AL602" s="930">
        <v>3930</v>
      </c>
      <c r="AM602" s="924">
        <v>1.5</v>
      </c>
      <c r="AN602" s="918">
        <v>0.09</v>
      </c>
      <c r="AO602" s="804">
        <f t="shared" si="162"/>
        <v>11.261187058268641</v>
      </c>
      <c r="AP602" s="805">
        <f t="shared" si="163"/>
        <v>20.205631502713086</v>
      </c>
      <c r="AQ602" s="938">
        <f t="shared" si="164"/>
        <v>-36.322572171806321</v>
      </c>
      <c r="AR602" s="704">
        <f>INDEX(Historical!$C$7:$C$1439,MATCH(B602,Historical!$B$7:$B$1446,0))*IF(AH602="n/a",1.03,IF(AH602&lt;0,1.01,IF(AH602&gt;10,1.1,(1+AH602/100))))</f>
        <v>0.87450000000000017</v>
      </c>
      <c r="AS602" s="937">
        <f t="shared" si="165"/>
        <v>0.8961001500000001</v>
      </c>
      <c r="AT602" s="937">
        <f t="shared" si="169"/>
        <v>0.98571016500000019</v>
      </c>
      <c r="AU602" s="937">
        <f t="shared" si="169"/>
        <v>1.0842811815000002</v>
      </c>
      <c r="AV602" s="937">
        <f t="shared" si="169"/>
        <v>1.1927092996500004</v>
      </c>
      <c r="AW602" s="704">
        <f t="shared" si="166"/>
        <v>5.0333007961500007</v>
      </c>
      <c r="AX602" s="812">
        <f t="shared" si="167"/>
        <v>17.368187702380954</v>
      </c>
      <c r="AY602" s="997">
        <v>1.89</v>
      </c>
      <c r="AZ602" s="924">
        <v>37.869999999999997</v>
      </c>
      <c r="BA602" s="924">
        <v>-42.49</v>
      </c>
      <c r="BB602" s="924">
        <v>-7.3800000000000008</v>
      </c>
      <c r="BC602" s="924">
        <v>-14.899999999999999</v>
      </c>
      <c r="BE602" s="666">
        <v>1997</v>
      </c>
      <c r="BF602" s="948" t="e">
        <f>#VALUE!</f>
        <v>#VALUE!</v>
      </c>
      <c r="BG602" s="933">
        <v>2.1</v>
      </c>
    </row>
    <row r="603" spans="1:59" ht="11.25" customHeight="1" x14ac:dyDescent="0.2">
      <c r="A603" s="537" t="s">
        <v>1553</v>
      </c>
      <c r="B603" s="927" t="s">
        <v>1554</v>
      </c>
      <c r="C603" s="994" t="s">
        <v>247</v>
      </c>
      <c r="D603" s="994" t="s">
        <v>4354</v>
      </c>
      <c r="E603" s="794">
        <v>9</v>
      </c>
      <c r="F603" s="526">
        <v>431</v>
      </c>
      <c r="G603" s="526" t="s">
        <v>106</v>
      </c>
      <c r="H603" s="526" t="s">
        <v>106</v>
      </c>
      <c r="I603" s="926">
        <v>44.65</v>
      </c>
      <c r="J603" s="704">
        <f t="shared" si="155"/>
        <v>3.4042553191489362</v>
      </c>
      <c r="K603" s="929">
        <v>0.38</v>
      </c>
      <c r="L603" s="641">
        <v>4</v>
      </c>
      <c r="M603" s="695">
        <f t="shared" si="156"/>
        <v>1.52</v>
      </c>
      <c r="N603" s="923" t="s">
        <v>119</v>
      </c>
      <c r="O603" s="797">
        <v>0.37</v>
      </c>
      <c r="P603" s="917">
        <v>43504</v>
      </c>
      <c r="Q603" s="917">
        <v>43525</v>
      </c>
      <c r="R603" s="695">
        <f t="shared" si="157"/>
        <v>2.7027027027027053</v>
      </c>
      <c r="S603" s="761">
        <f>IF(INDEX(Historical!$D$7:$D$1439,MATCH(B603,Historical!$B$7:$B$1446,0))=0,"n/a",(INDEX(Historical!$C$7:$C$1439,MATCH(B603,Historical!$B$7:$B$1446,0))/INDEX(Historical!$D$7:$D$1439,MATCH(B603,Historical!$B$7:$B$1446,0))-1)*100)</f>
        <v>12.698412698412698</v>
      </c>
      <c r="T603" s="761">
        <f>IF(INDEX(Historical!$F$7:$F$1432,MATCH(B603,Historical!$B$7:$B$1446,0))=0,"n/a",((INDEX(Historical!$C$7:$C$1439,MATCH(B603,Historical!$B$7:$B$1446,0))/INDEX(Historical!$F$7:$F$1432,MATCH(B603,Historical!$B$7:$B$1446,0)))^(1/3)-1)*100)</f>
        <v>14.741405029518994</v>
      </c>
      <c r="U603" s="761">
        <f>IF(INDEX(Historical!$H$7:$H$1432,MATCH(B603,Historical!$B$7:$B$1446,0))=0,"n/a",((INDEX(Historical!$C$7:$C$1439,MATCH(B603,Historical!$B$7:$B$1446,0))/INDEX(Historical!$H$7:$H$1432,MATCH(B603,Historical!$B$7:$B$1446,0)))^(1/5)-1)*100)</f>
        <v>18.026446295116184</v>
      </c>
      <c r="V603" s="761">
        <f>IF(INDEX(Historical!$O$7:$O$1432,MATCH(B603,Historical!$B$7:$B$1446,0))=0,"n/a",((INDEX(Historical!$C$7:$C$1439,MATCH(B603,Historical!$B$7:$B$1446,0))/INDEX(Historical!$O$7:$O$1432,MATCH(B603,Historical!$B$7:$B$1446,0)))^(1/10)-1)*100)</f>
        <v>14.709288067146996</v>
      </c>
      <c r="W603" s="762">
        <f t="shared" si="158"/>
        <v>1.2255145329146158</v>
      </c>
      <c r="X603" s="763">
        <f t="shared" si="159"/>
        <v>1.1938043904050453</v>
      </c>
      <c r="Y603" s="928"/>
      <c r="Z603" s="704">
        <f t="shared" si="160"/>
        <v>27.536231884057973</v>
      </c>
      <c r="AA603" s="937">
        <f t="shared" si="161"/>
        <v>8.0887681159420293</v>
      </c>
      <c r="AB603" s="641">
        <v>12</v>
      </c>
      <c r="AC603" s="918">
        <v>5.52</v>
      </c>
      <c r="AD603" s="918">
        <v>1.84</v>
      </c>
      <c r="AE603" s="918">
        <v>0.17</v>
      </c>
      <c r="AF603" s="918">
        <v>1.46</v>
      </c>
      <c r="AG603" s="918">
        <v>18.600000000000001</v>
      </c>
      <c r="AH603" s="918">
        <v>28.199999999999996</v>
      </c>
      <c r="AI603" s="918">
        <v>2.63</v>
      </c>
      <c r="AJ603" s="918">
        <v>15.1</v>
      </c>
      <c r="AK603" s="918">
        <v>4.3999999999999995</v>
      </c>
      <c r="AL603" s="930">
        <v>3850</v>
      </c>
      <c r="AM603" s="924">
        <v>1.4000000000000001</v>
      </c>
      <c r="AN603" s="918">
        <v>2.2999999999999998</v>
      </c>
      <c r="AO603" s="804">
        <f t="shared" si="162"/>
        <v>13.341933498323092</v>
      </c>
      <c r="AP603" s="805">
        <f t="shared" si="163"/>
        <v>21.430701614265121</v>
      </c>
      <c r="AQ603" s="938">
        <f t="shared" si="164"/>
        <v>-27.552006547914011</v>
      </c>
      <c r="AR603" s="704">
        <f>INDEX(Historical!$C$7:$C$1439,MATCH(B603,Historical!$B$7:$B$1446,0))*IF(AH603="n/a",1.03,IF(AH603&lt;0,1.01,IF(AH603&gt;10,1.1,(1+AH603/100))))</f>
        <v>1.5620000000000001</v>
      </c>
      <c r="AS603" s="937">
        <f t="shared" si="165"/>
        <v>1.6030806</v>
      </c>
      <c r="AT603" s="937">
        <f t="shared" si="169"/>
        <v>1.6736161464000001</v>
      </c>
      <c r="AU603" s="937">
        <f t="shared" si="169"/>
        <v>1.7472552568416002</v>
      </c>
      <c r="AV603" s="937">
        <f t="shared" si="169"/>
        <v>1.8241344881426307</v>
      </c>
      <c r="AW603" s="704">
        <f t="shared" si="166"/>
        <v>8.4100864913842308</v>
      </c>
      <c r="AX603" s="812">
        <f t="shared" si="167"/>
        <v>18.835580047893014</v>
      </c>
      <c r="AY603" s="997">
        <v>1.34</v>
      </c>
      <c r="AZ603" s="924">
        <v>16</v>
      </c>
      <c r="BA603" s="924">
        <v>-17.059999999999999</v>
      </c>
      <c r="BB603" s="924">
        <v>0.71000000000000008</v>
      </c>
      <c r="BC603" s="924">
        <v>-3.7699999999999996</v>
      </c>
      <c r="BE603" s="666">
        <v>2011</v>
      </c>
      <c r="BF603" s="948" t="e">
        <f>#VALUE!</f>
        <v>#VALUE!</v>
      </c>
      <c r="BG603" s="933">
        <v>4.3999999999999995</v>
      </c>
    </row>
    <row r="604" spans="1:59" ht="11.25" customHeight="1" x14ac:dyDescent="0.2">
      <c r="A604" s="537" t="s">
        <v>1549</v>
      </c>
      <c r="B604" s="927" t="s">
        <v>1550</v>
      </c>
      <c r="C604" s="994" t="s">
        <v>4227</v>
      </c>
      <c r="D604" s="994" t="s">
        <v>4362</v>
      </c>
      <c r="E604" s="794">
        <v>8</v>
      </c>
      <c r="F604" s="526">
        <v>499</v>
      </c>
      <c r="G604" s="526" t="s">
        <v>37</v>
      </c>
      <c r="H604" s="526" t="s">
        <v>37</v>
      </c>
      <c r="I604" s="926">
        <v>80.2</v>
      </c>
      <c r="J604" s="704">
        <f t="shared" si="155"/>
        <v>2.7930174563591024</v>
      </c>
      <c r="K604" s="929">
        <v>0.56000000000000005</v>
      </c>
      <c r="L604" s="641">
        <v>4</v>
      </c>
      <c r="M604" s="695">
        <f t="shared" si="156"/>
        <v>2.2400000000000002</v>
      </c>
      <c r="N604" s="923" t="s">
        <v>649</v>
      </c>
      <c r="O604" s="797">
        <v>0.5</v>
      </c>
      <c r="P604" s="660">
        <v>43228</v>
      </c>
      <c r="Q604" s="660">
        <v>43244</v>
      </c>
      <c r="R604" s="695">
        <f t="shared" si="157"/>
        <v>12.000000000000011</v>
      </c>
      <c r="S604" s="761">
        <f>IF(INDEX(Historical!$D$7:$D$1439,MATCH(B604,Historical!$B$7:$B$1446,0))=0,"n/a",(INDEX(Historical!$C$7:$C$1439,MATCH(B604,Historical!$B$7:$B$1446,0))/INDEX(Historical!$D$7:$D$1439,MATCH(B604,Historical!$B$7:$B$1446,0))-1)*100)</f>
        <v>13.541666666666675</v>
      </c>
      <c r="T604" s="761">
        <f>IF(INDEX(Historical!$F$7:$F$1432,MATCH(B604,Historical!$B$7:$B$1446,0))=0,"n/a",((INDEX(Historical!$C$7:$C$1439,MATCH(B604,Historical!$B$7:$B$1446,0))/INDEX(Historical!$F$7:$F$1432,MATCH(B604,Historical!$B$7:$B$1446,0)))^(1/3)-1)*100)</f>
        <v>10.861011548331589</v>
      </c>
      <c r="U604" s="761">
        <f>IF(INDEX(Historical!$H$7:$H$1432,MATCH(B604,Historical!$B$7:$B$1446,0))=0,"n/a",((INDEX(Historical!$C$7:$C$1439,MATCH(B604,Historical!$B$7:$B$1446,0))/INDEX(Historical!$H$7:$H$1432,MATCH(B604,Historical!$B$7:$B$1446,0)))^(1/5)-1)*100)</f>
        <v>9.8964129213460872</v>
      </c>
      <c r="V604" s="761">
        <f>IF(INDEX(Historical!$O$7:$O$1432,MATCH(B604,Historical!$B$7:$B$1446,0))=0,"n/a",((INDEX(Historical!$C$7:$C$1439,MATCH(B604,Historical!$B$7:$B$1446,0))/INDEX(Historical!$O$7:$O$1432,MATCH(B604,Historical!$B$7:$B$1446,0)))^(1/10)-1)*100)</f>
        <v>5.9765229305059897</v>
      </c>
      <c r="W604" s="762">
        <f t="shared" si="158"/>
        <v>1.6558813605201426</v>
      </c>
      <c r="X604" s="763">
        <f t="shared" si="159"/>
        <v>1.2217793730056898</v>
      </c>
      <c r="Y604" s="719"/>
      <c r="Z604" s="704">
        <f t="shared" si="160"/>
        <v>93.723849372384933</v>
      </c>
      <c r="AA604" s="937">
        <f t="shared" si="161"/>
        <v>33.556485355648533</v>
      </c>
      <c r="AB604" s="641">
        <v>5</v>
      </c>
      <c r="AC604" s="918">
        <v>2.39</v>
      </c>
      <c r="AD604" s="918">
        <v>3.54</v>
      </c>
      <c r="AE604" s="918">
        <v>8.44</v>
      </c>
      <c r="AF604" s="918">
        <v>11.88</v>
      </c>
      <c r="AG604" s="918">
        <v>42</v>
      </c>
      <c r="AH604" s="918">
        <v>2</v>
      </c>
      <c r="AI604" s="918">
        <v>8.3000000000000007</v>
      </c>
      <c r="AJ604" s="918">
        <v>8.1</v>
      </c>
      <c r="AK604" s="918">
        <v>9.4600000000000009</v>
      </c>
      <c r="AL604" s="930">
        <v>29200</v>
      </c>
      <c r="AM604" s="924">
        <v>10.5</v>
      </c>
      <c r="AN604" s="918">
        <v>0.02</v>
      </c>
      <c r="AO604" s="804">
        <f t="shared" si="162"/>
        <v>-20.867054977943344</v>
      </c>
      <c r="AP604" s="805">
        <f t="shared" si="163"/>
        <v>12.68943037770519</v>
      </c>
      <c r="AQ604" s="938">
        <f t="shared" si="164"/>
        <v>320.92545976434383</v>
      </c>
      <c r="AR604" s="704">
        <f>INDEX(Historical!$C$7:$C$1439,MATCH(B604,Historical!$B$7:$B$1446,0))*IF(AH604="n/a",1.03,IF(AH604&lt;0,1.01,IF(AH604&gt;10,1.1,(1+AH604/100))))</f>
        <v>2.2236000000000002</v>
      </c>
      <c r="AS604" s="937">
        <f t="shared" si="165"/>
        <v>2.4081588000000003</v>
      </c>
      <c r="AT604" s="937">
        <f t="shared" si="169"/>
        <v>2.6359706224800004</v>
      </c>
      <c r="AU604" s="937">
        <f t="shared" si="169"/>
        <v>2.8853334433666085</v>
      </c>
      <c r="AV604" s="937">
        <f t="shared" si="169"/>
        <v>3.1582859871090898</v>
      </c>
      <c r="AW604" s="704">
        <f t="shared" si="166"/>
        <v>13.3113488529557</v>
      </c>
      <c r="AX604" s="812">
        <f t="shared" si="167"/>
        <v>16.597691836603115</v>
      </c>
      <c r="AY604" s="997">
        <v>1.02</v>
      </c>
      <c r="AZ604" s="924">
        <v>34.68</v>
      </c>
      <c r="BA604" s="924">
        <v>-0.67</v>
      </c>
      <c r="BB604" s="924">
        <v>6.8199999999999994</v>
      </c>
      <c r="BC604" s="924">
        <v>13.100000000000001</v>
      </c>
      <c r="BE604" s="666">
        <v>2011</v>
      </c>
      <c r="BF604" s="948" t="e">
        <f>#VALUE!</f>
        <v>#VALUE!</v>
      </c>
      <c r="BG604" s="933">
        <v>13.4</v>
      </c>
    </row>
    <row r="605" spans="1:59" ht="11.25" customHeight="1" x14ac:dyDescent="0.2">
      <c r="A605" s="537" t="s">
        <v>745</v>
      </c>
      <c r="B605" s="927" t="s">
        <v>746</v>
      </c>
      <c r="C605" s="994" t="s">
        <v>108</v>
      </c>
      <c r="D605" s="994" t="s">
        <v>4376</v>
      </c>
      <c r="E605" s="794">
        <v>20</v>
      </c>
      <c r="F605" s="526">
        <v>165</v>
      </c>
      <c r="G605" s="526" t="s">
        <v>37</v>
      </c>
      <c r="H605" s="526" t="s">
        <v>37</v>
      </c>
      <c r="I605" s="926">
        <v>69.06</v>
      </c>
      <c r="J605" s="704">
        <f t="shared" si="155"/>
        <v>2.374746597161888</v>
      </c>
      <c r="K605" s="935">
        <v>0.41</v>
      </c>
      <c r="L605" s="641">
        <v>4</v>
      </c>
      <c r="M605" s="695">
        <f t="shared" si="156"/>
        <v>1.64</v>
      </c>
      <c r="N605" s="923" t="s">
        <v>164</v>
      </c>
      <c r="O605" s="798">
        <v>0.36</v>
      </c>
      <c r="P605" s="917">
        <v>43447</v>
      </c>
      <c r="Q605" s="917">
        <v>43102</v>
      </c>
      <c r="R605" s="695">
        <f t="shared" si="157"/>
        <v>13.888888888888888</v>
      </c>
      <c r="S605" s="761">
        <f>IF(INDEX(Historical!$D$7:$D$1439,MATCH(B605,Historical!$B$7:$B$1446,0))=0,"n/a",(INDEX(Historical!$C$7:$C$1439,MATCH(B605,Historical!$B$7:$B$1446,0))/INDEX(Historical!$D$7:$D$1439,MATCH(B605,Historical!$B$7:$B$1446,0))-1)*100)</f>
        <v>5.8823529411764497</v>
      </c>
      <c r="T605" s="761">
        <f>IF(INDEX(Historical!$F$7:$F$1432,MATCH(B605,Historical!$B$7:$B$1446,0))=0,"n/a",((INDEX(Historical!$C$7:$C$1439,MATCH(B605,Historical!$B$7:$B$1446,0))/INDEX(Historical!$F$7:$F$1432,MATCH(B605,Historical!$B$7:$B$1446,0)))^(1/3)-1)*100)</f>
        <v>9.7266191355609202</v>
      </c>
      <c r="U605" s="761">
        <f>IF(INDEX(Historical!$H$7:$H$1432,MATCH(B605,Historical!$B$7:$B$1446,0))=0,"n/a",((INDEX(Historical!$C$7:$C$1439,MATCH(B605,Historical!$B$7:$B$1446,0))/INDEX(Historical!$H$7:$H$1432,MATCH(B605,Historical!$B$7:$B$1446,0)))^(1/5)-1)*100)</f>
        <v>10.859472602645347</v>
      </c>
      <c r="V605" s="761">
        <f>IF(INDEX(Historical!$O$7:$O$1432,MATCH(B605,Historical!$B$7:$B$1446,0))=0,"n/a",((INDEX(Historical!$C$7:$C$1439,MATCH(B605,Historical!$B$7:$B$1446,0))/INDEX(Historical!$O$7:$O$1432,MATCH(B605,Historical!$B$7:$B$1446,0)))^(1/10)-1)*100)</f>
        <v>11.157622371784459</v>
      </c>
      <c r="W605" s="762">
        <f t="shared" si="158"/>
        <v>0.97327837784749938</v>
      </c>
      <c r="X605" s="763">
        <f t="shared" si="159"/>
        <v>2.3105260856692227</v>
      </c>
      <c r="Y605" s="712"/>
      <c r="Z605" s="704">
        <f t="shared" si="160"/>
        <v>35.574837310195221</v>
      </c>
      <c r="AA605" s="937">
        <f t="shared" si="161"/>
        <v>14.98047722342733</v>
      </c>
      <c r="AB605" s="641">
        <v>12</v>
      </c>
      <c r="AC605" s="918">
        <v>4.6100000000000003</v>
      </c>
      <c r="AD605" s="918">
        <v>1.64</v>
      </c>
      <c r="AE605" s="918">
        <v>6.92</v>
      </c>
      <c r="AF605" s="918">
        <v>1.19</v>
      </c>
      <c r="AG605" s="918">
        <v>8.1</v>
      </c>
      <c r="AH605" s="918">
        <v>17.100000000000001</v>
      </c>
      <c r="AI605" s="918">
        <v>5.1499999999999995</v>
      </c>
      <c r="AJ605" s="918">
        <v>4.7</v>
      </c>
      <c r="AK605" s="918">
        <v>9.120000000000001</v>
      </c>
      <c r="AL605" s="930">
        <v>5030</v>
      </c>
      <c r="AM605" s="924">
        <v>1.7000000000000002</v>
      </c>
      <c r="AN605" s="918">
        <v>0</v>
      </c>
      <c r="AO605" s="804">
        <f t="shared" si="162"/>
        <v>-1.7462580236200953</v>
      </c>
      <c r="AP605" s="805">
        <f t="shared" si="163"/>
        <v>13.234219199807235</v>
      </c>
      <c r="AQ605" s="938">
        <f t="shared" si="164"/>
        <v>-10.988720075915159</v>
      </c>
      <c r="AR605" s="704">
        <f>INDEX(Historical!$C$7:$C$1439,MATCH(B605,Historical!$B$7:$B$1446,0))*IF(AH605="n/a",1.03,IF(AH605&lt;0,1.01,IF(AH605&gt;10,1.1,(1+AH605/100))))</f>
        <v>1.5840000000000001</v>
      </c>
      <c r="AS605" s="937">
        <f t="shared" si="165"/>
        <v>1.6655760000000002</v>
      </c>
      <c r="AT605" s="937">
        <f t="shared" si="169"/>
        <v>1.8174765312000001</v>
      </c>
      <c r="AU605" s="937">
        <f t="shared" si="169"/>
        <v>1.9832303908454401</v>
      </c>
      <c r="AV605" s="937">
        <f t="shared" si="169"/>
        <v>2.1641010024905443</v>
      </c>
      <c r="AW605" s="704">
        <f t="shared" si="166"/>
        <v>9.2143839245359835</v>
      </c>
      <c r="AX605" s="812">
        <f t="shared" si="167"/>
        <v>13.342577359594532</v>
      </c>
      <c r="AY605" s="997">
        <v>1.38</v>
      </c>
      <c r="AZ605" s="924">
        <v>21.14</v>
      </c>
      <c r="BA605" s="924">
        <v>-10.220000000000001</v>
      </c>
      <c r="BB605" s="924">
        <v>-4.5900000000000007</v>
      </c>
      <c r="BC605" s="924">
        <v>-1.0699999999999998</v>
      </c>
      <c r="BE605" s="666">
        <v>2000</v>
      </c>
      <c r="BF605" s="948" t="e">
        <f>#VALUE!</f>
        <v>#VALUE!</v>
      </c>
      <c r="BG605" s="933">
        <v>1.4000000000000001</v>
      </c>
    </row>
    <row r="606" spans="1:59" ht="11.25" customHeight="1" x14ac:dyDescent="0.2">
      <c r="A606" s="611" t="s">
        <v>316</v>
      </c>
      <c r="B606" s="927" t="s">
        <v>317</v>
      </c>
      <c r="C606" s="994" t="s">
        <v>108</v>
      </c>
      <c r="D606" s="994" t="s">
        <v>4376</v>
      </c>
      <c r="E606" s="794">
        <v>26</v>
      </c>
      <c r="F606" s="526">
        <v>107</v>
      </c>
      <c r="G606" s="526" t="s">
        <v>37</v>
      </c>
      <c r="H606" s="526" t="s">
        <v>115</v>
      </c>
      <c r="I606" s="918">
        <v>16.440000000000001</v>
      </c>
      <c r="J606" s="704">
        <f t="shared" si="155"/>
        <v>4.2579075425790753</v>
      </c>
      <c r="K606" s="935">
        <v>0.17499999999999999</v>
      </c>
      <c r="L606" s="641">
        <v>4</v>
      </c>
      <c r="M606" s="695">
        <f t="shared" si="156"/>
        <v>0.7</v>
      </c>
      <c r="N606" s="923" t="s">
        <v>107</v>
      </c>
      <c r="O606" s="798">
        <v>0.17249999999999999</v>
      </c>
      <c r="P606" s="660">
        <v>43220</v>
      </c>
      <c r="Q606" s="660">
        <v>43235</v>
      </c>
      <c r="R606" s="695">
        <f t="shared" si="157"/>
        <v>1.4492753623188419</v>
      </c>
      <c r="S606" s="761">
        <f>IF(INDEX(Historical!$D$7:$D$1439,MATCH(B606,Historical!$B$7:$B$1446,0))=0,"n/a",(INDEX(Historical!$C$7:$C$1439,MATCH(B606,Historical!$B$7:$B$1446,0))/INDEX(Historical!$D$7:$D$1439,MATCH(B606,Historical!$B$7:$B$1446,0))-1)*100)</f>
        <v>1.4545454545454639</v>
      </c>
      <c r="T606" s="761">
        <f>IF(INDEX(Historical!$F$7:$F$1432,MATCH(B606,Historical!$B$7:$B$1446,0))=0,"n/a",((INDEX(Historical!$C$7:$C$1439,MATCH(B606,Historical!$B$7:$B$1446,0))/INDEX(Historical!$F$7:$F$1432,MATCH(B606,Historical!$B$7:$B$1446,0)))^(1/3)-1)*100)</f>
        <v>1.73087418261475</v>
      </c>
      <c r="U606" s="761">
        <f>IF(INDEX(Historical!$H$7:$H$1432,MATCH(B606,Historical!$B$7:$B$1446,0))=0,"n/a",((INDEX(Historical!$C$7:$C$1439,MATCH(B606,Historical!$B$7:$B$1446,0))/INDEX(Historical!$H$7:$H$1432,MATCH(B606,Historical!$B$7:$B$1446,0)))^(1/5)-1)*100)</f>
        <v>1.4987953575060553</v>
      </c>
      <c r="V606" s="761">
        <f>IF(INDEX(Historical!$O$7:$O$1432,MATCH(B606,Historical!$B$7:$B$1446,0))=0,"n/a",((INDEX(Historical!$C$7:$C$1439,MATCH(B606,Historical!$B$7:$B$1446,0))/INDEX(Historical!$O$7:$O$1432,MATCH(B606,Historical!$B$7:$B$1446,0)))^(1/10)-1)*100)</f>
        <v>1.803565795420603</v>
      </c>
      <c r="W606" s="762">
        <f t="shared" si="158"/>
        <v>0.83101784327004646</v>
      </c>
      <c r="X606" s="763">
        <f t="shared" si="159"/>
        <v>0.13263675730142083</v>
      </c>
      <c r="Y606" s="927"/>
      <c r="Z606" s="704">
        <f t="shared" si="160"/>
        <v>55.55555555555555</v>
      </c>
      <c r="AA606" s="937">
        <f t="shared" si="161"/>
        <v>13.047619047619049</v>
      </c>
      <c r="AB606" s="641">
        <v>12</v>
      </c>
      <c r="AC606" s="918">
        <v>1.26</v>
      </c>
      <c r="AD606" s="918">
        <v>0.95</v>
      </c>
      <c r="AE606" s="918">
        <v>4.1399999999999997</v>
      </c>
      <c r="AF606" s="918">
        <v>0.97</v>
      </c>
      <c r="AG606" s="918">
        <v>7.8</v>
      </c>
      <c r="AH606" s="918">
        <v>33.1</v>
      </c>
      <c r="AI606" s="918">
        <v>7.5200000000000005</v>
      </c>
      <c r="AJ606" s="918">
        <v>11.3</v>
      </c>
      <c r="AK606" s="918">
        <v>13.73</v>
      </c>
      <c r="AL606" s="930">
        <v>6440</v>
      </c>
      <c r="AM606" s="924">
        <v>0.3</v>
      </c>
      <c r="AN606" s="918">
        <v>0.14000000000000001</v>
      </c>
      <c r="AO606" s="804">
        <f t="shared" si="162"/>
        <v>-7.2909161475339186</v>
      </c>
      <c r="AP606" s="805">
        <f t="shared" si="163"/>
        <v>5.7567029000851306</v>
      </c>
      <c r="AQ606" s="938">
        <f t="shared" si="164"/>
        <v>-25.000176367050397</v>
      </c>
      <c r="AR606" s="704">
        <f>INDEX(Historical!$C$7:$C$1439,MATCH(B606,Historical!$B$7:$B$1446,0))*IF(AH606="n/a",1.03,IF(AH606&lt;0,1.01,IF(AH606&gt;10,1.1,(1+AH606/100))))</f>
        <v>0.7672500000000001</v>
      </c>
      <c r="AS606" s="937">
        <f t="shared" si="165"/>
        <v>0.8249472000000001</v>
      </c>
      <c r="AT606" s="937">
        <f t="shared" si="169"/>
        <v>0.90744192000000024</v>
      </c>
      <c r="AU606" s="937">
        <f t="shared" si="169"/>
        <v>0.99818611200000029</v>
      </c>
      <c r="AV606" s="937">
        <f t="shared" si="169"/>
        <v>1.0980047232000003</v>
      </c>
      <c r="AW606" s="704">
        <f t="shared" si="166"/>
        <v>4.595829955200001</v>
      </c>
      <c r="AX606" s="812">
        <f t="shared" si="167"/>
        <v>27.955170043795626</v>
      </c>
      <c r="AY606" s="997">
        <v>1.1299999999999999</v>
      </c>
      <c r="AZ606" s="924">
        <v>20.349999999999998</v>
      </c>
      <c r="BA606" s="924">
        <v>-15.129999999999999</v>
      </c>
      <c r="BB606" s="924">
        <v>-3.16</v>
      </c>
      <c r="BC606" s="924">
        <v>-3.56</v>
      </c>
      <c r="BE606" s="666">
        <v>1993</v>
      </c>
      <c r="BF606" s="948" t="e">
        <f>#VALUE!</f>
        <v>#VALUE!</v>
      </c>
      <c r="BG606" s="933">
        <v>1</v>
      </c>
    </row>
    <row r="607" spans="1:59" s="840" customFormat="1" ht="11.25" customHeight="1" x14ac:dyDescent="0.2">
      <c r="A607" s="819" t="s">
        <v>3902</v>
      </c>
      <c r="B607" s="848" t="s">
        <v>3903</v>
      </c>
      <c r="C607" s="994" t="s">
        <v>179</v>
      </c>
      <c r="D607" s="994" t="s">
        <v>4374</v>
      </c>
      <c r="E607" s="820">
        <v>6</v>
      </c>
      <c r="F607" s="526">
        <v>778</v>
      </c>
      <c r="G607" s="1151" t="s">
        <v>106</v>
      </c>
      <c r="H607" s="1151" t="s">
        <v>106</v>
      </c>
      <c r="I607" s="821">
        <v>21.02</v>
      </c>
      <c r="J607" s="822">
        <f t="shared" si="155"/>
        <v>9.6098953377735494</v>
      </c>
      <c r="K607" s="823">
        <v>0.505</v>
      </c>
      <c r="L607" s="824">
        <v>4</v>
      </c>
      <c r="M607" s="825">
        <f t="shared" si="156"/>
        <v>2.02</v>
      </c>
      <c r="N607" s="826" t="s">
        <v>136</v>
      </c>
      <c r="O607" s="827">
        <v>0.5</v>
      </c>
      <c r="P607" s="828">
        <v>43524</v>
      </c>
      <c r="Q607" s="828">
        <v>43538</v>
      </c>
      <c r="R607" s="825">
        <f t="shared" si="157"/>
        <v>1.0000000000000009</v>
      </c>
      <c r="S607" s="761">
        <f>IF(INDEX(Historical!$D$7:$D$1439,MATCH(B607,Historical!$B$7:$B$1446,0))=0,"n/a",(INDEX(Historical!$C$7:$C$1439,MATCH(B607,Historical!$B$7:$B$1446,0))/INDEX(Historical!$D$7:$D$1439,MATCH(B607,Historical!$B$7:$B$1446,0))-1)*100)</f>
        <v>5.9139784946236507</v>
      </c>
      <c r="T607" s="761">
        <f>IF(INDEX(Historical!$F$7:$F$1432,MATCH(B607,Historical!$B$7:$B$1446,0))=0,"n/a",((INDEX(Historical!$C$7:$C$1439,MATCH(B607,Historical!$B$7:$B$1446,0))/INDEX(Historical!$F$7:$F$1432,MATCH(B607,Historical!$B$7:$B$1446,0)))^(1/3)-1)*100)</f>
        <v>11.011484772105717</v>
      </c>
      <c r="U607" s="761" t="str">
        <f>IF(INDEX(Historical!$H$7:$H$1432,MATCH(B607,Historical!$B$7:$B$1446,0))=0,"n/a",((INDEX(Historical!$C$7:$C$1439,MATCH(B607,Historical!$B$7:$B$1446,0))/INDEX(Historical!$H$7:$H$1432,MATCH(B607,Historical!$B$7:$B$1446,0)))^(1/5)-1)*100)</f>
        <v>n/a</v>
      </c>
      <c r="V607" s="761" t="str">
        <f>IF(INDEX(Historical!$O$7:$O$1432,MATCH(B607,Historical!$B$7:$B$1446,0))=0,"n/a",((INDEX(Historical!$C$7:$C$1439,MATCH(B607,Historical!$B$7:$B$1446,0))/INDEX(Historical!$O$7:$O$1432,MATCH(B607,Historical!$B$7:$B$1446,0)))^(1/10)-1)*100)</f>
        <v>n/a</v>
      </c>
      <c r="W607" s="829" t="str">
        <f t="shared" si="158"/>
        <v>n/a</v>
      </c>
      <c r="X607" s="830" t="str">
        <f t="shared" si="159"/>
        <v>n/a</v>
      </c>
      <c r="Y607" s="841"/>
      <c r="Z607" s="822">
        <f t="shared" si="160"/>
        <v>119.52662721893492</v>
      </c>
      <c r="AA607" s="832">
        <f t="shared" si="161"/>
        <v>12.437869822485208</v>
      </c>
      <c r="AB607" s="824">
        <v>12</v>
      </c>
      <c r="AC607" s="833">
        <v>1.69</v>
      </c>
      <c r="AD607" s="833">
        <v>3.65</v>
      </c>
      <c r="AE607" s="833">
        <v>3.43</v>
      </c>
      <c r="AF607" s="833">
        <v>40.42</v>
      </c>
      <c r="AG607" s="850" t="s">
        <v>137</v>
      </c>
      <c r="AH607" s="833">
        <v>-20.399999999999999</v>
      </c>
      <c r="AI607" s="833">
        <v>10.67</v>
      </c>
      <c r="AJ607" s="833">
        <v>37.9</v>
      </c>
      <c r="AK607" s="833">
        <v>3.4000000000000004</v>
      </c>
      <c r="AL607" s="834">
        <v>971.33</v>
      </c>
      <c r="AM607" s="835">
        <v>0.1</v>
      </c>
      <c r="AN607" s="833">
        <v>28.41</v>
      </c>
      <c r="AO607" s="836" t="str">
        <f t="shared" si="162"/>
        <v>n/a</v>
      </c>
      <c r="AP607" s="837" t="str">
        <f t="shared" si="163"/>
        <v>n/a</v>
      </c>
      <c r="AQ607" s="838">
        <f t="shared" si="164"/>
        <v>372.6937924632262</v>
      </c>
      <c r="AR607" s="704">
        <f>INDEX(Historical!$C$7:$C$1439,MATCH(B607,Historical!$B$7:$B$1446,0))*IF(AH607="n/a",1.03,IF(AH607&lt;0,1.01,IF(AH607&gt;10,1.1,(1+AH607/100))))</f>
        <v>1.9897</v>
      </c>
      <c r="AS607" s="832">
        <f t="shared" si="165"/>
        <v>2.1886700000000001</v>
      </c>
      <c r="AT607" s="832">
        <f t="shared" ref="AT607:AV626" si="170">IF($AK607="n/a",1.03*AS607,IF($AK607&lt;0,1.01*AS607,IF($AK607&gt;10,1.1*AS607,(1+$AK607/100)*AS607)))</f>
        <v>2.2630847800000002</v>
      </c>
      <c r="AU607" s="832">
        <f t="shared" si="170"/>
        <v>2.3400296625200001</v>
      </c>
      <c r="AV607" s="832">
        <f t="shared" si="170"/>
        <v>2.4195906710456803</v>
      </c>
      <c r="AW607" s="822">
        <f t="shared" si="166"/>
        <v>11.201075113565681</v>
      </c>
      <c r="AX607" s="839">
        <f t="shared" si="167"/>
        <v>53.287702728666417</v>
      </c>
      <c r="AY607" s="998">
        <v>0.8</v>
      </c>
      <c r="AZ607" s="835">
        <v>15.49</v>
      </c>
      <c r="BA607" s="835">
        <v>-11.27</v>
      </c>
      <c r="BB607" s="835">
        <v>-3.39</v>
      </c>
      <c r="BC607" s="835">
        <v>-1.9300000000000002</v>
      </c>
      <c r="BD607" s="964"/>
      <c r="BE607" s="666">
        <v>2014</v>
      </c>
      <c r="BF607" s="948" t="e">
        <f>#VALUE!</f>
        <v>#VALUE!</v>
      </c>
      <c r="BG607" s="895">
        <v>9.1999999999999993</v>
      </c>
    </row>
    <row r="608" spans="1:59" ht="11.25" customHeight="1" x14ac:dyDescent="0.2">
      <c r="A608" s="537" t="s">
        <v>1539</v>
      </c>
      <c r="B608" s="927" t="s">
        <v>1540</v>
      </c>
      <c r="C608" s="994" t="s">
        <v>112</v>
      </c>
      <c r="D608" s="994" t="s">
        <v>213</v>
      </c>
      <c r="E608" s="794">
        <v>9</v>
      </c>
      <c r="F608" s="526">
        <v>434</v>
      </c>
      <c r="G608" s="526" t="s">
        <v>106</v>
      </c>
      <c r="H608" s="526" t="s">
        <v>106</v>
      </c>
      <c r="I608" s="926">
        <v>68.14</v>
      </c>
      <c r="J608" s="704">
        <f t="shared" si="155"/>
        <v>1.8784854710889345</v>
      </c>
      <c r="K608" s="929">
        <v>0.32</v>
      </c>
      <c r="L608" s="641">
        <v>4</v>
      </c>
      <c r="M608" s="695">
        <f t="shared" si="156"/>
        <v>1.28</v>
      </c>
      <c r="N608" s="923" t="s">
        <v>798</v>
      </c>
      <c r="O608" s="797">
        <v>0.28000000000000003</v>
      </c>
      <c r="P608" s="917">
        <v>43507</v>
      </c>
      <c r="Q608" s="917">
        <v>43529</v>
      </c>
      <c r="R608" s="695">
        <f t="shared" si="157"/>
        <v>14.285714285714276</v>
      </c>
      <c r="S608" s="761">
        <f>IF(INDEX(Historical!$D$7:$D$1439,MATCH(B608,Historical!$B$7:$B$1446,0))=0,"n/a",(INDEX(Historical!$C$7:$C$1439,MATCH(B608,Historical!$B$7:$B$1446,0))/INDEX(Historical!$D$7:$D$1439,MATCH(B608,Historical!$B$7:$B$1446,0))-1)*100)</f>
        <v>10.1010101010101</v>
      </c>
      <c r="T608" s="761">
        <f>IF(INDEX(Historical!$F$7:$F$1432,MATCH(B608,Historical!$B$7:$B$1446,0))=0,"n/a",((INDEX(Historical!$C$7:$C$1439,MATCH(B608,Historical!$B$7:$B$1446,0))/INDEX(Historical!$F$7:$F$1432,MATCH(B608,Historical!$B$7:$B$1446,0)))^(1/3)-1)*100)</f>
        <v>5.8147532470133934</v>
      </c>
      <c r="U608" s="761">
        <f>IF(INDEX(Historical!$H$7:$H$1432,MATCH(B608,Historical!$B$7:$B$1446,0))=0,"n/a",((INDEX(Historical!$C$7:$C$1439,MATCH(B608,Historical!$B$7:$B$1446,0))/INDEX(Historical!$H$7:$H$1432,MATCH(B608,Historical!$B$7:$B$1446,0)))^(1/5)-1)*100)</f>
        <v>6.3817921122524268</v>
      </c>
      <c r="V608" s="761">
        <f>IF(INDEX(Historical!$O$7:$O$1432,MATCH(B608,Historical!$B$7:$B$1446,0))=0,"n/a",((INDEX(Historical!$C$7:$C$1439,MATCH(B608,Historical!$B$7:$B$1446,0))/INDEX(Historical!$O$7:$O$1432,MATCH(B608,Historical!$B$7:$B$1446,0)))^(1/10)-1)*100)</f>
        <v>4.233999023071866</v>
      </c>
      <c r="W608" s="762">
        <f t="shared" si="158"/>
        <v>1.5072729297944634</v>
      </c>
      <c r="X608" s="763">
        <f t="shared" si="159"/>
        <v>0.46924942001856074</v>
      </c>
      <c r="Y608" s="735"/>
      <c r="Z608" s="704">
        <f t="shared" si="160"/>
        <v>20.512820512820511</v>
      </c>
      <c r="AA608" s="937">
        <f t="shared" si="161"/>
        <v>10.919871794871794</v>
      </c>
      <c r="AB608" s="641">
        <v>12</v>
      </c>
      <c r="AC608" s="918">
        <v>6.24</v>
      </c>
      <c r="AD608" s="918">
        <v>2.67</v>
      </c>
      <c r="AE608" s="918">
        <v>1.02</v>
      </c>
      <c r="AF608" s="918">
        <v>2.77</v>
      </c>
      <c r="AG608" s="918">
        <v>25</v>
      </c>
      <c r="AH608" s="918">
        <v>46.6</v>
      </c>
      <c r="AI608" s="918">
        <v>-11.64</v>
      </c>
      <c r="AJ608" s="918">
        <v>13.600000000000001</v>
      </c>
      <c r="AK608" s="918">
        <v>4.08</v>
      </c>
      <c r="AL608" s="930">
        <v>24040</v>
      </c>
      <c r="AM608" s="924">
        <v>1.4000000000000001</v>
      </c>
      <c r="AN608" s="918">
        <v>1.1599999999999999</v>
      </c>
      <c r="AO608" s="804">
        <f t="shared" si="162"/>
        <v>-2.6595942115304325</v>
      </c>
      <c r="AP608" s="805">
        <f t="shared" si="163"/>
        <v>8.2602775833413613</v>
      </c>
      <c r="AQ608" s="938">
        <f t="shared" si="164"/>
        <v>15.946433746689671</v>
      </c>
      <c r="AR608" s="704">
        <f>INDEX(Historical!$C$7:$C$1439,MATCH(B608,Historical!$B$7:$B$1446,0))*IF(AH608="n/a",1.03,IF(AH608&lt;0,1.01,IF(AH608&gt;10,1.1,(1+AH608/100))))</f>
        <v>1.1990000000000003</v>
      </c>
      <c r="AS608" s="937">
        <f t="shared" si="165"/>
        <v>1.2109900000000002</v>
      </c>
      <c r="AT608" s="937">
        <f t="shared" si="170"/>
        <v>1.2603983920000001</v>
      </c>
      <c r="AU608" s="937">
        <f t="shared" si="170"/>
        <v>1.3118226463936</v>
      </c>
      <c r="AV608" s="937">
        <f t="shared" si="170"/>
        <v>1.3653450103664588</v>
      </c>
      <c r="AW608" s="704">
        <f t="shared" si="166"/>
        <v>6.34755604876006</v>
      </c>
      <c r="AX608" s="812">
        <f t="shared" si="167"/>
        <v>9.3154623550925457</v>
      </c>
      <c r="AY608" s="997">
        <v>1.23</v>
      </c>
      <c r="AZ608" s="924">
        <v>30.78</v>
      </c>
      <c r="BA608" s="924">
        <v>-3.2</v>
      </c>
      <c r="BB608" s="924">
        <v>2.4899999999999998</v>
      </c>
      <c r="BC608" s="924">
        <v>9.42</v>
      </c>
      <c r="BE608" s="666">
        <v>2011</v>
      </c>
      <c r="BF608" s="948" t="e">
        <f>#VALUE!</f>
        <v>#VALUE!</v>
      </c>
      <c r="BG608" s="933">
        <v>8.9</v>
      </c>
    </row>
    <row r="609" spans="1:59" ht="11.25" customHeight="1" x14ac:dyDescent="0.2">
      <c r="A609" s="537" t="s">
        <v>1547</v>
      </c>
      <c r="B609" s="927" t="s">
        <v>1548</v>
      </c>
      <c r="C609" s="994" t="s">
        <v>154</v>
      </c>
      <c r="D609" s="994" t="s">
        <v>4358</v>
      </c>
      <c r="E609" s="795">
        <v>9</v>
      </c>
      <c r="F609" s="526">
        <v>358</v>
      </c>
      <c r="G609" s="526" t="s">
        <v>106</v>
      </c>
      <c r="H609" s="526" t="s">
        <v>106</v>
      </c>
      <c r="I609" s="926">
        <v>21.85</v>
      </c>
      <c r="J609" s="704">
        <f t="shared" si="155"/>
        <v>4.7597254004576657</v>
      </c>
      <c r="K609" s="929">
        <v>0.26</v>
      </c>
      <c r="L609" s="641">
        <v>4</v>
      </c>
      <c r="M609" s="695">
        <f t="shared" si="156"/>
        <v>1.04</v>
      </c>
      <c r="N609" s="923" t="s">
        <v>280</v>
      </c>
      <c r="O609" s="797">
        <v>0.24</v>
      </c>
      <c r="P609" s="919">
        <v>42837</v>
      </c>
      <c r="Q609" s="919">
        <v>42853</v>
      </c>
      <c r="R609" s="695">
        <f t="shared" si="157"/>
        <v>8.333333333333341</v>
      </c>
      <c r="S609" s="761">
        <f>IF(INDEX(Historical!$D$7:$D$1439,MATCH(B609,Historical!$B$7:$B$1446,0))=0,"n/a",(INDEX(Historical!$C$7:$C$1439,MATCH(B609,Historical!$B$7:$B$1446,0))/INDEX(Historical!$D$7:$D$1439,MATCH(B609,Historical!$B$7:$B$1446,0))-1)*100)</f>
        <v>1.9607843137254832</v>
      </c>
      <c r="T609" s="761">
        <f>IF(INDEX(Historical!$F$7:$F$1432,MATCH(B609,Historical!$B$7:$B$1446,0))=0,"n/a",((INDEX(Historical!$C$7:$C$1439,MATCH(B609,Historical!$B$7:$B$1446,0))/INDEX(Historical!$F$7:$F$1432,MATCH(B609,Historical!$B$7:$B$1446,0)))^(1/3)-1)*100)</f>
        <v>6.5397392040924318</v>
      </c>
      <c r="U609" s="761">
        <f>IF(INDEX(Historical!$H$7:$H$1432,MATCH(B609,Historical!$B$7:$B$1446,0))=0,"n/a",((INDEX(Historical!$C$7:$C$1439,MATCH(B609,Historical!$B$7:$B$1446,0))/INDEX(Historical!$H$7:$H$1432,MATCH(B609,Historical!$B$7:$B$1446,0)))^(1/5)-1)*100)</f>
        <v>10.899178727659798</v>
      </c>
      <c r="V609" s="761" t="str">
        <f>IF(INDEX(Historical!$O$7:$O$1432,MATCH(B609,Historical!$B$7:$B$1446,0))=0,"n/a",((INDEX(Historical!$C$7:$C$1439,MATCH(B609,Historical!$B$7:$B$1446,0))/INDEX(Historical!$O$7:$O$1432,MATCH(B609,Historical!$B$7:$B$1446,0)))^(1/10)-1)*100)</f>
        <v>n/a</v>
      </c>
      <c r="W609" s="762" t="str">
        <f t="shared" si="158"/>
        <v>n/a</v>
      </c>
      <c r="X609" s="763" t="str">
        <f t="shared" si="159"/>
        <v>n/a</v>
      </c>
      <c r="Y609" s="718" t="s">
        <v>4434</v>
      </c>
      <c r="Z609" s="704">
        <f t="shared" si="160"/>
        <v>126.82926829268293</v>
      </c>
      <c r="AA609" s="937">
        <f t="shared" si="161"/>
        <v>26.646341463414636</v>
      </c>
      <c r="AB609" s="641">
        <v>4</v>
      </c>
      <c r="AC609" s="918">
        <v>0.82</v>
      </c>
      <c r="AD609" s="918">
        <v>11.85</v>
      </c>
      <c r="AE609" s="918">
        <v>0.38</v>
      </c>
      <c r="AF609" s="918">
        <v>1.38</v>
      </c>
      <c r="AG609" s="918">
        <v>5.3</v>
      </c>
      <c r="AH609" s="918">
        <v>-26.6</v>
      </c>
      <c r="AI609" s="918">
        <v>8.5599999999999987</v>
      </c>
      <c r="AJ609" s="918">
        <v>-8</v>
      </c>
      <c r="AK609" s="918">
        <v>2.2399999999999998</v>
      </c>
      <c r="AL609" s="930">
        <v>2130</v>
      </c>
      <c r="AM609" s="924">
        <v>0.3</v>
      </c>
      <c r="AN609" s="918">
        <v>0.53</v>
      </c>
      <c r="AO609" s="804">
        <f t="shared" si="162"/>
        <v>-10.987437335297173</v>
      </c>
      <c r="AP609" s="805">
        <f t="shared" si="163"/>
        <v>15.658904128117463</v>
      </c>
      <c r="AQ609" s="938">
        <f t="shared" si="164"/>
        <v>27.840093205904324</v>
      </c>
      <c r="AR609" s="704">
        <f>INDEX(Historical!$C$7:$C$1439,MATCH(B609,Historical!$B$7:$B$1446,0))*IF(AH609="n/a",1.03,IF(AH609&lt;0,1.01,IF(AH609&gt;10,1.1,(1+AH609/100))))</f>
        <v>1.0504</v>
      </c>
      <c r="AS609" s="937">
        <f t="shared" si="165"/>
        <v>1.1403142399999999</v>
      </c>
      <c r="AT609" s="937">
        <f t="shared" si="170"/>
        <v>1.165857278976</v>
      </c>
      <c r="AU609" s="937">
        <f t="shared" si="170"/>
        <v>1.1919724820250623</v>
      </c>
      <c r="AV609" s="937">
        <f t="shared" si="170"/>
        <v>1.2186726656224236</v>
      </c>
      <c r="AW609" s="704">
        <f t="shared" si="166"/>
        <v>5.7672166666234856</v>
      </c>
      <c r="AX609" s="812">
        <f t="shared" si="167"/>
        <v>26.394584286606339</v>
      </c>
      <c r="AY609" s="997">
        <v>1.34</v>
      </c>
      <c r="AZ609" s="924">
        <v>15.36</v>
      </c>
      <c r="BA609" s="924">
        <v>-17.86</v>
      </c>
      <c r="BB609" s="924">
        <v>-2.35</v>
      </c>
      <c r="BC609" s="924">
        <v>-5.3</v>
      </c>
      <c r="BE609" s="666">
        <v>2011</v>
      </c>
      <c r="BF609" s="948" t="e">
        <f>#VALUE!</f>
        <v>#VALUE!</v>
      </c>
      <c r="BG609" s="933">
        <v>2.2999999999999998</v>
      </c>
    </row>
    <row r="610" spans="1:59" ht="11.25" customHeight="1" x14ac:dyDescent="0.2">
      <c r="A610" s="611" t="s">
        <v>1555</v>
      </c>
      <c r="B610" s="927" t="s">
        <v>1556</v>
      </c>
      <c r="C610" s="994" t="s">
        <v>108</v>
      </c>
      <c r="D610" s="994" t="s">
        <v>4376</v>
      </c>
      <c r="E610" s="794">
        <v>7</v>
      </c>
      <c r="F610" s="526">
        <v>671</v>
      </c>
      <c r="G610" s="526" t="s">
        <v>37</v>
      </c>
      <c r="H610" s="526" t="s">
        <v>115</v>
      </c>
      <c r="I610" s="926">
        <v>26.6</v>
      </c>
      <c r="J610" s="704">
        <f t="shared" si="155"/>
        <v>2.1052631578947367</v>
      </c>
      <c r="K610" s="929">
        <v>0.14000000000000001</v>
      </c>
      <c r="L610" s="641">
        <v>4</v>
      </c>
      <c r="M610" s="695">
        <f t="shared" si="156"/>
        <v>0.56000000000000005</v>
      </c>
      <c r="N610" s="923" t="s">
        <v>149</v>
      </c>
      <c r="O610" s="799">
        <v>0.13</v>
      </c>
      <c r="P610" s="917">
        <v>43525</v>
      </c>
      <c r="Q610" s="917">
        <v>43539</v>
      </c>
      <c r="R610" s="695">
        <f t="shared" si="157"/>
        <v>7.6923076923076987</v>
      </c>
      <c r="S610" s="761">
        <f>IF(INDEX(Historical!$D$7:$D$1439,MATCH(B610,Historical!$B$7:$B$1446,0))=0,"n/a",(INDEX(Historical!$C$7:$C$1439,MATCH(B610,Historical!$B$7:$B$1446,0))/INDEX(Historical!$D$7:$D$1439,MATCH(B610,Historical!$B$7:$B$1446,0))-1)*100)</f>
        <v>19.166666666666686</v>
      </c>
      <c r="T610" s="761">
        <f>IF(INDEX(Historical!$F$7:$F$1432,MATCH(B610,Historical!$B$7:$B$1446,0))=0,"n/a",((INDEX(Historical!$C$7:$C$1439,MATCH(B610,Historical!$B$7:$B$1446,0))/INDEX(Historical!$F$7:$F$1432,MATCH(B610,Historical!$B$7:$B$1446,0)))^(1/3)-1)*100)</f>
        <v>26.885695877421956</v>
      </c>
      <c r="U610" s="761">
        <f>IF(INDEX(Historical!$H$7:$H$1432,MATCH(B610,Historical!$B$7:$B$1446,0))=0,"n/a",((INDEX(Historical!$C$7:$C$1439,MATCH(B610,Historical!$B$7:$B$1446,0))/INDEX(Historical!$H$7:$H$1432,MATCH(B610,Historical!$B$7:$B$1446,0)))^(1/5)-1)*100)</f>
        <v>36.660484645734968</v>
      </c>
      <c r="V610" s="761">
        <f>IF(INDEX(Historical!$O$7:$O$1432,MATCH(B610,Historical!$B$7:$B$1446,0))=0,"n/a",((INDEX(Historical!$C$7:$C$1439,MATCH(B610,Historical!$B$7:$B$1446,0))/INDEX(Historical!$O$7:$O$1432,MATCH(B610,Historical!$B$7:$B$1446,0)))^(1/10)-1)*100)</f>
        <v>1.7689934520530581</v>
      </c>
      <c r="W610" s="762">
        <f t="shared" si="158"/>
        <v>20.723923315367589</v>
      </c>
      <c r="X610" s="763">
        <f t="shared" si="159"/>
        <v>2.0480717679181546</v>
      </c>
      <c r="Y610" s="724" t="s">
        <v>440</v>
      </c>
      <c r="Z610" s="704">
        <f t="shared" si="160"/>
        <v>25.112107623318387</v>
      </c>
      <c r="AA610" s="937">
        <f t="shared" si="161"/>
        <v>11.928251121076235</v>
      </c>
      <c r="AB610" s="641">
        <v>12</v>
      </c>
      <c r="AC610" s="918">
        <v>2.23</v>
      </c>
      <c r="AD610" s="918" t="s">
        <v>137</v>
      </c>
      <c r="AE610" s="918">
        <v>3.56</v>
      </c>
      <c r="AF610" s="918">
        <v>1.29</v>
      </c>
      <c r="AG610" s="918">
        <v>11.200000000000001</v>
      </c>
      <c r="AH610" s="918">
        <v>24.2</v>
      </c>
      <c r="AI610" s="918" t="s">
        <v>137</v>
      </c>
      <c r="AJ610" s="918">
        <v>17.899999999999999</v>
      </c>
      <c r="AK610" s="918" t="s">
        <v>137</v>
      </c>
      <c r="AL610" s="930">
        <v>161.72999999999999</v>
      </c>
      <c r="AM610" s="924">
        <v>4.5</v>
      </c>
      <c r="AN610" s="918">
        <v>0.17</v>
      </c>
      <c r="AO610" s="804">
        <f t="shared" si="162"/>
        <v>26.837496682553471</v>
      </c>
      <c r="AP610" s="805">
        <f t="shared" si="163"/>
        <v>38.765747803629708</v>
      </c>
      <c r="AQ610" s="938">
        <f t="shared" si="164"/>
        <v>-17.302575759073925</v>
      </c>
      <c r="AR610" s="704">
        <f>INDEX(Historical!$C$7:$C$1439,MATCH(B610,Historical!$B$7:$B$1446,0))*IF(AH610="n/a",1.03,IF(AH610&lt;0,1.01,IF(AH610&gt;10,1.1,(1+AH610/100))))</f>
        <v>0.57200000000000006</v>
      </c>
      <c r="AS610" s="937">
        <f t="shared" si="165"/>
        <v>0.58916000000000013</v>
      </c>
      <c r="AT610" s="937">
        <f t="shared" si="170"/>
        <v>0.60683480000000012</v>
      </c>
      <c r="AU610" s="937">
        <f t="shared" si="170"/>
        <v>0.62503984400000012</v>
      </c>
      <c r="AV610" s="937">
        <f t="shared" si="170"/>
        <v>0.64379103932000015</v>
      </c>
      <c r="AW610" s="704">
        <f t="shared" si="166"/>
        <v>3.0368256833200009</v>
      </c>
      <c r="AX610" s="812">
        <f t="shared" si="167"/>
        <v>11.416637907218048</v>
      </c>
      <c r="AY610" s="997">
        <v>0.7</v>
      </c>
      <c r="AZ610" s="924">
        <v>33.31</v>
      </c>
      <c r="BA610" s="924">
        <v>-20.27</v>
      </c>
      <c r="BB610" s="924">
        <v>-2.79</v>
      </c>
      <c r="BC610" s="924">
        <v>-7.16</v>
      </c>
      <c r="BE610" s="666">
        <v>2013</v>
      </c>
      <c r="BF610" s="948" t="e">
        <f>#VALUE!</f>
        <v>#VALUE!</v>
      </c>
      <c r="BG610" s="933">
        <v>1.2</v>
      </c>
    </row>
    <row r="611" spans="1:59" ht="11.25" customHeight="1" x14ac:dyDescent="0.2">
      <c r="A611" s="611" t="s">
        <v>1597</v>
      </c>
      <c r="B611" s="927" t="s">
        <v>34</v>
      </c>
      <c r="C611" s="994" t="s">
        <v>131</v>
      </c>
      <c r="D611" s="994" t="s">
        <v>4365</v>
      </c>
      <c r="E611" s="794">
        <v>8</v>
      </c>
      <c r="F611" s="526">
        <v>576</v>
      </c>
      <c r="G611" s="526" t="s">
        <v>37</v>
      </c>
      <c r="H611" s="526" t="s">
        <v>37</v>
      </c>
      <c r="I611" s="926">
        <v>59.41</v>
      </c>
      <c r="J611" s="704">
        <f t="shared" si="155"/>
        <v>3.1644504292206701</v>
      </c>
      <c r="K611" s="929">
        <v>0.47</v>
      </c>
      <c r="L611" s="641">
        <v>4</v>
      </c>
      <c r="M611" s="695">
        <f t="shared" si="156"/>
        <v>1.88</v>
      </c>
      <c r="N611" s="923" t="s">
        <v>320</v>
      </c>
      <c r="O611" s="797">
        <v>0.45</v>
      </c>
      <c r="P611" s="917">
        <v>43531</v>
      </c>
      <c r="Q611" s="917">
        <v>43553</v>
      </c>
      <c r="R611" s="695">
        <f t="shared" si="157"/>
        <v>4.4444444444444366</v>
      </c>
      <c r="S611" s="761">
        <f>IF(INDEX(Historical!$D$7:$D$1439,MATCH(B611,Historical!$B$7:$B$1446,0))=0,"n/a",(INDEX(Historical!$C$7:$C$1439,MATCH(B611,Historical!$B$7:$B$1446,0))/INDEX(Historical!$D$7:$D$1439,MATCH(B611,Historical!$B$7:$B$1446,0))-1)*100)</f>
        <v>4.6511627906976827</v>
      </c>
      <c r="T611" s="761">
        <f>IF(INDEX(Historical!$F$7:$F$1432,MATCH(B611,Historical!$B$7:$B$1446,0))=0,"n/a",((INDEX(Historical!$C$7:$C$1439,MATCH(B611,Historical!$B$7:$B$1446,0))/INDEX(Historical!$F$7:$F$1432,MATCH(B611,Historical!$B$7:$B$1446,0)))^(1/3)-1)*100)</f>
        <v>4.8856246288386806</v>
      </c>
      <c r="U611" s="761">
        <f>IF(INDEX(Historical!$H$7:$H$1432,MATCH(B611,Historical!$B$7:$B$1446,0))=0,"n/a",((INDEX(Historical!$C$7:$C$1439,MATCH(B611,Historical!$B$7:$B$1446,0))/INDEX(Historical!$H$7:$H$1432,MATCH(B611,Historical!$B$7:$B$1446,0)))^(1/5)-1)*100)</f>
        <v>4.5639552591273169</v>
      </c>
      <c r="V611" s="761">
        <f>IF(INDEX(Historical!$O$7:$O$1432,MATCH(B611,Historical!$B$7:$B$1446,0))=0,"n/a",((INDEX(Historical!$C$7:$C$1439,MATCH(B611,Historical!$B$7:$B$1446,0))/INDEX(Historical!$O$7:$O$1432,MATCH(B611,Historical!$B$7:$B$1446,0)))^(1/10)-1)*100)</f>
        <v>3.3875584783562118</v>
      </c>
      <c r="W611" s="762">
        <f t="shared" si="158"/>
        <v>1.3472698075287377</v>
      </c>
      <c r="X611" s="763">
        <f t="shared" si="159"/>
        <v>1.5213184197091056</v>
      </c>
      <c r="Y611" s="707"/>
      <c r="Z611" s="704">
        <f t="shared" si="160"/>
        <v>66.197183098591552</v>
      </c>
      <c r="AA611" s="937">
        <f t="shared" si="161"/>
        <v>20.919014084507044</v>
      </c>
      <c r="AB611" s="641">
        <v>12</v>
      </c>
      <c r="AC611" s="918">
        <v>2.84</v>
      </c>
      <c r="AD611" s="918">
        <v>3.64</v>
      </c>
      <c r="AE611" s="918">
        <v>3.09</v>
      </c>
      <c r="AF611" s="918">
        <v>2.08</v>
      </c>
      <c r="AG611" s="918">
        <v>10.100000000000001</v>
      </c>
      <c r="AH611" s="918">
        <v>73.5</v>
      </c>
      <c r="AI611" s="918">
        <v>8.3099999999999987</v>
      </c>
      <c r="AJ611" s="918">
        <v>3</v>
      </c>
      <c r="AK611" s="918">
        <v>5.76</v>
      </c>
      <c r="AL611" s="930">
        <v>29930</v>
      </c>
      <c r="AM611" s="924">
        <v>0.2</v>
      </c>
      <c r="AN611" s="918">
        <v>1.08</v>
      </c>
      <c r="AO611" s="804">
        <f t="shared" si="162"/>
        <v>-13.190608396159057</v>
      </c>
      <c r="AP611" s="805">
        <f t="shared" si="163"/>
        <v>7.728405688347987</v>
      </c>
      <c r="AQ611" s="938">
        <f t="shared" si="164"/>
        <v>39.062814417361835</v>
      </c>
      <c r="AR611" s="704">
        <f>INDEX(Historical!$C$7:$C$1439,MATCH(B611,Historical!$B$7:$B$1446,0))*IF(AH611="n/a",1.03,IF(AH611&lt;0,1.01,IF(AH611&gt;10,1.1,(1+AH611/100))))</f>
        <v>1.9800000000000002</v>
      </c>
      <c r="AS611" s="937">
        <f t="shared" si="165"/>
        <v>2.1445380000000003</v>
      </c>
      <c r="AT611" s="937">
        <f t="shared" si="170"/>
        <v>2.2680633888000004</v>
      </c>
      <c r="AU611" s="937">
        <f t="shared" si="170"/>
        <v>2.3987038399948806</v>
      </c>
      <c r="AV611" s="937">
        <f t="shared" si="170"/>
        <v>2.5368691811785857</v>
      </c>
      <c r="AW611" s="704">
        <f t="shared" si="166"/>
        <v>11.328174409973467</v>
      </c>
      <c r="AX611" s="812">
        <f t="shared" si="167"/>
        <v>19.067790624429335</v>
      </c>
      <c r="AY611" s="997">
        <v>0.44</v>
      </c>
      <c r="AZ611" s="924">
        <v>21.2</v>
      </c>
      <c r="BA611" s="924">
        <v>-1.1199999999999999</v>
      </c>
      <c r="BB611" s="924">
        <v>4.71</v>
      </c>
      <c r="BC611" s="924">
        <v>10.26</v>
      </c>
      <c r="BE611" s="666">
        <v>2012</v>
      </c>
      <c r="BF611" s="948" t="e">
        <f>#VALUE!</f>
        <v>#VALUE!</v>
      </c>
      <c r="BG611" s="933">
        <v>3.3000000000000003</v>
      </c>
    </row>
    <row r="612" spans="1:59" ht="11.25" customHeight="1" x14ac:dyDescent="0.2">
      <c r="A612" s="611" t="s">
        <v>1545</v>
      </c>
      <c r="B612" s="927" t="s">
        <v>1546</v>
      </c>
      <c r="C612" s="994" t="s">
        <v>131</v>
      </c>
      <c r="D612" s="994" t="s">
        <v>4367</v>
      </c>
      <c r="E612" s="794">
        <v>5</v>
      </c>
      <c r="F612" s="526">
        <v>802</v>
      </c>
      <c r="G612" s="526" t="s">
        <v>106</v>
      </c>
      <c r="H612" s="526" t="s">
        <v>106</v>
      </c>
      <c r="I612" s="926">
        <v>22</v>
      </c>
      <c r="J612" s="704">
        <f t="shared" si="155"/>
        <v>7.6727272727272728</v>
      </c>
      <c r="K612" s="929">
        <v>0.42199999999999999</v>
      </c>
      <c r="L612" s="641">
        <v>4</v>
      </c>
      <c r="M612" s="695">
        <f t="shared" si="156"/>
        <v>1.6879999999999999</v>
      </c>
      <c r="N612" s="923" t="s">
        <v>161</v>
      </c>
      <c r="O612" s="797">
        <v>0.42</v>
      </c>
      <c r="P612" s="919">
        <v>43097</v>
      </c>
      <c r="Q612" s="919">
        <v>43131</v>
      </c>
      <c r="R612" s="695">
        <f t="shared" si="157"/>
        <v>0.47619047619047666</v>
      </c>
      <c r="S612" s="761">
        <f>IF(INDEX(Historical!$D$7:$D$1439,MATCH(B612,Historical!$B$7:$B$1446,0))=0,"n/a",(INDEX(Historical!$C$7:$C$1439,MATCH(B612,Historical!$B$7:$B$1446,0))/INDEX(Historical!$D$7:$D$1439,MATCH(B612,Historical!$B$7:$B$1446,0))-1)*100)</f>
        <v>0.4761904761904745</v>
      </c>
      <c r="T612" s="761">
        <f>IF(INDEX(Historical!$F$7:$F$1432,MATCH(B612,Historical!$B$7:$B$1446,0))=0,"n/a",((INDEX(Historical!$C$7:$C$1439,MATCH(B612,Historical!$B$7:$B$1446,0))/INDEX(Historical!$F$7:$F$1432,MATCH(B612,Historical!$B$7:$B$1446,0)))^(1/3)-1)*100)</f>
        <v>5.7093505144201862</v>
      </c>
      <c r="U612" s="761">
        <f>IF(INDEX(Historical!$H$7:$H$1432,MATCH(B612,Historical!$B$7:$B$1446,0))=0,"n/a",((INDEX(Historical!$C$7:$C$1439,MATCH(B612,Historical!$B$7:$B$1446,0))/INDEX(Historical!$H$7:$H$1432,MATCH(B612,Historical!$B$7:$B$1446,0)))^(1/5)-1)*100)</f>
        <v>40.121405250166319</v>
      </c>
      <c r="V612" s="761" t="str">
        <f>IF(INDEX(Historical!$O$7:$O$1432,MATCH(B612,Historical!$B$7:$B$1446,0))=0,"n/a",((INDEX(Historical!$C$7:$C$1439,MATCH(B612,Historical!$B$7:$B$1446,0))/INDEX(Historical!$O$7:$O$1432,MATCH(B612,Historical!$B$7:$B$1446,0)))^(1/10)-1)*100)</f>
        <v>n/a</v>
      </c>
      <c r="W612" s="762" t="str">
        <f t="shared" si="158"/>
        <v>n/a</v>
      </c>
      <c r="X612" s="763">
        <f t="shared" si="159"/>
        <v>1.1697202696841491</v>
      </c>
      <c r="Y612" s="715"/>
      <c r="Z612" s="704">
        <f t="shared" si="160"/>
        <v>112.53333333333333</v>
      </c>
      <c r="AA612" s="937">
        <f t="shared" si="161"/>
        <v>14.666666666666666</v>
      </c>
      <c r="AB612" s="641">
        <v>12</v>
      </c>
      <c r="AC612" s="918">
        <v>1.5</v>
      </c>
      <c r="AD612" s="918">
        <v>0.25</v>
      </c>
      <c r="AE612" s="918">
        <v>4.5</v>
      </c>
      <c r="AF612" s="918">
        <v>2.0499999999999998</v>
      </c>
      <c r="AG612" s="918">
        <v>12.5</v>
      </c>
      <c r="AH612" s="918">
        <v>820.1</v>
      </c>
      <c r="AI612" s="918">
        <v>22.58</v>
      </c>
      <c r="AJ612" s="918">
        <v>34.300000000000004</v>
      </c>
      <c r="AK612" s="918">
        <v>58.3</v>
      </c>
      <c r="AL612" s="930">
        <v>2170</v>
      </c>
      <c r="AM612" s="924">
        <v>1.0999999999999999</v>
      </c>
      <c r="AN612" s="918">
        <v>2.1800000000000002</v>
      </c>
      <c r="AO612" s="804">
        <f t="shared" si="162"/>
        <v>33.127465856226927</v>
      </c>
      <c r="AP612" s="805">
        <f t="shared" si="163"/>
        <v>47.794132522893591</v>
      </c>
      <c r="AQ612" s="938">
        <f t="shared" si="164"/>
        <v>15.598282699021793</v>
      </c>
      <c r="AR612" s="704">
        <f>INDEX(Historical!$C$7:$C$1439,MATCH(B612,Historical!$B$7:$B$1446,0))*IF(AH612="n/a",1.03,IF(AH612&lt;0,1.01,IF(AH612&gt;10,1.1,(1+AH612/100))))</f>
        <v>1.8568</v>
      </c>
      <c r="AS612" s="937">
        <f t="shared" si="165"/>
        <v>2.0424800000000003</v>
      </c>
      <c r="AT612" s="937">
        <f t="shared" si="170"/>
        <v>2.2467280000000005</v>
      </c>
      <c r="AU612" s="937">
        <f t="shared" si="170"/>
        <v>2.471400800000001</v>
      </c>
      <c r="AV612" s="937">
        <f t="shared" si="170"/>
        <v>2.7185408800000013</v>
      </c>
      <c r="AW612" s="704">
        <f t="shared" si="166"/>
        <v>11.335949680000002</v>
      </c>
      <c r="AX612" s="812">
        <f t="shared" si="167"/>
        <v>51.527044000000011</v>
      </c>
      <c r="AY612" s="997">
        <v>1.1200000000000001</v>
      </c>
      <c r="AZ612" s="924">
        <v>31.11</v>
      </c>
      <c r="BA612" s="924">
        <v>-1.79</v>
      </c>
      <c r="BB612" s="924">
        <v>4.3499999999999996</v>
      </c>
      <c r="BC612" s="924">
        <v>11.200000000000001</v>
      </c>
      <c r="BE612" s="666">
        <v>2014</v>
      </c>
      <c r="BF612" s="948" t="e">
        <f>#VALUE!</f>
        <v>#VALUE!</v>
      </c>
      <c r="BG612" s="933">
        <v>2.7</v>
      </c>
    </row>
    <row r="613" spans="1:59" ht="11.25" customHeight="1" x14ac:dyDescent="0.2">
      <c r="A613" s="537" t="s">
        <v>318</v>
      </c>
      <c r="B613" s="927" t="s">
        <v>319</v>
      </c>
      <c r="C613" s="994" t="s">
        <v>128</v>
      </c>
      <c r="D613" s="994" t="s">
        <v>4384</v>
      </c>
      <c r="E613" s="794">
        <v>46</v>
      </c>
      <c r="F613" s="526">
        <v>42</v>
      </c>
      <c r="G613" s="526" t="s">
        <v>115</v>
      </c>
      <c r="H613" s="526" t="s">
        <v>115</v>
      </c>
      <c r="I613" s="918">
        <v>122.55</v>
      </c>
      <c r="J613" s="704">
        <f t="shared" si="155"/>
        <v>3.0273357813137496</v>
      </c>
      <c r="K613" s="929">
        <v>0.92749999999999999</v>
      </c>
      <c r="L613" s="641">
        <v>4</v>
      </c>
      <c r="M613" s="695">
        <f t="shared" si="156"/>
        <v>3.71</v>
      </c>
      <c r="N613" s="923" t="s">
        <v>320</v>
      </c>
      <c r="O613" s="797">
        <v>0.80500000000000005</v>
      </c>
      <c r="P613" s="917">
        <v>43252</v>
      </c>
      <c r="Q613" s="917">
        <v>43281</v>
      </c>
      <c r="R613" s="695">
        <f t="shared" si="157"/>
        <v>15.217391304347819</v>
      </c>
      <c r="S613" s="761">
        <f>IF(INDEX(Historical!$D$7:$D$1439,MATCH(B613,Historical!$B$7:$B$1446,0))=0,"n/a",(INDEX(Historical!$C$7:$C$1439,MATCH(B613,Historical!$B$7:$B$1446,0))/INDEX(Historical!$D$7:$D$1439,MATCH(B613,Historical!$B$7:$B$1446,0))-1)*100)</f>
        <v>11.235955056179758</v>
      </c>
      <c r="T613" s="761">
        <f>IF(INDEX(Historical!$F$7:$F$1432,MATCH(B613,Historical!$B$7:$B$1446,0))=0,"n/a",((INDEX(Historical!$C$7:$C$1439,MATCH(B613,Historical!$B$7:$B$1446,0))/INDEX(Historical!$F$7:$F$1432,MATCH(B613,Historical!$B$7:$B$1446,0)))^(1/3)-1)*100)</f>
        <v>8.4703733566916295</v>
      </c>
      <c r="U613" s="761">
        <f>IF(INDEX(Historical!$H$7:$H$1432,MATCH(B613,Historical!$B$7:$B$1446,0))=0,"n/a",((INDEX(Historical!$C$7:$C$1439,MATCH(B613,Historical!$B$7:$B$1446,0))/INDEX(Historical!$H$7:$H$1432,MATCH(B613,Historical!$B$7:$B$1446,0)))^(1/5)-1)*100)</f>
        <v>9.4113037287753887</v>
      </c>
      <c r="V613" s="761">
        <f>IF(INDEX(Historical!$O$7:$O$1432,MATCH(B613,Historical!$B$7:$B$1446,0))=0,"n/a",((INDEX(Historical!$C$7:$C$1439,MATCH(B613,Historical!$B$7:$B$1446,0))/INDEX(Historical!$O$7:$O$1432,MATCH(B613,Historical!$B$7:$B$1446,0)))^(1/10)-1)*100)</f>
        <v>8.0334699791991149</v>
      </c>
      <c r="W613" s="762">
        <f t="shared" si="158"/>
        <v>1.1715116572469764</v>
      </c>
      <c r="X613" s="763">
        <f t="shared" si="159"/>
        <v>0.61916471899838088</v>
      </c>
      <c r="Y613" s="723" t="s">
        <v>3999</v>
      </c>
      <c r="Z613" s="704">
        <f t="shared" si="160"/>
        <v>42.255125284738043</v>
      </c>
      <c r="AA613" s="937">
        <f t="shared" si="161"/>
        <v>13.957858769931663</v>
      </c>
      <c r="AB613" s="641">
        <v>12</v>
      </c>
      <c r="AC613" s="918">
        <v>8.7799999999999994</v>
      </c>
      <c r="AD613" s="918">
        <v>3.11</v>
      </c>
      <c r="AE613" s="918">
        <v>2.67</v>
      </c>
      <c r="AF613" s="918">
        <v>11.9</v>
      </c>
      <c r="AG613" s="918">
        <v>109.3</v>
      </c>
      <c r="AH613" s="918">
        <v>71.3</v>
      </c>
      <c r="AI613" s="918">
        <v>7.88</v>
      </c>
      <c r="AJ613" s="918">
        <v>15.2</v>
      </c>
      <c r="AK613" s="918">
        <v>4.49</v>
      </c>
      <c r="AL613" s="930">
        <v>172670</v>
      </c>
      <c r="AM613" s="924">
        <v>0.1</v>
      </c>
      <c r="AN613" s="918">
        <v>2.23</v>
      </c>
      <c r="AO613" s="804">
        <f t="shared" si="162"/>
        <v>-1.519219259842524</v>
      </c>
      <c r="AP613" s="805">
        <f t="shared" si="163"/>
        <v>12.438639510089139</v>
      </c>
      <c r="AQ613" s="938">
        <f t="shared" si="164"/>
        <v>171.70124063200726</v>
      </c>
      <c r="AR613" s="704">
        <f>INDEX(Historical!$C$7:$C$1439,MATCH(B613,Historical!$B$7:$B$1446,0))*IF(AH613="n/a",1.03,IF(AH613&lt;0,1.01,IF(AH613&gt;10,1.1,(1+AH613/100))))</f>
        <v>3.8115000000000001</v>
      </c>
      <c r="AS613" s="937">
        <f t="shared" si="165"/>
        <v>4.1118462000000005</v>
      </c>
      <c r="AT613" s="937">
        <f t="shared" si="170"/>
        <v>4.2964680943800007</v>
      </c>
      <c r="AU613" s="937">
        <f t="shared" si="170"/>
        <v>4.4893795118176625</v>
      </c>
      <c r="AV613" s="937">
        <f t="shared" si="170"/>
        <v>4.6909526518982751</v>
      </c>
      <c r="AW613" s="704">
        <f t="shared" si="166"/>
        <v>21.400146458095939</v>
      </c>
      <c r="AX613" s="812">
        <f t="shared" si="167"/>
        <v>17.4623798107678</v>
      </c>
      <c r="AY613" s="997">
        <v>0.67</v>
      </c>
      <c r="AZ613" s="924">
        <v>27.74</v>
      </c>
      <c r="BA613" s="924">
        <v>-0.52</v>
      </c>
      <c r="BB613" s="924">
        <v>6.74</v>
      </c>
      <c r="BC613" s="924">
        <v>8.6199999999999992</v>
      </c>
      <c r="BE613" s="666">
        <v>1973</v>
      </c>
      <c r="BF613" s="948" t="e">
        <f>#VALUE!</f>
        <v>#VALUE!</v>
      </c>
      <c r="BG613" s="933">
        <v>16</v>
      </c>
    </row>
    <row r="614" spans="1:59" ht="11.25" customHeight="1" x14ac:dyDescent="0.2">
      <c r="A614" s="537" t="s">
        <v>1559</v>
      </c>
      <c r="B614" s="927" t="s">
        <v>1560</v>
      </c>
      <c r="C614" s="994" t="s">
        <v>247</v>
      </c>
      <c r="D614" s="994" t="s">
        <v>4401</v>
      </c>
      <c r="E614" s="794">
        <v>10</v>
      </c>
      <c r="F614" s="526">
        <v>318</v>
      </c>
      <c r="G614" s="526" t="s">
        <v>106</v>
      </c>
      <c r="H614" s="526" t="s">
        <v>106</v>
      </c>
      <c r="I614" s="926">
        <v>22.78</v>
      </c>
      <c r="J614" s="704">
        <f t="shared" si="155"/>
        <v>4.7410008779631259</v>
      </c>
      <c r="K614" s="929">
        <v>0.27</v>
      </c>
      <c r="L614" s="641">
        <v>4</v>
      </c>
      <c r="M614" s="695">
        <f t="shared" si="156"/>
        <v>1.08</v>
      </c>
      <c r="N614" s="923" t="s">
        <v>975</v>
      </c>
      <c r="O614" s="797">
        <v>0.25</v>
      </c>
      <c r="P614" s="917">
        <v>43314</v>
      </c>
      <c r="Q614" s="917">
        <v>43322</v>
      </c>
      <c r="R614" s="695">
        <f t="shared" si="157"/>
        <v>8.0000000000000071</v>
      </c>
      <c r="S614" s="761">
        <f>IF(INDEX(Historical!$D$7:$D$1439,MATCH(B614,Historical!$B$7:$B$1446,0))=0,"n/a",(INDEX(Historical!$C$7:$C$1439,MATCH(B614,Historical!$B$7:$B$1446,0))/INDEX(Historical!$D$7:$D$1439,MATCH(B614,Historical!$B$7:$B$1446,0))-1)*100)</f>
        <v>31.645569620253156</v>
      </c>
      <c r="T614" s="761">
        <f>IF(INDEX(Historical!$F$7:$F$1432,MATCH(B614,Historical!$B$7:$B$1446,0))=0,"n/a",((INDEX(Historical!$C$7:$C$1439,MATCH(B614,Historical!$B$7:$B$1446,0))/INDEX(Historical!$F$7:$F$1432,MATCH(B614,Historical!$B$7:$B$1446,0)))^(1/3)-1)*100)</f>
        <v>13.568615187108213</v>
      </c>
      <c r="U614" s="761">
        <f>IF(INDEX(Historical!$H$7:$H$1432,MATCH(B614,Historical!$B$7:$B$1446,0))=0,"n/a",((INDEX(Historical!$C$7:$C$1439,MATCH(B614,Historical!$B$7:$B$1446,0))/INDEX(Historical!$H$7:$H$1432,MATCH(B614,Historical!$B$7:$B$1446,0)))^(1/5)-1)*100)</f>
        <v>10.197228772148016</v>
      </c>
      <c r="V614" s="761" t="str">
        <f>IF(INDEX(Historical!$O$7:$O$1432,MATCH(B614,Historical!$B$7:$B$1446,0))=0,"n/a",((INDEX(Historical!$C$7:$C$1439,MATCH(B614,Historical!$B$7:$B$1446,0))/INDEX(Historical!$O$7:$O$1432,MATCH(B614,Historical!$B$7:$B$1446,0)))^(1/10)-1)*100)</f>
        <v>n/a</v>
      </c>
      <c r="W614" s="762" t="str">
        <f t="shared" si="158"/>
        <v>n/a</v>
      </c>
      <c r="X614" s="763">
        <f t="shared" si="159"/>
        <v>0.69368903211891264</v>
      </c>
      <c r="Y614" s="718"/>
      <c r="Z614" s="704">
        <f t="shared" si="160"/>
        <v>53.731343283582099</v>
      </c>
      <c r="AA614" s="937">
        <f t="shared" si="161"/>
        <v>11.333333333333336</v>
      </c>
      <c r="AB614" s="641">
        <v>3</v>
      </c>
      <c r="AC614" s="918">
        <v>2.0099999999999998</v>
      </c>
      <c r="AD614" s="918">
        <v>1.53</v>
      </c>
      <c r="AE614" s="918">
        <v>1.63</v>
      </c>
      <c r="AF614" s="918">
        <v>3.51</v>
      </c>
      <c r="AG614" s="918">
        <v>32.9</v>
      </c>
      <c r="AH614" s="918">
        <v>45.7</v>
      </c>
      <c r="AI614" s="918">
        <v>-0.15</v>
      </c>
      <c r="AJ614" s="918">
        <v>14.7</v>
      </c>
      <c r="AK614" s="918">
        <v>7.39</v>
      </c>
      <c r="AL614" s="930">
        <v>466.08</v>
      </c>
      <c r="AM614" s="924">
        <v>3.84</v>
      </c>
      <c r="AN614" s="918">
        <v>0</v>
      </c>
      <c r="AO614" s="804">
        <f t="shared" si="162"/>
        <v>3.6048963167778059</v>
      </c>
      <c r="AP614" s="805">
        <f t="shared" si="163"/>
        <v>14.938229650111142</v>
      </c>
      <c r="AQ614" s="938">
        <f t="shared" si="164"/>
        <v>32.966161108757298</v>
      </c>
      <c r="AR614" s="704">
        <f>INDEX(Historical!$C$7:$C$1439,MATCH(B614,Historical!$B$7:$B$1446,0))*IF(AH614="n/a",1.03,IF(AH614&lt;0,1.01,IF(AH614&gt;10,1.1,(1+AH614/100))))</f>
        <v>1.1440000000000001</v>
      </c>
      <c r="AS614" s="937">
        <f t="shared" si="165"/>
        <v>1.1554400000000002</v>
      </c>
      <c r="AT614" s="937">
        <f t="shared" si="170"/>
        <v>1.2408270160000003</v>
      </c>
      <c r="AU614" s="937">
        <f t="shared" si="170"/>
        <v>1.3325241324824004</v>
      </c>
      <c r="AV614" s="937">
        <f t="shared" si="170"/>
        <v>1.4309976658728498</v>
      </c>
      <c r="AW614" s="704">
        <f t="shared" si="166"/>
        <v>6.3037888143552507</v>
      </c>
      <c r="AX614" s="812">
        <f t="shared" si="167"/>
        <v>27.672470651252194</v>
      </c>
      <c r="AY614" s="997">
        <v>0.45</v>
      </c>
      <c r="AZ614" s="924">
        <v>12.49</v>
      </c>
      <c r="BA614" s="924">
        <v>-51.359999999999992</v>
      </c>
      <c r="BB614" s="924">
        <v>1.6099999999999999</v>
      </c>
      <c r="BC614" s="924">
        <v>-24.22</v>
      </c>
      <c r="BE614" s="666">
        <v>2009</v>
      </c>
      <c r="BF614" s="948" t="e">
        <f>#VALUE!</f>
        <v>#VALUE!</v>
      </c>
      <c r="BG614" s="933">
        <v>27.900000000000002</v>
      </c>
    </row>
    <row r="615" spans="1:59" ht="11.25" customHeight="1" x14ac:dyDescent="0.2">
      <c r="A615" s="537" t="s">
        <v>3904</v>
      </c>
      <c r="B615" s="927" t="s">
        <v>3905</v>
      </c>
      <c r="C615" s="994" t="s">
        <v>108</v>
      </c>
      <c r="D615" s="994" t="s">
        <v>4376</v>
      </c>
      <c r="E615" s="794">
        <v>6</v>
      </c>
      <c r="F615" s="526">
        <v>757</v>
      </c>
      <c r="G615" s="526" t="s">
        <v>106</v>
      </c>
      <c r="H615" s="526" t="s">
        <v>106</v>
      </c>
      <c r="I615" s="926">
        <v>44.97</v>
      </c>
      <c r="J615" s="704">
        <f t="shared" si="155"/>
        <v>2.6684456304202802</v>
      </c>
      <c r="K615" s="929">
        <v>0.3</v>
      </c>
      <c r="L615" s="641">
        <v>4</v>
      </c>
      <c r="M615" s="695">
        <f t="shared" si="156"/>
        <v>1.2</v>
      </c>
      <c r="N615" s="923" t="s">
        <v>3982</v>
      </c>
      <c r="O615" s="797">
        <v>0.25</v>
      </c>
      <c r="P615" s="917">
        <v>43472</v>
      </c>
      <c r="Q615" s="917">
        <v>43487</v>
      </c>
      <c r="R615" s="695">
        <f t="shared" si="157"/>
        <v>19.999999999999996</v>
      </c>
      <c r="S615" s="761">
        <f>IF(INDEX(Historical!$D$7:$D$1439,MATCH(B615,Historical!$B$7:$B$1446,0))=0,"n/a",(INDEX(Historical!$C$7:$C$1439,MATCH(B615,Historical!$B$7:$B$1446,0))/INDEX(Historical!$D$7:$D$1439,MATCH(B615,Historical!$B$7:$B$1446,0))-1)*100)</f>
        <v>17.499999999999982</v>
      </c>
      <c r="T615" s="761">
        <f>IF(INDEX(Historical!$F$7:$F$1432,MATCH(B615,Historical!$B$7:$B$1446,0))=0,"n/a",((INDEX(Historical!$C$7:$C$1439,MATCH(B615,Historical!$B$7:$B$1446,0))/INDEX(Historical!$F$7:$F$1432,MATCH(B615,Historical!$B$7:$B$1446,0)))^(1/3)-1)*100)</f>
        <v>26.898554176646329</v>
      </c>
      <c r="U615" s="761" t="str">
        <f>IF(INDEX(Historical!$H$7:$H$1432,MATCH(B615,Historical!$B$7:$B$1446,0))=0,"n/a",((INDEX(Historical!$C$7:$C$1439,MATCH(B615,Historical!$B$7:$B$1446,0))/INDEX(Historical!$H$7:$H$1432,MATCH(B615,Historical!$B$7:$B$1446,0)))^(1/5)-1)*100)</f>
        <v>n/a</v>
      </c>
      <c r="V615" s="761">
        <f>IF(INDEX(Historical!$O$7:$O$1432,MATCH(B615,Historical!$B$7:$B$1446,0))=0,"n/a",((INDEX(Historical!$C$7:$C$1439,MATCH(B615,Historical!$B$7:$B$1446,0))/INDEX(Historical!$O$7:$O$1432,MATCH(B615,Historical!$B$7:$B$1446,0)))^(1/10)-1)*100)</f>
        <v>7.1773462536293131</v>
      </c>
      <c r="W615" s="762" t="str">
        <f t="shared" si="158"/>
        <v>n/a</v>
      </c>
      <c r="X615" s="763" t="str">
        <f t="shared" si="159"/>
        <v>n/a</v>
      </c>
      <c r="Y615" s="715"/>
      <c r="Z615" s="704">
        <f t="shared" si="160"/>
        <v>25.862068965517242</v>
      </c>
      <c r="AA615" s="937">
        <f t="shared" si="161"/>
        <v>9.6918103448275872</v>
      </c>
      <c r="AB615" s="641">
        <v>12</v>
      </c>
      <c r="AC615" s="918">
        <v>4.6399999999999997</v>
      </c>
      <c r="AD615" s="918">
        <v>0.97</v>
      </c>
      <c r="AE615" s="918">
        <v>3.73</v>
      </c>
      <c r="AF615" s="918">
        <v>1.69</v>
      </c>
      <c r="AG615" s="918">
        <v>14.499999999999998</v>
      </c>
      <c r="AH615" s="918">
        <v>31.8</v>
      </c>
      <c r="AI615" s="918">
        <v>5.83</v>
      </c>
      <c r="AJ615" s="918">
        <v>13.700000000000001</v>
      </c>
      <c r="AK615" s="918">
        <v>10</v>
      </c>
      <c r="AL615" s="930">
        <v>727.16</v>
      </c>
      <c r="AM615" s="924">
        <v>1.4000000000000001</v>
      </c>
      <c r="AN615" s="918">
        <v>0.25</v>
      </c>
      <c r="AO615" s="804" t="str">
        <f t="shared" si="162"/>
        <v>n/a</v>
      </c>
      <c r="AP615" s="805" t="str">
        <f t="shared" si="163"/>
        <v>n/a</v>
      </c>
      <c r="AQ615" s="938">
        <f t="shared" si="164"/>
        <v>-14.679273111502322</v>
      </c>
      <c r="AR615" s="704">
        <f>INDEX(Historical!$C$7:$C$1439,MATCH(B615,Historical!$B$7:$B$1446,0))*IF(AH615="n/a",1.03,IF(AH615&lt;0,1.01,IF(AH615&gt;10,1.1,(1+AH615/100))))</f>
        <v>1.034</v>
      </c>
      <c r="AS615" s="937">
        <f t="shared" si="165"/>
        <v>1.0942822000000001</v>
      </c>
      <c r="AT615" s="937">
        <f t="shared" si="170"/>
        <v>1.2037104200000002</v>
      </c>
      <c r="AU615" s="937">
        <f t="shared" si="170"/>
        <v>1.3240814620000003</v>
      </c>
      <c r="AV615" s="937">
        <f t="shared" si="170"/>
        <v>1.4564896082000005</v>
      </c>
      <c r="AW615" s="704">
        <f t="shared" si="166"/>
        <v>6.1125636902000018</v>
      </c>
      <c r="AX615" s="812">
        <f t="shared" si="167"/>
        <v>13.592536558149881</v>
      </c>
      <c r="AY615" s="997">
        <v>1.1299999999999999</v>
      </c>
      <c r="AZ615" s="924">
        <v>12.8</v>
      </c>
      <c r="BA615" s="924">
        <v>-35.28</v>
      </c>
      <c r="BB615" s="924">
        <v>-6.8000000000000007</v>
      </c>
      <c r="BC615" s="924">
        <v>-17.68</v>
      </c>
      <c r="BE615" s="666">
        <v>2014</v>
      </c>
      <c r="BF615" s="948" t="e">
        <f>#VALUE!</f>
        <v>#VALUE!</v>
      </c>
      <c r="BG615" s="933">
        <v>1.4000000000000001</v>
      </c>
    </row>
    <row r="616" spans="1:59" ht="11.25" customHeight="1" x14ac:dyDescent="0.2">
      <c r="A616" s="537" t="s">
        <v>1561</v>
      </c>
      <c r="B616" s="927" t="s">
        <v>1562</v>
      </c>
      <c r="C616" s="994" t="s">
        <v>154</v>
      </c>
      <c r="D616" s="994" t="s">
        <v>4386</v>
      </c>
      <c r="E616" s="794">
        <v>9</v>
      </c>
      <c r="F616" s="526">
        <v>429</v>
      </c>
      <c r="G616" s="526" t="s">
        <v>37</v>
      </c>
      <c r="H616" s="526" t="s">
        <v>37</v>
      </c>
      <c r="I616" s="926">
        <v>42.47</v>
      </c>
      <c r="J616" s="704">
        <f t="shared" si="155"/>
        <v>3.3906286790675768</v>
      </c>
      <c r="K616" s="929">
        <v>0.36</v>
      </c>
      <c r="L616" s="641">
        <v>4</v>
      </c>
      <c r="M616" s="695">
        <f t="shared" si="156"/>
        <v>1.44</v>
      </c>
      <c r="N616" s="923" t="s">
        <v>119</v>
      </c>
      <c r="O616" s="797">
        <v>0.34</v>
      </c>
      <c r="P616" s="917">
        <v>43496</v>
      </c>
      <c r="Q616" s="917">
        <v>43525</v>
      </c>
      <c r="R616" s="695">
        <f t="shared" si="157"/>
        <v>5.8823529411764595</v>
      </c>
      <c r="S616" s="761">
        <f>IF(INDEX(Historical!$D$7:$D$1439,MATCH(B616,Historical!$B$7:$B$1446,0))=0,"n/a",(INDEX(Historical!$C$7:$C$1439,MATCH(B616,Historical!$B$7:$B$1446,0))/INDEX(Historical!$D$7:$D$1439,MATCH(B616,Historical!$B$7:$B$1446,0))-1)*100)</f>
        <v>6.25</v>
      </c>
      <c r="T616" s="761">
        <f>IF(INDEX(Historical!$F$7:$F$1432,MATCH(B616,Historical!$B$7:$B$1446,0))=0,"n/a",((INDEX(Historical!$C$7:$C$1439,MATCH(B616,Historical!$B$7:$B$1446,0))/INDEX(Historical!$F$7:$F$1432,MATCH(B616,Historical!$B$7:$B$1446,0)))^(1/3)-1)*100)</f>
        <v>6.6858844342181811</v>
      </c>
      <c r="U616" s="761">
        <f>IF(INDEX(Historical!$H$7:$H$1432,MATCH(B616,Historical!$B$7:$B$1446,0))=0,"n/a",((INDEX(Historical!$C$7:$C$1439,MATCH(B616,Historical!$B$7:$B$1446,0))/INDEX(Historical!$H$7:$H$1432,MATCH(B616,Historical!$B$7:$B$1446,0)))^(1/5)-1)*100)</f>
        <v>7.2145025900850923</v>
      </c>
      <c r="V616" s="761">
        <f>IF(INDEX(Historical!$O$7:$O$1432,MATCH(B616,Historical!$B$7:$B$1446,0))=0,"n/a",((INDEX(Historical!$C$7:$C$1439,MATCH(B616,Historical!$B$7:$B$1446,0))/INDEX(Historical!$O$7:$O$1432,MATCH(B616,Historical!$B$7:$B$1446,0)))^(1/10)-1)*100)</f>
        <v>0.60808760979120802</v>
      </c>
      <c r="W616" s="762">
        <f t="shared" si="158"/>
        <v>11.864248627861786</v>
      </c>
      <c r="X616" s="763">
        <f t="shared" si="159"/>
        <v>7.2145025900850923</v>
      </c>
      <c r="Y616" s="715"/>
      <c r="Z616" s="704">
        <f t="shared" si="160"/>
        <v>83.720930232558132</v>
      </c>
      <c r="AA616" s="937">
        <f t="shared" si="161"/>
        <v>24.691860465116278</v>
      </c>
      <c r="AB616" s="641">
        <v>12</v>
      </c>
      <c r="AC616" s="918">
        <v>1.72</v>
      </c>
      <c r="AD616" s="918">
        <v>4.1500000000000004</v>
      </c>
      <c r="AE616" s="918">
        <v>4.45</v>
      </c>
      <c r="AF616" s="918">
        <v>3.88</v>
      </c>
      <c r="AG616" s="918">
        <v>16.2</v>
      </c>
      <c r="AH616" s="918">
        <v>-11.899999999999999</v>
      </c>
      <c r="AI616" s="918">
        <v>6.1</v>
      </c>
      <c r="AJ616" s="918">
        <v>1</v>
      </c>
      <c r="AK616" s="918">
        <v>5.96</v>
      </c>
      <c r="AL616" s="930">
        <v>238600</v>
      </c>
      <c r="AM616" s="924">
        <v>0.1</v>
      </c>
      <c r="AN616" s="918">
        <v>0.66</v>
      </c>
      <c r="AO616" s="804">
        <f t="shared" si="162"/>
        <v>-14.08672919596361</v>
      </c>
      <c r="AP616" s="805">
        <f t="shared" si="163"/>
        <v>10.605131269152668</v>
      </c>
      <c r="AQ616" s="938">
        <f t="shared" si="164"/>
        <v>106.34859244023733</v>
      </c>
      <c r="AR616" s="704">
        <f>INDEX(Historical!$C$7:$C$1439,MATCH(B616,Historical!$B$7:$B$1446,0))*IF(AH616="n/a",1.03,IF(AH616&lt;0,1.01,IF(AH616&gt;10,1.1,(1+AH616/100))))</f>
        <v>1.3736000000000002</v>
      </c>
      <c r="AS616" s="937">
        <f t="shared" si="165"/>
        <v>1.4573896000000002</v>
      </c>
      <c r="AT616" s="937">
        <f t="shared" si="170"/>
        <v>1.5442500201600002</v>
      </c>
      <c r="AU616" s="937">
        <f t="shared" si="170"/>
        <v>1.6362873213615363</v>
      </c>
      <c r="AV616" s="937">
        <f t="shared" si="170"/>
        <v>1.7338100457146841</v>
      </c>
      <c r="AW616" s="704">
        <f t="shared" si="166"/>
        <v>7.7453369872362199</v>
      </c>
      <c r="AX616" s="812">
        <f t="shared" si="167"/>
        <v>18.237195637476383</v>
      </c>
      <c r="AY616" s="997">
        <v>0.73</v>
      </c>
      <c r="AZ616" s="924">
        <v>23.57</v>
      </c>
      <c r="BA616" s="924">
        <v>-8.61</v>
      </c>
      <c r="BB616" s="924">
        <v>0.94000000000000006</v>
      </c>
      <c r="BC616" s="924">
        <v>1.68</v>
      </c>
      <c r="BE616" s="666">
        <v>2011</v>
      </c>
      <c r="BF616" s="948" t="e">
        <f>#VALUE!</f>
        <v>#VALUE!</v>
      </c>
      <c r="BG616" s="933">
        <v>6.8000000000000007</v>
      </c>
    </row>
    <row r="617" spans="1:59" s="840" customFormat="1" ht="11.25" customHeight="1" x14ac:dyDescent="0.2">
      <c r="A617" s="819" t="s">
        <v>1589</v>
      </c>
      <c r="B617" s="848" t="s">
        <v>1590</v>
      </c>
      <c r="C617" s="994" t="s">
        <v>108</v>
      </c>
      <c r="D617" s="994" t="s">
        <v>118</v>
      </c>
      <c r="E617" s="820">
        <v>10</v>
      </c>
      <c r="F617" s="526">
        <v>323</v>
      </c>
      <c r="G617" s="1151" t="s">
        <v>106</v>
      </c>
      <c r="H617" s="1151" t="s">
        <v>106</v>
      </c>
      <c r="I617" s="821">
        <v>50.19</v>
      </c>
      <c r="J617" s="822">
        <f t="shared" si="155"/>
        <v>4.3036461446503287</v>
      </c>
      <c r="K617" s="823">
        <v>0.54</v>
      </c>
      <c r="L617" s="824">
        <v>4</v>
      </c>
      <c r="M617" s="825">
        <f t="shared" si="156"/>
        <v>2.16</v>
      </c>
      <c r="N617" s="826" t="s">
        <v>152</v>
      </c>
      <c r="O617" s="827">
        <v>0.53</v>
      </c>
      <c r="P617" s="828">
        <v>43434</v>
      </c>
      <c r="Q617" s="828">
        <v>43462</v>
      </c>
      <c r="R617" s="825">
        <f t="shared" si="157"/>
        <v>1.8867924528301903</v>
      </c>
      <c r="S617" s="761">
        <f>IF(INDEX(Historical!$D$7:$D$1439,MATCH(B617,Historical!$B$7:$B$1446,0))=0,"n/a",(INDEX(Historical!$C$7:$C$1439,MATCH(B617,Historical!$B$7:$B$1446,0))/INDEX(Historical!$D$7:$D$1439,MATCH(B617,Historical!$B$7:$B$1446,0))-1)*100)</f>
        <v>12.299465240641716</v>
      </c>
      <c r="T617" s="761">
        <f>IF(INDEX(Historical!$F$7:$F$1432,MATCH(B617,Historical!$B$7:$B$1446,0))=0,"n/a",((INDEX(Historical!$C$7:$C$1439,MATCH(B617,Historical!$B$7:$B$1446,0))/INDEX(Historical!$F$7:$F$1432,MATCH(B617,Historical!$B$7:$B$1446,0)))^(1/3)-1)*100)</f>
        <v>11.868894208139679</v>
      </c>
      <c r="U617" s="761">
        <f>IF(INDEX(Historical!$H$7:$H$1432,MATCH(B617,Historical!$B$7:$B$1446,0))=0,"n/a",((INDEX(Historical!$C$7:$C$1439,MATCH(B617,Historical!$B$7:$B$1446,0))/INDEX(Historical!$H$7:$H$1432,MATCH(B617,Historical!$B$7:$B$1446,0)))^(1/5)-1)*100)</f>
        <v>16.465861577965679</v>
      </c>
      <c r="V617" s="761">
        <f>IF(INDEX(Historical!$O$7:$O$1432,MATCH(B617,Historical!$B$7:$B$1446,0))=0,"n/a",((INDEX(Historical!$C$7:$C$1439,MATCH(B617,Historical!$B$7:$B$1446,0))/INDEX(Historical!$O$7:$O$1432,MATCH(B617,Historical!$B$7:$B$1446,0)))^(1/10)-1)*100)</f>
        <v>16.654280155455027</v>
      </c>
      <c r="W617" s="829">
        <f t="shared" si="158"/>
        <v>0.98868647724605307</v>
      </c>
      <c r="X617" s="830">
        <f t="shared" si="159"/>
        <v>1.2965245336980851</v>
      </c>
      <c r="Y617" s="841"/>
      <c r="Z617" s="822">
        <f t="shared" si="160"/>
        <v>40.373831775700943</v>
      </c>
      <c r="AA617" s="832">
        <f t="shared" si="161"/>
        <v>9.3813084112149543</v>
      </c>
      <c r="AB617" s="824">
        <v>12</v>
      </c>
      <c r="AC617" s="833">
        <v>5.35</v>
      </c>
      <c r="AD617" s="833">
        <v>1.61</v>
      </c>
      <c r="AE617" s="833">
        <v>1.02</v>
      </c>
      <c r="AF617" s="833">
        <v>1.24</v>
      </c>
      <c r="AG617" s="833">
        <v>13.200000000000001</v>
      </c>
      <c r="AH617" s="833">
        <v>-8.4</v>
      </c>
      <c r="AI617" s="833">
        <v>10.67</v>
      </c>
      <c r="AJ617" s="833">
        <v>12.7</v>
      </c>
      <c r="AK617" s="833">
        <v>5.81</v>
      </c>
      <c r="AL617" s="834">
        <v>14530</v>
      </c>
      <c r="AM617" s="835">
        <v>0.4</v>
      </c>
      <c r="AN617" s="833">
        <v>0.28999999999999998</v>
      </c>
      <c r="AO617" s="836">
        <f t="shared" si="162"/>
        <v>11.388199311401054</v>
      </c>
      <c r="AP617" s="837">
        <f t="shared" si="163"/>
        <v>20.769507722616009</v>
      </c>
      <c r="AQ617" s="838">
        <f t="shared" si="164"/>
        <v>-28.096291457389455</v>
      </c>
      <c r="AR617" s="704">
        <f>INDEX(Historical!$C$7:$C$1439,MATCH(B617,Historical!$B$7:$B$1446,0))*IF(AH617="n/a",1.03,IF(AH617&lt;0,1.01,IF(AH617&gt;10,1.1,(1+AH617/100))))</f>
        <v>2.121</v>
      </c>
      <c r="AS617" s="832">
        <f t="shared" si="165"/>
        <v>2.3331000000000004</v>
      </c>
      <c r="AT617" s="832">
        <f t="shared" si="170"/>
        <v>2.4686531100000004</v>
      </c>
      <c r="AU617" s="832">
        <f t="shared" si="170"/>
        <v>2.6120818556910006</v>
      </c>
      <c r="AV617" s="832">
        <f t="shared" si="170"/>
        <v>2.7638438115066477</v>
      </c>
      <c r="AW617" s="822">
        <f t="shared" si="166"/>
        <v>12.298678777197649</v>
      </c>
      <c r="AX617" s="839">
        <f t="shared" si="167"/>
        <v>24.504241436934944</v>
      </c>
      <c r="AY617" s="998">
        <v>1.48</v>
      </c>
      <c r="AZ617" s="835">
        <v>24.169999999999998</v>
      </c>
      <c r="BA617" s="835">
        <v>-19.139999999999997</v>
      </c>
      <c r="BB617" s="835">
        <v>-0.32</v>
      </c>
      <c r="BC617" s="835">
        <v>-3.09</v>
      </c>
      <c r="BD617" s="964"/>
      <c r="BE617" s="666">
        <v>2009</v>
      </c>
      <c r="BF617" s="948" t="e">
        <f>#VALUE!</f>
        <v>#VALUE!</v>
      </c>
      <c r="BG617" s="895">
        <v>0.6</v>
      </c>
    </row>
    <row r="618" spans="1:59" ht="11.25" customHeight="1" x14ac:dyDescent="0.2">
      <c r="A618" s="537" t="s">
        <v>1593</v>
      </c>
      <c r="B618" s="927" t="s">
        <v>1594</v>
      </c>
      <c r="C618" s="994" t="s">
        <v>108</v>
      </c>
      <c r="D618" s="994" t="s">
        <v>4368</v>
      </c>
      <c r="E618" s="794">
        <v>9</v>
      </c>
      <c r="F618" s="526">
        <v>428</v>
      </c>
      <c r="G618" s="526" t="s">
        <v>106</v>
      </c>
      <c r="H618" s="526" t="s">
        <v>106</v>
      </c>
      <c r="I618" s="926">
        <v>25.89</v>
      </c>
      <c r="J618" s="704">
        <f t="shared" si="155"/>
        <v>3.5534955581305523</v>
      </c>
      <c r="K618" s="929">
        <v>0.23</v>
      </c>
      <c r="L618" s="641">
        <v>4</v>
      </c>
      <c r="M618" s="695">
        <f t="shared" si="156"/>
        <v>0.92</v>
      </c>
      <c r="N618" s="923" t="s">
        <v>210</v>
      </c>
      <c r="O618" s="797">
        <v>0.21</v>
      </c>
      <c r="P618" s="917">
        <v>43510</v>
      </c>
      <c r="Q618" s="917">
        <v>43524</v>
      </c>
      <c r="R618" s="695">
        <f t="shared" si="157"/>
        <v>9.5238095238095326</v>
      </c>
      <c r="S618" s="761">
        <f>IF(INDEX(Historical!$D$7:$D$1439,MATCH(B618,Historical!$B$7:$B$1446,0))=0,"n/a",(INDEX(Historical!$C$7:$C$1439,MATCH(B618,Historical!$B$7:$B$1446,0))/INDEX(Historical!$D$7:$D$1439,MATCH(B618,Historical!$B$7:$B$1446,0))-1)*100)</f>
        <v>5.12820512820511</v>
      </c>
      <c r="T618" s="761">
        <f>IF(INDEX(Historical!$F$7:$F$1432,MATCH(B618,Historical!$B$7:$B$1446,0))=0,"n/a",((INDEX(Historical!$C$7:$C$1439,MATCH(B618,Historical!$B$7:$B$1446,0))/INDEX(Historical!$F$7:$F$1432,MATCH(B618,Historical!$B$7:$B$1446,0)))^(1/3)-1)*100)</f>
        <v>8.0521713396629391</v>
      </c>
      <c r="U618" s="761">
        <f>IF(INDEX(Historical!$H$7:$H$1432,MATCH(B618,Historical!$B$7:$B$1446,0))=0,"n/a",((INDEX(Historical!$C$7:$C$1439,MATCH(B618,Historical!$B$7:$B$1446,0))/INDEX(Historical!$H$7:$H$1432,MATCH(B618,Historical!$B$7:$B$1446,0)))^(1/5)-1)*100)</f>
        <v>7.9257722981303402</v>
      </c>
      <c r="V618" s="761">
        <f>IF(INDEX(Historical!$O$7:$O$1432,MATCH(B618,Historical!$B$7:$B$1446,0))=0,"n/a",((INDEX(Historical!$C$7:$C$1439,MATCH(B618,Historical!$B$7:$B$1446,0))/INDEX(Historical!$O$7:$O$1432,MATCH(B618,Historical!$B$7:$B$1446,0)))^(1/10)-1)*100)</f>
        <v>6.4231520106765583</v>
      </c>
      <c r="W618" s="762">
        <f t="shared" si="158"/>
        <v>1.2339381482730174</v>
      </c>
      <c r="X618" s="763">
        <f t="shared" si="159"/>
        <v>0.97849040717658531</v>
      </c>
      <c r="Y618" s="928"/>
      <c r="Z618" s="704">
        <f t="shared" si="160"/>
        <v>50.549450549450547</v>
      </c>
      <c r="AA618" s="937">
        <f t="shared" si="161"/>
        <v>14.225274725274724</v>
      </c>
      <c r="AB618" s="641">
        <v>12</v>
      </c>
      <c r="AC618" s="918">
        <v>1.82</v>
      </c>
      <c r="AD618" s="918">
        <v>1.78</v>
      </c>
      <c r="AE618" s="918">
        <v>4.95</v>
      </c>
      <c r="AF618" s="918">
        <v>1.24</v>
      </c>
      <c r="AG618" s="918">
        <v>8.9</v>
      </c>
      <c r="AH618" s="918">
        <v>20</v>
      </c>
      <c r="AI618" s="918">
        <v>2.93</v>
      </c>
      <c r="AJ618" s="918">
        <v>8.1</v>
      </c>
      <c r="AK618" s="918">
        <v>8</v>
      </c>
      <c r="AL618" s="930">
        <v>1780</v>
      </c>
      <c r="AM618" s="924">
        <v>1.5</v>
      </c>
      <c r="AN618" s="918">
        <v>1.06</v>
      </c>
      <c r="AO618" s="804">
        <f t="shared" si="162"/>
        <v>-2.7460068690138311</v>
      </c>
      <c r="AP618" s="805">
        <f t="shared" si="163"/>
        <v>11.479267856260893</v>
      </c>
      <c r="AQ618" s="938">
        <f t="shared" si="164"/>
        <v>-11.45788030712751</v>
      </c>
      <c r="AR618" s="704">
        <f>INDEX(Historical!$C$7:$C$1439,MATCH(B618,Historical!$B$7:$B$1446,0))*IF(AH618="n/a",1.03,IF(AH618&lt;0,1.01,IF(AH618&gt;10,1.1,(1+AH618/100))))</f>
        <v>0.90200000000000002</v>
      </c>
      <c r="AS618" s="937">
        <f t="shared" si="165"/>
        <v>0.92842860000000016</v>
      </c>
      <c r="AT618" s="937">
        <f t="shared" si="170"/>
        <v>1.0027028880000002</v>
      </c>
      <c r="AU618" s="937">
        <f t="shared" si="170"/>
        <v>1.0829191190400003</v>
      </c>
      <c r="AV618" s="937">
        <f t="shared" si="170"/>
        <v>1.1695526485632004</v>
      </c>
      <c r="AW618" s="704">
        <f t="shared" si="166"/>
        <v>5.0856032556032016</v>
      </c>
      <c r="AX618" s="812">
        <f t="shared" si="167"/>
        <v>19.643118020869839</v>
      </c>
      <c r="AY618" s="997">
        <v>0.54</v>
      </c>
      <c r="AZ618" s="924">
        <v>17.37</v>
      </c>
      <c r="BA618" s="924">
        <v>-10.440000000000001</v>
      </c>
      <c r="BB618" s="924">
        <v>-2.04</v>
      </c>
      <c r="BC618" s="924">
        <v>1.58</v>
      </c>
      <c r="BE618" s="666">
        <v>2011</v>
      </c>
      <c r="BF618" s="948" t="e">
        <f>#VALUE!</f>
        <v>#VALUE!</v>
      </c>
      <c r="BG618" s="933">
        <v>1.2</v>
      </c>
    </row>
    <row r="619" spans="1:59" ht="11.25" customHeight="1" x14ac:dyDescent="0.2">
      <c r="A619" s="537" t="s">
        <v>323</v>
      </c>
      <c r="B619" s="927" t="s">
        <v>324</v>
      </c>
      <c r="C619" s="994" t="s">
        <v>128</v>
      </c>
      <c r="D619" s="994" t="s">
        <v>4391</v>
      </c>
      <c r="E619" s="794">
        <v>62</v>
      </c>
      <c r="F619" s="526">
        <v>5</v>
      </c>
      <c r="G619" s="526" t="s">
        <v>37</v>
      </c>
      <c r="H619" s="526" t="s">
        <v>115</v>
      </c>
      <c r="I619" s="918">
        <v>104.05</v>
      </c>
      <c r="J619" s="704">
        <f t="shared" si="155"/>
        <v>2.757135992311389</v>
      </c>
      <c r="K619" s="929">
        <v>0.71719999999999995</v>
      </c>
      <c r="L619" s="641">
        <v>4</v>
      </c>
      <c r="M619" s="695">
        <f t="shared" si="156"/>
        <v>2.8687999999999998</v>
      </c>
      <c r="N619" s="923" t="s">
        <v>107</v>
      </c>
      <c r="O619" s="797">
        <v>0.68959999999999999</v>
      </c>
      <c r="P619" s="660">
        <v>43209</v>
      </c>
      <c r="Q619" s="660">
        <v>43235</v>
      </c>
      <c r="R619" s="695">
        <f t="shared" si="157"/>
        <v>4.0023201856148427</v>
      </c>
      <c r="S619" s="761">
        <f>IF(INDEX(Historical!$D$7:$D$1439,MATCH(B619,Historical!$B$7:$B$1446,0))=0,"n/a",(INDEX(Historical!$C$7:$C$1439,MATCH(B619,Historical!$B$7:$B$1446,0))/INDEX(Historical!$D$7:$D$1439,MATCH(B619,Historical!$B$7:$B$1446,0))-1)*100)</f>
        <v>3.7578059379907325</v>
      </c>
      <c r="T619" s="761">
        <f>IF(INDEX(Historical!$F$7:$F$1432,MATCH(B619,Historical!$B$7:$B$1446,0))=0,"n/a",((INDEX(Historical!$C$7:$C$1439,MATCH(B619,Historical!$B$7:$B$1446,0))/INDEX(Historical!$F$7:$F$1432,MATCH(B619,Historical!$B$7:$B$1446,0)))^(1/3)-1)*100)</f>
        <v>2.5782945017231329</v>
      </c>
      <c r="U619" s="761">
        <f>IF(INDEX(Historical!$H$7:$H$1432,MATCH(B619,Historical!$B$7:$B$1446,0))=0,"n/a",((INDEX(Historical!$C$7:$C$1439,MATCH(B619,Historical!$B$7:$B$1446,0))/INDEX(Historical!$H$7:$H$1432,MATCH(B619,Historical!$B$7:$B$1446,0)))^(1/5)-1)*100)</f>
        <v>3.7239529350821643</v>
      </c>
      <c r="V619" s="761">
        <f>IF(INDEX(Historical!$O$7:$O$1432,MATCH(B619,Historical!$B$7:$B$1446,0))=0,"n/a",((INDEX(Historical!$C$7:$C$1439,MATCH(B619,Historical!$B$7:$B$1446,0))/INDEX(Historical!$O$7:$O$1432,MATCH(B619,Historical!$B$7:$B$1446,0)))^(1/10)-1)*100)</f>
        <v>6.2470818736873879</v>
      </c>
      <c r="W619" s="762">
        <f t="shared" si="158"/>
        <v>0.59611079386799726</v>
      </c>
      <c r="X619" s="763">
        <f t="shared" si="159"/>
        <v>2.4826352900547763</v>
      </c>
      <c r="Y619" s="927"/>
      <c r="Z619" s="704">
        <f t="shared" si="160"/>
        <v>69.800486618004854</v>
      </c>
      <c r="AA619" s="937">
        <f t="shared" si="161"/>
        <v>25.316301703163013</v>
      </c>
      <c r="AB619" s="641">
        <v>6</v>
      </c>
      <c r="AC619" s="918">
        <v>4.1100000000000003</v>
      </c>
      <c r="AD619" s="918">
        <v>4.0999999999999996</v>
      </c>
      <c r="AE619" s="918">
        <v>3.92</v>
      </c>
      <c r="AF619" s="918">
        <v>4.9000000000000004</v>
      </c>
      <c r="AG619" s="918">
        <v>20.100000000000001</v>
      </c>
      <c r="AH619" s="918">
        <v>5.6000000000000005</v>
      </c>
      <c r="AI619" s="918">
        <v>7.0000000000000009</v>
      </c>
      <c r="AJ619" s="918">
        <v>1.5</v>
      </c>
      <c r="AK619" s="918">
        <v>6.17</v>
      </c>
      <c r="AL619" s="930">
        <v>262410</v>
      </c>
      <c r="AM619" s="924">
        <v>0.1</v>
      </c>
      <c r="AN619" s="918">
        <v>0.63</v>
      </c>
      <c r="AO619" s="804">
        <f t="shared" si="162"/>
        <v>-18.83521277576946</v>
      </c>
      <c r="AP619" s="805">
        <f t="shared" si="163"/>
        <v>6.4810889273935537</v>
      </c>
      <c r="AQ619" s="938">
        <f t="shared" si="164"/>
        <v>134.80476840274372</v>
      </c>
      <c r="AR619" s="704">
        <f>INDEX(Historical!$C$7:$C$1439,MATCH(B619,Historical!$B$7:$B$1446,0))*IF(AH619="n/a",1.03,IF(AH619&lt;0,1.01,IF(AH619&gt;10,1.1,(1+AH619/100))))</f>
        <v>3.0003072000000004</v>
      </c>
      <c r="AS619" s="937">
        <f t="shared" si="165"/>
        <v>3.2103287040000006</v>
      </c>
      <c r="AT619" s="937">
        <f t="shared" si="170"/>
        <v>3.4084059850368007</v>
      </c>
      <c r="AU619" s="937">
        <f t="shared" si="170"/>
        <v>3.6187046343135716</v>
      </c>
      <c r="AV619" s="937">
        <f t="shared" si="170"/>
        <v>3.8419787102507192</v>
      </c>
      <c r="AW619" s="704">
        <f t="shared" si="166"/>
        <v>17.079725233601092</v>
      </c>
      <c r="AX619" s="812">
        <f t="shared" si="167"/>
        <v>16.414920935705037</v>
      </c>
      <c r="AY619" s="997">
        <v>0.37</v>
      </c>
      <c r="AZ619" s="924">
        <v>47.11</v>
      </c>
      <c r="BA619" s="924">
        <v>0.36</v>
      </c>
      <c r="BB619" s="924">
        <v>5.79</v>
      </c>
      <c r="BC619" s="924">
        <v>17.59</v>
      </c>
      <c r="BE619" s="666">
        <v>1957</v>
      </c>
      <c r="BF619" s="948" t="e">
        <f>#VALUE!</f>
        <v>#VALUE!</v>
      </c>
      <c r="BG619" s="933">
        <v>8.6999999999999993</v>
      </c>
    </row>
    <row r="620" spans="1:59" ht="11.25" customHeight="1" x14ac:dyDescent="0.2">
      <c r="A620" s="537" t="s">
        <v>312</v>
      </c>
      <c r="B620" s="927" t="s">
        <v>313</v>
      </c>
      <c r="C620" s="994" t="s">
        <v>112</v>
      </c>
      <c r="D620" s="994" t="s">
        <v>213</v>
      </c>
      <c r="E620" s="794">
        <v>62</v>
      </c>
      <c r="F620" s="526">
        <v>6</v>
      </c>
      <c r="G620" s="526" t="s">
        <v>37</v>
      </c>
      <c r="H620" s="526" t="s">
        <v>37</v>
      </c>
      <c r="I620" s="918">
        <v>171.62</v>
      </c>
      <c r="J620" s="704">
        <f t="shared" si="155"/>
        <v>1.7713553198927863</v>
      </c>
      <c r="K620" s="929">
        <v>0.76</v>
      </c>
      <c r="L620" s="641">
        <v>4</v>
      </c>
      <c r="M620" s="695">
        <f t="shared" si="156"/>
        <v>3.04</v>
      </c>
      <c r="N620" s="923" t="s">
        <v>296</v>
      </c>
      <c r="O620" s="797">
        <v>0.66</v>
      </c>
      <c r="P620" s="660">
        <v>43229</v>
      </c>
      <c r="Q620" s="660">
        <v>43261</v>
      </c>
      <c r="R620" s="695">
        <f t="shared" si="157"/>
        <v>15.151515151515147</v>
      </c>
      <c r="S620" s="761">
        <f>IF(INDEX(Historical!$D$7:$D$1439,MATCH(B620,Historical!$B$7:$B$1446,0))=0,"n/a",(INDEX(Historical!$C$7:$C$1439,MATCH(B620,Historical!$B$7:$B$1446,0))/INDEX(Historical!$D$7:$D$1439,MATCH(B620,Historical!$B$7:$B$1446,0))-1)*100)</f>
        <v>11.363636363636353</v>
      </c>
      <c r="T620" s="761">
        <f>IF(INDEX(Historical!$F$7:$F$1432,MATCH(B620,Historical!$B$7:$B$1446,0))=0,"n/a",((INDEX(Historical!$C$7:$C$1439,MATCH(B620,Historical!$B$7:$B$1446,0))/INDEX(Historical!$F$7:$F$1432,MATCH(B620,Historical!$B$7:$B$1446,0)))^(1/3)-1)*100)</f>
        <v>5.2726599609396629</v>
      </c>
      <c r="U620" s="761">
        <f>IF(INDEX(Historical!$H$7:$H$1432,MATCH(B620,Historical!$B$7:$B$1446,0))=0,"n/a",((INDEX(Historical!$C$7:$C$1439,MATCH(B620,Historical!$B$7:$B$1446,0))/INDEX(Historical!$H$7:$H$1432,MATCH(B620,Historical!$B$7:$B$1446,0)))^(1/5)-1)*100)</f>
        <v>10.556801476705168</v>
      </c>
      <c r="V620" s="761">
        <f>IF(INDEX(Historical!$O$7:$O$1432,MATCH(B620,Historical!$B$7:$B$1446,0))=0,"n/a",((INDEX(Historical!$C$7:$C$1439,MATCH(B620,Historical!$B$7:$B$1446,0))/INDEX(Historical!$O$7:$O$1432,MATCH(B620,Historical!$B$7:$B$1446,0)))^(1/10)-1)*100)</f>
        <v>12.319704007936782</v>
      </c>
      <c r="W620" s="762">
        <f t="shared" si="158"/>
        <v>0.85690382414253696</v>
      </c>
      <c r="X620" s="763">
        <f t="shared" si="159"/>
        <v>0.94257156042010415</v>
      </c>
      <c r="Y620" s="928" t="s">
        <v>153</v>
      </c>
      <c r="Z620" s="704">
        <f t="shared" si="160"/>
        <v>28.200371057513919</v>
      </c>
      <c r="AA620" s="937">
        <f t="shared" si="161"/>
        <v>15.920222634508351</v>
      </c>
      <c r="AB620" s="641">
        <v>6</v>
      </c>
      <c r="AC620" s="918">
        <v>10.78</v>
      </c>
      <c r="AD620" s="918">
        <v>1.7</v>
      </c>
      <c r="AE620" s="918">
        <v>1.59</v>
      </c>
      <c r="AF620" s="918">
        <v>3.85</v>
      </c>
      <c r="AG620" s="918">
        <v>23.799999999999997</v>
      </c>
      <c r="AH620" s="918">
        <v>46.300000000000004</v>
      </c>
      <c r="AI620" s="918">
        <v>7.4300000000000006</v>
      </c>
      <c r="AJ620" s="918">
        <v>11.200000000000001</v>
      </c>
      <c r="AK620" s="918">
        <v>9.370000000000001</v>
      </c>
      <c r="AL620" s="930">
        <v>23030</v>
      </c>
      <c r="AM620" s="924">
        <v>0.2</v>
      </c>
      <c r="AN620" s="918">
        <v>0.94</v>
      </c>
      <c r="AO620" s="804">
        <f t="shared" si="162"/>
        <v>-3.5920658379103969</v>
      </c>
      <c r="AP620" s="805">
        <f t="shared" si="163"/>
        <v>12.328156796597954</v>
      </c>
      <c r="AQ620" s="938">
        <f t="shared" si="164"/>
        <v>65.049295185619769</v>
      </c>
      <c r="AR620" s="704">
        <f>INDEX(Historical!$C$7:$C$1439,MATCH(B620,Historical!$B$7:$B$1446,0))*IF(AH620="n/a",1.03,IF(AH620&lt;0,1.01,IF(AH620&gt;10,1.1,(1+AH620/100))))</f>
        <v>3.234</v>
      </c>
      <c r="AS620" s="937">
        <f t="shared" si="165"/>
        <v>3.4742861999999999</v>
      </c>
      <c r="AT620" s="937">
        <f t="shared" si="170"/>
        <v>3.7998268169400005</v>
      </c>
      <c r="AU620" s="937">
        <f t="shared" si="170"/>
        <v>4.1558705896872787</v>
      </c>
      <c r="AV620" s="937">
        <f t="shared" si="170"/>
        <v>4.545275663940977</v>
      </c>
      <c r="AW620" s="704">
        <f t="shared" si="166"/>
        <v>19.209259270568257</v>
      </c>
      <c r="AX620" s="812">
        <f t="shared" si="167"/>
        <v>11.192902500039773</v>
      </c>
      <c r="AY620" s="997">
        <v>1.44</v>
      </c>
      <c r="AZ620" s="924">
        <v>21.87</v>
      </c>
      <c r="BA620" s="924">
        <v>-11.17</v>
      </c>
      <c r="BB620" s="924">
        <v>2.06</v>
      </c>
      <c r="BC620" s="924">
        <v>3.26</v>
      </c>
      <c r="BE620" s="666">
        <v>1957</v>
      </c>
      <c r="BF620" s="948" t="e">
        <f>#VALUE!</f>
        <v>#VALUE!</v>
      </c>
      <c r="BG620" s="933">
        <v>9</v>
      </c>
    </row>
    <row r="621" spans="1:59" ht="11.25" customHeight="1" x14ac:dyDescent="0.2">
      <c r="A621" s="537" t="s">
        <v>739</v>
      </c>
      <c r="B621" s="927" t="s">
        <v>740</v>
      </c>
      <c r="C621" s="994" t="s">
        <v>247</v>
      </c>
      <c r="D621" s="994" t="s">
        <v>4383</v>
      </c>
      <c r="E621" s="794">
        <v>24</v>
      </c>
      <c r="F621" s="526">
        <v>141</v>
      </c>
      <c r="G621" s="526" t="s">
        <v>37</v>
      </c>
      <c r="H621" s="526" t="s">
        <v>37</v>
      </c>
      <c r="I621" s="918">
        <v>84.43</v>
      </c>
      <c r="J621" s="704">
        <f t="shared" si="155"/>
        <v>2.8899680208456706</v>
      </c>
      <c r="K621" s="935">
        <v>0.61</v>
      </c>
      <c r="L621" s="641">
        <v>4</v>
      </c>
      <c r="M621" s="695">
        <f t="shared" si="156"/>
        <v>2.44</v>
      </c>
      <c r="N621" s="923" t="s">
        <v>149</v>
      </c>
      <c r="O621" s="798">
        <v>0.6</v>
      </c>
      <c r="P621" s="917">
        <v>43524</v>
      </c>
      <c r="Q621" s="917">
        <v>43539</v>
      </c>
      <c r="R621" s="695">
        <f t="shared" si="157"/>
        <v>1.6666666666666683</v>
      </c>
      <c r="S621" s="761">
        <f>IF(INDEX(Historical!$D$7:$D$1439,MATCH(B621,Historical!$B$7:$B$1446,0))=0,"n/a",(INDEX(Historical!$C$7:$C$1439,MATCH(B621,Historical!$B$7:$B$1446,0))/INDEX(Historical!$D$7:$D$1439,MATCH(B621,Historical!$B$7:$B$1446,0))-1)*100)</f>
        <v>3.4482758620689724</v>
      </c>
      <c r="T621" s="761">
        <f>IF(INDEX(Historical!$F$7:$F$1432,MATCH(B621,Historical!$B$7:$B$1446,0))=0,"n/a",((INDEX(Historical!$C$7:$C$1439,MATCH(B621,Historical!$B$7:$B$1446,0))/INDEX(Historical!$F$7:$F$1432,MATCH(B621,Historical!$B$7:$B$1446,0)))^(1/3)-1)*100)</f>
        <v>4.2217737766512498</v>
      </c>
      <c r="U621" s="761">
        <f>IF(INDEX(Historical!$H$7:$H$1432,MATCH(B621,Historical!$B$7:$B$1446,0))=0,"n/a",((INDEX(Historical!$C$7:$C$1439,MATCH(B621,Historical!$B$7:$B$1446,0))/INDEX(Historical!$H$7:$H$1432,MATCH(B621,Historical!$B$7:$B$1446,0)))^(1/5)-1)*100)</f>
        <v>7.3940923785779322</v>
      </c>
      <c r="V621" s="761">
        <f>IF(INDEX(Historical!$O$7:$O$1432,MATCH(B621,Historical!$B$7:$B$1446,0))=0,"n/a",((INDEX(Historical!$C$7:$C$1439,MATCH(B621,Historical!$B$7:$B$1446,0))/INDEX(Historical!$O$7:$O$1432,MATCH(B621,Historical!$B$7:$B$1446,0)))^(1/10)-1)*100)</f>
        <v>12.186284523575219</v>
      </c>
      <c r="W621" s="762">
        <f t="shared" si="158"/>
        <v>0.60675527182001565</v>
      </c>
      <c r="X621" s="763" t="str">
        <f t="shared" si="159"/>
        <v>n/a</v>
      </c>
      <c r="Y621" s="718"/>
      <c r="Z621" s="704">
        <f t="shared" si="160"/>
        <v>46.387832699619771</v>
      </c>
      <c r="AA621" s="937">
        <f t="shared" si="161"/>
        <v>16.051330798479089</v>
      </c>
      <c r="AB621" s="641">
        <v>12</v>
      </c>
      <c r="AC621" s="918">
        <v>5.26</v>
      </c>
      <c r="AD621" s="918">
        <v>1.07</v>
      </c>
      <c r="AE621" s="918">
        <v>0.88</v>
      </c>
      <c r="AF621" s="918">
        <v>5.98</v>
      </c>
      <c r="AG621" s="918">
        <v>37.1</v>
      </c>
      <c r="AH621" s="918">
        <v>47.599999999999994</v>
      </c>
      <c r="AI621" s="918">
        <v>13.719999999999999</v>
      </c>
      <c r="AJ621" s="918">
        <v>-0.6</v>
      </c>
      <c r="AK621" s="918">
        <v>15</v>
      </c>
      <c r="AL621" s="930">
        <v>5350</v>
      </c>
      <c r="AM621" s="924">
        <v>1.0999999999999999</v>
      </c>
      <c r="AN621" s="918">
        <v>2.2599999999999998</v>
      </c>
      <c r="AO621" s="804">
        <f t="shared" si="162"/>
        <v>-5.7672703990554872</v>
      </c>
      <c r="AP621" s="805">
        <f t="shared" si="163"/>
        <v>10.284060399423602</v>
      </c>
      <c r="AQ621" s="938">
        <f t="shared" si="164"/>
        <v>106.54508055133572</v>
      </c>
      <c r="AR621" s="704">
        <f>INDEX(Historical!$C$7:$C$1439,MATCH(B621,Historical!$B$7:$B$1446,0))*IF(AH621="n/a",1.03,IF(AH621&lt;0,1.01,IF(AH621&gt;10,1.1,(1+AH621/100))))</f>
        <v>2.64</v>
      </c>
      <c r="AS621" s="937">
        <f t="shared" si="165"/>
        <v>2.9040000000000004</v>
      </c>
      <c r="AT621" s="937">
        <f t="shared" si="170"/>
        <v>3.1944000000000008</v>
      </c>
      <c r="AU621" s="937">
        <f t="shared" si="170"/>
        <v>3.513840000000001</v>
      </c>
      <c r="AV621" s="937">
        <f t="shared" si="170"/>
        <v>3.8652240000000013</v>
      </c>
      <c r="AW621" s="704">
        <f t="shared" si="166"/>
        <v>16.117464000000005</v>
      </c>
      <c r="AX621" s="812">
        <f t="shared" si="167"/>
        <v>19.089735875873508</v>
      </c>
      <c r="AY621" s="997">
        <v>1.0900000000000001</v>
      </c>
      <c r="AZ621" s="924">
        <v>20.150000000000002</v>
      </c>
      <c r="BA621" s="924">
        <v>-35.67</v>
      </c>
      <c r="BB621" s="924">
        <v>-1.44</v>
      </c>
      <c r="BC621" s="924">
        <v>-13.56</v>
      </c>
      <c r="BE621" s="666">
        <v>1996</v>
      </c>
      <c r="BF621" s="948" t="e">
        <f>#VALUE!</f>
        <v>#VALUE!</v>
      </c>
      <c r="BG621" s="933">
        <v>9.1</v>
      </c>
    </row>
    <row r="622" spans="1:59" ht="11.25" customHeight="1" x14ac:dyDescent="0.2">
      <c r="A622" s="611" t="s">
        <v>3900</v>
      </c>
      <c r="B622" s="927" t="s">
        <v>3901</v>
      </c>
      <c r="C622" s="994" t="s">
        <v>108</v>
      </c>
      <c r="D622" s="994" t="s">
        <v>4376</v>
      </c>
      <c r="E622" s="794">
        <v>5</v>
      </c>
      <c r="F622" s="526">
        <v>820</v>
      </c>
      <c r="G622" s="526" t="s">
        <v>106</v>
      </c>
      <c r="H622" s="526" t="s">
        <v>106</v>
      </c>
      <c r="I622" s="926">
        <v>20.89</v>
      </c>
      <c r="J622" s="704">
        <f t="shared" si="155"/>
        <v>2.6807084729535666</v>
      </c>
      <c r="K622" s="929">
        <v>0.14000000000000001</v>
      </c>
      <c r="L622" s="641">
        <v>4</v>
      </c>
      <c r="M622" s="695">
        <f t="shared" si="156"/>
        <v>0.56000000000000005</v>
      </c>
      <c r="N622" s="923" t="s">
        <v>280</v>
      </c>
      <c r="O622" s="797">
        <v>0.12</v>
      </c>
      <c r="P622" s="917">
        <v>43293</v>
      </c>
      <c r="Q622" s="917">
        <v>43309</v>
      </c>
      <c r="R622" s="695">
        <f t="shared" si="157"/>
        <v>16.666666666666682</v>
      </c>
      <c r="S622" s="761">
        <f>IF(INDEX(Historical!$D$7:$D$1439,MATCH(B622,Historical!$B$7:$B$1446,0))=0,"n/a",(INDEX(Historical!$C$7:$C$1439,MATCH(B622,Historical!$B$7:$B$1446,0))/INDEX(Historical!$D$7:$D$1439,MATCH(B622,Historical!$B$7:$B$1446,0))-1)*100)</f>
        <v>18.181818181818187</v>
      </c>
      <c r="T622" s="761">
        <f>IF(INDEX(Historical!$F$7:$F$1432,MATCH(B622,Historical!$B$7:$B$1446,0))=0,"n/a",((INDEX(Historical!$C$7:$C$1439,MATCH(B622,Historical!$B$7:$B$1446,0))/INDEX(Historical!$F$7:$F$1432,MATCH(B622,Historical!$B$7:$B$1446,0)))^(1/3)-1)*100)</f>
        <v>29.398934610938454</v>
      </c>
      <c r="U622" s="761" t="str">
        <f>IF(INDEX(Historical!$H$7:$H$1432,MATCH(B622,Historical!$B$7:$B$1446,0))=0,"n/a",((INDEX(Historical!$C$7:$C$1439,MATCH(B622,Historical!$B$7:$B$1446,0))/INDEX(Historical!$H$7:$H$1432,MATCH(B622,Historical!$B$7:$B$1446,0)))^(1/5)-1)*100)</f>
        <v>n/a</v>
      </c>
      <c r="V622" s="761" t="str">
        <f>IF(INDEX(Historical!$O$7:$O$1432,MATCH(B622,Historical!$B$7:$B$1446,0))=0,"n/a",((INDEX(Historical!$C$7:$C$1439,MATCH(B622,Historical!$B$7:$B$1446,0))/INDEX(Historical!$O$7:$O$1432,MATCH(B622,Historical!$B$7:$B$1446,0)))^(1/10)-1)*100)</f>
        <v>n/a</v>
      </c>
      <c r="W622" s="762" t="str">
        <f t="shared" si="158"/>
        <v>n/a</v>
      </c>
      <c r="X622" s="763" t="str">
        <f t="shared" si="159"/>
        <v>n/a</v>
      </c>
      <c r="Y622" s="725" t="s">
        <v>4157</v>
      </c>
      <c r="Z622" s="704">
        <f t="shared" si="160"/>
        <v>24.561403508771935</v>
      </c>
      <c r="AA622" s="937">
        <f t="shared" si="161"/>
        <v>9.162280701754387</v>
      </c>
      <c r="AB622" s="641">
        <v>12</v>
      </c>
      <c r="AC622" s="918">
        <v>2.2799999999999998</v>
      </c>
      <c r="AD622" s="918">
        <v>0.35</v>
      </c>
      <c r="AE622" s="918">
        <v>3.72</v>
      </c>
      <c r="AF622" s="918">
        <v>1.44</v>
      </c>
      <c r="AG622" s="918">
        <v>17.599999999999998</v>
      </c>
      <c r="AH622" s="918">
        <v>58.699999999999996</v>
      </c>
      <c r="AI622" s="918" t="s">
        <v>137</v>
      </c>
      <c r="AJ622" s="918">
        <v>16.400000000000002</v>
      </c>
      <c r="AK622" s="918">
        <v>26.3</v>
      </c>
      <c r="AL622" s="930">
        <v>230.42</v>
      </c>
      <c r="AM622" s="924">
        <v>7.8</v>
      </c>
      <c r="AN622" s="918">
        <v>0.09</v>
      </c>
      <c r="AO622" s="804" t="str">
        <f t="shared" si="162"/>
        <v>n/a</v>
      </c>
      <c r="AP622" s="805" t="str">
        <f t="shared" si="163"/>
        <v>n/a</v>
      </c>
      <c r="AQ622" s="938">
        <f t="shared" si="164"/>
        <v>-23.42415753566398</v>
      </c>
      <c r="AR622" s="704">
        <f>INDEX(Historical!$C$7:$C$1439,MATCH(B622,Historical!$B$7:$B$1446,0))*IF(AH622="n/a",1.03,IF(AH622&lt;0,1.01,IF(AH622&gt;10,1.1,(1+AH622/100))))</f>
        <v>0.57200000000000006</v>
      </c>
      <c r="AS622" s="937">
        <f t="shared" si="165"/>
        <v>0.58916000000000013</v>
      </c>
      <c r="AT622" s="937">
        <f t="shared" si="170"/>
        <v>0.64807600000000021</v>
      </c>
      <c r="AU622" s="937">
        <f t="shared" si="170"/>
        <v>0.71288360000000028</v>
      </c>
      <c r="AV622" s="937">
        <f t="shared" si="170"/>
        <v>0.78417196000000033</v>
      </c>
      <c r="AW622" s="704">
        <f t="shared" si="166"/>
        <v>3.3062915600000009</v>
      </c>
      <c r="AX622" s="812">
        <f t="shared" si="167"/>
        <v>15.827149640976549</v>
      </c>
      <c r="AY622" s="997">
        <v>0.37</v>
      </c>
      <c r="AZ622" s="924">
        <v>25.009999999999998</v>
      </c>
      <c r="BA622" s="924">
        <v>-15.770000000000001</v>
      </c>
      <c r="BB622" s="924">
        <v>1.3</v>
      </c>
      <c r="BC622" s="924">
        <v>-1.52</v>
      </c>
      <c r="BE622" s="666">
        <v>2014</v>
      </c>
      <c r="BF622" s="948" t="e">
        <f>#VALUE!</f>
        <v>#VALUE!</v>
      </c>
      <c r="BG622" s="933">
        <v>1.9</v>
      </c>
    </row>
    <row r="623" spans="1:59" ht="11.25" customHeight="1" x14ac:dyDescent="0.2">
      <c r="A623" s="611" t="s">
        <v>1541</v>
      </c>
      <c r="B623" s="927" t="s">
        <v>1542</v>
      </c>
      <c r="C623" s="994" t="s">
        <v>123</v>
      </c>
      <c r="D623" s="994" t="s">
        <v>4379</v>
      </c>
      <c r="E623" s="794">
        <v>8</v>
      </c>
      <c r="F623" s="526">
        <v>513</v>
      </c>
      <c r="G623" s="526" t="s">
        <v>106</v>
      </c>
      <c r="H623" s="526" t="s">
        <v>106</v>
      </c>
      <c r="I623" s="926">
        <v>99.38</v>
      </c>
      <c r="J623" s="704">
        <f t="shared" si="155"/>
        <v>3.1797142282149333</v>
      </c>
      <c r="K623" s="929">
        <v>0.79</v>
      </c>
      <c r="L623" s="641">
        <v>4</v>
      </c>
      <c r="M623" s="695">
        <f t="shared" si="156"/>
        <v>3.16</v>
      </c>
      <c r="N623" s="923" t="s">
        <v>182</v>
      </c>
      <c r="O623" s="797">
        <v>0.63</v>
      </c>
      <c r="P623" s="917">
        <v>43265</v>
      </c>
      <c r="Q623" s="917">
        <v>43294</v>
      </c>
      <c r="R623" s="695">
        <f t="shared" si="157"/>
        <v>25.396825396825403</v>
      </c>
      <c r="S623" s="761">
        <f>IF(INDEX(Historical!$D$7:$D$1439,MATCH(B623,Historical!$B$7:$B$1446,0))=0,"n/a",(INDEX(Historical!$C$7:$C$1439,MATCH(B623,Historical!$B$7:$B$1446,0))/INDEX(Historical!$D$7:$D$1439,MATCH(B623,Historical!$B$7:$B$1446,0))-1)*100)</f>
        <v>12.698412698412698</v>
      </c>
      <c r="T623" s="761">
        <f>IF(INDEX(Historical!$F$7:$F$1432,MATCH(B623,Historical!$B$7:$B$1446,0))=0,"n/a",((INDEX(Historical!$C$7:$C$1439,MATCH(B623,Historical!$B$7:$B$1446,0))/INDEX(Historical!$F$7:$F$1432,MATCH(B623,Historical!$B$7:$B$1446,0)))^(1/3)-1)*100)</f>
        <v>11.477741034746503</v>
      </c>
      <c r="U623" s="761">
        <f>IF(INDEX(Historical!$H$7:$H$1432,MATCH(B623,Historical!$B$7:$B$1446,0))=0,"n/a",((INDEX(Historical!$C$7:$C$1439,MATCH(B623,Historical!$B$7:$B$1446,0))/INDEX(Historical!$H$7:$H$1432,MATCH(B623,Historical!$B$7:$B$1446,0)))^(1/5)-1)*100)</f>
        <v>15.823415016251396</v>
      </c>
      <c r="V623" s="761">
        <f>IF(INDEX(Historical!$O$7:$O$1432,MATCH(B623,Historical!$B$7:$B$1446,0))=0,"n/a",((INDEX(Historical!$C$7:$C$1439,MATCH(B623,Historical!$B$7:$B$1446,0))/INDEX(Historical!$O$7:$O$1432,MATCH(B623,Historical!$B$7:$B$1446,0)))^(1/10)-1)*100)</f>
        <v>8.996790356615092</v>
      </c>
      <c r="W623" s="762">
        <f t="shared" si="158"/>
        <v>1.7587844541266735</v>
      </c>
      <c r="X623" s="763">
        <f t="shared" si="159"/>
        <v>1.3880188610746838</v>
      </c>
      <c r="Y623" s="718"/>
      <c r="Z623" s="704">
        <f t="shared" si="160"/>
        <v>40.616966580976865</v>
      </c>
      <c r="AA623" s="937">
        <f t="shared" si="161"/>
        <v>12.773778920308482</v>
      </c>
      <c r="AB623" s="641">
        <v>12</v>
      </c>
      <c r="AC623" s="918">
        <v>7.78</v>
      </c>
      <c r="AD623" s="918">
        <v>1.99</v>
      </c>
      <c r="AE623" s="918">
        <v>1.38</v>
      </c>
      <c r="AF623" s="918">
        <v>3.48</v>
      </c>
      <c r="AG623" s="918">
        <v>29.7</v>
      </c>
      <c r="AH623" s="918">
        <v>34.699999999999996</v>
      </c>
      <c r="AI623" s="918">
        <v>0.05</v>
      </c>
      <c r="AJ623" s="918">
        <v>11.4</v>
      </c>
      <c r="AK623" s="918">
        <v>6.41</v>
      </c>
      <c r="AL623" s="930">
        <v>9700</v>
      </c>
      <c r="AM623" s="924">
        <v>0.70000000000000007</v>
      </c>
      <c r="AN623" s="918">
        <v>0.94</v>
      </c>
      <c r="AO623" s="804">
        <f t="shared" si="162"/>
        <v>6.2293503241578474</v>
      </c>
      <c r="AP623" s="805">
        <f t="shared" si="163"/>
        <v>19.003129244466329</v>
      </c>
      <c r="AQ623" s="938">
        <f t="shared" si="164"/>
        <v>40.558806424252381</v>
      </c>
      <c r="AR623" s="704">
        <f>INDEX(Historical!$C$7:$C$1439,MATCH(B623,Historical!$B$7:$B$1446,0))*IF(AH623="n/a",1.03,IF(AH623&lt;0,1.01,IF(AH623&gt;10,1.1,(1+AH623/100))))</f>
        <v>3.1240000000000001</v>
      </c>
      <c r="AS623" s="937">
        <f t="shared" si="165"/>
        <v>3.125562</v>
      </c>
      <c r="AT623" s="937">
        <f t="shared" si="170"/>
        <v>3.3259105242000002</v>
      </c>
      <c r="AU623" s="937">
        <f t="shared" si="170"/>
        <v>3.5391013888012206</v>
      </c>
      <c r="AV623" s="937">
        <f t="shared" si="170"/>
        <v>3.7659577878233792</v>
      </c>
      <c r="AW623" s="704">
        <f t="shared" si="166"/>
        <v>16.880531700824601</v>
      </c>
      <c r="AX623" s="812">
        <f t="shared" si="167"/>
        <v>16.985843933210507</v>
      </c>
      <c r="AY623" s="997">
        <v>1.83</v>
      </c>
      <c r="AZ623" s="924">
        <v>27.57</v>
      </c>
      <c r="BA623" s="924">
        <v>-20.3</v>
      </c>
      <c r="BB623" s="924">
        <v>3.1</v>
      </c>
      <c r="BC623" s="924">
        <v>-2.0699999999999998</v>
      </c>
      <c r="BE623" s="666">
        <v>2011</v>
      </c>
      <c r="BF623" s="948" t="e">
        <f>#VALUE!</f>
        <v>#VALUE!</v>
      </c>
      <c r="BG623" s="933">
        <v>11.5</v>
      </c>
    </row>
    <row r="624" spans="1:59" ht="11.25" customHeight="1" x14ac:dyDescent="0.2">
      <c r="A624" s="537" t="s">
        <v>3821</v>
      </c>
      <c r="B624" s="927" t="s">
        <v>3822</v>
      </c>
      <c r="C624" s="994" t="s">
        <v>247</v>
      </c>
      <c r="D624" s="994" t="s">
        <v>4354</v>
      </c>
      <c r="E624" s="794">
        <v>6</v>
      </c>
      <c r="F624" s="526">
        <v>796</v>
      </c>
      <c r="G624" s="526" t="s">
        <v>106</v>
      </c>
      <c r="H624" s="526" t="s">
        <v>106</v>
      </c>
      <c r="I624" s="926">
        <v>97.28</v>
      </c>
      <c r="J624" s="704">
        <f t="shared" si="155"/>
        <v>2.3026315789473686</v>
      </c>
      <c r="K624" s="929">
        <v>0.56000000000000005</v>
      </c>
      <c r="L624" s="641">
        <v>4</v>
      </c>
      <c r="M624" s="695">
        <f t="shared" si="156"/>
        <v>2.2400000000000002</v>
      </c>
      <c r="N624" s="923" t="s">
        <v>4085</v>
      </c>
      <c r="O624" s="797">
        <v>0.5</v>
      </c>
      <c r="P624" s="917">
        <v>43567</v>
      </c>
      <c r="Q624" s="917">
        <v>43581</v>
      </c>
      <c r="R624" s="695">
        <f t="shared" si="157"/>
        <v>12.000000000000011</v>
      </c>
      <c r="S624" s="761">
        <f>IF(INDEX(Historical!$D$7:$D$1439,MATCH(B624,Historical!$B$7:$B$1446,0))=0,"n/a",(INDEX(Historical!$C$7:$C$1439,MATCH(B624,Historical!$B$7:$B$1446,0))/INDEX(Historical!$D$7:$D$1439,MATCH(B624,Historical!$B$7:$B$1446,0))-1)*100)</f>
        <v>42.857142857142861</v>
      </c>
      <c r="T624" s="761">
        <f>IF(INDEX(Historical!$F$7:$F$1432,MATCH(B624,Historical!$B$7:$B$1446,0))=0,"n/a",((INDEX(Historical!$C$7:$C$1439,MATCH(B624,Historical!$B$7:$B$1446,0))/INDEX(Historical!$F$7:$F$1432,MATCH(B624,Historical!$B$7:$B$1446,0)))^(1/3)-1)*100)</f>
        <v>50.861361205363153</v>
      </c>
      <c r="U624" s="761" t="str">
        <f>IF(INDEX(Historical!$H$7:$H$1432,MATCH(B624,Historical!$B$7:$B$1446,0))=0,"n/a",((INDEX(Historical!$C$7:$C$1439,MATCH(B624,Historical!$B$7:$B$1446,0))/INDEX(Historical!$H$7:$H$1432,MATCH(B624,Historical!$B$7:$B$1446,0)))^(1/5)-1)*100)</f>
        <v>n/a</v>
      </c>
      <c r="V624" s="761" t="str">
        <f>IF(INDEX(Historical!$O$7:$O$1432,MATCH(B624,Historical!$B$7:$B$1446,0))=0,"n/a",((INDEX(Historical!$C$7:$C$1439,MATCH(B624,Historical!$B$7:$B$1446,0))/INDEX(Historical!$O$7:$O$1432,MATCH(B624,Historical!$B$7:$B$1446,0)))^(1/10)-1)*100)</f>
        <v>n/a</v>
      </c>
      <c r="W624" s="762" t="str">
        <f t="shared" si="158"/>
        <v>n/a</v>
      </c>
      <c r="X624" s="763" t="str">
        <f t="shared" si="159"/>
        <v>n/a</v>
      </c>
      <c r="Y624" s="718"/>
      <c r="Z624" s="704">
        <f t="shared" si="160"/>
        <v>37.395659432387312</v>
      </c>
      <c r="AA624" s="937">
        <f t="shared" si="161"/>
        <v>16.240400667779632</v>
      </c>
      <c r="AB624" s="641">
        <v>1</v>
      </c>
      <c r="AC624" s="918">
        <v>5.99</v>
      </c>
      <c r="AD624" s="918">
        <v>1.67</v>
      </c>
      <c r="AE624" s="918">
        <v>0.82</v>
      </c>
      <c r="AF624" s="918">
        <v>4.99</v>
      </c>
      <c r="AG624" s="918">
        <v>30.5</v>
      </c>
      <c r="AH624" s="918">
        <v>-20.3</v>
      </c>
      <c r="AI624" s="918">
        <v>40.07</v>
      </c>
      <c r="AJ624" s="918">
        <v>20.9</v>
      </c>
      <c r="AK624" s="918">
        <v>9.7000000000000011</v>
      </c>
      <c r="AL624" s="930">
        <v>1590</v>
      </c>
      <c r="AM624" s="924">
        <v>1.7000000000000002</v>
      </c>
      <c r="AN624" s="918">
        <v>0.16</v>
      </c>
      <c r="AO624" s="804" t="str">
        <f t="shared" si="162"/>
        <v>n/a</v>
      </c>
      <c r="AP624" s="805" t="str">
        <f t="shared" si="163"/>
        <v>n/a</v>
      </c>
      <c r="AQ624" s="938">
        <f t="shared" si="164"/>
        <v>89.783033233239934</v>
      </c>
      <c r="AR624" s="704">
        <f>INDEX(Historical!$C$7:$C$1439,MATCH(B624,Historical!$B$7:$B$1446,0))*IF(AH624="n/a",1.03,IF(AH624&lt;0,1.01,IF(AH624&gt;10,1.1,(1+AH624/100))))</f>
        <v>2.02</v>
      </c>
      <c r="AS624" s="937">
        <f t="shared" si="165"/>
        <v>2.2220000000000004</v>
      </c>
      <c r="AT624" s="937">
        <f t="shared" si="170"/>
        <v>2.4375340000000003</v>
      </c>
      <c r="AU624" s="937">
        <f t="shared" si="170"/>
        <v>2.6739747980000002</v>
      </c>
      <c r="AV624" s="937">
        <f t="shared" si="170"/>
        <v>2.9333503534059999</v>
      </c>
      <c r="AW624" s="704">
        <f t="shared" si="166"/>
        <v>12.286859151406002</v>
      </c>
      <c r="AX624" s="812">
        <f t="shared" si="167"/>
        <v>12.63040620004729</v>
      </c>
      <c r="AY624" s="997">
        <v>0.6</v>
      </c>
      <c r="AZ624" s="924">
        <v>18.559999999999999</v>
      </c>
      <c r="BA624" s="924">
        <v>-39.290000000000006</v>
      </c>
      <c r="BB624" s="924">
        <v>6.41</v>
      </c>
      <c r="BC624" s="924">
        <v>-16.059999999999999</v>
      </c>
      <c r="BE624" s="666">
        <v>2014</v>
      </c>
      <c r="BF624" s="948" t="e">
        <f>#VALUE!</f>
        <v>#VALUE!</v>
      </c>
      <c r="BG624" s="933">
        <v>12.5</v>
      </c>
    </row>
    <row r="625" spans="1:59" ht="11.25" customHeight="1" x14ac:dyDescent="0.2">
      <c r="A625" s="537" t="s">
        <v>3906</v>
      </c>
      <c r="B625" s="927" t="s">
        <v>3907</v>
      </c>
      <c r="C625" s="994" t="s">
        <v>4356</v>
      </c>
      <c r="D625" s="994" t="s">
        <v>4357</v>
      </c>
      <c r="E625" s="794">
        <v>6</v>
      </c>
      <c r="F625" s="526">
        <v>790</v>
      </c>
      <c r="G625" s="526" t="s">
        <v>106</v>
      </c>
      <c r="H625" s="526" t="s">
        <v>106</v>
      </c>
      <c r="I625" s="926">
        <v>71.95</v>
      </c>
      <c r="J625" s="704">
        <f t="shared" si="155"/>
        <v>2.9464906184850594</v>
      </c>
      <c r="K625" s="929">
        <v>0.53</v>
      </c>
      <c r="L625" s="641">
        <v>4</v>
      </c>
      <c r="M625" s="695">
        <f t="shared" si="156"/>
        <v>2.12</v>
      </c>
      <c r="N625" s="923" t="s">
        <v>152</v>
      </c>
      <c r="O625" s="797">
        <v>0.48</v>
      </c>
      <c r="P625" s="917">
        <v>43538</v>
      </c>
      <c r="Q625" s="917">
        <v>43553</v>
      </c>
      <c r="R625" s="695">
        <f t="shared" si="157"/>
        <v>10.416666666666677</v>
      </c>
      <c r="S625" s="761">
        <f>IF(INDEX(Historical!$D$7:$D$1439,MATCH(B625,Historical!$B$7:$B$1446,0))=0,"n/a",(INDEX(Historical!$C$7:$C$1439,MATCH(B625,Historical!$B$7:$B$1446,0))/INDEX(Historical!$D$7:$D$1439,MATCH(B625,Historical!$B$7:$B$1446,0))-1)*100)</f>
        <v>9.0909090909090828</v>
      </c>
      <c r="T625" s="761">
        <f>IF(INDEX(Historical!$F$7:$F$1432,MATCH(B625,Historical!$B$7:$B$1446,0))=0,"n/a",((INDEX(Historical!$C$7:$C$1439,MATCH(B625,Historical!$B$7:$B$1446,0))/INDEX(Historical!$F$7:$F$1432,MATCH(B625,Historical!$B$7:$B$1446,0)))^(1/3)-1)*100)</f>
        <v>8.0983869874452274</v>
      </c>
      <c r="U625" s="761">
        <f>IF(INDEX(Historical!$H$7:$H$1432,MATCH(B625,Historical!$B$7:$B$1446,0))=0,"n/a",((INDEX(Historical!$C$7:$C$1439,MATCH(B625,Historical!$B$7:$B$1446,0))/INDEX(Historical!$H$7:$H$1432,MATCH(B625,Historical!$B$7:$B$1446,0)))^(1/5)-1)*100)</f>
        <v>11.382417860287886</v>
      </c>
      <c r="V625" s="761">
        <f>IF(INDEX(Historical!$O$7:$O$1432,MATCH(B625,Historical!$B$7:$B$1446,0))=0,"n/a",((INDEX(Historical!$C$7:$C$1439,MATCH(B625,Historical!$B$7:$B$1446,0))/INDEX(Historical!$O$7:$O$1432,MATCH(B625,Historical!$B$7:$B$1446,0)))^(1/10)-1)*100)</f>
        <v>2.0981006815159908</v>
      </c>
      <c r="W625" s="762">
        <f t="shared" si="158"/>
        <v>5.4251056493930863</v>
      </c>
      <c r="X625" s="763">
        <f t="shared" si="159"/>
        <v>0.22584162421206122</v>
      </c>
      <c r="Y625" s="729"/>
      <c r="Z625" s="704">
        <f t="shared" si="160"/>
        <v>70.431893687707642</v>
      </c>
      <c r="AA625" s="937">
        <f t="shared" si="161"/>
        <v>23.903654485049838</v>
      </c>
      <c r="AB625" s="641">
        <v>12</v>
      </c>
      <c r="AC625" s="918">
        <v>3.01</v>
      </c>
      <c r="AD625" s="918" t="s">
        <v>137</v>
      </c>
      <c r="AE625" s="918">
        <v>16.399999999999999</v>
      </c>
      <c r="AF625" s="918">
        <v>2.04</v>
      </c>
      <c r="AG625" s="918">
        <v>8.6999999999999993</v>
      </c>
      <c r="AH625" s="918">
        <v>0.1</v>
      </c>
      <c r="AI625" s="918">
        <v>6.2</v>
      </c>
      <c r="AJ625" s="918">
        <v>50.4</v>
      </c>
      <c r="AK625" s="918">
        <v>-6.05</v>
      </c>
      <c r="AL625" s="930">
        <v>45990</v>
      </c>
      <c r="AM625" s="924">
        <v>0.67999999999999994</v>
      </c>
      <c r="AN625" s="918">
        <v>0.5</v>
      </c>
      <c r="AO625" s="804">
        <f t="shared" si="162"/>
        <v>-9.574746006276893</v>
      </c>
      <c r="AP625" s="805">
        <f t="shared" si="163"/>
        <v>14.328908478772945</v>
      </c>
      <c r="AQ625" s="938">
        <f t="shared" si="164"/>
        <v>47.216326313054857</v>
      </c>
      <c r="AR625" s="704">
        <f>INDEX(Historical!$C$7:$C$1439,MATCH(B625,Historical!$B$7:$B$1446,0))*IF(AH625="n/a",1.03,IF(AH625&lt;0,1.01,IF(AH625&gt;10,1.1,(1+AH625/100))))</f>
        <v>1.9219199999999996</v>
      </c>
      <c r="AS625" s="937">
        <f t="shared" si="165"/>
        <v>2.0410790399999996</v>
      </c>
      <c r="AT625" s="937">
        <f t="shared" si="170"/>
        <v>2.0614898303999998</v>
      </c>
      <c r="AU625" s="937">
        <f t="shared" si="170"/>
        <v>2.082104728704</v>
      </c>
      <c r="AV625" s="937">
        <f t="shared" si="170"/>
        <v>2.1029257759910398</v>
      </c>
      <c r="AW625" s="704">
        <f t="shared" si="166"/>
        <v>10.209519375095038</v>
      </c>
      <c r="AX625" s="812">
        <f t="shared" si="167"/>
        <v>14.189742008471212</v>
      </c>
      <c r="AY625" s="997">
        <v>1.05</v>
      </c>
      <c r="AZ625" s="924">
        <v>30.320000000000004</v>
      </c>
      <c r="BA625" s="924">
        <v>-1.1900000000000002</v>
      </c>
      <c r="BB625" s="924">
        <v>3.18</v>
      </c>
      <c r="BC625" s="924">
        <v>8.8800000000000008</v>
      </c>
      <c r="BE625" s="666">
        <v>2014</v>
      </c>
      <c r="BF625" s="948" t="e">
        <f>#VALUE!</f>
        <v>#VALUE!</v>
      </c>
      <c r="BG625" s="933">
        <v>4.8</v>
      </c>
    </row>
    <row r="626" spans="1:59" ht="11.25" customHeight="1" x14ac:dyDescent="0.2">
      <c r="A626" s="537" t="s">
        <v>1129</v>
      </c>
      <c r="B626" s="927" t="s">
        <v>1130</v>
      </c>
      <c r="C626" s="994" t="s">
        <v>112</v>
      </c>
      <c r="D626" s="994" t="s">
        <v>213</v>
      </c>
      <c r="E626" s="794">
        <v>10</v>
      </c>
      <c r="F626" s="526">
        <v>351</v>
      </c>
      <c r="G626" s="526" t="s">
        <v>115</v>
      </c>
      <c r="H626" s="526" t="s">
        <v>115</v>
      </c>
      <c r="I626" s="926">
        <v>38.07</v>
      </c>
      <c r="J626" s="704">
        <f t="shared" si="155"/>
        <v>2.8631468347780404</v>
      </c>
      <c r="K626" s="929">
        <v>0.27250000000000002</v>
      </c>
      <c r="L626" s="641">
        <v>4</v>
      </c>
      <c r="M626" s="695">
        <f t="shared" si="156"/>
        <v>1.0900000000000001</v>
      </c>
      <c r="N626" s="923" t="s">
        <v>320</v>
      </c>
      <c r="O626" s="797">
        <v>0.26500000000000001</v>
      </c>
      <c r="P626" s="917">
        <v>43542</v>
      </c>
      <c r="Q626" s="917">
        <v>43553</v>
      </c>
      <c r="R626" s="695">
        <f t="shared" si="157"/>
        <v>2.8301886792452855</v>
      </c>
      <c r="S626" s="761">
        <f>IF(INDEX(Historical!$D$7:$D$1439,MATCH(B626,Historical!$B$7:$B$1446,0))=0,"n/a",(INDEX(Historical!$C$7:$C$1439,MATCH(B626,Historical!$B$7:$B$1446,0))/INDEX(Historical!$D$7:$D$1439,MATCH(B626,Historical!$B$7:$B$1446,0))-1)*100)</f>
        <v>10.416666666666675</v>
      </c>
      <c r="T626" s="761">
        <f>IF(INDEX(Historical!$F$7:$F$1432,MATCH(B626,Historical!$B$7:$B$1446,0))=0,"n/a",((INDEX(Historical!$C$7:$C$1439,MATCH(B626,Historical!$B$7:$B$1446,0))/INDEX(Historical!$F$7:$F$1432,MATCH(B626,Historical!$B$7:$B$1446,0)))^(1/3)-1)*100)</f>
        <v>5.9998586670435561</v>
      </c>
      <c r="U626" s="761">
        <f>IF(INDEX(Historical!$H$7:$H$1432,MATCH(B626,Historical!$B$7:$B$1446,0))=0,"n/a",((INDEX(Historical!$C$7:$C$1439,MATCH(B626,Historical!$B$7:$B$1446,0))/INDEX(Historical!$H$7:$H$1432,MATCH(B626,Historical!$B$7:$B$1446,0)))^(1/5)-1)*100)</f>
        <v>4.8875347432512095</v>
      </c>
      <c r="V626" s="761" t="str">
        <f>IF(INDEX(Historical!$O$7:$O$1432,MATCH(B626,Historical!$B$7:$B$1446,0))=0,"n/a",((INDEX(Historical!$C$7:$C$1439,MATCH(B626,Historical!$B$7:$B$1446,0))/INDEX(Historical!$O$7:$O$1432,MATCH(B626,Historical!$B$7:$B$1446,0)))^(1/10)-1)*100)</f>
        <v>n/a</v>
      </c>
      <c r="W626" s="762" t="str">
        <f t="shared" si="158"/>
        <v>n/a</v>
      </c>
      <c r="X626" s="763">
        <f t="shared" si="159"/>
        <v>0.1645634593687276</v>
      </c>
      <c r="Y626" s="715"/>
      <c r="Z626" s="704">
        <f t="shared" si="160"/>
        <v>57.068062827225141</v>
      </c>
      <c r="AA626" s="937">
        <f t="shared" si="161"/>
        <v>19.93193717277487</v>
      </c>
      <c r="AB626" s="641">
        <v>12</v>
      </c>
      <c r="AC626" s="918">
        <v>1.91</v>
      </c>
      <c r="AD626" s="918">
        <v>1.33</v>
      </c>
      <c r="AE626" s="918">
        <v>1.69</v>
      </c>
      <c r="AF626" s="918">
        <v>3.06</v>
      </c>
      <c r="AG626" s="918">
        <v>16.100000000000001</v>
      </c>
      <c r="AH626" s="918">
        <v>-44.1</v>
      </c>
      <c r="AI626" s="918">
        <v>9.85</v>
      </c>
      <c r="AJ626" s="918">
        <v>29.7</v>
      </c>
      <c r="AK626" s="918">
        <v>15</v>
      </c>
      <c r="AL626" s="930">
        <v>887.79</v>
      </c>
      <c r="AM626" s="924">
        <v>2.1999999999999997</v>
      </c>
      <c r="AN626" s="918">
        <v>0.97</v>
      </c>
      <c r="AO626" s="804">
        <f t="shared" si="162"/>
        <v>-12.18125559474562</v>
      </c>
      <c r="AP626" s="805">
        <f t="shared" si="163"/>
        <v>7.7506815780292495</v>
      </c>
      <c r="AQ626" s="938">
        <f t="shared" si="164"/>
        <v>64.643355635670346</v>
      </c>
      <c r="AR626" s="704">
        <f>INDEX(Historical!$C$7:$C$1439,MATCH(B626,Historical!$B$7:$B$1446,0))*IF(AH626="n/a",1.03,IF(AH626&lt;0,1.01,IF(AH626&gt;10,1.1,(1+AH626/100))))</f>
        <v>1.0706</v>
      </c>
      <c r="AS626" s="937">
        <f t="shared" si="165"/>
        <v>1.1760541</v>
      </c>
      <c r="AT626" s="937">
        <f t="shared" si="170"/>
        <v>1.2936595100000001</v>
      </c>
      <c r="AU626" s="937">
        <f t="shared" si="170"/>
        <v>1.4230254610000002</v>
      </c>
      <c r="AV626" s="937">
        <f t="shared" si="170"/>
        <v>1.5653280071000002</v>
      </c>
      <c r="AW626" s="704">
        <f t="shared" si="166"/>
        <v>6.5286670780999998</v>
      </c>
      <c r="AX626" s="812">
        <f t="shared" si="167"/>
        <v>17.149112366955606</v>
      </c>
      <c r="AY626" s="997">
        <v>0.73</v>
      </c>
      <c r="AZ626" s="924">
        <v>13.51</v>
      </c>
      <c r="BA626" s="924">
        <v>-23.09</v>
      </c>
      <c r="BB626" s="924">
        <v>1.37</v>
      </c>
      <c r="BC626" s="924">
        <v>-8.2900000000000009</v>
      </c>
      <c r="BE626" s="666">
        <v>2010</v>
      </c>
      <c r="BF626" s="948" t="e">
        <f>#VALUE!</f>
        <v>#VALUE!</v>
      </c>
      <c r="BG626" s="933">
        <v>6.4</v>
      </c>
    </row>
    <row r="627" spans="1:59" s="840" customFormat="1" ht="11.25" customHeight="1" x14ac:dyDescent="0.2">
      <c r="A627" s="699" t="s">
        <v>737</v>
      </c>
      <c r="B627" s="848" t="s">
        <v>738</v>
      </c>
      <c r="C627" s="994" t="s">
        <v>128</v>
      </c>
      <c r="D627" s="994" t="s">
        <v>126</v>
      </c>
      <c r="E627" s="820">
        <v>11</v>
      </c>
      <c r="F627" s="526">
        <v>309</v>
      </c>
      <c r="G627" s="1151" t="s">
        <v>115</v>
      </c>
      <c r="H627" s="1151" t="s">
        <v>115</v>
      </c>
      <c r="I627" s="821">
        <v>88.39</v>
      </c>
      <c r="J627" s="822">
        <f t="shared" si="155"/>
        <v>5.1589546328770215</v>
      </c>
      <c r="K627" s="823">
        <v>1.1399999999999999</v>
      </c>
      <c r="L627" s="824">
        <v>4</v>
      </c>
      <c r="M627" s="825">
        <f t="shared" si="156"/>
        <v>4.5599999999999996</v>
      </c>
      <c r="N627" s="826" t="s">
        <v>111</v>
      </c>
      <c r="O627" s="827">
        <v>1.07</v>
      </c>
      <c r="P627" s="828">
        <v>43272</v>
      </c>
      <c r="Q627" s="828">
        <v>43292</v>
      </c>
      <c r="R627" s="825">
        <f t="shared" si="157"/>
        <v>6.5420560747663394</v>
      </c>
      <c r="S627" s="761">
        <f>IF(INDEX(Historical!$D$7:$D$1439,MATCH(B627,Historical!$B$7:$B$1446,0))=0,"n/a",(INDEX(Historical!$C$7:$C$1439,MATCH(B627,Historical!$B$7:$B$1446,0))/INDEX(Historical!$D$7:$D$1439,MATCH(B627,Historical!$B$7:$B$1446,0))-1)*100)</f>
        <v>5.4892601431980825</v>
      </c>
      <c r="T627" s="761">
        <f>IF(INDEX(Historical!$F$7:$F$1432,MATCH(B627,Historical!$B$7:$B$1446,0))=0,"n/a",((INDEX(Historical!$C$7:$C$1439,MATCH(B627,Historical!$B$7:$B$1446,0))/INDEX(Historical!$F$7:$F$1432,MATCH(B627,Historical!$B$7:$B$1446,0)))^(1/3)-1)*100)</f>
        <v>3.2124464049385182</v>
      </c>
      <c r="U627" s="761">
        <f>IF(INDEX(Historical!$H$7:$H$1432,MATCH(B627,Historical!$B$7:$B$1446,0))=0,"n/a",((INDEX(Historical!$C$7:$C$1439,MATCH(B627,Historical!$B$7:$B$1446,0))/INDEX(Historical!$H$7:$H$1432,MATCH(B627,Historical!$B$7:$B$1446,0)))^(1/5)-1)*100)</f>
        <v>4.8381547806508607</v>
      </c>
      <c r="V627" s="761">
        <f>IF(INDEX(Historical!$O$7:$O$1432,MATCH(B627,Historical!$B$7:$B$1446,0))=0,"n/a",((INDEX(Historical!$C$7:$C$1439,MATCH(B627,Historical!$B$7:$B$1446,0))/INDEX(Historical!$O$7:$O$1432,MATCH(B627,Historical!$B$7:$B$1446,0)))^(1/10)-1)*100)</f>
        <v>16.022502063149791</v>
      </c>
      <c r="W627" s="829">
        <f t="shared" si="158"/>
        <v>0.30196000359882308</v>
      </c>
      <c r="X627" s="830" t="str">
        <f t="shared" si="159"/>
        <v>n/a</v>
      </c>
      <c r="Y627" s="848"/>
      <c r="Z627" s="822">
        <f t="shared" si="160"/>
        <v>89.411764705882348</v>
      </c>
      <c r="AA627" s="832">
        <f t="shared" si="161"/>
        <v>17.331372549019608</v>
      </c>
      <c r="AB627" s="824">
        <v>12</v>
      </c>
      <c r="AC627" s="833">
        <v>5.0999999999999996</v>
      </c>
      <c r="AD627" s="833">
        <v>2.6</v>
      </c>
      <c r="AE627" s="833">
        <v>4.68</v>
      </c>
      <c r="AF627" s="833" t="s">
        <v>137</v>
      </c>
      <c r="AG627" s="833">
        <v>-65.2</v>
      </c>
      <c r="AH627" s="833">
        <v>3.9</v>
      </c>
      <c r="AI627" s="833">
        <v>8.5</v>
      </c>
      <c r="AJ627" s="833">
        <v>-0.6</v>
      </c>
      <c r="AK627" s="833">
        <v>6.660000000000001</v>
      </c>
      <c r="AL627" s="834">
        <v>138520</v>
      </c>
      <c r="AM627" s="835">
        <v>0.2</v>
      </c>
      <c r="AN627" s="833" t="s">
        <v>137</v>
      </c>
      <c r="AO627" s="836">
        <f t="shared" si="162"/>
        <v>-7.3342631354917263</v>
      </c>
      <c r="AP627" s="837">
        <f t="shared" si="163"/>
        <v>9.9971094135278822</v>
      </c>
      <c r="AQ627" s="838" t="str">
        <f t="shared" si="164"/>
        <v>n/a</v>
      </c>
      <c r="AR627" s="704">
        <f>INDEX(Historical!$C$7:$C$1439,MATCH(B627,Historical!$B$7:$B$1446,0))*IF(AH627="n/a",1.03,IF(AH627&lt;0,1.01,IF(AH627&gt;10,1.1,(1+AH627/100))))</f>
        <v>4.5923799999999995</v>
      </c>
      <c r="AS627" s="832">
        <f t="shared" si="165"/>
        <v>4.9827322999999994</v>
      </c>
      <c r="AT627" s="832">
        <f t="shared" ref="AT627:AV646" si="171">IF($AK627="n/a",1.03*AS627,IF($AK627&lt;0,1.01*AS627,IF($AK627&gt;10,1.1*AS627,(1+$AK627/100)*AS627)))</f>
        <v>5.314582271179999</v>
      </c>
      <c r="AU627" s="832">
        <f t="shared" si="171"/>
        <v>5.6685334504405871</v>
      </c>
      <c r="AV627" s="832">
        <f t="shared" si="171"/>
        <v>6.0460577782399305</v>
      </c>
      <c r="AW627" s="822">
        <f t="shared" si="166"/>
        <v>26.604285799860516</v>
      </c>
      <c r="AX627" s="839">
        <f t="shared" si="167"/>
        <v>30.09875076350324</v>
      </c>
      <c r="AY627" s="998">
        <v>1.01</v>
      </c>
      <c r="AZ627" s="835">
        <v>36.68</v>
      </c>
      <c r="BA627" s="835">
        <v>-14.64</v>
      </c>
      <c r="BB627" s="835">
        <v>6.74</v>
      </c>
      <c r="BC627" s="835">
        <v>7.89</v>
      </c>
      <c r="BD627" s="964"/>
      <c r="BE627" s="666">
        <v>2008</v>
      </c>
      <c r="BF627" s="948" t="e">
        <f>#VALUE!</f>
        <v>#VALUE!</v>
      </c>
      <c r="BG627" s="895">
        <v>19.400000000000002</v>
      </c>
    </row>
    <row r="628" spans="1:59" ht="11.25" customHeight="1" x14ac:dyDescent="0.2">
      <c r="A628" s="611" t="s">
        <v>1573</v>
      </c>
      <c r="B628" s="927" t="s">
        <v>1574</v>
      </c>
      <c r="C628" s="994" t="s">
        <v>108</v>
      </c>
      <c r="D628" s="994" t="s">
        <v>4376</v>
      </c>
      <c r="E628" s="794">
        <v>10</v>
      </c>
      <c r="F628" s="526">
        <v>352</v>
      </c>
      <c r="G628" s="526" t="s">
        <v>106</v>
      </c>
      <c r="H628" s="526" t="s">
        <v>106</v>
      </c>
      <c r="I628" s="926">
        <v>28.5</v>
      </c>
      <c r="J628" s="704">
        <f t="shared" si="155"/>
        <v>3.0877192982456143</v>
      </c>
      <c r="K628" s="929">
        <v>0.22</v>
      </c>
      <c r="L628" s="641">
        <v>4</v>
      </c>
      <c r="M628" s="695">
        <f t="shared" si="156"/>
        <v>0.88</v>
      </c>
      <c r="N628" s="923" t="s">
        <v>320</v>
      </c>
      <c r="O628" s="797">
        <v>0.21</v>
      </c>
      <c r="P628" s="917">
        <v>43542</v>
      </c>
      <c r="Q628" s="917">
        <v>43553</v>
      </c>
      <c r="R628" s="695">
        <f t="shared" si="157"/>
        <v>4.7619047619047663</v>
      </c>
      <c r="S628" s="761">
        <f>IF(INDEX(Historical!$D$7:$D$1439,MATCH(B628,Historical!$B$7:$B$1446,0))=0,"n/a",(INDEX(Historical!$C$7:$C$1439,MATCH(B628,Historical!$B$7:$B$1446,0))/INDEX(Historical!$D$7:$D$1439,MATCH(B628,Historical!$B$7:$B$1446,0))-1)*100)</f>
        <v>4.9999999999999822</v>
      </c>
      <c r="T628" s="761">
        <f>IF(INDEX(Historical!$F$7:$F$1432,MATCH(B628,Historical!$B$7:$B$1446,0))=0,"n/a",((INDEX(Historical!$C$7:$C$1439,MATCH(B628,Historical!$B$7:$B$1446,0))/INDEX(Historical!$F$7:$F$1432,MATCH(B628,Historical!$B$7:$B$1446,0)))^(1/3)-1)*100)</f>
        <v>5.2726599609396629</v>
      </c>
      <c r="U628" s="761">
        <f>IF(INDEX(Historical!$H$7:$H$1432,MATCH(B628,Historical!$B$7:$B$1446,0))=0,"n/a",((INDEX(Historical!$C$7:$C$1439,MATCH(B628,Historical!$B$7:$B$1446,0))/INDEX(Historical!$H$7:$H$1432,MATCH(B628,Historical!$B$7:$B$1446,0)))^(1/5)-1)*100)</f>
        <v>4.6263070955007146</v>
      </c>
      <c r="V628" s="761">
        <f>IF(INDEX(Historical!$O$7:$O$1432,MATCH(B628,Historical!$B$7:$B$1446,0))=0,"n/a",((INDEX(Historical!$C$7:$C$1439,MATCH(B628,Historical!$B$7:$B$1446,0))/INDEX(Historical!$O$7:$O$1432,MATCH(B628,Historical!$B$7:$B$1446,0)))^(1/10)-1)*100)</f>
        <v>3.9538176114951584</v>
      </c>
      <c r="W628" s="762">
        <f t="shared" si="158"/>
        <v>1.1700861167825216</v>
      </c>
      <c r="X628" s="763" t="str">
        <f t="shared" si="159"/>
        <v>n/a</v>
      </c>
      <c r="Y628" s="725"/>
      <c r="Z628" s="704" t="str">
        <f t="shared" si="160"/>
        <v>n/a</v>
      </c>
      <c r="AA628" s="937" t="str">
        <f t="shared" si="161"/>
        <v>n/a</v>
      </c>
      <c r="AB628" s="641">
        <v>12</v>
      </c>
      <c r="AC628" s="918" t="s">
        <v>137</v>
      </c>
      <c r="AD628" s="918" t="s">
        <v>137</v>
      </c>
      <c r="AE628" s="918" t="s">
        <v>137</v>
      </c>
      <c r="AF628" s="918" t="s">
        <v>137</v>
      </c>
      <c r="AG628" s="918" t="s">
        <v>137</v>
      </c>
      <c r="AH628" s="918" t="s">
        <v>137</v>
      </c>
      <c r="AI628" s="918" t="s">
        <v>137</v>
      </c>
      <c r="AJ628" s="918" t="s">
        <v>137</v>
      </c>
      <c r="AK628" s="918" t="s">
        <v>137</v>
      </c>
      <c r="AL628" s="930" t="s">
        <v>137</v>
      </c>
      <c r="AM628" s="924" t="s">
        <v>137</v>
      </c>
      <c r="AN628" s="918" t="s">
        <v>137</v>
      </c>
      <c r="AO628" s="804" t="str">
        <f t="shared" si="162"/>
        <v>n/a</v>
      </c>
      <c r="AP628" s="805">
        <f t="shared" si="163"/>
        <v>7.7140263937463285</v>
      </c>
      <c r="AQ628" s="938" t="str">
        <f t="shared" si="164"/>
        <v>n/a</v>
      </c>
      <c r="AR628" s="704">
        <f>INDEX(Historical!$C$7:$C$1439,MATCH(B628,Historical!$B$7:$B$1446,0))*IF(AH628="n/a",1.03,IF(AH628&lt;0,1.01,IF(AH628&gt;10,1.1,(1+AH628/100))))</f>
        <v>0.86519999999999997</v>
      </c>
      <c r="AS628" s="937">
        <f t="shared" si="165"/>
        <v>0.89115599999999995</v>
      </c>
      <c r="AT628" s="937">
        <f t="shared" si="171"/>
        <v>0.91789067999999996</v>
      </c>
      <c r="AU628" s="937">
        <f t="shared" si="171"/>
        <v>0.94542740039999995</v>
      </c>
      <c r="AV628" s="937">
        <f t="shared" si="171"/>
        <v>0.97379022241199997</v>
      </c>
      <c r="AW628" s="704">
        <f t="shared" si="166"/>
        <v>4.5934643028119995</v>
      </c>
      <c r="AX628" s="812">
        <f t="shared" si="167"/>
        <v>16.117418606357891</v>
      </c>
      <c r="AY628" s="997" t="s">
        <v>137</v>
      </c>
      <c r="AZ628" s="924" t="s">
        <v>137</v>
      </c>
      <c r="BA628" s="924" t="s">
        <v>137</v>
      </c>
      <c r="BB628" s="924" t="s">
        <v>137</v>
      </c>
      <c r="BC628" s="924" t="s">
        <v>137</v>
      </c>
      <c r="BD628" s="963" t="s">
        <v>4301</v>
      </c>
      <c r="BE628" s="666">
        <v>2010</v>
      </c>
      <c r="BF628" s="948" t="e">
        <f>#VALUE!</f>
        <v>#VALUE!</v>
      </c>
      <c r="BG628" s="933" t="s">
        <v>137</v>
      </c>
    </row>
    <row r="629" spans="1:59" ht="11.25" customHeight="1" x14ac:dyDescent="0.2">
      <c r="A629" s="537" t="s">
        <v>1575</v>
      </c>
      <c r="B629" s="927" t="s">
        <v>1576</v>
      </c>
      <c r="C629" s="994" t="s">
        <v>108</v>
      </c>
      <c r="D629" s="994" t="s">
        <v>4376</v>
      </c>
      <c r="E629" s="794">
        <v>8</v>
      </c>
      <c r="F629" s="526">
        <v>516</v>
      </c>
      <c r="G629" s="526" t="s">
        <v>37</v>
      </c>
      <c r="H629" s="526" t="s">
        <v>115</v>
      </c>
      <c r="I629" s="926">
        <v>122.66</v>
      </c>
      <c r="J629" s="704">
        <f t="shared" si="155"/>
        <v>3.0979944562204467</v>
      </c>
      <c r="K629" s="929">
        <v>0.95</v>
      </c>
      <c r="L629" s="641">
        <v>4</v>
      </c>
      <c r="M629" s="695">
        <f t="shared" si="156"/>
        <v>3.8</v>
      </c>
      <c r="N629" s="923" t="s">
        <v>244</v>
      </c>
      <c r="O629" s="797">
        <v>0.75</v>
      </c>
      <c r="P629" s="917">
        <v>43297</v>
      </c>
      <c r="Q629" s="917">
        <v>43317</v>
      </c>
      <c r="R629" s="695">
        <f t="shared" si="157"/>
        <v>26.666666666666661</v>
      </c>
      <c r="S629" s="761">
        <f>IF(INDEX(Historical!$D$7:$D$1439,MATCH(B629,Historical!$B$7:$B$1446,0))=0,"n/a",(INDEX(Historical!$C$7:$C$1439,MATCH(B629,Historical!$B$7:$B$1446,0))/INDEX(Historical!$D$7:$D$1439,MATCH(B629,Historical!$B$7:$B$1446,0))-1)*100)</f>
        <v>30.76923076923077</v>
      </c>
      <c r="T629" s="761">
        <f>IF(INDEX(Historical!$F$7:$F$1432,MATCH(B629,Historical!$B$7:$B$1446,0))=0,"n/a",((INDEX(Historical!$C$7:$C$1439,MATCH(B629,Historical!$B$7:$B$1446,0))/INDEX(Historical!$F$7:$F$1432,MATCH(B629,Historical!$B$7:$B$1446,0)))^(1/3)-1)*100)</f>
        <v>19.150065805814599</v>
      </c>
      <c r="U629" s="761">
        <f>IF(INDEX(Historical!$H$7:$H$1432,MATCH(B629,Historical!$B$7:$B$1446,0))=0,"n/a",((INDEX(Historical!$C$7:$C$1439,MATCH(B629,Historical!$B$7:$B$1446,0))/INDEX(Historical!$H$7:$H$1432,MATCH(B629,Historical!$B$7:$B$1446,0)))^(1/5)-1)*100)</f>
        <v>14.601445099846867</v>
      </c>
      <c r="V629" s="761">
        <f>IF(INDEX(Historical!$O$7:$O$1432,MATCH(B629,Historical!$B$7:$B$1446,0))=0,"n/a",((INDEX(Historical!$C$7:$C$1439,MATCH(B629,Historical!$B$7:$B$1446,0))/INDEX(Historical!$O$7:$O$1432,MATCH(B629,Historical!$B$7:$B$1446,0)))^(1/10)-1)*100)</f>
        <v>2.6795226432171804</v>
      </c>
      <c r="W629" s="762">
        <f t="shared" si="158"/>
        <v>5.449271024750729</v>
      </c>
      <c r="X629" s="763">
        <f t="shared" si="159"/>
        <v>1.8962915714086839</v>
      </c>
      <c r="Y629" s="718"/>
      <c r="Z629" s="704">
        <f t="shared" si="160"/>
        <v>35.414725069897479</v>
      </c>
      <c r="AA629" s="937">
        <f t="shared" si="161"/>
        <v>11.431500465983223</v>
      </c>
      <c r="AB629" s="641">
        <v>12</v>
      </c>
      <c r="AC629" s="918">
        <v>10.73</v>
      </c>
      <c r="AD629" s="918">
        <v>1.37</v>
      </c>
      <c r="AE629" s="918">
        <v>4.5599999999999996</v>
      </c>
      <c r="AF629" s="918">
        <v>1.18</v>
      </c>
      <c r="AG629" s="918">
        <v>10.7</v>
      </c>
      <c r="AH629" s="918">
        <v>35.299999999999997</v>
      </c>
      <c r="AI629" s="918">
        <v>6.7299999999999995</v>
      </c>
      <c r="AJ629" s="918">
        <v>7.7</v>
      </c>
      <c r="AK629" s="918">
        <v>8.33</v>
      </c>
      <c r="AL629" s="930">
        <v>57380</v>
      </c>
      <c r="AM629" s="924">
        <v>0.3</v>
      </c>
      <c r="AN629" s="918">
        <v>0.75</v>
      </c>
      <c r="AO629" s="804">
        <f t="shared" si="162"/>
        <v>6.2679390900840914</v>
      </c>
      <c r="AP629" s="805">
        <f t="shared" si="163"/>
        <v>17.699439556067315</v>
      </c>
      <c r="AQ629" s="938">
        <f t="shared" si="164"/>
        <v>-22.571407664552112</v>
      </c>
      <c r="AR629" s="704">
        <f>INDEX(Historical!$C$7:$C$1439,MATCH(B629,Historical!$B$7:$B$1446,0))*IF(AH629="n/a",1.03,IF(AH629&lt;0,1.01,IF(AH629&gt;10,1.1,(1+AH629/100))))</f>
        <v>3.74</v>
      </c>
      <c r="AS629" s="937">
        <f t="shared" si="165"/>
        <v>3.9917020000000001</v>
      </c>
      <c r="AT629" s="937">
        <f t="shared" si="171"/>
        <v>4.3242107766000002</v>
      </c>
      <c r="AU629" s="937">
        <f t="shared" si="171"/>
        <v>4.6844175342907803</v>
      </c>
      <c r="AV629" s="937">
        <f t="shared" si="171"/>
        <v>5.074629514897202</v>
      </c>
      <c r="AW629" s="704">
        <f t="shared" si="166"/>
        <v>21.81495982578798</v>
      </c>
      <c r="AX629" s="812">
        <f t="shared" si="167"/>
        <v>17.784901211306035</v>
      </c>
      <c r="AY629" s="997">
        <v>1.03</v>
      </c>
      <c r="AZ629" s="924">
        <v>13.100000000000001</v>
      </c>
      <c r="BA629" s="924">
        <v>-20.65</v>
      </c>
      <c r="BB629" s="924">
        <v>-1.53</v>
      </c>
      <c r="BC629" s="924">
        <v>-7.06</v>
      </c>
      <c r="BE629" s="666">
        <v>2011</v>
      </c>
      <c r="BF629" s="948" t="e">
        <f>#VALUE!</f>
        <v>#VALUE!</v>
      </c>
      <c r="BG629" s="933">
        <v>1.3</v>
      </c>
    </row>
    <row r="630" spans="1:59" ht="11.25" customHeight="1" x14ac:dyDescent="0.2">
      <c r="A630" s="537" t="s">
        <v>1577</v>
      </c>
      <c r="B630" s="927" t="s">
        <v>1578</v>
      </c>
      <c r="C630" s="994" t="s">
        <v>131</v>
      </c>
      <c r="D630" s="994" t="s">
        <v>4366</v>
      </c>
      <c r="E630" s="794">
        <v>8</v>
      </c>
      <c r="F630" s="526">
        <v>563</v>
      </c>
      <c r="G630" s="526" t="s">
        <v>37</v>
      </c>
      <c r="H630" s="526" t="s">
        <v>37</v>
      </c>
      <c r="I630" s="926">
        <v>47.34</v>
      </c>
      <c r="J630" s="704">
        <f t="shared" si="155"/>
        <v>2.4503591043514996</v>
      </c>
      <c r="K630" s="929">
        <v>0.28999999999999998</v>
      </c>
      <c r="L630" s="641">
        <v>4</v>
      </c>
      <c r="M630" s="695">
        <f t="shared" si="156"/>
        <v>1.1599999999999999</v>
      </c>
      <c r="N630" s="923" t="s">
        <v>140</v>
      </c>
      <c r="O630" s="797">
        <v>0.26500000000000001</v>
      </c>
      <c r="P630" s="917">
        <v>43496</v>
      </c>
      <c r="Q630" s="917">
        <v>43511</v>
      </c>
      <c r="R630" s="695">
        <f t="shared" si="157"/>
        <v>9.4339622641509298</v>
      </c>
      <c r="S630" s="761">
        <f>IF(INDEX(Historical!$D$7:$D$1439,MATCH(B630,Historical!$B$7:$B$1446,0))=0,"n/a",(INDEX(Historical!$C$7:$C$1439,MATCH(B630,Historical!$B$7:$B$1446,0))/INDEX(Historical!$D$7:$D$1439,MATCH(B630,Historical!$B$7:$B$1446,0))-1)*100)</f>
        <v>9.2783505154639059</v>
      </c>
      <c r="T630" s="761">
        <f>IF(INDEX(Historical!$F$7:$F$1432,MATCH(B630,Historical!$B$7:$B$1446,0))=0,"n/a",((INDEX(Historical!$C$7:$C$1439,MATCH(B630,Historical!$B$7:$B$1446,0))/INDEX(Historical!$F$7:$F$1432,MATCH(B630,Historical!$B$7:$B$1446,0)))^(1/3)-1)*100)</f>
        <v>9.8344617513870922</v>
      </c>
      <c r="U630" s="761">
        <f>IF(INDEX(Historical!$H$7:$H$1432,MATCH(B630,Historical!$B$7:$B$1446,0))=0,"n/a",((INDEX(Historical!$C$7:$C$1439,MATCH(B630,Historical!$B$7:$B$1446,0))/INDEX(Historical!$H$7:$H$1432,MATCH(B630,Historical!$B$7:$B$1446,0)))^(1/5)-1)*100)</f>
        <v>10.617841113805838</v>
      </c>
      <c r="V630" s="761">
        <f>IF(INDEX(Historical!$O$7:$O$1432,MATCH(B630,Historical!$B$7:$B$1446,0))=0,"n/a",((INDEX(Historical!$C$7:$C$1439,MATCH(B630,Historical!$B$7:$B$1446,0))/INDEX(Historical!$O$7:$O$1432,MATCH(B630,Historical!$B$7:$B$1446,0)))^(1/10)-1)*100)</f>
        <v>4.0889797322854582</v>
      </c>
      <c r="W630" s="762">
        <f t="shared" si="158"/>
        <v>2.5966969290579476</v>
      </c>
      <c r="X630" s="763" t="str">
        <f t="shared" si="159"/>
        <v>n/a</v>
      </c>
      <c r="Y630" s="715"/>
      <c r="Z630" s="704">
        <f t="shared" si="160"/>
        <v>104.50450450450448</v>
      </c>
      <c r="AA630" s="937">
        <f t="shared" si="161"/>
        <v>42.648648648648646</v>
      </c>
      <c r="AB630" s="641">
        <v>12</v>
      </c>
      <c r="AC630" s="918">
        <v>1.1100000000000001</v>
      </c>
      <c r="AD630" s="918">
        <v>10.43</v>
      </c>
      <c r="AE630" s="918">
        <v>2.61</v>
      </c>
      <c r="AF630" s="918">
        <v>2.2400000000000002</v>
      </c>
      <c r="AG630" s="918">
        <v>5</v>
      </c>
      <c r="AH630" s="918">
        <v>-35.4</v>
      </c>
      <c r="AI630" s="918">
        <v>3.26</v>
      </c>
      <c r="AJ630" s="918">
        <v>-2.4</v>
      </c>
      <c r="AK630" s="918">
        <v>4.1000000000000005</v>
      </c>
      <c r="AL630" s="930">
        <v>3750</v>
      </c>
      <c r="AM630" s="924">
        <v>0.89999999999999991</v>
      </c>
      <c r="AN630" s="918">
        <v>1.72</v>
      </c>
      <c r="AO630" s="804">
        <f t="shared" si="162"/>
        <v>-29.580448430491309</v>
      </c>
      <c r="AP630" s="805">
        <f t="shared" si="163"/>
        <v>13.068200218157337</v>
      </c>
      <c r="AQ630" s="938">
        <f t="shared" si="164"/>
        <v>106.05605814704676</v>
      </c>
      <c r="AR630" s="704">
        <f>INDEX(Historical!$C$7:$C$1439,MATCH(B630,Historical!$B$7:$B$1446,0))*IF(AH630="n/a",1.03,IF(AH630&lt;0,1.01,IF(AH630&gt;10,1.1,(1+AH630/100))))</f>
        <v>1.0706</v>
      </c>
      <c r="AS630" s="937">
        <f t="shared" si="165"/>
        <v>1.10550156</v>
      </c>
      <c r="AT630" s="937">
        <f t="shared" si="171"/>
        <v>1.1508271239599999</v>
      </c>
      <c r="AU630" s="937">
        <f t="shared" si="171"/>
        <v>1.1980110360423597</v>
      </c>
      <c r="AV630" s="937">
        <f t="shared" si="171"/>
        <v>1.2471294885200963</v>
      </c>
      <c r="AW630" s="704">
        <f t="shared" si="166"/>
        <v>5.7720692085224563</v>
      </c>
      <c r="AX630" s="812">
        <f t="shared" si="167"/>
        <v>12.192795117284444</v>
      </c>
      <c r="AY630" s="997">
        <v>0.28999999999999998</v>
      </c>
      <c r="AZ630" s="924">
        <v>35.449999999999996</v>
      </c>
      <c r="BA630" s="924">
        <v>-1.21</v>
      </c>
      <c r="BB630" s="924">
        <v>7.03</v>
      </c>
      <c r="BC630" s="924">
        <v>15.45</v>
      </c>
      <c r="BE630" s="666">
        <v>2012</v>
      </c>
      <c r="BF630" s="948" t="e">
        <f>#VALUE!</f>
        <v>#VALUE!</v>
      </c>
      <c r="BG630" s="933">
        <v>1.3</v>
      </c>
    </row>
    <row r="631" spans="1:59" ht="11.25" customHeight="1" x14ac:dyDescent="0.2">
      <c r="A631" s="611" t="s">
        <v>314</v>
      </c>
      <c r="B631" s="927" t="s">
        <v>315</v>
      </c>
      <c r="C631" s="994" t="s">
        <v>112</v>
      </c>
      <c r="D631" s="994" t="s">
        <v>213</v>
      </c>
      <c r="E631" s="794">
        <v>43</v>
      </c>
      <c r="F631" s="526">
        <v>61</v>
      </c>
      <c r="G631" s="526" t="s">
        <v>37</v>
      </c>
      <c r="H631" s="526" t="s">
        <v>37</v>
      </c>
      <c r="I631" s="918">
        <v>44.51</v>
      </c>
      <c r="J631" s="704">
        <f t="shared" si="155"/>
        <v>1.617614019321501</v>
      </c>
      <c r="K631" s="936">
        <v>0.18</v>
      </c>
      <c r="L631" s="641">
        <v>4</v>
      </c>
      <c r="M631" s="695">
        <f t="shared" si="156"/>
        <v>0.72</v>
      </c>
      <c r="N631" s="923" t="s">
        <v>273</v>
      </c>
      <c r="O631" s="797">
        <v>0.17499999999999999</v>
      </c>
      <c r="P631" s="917">
        <v>43489</v>
      </c>
      <c r="Q631" s="917">
        <v>43504</v>
      </c>
      <c r="R631" s="695">
        <f t="shared" si="157"/>
        <v>2.8571428571428599</v>
      </c>
      <c r="S631" s="761">
        <f>IF(INDEX(Historical!$D$7:$D$1439,MATCH(B631,Historical!$B$7:$B$1446,0))=0,"n/a",(INDEX(Historical!$C$7:$C$1439,MATCH(B631,Historical!$B$7:$B$1446,0))/INDEX(Historical!$D$7:$D$1439,MATCH(B631,Historical!$B$7:$B$1446,0))-1)*100)</f>
        <v>-23.913043478260875</v>
      </c>
      <c r="T631" s="761">
        <f>IF(INDEX(Historical!$F$7:$F$1432,MATCH(B631,Historical!$B$7:$B$1446,0))=0,"n/a",((INDEX(Historical!$C$7:$C$1439,MATCH(B631,Historical!$B$7:$B$1446,0))/INDEX(Historical!$F$7:$F$1432,MATCH(B631,Historical!$B$7:$B$1446,0)))^(1/3)-1)*100)</f>
        <v>-6.3890951597686545</v>
      </c>
      <c r="U631" s="761">
        <f>IF(INDEX(Historical!$H$7:$H$1432,MATCH(B631,Historical!$B$7:$B$1446,0))=0,"n/a",((INDEX(Historical!$C$7:$C$1439,MATCH(B631,Historical!$B$7:$B$1446,0))/INDEX(Historical!$H$7:$H$1432,MATCH(B631,Historical!$B$7:$B$1446,0)))^(1/5)-1)*100)</f>
        <v>1.8084002320198911</v>
      </c>
      <c r="V631" s="761">
        <f>IF(INDEX(Historical!$O$7:$O$1432,MATCH(B631,Historical!$B$7:$B$1446,0))=0,"n/a",((INDEX(Historical!$C$7:$C$1439,MATCH(B631,Historical!$B$7:$B$1446,0))/INDEX(Historical!$O$7:$O$1432,MATCH(B631,Historical!$B$7:$B$1446,0)))^(1/10)-1)*100)</f>
        <v>4.4402826834626152</v>
      </c>
      <c r="W631" s="762">
        <f t="shared" si="158"/>
        <v>0.40727141962269547</v>
      </c>
      <c r="X631" s="763" t="str">
        <f t="shared" si="159"/>
        <v>n/a</v>
      </c>
      <c r="Y631" s="730"/>
      <c r="Z631" s="704">
        <f t="shared" si="160"/>
        <v>33.802816901408448</v>
      </c>
      <c r="AA631" s="937">
        <f t="shared" si="161"/>
        <v>20.896713615023476</v>
      </c>
      <c r="AB631" s="641">
        <v>12</v>
      </c>
      <c r="AC631" s="918">
        <v>2.13</v>
      </c>
      <c r="AD631" s="918" t="s">
        <v>137</v>
      </c>
      <c r="AE631" s="918">
        <v>2.65</v>
      </c>
      <c r="AF631" s="918">
        <v>4.1900000000000004</v>
      </c>
      <c r="AG631" s="918">
        <v>13.5</v>
      </c>
      <c r="AH631" s="920">
        <v>103.89999999999999</v>
      </c>
      <c r="AI631" s="920">
        <v>8.67</v>
      </c>
      <c r="AJ631" s="918">
        <v>-4.7</v>
      </c>
      <c r="AK631" s="918" t="s">
        <v>137</v>
      </c>
      <c r="AL631" s="930">
        <v>7850</v>
      </c>
      <c r="AM631" s="924">
        <v>0.2</v>
      </c>
      <c r="AN631" s="918">
        <v>0</v>
      </c>
      <c r="AO631" s="804">
        <f t="shared" si="162"/>
        <v>-17.470699363682083</v>
      </c>
      <c r="AP631" s="805">
        <f t="shared" si="163"/>
        <v>3.426014251341392</v>
      </c>
      <c r="AQ631" s="938">
        <f t="shared" si="164"/>
        <v>97.267139851801929</v>
      </c>
      <c r="AR631" s="704">
        <f>INDEX(Historical!$C$7:$C$1439,MATCH(B631,Historical!$B$7:$B$1446,0))*IF(AH631="n/a",1.03,IF(AH631&lt;0,1.01,IF(AH631&gt;10,1.1,(1+AH631/100))))</f>
        <v>1.1550000000000002</v>
      </c>
      <c r="AS631" s="937">
        <f t="shared" si="165"/>
        <v>1.2551385000000004</v>
      </c>
      <c r="AT631" s="937">
        <f t="shared" si="171"/>
        <v>1.2927926550000004</v>
      </c>
      <c r="AU631" s="937">
        <f t="shared" si="171"/>
        <v>1.3315764346500005</v>
      </c>
      <c r="AV631" s="937">
        <f t="shared" si="171"/>
        <v>1.3715237276895005</v>
      </c>
      <c r="AW631" s="704">
        <f t="shared" si="166"/>
        <v>6.4060313173395018</v>
      </c>
      <c r="AX631" s="812">
        <f t="shared" si="167"/>
        <v>14.392341759918001</v>
      </c>
      <c r="AY631" s="997">
        <v>1.24</v>
      </c>
      <c r="AZ631" s="924">
        <v>26.090000000000003</v>
      </c>
      <c r="BA631" s="924">
        <v>-9.15</v>
      </c>
      <c r="BB631" s="924">
        <v>5.81</v>
      </c>
      <c r="BC631" s="924">
        <v>6.2799999999999994</v>
      </c>
      <c r="BE631" s="666">
        <v>1977</v>
      </c>
      <c r="BF631" s="948" t="e">
        <f>#VALUE!</f>
        <v>#VALUE!</v>
      </c>
      <c r="BG631" s="933">
        <v>6.7</v>
      </c>
    </row>
    <row r="632" spans="1:59" ht="11.25" customHeight="1" x14ac:dyDescent="0.2">
      <c r="A632" s="611" t="s">
        <v>1571</v>
      </c>
      <c r="B632" s="927" t="s">
        <v>1572</v>
      </c>
      <c r="C632" s="994" t="s">
        <v>131</v>
      </c>
      <c r="D632" s="994" t="s">
        <v>4366</v>
      </c>
      <c r="E632" s="794">
        <v>7</v>
      </c>
      <c r="F632" s="526">
        <v>634</v>
      </c>
      <c r="G632" s="526" t="s">
        <v>37</v>
      </c>
      <c r="H632" s="526" t="s">
        <v>37</v>
      </c>
      <c r="I632" s="926">
        <v>95.58</v>
      </c>
      <c r="J632" s="704">
        <f t="shared" si="155"/>
        <v>3.0864197530864201</v>
      </c>
      <c r="K632" s="929">
        <v>0.73750000000000004</v>
      </c>
      <c r="L632" s="641">
        <v>4</v>
      </c>
      <c r="M632" s="695">
        <f t="shared" si="156"/>
        <v>2.95</v>
      </c>
      <c r="N632" s="923" t="s">
        <v>119</v>
      </c>
      <c r="O632" s="797">
        <v>0.69499999999999995</v>
      </c>
      <c r="P632" s="917">
        <v>43404</v>
      </c>
      <c r="Q632" s="917">
        <v>43437</v>
      </c>
      <c r="R632" s="695">
        <f t="shared" si="157"/>
        <v>6.1151079136690791</v>
      </c>
      <c r="S632" s="761">
        <f>IF(INDEX(Historical!$D$7:$D$1439,MATCH(B632,Historical!$B$7:$B$1446,0))=0,"n/a",(INDEX(Historical!$C$7:$C$1439,MATCH(B632,Historical!$B$7:$B$1446,0))/INDEX(Historical!$D$7:$D$1439,MATCH(B632,Historical!$B$7:$B$1446,0))-1)*100)</f>
        <v>6.1090225563909639</v>
      </c>
      <c r="T632" s="761">
        <f>IF(INDEX(Historical!$F$7:$F$1432,MATCH(B632,Historical!$B$7:$B$1446,0))=0,"n/a",((INDEX(Historical!$C$7:$C$1439,MATCH(B632,Historical!$B$7:$B$1446,0))/INDEX(Historical!$F$7:$F$1432,MATCH(B632,Historical!$B$7:$B$1446,0)))^(1/3)-1)*100)</f>
        <v>5.4076916412182596</v>
      </c>
      <c r="U632" s="761">
        <f>IF(INDEX(Historical!$H$7:$H$1432,MATCH(B632,Historical!$B$7:$B$1446,0))=0,"n/a",((INDEX(Historical!$C$7:$C$1439,MATCH(B632,Historical!$B$7:$B$1446,0))/INDEX(Historical!$H$7:$H$1432,MATCH(B632,Historical!$B$7:$B$1446,0)))^(1/5)-1)*100)</f>
        <v>5.0856964165137963</v>
      </c>
      <c r="V632" s="761">
        <f>IF(INDEX(Historical!$O$7:$O$1432,MATCH(B632,Historical!$B$7:$B$1446,0))=0,"n/a",((INDEX(Historical!$C$7:$C$1439,MATCH(B632,Historical!$B$7:$B$1446,0))/INDEX(Historical!$O$7:$O$1432,MATCH(B632,Historical!$B$7:$B$1446,0)))^(1/10)-1)*100)</f>
        <v>3.0010057988484329</v>
      </c>
      <c r="W632" s="762">
        <f t="shared" si="158"/>
        <v>1.6946639751463712</v>
      </c>
      <c r="X632" s="763">
        <f t="shared" si="159"/>
        <v>1.240413760125316</v>
      </c>
      <c r="Y632" s="707"/>
      <c r="Z632" s="704">
        <f t="shared" si="160"/>
        <v>65.848214285714278</v>
      </c>
      <c r="AA632" s="937">
        <f t="shared" si="161"/>
        <v>21.334821428571427</v>
      </c>
      <c r="AB632" s="641">
        <v>12</v>
      </c>
      <c r="AC632" s="918">
        <v>4.4800000000000004</v>
      </c>
      <c r="AD632" s="918">
        <v>4.67</v>
      </c>
      <c r="AE632" s="918">
        <v>2.91</v>
      </c>
      <c r="AF632" s="918">
        <v>2.0499999999999998</v>
      </c>
      <c r="AG632" s="918">
        <v>9.9</v>
      </c>
      <c r="AH632" s="918">
        <v>1.0999999999999999</v>
      </c>
      <c r="AI632" s="918">
        <v>4.3900000000000006</v>
      </c>
      <c r="AJ632" s="918">
        <v>4.1000000000000005</v>
      </c>
      <c r="AK632" s="918">
        <v>4.5600000000000005</v>
      </c>
      <c r="AL632" s="930">
        <v>10730</v>
      </c>
      <c r="AM632" s="924">
        <v>0.1</v>
      </c>
      <c r="AN632" s="918">
        <v>1</v>
      </c>
      <c r="AO632" s="804">
        <f t="shared" si="162"/>
        <v>-13.162705258971211</v>
      </c>
      <c r="AP632" s="805">
        <f t="shared" si="163"/>
        <v>8.1721161696002156</v>
      </c>
      <c r="AQ632" s="938">
        <f t="shared" si="164"/>
        <v>39.42163697627015</v>
      </c>
      <c r="AR632" s="704">
        <f>INDEX(Historical!$C$7:$C$1439,MATCH(B632,Historical!$B$7:$B$1446,0))*IF(AH632="n/a",1.03,IF(AH632&lt;0,1.01,IF(AH632&gt;10,1.1,(1+AH632/100))))</f>
        <v>2.8535474999999995</v>
      </c>
      <c r="AS632" s="937">
        <f t="shared" si="165"/>
        <v>2.9788182352499994</v>
      </c>
      <c r="AT632" s="937">
        <f t="shared" si="171"/>
        <v>3.1146523467773997</v>
      </c>
      <c r="AU632" s="937">
        <f t="shared" si="171"/>
        <v>3.2566804937904492</v>
      </c>
      <c r="AV632" s="937">
        <f t="shared" si="171"/>
        <v>3.4051851243072941</v>
      </c>
      <c r="AW632" s="704">
        <f t="shared" si="166"/>
        <v>15.608883700125142</v>
      </c>
      <c r="AX632" s="812">
        <f t="shared" si="167"/>
        <v>16.330700669727079</v>
      </c>
      <c r="AY632" s="997">
        <v>0.18</v>
      </c>
      <c r="AZ632" s="924">
        <v>30.19</v>
      </c>
      <c r="BA632" s="924">
        <v>-1.7399999999999998</v>
      </c>
      <c r="BB632" s="924">
        <v>4.68</v>
      </c>
      <c r="BC632" s="924">
        <v>12.540000000000001</v>
      </c>
      <c r="BE632" s="666">
        <v>2013</v>
      </c>
      <c r="BF632" s="948" t="e">
        <f>#VALUE!</f>
        <v>#VALUE!</v>
      </c>
      <c r="BG632" s="933">
        <v>2.9000000000000004</v>
      </c>
    </row>
    <row r="633" spans="1:59" ht="11.25" customHeight="1" x14ac:dyDescent="0.2">
      <c r="A633" s="537" t="s">
        <v>1579</v>
      </c>
      <c r="B633" s="927" t="s">
        <v>1580</v>
      </c>
      <c r="C633" s="994" t="s">
        <v>123</v>
      </c>
      <c r="D633" s="994" t="s">
        <v>4208</v>
      </c>
      <c r="E633" s="794">
        <v>9</v>
      </c>
      <c r="F633" s="526">
        <v>407</v>
      </c>
      <c r="G633" s="526" t="s">
        <v>106</v>
      </c>
      <c r="H633" s="526" t="s">
        <v>106</v>
      </c>
      <c r="I633" s="926">
        <v>29.31</v>
      </c>
      <c r="J633" s="704">
        <f t="shared" si="155"/>
        <v>2.6612077789150463</v>
      </c>
      <c r="K633" s="929">
        <v>0.19500000000000001</v>
      </c>
      <c r="L633" s="641">
        <v>4</v>
      </c>
      <c r="M633" s="695">
        <f t="shared" si="156"/>
        <v>0.78</v>
      </c>
      <c r="N633" s="923" t="s">
        <v>127</v>
      </c>
      <c r="O633" s="797">
        <v>0.17499999999999999</v>
      </c>
      <c r="P633" s="917">
        <v>43447</v>
      </c>
      <c r="Q633" s="917">
        <v>43474</v>
      </c>
      <c r="R633" s="695">
        <f t="shared" si="157"/>
        <v>11.428571428571439</v>
      </c>
      <c r="S633" s="761">
        <f>IF(INDEX(Historical!$D$7:$D$1439,MATCH(B633,Historical!$B$7:$B$1446,0))=0,"n/a",(INDEX(Historical!$C$7:$C$1439,MATCH(B633,Historical!$B$7:$B$1446,0))/INDEX(Historical!$D$7:$D$1439,MATCH(B633,Historical!$B$7:$B$1446,0))-1)*100)</f>
        <v>29.629629629629605</v>
      </c>
      <c r="T633" s="761">
        <f>IF(INDEX(Historical!$F$7:$F$1432,MATCH(B633,Historical!$B$7:$B$1446,0))=0,"n/a",((INDEX(Historical!$C$7:$C$1439,MATCH(B633,Historical!$B$7:$B$1446,0))/INDEX(Historical!$F$7:$F$1432,MATCH(B633,Historical!$B$7:$B$1446,0)))^(1/3)-1)*100)</f>
        <v>20.507113208761485</v>
      </c>
      <c r="U633" s="761">
        <f>IF(INDEX(Historical!$H$7:$H$1432,MATCH(B633,Historical!$B$7:$B$1446,0))=0,"n/a",((INDEX(Historical!$C$7:$C$1439,MATCH(B633,Historical!$B$7:$B$1446,0))/INDEX(Historical!$H$7:$H$1432,MATCH(B633,Historical!$B$7:$B$1446,0)))^(1/5)-1)*100)</f>
        <v>24.932100186948468</v>
      </c>
      <c r="V633" s="761" t="str">
        <f>IF(INDEX(Historical!$O$7:$O$1432,MATCH(B633,Historical!$B$7:$B$1446,0))=0,"n/a",((INDEX(Historical!$C$7:$C$1439,MATCH(B633,Historical!$B$7:$B$1446,0))/INDEX(Historical!$O$7:$O$1432,MATCH(B633,Historical!$B$7:$B$1446,0)))^(1/10)-1)*100)</f>
        <v>n/a</v>
      </c>
      <c r="W633" s="762" t="str">
        <f t="shared" si="158"/>
        <v>n/a</v>
      </c>
      <c r="X633" s="763">
        <f t="shared" si="159"/>
        <v>1.6511324627118191</v>
      </c>
      <c r="Y633" s="715"/>
      <c r="Z633" s="704">
        <f t="shared" si="160"/>
        <v>39.795918367346935</v>
      </c>
      <c r="AA633" s="937">
        <f t="shared" si="161"/>
        <v>14.954081632653061</v>
      </c>
      <c r="AB633" s="641">
        <v>12</v>
      </c>
      <c r="AC633" s="918">
        <v>1.96</v>
      </c>
      <c r="AD633" s="918">
        <v>1.55</v>
      </c>
      <c r="AE633" s="918">
        <v>0.69</v>
      </c>
      <c r="AF633" s="918">
        <v>4.26</v>
      </c>
      <c r="AG633" s="918">
        <v>27.400000000000002</v>
      </c>
      <c r="AH633" s="918">
        <v>-9.7000000000000011</v>
      </c>
      <c r="AI633" s="918">
        <v>13.01</v>
      </c>
      <c r="AJ633" s="918">
        <v>15.1</v>
      </c>
      <c r="AK633" s="918">
        <v>9.7000000000000011</v>
      </c>
      <c r="AL633" s="930">
        <v>2430</v>
      </c>
      <c r="AM633" s="924">
        <v>0.89999999999999991</v>
      </c>
      <c r="AN633" s="918">
        <v>2.5099999999999998</v>
      </c>
      <c r="AO633" s="804">
        <f t="shared" si="162"/>
        <v>12.639226333210452</v>
      </c>
      <c r="AP633" s="805">
        <f t="shared" si="163"/>
        <v>27.593307965863513</v>
      </c>
      <c r="AQ633" s="938">
        <f t="shared" si="164"/>
        <v>68.264854394760022</v>
      </c>
      <c r="AR633" s="704">
        <f>INDEX(Historical!$C$7:$C$1439,MATCH(B633,Historical!$B$7:$B$1446,0))*IF(AH633="n/a",1.03,IF(AH633&lt;0,1.01,IF(AH633&gt;10,1.1,(1+AH633/100))))</f>
        <v>0.70699999999999996</v>
      </c>
      <c r="AS633" s="937">
        <f t="shared" si="165"/>
        <v>0.77770000000000006</v>
      </c>
      <c r="AT633" s="937">
        <f t="shared" si="171"/>
        <v>0.85313690000000009</v>
      </c>
      <c r="AU633" s="937">
        <f t="shared" si="171"/>
        <v>0.9358911793000001</v>
      </c>
      <c r="AV633" s="937">
        <f t="shared" si="171"/>
        <v>1.0266726236921</v>
      </c>
      <c r="AW633" s="704">
        <f t="shared" si="166"/>
        <v>4.3004007029920999</v>
      </c>
      <c r="AX633" s="812">
        <f t="shared" si="167"/>
        <v>14.67212795289014</v>
      </c>
      <c r="AY633" s="997">
        <v>1.74</v>
      </c>
      <c r="AZ633" s="924">
        <v>12.04</v>
      </c>
      <c r="BA633" s="924">
        <v>-35.86</v>
      </c>
      <c r="BB633" s="924">
        <v>-7.4700000000000006</v>
      </c>
      <c r="BC633" s="924">
        <v>-20.3</v>
      </c>
      <c r="BE633" s="666">
        <v>2011</v>
      </c>
      <c r="BF633" s="948" t="e">
        <f>#VALUE!</f>
        <v>#VALUE!</v>
      </c>
      <c r="BG633" s="933">
        <v>5.8000000000000007</v>
      </c>
    </row>
    <row r="634" spans="1:59" ht="11.25" customHeight="1" x14ac:dyDescent="0.2">
      <c r="A634" s="537" t="s">
        <v>1581</v>
      </c>
      <c r="B634" s="927" t="s">
        <v>1582</v>
      </c>
      <c r="C634" s="994" t="s">
        <v>247</v>
      </c>
      <c r="D634" s="994" t="s">
        <v>4396</v>
      </c>
      <c r="E634" s="794">
        <v>8</v>
      </c>
      <c r="F634" s="526">
        <v>502</v>
      </c>
      <c r="G634" s="526" t="s">
        <v>106</v>
      </c>
      <c r="H634" s="526" t="s">
        <v>106</v>
      </c>
      <c r="I634" s="926">
        <v>164.97</v>
      </c>
      <c r="J634" s="704">
        <f t="shared" si="155"/>
        <v>1.0911074740861975</v>
      </c>
      <c r="K634" s="929">
        <v>0.45</v>
      </c>
      <c r="L634" s="641">
        <v>4</v>
      </c>
      <c r="M634" s="695">
        <f t="shared" si="156"/>
        <v>1.8</v>
      </c>
      <c r="N634" s="923" t="s">
        <v>210</v>
      </c>
      <c r="O634" s="797">
        <v>0.37</v>
      </c>
      <c r="P634" s="660">
        <v>43237</v>
      </c>
      <c r="Q634" s="660">
        <v>43252</v>
      </c>
      <c r="R634" s="695">
        <f t="shared" si="157"/>
        <v>21.621621621621625</v>
      </c>
      <c r="S634" s="761">
        <f>IF(INDEX(Historical!$D$7:$D$1439,MATCH(B634,Historical!$B$7:$B$1446,0))=0,"n/a",(INDEX(Historical!$C$7:$C$1439,MATCH(B634,Historical!$B$7:$B$1446,0))/INDEX(Historical!$D$7:$D$1439,MATCH(B634,Historical!$B$7:$B$1446,0))-1)*100)</f>
        <v>21.126760563380277</v>
      </c>
      <c r="T634" s="761">
        <f>IF(INDEX(Historical!$F$7:$F$1432,MATCH(B634,Historical!$B$7:$B$1446,0))=0,"n/a",((INDEX(Historical!$C$7:$C$1439,MATCH(B634,Historical!$B$7:$B$1446,0))/INDEX(Historical!$F$7:$F$1432,MATCH(B634,Historical!$B$7:$B$1446,0)))^(1/3)-1)*100)</f>
        <v>19.814528297901845</v>
      </c>
      <c r="U634" s="761">
        <f>IF(INDEX(Historical!$H$7:$H$1432,MATCH(B634,Historical!$B$7:$B$1446,0))=0,"n/a",((INDEX(Historical!$C$7:$C$1439,MATCH(B634,Historical!$B$7:$B$1446,0))/INDEX(Historical!$H$7:$H$1432,MATCH(B634,Historical!$B$7:$B$1446,0)))^(1/5)-1)*100)</f>
        <v>18.697375750709845</v>
      </c>
      <c r="V634" s="761">
        <f>IF(INDEX(Historical!$O$7:$O$1432,MATCH(B634,Historical!$B$7:$B$1446,0))=0,"n/a",((INDEX(Historical!$C$7:$C$1439,MATCH(B634,Historical!$B$7:$B$1446,0))/INDEX(Historical!$O$7:$O$1432,MATCH(B634,Historical!$B$7:$B$1446,0)))^(1/10)-1)*100)</f>
        <v>12.926489361423243</v>
      </c>
      <c r="W634" s="762">
        <f t="shared" si="158"/>
        <v>1.4464387992697201</v>
      </c>
      <c r="X634" s="763">
        <f t="shared" si="159"/>
        <v>0.83470427458526086</v>
      </c>
      <c r="Y634" s="707"/>
      <c r="Z634" s="704">
        <f t="shared" si="160"/>
        <v>32.085561497326204</v>
      </c>
      <c r="AA634" s="937">
        <f t="shared" si="161"/>
        <v>29.406417112299465</v>
      </c>
      <c r="AB634" s="641">
        <v>12</v>
      </c>
      <c r="AC634" s="918">
        <v>5.61</v>
      </c>
      <c r="AD634" s="918">
        <v>1.73</v>
      </c>
      <c r="AE634" s="918">
        <v>2.2200000000000002</v>
      </c>
      <c r="AF634" s="918">
        <v>29.51</v>
      </c>
      <c r="AG634" s="918">
        <v>80.900000000000006</v>
      </c>
      <c r="AH634" s="918">
        <v>32.9</v>
      </c>
      <c r="AI634" s="918">
        <v>11.53</v>
      </c>
      <c r="AJ634" s="918">
        <v>22.400000000000002</v>
      </c>
      <c r="AK634" s="918">
        <v>17</v>
      </c>
      <c r="AL634" s="930">
        <v>6640</v>
      </c>
      <c r="AM634" s="924">
        <v>1</v>
      </c>
      <c r="AN634" s="918">
        <v>2.98</v>
      </c>
      <c r="AO634" s="804">
        <f t="shared" si="162"/>
        <v>-9.6179338875034226</v>
      </c>
      <c r="AP634" s="805">
        <f t="shared" si="163"/>
        <v>19.788483224796042</v>
      </c>
      <c r="AQ634" s="938">
        <f t="shared" si="164"/>
        <v>521.0326056868538</v>
      </c>
      <c r="AR634" s="704">
        <f>INDEX(Historical!$C$7:$C$1439,MATCH(B634,Historical!$B$7:$B$1446,0))*IF(AH634="n/a",1.03,IF(AH634&lt;0,1.01,IF(AH634&gt;10,1.1,(1+AH634/100))))</f>
        <v>1.8920000000000001</v>
      </c>
      <c r="AS634" s="937">
        <f t="shared" si="165"/>
        <v>2.0812000000000004</v>
      </c>
      <c r="AT634" s="937">
        <f t="shared" si="171"/>
        <v>2.2893200000000005</v>
      </c>
      <c r="AU634" s="937">
        <f t="shared" si="171"/>
        <v>2.5182520000000008</v>
      </c>
      <c r="AV634" s="937">
        <f t="shared" si="171"/>
        <v>2.7700772000000011</v>
      </c>
      <c r="AW634" s="704">
        <f t="shared" si="166"/>
        <v>11.550849200000002</v>
      </c>
      <c r="AX634" s="812">
        <f t="shared" si="167"/>
        <v>7.0017877189792088</v>
      </c>
      <c r="AY634" s="997">
        <v>0.9</v>
      </c>
      <c r="AZ634" s="924">
        <v>21.52</v>
      </c>
      <c r="BA634" s="924">
        <v>-6.2</v>
      </c>
      <c r="BB634" s="924">
        <v>5.67</v>
      </c>
      <c r="BC634" s="924">
        <v>6.16</v>
      </c>
      <c r="BE634" s="666">
        <v>2011</v>
      </c>
      <c r="BF634" s="948" t="e">
        <f>#VALUE!</f>
        <v>#VALUE!</v>
      </c>
      <c r="BG634" s="933">
        <v>17.7</v>
      </c>
    </row>
    <row r="635" spans="1:59" ht="11.25" customHeight="1" x14ac:dyDescent="0.2">
      <c r="A635" s="611" t="s">
        <v>741</v>
      </c>
      <c r="B635" s="927" t="s">
        <v>742</v>
      </c>
      <c r="C635" s="994" t="s">
        <v>131</v>
      </c>
      <c r="D635" s="994" t="s">
        <v>4366</v>
      </c>
      <c r="E635" s="794">
        <v>13</v>
      </c>
      <c r="F635" s="526">
        <v>286</v>
      </c>
      <c r="G635" s="526" t="s">
        <v>106</v>
      </c>
      <c r="H635" s="526" t="s">
        <v>106</v>
      </c>
      <c r="I635" s="926">
        <v>51.84</v>
      </c>
      <c r="J635" s="704">
        <f t="shared" si="155"/>
        <v>2.7970679012345676</v>
      </c>
      <c r="K635" s="929">
        <v>0.36249999999999999</v>
      </c>
      <c r="L635" s="641">
        <v>4</v>
      </c>
      <c r="M635" s="695">
        <f t="shared" si="156"/>
        <v>1.45</v>
      </c>
      <c r="N635" s="923" t="s">
        <v>220</v>
      </c>
      <c r="O635" s="797">
        <v>0.34</v>
      </c>
      <c r="P635" s="917">
        <v>43273</v>
      </c>
      <c r="Q635" s="917">
        <v>43297</v>
      </c>
      <c r="R635" s="695">
        <f t="shared" si="157"/>
        <v>6.6176470588235183</v>
      </c>
      <c r="S635" s="761">
        <f>IF(INDEX(Historical!$D$7:$D$1439,MATCH(B635,Historical!$B$7:$B$1446,0))=0,"n/a",(INDEX(Historical!$C$7:$C$1439,MATCH(B635,Historical!$B$7:$B$1446,0))/INDEX(Historical!$D$7:$D$1439,MATCH(B635,Historical!$B$7:$B$1446,0))-1)*100)</f>
        <v>6.4393939393939448</v>
      </c>
      <c r="T635" s="761">
        <f>IF(INDEX(Historical!$F$7:$F$1432,MATCH(B635,Historical!$B$7:$B$1446,0))=0,"n/a",((INDEX(Historical!$C$7:$C$1439,MATCH(B635,Historical!$B$7:$B$1446,0))/INDEX(Historical!$F$7:$F$1432,MATCH(B635,Historical!$B$7:$B$1446,0)))^(1/3)-1)*100)</f>
        <v>6.5956408753060192</v>
      </c>
      <c r="U635" s="761">
        <f>IF(INDEX(Historical!$H$7:$H$1432,MATCH(B635,Historical!$B$7:$B$1446,0))=0,"n/a",((INDEX(Historical!$C$7:$C$1439,MATCH(B635,Historical!$B$7:$B$1446,0))/INDEX(Historical!$H$7:$H$1432,MATCH(B635,Historical!$B$7:$B$1446,0)))^(1/5)-1)*100)</f>
        <v>5.2082908223901825</v>
      </c>
      <c r="V635" s="761">
        <f>IF(INDEX(Historical!$O$7:$O$1432,MATCH(B635,Historical!$B$7:$B$1446,0))=0,"n/a",((INDEX(Historical!$C$7:$C$1439,MATCH(B635,Historical!$B$7:$B$1446,0))/INDEX(Historical!$O$7:$O$1432,MATCH(B635,Historical!$B$7:$B$1446,0)))^(1/10)-1)*100)</f>
        <v>3.8820494608564404</v>
      </c>
      <c r="W635" s="762">
        <f t="shared" si="158"/>
        <v>1.3416343286984171</v>
      </c>
      <c r="X635" s="763">
        <f t="shared" si="159"/>
        <v>0.44138057816865955</v>
      </c>
      <c r="Y635" s="927"/>
      <c r="Z635" s="704">
        <f t="shared" si="160"/>
        <v>61.181434599156113</v>
      </c>
      <c r="AA635" s="937">
        <f t="shared" si="161"/>
        <v>21.873417721518987</v>
      </c>
      <c r="AB635" s="641">
        <v>12</v>
      </c>
      <c r="AC635" s="918">
        <v>2.37</v>
      </c>
      <c r="AD635" s="918">
        <v>4.46</v>
      </c>
      <c r="AE635" s="918">
        <v>2.3199999999999998</v>
      </c>
      <c r="AF635" s="918">
        <v>1.85</v>
      </c>
      <c r="AG635" s="918">
        <v>8.6</v>
      </c>
      <c r="AH635" s="918">
        <v>3.6999999999999997</v>
      </c>
      <c r="AI635" s="918">
        <v>5</v>
      </c>
      <c r="AJ635" s="918">
        <v>11.799999999999999</v>
      </c>
      <c r="AK635" s="918">
        <v>4.9000000000000004</v>
      </c>
      <c r="AL635" s="930">
        <v>4620</v>
      </c>
      <c r="AM635" s="924">
        <v>0.2</v>
      </c>
      <c r="AN635" s="918">
        <v>0.99</v>
      </c>
      <c r="AO635" s="804">
        <f t="shared" si="162"/>
        <v>-13.868058997894236</v>
      </c>
      <c r="AP635" s="805">
        <f t="shared" si="163"/>
        <v>8.0053587236247505</v>
      </c>
      <c r="AQ635" s="938">
        <f t="shared" si="164"/>
        <v>34.107457386165805</v>
      </c>
      <c r="AR635" s="704">
        <f>INDEX(Historical!$C$7:$C$1439,MATCH(B635,Historical!$B$7:$B$1446,0))*IF(AH635="n/a",1.03,IF(AH635&lt;0,1.01,IF(AH635&gt;10,1.1,(1+AH635/100))))</f>
        <v>1.456985</v>
      </c>
      <c r="AS635" s="937">
        <f t="shared" si="165"/>
        <v>1.52983425</v>
      </c>
      <c r="AT635" s="937">
        <f t="shared" si="171"/>
        <v>1.6047961282499998</v>
      </c>
      <c r="AU635" s="937">
        <f t="shared" si="171"/>
        <v>1.6834311385342497</v>
      </c>
      <c r="AV635" s="937">
        <f t="shared" si="171"/>
        <v>1.765919264322428</v>
      </c>
      <c r="AW635" s="704">
        <f t="shared" si="166"/>
        <v>8.0409657811066761</v>
      </c>
      <c r="AX635" s="812">
        <f t="shared" si="167"/>
        <v>15.51112226293726</v>
      </c>
      <c r="AY635" s="997">
        <v>0.28999999999999998</v>
      </c>
      <c r="AZ635" s="924">
        <v>32.31</v>
      </c>
      <c r="BA635" s="924">
        <v>-1.44</v>
      </c>
      <c r="BB635" s="924">
        <v>4.7</v>
      </c>
      <c r="BC635" s="924">
        <v>11.129999999999999</v>
      </c>
      <c r="BE635" s="666">
        <v>2006</v>
      </c>
      <c r="BF635" s="948" t="e">
        <f>#VALUE!</f>
        <v>#VALUE!</v>
      </c>
      <c r="BG635" s="933">
        <v>2.7</v>
      </c>
    </row>
    <row r="636" spans="1:59" ht="11.25" customHeight="1" x14ac:dyDescent="0.2">
      <c r="A636" s="537" t="s">
        <v>1583</v>
      </c>
      <c r="B636" s="927" t="s">
        <v>1584</v>
      </c>
      <c r="C636" s="994" t="s">
        <v>4227</v>
      </c>
      <c r="D636" s="994" t="s">
        <v>4363</v>
      </c>
      <c r="E636" s="794">
        <v>7</v>
      </c>
      <c r="F636" s="526">
        <v>681</v>
      </c>
      <c r="G636" s="526" t="s">
        <v>106</v>
      </c>
      <c r="H636" s="526" t="s">
        <v>106</v>
      </c>
      <c r="I636" s="926">
        <v>69.94</v>
      </c>
      <c r="J636" s="704">
        <f t="shared" si="155"/>
        <v>0.97226193880468981</v>
      </c>
      <c r="K636" s="929">
        <v>0.17</v>
      </c>
      <c r="L636" s="641">
        <v>4</v>
      </c>
      <c r="M636" s="695">
        <f t="shared" si="156"/>
        <v>0.68</v>
      </c>
      <c r="N636" s="923" t="s">
        <v>320</v>
      </c>
      <c r="O636" s="797">
        <v>0.16</v>
      </c>
      <c r="P636" s="917">
        <v>43523</v>
      </c>
      <c r="Q636" s="917">
        <v>43553</v>
      </c>
      <c r="R636" s="695">
        <f t="shared" si="157"/>
        <v>6.2500000000000053</v>
      </c>
      <c r="S636" s="761">
        <f>IF(INDEX(Historical!$D$7:$D$1439,MATCH(B636,Historical!$B$7:$B$1446,0))=0,"n/a",(INDEX(Historical!$C$7:$C$1439,MATCH(B636,Historical!$B$7:$B$1446,0))/INDEX(Historical!$D$7:$D$1439,MATCH(B636,Historical!$B$7:$B$1446,0))-1)*100)</f>
        <v>14.285714285714279</v>
      </c>
      <c r="T636" s="761">
        <f>IF(INDEX(Historical!$F$7:$F$1432,MATCH(B636,Historical!$B$7:$B$1446,0))=0,"n/a",((INDEX(Historical!$C$7:$C$1439,MATCH(B636,Historical!$B$7:$B$1446,0))/INDEX(Historical!$F$7:$F$1432,MATCH(B636,Historical!$B$7:$B$1446,0)))^(1/3)-1)*100)</f>
        <v>10.064241629820891</v>
      </c>
      <c r="U636" s="761">
        <f>IF(INDEX(Historical!$H$7:$H$1432,MATCH(B636,Historical!$B$7:$B$1446,0))=0,"n/a",((INDEX(Historical!$C$7:$C$1439,MATCH(B636,Historical!$B$7:$B$1446,0))/INDEX(Historical!$H$7:$H$1432,MATCH(B636,Historical!$B$7:$B$1446,0)))^(1/5)-1)*100)</f>
        <v>14.869835499703509</v>
      </c>
      <c r="V636" s="761">
        <f>IF(INDEX(Historical!$O$7:$O$1432,MATCH(B636,Historical!$B$7:$B$1446,0))=0,"n/a",((INDEX(Historical!$C$7:$C$1439,MATCH(B636,Historical!$B$7:$B$1446,0))/INDEX(Historical!$O$7:$O$1432,MATCH(B636,Historical!$B$7:$B$1446,0)))^(1/10)-1)*100)</f>
        <v>38.300578436247832</v>
      </c>
      <c r="W636" s="762">
        <f t="shared" si="158"/>
        <v>0.38824049418613044</v>
      </c>
      <c r="X636" s="763">
        <f t="shared" si="159"/>
        <v>12.391529583086259</v>
      </c>
      <c r="Y636" s="708"/>
      <c r="Z636" s="704">
        <f t="shared" si="160"/>
        <v>34</v>
      </c>
      <c r="AA636" s="937">
        <f t="shared" si="161"/>
        <v>34.97</v>
      </c>
      <c r="AB636" s="641">
        <v>12</v>
      </c>
      <c r="AC636" s="918">
        <v>2</v>
      </c>
      <c r="AD636" s="918">
        <v>4.8099999999999996</v>
      </c>
      <c r="AE636" s="918">
        <v>5.0999999999999996</v>
      </c>
      <c r="AF636" s="918">
        <v>3.87</v>
      </c>
      <c r="AG636" s="918">
        <v>13.200000000000001</v>
      </c>
      <c r="AH636" s="918">
        <v>-6.2</v>
      </c>
      <c r="AI636" s="918">
        <v>31.47</v>
      </c>
      <c r="AJ636" s="918">
        <v>1.2</v>
      </c>
      <c r="AK636" s="918">
        <v>7.26</v>
      </c>
      <c r="AL636" s="930">
        <v>2120</v>
      </c>
      <c r="AM636" s="924">
        <v>2.9000000000000004</v>
      </c>
      <c r="AN636" s="918">
        <v>0</v>
      </c>
      <c r="AO636" s="804">
        <f t="shared" si="162"/>
        <v>-19.127902561491801</v>
      </c>
      <c r="AP636" s="805">
        <f t="shared" si="163"/>
        <v>15.842097438508199</v>
      </c>
      <c r="AQ636" s="938">
        <f t="shared" si="164"/>
        <v>145.25170743544274</v>
      </c>
      <c r="AR636" s="704">
        <f>INDEX(Historical!$C$7:$C$1439,MATCH(B636,Historical!$B$7:$B$1446,0))*IF(AH636="n/a",1.03,IF(AH636&lt;0,1.01,IF(AH636&gt;10,1.1,(1+AH636/100))))</f>
        <v>0.64639999999999997</v>
      </c>
      <c r="AS636" s="937">
        <f t="shared" si="165"/>
        <v>0.71104000000000001</v>
      </c>
      <c r="AT636" s="937">
        <f t="shared" si="171"/>
        <v>0.76266150399999999</v>
      </c>
      <c r="AU636" s="937">
        <f t="shared" si="171"/>
        <v>0.81803072919039999</v>
      </c>
      <c r="AV636" s="937">
        <f t="shared" si="171"/>
        <v>0.87741976012962297</v>
      </c>
      <c r="AW636" s="704">
        <f t="shared" si="166"/>
        <v>3.8155519933200228</v>
      </c>
      <c r="AX636" s="812">
        <f t="shared" si="167"/>
        <v>5.4554646744638591</v>
      </c>
      <c r="AY636" s="997">
        <v>1.05</v>
      </c>
      <c r="AZ636" s="924">
        <v>47.71</v>
      </c>
      <c r="BA636" s="924">
        <v>-13.120000000000001</v>
      </c>
      <c r="BB636" s="924">
        <v>0.66</v>
      </c>
      <c r="BC636" s="924">
        <v>4.3</v>
      </c>
      <c r="BE636" s="666">
        <v>2013</v>
      </c>
      <c r="BF636" s="948" t="e">
        <f>#VALUE!</f>
        <v>#VALUE!</v>
      </c>
      <c r="BG636" s="933">
        <v>11.700000000000001</v>
      </c>
    </row>
    <row r="637" spans="1:59" s="840" customFormat="1" ht="11.25" customHeight="1" x14ac:dyDescent="0.2">
      <c r="A637" s="699" t="s">
        <v>1567</v>
      </c>
      <c r="B637" s="848" t="s">
        <v>1568</v>
      </c>
      <c r="C637" s="994" t="s">
        <v>108</v>
      </c>
      <c r="D637" s="994" t="s">
        <v>4376</v>
      </c>
      <c r="E637" s="820">
        <v>7</v>
      </c>
      <c r="F637" s="526">
        <v>636</v>
      </c>
      <c r="G637" s="1151" t="s">
        <v>106</v>
      </c>
      <c r="H637" s="1151" t="s">
        <v>106</v>
      </c>
      <c r="I637" s="821">
        <v>31.5</v>
      </c>
      <c r="J637" s="822">
        <f t="shared" si="155"/>
        <v>1.5873015873015872</v>
      </c>
      <c r="K637" s="823">
        <v>0.125</v>
      </c>
      <c r="L637" s="824">
        <v>4</v>
      </c>
      <c r="M637" s="825">
        <f t="shared" si="156"/>
        <v>0.5</v>
      </c>
      <c r="N637" s="826" t="s">
        <v>1004</v>
      </c>
      <c r="O637" s="827">
        <v>0.11</v>
      </c>
      <c r="P637" s="828">
        <v>43455</v>
      </c>
      <c r="Q637" s="828">
        <v>43441</v>
      </c>
      <c r="R637" s="825">
        <f t="shared" si="157"/>
        <v>13.636363636363635</v>
      </c>
      <c r="S637" s="761">
        <f>IF(INDEX(Historical!$D$7:$D$1439,MATCH(B637,Historical!$B$7:$B$1446,0))=0,"n/a",(INDEX(Historical!$C$7:$C$1439,MATCH(B637,Historical!$B$7:$B$1446,0))/INDEX(Historical!$D$7:$D$1439,MATCH(B637,Historical!$B$7:$B$1446,0))-1)*100)</f>
        <v>11.250000000000004</v>
      </c>
      <c r="T637" s="761">
        <f>IF(INDEX(Historical!$F$7:$F$1432,MATCH(B637,Historical!$B$7:$B$1446,0))=0,"n/a",((INDEX(Historical!$C$7:$C$1439,MATCH(B637,Historical!$B$7:$B$1446,0))/INDEX(Historical!$F$7:$F$1432,MATCH(B637,Historical!$B$7:$B$1446,0)))^(1/3)-1)*100)</f>
        <v>9.3856532240373269</v>
      </c>
      <c r="U637" s="761">
        <f>IF(INDEX(Historical!$H$7:$H$1432,MATCH(B637,Historical!$B$7:$B$1446,0))=0,"n/a",((INDEX(Historical!$C$7:$C$1439,MATCH(B637,Historical!$B$7:$B$1446,0))/INDEX(Historical!$H$7:$H$1432,MATCH(B637,Historical!$B$7:$B$1446,0)))^(1/5)-1)*100)</f>
        <v>14.613427058925254</v>
      </c>
      <c r="V637" s="761">
        <f>IF(INDEX(Historical!$O$7:$O$1432,MATCH(B637,Historical!$B$7:$B$1446,0))=0,"n/a",((INDEX(Historical!$C$7:$C$1439,MATCH(B637,Historical!$B$7:$B$1446,0))/INDEX(Historical!$O$7:$O$1432,MATCH(B637,Historical!$B$7:$B$1446,0)))^(1/10)-1)*100)</f>
        <v>-2.9443380282872189</v>
      </c>
      <c r="W637" s="829" t="str">
        <f t="shared" si="158"/>
        <v>n/a</v>
      </c>
      <c r="X637" s="830" t="str">
        <f t="shared" si="159"/>
        <v>n/a</v>
      </c>
      <c r="Y637" s="845"/>
      <c r="Z637" s="822" t="str">
        <f t="shared" si="160"/>
        <v>n/a</v>
      </c>
      <c r="AA637" s="832" t="str">
        <f t="shared" si="161"/>
        <v>n/a</v>
      </c>
      <c r="AB637" s="824">
        <v>12</v>
      </c>
      <c r="AC637" s="833" t="s">
        <v>137</v>
      </c>
      <c r="AD637" s="833" t="s">
        <v>137</v>
      </c>
      <c r="AE637" s="833" t="s">
        <v>137</v>
      </c>
      <c r="AF637" s="833" t="s">
        <v>137</v>
      </c>
      <c r="AG637" s="833" t="s">
        <v>137</v>
      </c>
      <c r="AH637" s="833" t="s">
        <v>137</v>
      </c>
      <c r="AI637" s="833" t="s">
        <v>137</v>
      </c>
      <c r="AJ637" s="833" t="s">
        <v>137</v>
      </c>
      <c r="AK637" s="833" t="s">
        <v>137</v>
      </c>
      <c r="AL637" s="834" t="s">
        <v>137</v>
      </c>
      <c r="AM637" s="835" t="s">
        <v>137</v>
      </c>
      <c r="AN637" s="833" t="s">
        <v>137</v>
      </c>
      <c r="AO637" s="836" t="str">
        <f t="shared" si="162"/>
        <v>n/a</v>
      </c>
      <c r="AP637" s="837">
        <f t="shared" si="163"/>
        <v>16.200728646226842</v>
      </c>
      <c r="AQ637" s="838" t="str">
        <f t="shared" si="164"/>
        <v>n/a</v>
      </c>
      <c r="AR637" s="704">
        <f>INDEX(Historical!$C$7:$C$1439,MATCH(B637,Historical!$B$7:$B$1446,0))*IF(AH637="n/a",1.03,IF(AH637&lt;0,1.01,IF(AH637&gt;10,1.1,(1+AH637/100))))</f>
        <v>0.45835000000000004</v>
      </c>
      <c r="AS637" s="832">
        <f t="shared" si="165"/>
        <v>0.47210050000000003</v>
      </c>
      <c r="AT637" s="832">
        <f t="shared" si="171"/>
        <v>0.48626351500000004</v>
      </c>
      <c r="AU637" s="832">
        <f t="shared" si="171"/>
        <v>0.50085142045000008</v>
      </c>
      <c r="AV637" s="832">
        <f t="shared" si="171"/>
        <v>0.51587696306350006</v>
      </c>
      <c r="AW637" s="822">
        <f t="shared" si="166"/>
        <v>2.4334423985135003</v>
      </c>
      <c r="AX637" s="839">
        <f t="shared" si="167"/>
        <v>7.7252139635349213</v>
      </c>
      <c r="AY637" s="998" t="s">
        <v>137</v>
      </c>
      <c r="AZ637" s="835" t="s">
        <v>137</v>
      </c>
      <c r="BA637" s="835" t="s">
        <v>137</v>
      </c>
      <c r="BB637" s="835" t="s">
        <v>137</v>
      </c>
      <c r="BC637" s="835" t="s">
        <v>137</v>
      </c>
      <c r="BD637" s="964" t="s">
        <v>4301</v>
      </c>
      <c r="BE637" s="666">
        <v>2012</v>
      </c>
      <c r="BF637" s="948" t="e">
        <f>#VALUE!</f>
        <v>#VALUE!</v>
      </c>
      <c r="BG637" s="895" t="s">
        <v>137</v>
      </c>
    </row>
    <row r="638" spans="1:59" ht="11.25" customHeight="1" x14ac:dyDescent="0.2">
      <c r="A638" s="537" t="s">
        <v>321</v>
      </c>
      <c r="B638" s="927" t="s">
        <v>322</v>
      </c>
      <c r="C638" s="994" t="s">
        <v>123</v>
      </c>
      <c r="D638" s="994" t="s">
        <v>4208</v>
      </c>
      <c r="E638" s="794">
        <v>47</v>
      </c>
      <c r="F638" s="526">
        <v>37</v>
      </c>
      <c r="G638" s="526" t="s">
        <v>37</v>
      </c>
      <c r="H638" s="526" t="s">
        <v>115</v>
      </c>
      <c r="I638" s="918">
        <v>112.87</v>
      </c>
      <c r="J638" s="704">
        <f t="shared" si="155"/>
        <v>1.7010720297687603</v>
      </c>
      <c r="K638" s="929">
        <v>0.48</v>
      </c>
      <c r="L638" s="641">
        <v>4</v>
      </c>
      <c r="M638" s="695">
        <f t="shared" si="156"/>
        <v>1.92</v>
      </c>
      <c r="N638" s="923" t="s">
        <v>111</v>
      </c>
      <c r="O638" s="797">
        <v>0.45</v>
      </c>
      <c r="P638" s="917">
        <v>43321</v>
      </c>
      <c r="Q638" s="917">
        <v>43355</v>
      </c>
      <c r="R638" s="695">
        <f t="shared" si="157"/>
        <v>6.6666666666666599</v>
      </c>
      <c r="S638" s="761">
        <f>IF(INDEX(Historical!$D$7:$D$1439,MATCH(B638,Historical!$B$7:$B$1446,0))=0,"n/a",(INDEX(Historical!$C$7:$C$1439,MATCH(B638,Historical!$B$7:$B$1446,0))/INDEX(Historical!$D$7:$D$1439,MATCH(B638,Historical!$B$7:$B$1446,0))-1)*100)</f>
        <v>9.4117647058823408</v>
      </c>
      <c r="T638" s="761">
        <f>IF(INDEX(Historical!$F$7:$F$1432,MATCH(B638,Historical!$B$7:$B$1446,0))=0,"n/a",((INDEX(Historical!$C$7:$C$1439,MATCH(B638,Historical!$B$7:$B$1446,0))/INDEX(Historical!$F$7:$F$1432,MATCH(B638,Historical!$B$7:$B$1446,0)))^(1/3)-1)*100)</f>
        <v>9.5432196662554869</v>
      </c>
      <c r="U638" s="761">
        <f>IF(INDEX(Historical!$H$7:$H$1432,MATCH(B638,Historical!$B$7:$B$1446,0))=0,"n/a",((INDEX(Historical!$C$7:$C$1439,MATCH(B638,Historical!$B$7:$B$1446,0))/INDEX(Historical!$H$7:$H$1432,MATCH(B638,Historical!$B$7:$B$1446,0)))^(1/5)-1)*100)</f>
        <v>8.9796765975817205</v>
      </c>
      <c r="V638" s="761">
        <f>IF(INDEX(Historical!$O$7:$O$1432,MATCH(B638,Historical!$B$7:$B$1446,0))=0,"n/a",((INDEX(Historical!$C$7:$C$1439,MATCH(B638,Historical!$B$7:$B$1446,0))/INDEX(Historical!$O$7:$O$1432,MATCH(B638,Historical!$B$7:$B$1446,0)))^(1/10)-1)*100)</f>
        <v>5.9350474316304691</v>
      </c>
      <c r="W638" s="762">
        <f t="shared" si="158"/>
        <v>1.5129915474179849</v>
      </c>
      <c r="X638" s="763">
        <f t="shared" si="159"/>
        <v>0.70706114941588349</v>
      </c>
      <c r="Y638" s="718"/>
      <c r="Z638" s="704">
        <f t="shared" si="160"/>
        <v>35.955056179775283</v>
      </c>
      <c r="AA638" s="937">
        <f t="shared" si="161"/>
        <v>21.13670411985019</v>
      </c>
      <c r="AB638" s="641">
        <v>12</v>
      </c>
      <c r="AC638" s="918">
        <v>5.34</v>
      </c>
      <c r="AD638" s="918">
        <v>2.42</v>
      </c>
      <c r="AE638" s="918">
        <v>1.83</v>
      </c>
      <c r="AF638" s="918">
        <v>5.81</v>
      </c>
      <c r="AG638" s="918">
        <v>26.8</v>
      </c>
      <c r="AH638" s="918">
        <v>-8.4</v>
      </c>
      <c r="AI638" s="918">
        <v>10.530000000000001</v>
      </c>
      <c r="AJ638" s="918">
        <v>12.7</v>
      </c>
      <c r="AK638" s="918">
        <v>8.76</v>
      </c>
      <c r="AL638" s="930">
        <v>28140</v>
      </c>
      <c r="AM638" s="924">
        <v>0.1</v>
      </c>
      <c r="AN638" s="918">
        <v>1.08</v>
      </c>
      <c r="AO638" s="804">
        <f t="shared" si="162"/>
        <v>-10.45595549249971</v>
      </c>
      <c r="AP638" s="805">
        <f t="shared" si="163"/>
        <v>10.68074862735048</v>
      </c>
      <c r="AQ638" s="938">
        <f t="shared" si="164"/>
        <v>133.62291643332668</v>
      </c>
      <c r="AR638" s="704">
        <f>INDEX(Historical!$C$7:$C$1439,MATCH(B638,Historical!$B$7:$B$1446,0))*IF(AH638="n/a",1.03,IF(AH638&lt;0,1.01,IF(AH638&gt;10,1.1,(1+AH638/100))))</f>
        <v>1.8786</v>
      </c>
      <c r="AS638" s="937">
        <f t="shared" si="165"/>
        <v>2.0664600000000002</v>
      </c>
      <c r="AT638" s="937">
        <f t="shared" si="171"/>
        <v>2.247481896</v>
      </c>
      <c r="AU638" s="937">
        <f t="shared" si="171"/>
        <v>2.4443613100896</v>
      </c>
      <c r="AV638" s="937">
        <f t="shared" si="171"/>
        <v>2.6584873608534485</v>
      </c>
      <c r="AW638" s="704">
        <f t="shared" si="166"/>
        <v>11.295390566943048</v>
      </c>
      <c r="AX638" s="812">
        <f t="shared" si="167"/>
        <v>10.00743383267746</v>
      </c>
      <c r="AY638" s="997">
        <v>1.18</v>
      </c>
      <c r="AZ638" s="924">
        <v>19.600000000000001</v>
      </c>
      <c r="BA638" s="924">
        <v>-3.3099999999999996</v>
      </c>
      <c r="BB638" s="924">
        <v>4.26</v>
      </c>
      <c r="BC638" s="924">
        <v>6.0699999999999994</v>
      </c>
      <c r="BE638" s="666">
        <v>1972</v>
      </c>
      <c r="BF638" s="948" t="e">
        <f>#VALUE!</f>
        <v>#VALUE!</v>
      </c>
      <c r="BG638" s="933">
        <v>7.9</v>
      </c>
    </row>
    <row r="639" spans="1:59" ht="11.25" customHeight="1" x14ac:dyDescent="0.2">
      <c r="A639" s="611" t="s">
        <v>743</v>
      </c>
      <c r="B639" s="927" t="s">
        <v>744</v>
      </c>
      <c r="C639" s="994" t="s">
        <v>131</v>
      </c>
      <c r="D639" s="994" t="s">
        <v>4366</v>
      </c>
      <c r="E639" s="794">
        <v>18</v>
      </c>
      <c r="F639" s="526">
        <v>182</v>
      </c>
      <c r="G639" s="526" t="s">
        <v>37</v>
      </c>
      <c r="H639" s="526" t="s">
        <v>37</v>
      </c>
      <c r="I639" s="926">
        <v>31.74</v>
      </c>
      <c r="J639" s="704">
        <f t="shared" si="155"/>
        <v>5.1984877126654059</v>
      </c>
      <c r="K639" s="929">
        <v>0.41249999999999998</v>
      </c>
      <c r="L639" s="641">
        <v>4</v>
      </c>
      <c r="M639" s="695">
        <f t="shared" si="156"/>
        <v>1.65</v>
      </c>
      <c r="N639" s="923" t="s">
        <v>164</v>
      </c>
      <c r="O639" s="797">
        <v>0.41</v>
      </c>
      <c r="P639" s="917">
        <v>43531</v>
      </c>
      <c r="Q639" s="917">
        <v>43556</v>
      </c>
      <c r="R639" s="695">
        <f t="shared" si="157"/>
        <v>0.60975609756097615</v>
      </c>
      <c r="S639" s="761">
        <f>IF(INDEX(Historical!$D$7:$D$1439,MATCH(B639,Historical!$B$7:$B$1446,0))=0,"n/a",(INDEX(Historical!$C$7:$C$1439,MATCH(B639,Historical!$B$7:$B$1446,0))/INDEX(Historical!$D$7:$D$1439,MATCH(B639,Historical!$B$7:$B$1446,0))-1)*100)</f>
        <v>3.833865814696491</v>
      </c>
      <c r="T639" s="761">
        <f>IF(INDEX(Historical!$F$7:$F$1432,MATCH(B639,Historical!$B$7:$B$1446,0))=0,"n/a",((INDEX(Historical!$C$7:$C$1439,MATCH(B639,Historical!$B$7:$B$1446,0))/INDEX(Historical!$F$7:$F$1432,MATCH(B639,Historical!$B$7:$B$1446,0)))^(1/3)-1)*100)</f>
        <v>2.818372270192615</v>
      </c>
      <c r="U639" s="761">
        <f>IF(INDEX(Historical!$H$7:$H$1432,MATCH(B639,Historical!$B$7:$B$1446,0))=0,"n/a",((INDEX(Historical!$C$7:$C$1439,MATCH(B639,Historical!$B$7:$B$1446,0))/INDEX(Historical!$H$7:$H$1432,MATCH(B639,Historical!$B$7:$B$1446,0)))^(1/5)-1)*100)</f>
        <v>3.5208440573418098</v>
      </c>
      <c r="V639" s="761">
        <f>IF(INDEX(Historical!$O$7:$O$1432,MATCH(B639,Historical!$B$7:$B$1446,0))=0,"n/a",((INDEX(Historical!$C$7:$C$1439,MATCH(B639,Historical!$B$7:$B$1446,0))/INDEX(Historical!$O$7:$O$1432,MATCH(B639,Historical!$B$7:$B$1446,0)))^(1/10)-1)*100)</f>
        <v>2.6741776967489139</v>
      </c>
      <c r="W639" s="762">
        <f t="shared" si="158"/>
        <v>1.3166081153179223</v>
      </c>
      <c r="X639" s="763">
        <f t="shared" si="159"/>
        <v>0.78240979052040216</v>
      </c>
      <c r="Y639" s="928"/>
      <c r="Z639" s="704">
        <f t="shared" si="160"/>
        <v>63.953488372093013</v>
      </c>
      <c r="AA639" s="937">
        <f t="shared" si="161"/>
        <v>12.302325581395348</v>
      </c>
      <c r="AB639" s="641">
        <v>12</v>
      </c>
      <c r="AC639" s="918">
        <v>2.58</v>
      </c>
      <c r="AD639" s="918">
        <v>3.43</v>
      </c>
      <c r="AE639" s="920">
        <v>2.95</v>
      </c>
      <c r="AF639" s="918">
        <v>1.96</v>
      </c>
      <c r="AG639" s="918">
        <v>15.9</v>
      </c>
      <c r="AH639" s="918">
        <v>22.3</v>
      </c>
      <c r="AI639" s="918">
        <v>4.4799999999999995</v>
      </c>
      <c r="AJ639" s="918">
        <v>4.5</v>
      </c>
      <c r="AK639" s="918">
        <v>3.5900000000000003</v>
      </c>
      <c r="AL639" s="930">
        <v>22960</v>
      </c>
      <c r="AM639" s="924">
        <v>0.21</v>
      </c>
      <c r="AN639" s="918">
        <v>1.89</v>
      </c>
      <c r="AO639" s="804">
        <f t="shared" si="162"/>
        <v>-3.5829938113881319</v>
      </c>
      <c r="AP639" s="805">
        <f t="shared" si="163"/>
        <v>8.7193317700072157</v>
      </c>
      <c r="AQ639" s="938">
        <f t="shared" si="164"/>
        <v>3.5214591592484634</v>
      </c>
      <c r="AR639" s="704">
        <f>INDEX(Historical!$C$7:$C$1439,MATCH(B639,Historical!$B$7:$B$1446,0))*IF(AH639="n/a",1.03,IF(AH639&lt;0,1.01,IF(AH639&gt;10,1.1,(1+AH639/100))))</f>
        <v>1.7875000000000001</v>
      </c>
      <c r="AS639" s="937">
        <f t="shared" si="165"/>
        <v>1.86758</v>
      </c>
      <c r="AT639" s="937">
        <f t="shared" si="171"/>
        <v>1.9346261220000001</v>
      </c>
      <c r="AU639" s="937">
        <f t="shared" si="171"/>
        <v>2.0040791997798002</v>
      </c>
      <c r="AV639" s="937">
        <f t="shared" si="171"/>
        <v>2.0760256430518953</v>
      </c>
      <c r="AW639" s="704">
        <f t="shared" si="166"/>
        <v>9.6698109648316954</v>
      </c>
      <c r="AX639" s="812">
        <f t="shared" si="167"/>
        <v>30.465693020893813</v>
      </c>
      <c r="AY639" s="997">
        <v>0.59</v>
      </c>
      <c r="AZ639" s="924">
        <v>25.45</v>
      </c>
      <c r="BA639" s="924">
        <v>-3.4799999999999995</v>
      </c>
      <c r="BB639" s="924">
        <v>0.8</v>
      </c>
      <c r="BC639" s="924">
        <v>5.6800000000000006</v>
      </c>
      <c r="BE639" s="666">
        <v>2002</v>
      </c>
      <c r="BF639" s="948" t="e">
        <f>#VALUE!</f>
        <v>#VALUE!</v>
      </c>
      <c r="BG639" s="933">
        <v>4.3</v>
      </c>
    </row>
    <row r="640" spans="1:59" ht="11.25" customHeight="1" x14ac:dyDescent="0.2">
      <c r="A640" s="611" t="s">
        <v>1557</v>
      </c>
      <c r="B640" s="927" t="s">
        <v>1558</v>
      </c>
      <c r="C640" s="994" t="s">
        <v>108</v>
      </c>
      <c r="D640" s="994" t="s">
        <v>4376</v>
      </c>
      <c r="E640" s="794">
        <v>7</v>
      </c>
      <c r="F640" s="526">
        <v>637</v>
      </c>
      <c r="G640" s="526" t="s">
        <v>106</v>
      </c>
      <c r="H640" s="526" t="s">
        <v>106</v>
      </c>
      <c r="I640" s="926">
        <v>67.12</v>
      </c>
      <c r="J640" s="704">
        <f t="shared" si="155"/>
        <v>3.1585220500595943</v>
      </c>
      <c r="K640" s="929">
        <v>0.53</v>
      </c>
      <c r="L640" s="641">
        <v>4</v>
      </c>
      <c r="M640" s="695">
        <f t="shared" si="156"/>
        <v>2.12</v>
      </c>
      <c r="N640" s="923" t="s">
        <v>152</v>
      </c>
      <c r="O640" s="797">
        <v>0.51</v>
      </c>
      <c r="P640" s="917">
        <v>43425</v>
      </c>
      <c r="Q640" s="917">
        <v>43448</v>
      </c>
      <c r="R640" s="695">
        <f t="shared" si="157"/>
        <v>3.9215686274509838</v>
      </c>
      <c r="S640" s="761">
        <f>IF(INDEX(Historical!$D$7:$D$1439,MATCH(B640,Historical!$B$7:$B$1446,0))=0,"n/a",(INDEX(Historical!$C$7:$C$1439,MATCH(B640,Historical!$B$7:$B$1446,0))/INDEX(Historical!$D$7:$D$1439,MATCH(B640,Historical!$B$7:$B$1446,0))-1)*100)</f>
        <v>5.1546391752577359</v>
      </c>
      <c r="T640" s="761">
        <f>IF(INDEX(Historical!$F$7:$F$1432,MATCH(B640,Historical!$B$7:$B$1446,0))=0,"n/a",((INDEX(Historical!$C$7:$C$1439,MATCH(B640,Historical!$B$7:$B$1446,0))/INDEX(Historical!$F$7:$F$1432,MATCH(B640,Historical!$B$7:$B$1446,0)))^(1/3)-1)*100)</f>
        <v>7.5879871950279343</v>
      </c>
      <c r="U640" s="761">
        <f>IF(INDEX(Historical!$H$7:$H$1432,MATCH(B640,Historical!$B$7:$B$1446,0))=0,"n/a",((INDEX(Historical!$C$7:$C$1439,MATCH(B640,Historical!$B$7:$B$1446,0))/INDEX(Historical!$H$7:$H$1432,MATCH(B640,Historical!$B$7:$B$1446,0)))^(1/5)-1)*100)</f>
        <v>9.7961838602559368</v>
      </c>
      <c r="V640" s="761" t="str">
        <f>IF(INDEX(Historical!$O$7:$O$1432,MATCH(B640,Historical!$B$7:$B$1446,0))=0,"n/a",((INDEX(Historical!$C$7:$C$1439,MATCH(B640,Historical!$B$7:$B$1446,0))/INDEX(Historical!$O$7:$O$1432,MATCH(B640,Historical!$B$7:$B$1446,0)))^(1/10)-1)*100)</f>
        <v>n/a</v>
      </c>
      <c r="W640" s="762" t="str">
        <f t="shared" si="158"/>
        <v>n/a</v>
      </c>
      <c r="X640" s="763" t="str">
        <f t="shared" si="159"/>
        <v>n/a</v>
      </c>
      <c r="Y640" s="713"/>
      <c r="Z640" s="704" t="str">
        <f t="shared" si="160"/>
        <v>n/a</v>
      </c>
      <c r="AA640" s="937" t="str">
        <f t="shared" si="161"/>
        <v>n/a</v>
      </c>
      <c r="AB640" s="641">
        <v>12</v>
      </c>
      <c r="AC640" s="918" t="s">
        <v>137</v>
      </c>
      <c r="AD640" s="918" t="s">
        <v>137</v>
      </c>
      <c r="AE640" s="918" t="s">
        <v>137</v>
      </c>
      <c r="AF640" s="918" t="s">
        <v>137</v>
      </c>
      <c r="AG640" s="918" t="s">
        <v>137</v>
      </c>
      <c r="AH640" s="918" t="s">
        <v>137</v>
      </c>
      <c r="AI640" s="918" t="s">
        <v>137</v>
      </c>
      <c r="AJ640" s="918" t="s">
        <v>137</v>
      </c>
      <c r="AK640" s="918" t="s">
        <v>137</v>
      </c>
      <c r="AL640" s="930" t="s">
        <v>137</v>
      </c>
      <c r="AM640" s="924" t="s">
        <v>137</v>
      </c>
      <c r="AN640" s="918" t="s">
        <v>137</v>
      </c>
      <c r="AO640" s="804" t="str">
        <f t="shared" si="162"/>
        <v>n/a</v>
      </c>
      <c r="AP640" s="805">
        <f t="shared" si="163"/>
        <v>12.954705910315532</v>
      </c>
      <c r="AQ640" s="938" t="str">
        <f t="shared" si="164"/>
        <v>n/a</v>
      </c>
      <c r="AR640" s="704">
        <f>INDEX(Historical!$C$7:$C$1439,MATCH(B640,Historical!$B$7:$B$1446,0))*IF(AH640="n/a",1.03,IF(AH640&lt;0,1.01,IF(AH640&gt;10,1.1,(1+AH640/100))))</f>
        <v>2.1012</v>
      </c>
      <c r="AS640" s="937">
        <f t="shared" si="165"/>
        <v>2.1642359999999998</v>
      </c>
      <c r="AT640" s="937">
        <f t="shared" si="171"/>
        <v>2.2291630799999997</v>
      </c>
      <c r="AU640" s="937">
        <f t="shared" si="171"/>
        <v>2.2960379723999997</v>
      </c>
      <c r="AV640" s="937">
        <f t="shared" si="171"/>
        <v>2.3649191115719996</v>
      </c>
      <c r="AW640" s="704">
        <f t="shared" si="166"/>
        <v>11.155556163971998</v>
      </c>
      <c r="AX640" s="812">
        <f t="shared" si="167"/>
        <v>16.620316096501782</v>
      </c>
      <c r="AY640" s="997" t="s">
        <v>137</v>
      </c>
      <c r="AZ640" s="924" t="s">
        <v>137</v>
      </c>
      <c r="BA640" s="924" t="s">
        <v>137</v>
      </c>
      <c r="BB640" s="924" t="s">
        <v>137</v>
      </c>
      <c r="BC640" s="924" t="s">
        <v>137</v>
      </c>
      <c r="BD640" s="963" t="s">
        <v>4301</v>
      </c>
      <c r="BE640" s="666">
        <v>2012</v>
      </c>
      <c r="BF640" s="948" t="e">
        <f>#VALUE!</f>
        <v>#VALUE!</v>
      </c>
      <c r="BG640" s="933" t="s">
        <v>137</v>
      </c>
    </row>
    <row r="641" spans="1:59" ht="11.25" customHeight="1" x14ac:dyDescent="0.2">
      <c r="A641" s="611" t="s">
        <v>734</v>
      </c>
      <c r="B641" s="927" t="s">
        <v>735</v>
      </c>
      <c r="C641" s="994" t="s">
        <v>154</v>
      </c>
      <c r="D641" s="994" t="s">
        <v>4386</v>
      </c>
      <c r="E641" s="794">
        <v>16</v>
      </c>
      <c r="F641" s="526">
        <v>205</v>
      </c>
      <c r="G641" s="526" t="s">
        <v>106</v>
      </c>
      <c r="H641" s="526" t="s">
        <v>106</v>
      </c>
      <c r="I641" s="926">
        <v>48.16</v>
      </c>
      <c r="J641" s="704">
        <f t="shared" si="155"/>
        <v>1.5780730897009969</v>
      </c>
      <c r="K641" s="929">
        <v>0.19</v>
      </c>
      <c r="L641" s="641">
        <v>4</v>
      </c>
      <c r="M641" s="695">
        <f t="shared" si="156"/>
        <v>0.76</v>
      </c>
      <c r="N641" s="923" t="s">
        <v>327</v>
      </c>
      <c r="O641" s="797">
        <v>0.16</v>
      </c>
      <c r="P641" s="919">
        <v>43160</v>
      </c>
      <c r="Q641" s="919">
        <v>43179</v>
      </c>
      <c r="R641" s="695">
        <f t="shared" si="157"/>
        <v>18.75</v>
      </c>
      <c r="S641" s="761">
        <f>IF(INDEX(Historical!$D$7:$D$1439,MATCH(B641,Historical!$B$7:$B$1446,0))=0,"n/a",(INDEX(Historical!$C$7:$C$1439,MATCH(B641,Historical!$B$7:$B$1446,0))/INDEX(Historical!$D$7:$D$1439,MATCH(B641,Historical!$B$7:$B$1446,0))-1)*100)</f>
        <v>18.75</v>
      </c>
      <c r="T641" s="761">
        <f>IF(INDEX(Historical!$F$7:$F$1432,MATCH(B641,Historical!$B$7:$B$1446,0))=0,"n/a",((INDEX(Historical!$C$7:$C$1439,MATCH(B641,Historical!$B$7:$B$1446,0))/INDEX(Historical!$F$7:$F$1432,MATCH(B641,Historical!$B$7:$B$1446,0)))^(1/3)-1)*100)</f>
        <v>14.977941578896626</v>
      </c>
      <c r="U641" s="761">
        <f>IF(INDEX(Historical!$H$7:$H$1432,MATCH(B641,Historical!$B$7:$B$1446,0))=0,"n/a",((INDEX(Historical!$C$7:$C$1439,MATCH(B641,Historical!$B$7:$B$1446,0))/INDEX(Historical!$H$7:$H$1432,MATCH(B641,Historical!$B$7:$B$1446,0)))^(1/5)-1)*100)</f>
        <v>16.118714233316211</v>
      </c>
      <c r="V641" s="761">
        <f>IF(INDEX(Historical!$O$7:$O$1432,MATCH(B641,Historical!$B$7:$B$1446,0))=0,"n/a",((INDEX(Historical!$C$7:$C$1439,MATCH(B641,Historical!$B$7:$B$1446,0))/INDEX(Historical!$O$7:$O$1432,MATCH(B641,Historical!$B$7:$B$1446,0)))^(1/10)-1)*100)</f>
        <v>14.00029446326867</v>
      </c>
      <c r="W641" s="762">
        <f t="shared" si="158"/>
        <v>1.1513125152906927</v>
      </c>
      <c r="X641" s="763" t="str">
        <f t="shared" si="159"/>
        <v>n/a</v>
      </c>
      <c r="Y641" s="928" t="s">
        <v>736</v>
      </c>
      <c r="Z641" s="704">
        <f t="shared" si="160"/>
        <v>80.851063829787236</v>
      </c>
      <c r="AA641" s="937">
        <f t="shared" si="161"/>
        <v>51.234042553191486</v>
      </c>
      <c r="AB641" s="641">
        <v>6</v>
      </c>
      <c r="AC641" s="918">
        <v>0.94</v>
      </c>
      <c r="AD641" s="918">
        <v>51.29</v>
      </c>
      <c r="AE641" s="918">
        <v>1.42</v>
      </c>
      <c r="AF641" s="918">
        <v>1.1499999999999999</v>
      </c>
      <c r="AG641" s="918">
        <v>2.1999999999999997</v>
      </c>
      <c r="AH641" s="918">
        <v>0.3</v>
      </c>
      <c r="AI641" s="918">
        <v>7.93</v>
      </c>
      <c r="AJ641" s="918">
        <v>-11.799999999999999</v>
      </c>
      <c r="AK641" s="918">
        <v>1</v>
      </c>
      <c r="AL641" s="930">
        <v>6730</v>
      </c>
      <c r="AM641" s="924">
        <v>0.1</v>
      </c>
      <c r="AN641" s="918">
        <v>0.56999999999999995</v>
      </c>
      <c r="AO641" s="804">
        <f t="shared" si="162"/>
        <v>-33.537255230174281</v>
      </c>
      <c r="AP641" s="805">
        <f t="shared" si="163"/>
        <v>17.696787323017208</v>
      </c>
      <c r="AQ641" s="938">
        <f t="shared" si="164"/>
        <v>61.821779795167387</v>
      </c>
      <c r="AR641" s="704">
        <f>INDEX(Historical!$C$7:$C$1439,MATCH(B641,Historical!$B$7:$B$1446,0))*IF(AH641="n/a",1.03,IF(AH641&lt;0,1.01,IF(AH641&gt;10,1.1,(1+AH641/100))))</f>
        <v>0.76227999999999996</v>
      </c>
      <c r="AS641" s="937">
        <f t="shared" si="165"/>
        <v>0.82272880399999992</v>
      </c>
      <c r="AT641" s="937">
        <f t="shared" si="171"/>
        <v>0.83095609203999998</v>
      </c>
      <c r="AU641" s="937">
        <f t="shared" si="171"/>
        <v>0.83926565296040001</v>
      </c>
      <c r="AV641" s="937">
        <f t="shared" si="171"/>
        <v>0.84765830949000398</v>
      </c>
      <c r="AW641" s="704">
        <f t="shared" si="166"/>
        <v>4.1028888584904042</v>
      </c>
      <c r="AX641" s="812">
        <f t="shared" si="167"/>
        <v>8.5192874968654575</v>
      </c>
      <c r="AY641" s="997">
        <v>1.31</v>
      </c>
      <c r="AZ641" s="924">
        <v>32.75</v>
      </c>
      <c r="BA641" s="924">
        <v>-43.3</v>
      </c>
      <c r="BB641" s="924">
        <v>1.58</v>
      </c>
      <c r="BC641" s="924">
        <v>-23.44</v>
      </c>
      <c r="BE641" s="666">
        <v>2003</v>
      </c>
      <c r="BF641" s="948" t="e">
        <f>#VALUE!</f>
        <v>#VALUE!</v>
      </c>
      <c r="BG641" s="933">
        <v>1.2</v>
      </c>
    </row>
    <row r="642" spans="1:59" ht="11.25" customHeight="1" x14ac:dyDescent="0.2">
      <c r="A642" s="537" t="s">
        <v>1587</v>
      </c>
      <c r="B642" s="927" t="s">
        <v>1588</v>
      </c>
      <c r="C642" s="994" t="s">
        <v>108</v>
      </c>
      <c r="D642" s="994" t="s">
        <v>118</v>
      </c>
      <c r="E642" s="794">
        <v>10</v>
      </c>
      <c r="F642" s="526">
        <v>339</v>
      </c>
      <c r="G642" s="526" t="s">
        <v>106</v>
      </c>
      <c r="H642" s="526" t="s">
        <v>106</v>
      </c>
      <c r="I642" s="926">
        <v>122.15</v>
      </c>
      <c r="J642" s="704">
        <f t="shared" si="155"/>
        <v>1.1133851821530905</v>
      </c>
      <c r="K642" s="929">
        <v>0.34</v>
      </c>
      <c r="L642" s="641">
        <v>4</v>
      </c>
      <c r="M642" s="695">
        <f t="shared" si="156"/>
        <v>1.36</v>
      </c>
      <c r="N642" s="923" t="s">
        <v>595</v>
      </c>
      <c r="O642" s="797">
        <v>0.25</v>
      </c>
      <c r="P642" s="917">
        <v>43515</v>
      </c>
      <c r="Q642" s="917">
        <v>43539</v>
      </c>
      <c r="R642" s="695">
        <f t="shared" si="157"/>
        <v>36.000000000000007</v>
      </c>
      <c r="S642" s="761">
        <f>IF(INDEX(Historical!$D$7:$D$1439,MATCH(B642,Historical!$B$7:$B$1446,0))=0,"n/a",(INDEX(Historical!$C$7:$C$1439,MATCH(B642,Historical!$B$7:$B$1446,0))/INDEX(Historical!$D$7:$D$1439,MATCH(B642,Historical!$B$7:$B$1446,0))-1)*100)</f>
        <v>28.205128205128194</v>
      </c>
      <c r="T642" s="761">
        <f>IF(INDEX(Historical!$F$7:$F$1432,MATCH(B642,Historical!$B$7:$B$1446,0))=0,"n/a",((INDEX(Historical!$C$7:$C$1439,MATCH(B642,Historical!$B$7:$B$1446,0))/INDEX(Historical!$F$7:$F$1432,MATCH(B642,Historical!$B$7:$B$1446,0)))^(1/3)-1)*100)</f>
        <v>16.039720840319482</v>
      </c>
      <c r="U642" s="761">
        <f>IF(INDEX(Historical!$H$7:$H$1432,MATCH(B642,Historical!$B$7:$B$1446,0))=0,"n/a",((INDEX(Historical!$C$7:$C$1439,MATCH(B642,Historical!$B$7:$B$1446,0))/INDEX(Historical!$H$7:$H$1432,MATCH(B642,Historical!$B$7:$B$1446,0)))^(1/5)-1)*100)</f>
        <v>17.844539784792257</v>
      </c>
      <c r="V642" s="761" t="str">
        <f>IF(INDEX(Historical!$O$7:$O$1432,MATCH(B642,Historical!$B$7:$B$1446,0))=0,"n/a",((INDEX(Historical!$C$7:$C$1439,MATCH(B642,Historical!$B$7:$B$1446,0))/INDEX(Historical!$O$7:$O$1432,MATCH(B642,Historical!$B$7:$B$1446,0)))^(1/10)-1)*100)</f>
        <v>n/a</v>
      </c>
      <c r="W642" s="762" t="str">
        <f t="shared" si="158"/>
        <v>n/a</v>
      </c>
      <c r="X642" s="763">
        <f t="shared" si="159"/>
        <v>0.83385699928935786</v>
      </c>
      <c r="Y642" s="928"/>
      <c r="Z642" s="704">
        <f t="shared" si="160"/>
        <v>18.579234972677597</v>
      </c>
      <c r="AA642" s="937">
        <f t="shared" si="161"/>
        <v>16.687158469945356</v>
      </c>
      <c r="AB642" s="641">
        <v>12</v>
      </c>
      <c r="AC642" s="918">
        <v>7.32</v>
      </c>
      <c r="AD642" s="918">
        <v>0.94</v>
      </c>
      <c r="AE642" s="918">
        <v>2.85</v>
      </c>
      <c r="AF642" s="918">
        <v>3.61</v>
      </c>
      <c r="AG642" s="918">
        <v>22.5</v>
      </c>
      <c r="AH642" s="918">
        <v>31.3</v>
      </c>
      <c r="AI642" s="918">
        <v>11.83</v>
      </c>
      <c r="AJ642" s="918">
        <v>21.4</v>
      </c>
      <c r="AK642" s="918">
        <v>17.68</v>
      </c>
      <c r="AL642" s="930">
        <v>5420</v>
      </c>
      <c r="AM642" s="924">
        <v>0.70000000000000007</v>
      </c>
      <c r="AN642" s="918">
        <v>0.92</v>
      </c>
      <c r="AO642" s="804">
        <f t="shared" si="162"/>
        <v>2.2707664969999932</v>
      </c>
      <c r="AP642" s="805">
        <f t="shared" si="163"/>
        <v>18.957924966945349</v>
      </c>
      <c r="AQ642" s="938">
        <f t="shared" si="164"/>
        <v>63.626460881692012</v>
      </c>
      <c r="AR642" s="704">
        <f>INDEX(Historical!$C$7:$C$1439,MATCH(B642,Historical!$B$7:$B$1446,0))*IF(AH642="n/a",1.03,IF(AH642&lt;0,1.01,IF(AH642&gt;10,1.1,(1+AH642/100))))</f>
        <v>1.1000000000000001</v>
      </c>
      <c r="AS642" s="937">
        <f t="shared" si="165"/>
        <v>1.2100000000000002</v>
      </c>
      <c r="AT642" s="937">
        <f t="shared" si="171"/>
        <v>1.3310000000000004</v>
      </c>
      <c r="AU642" s="937">
        <f t="shared" si="171"/>
        <v>1.4641000000000006</v>
      </c>
      <c r="AV642" s="937">
        <f t="shared" si="171"/>
        <v>1.6105100000000008</v>
      </c>
      <c r="AW642" s="704">
        <f t="shared" si="166"/>
        <v>6.7156100000000025</v>
      </c>
      <c r="AX642" s="812">
        <f t="shared" si="167"/>
        <v>5.4978387228817045</v>
      </c>
      <c r="AY642" s="997">
        <v>1.39</v>
      </c>
      <c r="AZ642" s="924">
        <v>35.65</v>
      </c>
      <c r="BA642" s="924">
        <v>-5.45</v>
      </c>
      <c r="BB642" s="924">
        <v>3.47</v>
      </c>
      <c r="BC642" s="924">
        <v>7.9699999999999989</v>
      </c>
      <c r="BE642" s="666">
        <v>2010</v>
      </c>
      <c r="BF642" s="948" t="e">
        <f>#VALUE!</f>
        <v>#VALUE!</v>
      </c>
      <c r="BG642" s="933">
        <v>2.6</v>
      </c>
    </row>
    <row r="643" spans="1:59" ht="11.25" customHeight="1" x14ac:dyDescent="0.2">
      <c r="A643" s="764" t="s">
        <v>4202</v>
      </c>
      <c r="B643" s="856" t="s">
        <v>2698</v>
      </c>
      <c r="C643" s="994" t="s">
        <v>112</v>
      </c>
      <c r="D643" s="994" t="s">
        <v>4402</v>
      </c>
      <c r="E643" s="794">
        <v>7</v>
      </c>
      <c r="F643" s="526">
        <v>591</v>
      </c>
      <c r="G643" s="526" t="s">
        <v>106</v>
      </c>
      <c r="H643" s="526" t="s">
        <v>106</v>
      </c>
      <c r="I643" s="934">
        <v>20.68</v>
      </c>
      <c r="J643" s="704">
        <f t="shared" si="155"/>
        <v>1.1605415860735011</v>
      </c>
      <c r="K643" s="537">
        <v>0.06</v>
      </c>
      <c r="L643" s="526">
        <v>4</v>
      </c>
      <c r="M643" s="695">
        <f t="shared" si="156"/>
        <v>0.24</v>
      </c>
      <c r="N643" s="526" t="s">
        <v>493</v>
      </c>
      <c r="O643" s="645">
        <v>5.5E-2</v>
      </c>
      <c r="P643" s="1005">
        <v>43097</v>
      </c>
      <c r="Q643" s="1005">
        <v>43115</v>
      </c>
      <c r="R643" s="695">
        <f t="shared" si="157"/>
        <v>9.0909090909090864</v>
      </c>
      <c r="S643" s="761">
        <f>IF(INDEX(Historical!$D$7:$D$1439,MATCH(B643,Historical!$B$7:$B$1446,0))=0,"n/a",(INDEX(Historical!$C$7:$C$1439,MATCH(B643,Historical!$B$7:$B$1446,0))/INDEX(Historical!$D$7:$D$1439,MATCH(B643,Historical!$B$7:$B$1446,0))-1)*100)</f>
        <v>6.6666666666666652</v>
      </c>
      <c r="T643" s="761">
        <f>IF(INDEX(Historical!$F$7:$F$1432,MATCH(B643,Historical!$B$7:$B$1446,0))=0,"n/a",((INDEX(Historical!$C$7:$C$1439,MATCH(B643,Historical!$B$7:$B$1446,0))/INDEX(Historical!$F$7:$F$1432,MATCH(B643,Historical!$B$7:$B$1446,0)))^(1/3)-1)*100)</f>
        <v>6.2658569182611146</v>
      </c>
      <c r="U643" s="761">
        <f>IF(INDEX(Historical!$H$7:$H$1432,MATCH(B643,Historical!$B$7:$B$1446,0))=0,"n/a",((INDEX(Historical!$C$7:$C$1439,MATCH(B643,Historical!$B$7:$B$1446,0))/INDEX(Historical!$H$7:$H$1432,MATCH(B643,Historical!$B$7:$B$1446,0)))^(1/5)-1)*100)</f>
        <v>12.195514544619957</v>
      </c>
      <c r="V643" s="761">
        <f>IF(INDEX(Historical!$O$7:$O$1432,MATCH(B643,Historical!$B$7:$B$1446,0))=0,"n/a",((INDEX(Historical!$C$7:$C$1439,MATCH(B643,Historical!$B$7:$B$1446,0))/INDEX(Historical!$O$7:$O$1432,MATCH(B643,Historical!$B$7:$B$1446,0)))^(1/10)-1)*100)</f>
        <v>16.983368811009349</v>
      </c>
      <c r="W643" s="762">
        <f t="shared" si="158"/>
        <v>0.7180857155215461</v>
      </c>
      <c r="X643" s="763">
        <f t="shared" si="159"/>
        <v>5.0814643935916495</v>
      </c>
      <c r="Y643" s="705"/>
      <c r="Z643" s="704">
        <f t="shared" si="160"/>
        <v>15.894039735099339</v>
      </c>
      <c r="AA643" s="937">
        <f t="shared" si="161"/>
        <v>13.695364238410596</v>
      </c>
      <c r="AB643" s="641">
        <v>12</v>
      </c>
      <c r="AC643" s="933">
        <v>1.51</v>
      </c>
      <c r="AD643" s="933">
        <v>1.37</v>
      </c>
      <c r="AE643" s="918">
        <v>0.38</v>
      </c>
      <c r="AF643" s="918">
        <v>1.75</v>
      </c>
      <c r="AG643" s="918">
        <v>13.4</v>
      </c>
      <c r="AH643" s="918">
        <v>25</v>
      </c>
      <c r="AI643" s="918">
        <v>28.59</v>
      </c>
      <c r="AJ643" s="741">
        <v>2.4</v>
      </c>
      <c r="AK643" s="741">
        <v>10</v>
      </c>
      <c r="AL643" s="933">
        <v>1110</v>
      </c>
      <c r="AM643" s="933">
        <v>4.5</v>
      </c>
      <c r="AN643" s="933">
        <v>0.61</v>
      </c>
      <c r="AO643" s="804">
        <f t="shared" si="162"/>
        <v>-0.33930810771713737</v>
      </c>
      <c r="AP643" s="805">
        <f t="shared" si="163"/>
        <v>13.356056130693458</v>
      </c>
      <c r="AQ643" s="938">
        <f t="shared" si="164"/>
        <v>3.2082843729525523</v>
      </c>
      <c r="AR643" s="704">
        <f>INDEX(Historical!$C$7:$C$1439,MATCH(B643,Historical!$B$7:$B$1446,0))*IF(AH643="n/a",1.03,IF(AH643&lt;0,1.01,IF(AH643&gt;10,1.1,(1+AH643/100))))</f>
        <v>0.26400000000000001</v>
      </c>
      <c r="AS643" s="937">
        <f t="shared" si="165"/>
        <v>0.29040000000000005</v>
      </c>
      <c r="AT643" s="937">
        <f t="shared" si="171"/>
        <v>0.31944000000000006</v>
      </c>
      <c r="AU643" s="937">
        <f t="shared" si="171"/>
        <v>0.35138400000000009</v>
      </c>
      <c r="AV643" s="937">
        <f t="shared" si="171"/>
        <v>0.3865224000000001</v>
      </c>
      <c r="AW643" s="704">
        <f t="shared" si="166"/>
        <v>1.6117464000000001</v>
      </c>
      <c r="AX643" s="812">
        <f t="shared" si="167"/>
        <v>7.7937446808510638</v>
      </c>
      <c r="AY643" s="790">
        <v>1.42</v>
      </c>
      <c r="AZ643" s="918">
        <v>16.05</v>
      </c>
      <c r="BA643" s="918">
        <v>-28.43</v>
      </c>
      <c r="BB643" s="918">
        <v>-2.7199999999999998</v>
      </c>
      <c r="BC643" s="918">
        <v>-12.370000000000001</v>
      </c>
      <c r="BE643" s="666">
        <v>2012</v>
      </c>
      <c r="BF643" s="948" t="e">
        <f>#VALUE!</f>
        <v>#VALUE!</v>
      </c>
      <c r="BG643" s="933">
        <v>5.0999999999999996</v>
      </c>
    </row>
    <row r="644" spans="1:59" ht="11.25" customHeight="1" x14ac:dyDescent="0.2">
      <c r="A644" s="611" t="s">
        <v>1591</v>
      </c>
      <c r="B644" s="927" t="s">
        <v>1592</v>
      </c>
      <c r="C644" s="994" t="s">
        <v>108</v>
      </c>
      <c r="D644" s="994" t="s">
        <v>4368</v>
      </c>
      <c r="E644" s="795">
        <v>8</v>
      </c>
      <c r="F644" s="526">
        <v>480</v>
      </c>
      <c r="G644" s="526" t="s">
        <v>106</v>
      </c>
      <c r="H644" s="526" t="s">
        <v>106</v>
      </c>
      <c r="I644" s="926">
        <v>19.920000000000002</v>
      </c>
      <c r="J644" s="704">
        <f t="shared" si="155"/>
        <v>2.8112449799196786</v>
      </c>
      <c r="K644" s="929">
        <v>0.14000000000000001</v>
      </c>
      <c r="L644" s="641">
        <v>4</v>
      </c>
      <c r="M644" s="695">
        <f t="shared" si="156"/>
        <v>0.56000000000000005</v>
      </c>
      <c r="N644" s="923" t="s">
        <v>143</v>
      </c>
      <c r="O644" s="797">
        <v>0.13</v>
      </c>
      <c r="P644" s="919">
        <v>42964</v>
      </c>
      <c r="Q644" s="919">
        <v>42989</v>
      </c>
      <c r="R644" s="695">
        <f t="shared" si="157"/>
        <v>7.6923076923076987</v>
      </c>
      <c r="S644" s="761">
        <f>IF(INDEX(Historical!$D$7:$D$1439,MATCH(B644,Historical!$B$7:$B$1446,0))=0,"n/a",(INDEX(Historical!$C$7:$C$1439,MATCH(B644,Historical!$B$7:$B$1446,0))/INDEX(Historical!$D$7:$D$1439,MATCH(B644,Historical!$B$7:$B$1446,0))-1)*100)</f>
        <v>3.7037037037036979</v>
      </c>
      <c r="T644" s="761">
        <f>IF(INDEX(Historical!$F$7:$F$1432,MATCH(B644,Historical!$B$7:$B$1446,0))=0,"n/a",((INDEX(Historical!$C$7:$C$1439,MATCH(B644,Historical!$B$7:$B$1446,0))/INDEX(Historical!$F$7:$F$1432,MATCH(B644,Historical!$B$7:$B$1446,0)))^(1/3)-1)*100)</f>
        <v>6.014041147633864</v>
      </c>
      <c r="U644" s="761">
        <f>IF(INDEX(Historical!$H$7:$H$1432,MATCH(B644,Historical!$B$7:$B$1446,0))=0,"n/a",((INDEX(Historical!$C$7:$C$1439,MATCH(B644,Historical!$B$7:$B$1446,0))/INDEX(Historical!$H$7:$H$1432,MATCH(B644,Historical!$B$7:$B$1446,0)))^(1/5)-1)*100)</f>
        <v>10.494795379650323</v>
      </c>
      <c r="V644" s="761">
        <f>IF(INDEX(Historical!$O$7:$O$1432,MATCH(B644,Historical!$B$7:$B$1446,0))=0,"n/a",((INDEX(Historical!$C$7:$C$1439,MATCH(B644,Historical!$B$7:$B$1446,0))/INDEX(Historical!$O$7:$O$1432,MATCH(B644,Historical!$B$7:$B$1446,0)))^(1/10)-1)*100)</f>
        <v>3.9538176114951584</v>
      </c>
      <c r="W644" s="762">
        <f t="shared" si="158"/>
        <v>2.6543448410817456</v>
      </c>
      <c r="X644" s="763" t="str">
        <f t="shared" si="159"/>
        <v>n/a</v>
      </c>
      <c r="Y644" s="729" t="s">
        <v>4438</v>
      </c>
      <c r="Z644" s="704">
        <f t="shared" si="160"/>
        <v>61.53846153846154</v>
      </c>
      <c r="AA644" s="937">
        <f t="shared" si="161"/>
        <v>21.890109890109891</v>
      </c>
      <c r="AB644" s="641">
        <v>6</v>
      </c>
      <c r="AC644" s="918">
        <v>0.91</v>
      </c>
      <c r="AD644" s="918" t="s">
        <v>137</v>
      </c>
      <c r="AE644" s="918">
        <v>3.45</v>
      </c>
      <c r="AF644" s="918">
        <v>1.22</v>
      </c>
      <c r="AG644" s="918">
        <v>5.7</v>
      </c>
      <c r="AH644" s="918">
        <v>-20.599999999999998</v>
      </c>
      <c r="AI644" s="918">
        <v>48.3</v>
      </c>
      <c r="AJ644" s="918">
        <v>-26.5</v>
      </c>
      <c r="AK644" s="918">
        <v>-13</v>
      </c>
      <c r="AL644" s="930">
        <v>151.99</v>
      </c>
      <c r="AM644" s="924">
        <v>1.7000000000000002</v>
      </c>
      <c r="AN644" s="918">
        <v>0</v>
      </c>
      <c r="AO644" s="804">
        <f t="shared" si="162"/>
        <v>-8.5840695305398889</v>
      </c>
      <c r="AP644" s="805">
        <f t="shared" si="163"/>
        <v>13.306040359570002</v>
      </c>
      <c r="AQ644" s="938">
        <f t="shared" si="164"/>
        <v>8.9463355478468074</v>
      </c>
      <c r="AR644" s="704">
        <f>INDEX(Historical!$C$7:$C$1439,MATCH(B644,Historical!$B$7:$B$1446,0))*IF(AH644="n/a",1.03,IF(AH644&lt;0,1.01,IF(AH644&gt;10,1.1,(1+AH644/100))))</f>
        <v>0.5656000000000001</v>
      </c>
      <c r="AS644" s="937">
        <f t="shared" si="165"/>
        <v>0.62216000000000016</v>
      </c>
      <c r="AT644" s="937">
        <f t="shared" si="171"/>
        <v>0.62838160000000021</v>
      </c>
      <c r="AU644" s="937">
        <f t="shared" si="171"/>
        <v>0.63466541600000026</v>
      </c>
      <c r="AV644" s="937">
        <f t="shared" si="171"/>
        <v>0.64101207016000028</v>
      </c>
      <c r="AW644" s="704">
        <f t="shared" si="166"/>
        <v>3.091819086160001</v>
      </c>
      <c r="AX644" s="812">
        <f t="shared" si="167"/>
        <v>15.521180151405625</v>
      </c>
      <c r="AY644" s="997">
        <v>0.5</v>
      </c>
      <c r="AZ644" s="924">
        <v>35.79</v>
      </c>
      <c r="BA644" s="924">
        <v>-4.22</v>
      </c>
      <c r="BB644" s="924">
        <v>5.0999999999999996</v>
      </c>
      <c r="BC644" s="924">
        <v>10.33</v>
      </c>
      <c r="BE644" s="666">
        <v>2012</v>
      </c>
      <c r="BF644" s="948" t="e">
        <f>#VALUE!</f>
        <v>#VALUE!</v>
      </c>
      <c r="BG644" s="933">
        <v>0.6</v>
      </c>
    </row>
    <row r="645" spans="1:59" ht="11.25" customHeight="1" x14ac:dyDescent="0.2">
      <c r="A645" s="537" t="s">
        <v>1595</v>
      </c>
      <c r="B645" s="927" t="s">
        <v>1596</v>
      </c>
      <c r="C645" s="994" t="s">
        <v>108</v>
      </c>
      <c r="D645" s="994" t="s">
        <v>118</v>
      </c>
      <c r="E645" s="794">
        <v>11</v>
      </c>
      <c r="F645" s="526">
        <v>316</v>
      </c>
      <c r="G645" s="526" t="s">
        <v>106</v>
      </c>
      <c r="H645" s="526" t="s">
        <v>106</v>
      </c>
      <c r="I645" s="926">
        <v>91.88</v>
      </c>
      <c r="J645" s="704">
        <f t="shared" si="155"/>
        <v>4.3535045711797995</v>
      </c>
      <c r="K645" s="929">
        <v>1</v>
      </c>
      <c r="L645" s="641">
        <v>4</v>
      </c>
      <c r="M645" s="695">
        <f t="shared" si="156"/>
        <v>4</v>
      </c>
      <c r="N645" s="923" t="s">
        <v>149</v>
      </c>
      <c r="O645" s="797">
        <v>0.9</v>
      </c>
      <c r="P645" s="917">
        <v>43515</v>
      </c>
      <c r="Q645" s="917">
        <v>43538</v>
      </c>
      <c r="R645" s="695">
        <f t="shared" si="157"/>
        <v>11.111111111111107</v>
      </c>
      <c r="S645" s="761">
        <f>IF(INDEX(Historical!$D$7:$D$1439,MATCH(B645,Historical!$B$7:$B$1446,0))=0,"n/a",(INDEX(Historical!$C$7:$C$1439,MATCH(B645,Historical!$B$7:$B$1446,0))/INDEX(Historical!$D$7:$D$1439,MATCH(B645,Historical!$B$7:$B$1446,0))-1)*100)</f>
        <v>19.999999999999996</v>
      </c>
      <c r="T645" s="761">
        <f>IF(INDEX(Historical!$F$7:$F$1432,MATCH(B645,Historical!$B$7:$B$1446,0))=0,"n/a",((INDEX(Historical!$C$7:$C$1439,MATCH(B645,Historical!$B$7:$B$1446,0))/INDEX(Historical!$F$7:$F$1432,MATCH(B645,Historical!$B$7:$B$1446,0)))^(1/3)-1)*100)</f>
        <v>13.842447691670268</v>
      </c>
      <c r="U645" s="761">
        <f>IF(INDEX(Historical!$H$7:$H$1432,MATCH(B645,Historical!$B$7:$B$1446,0))=0,"n/a",((INDEX(Historical!$C$7:$C$1439,MATCH(B645,Historical!$B$7:$B$1446,0))/INDEX(Historical!$H$7:$H$1432,MATCH(B645,Historical!$B$7:$B$1446,0)))^(1/5)-1)*100)</f>
        <v>15.784727941305498</v>
      </c>
      <c r="V645" s="761">
        <f>IF(INDEX(Historical!$O$7:$O$1432,MATCH(B645,Historical!$B$7:$B$1446,0))=0,"n/a",((INDEX(Historical!$C$7:$C$1439,MATCH(B645,Historical!$B$7:$B$1446,0))/INDEX(Historical!$O$7:$O$1432,MATCH(B645,Historical!$B$7:$B$1446,0)))^(1/10)-1)*100)</f>
        <v>20.029349024006905</v>
      </c>
      <c r="W645" s="762">
        <f t="shared" si="158"/>
        <v>0.78807992822862782</v>
      </c>
      <c r="X645" s="763">
        <f t="shared" si="159"/>
        <v>0.30181124170756207</v>
      </c>
      <c r="Y645" s="718"/>
      <c r="Z645" s="704">
        <f t="shared" si="160"/>
        <v>43.811610076670313</v>
      </c>
      <c r="AA645" s="937">
        <f t="shared" si="161"/>
        <v>10.063526834611171</v>
      </c>
      <c r="AB645" s="641">
        <v>12</v>
      </c>
      <c r="AC645" s="918">
        <v>9.1300000000000008</v>
      </c>
      <c r="AD645" s="918">
        <v>1.24</v>
      </c>
      <c r="AE645" s="918">
        <v>0.62</v>
      </c>
      <c r="AF645" s="918">
        <v>0.78</v>
      </c>
      <c r="AG645" s="918">
        <v>8.2000000000000011</v>
      </c>
      <c r="AH645" s="920">
        <v>-18.8</v>
      </c>
      <c r="AI645" s="920">
        <v>8.0500000000000007</v>
      </c>
      <c r="AJ645" s="918">
        <v>52.300000000000004</v>
      </c>
      <c r="AK645" s="918">
        <v>8.1</v>
      </c>
      <c r="AL645" s="930">
        <v>39370</v>
      </c>
      <c r="AM645" s="924">
        <v>0.2</v>
      </c>
      <c r="AN645" s="918">
        <v>0.43</v>
      </c>
      <c r="AO645" s="804">
        <f t="shared" si="162"/>
        <v>10.074705677874125</v>
      </c>
      <c r="AP645" s="805">
        <f t="shared" si="163"/>
        <v>20.138232512485295</v>
      </c>
      <c r="AQ645" s="938">
        <f t="shared" si="164"/>
        <v>-40.934872363930289</v>
      </c>
      <c r="AR645" s="704">
        <f>INDEX(Historical!$C$7:$C$1439,MATCH(B645,Historical!$B$7:$B$1446,0))*IF(AH645="n/a",1.03,IF(AH645&lt;0,1.01,IF(AH645&gt;10,1.1,(1+AH645/100))))</f>
        <v>3.6360000000000001</v>
      </c>
      <c r="AS645" s="937">
        <f t="shared" si="165"/>
        <v>3.9286980000000002</v>
      </c>
      <c r="AT645" s="937">
        <f t="shared" si="171"/>
        <v>4.2469225379999997</v>
      </c>
      <c r="AU645" s="937">
        <f t="shared" si="171"/>
        <v>4.5909232635779995</v>
      </c>
      <c r="AV645" s="937">
        <f t="shared" si="171"/>
        <v>4.962788047927817</v>
      </c>
      <c r="AW645" s="704">
        <f t="shared" si="166"/>
        <v>21.365331849505814</v>
      </c>
      <c r="AX645" s="812">
        <f t="shared" si="167"/>
        <v>23.253517467899236</v>
      </c>
      <c r="AY645" s="997">
        <v>1.42</v>
      </c>
      <c r="AZ645" s="924">
        <v>21.52</v>
      </c>
      <c r="BA645" s="924">
        <v>-15.64</v>
      </c>
      <c r="BB645" s="924">
        <v>-1.69</v>
      </c>
      <c r="BC645" s="924">
        <v>-2.76</v>
      </c>
      <c r="BE645" s="666">
        <v>2009</v>
      </c>
      <c r="BF645" s="948" t="e">
        <f>#VALUE!</f>
        <v>#VALUE!</v>
      </c>
      <c r="BG645" s="933">
        <v>0.5</v>
      </c>
    </row>
    <row r="646" spans="1:59" ht="11.25" customHeight="1" x14ac:dyDescent="0.2">
      <c r="A646" s="630" t="s">
        <v>4295</v>
      </c>
      <c r="B646" s="927" t="s">
        <v>3908</v>
      </c>
      <c r="C646" s="994" t="s">
        <v>4356</v>
      </c>
      <c r="D646" s="994" t="s">
        <v>4357</v>
      </c>
      <c r="E646" s="794">
        <v>5</v>
      </c>
      <c r="F646" s="526">
        <v>832</v>
      </c>
      <c r="G646" s="526" t="s">
        <v>106</v>
      </c>
      <c r="H646" s="526" t="s">
        <v>106</v>
      </c>
      <c r="I646" s="926">
        <v>156.83000000000001</v>
      </c>
      <c r="J646" s="704">
        <f t="shared" si="155"/>
        <v>2.678059044825607</v>
      </c>
      <c r="K646" s="929">
        <v>1.05</v>
      </c>
      <c r="L646" s="641">
        <v>4</v>
      </c>
      <c r="M646" s="695">
        <f t="shared" si="156"/>
        <v>4.2</v>
      </c>
      <c r="N646" s="685" t="s">
        <v>111</v>
      </c>
      <c r="O646" s="797">
        <v>0.85</v>
      </c>
      <c r="P646" s="917">
        <v>43354</v>
      </c>
      <c r="Q646" s="917">
        <v>43370</v>
      </c>
      <c r="R646" s="695">
        <f t="shared" si="157"/>
        <v>23.529411764705891</v>
      </c>
      <c r="S646" s="761">
        <f>IF(INDEX(Historical!$D$7:$D$1439,MATCH(B646,Historical!$B$7:$B$1446,0))=0,"n/a",(INDEX(Historical!$C$7:$C$1439,MATCH(B646,Historical!$B$7:$B$1446,0))/INDEX(Historical!$D$7:$D$1439,MATCH(B646,Historical!$B$7:$B$1446,0))-1)*100)</f>
        <v>11.764705882352944</v>
      </c>
      <c r="T646" s="761">
        <f>IF(INDEX(Historical!$F$7:$F$1432,MATCH(B646,Historical!$B$7:$B$1446,0))=0,"n/a",((INDEX(Historical!$C$7:$C$1439,MATCH(B646,Historical!$B$7:$B$1446,0))/INDEX(Historical!$F$7:$F$1432,MATCH(B646,Historical!$B$7:$B$1446,0)))^(1/3)-1)*100)</f>
        <v>19.983162620797646</v>
      </c>
      <c r="U646" s="761">
        <f>IF(INDEX(Historical!$H$7:$H$1432,MATCH(B646,Historical!$B$7:$B$1446,0))=0,"n/a",((INDEX(Historical!$C$7:$C$1439,MATCH(B646,Historical!$B$7:$B$1446,0))/INDEX(Historical!$H$7:$H$1432,MATCH(B646,Historical!$B$7:$B$1446,0)))^(1/5)-1)*100)</f>
        <v>16.6417926847523</v>
      </c>
      <c r="V646" s="761">
        <f>IF(INDEX(Historical!$O$7:$O$1432,MATCH(B646,Historical!$B$7:$B$1446,0))=0,"n/a",((INDEX(Historical!$C$7:$C$1439,MATCH(B646,Historical!$B$7:$B$1446,0))/INDEX(Historical!$O$7:$O$1432,MATCH(B646,Historical!$B$7:$B$1446,0)))^(1/10)-1)*100)</f>
        <v>8.0008299434556562</v>
      </c>
      <c r="W646" s="762">
        <f t="shared" si="158"/>
        <v>2.0800082994345592</v>
      </c>
      <c r="X646" s="763">
        <f t="shared" si="159"/>
        <v>0.57385492016387252</v>
      </c>
      <c r="Y646" s="715"/>
      <c r="Z646" s="704">
        <f t="shared" si="160"/>
        <v>66.561014263074497</v>
      </c>
      <c r="AA646" s="937">
        <f t="shared" si="161"/>
        <v>24.854199683042793</v>
      </c>
      <c r="AB646" s="641">
        <v>12</v>
      </c>
      <c r="AC646" s="918">
        <v>6.31</v>
      </c>
      <c r="AD646" s="918" t="s">
        <v>137</v>
      </c>
      <c r="AE646" s="918">
        <v>10.56</v>
      </c>
      <c r="AF646" s="918">
        <v>5.33</v>
      </c>
      <c r="AG646" s="918">
        <v>21.9</v>
      </c>
      <c r="AH646" s="918">
        <v>91.100000000000009</v>
      </c>
      <c r="AI646" s="918">
        <v>4.97</v>
      </c>
      <c r="AJ646" s="918">
        <v>28.999999999999996</v>
      </c>
      <c r="AK646" s="918" t="s">
        <v>137</v>
      </c>
      <c r="AL646" s="930">
        <v>4370</v>
      </c>
      <c r="AM646" s="924">
        <v>0.70000000000000007</v>
      </c>
      <c r="AN646" s="918">
        <v>0</v>
      </c>
      <c r="AO646" s="804">
        <f t="shared" si="162"/>
        <v>-5.5343479534648878</v>
      </c>
      <c r="AP646" s="805">
        <f t="shared" si="163"/>
        <v>19.319851729577906</v>
      </c>
      <c r="AQ646" s="938">
        <f t="shared" si="164"/>
        <v>142.64549752959729</v>
      </c>
      <c r="AR646" s="704">
        <f>INDEX(Historical!$C$7:$C$1439,MATCH(B646,Historical!$B$7:$B$1446,0))*IF(AH646="n/a",1.03,IF(AH646&lt;0,1.01,IF(AH646&gt;10,1.1,(1+AH646/100))))</f>
        <v>4.18</v>
      </c>
      <c r="AS646" s="937">
        <f t="shared" si="165"/>
        <v>4.3877459999999999</v>
      </c>
      <c r="AT646" s="937">
        <f t="shared" si="171"/>
        <v>4.51937838</v>
      </c>
      <c r="AU646" s="937">
        <f t="shared" si="171"/>
        <v>4.6549597314</v>
      </c>
      <c r="AV646" s="937">
        <f t="shared" si="171"/>
        <v>4.7946085233420002</v>
      </c>
      <c r="AW646" s="704">
        <f t="shared" si="166"/>
        <v>22.536692634741996</v>
      </c>
      <c r="AX646" s="812">
        <f t="shared" si="167"/>
        <v>14.370141321648916</v>
      </c>
      <c r="AY646" s="997">
        <v>0.55000000000000004</v>
      </c>
      <c r="AZ646" s="924">
        <v>42.65</v>
      </c>
      <c r="BA646" s="924">
        <v>-1.1599999999999999</v>
      </c>
      <c r="BB646" s="924">
        <v>5.88</v>
      </c>
      <c r="BC646" s="924">
        <v>16.32</v>
      </c>
      <c r="BE646" s="666">
        <v>2014</v>
      </c>
      <c r="BF646" s="948" t="e">
        <f>#VALUE!</f>
        <v>#VALUE!</v>
      </c>
      <c r="BG646" s="933">
        <v>8.4</v>
      </c>
    </row>
    <row r="647" spans="1:59" s="840" customFormat="1" ht="11.25" customHeight="1" x14ac:dyDescent="0.2">
      <c r="A647" s="819" t="s">
        <v>747</v>
      </c>
      <c r="B647" s="848" t="s">
        <v>748</v>
      </c>
      <c r="C647" s="994" t="s">
        <v>108</v>
      </c>
      <c r="D647" s="994" t="s">
        <v>4376</v>
      </c>
      <c r="E647" s="820">
        <v>26</v>
      </c>
      <c r="F647" s="526">
        <v>114</v>
      </c>
      <c r="G647" s="1151" t="s">
        <v>106</v>
      </c>
      <c r="H647" s="1151" t="s">
        <v>106</v>
      </c>
      <c r="I647" s="821">
        <v>22.75</v>
      </c>
      <c r="J647" s="822">
        <f t="shared" ref="J647:J710" si="172">(M647/I647)*100</f>
        <v>1.5824175824175823</v>
      </c>
      <c r="K647" s="823">
        <v>0.18</v>
      </c>
      <c r="L647" s="824">
        <v>2</v>
      </c>
      <c r="M647" s="825">
        <f t="shared" ref="M647:M710" si="173">K647*L647</f>
        <v>0.36</v>
      </c>
      <c r="N647" s="826" t="s">
        <v>231</v>
      </c>
      <c r="O647" s="1107">
        <v>0.1767</v>
      </c>
      <c r="P647" s="828">
        <v>43475</v>
      </c>
      <c r="Q647" s="828">
        <v>43496</v>
      </c>
      <c r="R647" s="825">
        <f t="shared" ref="R647:R710" si="174">(K647-O647)/O647*100</f>
        <v>1.8675721561969425</v>
      </c>
      <c r="S647" s="761">
        <f>IF(INDEX(Historical!$D$7:$D$1439,MATCH(B647,Historical!$B$7:$B$1446,0))=0,"n/a",(INDEX(Historical!$C$7:$C$1439,MATCH(B647,Historical!$B$7:$B$1446,0))/INDEX(Historical!$D$7:$D$1439,MATCH(B647,Historical!$B$7:$B$1446,0))-1)*100)</f>
        <v>5.2187500000000053</v>
      </c>
      <c r="T647" s="761">
        <f>IF(INDEX(Historical!$F$7:$F$1432,MATCH(B647,Historical!$B$7:$B$1446,0))=0,"n/a",((INDEX(Historical!$C$7:$C$1439,MATCH(B647,Historical!$B$7:$B$1446,0))/INDEX(Historical!$F$7:$F$1432,MATCH(B647,Historical!$B$7:$B$1446,0)))^(1/3)-1)*100)</f>
        <v>7.1972159317675644</v>
      </c>
      <c r="U647" s="761">
        <f>IF(INDEX(Historical!$H$7:$H$1432,MATCH(B647,Historical!$B$7:$B$1446,0))=0,"n/a",((INDEX(Historical!$C$7:$C$1439,MATCH(B647,Historical!$B$7:$B$1446,0))/INDEX(Historical!$H$7:$H$1432,MATCH(B647,Historical!$B$7:$B$1446,0)))^(1/5)-1)*100)</f>
        <v>5.5783156524186639</v>
      </c>
      <c r="V647" s="761">
        <f>IF(INDEX(Historical!$O$7:$O$1432,MATCH(B647,Historical!$B$7:$B$1446,0))=0,"n/a",((INDEX(Historical!$C$7:$C$1439,MATCH(B647,Historical!$B$7:$B$1446,0))/INDEX(Historical!$O$7:$O$1432,MATCH(B647,Historical!$B$7:$B$1446,0)))^(1/10)-1)*100)</f>
        <v>5.2122946531158787</v>
      </c>
      <c r="W647" s="829">
        <f t="shared" ref="W647:W710" si="175">IF(OR(U647&lt;=0,U647="n/a",V647&lt;=0,V647="n/a"),"n/a",U647/V647)</f>
        <v>1.0702226224075764</v>
      </c>
      <c r="X647" s="830" t="str">
        <f t="shared" ref="X647:X710" si="176">IF(OR(AJ647&lt;=0,AJ647="n/a",U647&lt;=0,U647="n/a"),"n/a",U647/AJ647)</f>
        <v>n/a</v>
      </c>
      <c r="Y647" s="995" t="s">
        <v>4429</v>
      </c>
      <c r="Z647" s="822" t="str">
        <f t="shared" ref="Z647:Z710" si="177">IF(OR(AC647&lt;0.01,AC647="n/a"),"n/a",M647/AC647*100)</f>
        <v>n/a</v>
      </c>
      <c r="AA647" s="832" t="str">
        <f t="shared" ref="AA647:AA710" si="178">IF(OR(AC647&lt;0.01,AC647="n/a"),"n/a",I647/AC647)</f>
        <v>n/a</v>
      </c>
      <c r="AB647" s="824">
        <v>12</v>
      </c>
      <c r="AC647" s="833" t="s">
        <v>137</v>
      </c>
      <c r="AD647" s="833" t="s">
        <v>137</v>
      </c>
      <c r="AE647" s="833" t="s">
        <v>137</v>
      </c>
      <c r="AF647" s="833" t="s">
        <v>137</v>
      </c>
      <c r="AG647" s="833" t="s">
        <v>137</v>
      </c>
      <c r="AH647" s="833" t="s">
        <v>137</v>
      </c>
      <c r="AI647" s="833" t="s">
        <v>137</v>
      </c>
      <c r="AJ647" s="833" t="s">
        <v>137</v>
      </c>
      <c r="AK647" s="833" t="s">
        <v>137</v>
      </c>
      <c r="AL647" s="834" t="s">
        <v>137</v>
      </c>
      <c r="AM647" s="835" t="s">
        <v>137</v>
      </c>
      <c r="AN647" s="833" t="s">
        <v>137</v>
      </c>
      <c r="AO647" s="836" t="str">
        <f t="shared" ref="AO647:AO710" si="179">IF(U647="n/a","n/a",IF(AA647&lt;0,"n/a",IF(AA647="n/a","n/a",J647+U647-AA647)))</f>
        <v>n/a</v>
      </c>
      <c r="AP647" s="837">
        <f t="shared" ref="AP647:AP710" si="180">IF(U647="n/a","n/a",J647+U647)</f>
        <v>7.160733234836246</v>
      </c>
      <c r="AQ647" s="838" t="str">
        <f t="shared" ref="AQ647:AQ710" si="181">IF(OR(AC647&lt;0.01,AF647="n/a"),"n/a",(I647/SQRT(22.5*AC647*(I647/AF647))-1)*100)</f>
        <v>n/a</v>
      </c>
      <c r="AR647" s="704">
        <f>INDEX(Historical!$C$7:$C$1439,MATCH(B647,Historical!$B$7:$B$1446,0))*IF(AH647="n/a",1.03,IF(AH647&lt;0,1.01,IF(AH647&gt;10,1.1,(1+AH647/100))))</f>
        <v>0.34680100000000003</v>
      </c>
      <c r="AS647" s="832">
        <f t="shared" ref="AS647:AS710" si="182">IF($AI647="n/a",1.03*AR647,IF($AI647&lt;0,1.01*AR647,IF($AI647&gt;10,1.1*AR647,(1+$AI647/100)*AR647)))</f>
        <v>0.35720503000000003</v>
      </c>
      <c r="AT647" s="832">
        <f t="shared" ref="AT647:AV666" si="183">IF($AK647="n/a",1.03*AS647,IF($AK647&lt;0,1.01*AS647,IF($AK647&gt;10,1.1*AS647,(1+$AK647/100)*AS647)))</f>
        <v>0.36792118090000003</v>
      </c>
      <c r="AU647" s="832">
        <f t="shared" si="183"/>
        <v>0.37895881632700007</v>
      </c>
      <c r="AV647" s="832">
        <f t="shared" si="183"/>
        <v>0.39032758081681007</v>
      </c>
      <c r="AW647" s="822">
        <f t="shared" ref="AW647:AW710" si="184">SUM(AR647:AV647)</f>
        <v>1.8412136080438104</v>
      </c>
      <c r="AX647" s="839">
        <f t="shared" ref="AX647:AX710" si="185">AW647/I647*100</f>
        <v>8.0932466287640015</v>
      </c>
      <c r="AY647" s="998" t="s">
        <v>137</v>
      </c>
      <c r="AZ647" s="835" t="s">
        <v>137</v>
      </c>
      <c r="BA647" s="835" t="s">
        <v>137</v>
      </c>
      <c r="BB647" s="835" t="s">
        <v>137</v>
      </c>
      <c r="BC647" s="835" t="s">
        <v>137</v>
      </c>
      <c r="BD647" s="964" t="s">
        <v>4301</v>
      </c>
      <c r="BE647" s="666">
        <v>1994</v>
      </c>
      <c r="BF647" s="948" t="e">
        <f t="shared" ref="BF647" si="186">#VALUE!</f>
        <v>#VALUE!</v>
      </c>
      <c r="BG647" s="895" t="s">
        <v>137</v>
      </c>
    </row>
    <row r="648" spans="1:59" ht="11.25" customHeight="1" x14ac:dyDescent="0.2">
      <c r="A648" s="611" t="s">
        <v>1563</v>
      </c>
      <c r="B648" s="927" t="s">
        <v>1564</v>
      </c>
      <c r="C648" s="994" t="s">
        <v>179</v>
      </c>
      <c r="D648" s="994" t="s">
        <v>4374</v>
      </c>
      <c r="E648" s="794">
        <v>7</v>
      </c>
      <c r="F648" s="526">
        <v>601</v>
      </c>
      <c r="G648" s="526" t="s">
        <v>37</v>
      </c>
      <c r="H648" s="526" t="s">
        <v>37</v>
      </c>
      <c r="I648" s="926">
        <v>95.17</v>
      </c>
      <c r="J648" s="704">
        <f t="shared" si="172"/>
        <v>3.3624041189450455</v>
      </c>
      <c r="K648" s="929">
        <v>0.8</v>
      </c>
      <c r="L648" s="641">
        <v>4</v>
      </c>
      <c r="M648" s="695">
        <f t="shared" si="173"/>
        <v>3.2</v>
      </c>
      <c r="N648" s="923" t="s">
        <v>119</v>
      </c>
      <c r="O648" s="797">
        <v>0.7</v>
      </c>
      <c r="P648" s="660">
        <v>43238</v>
      </c>
      <c r="Q648" s="660">
        <v>43252</v>
      </c>
      <c r="R648" s="695">
        <f t="shared" si="174"/>
        <v>14.285714285714299</v>
      </c>
      <c r="S648" s="761">
        <f>IF(INDEX(Historical!$D$7:$D$1439,MATCH(B648,Historical!$B$7:$B$1446,0))=0,"n/a",(INDEX(Historical!$C$7:$C$1439,MATCH(B648,Historical!$B$7:$B$1446,0))/INDEX(Historical!$D$7:$D$1439,MATCH(B648,Historical!$B$7:$B$1446,0))-1)*100)</f>
        <v>13.553113553113572</v>
      </c>
      <c r="T648" s="761">
        <f>IF(INDEX(Historical!$F$7:$F$1432,MATCH(B648,Historical!$B$7:$B$1446,0))=0,"n/a",((INDEX(Historical!$C$7:$C$1439,MATCH(B648,Historical!$B$7:$B$1446,0))/INDEX(Historical!$F$7:$F$1432,MATCH(B648,Historical!$B$7:$B$1446,0)))^(1/3)-1)*100)</f>
        <v>12.452314898476423</v>
      </c>
      <c r="U648" s="761">
        <f>IF(INDEX(Historical!$H$7:$H$1432,MATCH(B648,Historical!$B$7:$B$1446,0))=0,"n/a",((INDEX(Historical!$C$7:$C$1439,MATCH(B648,Historical!$B$7:$B$1446,0))/INDEX(Historical!$H$7:$H$1432,MATCH(B648,Historical!$B$7:$B$1446,0)))^(1/5)-1)*100)</f>
        <v>18.485561996426014</v>
      </c>
      <c r="V648" s="761" t="str">
        <f>IF(INDEX(Historical!$O$7:$O$1432,MATCH(B648,Historical!$B$7:$B$1446,0))=0,"n/a",((INDEX(Historical!$C$7:$C$1439,MATCH(B648,Historical!$B$7:$B$1446,0))/INDEX(Historical!$O$7:$O$1432,MATCH(B648,Historical!$B$7:$B$1446,0)))^(1/10)-1)*100)</f>
        <v>n/a</v>
      </c>
      <c r="W648" s="762" t="str">
        <f t="shared" si="175"/>
        <v>n/a</v>
      </c>
      <c r="X648" s="763">
        <f t="shared" si="176"/>
        <v>1.2406417447265783</v>
      </c>
      <c r="Y648" s="928"/>
      <c r="Z648" s="704">
        <f t="shared" si="177"/>
        <v>26.71118530884808</v>
      </c>
      <c r="AA648" s="937">
        <f t="shared" si="178"/>
        <v>7.9440734557595993</v>
      </c>
      <c r="AB648" s="641">
        <v>12</v>
      </c>
      <c r="AC648" s="918">
        <v>11.98</v>
      </c>
      <c r="AD648" s="918" t="s">
        <v>137</v>
      </c>
      <c r="AE648" s="918">
        <v>0.4</v>
      </c>
      <c r="AF648" s="918">
        <v>1.78</v>
      </c>
      <c r="AG648" s="918">
        <v>24.2</v>
      </c>
      <c r="AH648" s="918">
        <v>158.6</v>
      </c>
      <c r="AI648" s="918">
        <v>36.39</v>
      </c>
      <c r="AJ648" s="918">
        <v>14.899999999999999</v>
      </c>
      <c r="AK648" s="918">
        <v>-6.8900000000000006</v>
      </c>
      <c r="AL648" s="930">
        <v>44450</v>
      </c>
      <c r="AM648" s="924">
        <v>0.2</v>
      </c>
      <c r="AN648" s="918">
        <v>0.45</v>
      </c>
      <c r="AO648" s="804">
        <f t="shared" si="179"/>
        <v>13.903892659611458</v>
      </c>
      <c r="AP648" s="805">
        <f t="shared" si="180"/>
        <v>21.847966115371058</v>
      </c>
      <c r="AQ648" s="938">
        <f t="shared" si="181"/>
        <v>-20.72424848458224</v>
      </c>
      <c r="AR648" s="704">
        <f>INDEX(Historical!$C$7:$C$1439,MATCH(B648,Historical!$B$7:$B$1446,0))*IF(AH648="n/a",1.03,IF(AH648&lt;0,1.01,IF(AH648&gt;10,1.1,(1+AH648/100))))</f>
        <v>3.4100000000000006</v>
      </c>
      <c r="AS648" s="937">
        <f t="shared" si="182"/>
        <v>3.7510000000000008</v>
      </c>
      <c r="AT648" s="937">
        <f t="shared" si="183"/>
        <v>3.7885100000000009</v>
      </c>
      <c r="AU648" s="937">
        <f t="shared" si="183"/>
        <v>3.8263951000000009</v>
      </c>
      <c r="AV648" s="937">
        <f t="shared" si="183"/>
        <v>3.8646590510000012</v>
      </c>
      <c r="AW648" s="704">
        <f t="shared" si="184"/>
        <v>18.640564151000003</v>
      </c>
      <c r="AX648" s="812">
        <f t="shared" si="185"/>
        <v>19.586596775244303</v>
      </c>
      <c r="AY648" s="997">
        <v>0.93</v>
      </c>
      <c r="AZ648" s="924">
        <v>21.33</v>
      </c>
      <c r="BA648" s="924">
        <v>-23.23</v>
      </c>
      <c r="BB648" s="924">
        <v>-0.69</v>
      </c>
      <c r="BC648" s="924">
        <v>-8.16</v>
      </c>
      <c r="BE648" s="666">
        <v>2012</v>
      </c>
      <c r="BF648" s="948" t="e">
        <f>#VALUE!</f>
        <v>#VALUE!</v>
      </c>
      <c r="BG648" s="933">
        <v>10.299999999999999</v>
      </c>
    </row>
    <row r="649" spans="1:59" ht="11.25" customHeight="1" x14ac:dyDescent="0.2">
      <c r="A649" s="611" t="s">
        <v>1565</v>
      </c>
      <c r="B649" s="927" t="s">
        <v>1566</v>
      </c>
      <c r="C649" s="994" t="s">
        <v>179</v>
      </c>
      <c r="D649" s="994" t="s">
        <v>4374</v>
      </c>
      <c r="E649" s="794">
        <v>7</v>
      </c>
      <c r="F649" s="526">
        <v>651</v>
      </c>
      <c r="G649" s="526" t="s">
        <v>106</v>
      </c>
      <c r="H649" s="526" t="s">
        <v>106</v>
      </c>
      <c r="I649" s="926">
        <v>52.35</v>
      </c>
      <c r="J649" s="704">
        <f t="shared" si="172"/>
        <v>6.3801337153772675</v>
      </c>
      <c r="K649" s="929">
        <v>0.83499999999999996</v>
      </c>
      <c r="L649" s="641">
        <v>4</v>
      </c>
      <c r="M649" s="695">
        <f t="shared" si="173"/>
        <v>3.34</v>
      </c>
      <c r="N649" s="923" t="s">
        <v>560</v>
      </c>
      <c r="O649" s="797">
        <v>0.79200000000000004</v>
      </c>
      <c r="P649" s="917">
        <v>43496</v>
      </c>
      <c r="Q649" s="917">
        <v>43509</v>
      </c>
      <c r="R649" s="695">
        <f t="shared" si="174"/>
        <v>5.4292929292929202</v>
      </c>
      <c r="S649" s="761">
        <f>IF(INDEX(Historical!$D$7:$D$1439,MATCH(B649,Historical!$B$7:$B$1446,0))=0,"n/a",(INDEX(Historical!$C$7:$C$1439,MATCH(B649,Historical!$B$7:$B$1446,0))/INDEX(Historical!$D$7:$D$1439,MATCH(B649,Historical!$B$7:$B$1446,0))-1)*100)</f>
        <v>9.6049896049895889</v>
      </c>
      <c r="T649" s="761">
        <f>IF(INDEX(Historical!$F$7:$F$1432,MATCH(B649,Historical!$B$7:$B$1446,0))=0,"n/a",((INDEX(Historical!$C$7:$C$1439,MATCH(B649,Historical!$B$7:$B$1446,0))/INDEX(Historical!$F$7:$F$1432,MATCH(B649,Historical!$B$7:$B$1446,0)))^(1/3)-1)*100)</f>
        <v>19.673049221064964</v>
      </c>
      <c r="U649" s="761">
        <f>IF(INDEX(Historical!$H$7:$H$1432,MATCH(B649,Historical!$B$7:$B$1446,0))=0,"n/a",((INDEX(Historical!$C$7:$C$1439,MATCH(B649,Historical!$B$7:$B$1446,0))/INDEX(Historical!$H$7:$H$1432,MATCH(B649,Historical!$B$7:$B$1446,0)))^(1/5)-1)*100)</f>
        <v>76.247409150448291</v>
      </c>
      <c r="V649" s="761" t="str">
        <f>IF(INDEX(Historical!$O$7:$O$1432,MATCH(B649,Historical!$B$7:$B$1446,0))=0,"n/a",((INDEX(Historical!$C$7:$C$1439,MATCH(B649,Historical!$B$7:$B$1446,0))/INDEX(Historical!$O$7:$O$1432,MATCH(B649,Historical!$B$7:$B$1446,0)))^(1/10)-1)*100)</f>
        <v>n/a</v>
      </c>
      <c r="W649" s="762" t="str">
        <f t="shared" si="175"/>
        <v>n/a</v>
      </c>
      <c r="X649" s="763">
        <f t="shared" si="176"/>
        <v>1.3056063210693201</v>
      </c>
      <c r="Y649" s="928"/>
      <c r="Z649" s="704">
        <f t="shared" si="177"/>
        <v>83.5</v>
      </c>
      <c r="AA649" s="937">
        <f t="shared" si="178"/>
        <v>13.0875</v>
      </c>
      <c r="AB649" s="641">
        <v>12</v>
      </c>
      <c r="AC649" s="918">
        <v>4</v>
      </c>
      <c r="AD649" s="918">
        <v>1.99</v>
      </c>
      <c r="AE649" s="918">
        <v>6.35</v>
      </c>
      <c r="AF649" s="918">
        <v>2.11</v>
      </c>
      <c r="AG649" s="918">
        <v>17.5</v>
      </c>
      <c r="AH649" s="918">
        <v>54.500000000000007</v>
      </c>
      <c r="AI649" s="918">
        <v>4.8</v>
      </c>
      <c r="AJ649" s="918">
        <v>58.4</v>
      </c>
      <c r="AK649" s="918">
        <v>6.58</v>
      </c>
      <c r="AL649" s="930">
        <v>6650</v>
      </c>
      <c r="AM649" s="924">
        <v>0.1</v>
      </c>
      <c r="AN649" s="918">
        <v>0.99</v>
      </c>
      <c r="AO649" s="804">
        <f t="shared" si="179"/>
        <v>69.540042865825555</v>
      </c>
      <c r="AP649" s="805">
        <f t="shared" si="180"/>
        <v>82.627542865825561</v>
      </c>
      <c r="AQ649" s="938">
        <f t="shared" si="181"/>
        <v>10.784325004337457</v>
      </c>
      <c r="AR649" s="704">
        <f>INDEX(Historical!$C$7:$C$1439,MATCH(B649,Historical!$B$7:$B$1446,0))*IF(AH649="n/a",1.03,IF(AH649&lt;0,1.01,IF(AH649&gt;10,1.1,(1+AH649/100))))</f>
        <v>2.8996000000000004</v>
      </c>
      <c r="AS649" s="937">
        <f t="shared" si="182"/>
        <v>3.0387808000000005</v>
      </c>
      <c r="AT649" s="937">
        <f t="shared" si="183"/>
        <v>3.2387325766400008</v>
      </c>
      <c r="AU649" s="937">
        <f t="shared" si="183"/>
        <v>3.451841180182913</v>
      </c>
      <c r="AV649" s="937">
        <f t="shared" si="183"/>
        <v>3.678972329838949</v>
      </c>
      <c r="AW649" s="704">
        <f t="shared" si="184"/>
        <v>16.307926886661864</v>
      </c>
      <c r="AX649" s="812">
        <f t="shared" si="185"/>
        <v>31.151722801646347</v>
      </c>
      <c r="AY649" s="997">
        <v>1.21</v>
      </c>
      <c r="AZ649" s="924">
        <v>28.43</v>
      </c>
      <c r="BA649" s="924">
        <v>-4.8500000000000005</v>
      </c>
      <c r="BB649" s="924">
        <v>3.16</v>
      </c>
      <c r="BC649" s="924">
        <v>3.9800000000000004</v>
      </c>
      <c r="BE649" s="666">
        <v>2013</v>
      </c>
      <c r="BF649" s="948" t="e">
        <f>#VALUE!</f>
        <v>#VALUE!</v>
      </c>
      <c r="BG649" s="933">
        <v>9.3000000000000007</v>
      </c>
    </row>
    <row r="650" spans="1:59" ht="11.25" customHeight="1" x14ac:dyDescent="0.2">
      <c r="A650" s="630" t="s">
        <v>4155</v>
      </c>
      <c r="B650" s="927" t="s">
        <v>4156</v>
      </c>
      <c r="C650" s="994" t="s">
        <v>108</v>
      </c>
      <c r="D650" s="994" t="s">
        <v>4376</v>
      </c>
      <c r="E650" s="795">
        <v>6</v>
      </c>
      <c r="F650" s="526">
        <v>700</v>
      </c>
      <c r="G650" s="526" t="s">
        <v>106</v>
      </c>
      <c r="H650" s="526" t="s">
        <v>106</v>
      </c>
      <c r="I650" s="926">
        <v>14.1</v>
      </c>
      <c r="J650" s="704">
        <f t="shared" si="172"/>
        <v>1.9858156028368796</v>
      </c>
      <c r="K650" s="929">
        <v>7.0000000000000007E-2</v>
      </c>
      <c r="L650" s="641">
        <v>4</v>
      </c>
      <c r="M650" s="695">
        <f t="shared" si="173"/>
        <v>0.28000000000000003</v>
      </c>
      <c r="N650" s="923" t="s">
        <v>140</v>
      </c>
      <c r="O650" s="797">
        <v>6.5000000000000002E-2</v>
      </c>
      <c r="P650" s="919">
        <v>42936</v>
      </c>
      <c r="Q650" s="919">
        <v>42948</v>
      </c>
      <c r="R650" s="695">
        <f t="shared" si="174"/>
        <v>7.6923076923076987</v>
      </c>
      <c r="S650" s="761">
        <f>IF(INDEX(Historical!$D$7:$D$1439,MATCH(B650,Historical!$B$7:$B$1446,0))=0,"n/a",(INDEX(Historical!$C$7:$C$1439,MATCH(B650,Historical!$B$7:$B$1446,0))/INDEX(Historical!$D$7:$D$1439,MATCH(B650,Historical!$B$7:$B$1446,0))-1)*100)</f>
        <v>3.7037037037036979</v>
      </c>
      <c r="T650" s="761">
        <f>IF(INDEX(Historical!$F$7:$F$1432,MATCH(B650,Historical!$B$7:$B$1446,0))=0,"n/a",((INDEX(Historical!$C$7:$C$1439,MATCH(B650,Historical!$B$7:$B$1446,0))/INDEX(Historical!$F$7:$F$1432,MATCH(B650,Historical!$B$7:$B$1446,0)))^(1/3)-1)*100)</f>
        <v>8.7843088111080103</v>
      </c>
      <c r="U650" s="761">
        <f>IF(INDEX(Historical!$H$7:$H$1432,MATCH(B650,Historical!$B$7:$B$1446,0))=0,"n/a",((INDEX(Historical!$C$7:$C$1439,MATCH(B650,Historical!$B$7:$B$1446,0))/INDEX(Historical!$H$7:$H$1432,MATCH(B650,Historical!$B$7:$B$1446,0)))^(1/5)-1)*100)</f>
        <v>18.466445254224407</v>
      </c>
      <c r="V650" s="761">
        <f>IF(INDEX(Historical!$O$7:$O$1432,MATCH(B650,Historical!$B$7:$B$1446,0))=0,"n/a",((INDEX(Historical!$C$7:$C$1439,MATCH(B650,Historical!$B$7:$B$1446,0))/INDEX(Historical!$O$7:$O$1432,MATCH(B650,Historical!$B$7:$B$1446,0)))^(1/10)-1)*100)</f>
        <v>-4.7391036908989719</v>
      </c>
      <c r="W650" s="762" t="str">
        <f t="shared" si="175"/>
        <v>n/a</v>
      </c>
      <c r="X650" s="763" t="str">
        <f t="shared" si="176"/>
        <v>n/a</v>
      </c>
      <c r="Y650" s="729" t="s">
        <v>4432</v>
      </c>
      <c r="Z650" s="704" t="str">
        <f t="shared" si="177"/>
        <v>n/a</v>
      </c>
      <c r="AA650" s="937" t="str">
        <f t="shared" si="178"/>
        <v>n/a</v>
      </c>
      <c r="AB650" s="641">
        <v>12</v>
      </c>
      <c r="AC650" s="918" t="s">
        <v>137</v>
      </c>
      <c r="AD650" s="918" t="s">
        <v>137</v>
      </c>
      <c r="AE650" s="918" t="s">
        <v>137</v>
      </c>
      <c r="AF650" s="918" t="s">
        <v>137</v>
      </c>
      <c r="AG650" s="918" t="s">
        <v>137</v>
      </c>
      <c r="AH650" s="918" t="s">
        <v>137</v>
      </c>
      <c r="AI650" s="918" t="s">
        <v>137</v>
      </c>
      <c r="AJ650" s="918" t="s">
        <v>137</v>
      </c>
      <c r="AK650" s="918" t="s">
        <v>137</v>
      </c>
      <c r="AL650" s="930" t="s">
        <v>137</v>
      </c>
      <c r="AM650" s="924" t="s">
        <v>137</v>
      </c>
      <c r="AN650" s="918" t="s">
        <v>137</v>
      </c>
      <c r="AO650" s="804" t="str">
        <f t="shared" si="179"/>
        <v>n/a</v>
      </c>
      <c r="AP650" s="805">
        <f t="shared" si="180"/>
        <v>20.452260857061287</v>
      </c>
      <c r="AQ650" s="938" t="str">
        <f t="shared" si="181"/>
        <v>n/a</v>
      </c>
      <c r="AR650" s="704">
        <f>INDEX(Historical!$C$7:$C$1439,MATCH(B650,Historical!$B$7:$B$1446,0))*IF(AH650="n/a",1.03,IF(AH650&lt;0,1.01,IF(AH650&gt;10,1.1,(1+AH650/100))))</f>
        <v>0.28840000000000005</v>
      </c>
      <c r="AS650" s="937">
        <f t="shared" si="182"/>
        <v>0.29705200000000004</v>
      </c>
      <c r="AT650" s="937">
        <f t="shared" si="183"/>
        <v>0.30596356000000002</v>
      </c>
      <c r="AU650" s="937">
        <f t="shared" si="183"/>
        <v>0.31514246680000002</v>
      </c>
      <c r="AV650" s="937">
        <f t="shared" si="183"/>
        <v>0.32459674080400003</v>
      </c>
      <c r="AW650" s="704">
        <f t="shared" si="184"/>
        <v>1.5311547676040003</v>
      </c>
      <c r="AX650" s="812">
        <f t="shared" si="185"/>
        <v>10.859253670950357</v>
      </c>
      <c r="AY650" s="997" t="s">
        <v>137</v>
      </c>
      <c r="AZ650" s="924" t="s">
        <v>137</v>
      </c>
      <c r="BA650" s="924" t="s">
        <v>137</v>
      </c>
      <c r="BB650" s="924" t="s">
        <v>137</v>
      </c>
      <c r="BC650" s="924" t="s">
        <v>137</v>
      </c>
      <c r="BD650" s="963" t="s">
        <v>4301</v>
      </c>
      <c r="BE650" s="666">
        <v>2014</v>
      </c>
      <c r="BF650" s="948" t="e">
        <f>#VALUE!</f>
        <v>#VALUE!</v>
      </c>
      <c r="BG650" s="933" t="s">
        <v>137</v>
      </c>
    </row>
    <row r="651" spans="1:59" ht="11.25" customHeight="1" x14ac:dyDescent="0.2">
      <c r="A651" s="611" t="s">
        <v>1543</v>
      </c>
      <c r="B651" s="927" t="s">
        <v>1544</v>
      </c>
      <c r="C651" s="994" t="s">
        <v>247</v>
      </c>
      <c r="D651" s="994" t="s">
        <v>4390</v>
      </c>
      <c r="E651" s="795">
        <v>6</v>
      </c>
      <c r="F651" s="526">
        <v>701</v>
      </c>
      <c r="G651" s="526" t="s">
        <v>106</v>
      </c>
      <c r="H651" s="526" t="s">
        <v>106</v>
      </c>
      <c r="I651" s="926">
        <v>52.95</v>
      </c>
      <c r="J651" s="704">
        <f t="shared" si="172"/>
        <v>1.6997167138810196</v>
      </c>
      <c r="K651" s="929">
        <v>0.22500000000000001</v>
      </c>
      <c r="L651" s="641">
        <v>4</v>
      </c>
      <c r="M651" s="695">
        <f t="shared" si="173"/>
        <v>0.9</v>
      </c>
      <c r="N651" s="923" t="s">
        <v>238</v>
      </c>
      <c r="O651" s="797">
        <v>0.2</v>
      </c>
      <c r="P651" s="919">
        <v>42950</v>
      </c>
      <c r="Q651" s="919">
        <v>42965</v>
      </c>
      <c r="R651" s="695">
        <f t="shared" si="174"/>
        <v>12.499999999999996</v>
      </c>
      <c r="S651" s="761">
        <f>IF(INDEX(Historical!$D$7:$D$1439,MATCH(B651,Historical!$B$7:$B$1446,0))=0,"n/a",(INDEX(Historical!$C$7:$C$1439,MATCH(B651,Historical!$B$7:$B$1446,0))/INDEX(Historical!$D$7:$D$1439,MATCH(B651,Historical!$B$7:$B$1446,0))-1)*100)</f>
        <v>5.8823529411764719</v>
      </c>
      <c r="T651" s="761">
        <f>IF(INDEX(Historical!$F$7:$F$1432,MATCH(B651,Historical!$B$7:$B$1446,0))=0,"n/a",((INDEX(Historical!$C$7:$C$1439,MATCH(B651,Historical!$B$7:$B$1446,0))/INDEX(Historical!$F$7:$F$1432,MATCH(B651,Historical!$B$7:$B$1446,0)))^(1/3)-1)*100)</f>
        <v>12.624788044360603</v>
      </c>
      <c r="U651" s="761">
        <f>IF(INDEX(Historical!$H$7:$H$1432,MATCH(B651,Historical!$B$7:$B$1446,0))=0,"n/a",((INDEX(Historical!$C$7:$C$1439,MATCH(B651,Historical!$B$7:$B$1446,0))/INDEX(Historical!$H$7:$H$1432,MATCH(B651,Historical!$B$7:$B$1446,0)))^(1/5)-1)*100)</f>
        <v>29.19940099556333</v>
      </c>
      <c r="V651" s="761" t="str">
        <f>IF(INDEX(Historical!$O$7:$O$1432,MATCH(B651,Historical!$B$7:$B$1446,0))=0,"n/a",((INDEX(Historical!$C$7:$C$1439,MATCH(B651,Historical!$B$7:$B$1446,0))/INDEX(Historical!$O$7:$O$1432,MATCH(B651,Historical!$B$7:$B$1446,0)))^(1/10)-1)*100)</f>
        <v>n/a</v>
      </c>
      <c r="W651" s="762" t="str">
        <f t="shared" si="175"/>
        <v>n/a</v>
      </c>
      <c r="X651" s="763" t="str">
        <f t="shared" si="176"/>
        <v>n/a</v>
      </c>
      <c r="Y651" s="729" t="s">
        <v>4432</v>
      </c>
      <c r="Z651" s="704">
        <f t="shared" si="177"/>
        <v>4500</v>
      </c>
      <c r="AA651" s="937">
        <f t="shared" si="178"/>
        <v>2647.5</v>
      </c>
      <c r="AB651" s="641">
        <v>1</v>
      </c>
      <c r="AC651" s="918">
        <v>0.02</v>
      </c>
      <c r="AD651" s="918">
        <v>848.56</v>
      </c>
      <c r="AE651" s="918">
        <v>1</v>
      </c>
      <c r="AF651" s="920" t="s">
        <v>137</v>
      </c>
      <c r="AG651" s="921">
        <v>-0.6</v>
      </c>
      <c r="AH651" s="918">
        <v>-98.1</v>
      </c>
      <c r="AI651" s="918">
        <v>44.879999999999995</v>
      </c>
      <c r="AJ651" s="918">
        <v>-49.5</v>
      </c>
      <c r="AK651" s="918">
        <v>3.9</v>
      </c>
      <c r="AL651" s="930">
        <v>1580</v>
      </c>
      <c r="AM651" s="924">
        <v>30.8</v>
      </c>
      <c r="AN651" s="920" t="s">
        <v>137</v>
      </c>
      <c r="AO651" s="804">
        <f t="shared" si="179"/>
        <v>-2616.6008822905555</v>
      </c>
      <c r="AP651" s="805">
        <f t="shared" si="180"/>
        <v>30.899117709444351</v>
      </c>
      <c r="AQ651" s="938" t="str">
        <f t="shared" si="181"/>
        <v>n/a</v>
      </c>
      <c r="AR651" s="704">
        <f>INDEX(Historical!$C$7:$C$1439,MATCH(B651,Historical!$B$7:$B$1446,0))*IF(AH651="n/a",1.03,IF(AH651&lt;0,1.01,IF(AH651&gt;10,1.1,(1+AH651/100))))</f>
        <v>0.90900000000000003</v>
      </c>
      <c r="AS651" s="937">
        <f t="shared" si="182"/>
        <v>0.99990000000000012</v>
      </c>
      <c r="AT651" s="937">
        <f t="shared" si="183"/>
        <v>1.0388961000000001</v>
      </c>
      <c r="AU651" s="937">
        <f t="shared" si="183"/>
        <v>1.0794130478999999</v>
      </c>
      <c r="AV651" s="937">
        <f t="shared" si="183"/>
        <v>1.1215101567680998</v>
      </c>
      <c r="AW651" s="704">
        <f t="shared" si="184"/>
        <v>5.1487193046680995</v>
      </c>
      <c r="AX651" s="812">
        <f t="shared" si="185"/>
        <v>9.7237380635847011</v>
      </c>
      <c r="AY651" s="997">
        <v>0.52</v>
      </c>
      <c r="AZ651" s="924">
        <v>39.160000000000004</v>
      </c>
      <c r="BA651" s="924">
        <v>-17.489999999999998</v>
      </c>
      <c r="BB651" s="924">
        <v>19.259999999999998</v>
      </c>
      <c r="BC651" s="924">
        <v>11.87</v>
      </c>
      <c r="BE651" s="666">
        <v>2014</v>
      </c>
      <c r="BF651" s="948" t="e">
        <f>#VALUE!</f>
        <v>#VALUE!</v>
      </c>
      <c r="BG651" s="933">
        <v>0.3</v>
      </c>
    </row>
    <row r="652" spans="1:59" ht="11.25" customHeight="1" x14ac:dyDescent="0.2">
      <c r="A652" s="611" t="s">
        <v>753</v>
      </c>
      <c r="B652" s="927" t="s">
        <v>754</v>
      </c>
      <c r="C652" s="994" t="s">
        <v>4227</v>
      </c>
      <c r="D652" s="994" t="s">
        <v>4363</v>
      </c>
      <c r="E652" s="794">
        <v>16</v>
      </c>
      <c r="F652" s="526">
        <v>209</v>
      </c>
      <c r="G652" s="526" t="s">
        <v>37</v>
      </c>
      <c r="H652" s="526" t="s">
        <v>115</v>
      </c>
      <c r="I652" s="926">
        <v>57.03</v>
      </c>
      <c r="J652" s="704">
        <f t="shared" si="172"/>
        <v>4.3485884622128701</v>
      </c>
      <c r="K652" s="929">
        <v>0.62</v>
      </c>
      <c r="L652" s="641">
        <v>4</v>
      </c>
      <c r="M652" s="695">
        <f t="shared" si="173"/>
        <v>2.48</v>
      </c>
      <c r="N652" s="923" t="s">
        <v>327</v>
      </c>
      <c r="O652" s="797">
        <v>0.56999999999999995</v>
      </c>
      <c r="P652" s="660">
        <v>43249</v>
      </c>
      <c r="Q652" s="660">
        <v>43271</v>
      </c>
      <c r="R652" s="695">
        <f t="shared" si="174"/>
        <v>8.771929824561413</v>
      </c>
      <c r="S652" s="761">
        <f>IF(INDEX(Historical!$D$7:$D$1439,MATCH(B652,Historical!$B$7:$B$1446,0))=0,"n/a",(INDEX(Historical!$C$7:$C$1439,MATCH(B652,Historical!$B$7:$B$1446,0))/INDEX(Historical!$D$7:$D$1439,MATCH(B652,Historical!$B$7:$B$1446,0))-1)*100)</f>
        <v>8.4821428571428612</v>
      </c>
      <c r="T652" s="761">
        <f>IF(INDEX(Historical!$F$7:$F$1432,MATCH(B652,Historical!$B$7:$B$1446,0))=0,"n/a",((INDEX(Historical!$C$7:$C$1439,MATCH(B652,Historical!$B$7:$B$1446,0))/INDEX(Historical!$F$7:$F$1432,MATCH(B652,Historical!$B$7:$B$1446,0)))^(1/3)-1)*100)</f>
        <v>9.319535187362149</v>
      </c>
      <c r="U652" s="761">
        <f>IF(INDEX(Historical!$H$7:$H$1432,MATCH(B652,Historical!$B$7:$B$1446,0))=0,"n/a",((INDEX(Historical!$C$7:$C$1439,MATCH(B652,Historical!$B$7:$B$1446,0))/INDEX(Historical!$H$7:$H$1432,MATCH(B652,Historical!$B$7:$B$1446,0)))^(1/5)-1)*100)</f>
        <v>13.326789159551655</v>
      </c>
      <c r="V652" s="761">
        <f>IF(INDEX(Historical!$O$7:$O$1432,MATCH(B652,Historical!$B$7:$B$1446,0))=0,"n/a",((INDEX(Historical!$C$7:$C$1439,MATCH(B652,Historical!$B$7:$B$1446,0))/INDEX(Historical!$O$7:$O$1432,MATCH(B652,Historical!$B$7:$B$1446,0)))^(1/10)-1)*100)</f>
        <v>14.636114721090433</v>
      </c>
      <c r="W652" s="762">
        <f t="shared" si="175"/>
        <v>0.91054145266762232</v>
      </c>
      <c r="X652" s="763" t="str">
        <f t="shared" si="176"/>
        <v>n/a</v>
      </c>
      <c r="Y652" s="723"/>
      <c r="Z652" s="704">
        <f t="shared" si="177"/>
        <v>164.23841059602648</v>
      </c>
      <c r="AA652" s="937">
        <f t="shared" si="178"/>
        <v>37.768211920529801</v>
      </c>
      <c r="AB652" s="641">
        <v>9</v>
      </c>
      <c r="AC652" s="918">
        <v>1.51</v>
      </c>
      <c r="AD652" s="918">
        <v>2.64</v>
      </c>
      <c r="AE652" s="918">
        <v>3.26</v>
      </c>
      <c r="AF652" s="918">
        <v>19.14</v>
      </c>
      <c r="AG652" s="918">
        <v>16.8</v>
      </c>
      <c r="AH652" s="918">
        <v>-282.8</v>
      </c>
      <c r="AI652" s="918">
        <v>12.740000000000002</v>
      </c>
      <c r="AJ652" s="918">
        <v>-22.6</v>
      </c>
      <c r="AK652" s="918">
        <v>14.360000000000001</v>
      </c>
      <c r="AL652" s="930">
        <v>70180</v>
      </c>
      <c r="AM652" s="924">
        <v>0.09</v>
      </c>
      <c r="AN652" s="918">
        <v>4.53</v>
      </c>
      <c r="AO652" s="804">
        <f t="shared" si="179"/>
        <v>-20.092834298765275</v>
      </c>
      <c r="AP652" s="805">
        <f t="shared" si="180"/>
        <v>17.675377621764525</v>
      </c>
      <c r="AQ652" s="938">
        <f t="shared" si="181"/>
        <v>466.81706873026815</v>
      </c>
      <c r="AR652" s="704">
        <f>INDEX(Historical!$C$7:$C$1439,MATCH(B652,Historical!$B$7:$B$1446,0))*IF(AH652="n/a",1.03,IF(AH652&lt;0,1.01,IF(AH652&gt;10,1.1,(1+AH652/100))))</f>
        <v>2.4543000000000004</v>
      </c>
      <c r="AS652" s="937">
        <f t="shared" si="182"/>
        <v>2.6997300000000006</v>
      </c>
      <c r="AT652" s="937">
        <f t="shared" si="183"/>
        <v>2.9697030000000009</v>
      </c>
      <c r="AU652" s="937">
        <f t="shared" si="183"/>
        <v>3.2666733000000012</v>
      </c>
      <c r="AV652" s="937">
        <f t="shared" si="183"/>
        <v>3.5933406300000015</v>
      </c>
      <c r="AW652" s="704">
        <f t="shared" si="184"/>
        <v>14.983746930000004</v>
      </c>
      <c r="AX652" s="812">
        <f t="shared" si="185"/>
        <v>26.273447185691751</v>
      </c>
      <c r="AY652" s="997">
        <v>1.25</v>
      </c>
      <c r="AZ652" s="924">
        <v>17.440000000000001</v>
      </c>
      <c r="BA652" s="924">
        <v>-25.45</v>
      </c>
      <c r="BB652" s="924">
        <v>6.81</v>
      </c>
      <c r="BC652" s="924">
        <v>-5.1100000000000003</v>
      </c>
      <c r="BE652" s="666">
        <v>2003</v>
      </c>
      <c r="BF652" s="948" t="e">
        <f>#VALUE!</f>
        <v>#VALUE!</v>
      </c>
      <c r="BG652" s="933">
        <v>4.5</v>
      </c>
    </row>
    <row r="653" spans="1:59" ht="11.25" customHeight="1" x14ac:dyDescent="0.2">
      <c r="A653" s="537" t="s">
        <v>1600</v>
      </c>
      <c r="B653" s="927" t="s">
        <v>1601</v>
      </c>
      <c r="C653" s="994" t="s">
        <v>108</v>
      </c>
      <c r="D653" s="994" t="s">
        <v>4376</v>
      </c>
      <c r="E653" s="794">
        <v>9</v>
      </c>
      <c r="F653" s="526">
        <v>453</v>
      </c>
      <c r="G653" s="526" t="s">
        <v>106</v>
      </c>
      <c r="H653" s="526" t="s">
        <v>106</v>
      </c>
      <c r="I653" s="926">
        <v>37.19</v>
      </c>
      <c r="J653" s="704">
        <f t="shared" si="172"/>
        <v>3.5493412207582691</v>
      </c>
      <c r="K653" s="929">
        <v>0.33</v>
      </c>
      <c r="L653" s="641">
        <v>4</v>
      </c>
      <c r="M653" s="695">
        <f t="shared" si="173"/>
        <v>1.32</v>
      </c>
      <c r="N653" s="923" t="s">
        <v>320</v>
      </c>
      <c r="O653" s="797">
        <v>0.32</v>
      </c>
      <c r="P653" s="917">
        <v>43538</v>
      </c>
      <c r="Q653" s="917">
        <v>43553</v>
      </c>
      <c r="R653" s="695">
        <f t="shared" si="174"/>
        <v>3.1250000000000027</v>
      </c>
      <c r="S653" s="761">
        <f>IF(INDEX(Historical!$D$7:$D$1439,MATCH(B653,Historical!$B$7:$B$1446,0))=0,"n/a",(INDEX(Historical!$C$7:$C$1439,MATCH(B653,Historical!$B$7:$B$1446,0))/INDEX(Historical!$D$7:$D$1439,MATCH(B653,Historical!$B$7:$B$1446,0))-1)*100)</f>
        <v>3.2258064516129004</v>
      </c>
      <c r="T653" s="761">
        <f>IF(INDEX(Historical!$F$7:$F$1432,MATCH(B653,Historical!$B$7:$B$1446,0))=0,"n/a",((INDEX(Historical!$C$7:$C$1439,MATCH(B653,Historical!$B$7:$B$1446,0))/INDEX(Historical!$F$7:$F$1432,MATCH(B653,Historical!$B$7:$B$1446,0)))^(1/3)-1)*100)</f>
        <v>3.3357652893651002</v>
      </c>
      <c r="U653" s="761">
        <f>IF(INDEX(Historical!$H$7:$H$1432,MATCH(B653,Historical!$B$7:$B$1446,0))=0,"n/a",((INDEX(Historical!$C$7:$C$1439,MATCH(B653,Historical!$B$7:$B$1446,0))/INDEX(Historical!$H$7:$H$1432,MATCH(B653,Historical!$B$7:$B$1446,0)))^(1/5)-1)*100)</f>
        <v>3.4563715943573214</v>
      </c>
      <c r="V653" s="761">
        <f>IF(INDEX(Historical!$O$7:$O$1432,MATCH(B653,Historical!$B$7:$B$1446,0))=0,"n/a",((INDEX(Historical!$C$7:$C$1439,MATCH(B653,Historical!$B$7:$B$1446,0))/INDEX(Historical!$O$7:$O$1432,MATCH(B653,Historical!$B$7:$B$1446,0)))^(1/10)-1)*100)</f>
        <v>3.3575519102710727</v>
      </c>
      <c r="W653" s="762">
        <f t="shared" si="175"/>
        <v>1.0294320644109627</v>
      </c>
      <c r="X653" s="763" t="str">
        <f t="shared" si="176"/>
        <v>n/a</v>
      </c>
      <c r="Y653" s="719"/>
      <c r="Z653" s="704" t="str">
        <f t="shared" si="177"/>
        <v>n/a</v>
      </c>
      <c r="AA653" s="937" t="str">
        <f t="shared" si="178"/>
        <v>n/a</v>
      </c>
      <c r="AB653" s="641">
        <v>12</v>
      </c>
      <c r="AC653" s="918" t="s">
        <v>137</v>
      </c>
      <c r="AD653" s="918" t="s">
        <v>137</v>
      </c>
      <c r="AE653" s="918" t="s">
        <v>137</v>
      </c>
      <c r="AF653" s="918" t="s">
        <v>137</v>
      </c>
      <c r="AG653" s="918" t="s">
        <v>137</v>
      </c>
      <c r="AH653" s="918" t="s">
        <v>137</v>
      </c>
      <c r="AI653" s="918" t="s">
        <v>137</v>
      </c>
      <c r="AJ653" s="918" t="s">
        <v>137</v>
      </c>
      <c r="AK653" s="918" t="s">
        <v>137</v>
      </c>
      <c r="AL653" s="930" t="s">
        <v>137</v>
      </c>
      <c r="AM653" s="924" t="s">
        <v>137</v>
      </c>
      <c r="AN653" s="918" t="s">
        <v>137</v>
      </c>
      <c r="AO653" s="804" t="str">
        <f t="shared" si="179"/>
        <v>n/a</v>
      </c>
      <c r="AP653" s="805">
        <f t="shared" si="180"/>
        <v>7.0057128151155901</v>
      </c>
      <c r="AQ653" s="938" t="str">
        <f t="shared" si="181"/>
        <v>n/a</v>
      </c>
      <c r="AR653" s="704">
        <f>INDEX(Historical!$C$7:$C$1439,MATCH(B653,Historical!$B$7:$B$1446,0))*IF(AH653="n/a",1.03,IF(AH653&lt;0,1.01,IF(AH653&gt;10,1.1,(1+AH653/100))))</f>
        <v>1.3184</v>
      </c>
      <c r="AS653" s="937">
        <f t="shared" si="182"/>
        <v>1.357952</v>
      </c>
      <c r="AT653" s="937">
        <f t="shared" si="183"/>
        <v>1.3986905600000001</v>
      </c>
      <c r="AU653" s="937">
        <f t="shared" si="183"/>
        <v>1.4406512768000002</v>
      </c>
      <c r="AV653" s="937">
        <f t="shared" si="183"/>
        <v>1.4838708151040001</v>
      </c>
      <c r="AW653" s="704">
        <f t="shared" si="184"/>
        <v>6.9995646519040005</v>
      </c>
      <c r="AX653" s="812">
        <f t="shared" si="185"/>
        <v>18.821093444216189</v>
      </c>
      <c r="AY653" s="997" t="s">
        <v>137</v>
      </c>
      <c r="AZ653" s="924" t="s">
        <v>137</v>
      </c>
      <c r="BA653" s="924" t="s">
        <v>137</v>
      </c>
      <c r="BB653" s="924" t="s">
        <v>137</v>
      </c>
      <c r="BC653" s="924" t="s">
        <v>137</v>
      </c>
      <c r="BD653" s="963" t="s">
        <v>4301</v>
      </c>
      <c r="BE653" s="666">
        <v>2011</v>
      </c>
      <c r="BF653" s="948" t="e">
        <f>#VALUE!</f>
        <v>#VALUE!</v>
      </c>
      <c r="BG653" s="933" t="s">
        <v>137</v>
      </c>
    </row>
    <row r="654" spans="1:59" ht="11.25" customHeight="1" x14ac:dyDescent="0.2">
      <c r="A654" s="611" t="s">
        <v>749</v>
      </c>
      <c r="B654" s="927" t="s">
        <v>750</v>
      </c>
      <c r="C654" s="994" t="s">
        <v>108</v>
      </c>
      <c r="D654" s="994" t="s">
        <v>4368</v>
      </c>
      <c r="E654" s="794">
        <v>11</v>
      </c>
      <c r="F654" s="526">
        <v>305</v>
      </c>
      <c r="G654" s="526" t="s">
        <v>106</v>
      </c>
      <c r="H654" s="526" t="s">
        <v>106</v>
      </c>
      <c r="I654" s="926">
        <v>12.5</v>
      </c>
      <c r="J654" s="704">
        <f t="shared" si="172"/>
        <v>2.2400000000000002</v>
      </c>
      <c r="K654" s="929">
        <v>7.0000000000000007E-2</v>
      </c>
      <c r="L654" s="641">
        <v>4</v>
      </c>
      <c r="M654" s="695">
        <f t="shared" si="173"/>
        <v>0.28000000000000003</v>
      </c>
      <c r="N654" s="923" t="s">
        <v>567</v>
      </c>
      <c r="O654" s="797">
        <v>0.05</v>
      </c>
      <c r="P654" s="660">
        <v>43210</v>
      </c>
      <c r="Q654" s="660">
        <v>43227</v>
      </c>
      <c r="R654" s="695">
        <f t="shared" si="174"/>
        <v>40.000000000000007</v>
      </c>
      <c r="S654" s="761">
        <f>IF(INDEX(Historical!$D$7:$D$1439,MATCH(B654,Historical!$B$7:$B$1446,0))=0,"n/a",(INDEX(Historical!$C$7:$C$1439,MATCH(B654,Historical!$B$7:$B$1446,0))/INDEX(Historical!$D$7:$D$1439,MATCH(B654,Historical!$B$7:$B$1446,0))-1)*100)</f>
        <v>36.842105263157876</v>
      </c>
      <c r="T654" s="761">
        <f>IF(INDEX(Historical!$F$7:$F$1432,MATCH(B654,Historical!$B$7:$B$1446,0))=0,"n/a",((INDEX(Historical!$C$7:$C$1439,MATCH(B654,Historical!$B$7:$B$1446,0))/INDEX(Historical!$F$7:$F$1432,MATCH(B654,Historical!$B$7:$B$1446,0)))^(1/3)-1)*100)</f>
        <v>23.508852616895837</v>
      </c>
      <c r="U654" s="761">
        <f>IF(INDEX(Historical!$H$7:$H$1432,MATCH(B654,Historical!$B$7:$B$1446,0))=0,"n/a",((INDEX(Historical!$C$7:$C$1439,MATCH(B654,Historical!$B$7:$B$1446,0))/INDEX(Historical!$H$7:$H$1432,MATCH(B654,Historical!$B$7:$B$1446,0)))^(1/5)-1)*100)</f>
        <v>22.306615529984054</v>
      </c>
      <c r="V654" s="761">
        <f>IF(INDEX(Historical!$O$7:$O$1432,MATCH(B654,Historical!$B$7:$B$1446,0))=0,"n/a",((INDEX(Historical!$C$7:$C$1439,MATCH(B654,Historical!$B$7:$B$1446,0))/INDEX(Historical!$O$7:$O$1432,MATCH(B654,Historical!$B$7:$B$1446,0)))^(1/10)-1)*100)</f>
        <v>21.365208974215811</v>
      </c>
      <c r="W654" s="762">
        <f t="shared" si="175"/>
        <v>1.0440625952643086</v>
      </c>
      <c r="X654" s="763" t="str">
        <f t="shared" si="176"/>
        <v>n/a</v>
      </c>
      <c r="Y654" s="928"/>
      <c r="Z654" s="704" t="str">
        <f t="shared" si="177"/>
        <v>n/a</v>
      </c>
      <c r="AA654" s="937" t="str">
        <f t="shared" si="178"/>
        <v>n/a</v>
      </c>
      <c r="AB654" s="641">
        <v>12</v>
      </c>
      <c r="AC654" s="918" t="s">
        <v>137</v>
      </c>
      <c r="AD654" s="918" t="s">
        <v>137</v>
      </c>
      <c r="AE654" s="918" t="s">
        <v>137</v>
      </c>
      <c r="AF654" s="918" t="s">
        <v>137</v>
      </c>
      <c r="AG654" s="918" t="s">
        <v>137</v>
      </c>
      <c r="AH654" s="918" t="s">
        <v>137</v>
      </c>
      <c r="AI654" s="918" t="s">
        <v>137</v>
      </c>
      <c r="AJ654" s="918" t="s">
        <v>137</v>
      </c>
      <c r="AK654" s="918" t="s">
        <v>137</v>
      </c>
      <c r="AL654" s="930" t="s">
        <v>137</v>
      </c>
      <c r="AM654" s="924" t="s">
        <v>137</v>
      </c>
      <c r="AN654" s="918" t="s">
        <v>137</v>
      </c>
      <c r="AO654" s="804" t="str">
        <f t="shared" si="179"/>
        <v>n/a</v>
      </c>
      <c r="AP654" s="805">
        <f t="shared" si="180"/>
        <v>24.546615529984052</v>
      </c>
      <c r="AQ654" s="938" t="str">
        <f t="shared" si="181"/>
        <v>n/a</v>
      </c>
      <c r="AR654" s="704">
        <f>INDEX(Historical!$C$7:$C$1439,MATCH(B654,Historical!$B$7:$B$1446,0))*IF(AH654="n/a",1.03,IF(AH654&lt;0,1.01,IF(AH654&gt;10,1.1,(1+AH654/100))))</f>
        <v>0.26780000000000004</v>
      </c>
      <c r="AS654" s="937">
        <f t="shared" si="182"/>
        <v>0.27583400000000002</v>
      </c>
      <c r="AT654" s="937">
        <f t="shared" si="183"/>
        <v>0.28410902000000005</v>
      </c>
      <c r="AU654" s="937">
        <f t="shared" si="183"/>
        <v>0.29263229060000007</v>
      </c>
      <c r="AV654" s="937">
        <f t="shared" si="183"/>
        <v>0.30141125931800006</v>
      </c>
      <c r="AW654" s="704">
        <f t="shared" si="184"/>
        <v>1.4217865699180001</v>
      </c>
      <c r="AX654" s="812">
        <f t="shared" si="185"/>
        <v>11.374292559344001</v>
      </c>
      <c r="AY654" s="997" t="s">
        <v>137</v>
      </c>
      <c r="AZ654" s="924" t="s">
        <v>137</v>
      </c>
      <c r="BA654" s="924" t="s">
        <v>137</v>
      </c>
      <c r="BB654" s="924" t="s">
        <v>137</v>
      </c>
      <c r="BC654" s="924" t="s">
        <v>137</v>
      </c>
      <c r="BD654" s="963" t="s">
        <v>4301</v>
      </c>
      <c r="BE654" s="666">
        <v>2008</v>
      </c>
      <c r="BF654" s="948" t="e">
        <f>#VALUE!</f>
        <v>#VALUE!</v>
      </c>
      <c r="BG654" s="933" t="s">
        <v>137</v>
      </c>
    </row>
    <row r="655" spans="1:59" ht="11.25" customHeight="1" x14ac:dyDescent="0.2">
      <c r="A655" s="537" t="s">
        <v>3909</v>
      </c>
      <c r="B655" s="927" t="s">
        <v>3910</v>
      </c>
      <c r="C655" s="994" t="s">
        <v>4356</v>
      </c>
      <c r="D655" s="994" t="s">
        <v>4357</v>
      </c>
      <c r="E655" s="794">
        <v>6</v>
      </c>
      <c r="F655" s="526">
        <v>792</v>
      </c>
      <c r="G655" s="526" t="s">
        <v>106</v>
      </c>
      <c r="H655" s="526" t="s">
        <v>106</v>
      </c>
      <c r="I655" s="926">
        <v>44.99</v>
      </c>
      <c r="J655" s="704">
        <f t="shared" si="172"/>
        <v>3.9119804400977993</v>
      </c>
      <c r="K655" s="929">
        <v>0.44</v>
      </c>
      <c r="L655" s="641">
        <v>4</v>
      </c>
      <c r="M655" s="695">
        <f t="shared" si="173"/>
        <v>1.76</v>
      </c>
      <c r="N655" s="923" t="s">
        <v>506</v>
      </c>
      <c r="O655" s="797">
        <v>0.41</v>
      </c>
      <c r="P655" s="917">
        <v>43543</v>
      </c>
      <c r="Q655" s="917">
        <v>43559</v>
      </c>
      <c r="R655" s="695">
        <f t="shared" si="174"/>
        <v>7.3170731707317138</v>
      </c>
      <c r="S655" s="761">
        <f>IF(INDEX(Historical!$D$7:$D$1439,MATCH(B655,Historical!$B$7:$B$1446,0))=0,"n/a",(INDEX(Historical!$C$7:$C$1439,MATCH(B655,Historical!$B$7:$B$1446,0))/INDEX(Historical!$D$7:$D$1439,MATCH(B655,Historical!$B$7:$B$1446,0))-1)*100)</f>
        <v>5.8823529411764719</v>
      </c>
      <c r="T655" s="761">
        <f>IF(INDEX(Historical!$F$7:$F$1432,MATCH(B655,Historical!$B$7:$B$1446,0))=0,"n/a",((INDEX(Historical!$C$7:$C$1439,MATCH(B655,Historical!$B$7:$B$1446,0))/INDEX(Historical!$F$7:$F$1432,MATCH(B655,Historical!$B$7:$B$1446,0)))^(1/3)-1)*100)</f>
        <v>10.215636926059734</v>
      </c>
      <c r="U655" s="761" t="str">
        <f>IF(INDEX(Historical!$H$7:$H$1432,MATCH(B655,Historical!$B$7:$B$1446,0))=0,"n/a",((INDEX(Historical!$C$7:$C$1439,MATCH(B655,Historical!$B$7:$B$1446,0))/INDEX(Historical!$H$7:$H$1432,MATCH(B655,Historical!$B$7:$B$1446,0)))^(1/5)-1)*100)</f>
        <v>n/a</v>
      </c>
      <c r="V655" s="761" t="str">
        <f>IF(INDEX(Historical!$O$7:$O$1432,MATCH(B655,Historical!$B$7:$B$1446,0))=0,"n/a",((INDEX(Historical!$C$7:$C$1439,MATCH(B655,Historical!$B$7:$B$1446,0))/INDEX(Historical!$O$7:$O$1432,MATCH(B655,Historical!$B$7:$B$1446,0)))^(1/10)-1)*100)</f>
        <v>n/a</v>
      </c>
      <c r="W655" s="762" t="str">
        <f t="shared" si="175"/>
        <v>n/a</v>
      </c>
      <c r="X655" s="763" t="str">
        <f t="shared" si="176"/>
        <v>n/a</v>
      </c>
      <c r="Y655" s="928"/>
      <c r="Z655" s="704" t="str">
        <f t="shared" si="177"/>
        <v>n/a</v>
      </c>
      <c r="AA655" s="937" t="str">
        <f t="shared" si="178"/>
        <v>n/a</v>
      </c>
      <c r="AB655" s="641">
        <v>12</v>
      </c>
      <c r="AC655" s="918">
        <v>-0.44</v>
      </c>
      <c r="AD655" s="918" t="s">
        <v>137</v>
      </c>
      <c r="AE655" s="918">
        <v>5.53</v>
      </c>
      <c r="AF655" s="918">
        <v>2.89</v>
      </c>
      <c r="AG655" s="918">
        <v>-2.7</v>
      </c>
      <c r="AH655" s="920">
        <v>-842.4</v>
      </c>
      <c r="AI655" s="920">
        <v>29.909999999999997</v>
      </c>
      <c r="AJ655" s="918">
        <v>-49.2</v>
      </c>
      <c r="AK655" s="918" t="s">
        <v>137</v>
      </c>
      <c r="AL655" s="930">
        <v>2490</v>
      </c>
      <c r="AM655" s="924">
        <v>1.7000000000000002</v>
      </c>
      <c r="AN655" s="918">
        <v>1.71</v>
      </c>
      <c r="AO655" s="804" t="str">
        <f t="shared" si="179"/>
        <v>n/a</v>
      </c>
      <c r="AP655" s="805" t="str">
        <f t="shared" si="180"/>
        <v>n/a</v>
      </c>
      <c r="AQ655" s="938" t="str">
        <f t="shared" si="181"/>
        <v>n/a</v>
      </c>
      <c r="AR655" s="704">
        <f>INDEX(Historical!$C$7:$C$1439,MATCH(B655,Historical!$B$7:$B$1446,0))*IF(AH655="n/a",1.03,IF(AH655&lt;0,1.01,IF(AH655&gt;10,1.1,(1+AH655/100))))</f>
        <v>1.6362000000000001</v>
      </c>
      <c r="AS655" s="937">
        <f t="shared" si="182"/>
        <v>1.7998200000000002</v>
      </c>
      <c r="AT655" s="937">
        <f t="shared" si="183"/>
        <v>1.8538146000000002</v>
      </c>
      <c r="AU655" s="937">
        <f t="shared" si="183"/>
        <v>1.9094290380000003</v>
      </c>
      <c r="AV655" s="937">
        <f t="shared" si="183"/>
        <v>1.9667119091400003</v>
      </c>
      <c r="AW655" s="704">
        <f t="shared" si="184"/>
        <v>9.1659755471400022</v>
      </c>
      <c r="AX655" s="812">
        <f t="shared" si="185"/>
        <v>20.373361962969554</v>
      </c>
      <c r="AY655" s="997">
        <v>0.79</v>
      </c>
      <c r="AZ655" s="924">
        <v>34.42</v>
      </c>
      <c r="BA655" s="924">
        <v>-3.64</v>
      </c>
      <c r="BB655" s="924">
        <v>5.7</v>
      </c>
      <c r="BC655" s="924">
        <v>8.32</v>
      </c>
      <c r="BE655" s="666">
        <v>2014</v>
      </c>
      <c r="BF655" s="948" t="e">
        <f>#VALUE!</f>
        <v>#VALUE!</v>
      </c>
      <c r="BG655" s="933">
        <v>-0.8</v>
      </c>
    </row>
    <row r="656" spans="1:59" ht="11.25" customHeight="1" x14ac:dyDescent="0.2">
      <c r="A656" s="611" t="s">
        <v>784</v>
      </c>
      <c r="B656" s="927" t="s">
        <v>785</v>
      </c>
      <c r="C656" s="994" t="s">
        <v>112</v>
      </c>
      <c r="D656" s="994" t="s">
        <v>4394</v>
      </c>
      <c r="E656" s="794">
        <v>14</v>
      </c>
      <c r="F656" s="526">
        <v>270</v>
      </c>
      <c r="G656" s="526" t="s">
        <v>115</v>
      </c>
      <c r="H656" s="526" t="s">
        <v>115</v>
      </c>
      <c r="I656" s="926">
        <v>61.99</v>
      </c>
      <c r="J656" s="704">
        <f t="shared" si="172"/>
        <v>3.4844329730601711</v>
      </c>
      <c r="K656" s="929">
        <v>0.54</v>
      </c>
      <c r="L656" s="641">
        <v>4</v>
      </c>
      <c r="M656" s="695">
        <f t="shared" si="173"/>
        <v>2.16</v>
      </c>
      <c r="N656" s="923" t="s">
        <v>595</v>
      </c>
      <c r="O656" s="797">
        <v>0.52</v>
      </c>
      <c r="P656" s="917">
        <v>43329</v>
      </c>
      <c r="Q656" s="917">
        <v>43364</v>
      </c>
      <c r="R656" s="695">
        <f t="shared" si="174"/>
        <v>3.8461538461538494</v>
      </c>
      <c r="S656" s="761">
        <f>IF(INDEX(Historical!$D$7:$D$1439,MATCH(B656,Historical!$B$7:$B$1446,0))=0,"n/a",(INDEX(Historical!$C$7:$C$1439,MATCH(B656,Historical!$B$7:$B$1446,0))/INDEX(Historical!$D$7:$D$1439,MATCH(B656,Historical!$B$7:$B$1446,0))-1)*100)</f>
        <v>17.777777777777782</v>
      </c>
      <c r="T656" s="761">
        <f>IF(INDEX(Historical!$F$7:$F$1432,MATCH(B656,Historical!$B$7:$B$1446,0))=0,"n/a",((INDEX(Historical!$C$7:$C$1439,MATCH(B656,Historical!$B$7:$B$1446,0))/INDEX(Historical!$F$7:$F$1432,MATCH(B656,Historical!$B$7:$B$1446,0)))^(1/3)-1)*100)</f>
        <v>10.765306656385331</v>
      </c>
      <c r="U656" s="761">
        <f>IF(INDEX(Historical!$H$7:$H$1432,MATCH(B656,Historical!$B$7:$B$1446,0))=0,"n/a",((INDEX(Historical!$C$7:$C$1439,MATCH(B656,Historical!$B$7:$B$1446,0))/INDEX(Historical!$H$7:$H$1432,MATCH(B656,Historical!$B$7:$B$1446,0)))^(1/5)-1)*100)</f>
        <v>10.275364441874446</v>
      </c>
      <c r="V656" s="761">
        <f>IF(INDEX(Historical!$O$7:$O$1432,MATCH(B656,Historical!$B$7:$B$1446,0))=0,"n/a",((INDEX(Historical!$C$7:$C$1439,MATCH(B656,Historical!$B$7:$B$1446,0))/INDEX(Historical!$O$7:$O$1432,MATCH(B656,Historical!$B$7:$B$1446,0)))^(1/10)-1)*100)</f>
        <v>8.7063223523018873</v>
      </c>
      <c r="W656" s="762">
        <f t="shared" si="175"/>
        <v>1.1802186992487953</v>
      </c>
      <c r="X656" s="763">
        <f t="shared" si="176"/>
        <v>3.6697730149551591</v>
      </c>
      <c r="Y656" s="927"/>
      <c r="Z656" s="704">
        <f t="shared" si="177"/>
        <v>40.677966101694921</v>
      </c>
      <c r="AA656" s="937">
        <f t="shared" si="178"/>
        <v>11.674199623352166</v>
      </c>
      <c r="AB656" s="641">
        <v>12</v>
      </c>
      <c r="AC656" s="918">
        <v>5.31</v>
      </c>
      <c r="AD656" s="918">
        <v>0.8</v>
      </c>
      <c r="AE656" s="918">
        <v>0.4</v>
      </c>
      <c r="AF656" s="918">
        <v>1.1200000000000001</v>
      </c>
      <c r="AG656" s="918">
        <v>9.4</v>
      </c>
      <c r="AH656" s="918">
        <v>30</v>
      </c>
      <c r="AI656" s="918">
        <v>9.67</v>
      </c>
      <c r="AJ656" s="918">
        <v>2.8000000000000003</v>
      </c>
      <c r="AK656" s="918">
        <v>14.610000000000001</v>
      </c>
      <c r="AL656" s="930">
        <v>3390</v>
      </c>
      <c r="AM656" s="924">
        <v>0.89999999999999991</v>
      </c>
      <c r="AN656" s="918">
        <v>2.2799999999999998</v>
      </c>
      <c r="AO656" s="804">
        <f t="shared" si="179"/>
        <v>2.0855977915824511</v>
      </c>
      <c r="AP656" s="805">
        <f t="shared" si="180"/>
        <v>13.759797414934617</v>
      </c>
      <c r="AQ656" s="938">
        <f t="shared" si="181"/>
        <v>-23.76905388330529</v>
      </c>
      <c r="AR656" s="704">
        <f>INDEX(Historical!$C$7:$C$1439,MATCH(B656,Historical!$B$7:$B$1446,0))*IF(AH656="n/a",1.03,IF(AH656&lt;0,1.01,IF(AH656&gt;10,1.1,(1+AH656/100))))</f>
        <v>2.3320000000000003</v>
      </c>
      <c r="AS656" s="937">
        <f t="shared" si="182"/>
        <v>2.5575044000000005</v>
      </c>
      <c r="AT656" s="937">
        <f t="shared" si="183"/>
        <v>2.8132548400000008</v>
      </c>
      <c r="AU656" s="937">
        <f t="shared" si="183"/>
        <v>3.0945803240000012</v>
      </c>
      <c r="AV656" s="937">
        <f t="shared" si="183"/>
        <v>3.4040383564000014</v>
      </c>
      <c r="AW656" s="704">
        <f t="shared" si="184"/>
        <v>14.201377920400004</v>
      </c>
      <c r="AX656" s="812">
        <f t="shared" si="185"/>
        <v>22.909143281819656</v>
      </c>
      <c r="AY656" s="997">
        <v>1.7</v>
      </c>
      <c r="AZ656" s="924">
        <v>38.369999999999997</v>
      </c>
      <c r="BA656" s="924">
        <v>-22.46</v>
      </c>
      <c r="BB656" s="924">
        <v>3.9899999999999998</v>
      </c>
      <c r="BC656" s="924">
        <v>-4.1000000000000005</v>
      </c>
      <c r="BE656" s="666">
        <v>2005</v>
      </c>
      <c r="BF656" s="948" t="e">
        <f>#VALUE!</f>
        <v>#VALUE!</v>
      </c>
      <c r="BG656" s="933">
        <v>2.1999999999999997</v>
      </c>
    </row>
    <row r="657" spans="1:59" s="840" customFormat="1" ht="11.25" customHeight="1" x14ac:dyDescent="0.2">
      <c r="A657" s="819" t="s">
        <v>772</v>
      </c>
      <c r="B657" s="848" t="s">
        <v>773</v>
      </c>
      <c r="C657" s="994" t="s">
        <v>112</v>
      </c>
      <c r="D657" s="994" t="s">
        <v>4359</v>
      </c>
      <c r="E657" s="820">
        <v>18</v>
      </c>
      <c r="F657" s="526">
        <v>178</v>
      </c>
      <c r="G657" s="1151" t="s">
        <v>106</v>
      </c>
      <c r="H657" s="1151" t="s">
        <v>106</v>
      </c>
      <c r="I657" s="821">
        <v>34</v>
      </c>
      <c r="J657" s="822">
        <f t="shared" si="172"/>
        <v>2.1176470588235294</v>
      </c>
      <c r="K657" s="823">
        <v>0.18</v>
      </c>
      <c r="L657" s="824">
        <v>4</v>
      </c>
      <c r="M657" s="825">
        <f t="shared" si="173"/>
        <v>0.72</v>
      </c>
      <c r="N657" s="826" t="s">
        <v>598</v>
      </c>
      <c r="O657" s="827">
        <v>0.17</v>
      </c>
      <c r="P657" s="828">
        <v>43340</v>
      </c>
      <c r="Q657" s="828">
        <v>43362</v>
      </c>
      <c r="R657" s="825">
        <f t="shared" si="174"/>
        <v>5.8823529411764595</v>
      </c>
      <c r="S657" s="761">
        <f>IF(INDEX(Historical!$D$7:$D$1439,MATCH(B657,Historical!$B$7:$B$1446,0))=0,"n/a",(INDEX(Historical!$C$7:$C$1439,MATCH(B657,Historical!$B$7:$B$1446,0))/INDEX(Historical!$D$7:$D$1439,MATCH(B657,Historical!$B$7:$B$1446,0))-1)*100)</f>
        <v>2.9411764705882248</v>
      </c>
      <c r="T657" s="761">
        <f>IF(INDEX(Historical!$F$7:$F$1432,MATCH(B657,Historical!$B$7:$B$1446,0))=0,"n/a",((INDEX(Historical!$C$7:$C$1439,MATCH(B657,Historical!$B$7:$B$1446,0))/INDEX(Historical!$F$7:$F$1432,MATCH(B657,Historical!$B$7:$B$1446,0)))^(1/3)-1)*100)</f>
        <v>5.2726599609396629</v>
      </c>
      <c r="U657" s="761">
        <f>IF(INDEX(Historical!$H$7:$H$1432,MATCH(B657,Historical!$B$7:$B$1446,0))=0,"n/a",((INDEX(Historical!$C$7:$C$1439,MATCH(B657,Historical!$B$7:$B$1446,0))/INDEX(Historical!$H$7:$H$1432,MATCH(B657,Historical!$B$7:$B$1446,0)))^(1/5)-1)*100)</f>
        <v>6.7483896919149133</v>
      </c>
      <c r="V657" s="761">
        <f>IF(INDEX(Historical!$O$7:$O$1432,MATCH(B657,Historical!$B$7:$B$1446,0))=0,"n/a",((INDEX(Historical!$C$7:$C$1439,MATCH(B657,Historical!$B$7:$B$1446,0))/INDEX(Historical!$O$7:$O$1432,MATCH(B657,Historical!$B$7:$B$1446,0)))^(1/10)-1)*100)</f>
        <v>7.4884777101442701</v>
      </c>
      <c r="W657" s="829">
        <f t="shared" si="175"/>
        <v>0.90116976415289374</v>
      </c>
      <c r="X657" s="830">
        <f t="shared" si="176"/>
        <v>1.3772223861050843</v>
      </c>
      <c r="Y657" s="1148" t="s">
        <v>4242</v>
      </c>
      <c r="Z657" s="822">
        <f t="shared" si="177"/>
        <v>64.864864864864856</v>
      </c>
      <c r="AA657" s="832">
        <f t="shared" si="178"/>
        <v>30.630630630630627</v>
      </c>
      <c r="AB657" s="824">
        <v>12</v>
      </c>
      <c r="AC657" s="833">
        <v>1.1100000000000001</v>
      </c>
      <c r="AD657" s="833">
        <v>1.21</v>
      </c>
      <c r="AE657" s="833">
        <v>3.21</v>
      </c>
      <c r="AF657" s="833">
        <v>4.46</v>
      </c>
      <c r="AG657" s="833">
        <v>15.299999999999999</v>
      </c>
      <c r="AH657" s="833">
        <v>60</v>
      </c>
      <c r="AI657" s="833">
        <v>18.459999999999997</v>
      </c>
      <c r="AJ657" s="833">
        <v>4.9000000000000004</v>
      </c>
      <c r="AK657" s="833">
        <v>25.3</v>
      </c>
      <c r="AL657" s="834">
        <v>3750</v>
      </c>
      <c r="AM657" s="835">
        <v>14.299999999999999</v>
      </c>
      <c r="AN657" s="833">
        <v>0.88</v>
      </c>
      <c r="AO657" s="836">
        <f t="shared" si="179"/>
        <v>-21.764593879892182</v>
      </c>
      <c r="AP657" s="837">
        <f t="shared" si="180"/>
        <v>8.8660367507384432</v>
      </c>
      <c r="AQ657" s="838">
        <f t="shared" si="181"/>
        <v>146.40762308970216</v>
      </c>
      <c r="AR657" s="704">
        <f>INDEX(Historical!$C$7:$C$1439,MATCH(B657,Historical!$B$7:$B$1446,0))*IF(AH657="n/a",1.03,IF(AH657&lt;0,1.01,IF(AH657&gt;10,1.1,(1+AH657/100))))</f>
        <v>0.77</v>
      </c>
      <c r="AS657" s="832">
        <f t="shared" si="182"/>
        <v>0.84700000000000009</v>
      </c>
      <c r="AT657" s="832">
        <f t="shared" si="183"/>
        <v>0.93170000000000019</v>
      </c>
      <c r="AU657" s="832">
        <f t="shared" si="183"/>
        <v>1.0248700000000004</v>
      </c>
      <c r="AV657" s="832">
        <f t="shared" si="183"/>
        <v>1.1273570000000006</v>
      </c>
      <c r="AW657" s="822">
        <f t="shared" si="184"/>
        <v>4.700927000000001</v>
      </c>
      <c r="AX657" s="839">
        <f t="shared" si="185"/>
        <v>13.826255882352944</v>
      </c>
      <c r="AY657" s="998">
        <v>0.78</v>
      </c>
      <c r="AZ657" s="835">
        <v>10.530000000000001</v>
      </c>
      <c r="BA657" s="835">
        <v>-12.3</v>
      </c>
      <c r="BB657" s="835">
        <v>-4.01</v>
      </c>
      <c r="BC657" s="835">
        <v>-2.54</v>
      </c>
      <c r="BD657" s="964"/>
      <c r="BE657" s="666">
        <v>2001</v>
      </c>
      <c r="BF657" s="948" t="e">
        <f>#VALUE!</f>
        <v>#VALUE!</v>
      </c>
      <c r="BG657" s="895">
        <v>5.7</v>
      </c>
    </row>
    <row r="658" spans="1:59" ht="11.25" customHeight="1" x14ac:dyDescent="0.2">
      <c r="A658" s="611" t="s">
        <v>760</v>
      </c>
      <c r="B658" s="927" t="s">
        <v>761</v>
      </c>
      <c r="C658" s="994" t="s">
        <v>112</v>
      </c>
      <c r="D658" s="994" t="s">
        <v>4400</v>
      </c>
      <c r="E658" s="794">
        <v>14</v>
      </c>
      <c r="F658" s="526">
        <v>266</v>
      </c>
      <c r="G658" s="526" t="s">
        <v>106</v>
      </c>
      <c r="H658" s="526" t="s">
        <v>106</v>
      </c>
      <c r="I658" s="926">
        <v>81.87</v>
      </c>
      <c r="J658" s="704">
        <f t="shared" si="172"/>
        <v>1.3680224746549408</v>
      </c>
      <c r="K658" s="929">
        <v>0.28000000000000003</v>
      </c>
      <c r="L658" s="641">
        <v>4</v>
      </c>
      <c r="M658" s="695">
        <f t="shared" si="173"/>
        <v>1.1200000000000001</v>
      </c>
      <c r="N658" s="923" t="s">
        <v>241</v>
      </c>
      <c r="O658" s="797">
        <v>0.26</v>
      </c>
      <c r="P658" s="917">
        <v>43279</v>
      </c>
      <c r="Q658" s="917">
        <v>43294</v>
      </c>
      <c r="R658" s="695">
        <f t="shared" si="174"/>
        <v>7.6923076923076987</v>
      </c>
      <c r="S658" s="761">
        <f>IF(INDEX(Historical!$D$7:$D$1439,MATCH(B658,Historical!$B$7:$B$1446,0))=0,"n/a",(INDEX(Historical!$C$7:$C$1439,MATCH(B658,Historical!$B$7:$B$1446,0))/INDEX(Historical!$D$7:$D$1439,MATCH(B658,Historical!$B$7:$B$1446,0))-1)*100)</f>
        <v>8.0000000000000071</v>
      </c>
      <c r="T658" s="761">
        <f>IF(INDEX(Historical!$F$7:$F$1432,MATCH(B658,Historical!$B$7:$B$1446,0))=0,"n/a",((INDEX(Historical!$C$7:$C$1439,MATCH(B658,Historical!$B$7:$B$1446,0))/INDEX(Historical!$F$7:$F$1432,MATCH(B658,Historical!$B$7:$B$1446,0)))^(1/3)-1)*100)</f>
        <v>6.2658569182611146</v>
      </c>
      <c r="U658" s="761">
        <f>IF(INDEX(Historical!$H$7:$H$1432,MATCH(B658,Historical!$B$7:$B$1446,0))=0,"n/a",((INDEX(Historical!$C$7:$C$1439,MATCH(B658,Historical!$B$7:$B$1446,0))/INDEX(Historical!$H$7:$H$1432,MATCH(B658,Historical!$B$7:$B$1446,0)))^(1/5)-1)*100)</f>
        <v>6.7249181879538877</v>
      </c>
      <c r="V658" s="761">
        <f>IF(INDEX(Historical!$O$7:$O$1432,MATCH(B658,Historical!$B$7:$B$1446,0))=0,"n/a",((INDEX(Historical!$C$7:$C$1439,MATCH(B658,Historical!$B$7:$B$1446,0))/INDEX(Historical!$O$7:$O$1432,MATCH(B658,Historical!$B$7:$B$1446,0)))^(1/10)-1)*100)</f>
        <v>5.7068683258444386</v>
      </c>
      <c r="W658" s="762">
        <f t="shared" si="175"/>
        <v>1.1783902841246665</v>
      </c>
      <c r="X658" s="763">
        <f t="shared" si="176"/>
        <v>0.54233211193176512</v>
      </c>
      <c r="Y658" s="927"/>
      <c r="Z658" s="704">
        <f t="shared" si="177"/>
        <v>23.678646934460886</v>
      </c>
      <c r="AA658" s="937">
        <f t="shared" si="178"/>
        <v>17.308668076109935</v>
      </c>
      <c r="AB658" s="641">
        <v>12</v>
      </c>
      <c r="AC658" s="918">
        <v>4.7300000000000004</v>
      </c>
      <c r="AD658" s="918">
        <v>1.36</v>
      </c>
      <c r="AE658" s="918">
        <v>1</v>
      </c>
      <c r="AF658" s="918">
        <v>1.52</v>
      </c>
      <c r="AG658" s="918">
        <v>9.9</v>
      </c>
      <c r="AH658" s="918">
        <v>0.5</v>
      </c>
      <c r="AI658" s="918">
        <v>9.07</v>
      </c>
      <c r="AJ658" s="918">
        <v>12.4</v>
      </c>
      <c r="AK658" s="918">
        <v>12.7</v>
      </c>
      <c r="AL658" s="930">
        <v>3630</v>
      </c>
      <c r="AM658" s="924">
        <v>0.6</v>
      </c>
      <c r="AN658" s="918">
        <v>0.56999999999999995</v>
      </c>
      <c r="AO658" s="804">
        <f t="shared" si="179"/>
        <v>-9.2157274135011065</v>
      </c>
      <c r="AP658" s="805">
        <f t="shared" si="180"/>
        <v>8.0929406626088287</v>
      </c>
      <c r="AQ658" s="938">
        <f t="shared" si="181"/>
        <v>8.1340227591813807</v>
      </c>
      <c r="AR658" s="704">
        <f>INDEX(Historical!$C$7:$C$1439,MATCH(B658,Historical!$B$7:$B$1446,0))*IF(AH658="n/a",1.03,IF(AH658&lt;0,1.01,IF(AH658&gt;10,1.1,(1+AH658/100))))</f>
        <v>1.0853999999999999</v>
      </c>
      <c r="AS658" s="937">
        <f t="shared" si="182"/>
        <v>1.18384578</v>
      </c>
      <c r="AT658" s="937">
        <f t="shared" si="183"/>
        <v>1.3022303580000001</v>
      </c>
      <c r="AU658" s="937">
        <f t="shared" si="183"/>
        <v>1.4324533938000001</v>
      </c>
      <c r="AV658" s="937">
        <f t="shared" si="183"/>
        <v>1.5756987331800003</v>
      </c>
      <c r="AW658" s="704">
        <f t="shared" si="184"/>
        <v>6.5796282649800002</v>
      </c>
      <c r="AX658" s="812">
        <f t="shared" si="185"/>
        <v>8.0366779833638695</v>
      </c>
      <c r="AY658" s="997">
        <v>1.56</v>
      </c>
      <c r="AZ658" s="924">
        <v>23.98</v>
      </c>
      <c r="BA658" s="924">
        <v>-5.63</v>
      </c>
      <c r="BB658" s="924">
        <v>1.8599999999999999</v>
      </c>
      <c r="BC658" s="924">
        <v>3.2199999999999998</v>
      </c>
      <c r="BE658" s="666">
        <v>2005</v>
      </c>
      <c r="BF658" s="948" t="e">
        <f>#VALUE!</f>
        <v>#VALUE!</v>
      </c>
      <c r="BG658" s="933">
        <v>5</v>
      </c>
    </row>
    <row r="659" spans="1:59" ht="11.25" customHeight="1" x14ac:dyDescent="0.2">
      <c r="A659" s="537" t="s">
        <v>765</v>
      </c>
      <c r="B659" s="927" t="s">
        <v>766</v>
      </c>
      <c r="C659" s="994" t="s">
        <v>108</v>
      </c>
      <c r="D659" s="994" t="s">
        <v>4376</v>
      </c>
      <c r="E659" s="794">
        <v>21</v>
      </c>
      <c r="F659" s="526">
        <v>163</v>
      </c>
      <c r="G659" s="526" t="s">
        <v>37</v>
      </c>
      <c r="H659" s="526" t="s">
        <v>115</v>
      </c>
      <c r="I659" s="926">
        <v>44.72</v>
      </c>
      <c r="J659" s="704">
        <f t="shared" si="172"/>
        <v>2.3613595706618966</v>
      </c>
      <c r="K659" s="935">
        <v>0.26400000000000001</v>
      </c>
      <c r="L659" s="641">
        <v>4</v>
      </c>
      <c r="M659" s="695">
        <f t="shared" si="173"/>
        <v>1.056</v>
      </c>
      <c r="N659" s="923" t="s">
        <v>460</v>
      </c>
      <c r="O659" s="798">
        <v>0.24199999999999999</v>
      </c>
      <c r="P659" s="917">
        <v>43538</v>
      </c>
      <c r="Q659" s="917">
        <v>43574</v>
      </c>
      <c r="R659" s="695">
        <f t="shared" si="174"/>
        <v>9.0909090909090988</v>
      </c>
      <c r="S659" s="761">
        <f>IF(INDEX(Historical!$D$7:$D$1439,MATCH(B659,Historical!$B$7:$B$1446,0))=0,"n/a",(INDEX(Historical!$C$7:$C$1439,MATCH(B659,Historical!$B$7:$B$1446,0))/INDEX(Historical!$D$7:$D$1439,MATCH(B659,Historical!$B$7:$B$1446,0))-1)*100)</f>
        <v>10.256410256410241</v>
      </c>
      <c r="T659" s="761">
        <f>IF(INDEX(Historical!$F$7:$F$1432,MATCH(B659,Historical!$B$7:$B$1446,0))=0,"n/a",((INDEX(Historical!$C$7:$C$1439,MATCH(B659,Historical!$B$7:$B$1446,0))/INDEX(Historical!$F$7:$F$1432,MATCH(B659,Historical!$B$7:$B$1446,0)))^(1/3)-1)*100)</f>
        <v>7.1026304014222053</v>
      </c>
      <c r="U659" s="761">
        <f>IF(INDEX(Historical!$H$7:$H$1432,MATCH(B659,Historical!$B$7:$B$1446,0))=0,"n/a",((INDEX(Historical!$C$7:$C$1439,MATCH(B659,Historical!$B$7:$B$1446,0))/INDEX(Historical!$H$7:$H$1432,MATCH(B659,Historical!$B$7:$B$1446,0)))^(1/5)-1)*100)</f>
        <v>6.7631434549900948</v>
      </c>
      <c r="V659" s="761">
        <f>IF(INDEX(Historical!$O$7:$O$1432,MATCH(B659,Historical!$B$7:$B$1446,0))=0,"n/a",((INDEX(Historical!$C$7:$C$1439,MATCH(B659,Historical!$B$7:$B$1446,0))/INDEX(Historical!$O$7:$O$1432,MATCH(B659,Historical!$B$7:$B$1446,0)))^(1/10)-1)*100)</f>
        <v>7.1773462536293131</v>
      </c>
      <c r="W659" s="762">
        <f t="shared" si="175"/>
        <v>0.94229025826505564</v>
      </c>
      <c r="X659" s="763">
        <f t="shared" si="176"/>
        <v>0.27161218694739336</v>
      </c>
      <c r="Y659" s="725"/>
      <c r="Z659" s="704">
        <f t="shared" si="177"/>
        <v>28.617886178861792</v>
      </c>
      <c r="AA659" s="937">
        <f t="shared" si="178"/>
        <v>12.119241192411923</v>
      </c>
      <c r="AB659" s="641">
        <v>12</v>
      </c>
      <c r="AC659" s="918">
        <v>3.69</v>
      </c>
      <c r="AD659" s="918">
        <v>1.21</v>
      </c>
      <c r="AE659" s="918">
        <v>3.89</v>
      </c>
      <c r="AF659" s="918">
        <v>1.36</v>
      </c>
      <c r="AG659" s="918">
        <v>11.600000000000001</v>
      </c>
      <c r="AH659" s="918">
        <v>49.4</v>
      </c>
      <c r="AI659" s="918">
        <v>6.23</v>
      </c>
      <c r="AJ659" s="918">
        <v>24.9</v>
      </c>
      <c r="AK659" s="918">
        <v>10</v>
      </c>
      <c r="AL659" s="930">
        <v>997.26</v>
      </c>
      <c r="AM659" s="924">
        <v>2.6</v>
      </c>
      <c r="AN659" s="918">
        <v>0.06</v>
      </c>
      <c r="AO659" s="804">
        <f t="shared" si="179"/>
        <v>-2.994738166759932</v>
      </c>
      <c r="AP659" s="805">
        <f t="shared" si="180"/>
        <v>9.1245030256519915</v>
      </c>
      <c r="AQ659" s="938">
        <f t="shared" si="181"/>
        <v>-14.411402572330623</v>
      </c>
      <c r="AR659" s="704">
        <f>INDEX(Historical!$C$7:$C$1439,MATCH(B659,Historical!$B$7:$B$1446,0))*IF(AH659="n/a",1.03,IF(AH659&lt;0,1.01,IF(AH659&gt;10,1.1,(1+AH659/100))))</f>
        <v>1.0406</v>
      </c>
      <c r="AS659" s="937">
        <f t="shared" si="182"/>
        <v>1.1054293799999999</v>
      </c>
      <c r="AT659" s="937">
        <f t="shared" si="183"/>
        <v>1.2159723179999999</v>
      </c>
      <c r="AU659" s="937">
        <f t="shared" si="183"/>
        <v>1.3375695498</v>
      </c>
      <c r="AV659" s="937">
        <f t="shared" si="183"/>
        <v>1.4713265047800002</v>
      </c>
      <c r="AW659" s="704">
        <f t="shared" si="184"/>
        <v>6.1708977525800002</v>
      </c>
      <c r="AX659" s="812">
        <f t="shared" si="185"/>
        <v>13.798966351923077</v>
      </c>
      <c r="AY659" s="997">
        <v>0.55000000000000004</v>
      </c>
      <c r="AZ659" s="924">
        <v>27.150000000000002</v>
      </c>
      <c r="BA659" s="924">
        <v>-11.790000000000001</v>
      </c>
      <c r="BB659" s="924">
        <v>4.6399999999999997</v>
      </c>
      <c r="BC659" s="924">
        <v>0.18</v>
      </c>
      <c r="BE659" s="666">
        <v>1999</v>
      </c>
      <c r="BF659" s="948" t="e">
        <f>#VALUE!</f>
        <v>#VALUE!</v>
      </c>
      <c r="BG659" s="933">
        <v>1.5</v>
      </c>
    </row>
    <row r="660" spans="1:59" ht="11.25" customHeight="1" x14ac:dyDescent="0.2">
      <c r="A660" s="611" t="s">
        <v>1622</v>
      </c>
      <c r="B660" s="927" t="s">
        <v>1623</v>
      </c>
      <c r="C660" s="994" t="s">
        <v>247</v>
      </c>
      <c r="D660" s="994" t="s">
        <v>4390</v>
      </c>
      <c r="E660" s="794">
        <v>8</v>
      </c>
      <c r="F660" s="526">
        <v>534</v>
      </c>
      <c r="G660" s="526" t="s">
        <v>106</v>
      </c>
      <c r="H660" s="526" t="s">
        <v>106</v>
      </c>
      <c r="I660" s="926">
        <v>114.62</v>
      </c>
      <c r="J660" s="704">
        <f t="shared" si="172"/>
        <v>2.4428546501483162</v>
      </c>
      <c r="K660" s="929">
        <v>0.7</v>
      </c>
      <c r="L660" s="641">
        <v>4</v>
      </c>
      <c r="M660" s="695">
        <f t="shared" si="173"/>
        <v>2.8</v>
      </c>
      <c r="N660" s="923" t="s">
        <v>927</v>
      </c>
      <c r="O660" s="797">
        <v>0.6</v>
      </c>
      <c r="P660" s="917">
        <v>43363</v>
      </c>
      <c r="Q660" s="917">
        <v>43384</v>
      </c>
      <c r="R660" s="695">
        <f t="shared" si="174"/>
        <v>16.666666666666664</v>
      </c>
      <c r="S660" s="761">
        <f>IF(INDEX(Historical!$D$7:$D$1439,MATCH(B660,Historical!$B$7:$B$1446,0))=0,"n/a",(INDEX(Historical!$C$7:$C$1439,MATCH(B660,Historical!$B$7:$B$1446,0))/INDEX(Historical!$D$7:$D$1439,MATCH(B660,Historical!$B$7:$B$1446,0))-1)*100)</f>
        <v>22.549019607843146</v>
      </c>
      <c r="T660" s="761">
        <f>IF(INDEX(Historical!$F$7:$F$1432,MATCH(B660,Historical!$B$7:$B$1446,0))=0,"n/a",((INDEX(Historical!$C$7:$C$1439,MATCH(B660,Historical!$B$7:$B$1446,0))/INDEX(Historical!$F$7:$F$1432,MATCH(B660,Historical!$B$7:$B$1446,0)))^(1/3)-1)*100)</f>
        <v>25.163185563879221</v>
      </c>
      <c r="U660" s="761">
        <f>IF(INDEX(Historical!$H$7:$H$1432,MATCH(B660,Historical!$B$7:$B$1446,0))=0,"n/a",((INDEX(Historical!$C$7:$C$1439,MATCH(B660,Historical!$B$7:$B$1446,0))/INDEX(Historical!$H$7:$H$1432,MATCH(B660,Historical!$B$7:$B$1446,0)))^(1/5)-1)*100)</f>
        <v>32.593438978292191</v>
      </c>
      <c r="V660" s="761">
        <f>IF(INDEX(Historical!$O$7:$O$1432,MATCH(B660,Historical!$B$7:$B$1446,0))=0,"n/a",((INDEX(Historical!$C$7:$C$1439,MATCH(B660,Historical!$B$7:$B$1446,0))/INDEX(Historical!$O$7:$O$1432,MATCH(B660,Historical!$B$7:$B$1446,0)))^(1/10)-1)*100)</f>
        <v>15.339715498651451</v>
      </c>
      <c r="W660" s="762">
        <f t="shared" si="175"/>
        <v>2.1247746727217693</v>
      </c>
      <c r="X660" s="763">
        <f t="shared" si="176"/>
        <v>1.0217378990060246</v>
      </c>
      <c r="Y660" s="718"/>
      <c r="Z660" s="704">
        <f t="shared" si="177"/>
        <v>32.634032634032636</v>
      </c>
      <c r="AA660" s="937">
        <f t="shared" si="178"/>
        <v>13.358974358974359</v>
      </c>
      <c r="AB660" s="641">
        <v>12</v>
      </c>
      <c r="AC660" s="918">
        <v>8.58</v>
      </c>
      <c r="AD660" s="918">
        <v>1.08</v>
      </c>
      <c r="AE660" s="918">
        <v>2.57</v>
      </c>
      <c r="AF660" s="918">
        <v>2.16</v>
      </c>
      <c r="AG660" s="918">
        <v>16.5</v>
      </c>
      <c r="AH660" s="918">
        <v>13.600000000000001</v>
      </c>
      <c r="AI660" s="918">
        <v>11.360000000000001</v>
      </c>
      <c r="AJ660" s="918">
        <v>31.900000000000002</v>
      </c>
      <c r="AK660" s="918">
        <v>12.4</v>
      </c>
      <c r="AL660" s="930">
        <v>24430</v>
      </c>
      <c r="AM660" s="924">
        <v>10.5</v>
      </c>
      <c r="AN660" s="918">
        <v>0.94</v>
      </c>
      <c r="AO660" s="804">
        <f t="shared" si="179"/>
        <v>21.677319269466146</v>
      </c>
      <c r="AP660" s="805">
        <f t="shared" si="180"/>
        <v>35.036293628440504</v>
      </c>
      <c r="AQ660" s="938">
        <f t="shared" si="181"/>
        <v>13.245818397923138</v>
      </c>
      <c r="AR660" s="704">
        <f>INDEX(Historical!$C$7:$C$1439,MATCH(B660,Historical!$B$7:$B$1446,0))*IF(AH660="n/a",1.03,IF(AH660&lt;0,1.01,IF(AH660&gt;10,1.1,(1+AH660/100))))</f>
        <v>2.75</v>
      </c>
      <c r="AS660" s="937">
        <f t="shared" si="182"/>
        <v>3.0250000000000004</v>
      </c>
      <c r="AT660" s="937">
        <f t="shared" si="183"/>
        <v>3.3275000000000006</v>
      </c>
      <c r="AU660" s="937">
        <f t="shared" si="183"/>
        <v>3.6602500000000009</v>
      </c>
      <c r="AV660" s="937">
        <f t="shared" si="183"/>
        <v>4.0262750000000009</v>
      </c>
      <c r="AW660" s="704">
        <f t="shared" si="184"/>
        <v>16.789025000000002</v>
      </c>
      <c r="AX660" s="812">
        <f t="shared" si="185"/>
        <v>14.647552783109408</v>
      </c>
      <c r="AY660" s="997">
        <v>1.53</v>
      </c>
      <c r="AZ660" s="924">
        <v>28.1</v>
      </c>
      <c r="BA660" s="924">
        <v>-14.21</v>
      </c>
      <c r="BB660" s="924">
        <v>-1.1900000000000002</v>
      </c>
      <c r="BC660" s="924">
        <v>1.28</v>
      </c>
      <c r="BE660" s="666">
        <v>2011</v>
      </c>
      <c r="BF660" s="948" t="e">
        <f>#VALUE!</f>
        <v>#VALUE!</v>
      </c>
      <c r="BG660" s="933">
        <v>7.0000000000000009</v>
      </c>
    </row>
    <row r="661" spans="1:59" ht="11.25" customHeight="1" x14ac:dyDescent="0.2">
      <c r="A661" s="611" t="s">
        <v>1167</v>
      </c>
      <c r="B661" s="927" t="s">
        <v>1168</v>
      </c>
      <c r="C661" s="994" t="s">
        <v>108</v>
      </c>
      <c r="D661" s="994" t="s">
        <v>118</v>
      </c>
      <c r="E661" s="794">
        <v>6</v>
      </c>
      <c r="F661" s="526">
        <v>744</v>
      </c>
      <c r="G661" s="526" t="s">
        <v>106</v>
      </c>
      <c r="H661" s="526" t="s">
        <v>106</v>
      </c>
      <c r="I661" s="926">
        <v>215.96</v>
      </c>
      <c r="J661" s="704">
        <f t="shared" si="172"/>
        <v>2.5930727912576401</v>
      </c>
      <c r="K661" s="929">
        <v>1.4</v>
      </c>
      <c r="L661" s="641">
        <v>4</v>
      </c>
      <c r="M661" s="695">
        <f t="shared" si="173"/>
        <v>5.6</v>
      </c>
      <c r="N661" s="923" t="s">
        <v>263</v>
      </c>
      <c r="O661" s="797">
        <v>1.3</v>
      </c>
      <c r="P661" s="917">
        <v>43431</v>
      </c>
      <c r="Q661" s="917">
        <v>43446</v>
      </c>
      <c r="R661" s="695">
        <f t="shared" si="174"/>
        <v>7.6923076923076819</v>
      </c>
      <c r="S661" s="761">
        <f>IF(INDEX(Historical!$D$7:$D$1439,MATCH(B661,Historical!$B$7:$B$1446,0))=0,"n/a",(INDEX(Historical!$C$7:$C$1439,MATCH(B661,Historical!$B$7:$B$1446,0))/INDEX(Historical!$D$7:$D$1439,MATCH(B661,Historical!$B$7:$B$1446,0))-1)*100)</f>
        <v>4.9504950495049549</v>
      </c>
      <c r="T661" s="761">
        <f>IF(INDEX(Historical!$F$7:$F$1432,MATCH(B661,Historical!$B$7:$B$1446,0))=0,"n/a",((INDEX(Historical!$C$7:$C$1439,MATCH(B661,Historical!$B$7:$B$1446,0))/INDEX(Historical!$F$7:$F$1432,MATCH(B661,Historical!$B$7:$B$1446,0)))^(1/3)-1)*100)</f>
        <v>9.8344617513870922</v>
      </c>
      <c r="U661" s="761">
        <f>IF(INDEX(Historical!$H$7:$H$1432,MATCH(B661,Historical!$B$7:$B$1446,0))=0,"n/a",((INDEX(Historical!$C$7:$C$1439,MATCH(B661,Historical!$B$7:$B$1446,0))/INDEX(Historical!$H$7:$H$1432,MATCH(B661,Historical!$B$7:$B$1446,0)))^(1/5)-1)*100)</f>
        <v>19.334591543070822</v>
      </c>
      <c r="V661" s="761">
        <f>IF(INDEX(Historical!$O$7:$O$1432,MATCH(B661,Historical!$B$7:$B$1446,0))=0,"n/a",((INDEX(Historical!$C$7:$C$1439,MATCH(B661,Historical!$B$7:$B$1446,0))/INDEX(Historical!$O$7:$O$1432,MATCH(B661,Historical!$B$7:$B$1446,0)))^(1/10)-1)*100)</f>
        <v>10.68721596482507</v>
      </c>
      <c r="W661" s="762">
        <f t="shared" si="175"/>
        <v>1.8091326690418663</v>
      </c>
      <c r="X661" s="763" t="str">
        <f t="shared" si="176"/>
        <v>n/a</v>
      </c>
      <c r="Y661" s="928" t="s">
        <v>477</v>
      </c>
      <c r="Z661" s="704">
        <f t="shared" si="177"/>
        <v>228.57142857142856</v>
      </c>
      <c r="AA661" s="937">
        <f t="shared" si="178"/>
        <v>88.146938775510208</v>
      </c>
      <c r="AB661" s="641">
        <v>12</v>
      </c>
      <c r="AC661" s="918">
        <v>2.4500000000000002</v>
      </c>
      <c r="AD661" s="918">
        <v>1.52</v>
      </c>
      <c r="AE661" s="918">
        <v>1.19</v>
      </c>
      <c r="AF661" s="918">
        <v>1.1000000000000001</v>
      </c>
      <c r="AG661" s="918">
        <v>1.3</v>
      </c>
      <c r="AH661" s="918">
        <v>-78.100000000000009</v>
      </c>
      <c r="AI661" s="918">
        <v>6.09</v>
      </c>
      <c r="AJ661" s="918">
        <v>-36</v>
      </c>
      <c r="AK661" s="918">
        <v>58.15</v>
      </c>
      <c r="AL661" s="930">
        <v>8800</v>
      </c>
      <c r="AM661" s="924">
        <v>1.5</v>
      </c>
      <c r="AN661" s="918">
        <v>0.08</v>
      </c>
      <c r="AO661" s="804">
        <f t="shared" si="179"/>
        <v>-66.219274441181739</v>
      </c>
      <c r="AP661" s="805">
        <f t="shared" si="180"/>
        <v>21.927664334328462</v>
      </c>
      <c r="AQ661" s="938">
        <f t="shared" si="181"/>
        <v>107.59108592836087</v>
      </c>
      <c r="AR661" s="704">
        <f>INDEX(Historical!$C$7:$C$1439,MATCH(B661,Historical!$B$7:$B$1446,0))*IF(AH661="n/a",1.03,IF(AH661&lt;0,1.01,IF(AH661&gt;10,1.1,(1+AH661/100))))</f>
        <v>5.3529999999999998</v>
      </c>
      <c r="AS661" s="937">
        <f t="shared" si="182"/>
        <v>5.6789976999999991</v>
      </c>
      <c r="AT661" s="937">
        <f t="shared" si="183"/>
        <v>6.2468974699999995</v>
      </c>
      <c r="AU661" s="937">
        <f t="shared" si="183"/>
        <v>6.8715872170000001</v>
      </c>
      <c r="AV661" s="937">
        <f t="shared" si="183"/>
        <v>7.5587459387000004</v>
      </c>
      <c r="AW661" s="704">
        <f t="shared" si="184"/>
        <v>31.709228325699996</v>
      </c>
      <c r="AX661" s="812">
        <f t="shared" si="185"/>
        <v>14.682917357705128</v>
      </c>
      <c r="AY661" s="997">
        <v>0.31</v>
      </c>
      <c r="AZ661" s="924">
        <v>7.39</v>
      </c>
      <c r="BA661" s="924">
        <v>-17.54</v>
      </c>
      <c r="BB661" s="924">
        <v>-1.2</v>
      </c>
      <c r="BC661" s="924">
        <v>-2.0299999999999998</v>
      </c>
      <c r="BE661" s="666">
        <v>2014</v>
      </c>
      <c r="BF661" s="948" t="e">
        <f>#VALUE!</f>
        <v>#VALUE!</v>
      </c>
      <c r="BG661" s="933">
        <v>0.4</v>
      </c>
    </row>
    <row r="662" spans="1:59" ht="11.25" customHeight="1" x14ac:dyDescent="0.2">
      <c r="A662" s="537" t="s">
        <v>1616</v>
      </c>
      <c r="B662" s="927" t="s">
        <v>1617</v>
      </c>
      <c r="C662" s="994" t="s">
        <v>112</v>
      </c>
      <c r="D662" s="994" t="s">
        <v>4399</v>
      </c>
      <c r="E662" s="794">
        <v>9</v>
      </c>
      <c r="F662" s="526">
        <v>389</v>
      </c>
      <c r="G662" s="526" t="s">
        <v>106</v>
      </c>
      <c r="H662" s="526" t="s">
        <v>106</v>
      </c>
      <c r="I662" s="926">
        <v>16.54</v>
      </c>
      <c r="J662" s="704">
        <f t="shared" si="172"/>
        <v>3.1438935912938337</v>
      </c>
      <c r="K662" s="929">
        <v>0.13</v>
      </c>
      <c r="L662" s="641">
        <v>4</v>
      </c>
      <c r="M662" s="695">
        <f t="shared" si="173"/>
        <v>0.52</v>
      </c>
      <c r="N662" s="923" t="s">
        <v>714</v>
      </c>
      <c r="O662" s="797">
        <v>0.12</v>
      </c>
      <c r="P662" s="917">
        <v>43334</v>
      </c>
      <c r="Q662" s="917">
        <v>43363</v>
      </c>
      <c r="R662" s="695">
        <f t="shared" si="174"/>
        <v>8.333333333333341</v>
      </c>
      <c r="S662" s="761">
        <f>IF(INDEX(Historical!$D$7:$D$1439,MATCH(B662,Historical!$B$7:$B$1446,0))=0,"n/a",(INDEX(Historical!$C$7:$C$1439,MATCH(B662,Historical!$B$7:$B$1446,0))/INDEX(Historical!$D$7:$D$1439,MATCH(B662,Historical!$B$7:$B$1446,0))-1)*100)</f>
        <v>8.6956521739130608</v>
      </c>
      <c r="T662" s="761">
        <f>IF(INDEX(Historical!$F$7:$F$1432,MATCH(B662,Historical!$B$7:$B$1446,0))=0,"n/a",((INDEX(Historical!$C$7:$C$1439,MATCH(B662,Historical!$B$7:$B$1446,0))/INDEX(Historical!$F$7:$F$1432,MATCH(B662,Historical!$B$7:$B$1446,0)))^(1/3)-1)*100)</f>
        <v>11.57215834702825</v>
      </c>
      <c r="U662" s="761">
        <f>IF(INDEX(Historical!$H$7:$H$1432,MATCH(B662,Historical!$B$7:$B$1446,0))=0,"n/a",((INDEX(Historical!$C$7:$C$1439,MATCH(B662,Historical!$B$7:$B$1446,0))/INDEX(Historical!$H$7:$H$1432,MATCH(B662,Historical!$B$7:$B$1446,0)))^(1/5)-1)*100)</f>
        <v>13.972304907201583</v>
      </c>
      <c r="V662" s="761" t="str">
        <f>IF(INDEX(Historical!$O$7:$O$1432,MATCH(B662,Historical!$B$7:$B$1446,0))=0,"n/a",((INDEX(Historical!$C$7:$C$1439,MATCH(B662,Historical!$B$7:$B$1446,0))/INDEX(Historical!$O$7:$O$1432,MATCH(B662,Historical!$B$7:$B$1446,0)))^(1/10)-1)*100)</f>
        <v>n/a</v>
      </c>
      <c r="W662" s="762" t="str">
        <f t="shared" si="175"/>
        <v>n/a</v>
      </c>
      <c r="X662" s="763">
        <f t="shared" si="176"/>
        <v>4.6574349690671939</v>
      </c>
      <c r="Y662" s="718"/>
      <c r="Z662" s="704">
        <f t="shared" si="177"/>
        <v>69.333333333333343</v>
      </c>
      <c r="AA662" s="937">
        <f t="shared" si="178"/>
        <v>22.053333333333331</v>
      </c>
      <c r="AB662" s="641">
        <v>5</v>
      </c>
      <c r="AC662" s="918">
        <v>0.75</v>
      </c>
      <c r="AD662" s="918">
        <v>2.78</v>
      </c>
      <c r="AE662" s="918">
        <v>0.75</v>
      </c>
      <c r="AF662" s="918">
        <v>1.89</v>
      </c>
      <c r="AG662" s="918">
        <v>9.1999999999999993</v>
      </c>
      <c r="AH662" s="918">
        <v>3.6999999999999997</v>
      </c>
      <c r="AI662" s="918">
        <v>13</v>
      </c>
      <c r="AJ662" s="918">
        <v>3</v>
      </c>
      <c r="AK662" s="918">
        <v>8</v>
      </c>
      <c r="AL662" s="930">
        <v>545.65</v>
      </c>
      <c r="AM662" s="924">
        <v>0.70000000000000007</v>
      </c>
      <c r="AN662" s="918">
        <v>0.21</v>
      </c>
      <c r="AO662" s="804">
        <f t="shared" si="179"/>
        <v>-4.9371348348379165</v>
      </c>
      <c r="AP662" s="805">
        <f t="shared" si="180"/>
        <v>17.116198498495415</v>
      </c>
      <c r="AQ662" s="938">
        <f t="shared" si="181"/>
        <v>36.105841167820564</v>
      </c>
      <c r="AR662" s="704">
        <f>INDEX(Historical!$C$7:$C$1439,MATCH(B662,Historical!$B$7:$B$1446,0))*IF(AH662="n/a",1.03,IF(AH662&lt;0,1.01,IF(AH662&gt;10,1.1,(1+AH662/100))))</f>
        <v>0.51849999999999996</v>
      </c>
      <c r="AS662" s="937">
        <f t="shared" si="182"/>
        <v>0.57035000000000002</v>
      </c>
      <c r="AT662" s="937">
        <f t="shared" si="183"/>
        <v>0.61597800000000003</v>
      </c>
      <c r="AU662" s="937">
        <f t="shared" si="183"/>
        <v>0.66525624000000005</v>
      </c>
      <c r="AV662" s="937">
        <f t="shared" si="183"/>
        <v>0.7184767392000001</v>
      </c>
      <c r="AW662" s="704">
        <f t="shared" si="184"/>
        <v>3.0885609792000004</v>
      </c>
      <c r="AX662" s="812">
        <f t="shared" si="185"/>
        <v>18.673282824667474</v>
      </c>
      <c r="AY662" s="997">
        <v>1.19</v>
      </c>
      <c r="AZ662" s="924">
        <v>30.03</v>
      </c>
      <c r="BA662" s="924">
        <v>-15.18</v>
      </c>
      <c r="BB662" s="924">
        <v>-2.3199999999999998</v>
      </c>
      <c r="BC662" s="924">
        <v>0.31</v>
      </c>
      <c r="BE662" s="666">
        <v>2010</v>
      </c>
      <c r="BF662" s="948" t="e">
        <f>#VALUE!</f>
        <v>#VALUE!</v>
      </c>
      <c r="BG662" s="933">
        <v>5.8999999999999995</v>
      </c>
    </row>
    <row r="663" spans="1:59" ht="11.25" customHeight="1" x14ac:dyDescent="0.2">
      <c r="A663" s="611" t="s">
        <v>3913</v>
      </c>
      <c r="B663" s="927" t="s">
        <v>3914</v>
      </c>
      <c r="C663" s="994" t="s">
        <v>4356</v>
      </c>
      <c r="D663" s="994" t="s">
        <v>4357</v>
      </c>
      <c r="E663" s="794">
        <v>6</v>
      </c>
      <c r="F663" s="526">
        <v>773</v>
      </c>
      <c r="G663" s="526" t="s">
        <v>106</v>
      </c>
      <c r="H663" s="526" t="s">
        <v>106</v>
      </c>
      <c r="I663" s="926">
        <v>67.489999999999995</v>
      </c>
      <c r="J663" s="704">
        <f t="shared" si="172"/>
        <v>3.4671803230108162</v>
      </c>
      <c r="K663" s="929">
        <v>0.58499999999999996</v>
      </c>
      <c r="L663" s="641">
        <v>4</v>
      </c>
      <c r="M663" s="695">
        <f t="shared" si="173"/>
        <v>2.34</v>
      </c>
      <c r="N663" s="923" t="s">
        <v>1004</v>
      </c>
      <c r="O663" s="797">
        <v>0.55500000000000005</v>
      </c>
      <c r="P663" s="917">
        <v>43518</v>
      </c>
      <c r="Q663" s="917">
        <v>43531</v>
      </c>
      <c r="R663" s="695">
        <f t="shared" si="174"/>
        <v>5.4054054054053902</v>
      </c>
      <c r="S663" s="761">
        <f>IF(INDEX(Historical!$D$7:$D$1439,MATCH(B663,Historical!$B$7:$B$1446,0))=0,"n/a",(INDEX(Historical!$C$7:$C$1439,MATCH(B663,Historical!$B$7:$B$1446,0))/INDEX(Historical!$D$7:$D$1439,MATCH(B663,Historical!$B$7:$B$1446,0))-1)*100)</f>
        <v>5.7142857142857162</v>
      </c>
      <c r="T663" s="761">
        <f>IF(INDEX(Historical!$F$7:$F$1432,MATCH(B663,Historical!$B$7:$B$1446,0))=0,"n/a",((INDEX(Historical!$C$7:$C$1439,MATCH(B663,Historical!$B$7:$B$1446,0))/INDEX(Historical!$F$7:$F$1432,MATCH(B663,Historical!$B$7:$B$1446,0)))^(1/3)-1)*100)</f>
        <v>4.5964829148398945</v>
      </c>
      <c r="U663" s="761">
        <f>IF(INDEX(Historical!$H$7:$H$1432,MATCH(B663,Historical!$B$7:$B$1446,0))=0,"n/a",((INDEX(Historical!$C$7:$C$1439,MATCH(B663,Historical!$B$7:$B$1446,0))/INDEX(Historical!$H$7:$H$1432,MATCH(B663,Historical!$B$7:$B$1446,0)))^(1/5)-1)*100)</f>
        <v>3.7137289336648172</v>
      </c>
      <c r="V663" s="761">
        <f>IF(INDEX(Historical!$O$7:$O$1432,MATCH(B663,Historical!$B$7:$B$1446,0))=0,"n/a",((INDEX(Historical!$C$7:$C$1439,MATCH(B663,Historical!$B$7:$B$1446,0))/INDEX(Historical!$O$7:$O$1432,MATCH(B663,Historical!$B$7:$B$1446,0)))^(1/10)-1)*100)</f>
        <v>-2.6366523942927822</v>
      </c>
      <c r="W663" s="762" t="str">
        <f t="shared" si="175"/>
        <v>n/a</v>
      </c>
      <c r="X663" s="763">
        <f t="shared" si="176"/>
        <v>0.22783613089968202</v>
      </c>
      <c r="Y663" s="736"/>
      <c r="Z663" s="704">
        <f t="shared" si="177"/>
        <v>159.18367346938774</v>
      </c>
      <c r="AA663" s="937">
        <f t="shared" si="178"/>
        <v>45.911564625850339</v>
      </c>
      <c r="AB663" s="641">
        <v>12</v>
      </c>
      <c r="AC663" s="918">
        <v>1.47</v>
      </c>
      <c r="AD663" s="918">
        <v>5.0599999999999996</v>
      </c>
      <c r="AE663" s="918">
        <v>10.07</v>
      </c>
      <c r="AF663" s="918">
        <v>1.79</v>
      </c>
      <c r="AG663" s="918">
        <v>3.8</v>
      </c>
      <c r="AH663" s="918">
        <v>56.000000000000007</v>
      </c>
      <c r="AI663" s="918">
        <v>7.0499999999999989</v>
      </c>
      <c r="AJ663" s="918">
        <v>16.3</v>
      </c>
      <c r="AK663" s="918">
        <v>9.1</v>
      </c>
      <c r="AL663" s="930">
        <v>11290</v>
      </c>
      <c r="AM663" s="924">
        <v>0.70000000000000007</v>
      </c>
      <c r="AN663" s="918">
        <v>0.57999999999999996</v>
      </c>
      <c r="AO663" s="804">
        <f t="shared" si="179"/>
        <v>-38.730655369174706</v>
      </c>
      <c r="AP663" s="805">
        <f t="shared" si="180"/>
        <v>7.1809092566756334</v>
      </c>
      <c r="AQ663" s="938">
        <f t="shared" si="181"/>
        <v>91.115672571202694</v>
      </c>
      <c r="AR663" s="704">
        <f>INDEX(Historical!$C$7:$C$1439,MATCH(B663,Historical!$B$7:$B$1446,0))*IF(AH663="n/a",1.03,IF(AH663&lt;0,1.01,IF(AH663&gt;10,1.1,(1+AH663/100))))</f>
        <v>2.4420000000000006</v>
      </c>
      <c r="AS663" s="937">
        <f t="shared" si="182"/>
        <v>2.6141610000000006</v>
      </c>
      <c r="AT663" s="937">
        <f t="shared" si="183"/>
        <v>2.8520496510000006</v>
      </c>
      <c r="AU663" s="937">
        <f t="shared" si="183"/>
        <v>3.1115861692410007</v>
      </c>
      <c r="AV663" s="937">
        <f t="shared" si="183"/>
        <v>3.3947405106419315</v>
      </c>
      <c r="AW663" s="704">
        <f t="shared" si="184"/>
        <v>14.414537330882933</v>
      </c>
      <c r="AX663" s="812">
        <f t="shared" si="185"/>
        <v>21.358034273052205</v>
      </c>
      <c r="AY663" s="997">
        <v>0.56999999999999995</v>
      </c>
      <c r="AZ663" s="924">
        <v>21.87</v>
      </c>
      <c r="BA663" s="924">
        <v>-0.89999999999999991</v>
      </c>
      <c r="BB663" s="924">
        <v>4.1500000000000004</v>
      </c>
      <c r="BC663" s="924">
        <v>6.79</v>
      </c>
      <c r="BE663" s="666">
        <v>2014</v>
      </c>
      <c r="BF663" s="948" t="e">
        <f>#VALUE!</f>
        <v>#VALUE!</v>
      </c>
      <c r="BG663" s="933">
        <v>2.1999999999999997</v>
      </c>
    </row>
    <row r="664" spans="1:59" ht="11.25" customHeight="1" x14ac:dyDescent="0.2">
      <c r="A664" s="764" t="s">
        <v>4141</v>
      </c>
      <c r="B664" s="856" t="s">
        <v>4142</v>
      </c>
      <c r="C664" s="994" t="s">
        <v>4356</v>
      </c>
      <c r="D664" s="994" t="s">
        <v>4357</v>
      </c>
      <c r="E664" s="794">
        <v>7</v>
      </c>
      <c r="F664" s="526">
        <v>691</v>
      </c>
      <c r="G664" s="526" t="s">
        <v>106</v>
      </c>
      <c r="H664" s="526" t="s">
        <v>106</v>
      </c>
      <c r="I664" s="934">
        <v>35.81</v>
      </c>
      <c r="J664" s="704">
        <f t="shared" si="172"/>
        <v>2.0664618821558225</v>
      </c>
      <c r="K664" s="537">
        <v>0.185</v>
      </c>
      <c r="L664" s="526">
        <v>4</v>
      </c>
      <c r="M664" s="695">
        <f t="shared" si="173"/>
        <v>0.74</v>
      </c>
      <c r="N664" s="526" t="s">
        <v>493</v>
      </c>
      <c r="O664" s="645">
        <v>0.16</v>
      </c>
      <c r="P664" s="684">
        <v>43552</v>
      </c>
      <c r="Q664" s="684">
        <v>43570</v>
      </c>
      <c r="R664" s="695">
        <f t="shared" si="174"/>
        <v>15.624999999999996</v>
      </c>
      <c r="S664" s="761">
        <f>IF(INDEX(Historical!$D$7:$D$1439,MATCH(B664,Historical!$B$7:$B$1446,0))=0,"n/a",(INDEX(Historical!$C$7:$C$1439,MATCH(B664,Historical!$B$7:$B$1446,0))/INDEX(Historical!$D$7:$D$1439,MATCH(B664,Historical!$B$7:$B$1446,0))-1)*100)</f>
        <v>7.7586206896551824</v>
      </c>
      <c r="T664" s="761">
        <f>IF(INDEX(Historical!$F$7:$F$1432,MATCH(B664,Historical!$B$7:$B$1446,0))=0,"n/a",((INDEX(Historical!$C$7:$C$1439,MATCH(B664,Historical!$B$7:$B$1446,0))/INDEX(Historical!$F$7:$F$1432,MATCH(B664,Historical!$B$7:$B$1446,0)))^(1/3)-1)*100)</f>
        <v>7.0130183618327457</v>
      </c>
      <c r="U664" s="761">
        <f>IF(INDEX(Historical!$H$7:$H$1432,MATCH(B664,Historical!$B$7:$B$1446,0))=0,"n/a",((INDEX(Historical!$C$7:$C$1439,MATCH(B664,Historical!$B$7:$B$1446,0))/INDEX(Historical!$H$7:$H$1432,MATCH(B664,Historical!$B$7:$B$1446,0)))^(1/5)-1)*100)</f>
        <v>24.374728155491532</v>
      </c>
      <c r="V664" s="761" t="str">
        <f>IF(INDEX(Historical!$O$7:$O$1432,MATCH(B664,Historical!$B$7:$B$1446,0))=0,"n/a",((INDEX(Historical!$C$7:$C$1439,MATCH(B664,Historical!$B$7:$B$1446,0))/INDEX(Historical!$O$7:$O$1432,MATCH(B664,Historical!$B$7:$B$1446,0)))^(1/10)-1)*100)</f>
        <v>n/a</v>
      </c>
      <c r="W664" s="762" t="str">
        <f t="shared" si="175"/>
        <v>n/a</v>
      </c>
      <c r="X664" s="763">
        <f t="shared" si="176"/>
        <v>0.94843300215920356</v>
      </c>
      <c r="Y664" s="705"/>
      <c r="Z664" s="704">
        <f t="shared" si="177"/>
        <v>176.19047619047618</v>
      </c>
      <c r="AA664" s="937">
        <f t="shared" si="178"/>
        <v>85.261904761904773</v>
      </c>
      <c r="AB664" s="641">
        <v>12</v>
      </c>
      <c r="AC664" s="933">
        <v>0.42</v>
      </c>
      <c r="AD664" s="933">
        <v>8.61</v>
      </c>
      <c r="AE664" s="918">
        <v>16.52</v>
      </c>
      <c r="AF664" s="918">
        <v>1.96</v>
      </c>
      <c r="AG664" s="918">
        <v>2.4</v>
      </c>
      <c r="AH664" s="918">
        <v>-13.900000000000002</v>
      </c>
      <c r="AI664" s="918">
        <v>5.96</v>
      </c>
      <c r="AJ664" s="741">
        <v>25.7</v>
      </c>
      <c r="AK664" s="741">
        <v>10</v>
      </c>
      <c r="AL664" s="933">
        <v>3510</v>
      </c>
      <c r="AM664" s="933">
        <v>1.24</v>
      </c>
      <c r="AN664" s="933">
        <v>0.44</v>
      </c>
      <c r="AO664" s="804">
        <f t="shared" si="179"/>
        <v>-58.820714724257421</v>
      </c>
      <c r="AP664" s="805">
        <f t="shared" si="180"/>
        <v>26.441190037647353</v>
      </c>
      <c r="AQ664" s="938">
        <f t="shared" si="181"/>
        <v>172.52998475872815</v>
      </c>
      <c r="AR664" s="704">
        <f>INDEX(Historical!$C$7:$C$1439,MATCH(B664,Historical!$B$7:$B$1446,0))*IF(AH664="n/a",1.03,IF(AH664&lt;0,1.01,IF(AH664&gt;10,1.1,(1+AH664/100))))</f>
        <v>0.63124999999999998</v>
      </c>
      <c r="AS664" s="937">
        <f t="shared" si="182"/>
        <v>0.66887250000000009</v>
      </c>
      <c r="AT664" s="937">
        <f t="shared" si="183"/>
        <v>0.73575975000000016</v>
      </c>
      <c r="AU664" s="937">
        <f t="shared" si="183"/>
        <v>0.80933572500000028</v>
      </c>
      <c r="AV664" s="937">
        <f t="shared" si="183"/>
        <v>0.89026929750000039</v>
      </c>
      <c r="AW664" s="704">
        <f t="shared" si="184"/>
        <v>3.7354872725000012</v>
      </c>
      <c r="AX664" s="812">
        <f t="shared" si="185"/>
        <v>10.431408189053339</v>
      </c>
      <c r="AY664" s="790">
        <v>0.89</v>
      </c>
      <c r="AZ664" s="918">
        <v>28.910000000000004</v>
      </c>
      <c r="BA664" s="918">
        <v>-0.83</v>
      </c>
      <c r="BB664" s="918">
        <v>4.2700000000000005</v>
      </c>
      <c r="BC664" s="918">
        <v>11.43</v>
      </c>
      <c r="BE664" s="666">
        <v>2013</v>
      </c>
      <c r="BF664" s="948" t="e">
        <f>#VALUE!</f>
        <v>#VALUE!</v>
      </c>
      <c r="BG664" s="933">
        <v>1.4000000000000001</v>
      </c>
    </row>
    <row r="665" spans="1:59" ht="11.25" customHeight="1" x14ac:dyDescent="0.2">
      <c r="A665" s="932" t="s">
        <v>4141</v>
      </c>
      <c r="B665" s="927" t="s">
        <v>4142</v>
      </c>
      <c r="C665" s="994" t="s">
        <v>4356</v>
      </c>
      <c r="D665" s="994" t="s">
        <v>4357</v>
      </c>
      <c r="E665" s="794">
        <v>6</v>
      </c>
      <c r="F665" s="526">
        <v>794</v>
      </c>
      <c r="G665" s="526" t="s">
        <v>106</v>
      </c>
      <c r="H665" s="526" t="s">
        <v>106</v>
      </c>
      <c r="I665" s="926">
        <v>35.81</v>
      </c>
      <c r="J665" s="704">
        <f t="shared" si="172"/>
        <v>2.0664618821558225</v>
      </c>
      <c r="K665" s="929">
        <v>0.185</v>
      </c>
      <c r="L665" s="641">
        <v>4</v>
      </c>
      <c r="M665" s="695">
        <f t="shared" si="173"/>
        <v>0.74</v>
      </c>
      <c r="N665" s="923" t="s">
        <v>493</v>
      </c>
      <c r="O665" s="797">
        <v>0.16</v>
      </c>
      <c r="P665" s="917">
        <v>43552</v>
      </c>
      <c r="Q665" s="917">
        <v>43570</v>
      </c>
      <c r="R665" s="695">
        <f t="shared" si="174"/>
        <v>15.624999999999996</v>
      </c>
      <c r="S665" s="761">
        <f>IF(INDEX(Historical!$D$7:$D$1439,MATCH(B665,Historical!$B$7:$B$1446,0))=0,"n/a",(INDEX(Historical!$C$7:$C$1439,MATCH(B665,Historical!$B$7:$B$1446,0))/INDEX(Historical!$D$7:$D$1439,MATCH(B665,Historical!$B$7:$B$1446,0))-1)*100)</f>
        <v>7.7586206896551824</v>
      </c>
      <c r="T665" s="761">
        <f>IF(INDEX(Historical!$F$7:$F$1432,MATCH(B665,Historical!$B$7:$B$1446,0))=0,"n/a",((INDEX(Historical!$C$7:$C$1439,MATCH(B665,Historical!$B$7:$B$1446,0))/INDEX(Historical!$F$7:$F$1432,MATCH(B665,Historical!$B$7:$B$1446,0)))^(1/3)-1)*100)</f>
        <v>7.0130183618327457</v>
      </c>
      <c r="U665" s="761">
        <f>IF(INDEX(Historical!$H$7:$H$1432,MATCH(B665,Historical!$B$7:$B$1446,0))=0,"n/a",((INDEX(Historical!$C$7:$C$1439,MATCH(B665,Historical!$B$7:$B$1446,0))/INDEX(Historical!$H$7:$H$1432,MATCH(B665,Historical!$B$7:$B$1446,0)))^(1/5)-1)*100)</f>
        <v>24.374728155491532</v>
      </c>
      <c r="V665" s="761" t="str">
        <f>IF(INDEX(Historical!$O$7:$O$1432,MATCH(B665,Historical!$B$7:$B$1446,0))=0,"n/a",((INDEX(Historical!$C$7:$C$1439,MATCH(B665,Historical!$B$7:$B$1446,0))/INDEX(Historical!$O$7:$O$1432,MATCH(B665,Historical!$B$7:$B$1446,0)))^(1/10)-1)*100)</f>
        <v>n/a</v>
      </c>
      <c r="W665" s="762" t="str">
        <f t="shared" si="175"/>
        <v>n/a</v>
      </c>
      <c r="X665" s="763">
        <f t="shared" si="176"/>
        <v>0.94843300215920356</v>
      </c>
      <c r="Y665" s="928"/>
      <c r="Z665" s="704">
        <f t="shared" si="177"/>
        <v>176.19047619047618</v>
      </c>
      <c r="AA665" s="937">
        <f t="shared" si="178"/>
        <v>85.261904761904773</v>
      </c>
      <c r="AB665" s="641">
        <v>12</v>
      </c>
      <c r="AC665" s="918">
        <v>0.42</v>
      </c>
      <c r="AD665" s="918">
        <v>8.61</v>
      </c>
      <c r="AE665" s="918">
        <v>16.52</v>
      </c>
      <c r="AF665" s="918">
        <v>1.96</v>
      </c>
      <c r="AG665" s="918">
        <v>2.4</v>
      </c>
      <c r="AH665" s="918">
        <v>-13.900000000000002</v>
      </c>
      <c r="AI665" s="918">
        <v>5.96</v>
      </c>
      <c r="AJ665" s="918">
        <v>25.7</v>
      </c>
      <c r="AK665" s="918">
        <v>10</v>
      </c>
      <c r="AL665" s="930">
        <v>3510</v>
      </c>
      <c r="AM665" s="924">
        <v>1.24</v>
      </c>
      <c r="AN665" s="918">
        <v>0.44</v>
      </c>
      <c r="AO665" s="804">
        <f t="shared" si="179"/>
        <v>-58.820714724257421</v>
      </c>
      <c r="AP665" s="805">
        <f t="shared" si="180"/>
        <v>26.441190037647353</v>
      </c>
      <c r="AQ665" s="938">
        <f t="shared" si="181"/>
        <v>172.52998475872815</v>
      </c>
      <c r="AR665" s="704">
        <f>INDEX(Historical!$C$7:$C$1439,MATCH(B665,Historical!$B$7:$B$1446,0))*IF(AH665="n/a",1.03,IF(AH665&lt;0,1.01,IF(AH665&gt;10,1.1,(1+AH665/100))))</f>
        <v>0.63124999999999998</v>
      </c>
      <c r="AS665" s="937">
        <f t="shared" si="182"/>
        <v>0.66887250000000009</v>
      </c>
      <c r="AT665" s="937">
        <f t="shared" si="183"/>
        <v>0.73575975000000016</v>
      </c>
      <c r="AU665" s="937">
        <f t="shared" si="183"/>
        <v>0.80933572500000028</v>
      </c>
      <c r="AV665" s="937">
        <f t="shared" si="183"/>
        <v>0.89026929750000039</v>
      </c>
      <c r="AW665" s="704">
        <f t="shared" si="184"/>
        <v>3.7354872725000012</v>
      </c>
      <c r="AX665" s="812">
        <f t="shared" si="185"/>
        <v>10.431408189053339</v>
      </c>
      <c r="AY665" s="997">
        <v>0.89</v>
      </c>
      <c r="AZ665" s="924">
        <v>28.910000000000004</v>
      </c>
      <c r="BA665" s="924">
        <v>-0.83</v>
      </c>
      <c r="BB665" s="924">
        <v>4.2700000000000005</v>
      </c>
      <c r="BC665" s="924">
        <v>11.43</v>
      </c>
      <c r="BE665" s="666">
        <v>2014</v>
      </c>
      <c r="BF665" s="948" t="e">
        <f>#VALUE!</f>
        <v>#VALUE!</v>
      </c>
      <c r="BG665" s="933">
        <v>1.4000000000000001</v>
      </c>
    </row>
    <row r="666" spans="1:59" ht="11.25" customHeight="1" x14ac:dyDescent="0.2">
      <c r="A666" s="611" t="s">
        <v>1608</v>
      </c>
      <c r="B666" s="927" t="s">
        <v>1609</v>
      </c>
      <c r="C666" s="994" t="s">
        <v>108</v>
      </c>
      <c r="D666" s="994" t="s">
        <v>4376</v>
      </c>
      <c r="E666" s="794">
        <v>6</v>
      </c>
      <c r="F666" s="526">
        <v>734</v>
      </c>
      <c r="G666" s="526" t="s">
        <v>115</v>
      </c>
      <c r="H666" s="526" t="s">
        <v>115</v>
      </c>
      <c r="I666" s="926">
        <v>14.15</v>
      </c>
      <c r="J666" s="704">
        <f t="shared" si="172"/>
        <v>3.9575971731448765</v>
      </c>
      <c r="K666" s="929">
        <v>0.14000000000000001</v>
      </c>
      <c r="L666" s="641">
        <v>4</v>
      </c>
      <c r="M666" s="695">
        <f t="shared" si="173"/>
        <v>0.56000000000000005</v>
      </c>
      <c r="N666" s="923" t="s">
        <v>152</v>
      </c>
      <c r="O666" s="797">
        <v>0.09</v>
      </c>
      <c r="P666" s="917">
        <v>43349</v>
      </c>
      <c r="Q666" s="917">
        <v>43374</v>
      </c>
      <c r="R666" s="695">
        <f t="shared" si="174"/>
        <v>55.555555555555578</v>
      </c>
      <c r="S666" s="761">
        <f>IF(INDEX(Historical!$D$7:$D$1439,MATCH(B666,Historical!$B$7:$B$1446,0))=0,"n/a",(INDEX(Historical!$C$7:$C$1439,MATCH(B666,Historical!$B$7:$B$1446,0))/INDEX(Historical!$D$7:$D$1439,MATCH(B666,Historical!$B$7:$B$1446,0))-1)*100)</f>
        <v>30.15873015873014</v>
      </c>
      <c r="T666" s="761">
        <f>IF(INDEX(Historical!$F$7:$F$1432,MATCH(B666,Historical!$B$7:$B$1446,0))=0,"n/a",((INDEX(Historical!$C$7:$C$1439,MATCH(B666,Historical!$B$7:$B$1446,0))/INDEX(Historical!$F$7:$F$1432,MATCH(B666,Historical!$B$7:$B$1446,0)))^(1/3)-1)*100)</f>
        <v>23.06098642720351</v>
      </c>
      <c r="U666" s="761">
        <f>IF(INDEX(Historical!$H$7:$H$1432,MATCH(B666,Historical!$B$7:$B$1446,0))=0,"n/a",((INDEX(Historical!$C$7:$C$1439,MATCH(B666,Historical!$B$7:$B$1446,0))/INDEX(Historical!$H$7:$H$1432,MATCH(B666,Historical!$B$7:$B$1446,0)))^(1/5)-1)*100)</f>
        <v>38.656034031107048</v>
      </c>
      <c r="V666" s="761">
        <f>IF(INDEX(Historical!$O$7:$O$1432,MATCH(B666,Historical!$B$7:$B$1446,0))=0,"n/a",((INDEX(Historical!$C$7:$C$1439,MATCH(B666,Historical!$B$7:$B$1446,0))/INDEX(Historical!$O$7:$O$1432,MATCH(B666,Historical!$B$7:$B$1446,0)))^(1/10)-1)*100)</f>
        <v>-10.476672292265354</v>
      </c>
      <c r="W666" s="762" t="str">
        <f t="shared" si="175"/>
        <v>n/a</v>
      </c>
      <c r="X666" s="763">
        <f t="shared" si="176"/>
        <v>3.2484062211014328</v>
      </c>
      <c r="Y666" s="928"/>
      <c r="Z666" s="704">
        <f t="shared" si="177"/>
        <v>42.10526315789474</v>
      </c>
      <c r="AA666" s="937">
        <f t="shared" si="178"/>
        <v>10.639097744360901</v>
      </c>
      <c r="AB666" s="641">
        <v>12</v>
      </c>
      <c r="AC666" s="918">
        <v>1.33</v>
      </c>
      <c r="AD666" s="918">
        <v>1.18</v>
      </c>
      <c r="AE666" s="918">
        <v>3.5</v>
      </c>
      <c r="AF666" s="918">
        <v>1.03</v>
      </c>
      <c r="AG666" s="918">
        <v>11.600000000000001</v>
      </c>
      <c r="AH666" s="918">
        <v>28.799999999999997</v>
      </c>
      <c r="AI666" s="918">
        <v>7.9399999999999995</v>
      </c>
      <c r="AJ666" s="918">
        <v>11.899999999999999</v>
      </c>
      <c r="AK666" s="918">
        <v>9</v>
      </c>
      <c r="AL666" s="930">
        <v>15360</v>
      </c>
      <c r="AM666" s="924">
        <v>0.1</v>
      </c>
      <c r="AN666" s="918">
        <v>0.39</v>
      </c>
      <c r="AO666" s="804">
        <f t="shared" si="179"/>
        <v>31.97453345989102</v>
      </c>
      <c r="AP666" s="805">
        <f t="shared" si="180"/>
        <v>42.613631204251924</v>
      </c>
      <c r="AQ666" s="938">
        <f t="shared" si="181"/>
        <v>-30.212160636869534</v>
      </c>
      <c r="AR666" s="704">
        <f>INDEX(Historical!$C$7:$C$1439,MATCH(B666,Historical!$B$7:$B$1446,0))*IF(AH666="n/a",1.03,IF(AH666&lt;0,1.01,IF(AH666&gt;10,1.1,(1+AH666/100))))</f>
        <v>0.45100000000000001</v>
      </c>
      <c r="AS666" s="937">
        <f t="shared" si="182"/>
        <v>0.48680939999999995</v>
      </c>
      <c r="AT666" s="937">
        <f t="shared" si="183"/>
        <v>0.53062224599999996</v>
      </c>
      <c r="AU666" s="937">
        <f t="shared" si="183"/>
        <v>0.57837824814000005</v>
      </c>
      <c r="AV666" s="937">
        <f t="shared" si="183"/>
        <v>0.63043229047260008</v>
      </c>
      <c r="AW666" s="704">
        <f t="shared" si="184"/>
        <v>2.6772421846126</v>
      </c>
      <c r="AX666" s="812">
        <f t="shared" si="185"/>
        <v>18.920439467226853</v>
      </c>
      <c r="AY666" s="997">
        <v>1.48</v>
      </c>
      <c r="AZ666" s="924">
        <v>14.2</v>
      </c>
      <c r="BA666" s="924">
        <v>-29.21</v>
      </c>
      <c r="BB666" s="924">
        <v>-8.7800000000000011</v>
      </c>
      <c r="BC666" s="924">
        <v>-16.21</v>
      </c>
      <c r="BE666" s="666">
        <v>2013</v>
      </c>
      <c r="BF666" s="948" t="e">
        <f>#VALUE!</f>
        <v>#VALUE!</v>
      </c>
      <c r="BG666" s="933">
        <v>1.4000000000000001</v>
      </c>
    </row>
    <row r="667" spans="1:59" s="840" customFormat="1" ht="11.25" customHeight="1" x14ac:dyDescent="0.2">
      <c r="A667" s="699" t="s">
        <v>1610</v>
      </c>
      <c r="B667" s="848" t="s">
        <v>1611</v>
      </c>
      <c r="C667" s="994" t="s">
        <v>108</v>
      </c>
      <c r="D667" s="994" t="s">
        <v>118</v>
      </c>
      <c r="E667" s="820">
        <v>10</v>
      </c>
      <c r="F667" s="526">
        <v>320</v>
      </c>
      <c r="G667" s="1151" t="s">
        <v>106</v>
      </c>
      <c r="H667" s="1151" t="s">
        <v>106</v>
      </c>
      <c r="I667" s="821">
        <v>141.97999999999999</v>
      </c>
      <c r="J667" s="822">
        <f t="shared" si="172"/>
        <v>1.6903789266093816</v>
      </c>
      <c r="K667" s="823">
        <v>0.6</v>
      </c>
      <c r="L667" s="824">
        <v>4</v>
      </c>
      <c r="M667" s="825">
        <f t="shared" si="173"/>
        <v>2.4</v>
      </c>
      <c r="N667" s="826" t="s">
        <v>805</v>
      </c>
      <c r="O667" s="827">
        <v>0.5</v>
      </c>
      <c r="P667" s="828">
        <v>43318</v>
      </c>
      <c r="Q667" s="828">
        <v>43340</v>
      </c>
      <c r="R667" s="825">
        <f t="shared" si="174"/>
        <v>19.999999999999996</v>
      </c>
      <c r="S667" s="761">
        <f>IF(INDEX(Historical!$D$7:$D$1439,MATCH(B667,Historical!$B$7:$B$1446,0))=0,"n/a",(INDEX(Historical!$C$7:$C$1439,MATCH(B667,Historical!$B$7:$B$1446,0))/INDEX(Historical!$D$7:$D$1439,MATCH(B667,Historical!$B$7:$B$1446,0))-1)*100)</f>
        <v>20.879120879120894</v>
      </c>
      <c r="T667" s="761">
        <f>IF(INDEX(Historical!$F$7:$F$1432,MATCH(B667,Historical!$B$7:$B$1446,0))=0,"n/a",((INDEX(Historical!$C$7:$C$1439,MATCH(B667,Historical!$B$7:$B$1446,0))/INDEX(Historical!$F$7:$F$1432,MATCH(B667,Historical!$B$7:$B$1446,0)))^(1/3)-1)*100)</f>
        <v>16.260329205681458</v>
      </c>
      <c r="U667" s="761">
        <f>IF(INDEX(Historical!$H$7:$H$1432,MATCH(B667,Historical!$B$7:$B$1446,0))=0,"n/a",((INDEX(Historical!$C$7:$C$1439,MATCH(B667,Historical!$B$7:$B$1446,0))/INDEX(Historical!$H$7:$H$1432,MATCH(B667,Historical!$B$7:$B$1446,0)))^(1/5)-1)*100)</f>
        <v>15.292162467409565</v>
      </c>
      <c r="V667" s="761">
        <f>IF(INDEX(Historical!$O$7:$O$1432,MATCH(B667,Historical!$B$7:$B$1446,0))=0,"n/a",((INDEX(Historical!$C$7:$C$1439,MATCH(B667,Historical!$B$7:$B$1446,0))/INDEX(Historical!$O$7:$O$1432,MATCH(B667,Historical!$B$7:$B$1446,0)))^(1/10)-1)*100)</f>
        <v>37.663249629231728</v>
      </c>
      <c r="W667" s="829">
        <f t="shared" si="175"/>
        <v>0.40602344773619314</v>
      </c>
      <c r="X667" s="830">
        <f t="shared" si="176"/>
        <v>1.3070224331119284</v>
      </c>
      <c r="Y667" s="841"/>
      <c r="Z667" s="822">
        <f t="shared" si="177"/>
        <v>23.833167825223434</v>
      </c>
      <c r="AA667" s="832">
        <f t="shared" si="178"/>
        <v>14.09930486593843</v>
      </c>
      <c r="AB667" s="824">
        <v>12</v>
      </c>
      <c r="AC667" s="833">
        <v>10.07</v>
      </c>
      <c r="AD667" s="833">
        <v>1.38</v>
      </c>
      <c r="AE667" s="833">
        <v>0.71</v>
      </c>
      <c r="AF667" s="833">
        <v>1.06</v>
      </c>
      <c r="AG667" s="833">
        <v>8.3000000000000007</v>
      </c>
      <c r="AH667" s="833">
        <v>-16.3</v>
      </c>
      <c r="AI667" s="833">
        <v>8.1199999999999992</v>
      </c>
      <c r="AJ667" s="833">
        <v>11.700000000000001</v>
      </c>
      <c r="AK667" s="833">
        <v>10.220000000000001</v>
      </c>
      <c r="AL667" s="834">
        <v>9120</v>
      </c>
      <c r="AM667" s="835">
        <v>0.2</v>
      </c>
      <c r="AN667" s="833">
        <v>0.41</v>
      </c>
      <c r="AO667" s="836">
        <f t="shared" si="179"/>
        <v>2.8832365280805146</v>
      </c>
      <c r="AP667" s="837">
        <f t="shared" si="180"/>
        <v>16.982541394018945</v>
      </c>
      <c r="AQ667" s="838">
        <f t="shared" si="181"/>
        <v>-18.499452877379106</v>
      </c>
      <c r="AR667" s="704">
        <f>INDEX(Historical!$C$7:$C$1439,MATCH(B667,Historical!$B$7:$B$1446,0))*IF(AH667="n/a",1.03,IF(AH667&lt;0,1.01,IF(AH667&gt;10,1.1,(1+AH667/100))))</f>
        <v>2.2220000000000004</v>
      </c>
      <c r="AS667" s="832">
        <f t="shared" si="182"/>
        <v>2.4024264000000004</v>
      </c>
      <c r="AT667" s="832">
        <f t="shared" ref="AT667:AV686" si="187">IF($AK667="n/a",1.03*AS667,IF($AK667&lt;0,1.01*AS667,IF($AK667&gt;10,1.1*AS667,(1+$AK667/100)*AS667)))</f>
        <v>2.6426690400000008</v>
      </c>
      <c r="AU667" s="832">
        <f t="shared" si="187"/>
        <v>2.9069359440000011</v>
      </c>
      <c r="AV667" s="832">
        <f t="shared" si="187"/>
        <v>3.1976295384000015</v>
      </c>
      <c r="AW667" s="822">
        <f t="shared" si="184"/>
        <v>13.371660922400004</v>
      </c>
      <c r="AX667" s="839">
        <f t="shared" si="185"/>
        <v>9.4179890987463057</v>
      </c>
      <c r="AY667" s="998">
        <v>0.65</v>
      </c>
      <c r="AZ667" s="835">
        <v>11.06</v>
      </c>
      <c r="BA667" s="835">
        <v>-11.23</v>
      </c>
      <c r="BB667" s="835">
        <v>-1.5599999999999998</v>
      </c>
      <c r="BC667" s="835">
        <v>-0.12</v>
      </c>
      <c r="BD667" s="964"/>
      <c r="BE667" s="666">
        <v>2009</v>
      </c>
      <c r="BF667" s="948" t="e">
        <f>#VALUE!</f>
        <v>#VALUE!</v>
      </c>
      <c r="BG667" s="895">
        <v>1.2</v>
      </c>
    </row>
    <row r="668" spans="1:59" ht="11.25" customHeight="1" x14ac:dyDescent="0.2">
      <c r="A668" s="611" t="s">
        <v>770</v>
      </c>
      <c r="B668" s="927" t="s">
        <v>771</v>
      </c>
      <c r="C668" s="994" t="s">
        <v>131</v>
      </c>
      <c r="D668" s="994" t="s">
        <v>4377</v>
      </c>
      <c r="E668" s="794">
        <v>16</v>
      </c>
      <c r="F668" s="526">
        <v>224</v>
      </c>
      <c r="G668" s="526" t="s">
        <v>37</v>
      </c>
      <c r="H668" s="526" t="s">
        <v>37</v>
      </c>
      <c r="I668" s="926">
        <v>26.51</v>
      </c>
      <c r="J668" s="704">
        <f t="shared" si="172"/>
        <v>2.4896265560165975</v>
      </c>
      <c r="K668" s="929">
        <v>0.16500000000000001</v>
      </c>
      <c r="L668" s="641">
        <v>4</v>
      </c>
      <c r="M668" s="695">
        <f t="shared" si="173"/>
        <v>0.66</v>
      </c>
      <c r="N668" s="923" t="s">
        <v>140</v>
      </c>
      <c r="O668" s="797">
        <v>0.155</v>
      </c>
      <c r="P668" s="917">
        <v>43479</v>
      </c>
      <c r="Q668" s="917">
        <v>43497</v>
      </c>
      <c r="R668" s="695">
        <f t="shared" si="174"/>
        <v>6.4516129032258114</v>
      </c>
      <c r="S668" s="761">
        <f>IF(INDEX(Historical!$D$7:$D$1439,MATCH(B668,Historical!$B$7:$B$1446,0))=0,"n/a",(INDEX(Historical!$C$7:$C$1439,MATCH(B668,Historical!$B$7:$B$1446,0))/INDEX(Historical!$D$7:$D$1439,MATCH(B668,Historical!$B$7:$B$1446,0))-1)*100)</f>
        <v>6.8965517241379448</v>
      </c>
      <c r="T668" s="761">
        <f>IF(INDEX(Historical!$F$7:$F$1432,MATCH(B668,Historical!$B$7:$B$1446,0))=0,"n/a",((INDEX(Historical!$C$7:$C$1439,MATCH(B668,Historical!$B$7:$B$1446,0))/INDEX(Historical!$F$7:$F$1432,MATCH(B668,Historical!$B$7:$B$1446,0)))^(1/3)-1)*100)</f>
        <v>6.4953735209395624</v>
      </c>
      <c r="U668" s="761">
        <f>IF(INDEX(Historical!$H$7:$H$1432,MATCH(B668,Historical!$B$7:$B$1446,0))=0,"n/a",((INDEX(Historical!$C$7:$C$1439,MATCH(B668,Historical!$B$7:$B$1446,0))/INDEX(Historical!$H$7:$H$1432,MATCH(B668,Historical!$B$7:$B$1446,0)))^(1/5)-1)*100)</f>
        <v>5.2519353814266312</v>
      </c>
      <c r="V668" s="761">
        <f>IF(INDEX(Historical!$O$7:$O$1432,MATCH(B668,Historical!$B$7:$B$1446,0))=0,"n/a",((INDEX(Historical!$C$7:$C$1439,MATCH(B668,Historical!$B$7:$B$1446,0))/INDEX(Historical!$O$7:$O$1432,MATCH(B668,Historical!$B$7:$B$1446,0)))^(1/10)-1)*100)</f>
        <v>4.0543625739051459</v>
      </c>
      <c r="W668" s="762">
        <f t="shared" si="175"/>
        <v>1.2953788137324846</v>
      </c>
      <c r="X668" s="763">
        <f t="shared" si="176"/>
        <v>0.55283530330806641</v>
      </c>
      <c r="Y668" s="722"/>
      <c r="Z668" s="704">
        <f t="shared" si="177"/>
        <v>66.666666666666671</v>
      </c>
      <c r="AA668" s="937">
        <f t="shared" si="178"/>
        <v>26.777777777777779</v>
      </c>
      <c r="AB668" s="641">
        <v>9</v>
      </c>
      <c r="AC668" s="918">
        <v>0.99</v>
      </c>
      <c r="AD668" s="918" t="s">
        <v>137</v>
      </c>
      <c r="AE668" s="918">
        <v>3.2</v>
      </c>
      <c r="AF668" s="918">
        <v>2.62</v>
      </c>
      <c r="AG668" s="918">
        <v>9.6</v>
      </c>
      <c r="AH668" s="918">
        <v>10.6</v>
      </c>
      <c r="AI668" s="918">
        <v>7.35</v>
      </c>
      <c r="AJ668" s="918">
        <v>9.5</v>
      </c>
      <c r="AK668" s="918" t="s">
        <v>137</v>
      </c>
      <c r="AL668" s="930">
        <v>217.38</v>
      </c>
      <c r="AM668" s="924">
        <v>3.4000000000000004</v>
      </c>
      <c r="AN668" s="918">
        <v>0</v>
      </c>
      <c r="AO668" s="804">
        <f t="shared" si="179"/>
        <v>-19.036215840334549</v>
      </c>
      <c r="AP668" s="805">
        <f t="shared" si="180"/>
        <v>7.7415619374432287</v>
      </c>
      <c r="AQ668" s="938">
        <f t="shared" si="181"/>
        <v>76.582090167438082</v>
      </c>
      <c r="AR668" s="704">
        <f>INDEX(Historical!$C$7:$C$1439,MATCH(B668,Historical!$B$7:$B$1446,0))*IF(AH668="n/a",1.03,IF(AH668&lt;0,1.01,IF(AH668&gt;10,1.1,(1+AH668/100))))</f>
        <v>0.68200000000000005</v>
      </c>
      <c r="AS668" s="937">
        <f t="shared" si="182"/>
        <v>0.73212699999999997</v>
      </c>
      <c r="AT668" s="937">
        <f t="shared" si="187"/>
        <v>0.75409081</v>
      </c>
      <c r="AU668" s="937">
        <f t="shared" si="187"/>
        <v>0.77671353430000001</v>
      </c>
      <c r="AV668" s="937">
        <f t="shared" si="187"/>
        <v>0.800014940329</v>
      </c>
      <c r="AW668" s="704">
        <f t="shared" si="184"/>
        <v>3.7449462846290005</v>
      </c>
      <c r="AX668" s="812">
        <f t="shared" si="185"/>
        <v>14.126542001618258</v>
      </c>
      <c r="AY668" s="997">
        <v>-0.37</v>
      </c>
      <c r="AZ668" s="924">
        <v>12.280000000000001</v>
      </c>
      <c r="BA668" s="924">
        <v>-15.379999999999999</v>
      </c>
      <c r="BB668" s="924">
        <v>-5.3</v>
      </c>
      <c r="BC668" s="924">
        <v>-5.54</v>
      </c>
      <c r="BE668" s="666">
        <v>2004</v>
      </c>
      <c r="BF668" s="948" t="e">
        <f>#VALUE!</f>
        <v>#VALUE!</v>
      </c>
      <c r="BG668" s="933">
        <v>3.5999999999999996</v>
      </c>
    </row>
    <row r="669" spans="1:59" ht="11.25" customHeight="1" x14ac:dyDescent="0.2">
      <c r="A669" s="611" t="s">
        <v>782</v>
      </c>
      <c r="B669" s="927" t="s">
        <v>783</v>
      </c>
      <c r="C669" s="994" t="s">
        <v>123</v>
      </c>
      <c r="D669" s="994" t="s">
        <v>4393</v>
      </c>
      <c r="E669" s="794">
        <v>18</v>
      </c>
      <c r="F669" s="526">
        <v>179</v>
      </c>
      <c r="G669" s="526" t="s">
        <v>106</v>
      </c>
      <c r="H669" s="526" t="s">
        <v>106</v>
      </c>
      <c r="I669" s="926">
        <v>90.93</v>
      </c>
      <c r="J669" s="704">
        <f t="shared" si="172"/>
        <v>1.1657318816672166</v>
      </c>
      <c r="K669" s="929">
        <v>0.26500000000000001</v>
      </c>
      <c r="L669" s="641">
        <v>4</v>
      </c>
      <c r="M669" s="695">
        <f t="shared" si="173"/>
        <v>1.06</v>
      </c>
      <c r="N669" s="923" t="s">
        <v>426</v>
      </c>
      <c r="O669" s="797">
        <v>0.25</v>
      </c>
      <c r="P669" s="917">
        <v>43468</v>
      </c>
      <c r="Q669" s="917">
        <v>43483</v>
      </c>
      <c r="R669" s="695">
        <f t="shared" si="174"/>
        <v>6.0000000000000053</v>
      </c>
      <c r="S669" s="761">
        <f>IF(INDEX(Historical!$D$7:$D$1439,MATCH(B669,Historical!$B$7:$B$1446,0))=0,"n/a",(INDEX(Historical!$C$7:$C$1439,MATCH(B669,Historical!$B$7:$B$1446,0))/INDEX(Historical!$D$7:$D$1439,MATCH(B669,Historical!$B$7:$B$1446,0))-1)*100)</f>
        <v>4.1666666666666741</v>
      </c>
      <c r="T669" s="761">
        <f>IF(INDEX(Historical!$F$7:$F$1432,MATCH(B669,Historical!$B$7:$B$1446,0))=0,"n/a",((INDEX(Historical!$C$7:$C$1439,MATCH(B669,Historical!$B$7:$B$1446,0))/INDEX(Historical!$F$7:$F$1432,MATCH(B669,Historical!$B$7:$B$1446,0)))^(1/3)-1)*100)</f>
        <v>4.3532011211615984</v>
      </c>
      <c r="U669" s="761">
        <f>IF(INDEX(Historical!$H$7:$H$1432,MATCH(B669,Historical!$B$7:$B$1446,0))=0,"n/a",((INDEX(Historical!$C$7:$C$1439,MATCH(B669,Historical!$B$7:$B$1446,0))/INDEX(Historical!$H$7:$H$1432,MATCH(B669,Historical!$B$7:$B$1446,0)))^(1/5)-1)*100)</f>
        <v>4.5639552591273169</v>
      </c>
      <c r="V669" s="761">
        <f>IF(INDEX(Historical!$O$7:$O$1432,MATCH(B669,Historical!$B$7:$B$1446,0))=0,"n/a",((INDEX(Historical!$C$7:$C$1439,MATCH(B669,Historical!$B$7:$B$1446,0))/INDEX(Historical!$O$7:$O$1432,MATCH(B669,Historical!$B$7:$B$1446,0)))^(1/10)-1)*100)</f>
        <v>13.575379559642652</v>
      </c>
      <c r="W669" s="762">
        <f t="shared" si="175"/>
        <v>0.33619356564402791</v>
      </c>
      <c r="X669" s="763" t="str">
        <f t="shared" si="176"/>
        <v>n/a</v>
      </c>
      <c r="Y669" s="715"/>
      <c r="Z669" s="704" t="str">
        <f t="shared" si="177"/>
        <v>n/a</v>
      </c>
      <c r="AA669" s="937" t="str">
        <f t="shared" si="178"/>
        <v>n/a</v>
      </c>
      <c r="AB669" s="641">
        <v>6</v>
      </c>
      <c r="AC669" s="918">
        <v>-1.29</v>
      </c>
      <c r="AD669" s="918" t="s">
        <v>137</v>
      </c>
      <c r="AE669" s="918">
        <v>13.89</v>
      </c>
      <c r="AF669" s="918">
        <v>2.82</v>
      </c>
      <c r="AG669" s="918">
        <v>-4.2</v>
      </c>
      <c r="AH669" s="920">
        <v>-181.20000000000002</v>
      </c>
      <c r="AI669" s="920">
        <v>37.409999999999997</v>
      </c>
      <c r="AJ669" s="918">
        <v>-25.900000000000002</v>
      </c>
      <c r="AK669" s="918">
        <v>34.300000000000004</v>
      </c>
      <c r="AL669" s="930">
        <v>5970</v>
      </c>
      <c r="AM669" s="924">
        <v>0.67999999999999994</v>
      </c>
      <c r="AN669" s="918">
        <v>0.17</v>
      </c>
      <c r="AO669" s="804" t="str">
        <f t="shared" si="179"/>
        <v>n/a</v>
      </c>
      <c r="AP669" s="805">
        <f t="shared" si="180"/>
        <v>5.7296871407945336</v>
      </c>
      <c r="AQ669" s="938" t="str">
        <f t="shared" si="181"/>
        <v>n/a</v>
      </c>
      <c r="AR669" s="704">
        <f>INDEX(Historical!$C$7:$C$1439,MATCH(B669,Historical!$B$7:$B$1446,0))*IF(AH669="n/a",1.03,IF(AH669&lt;0,1.01,IF(AH669&gt;10,1.1,(1+AH669/100))))</f>
        <v>1.01</v>
      </c>
      <c r="AS669" s="937">
        <f t="shared" si="182"/>
        <v>1.1110000000000002</v>
      </c>
      <c r="AT669" s="937">
        <f t="shared" si="187"/>
        <v>1.2221000000000004</v>
      </c>
      <c r="AU669" s="937">
        <f t="shared" si="187"/>
        <v>1.3443100000000006</v>
      </c>
      <c r="AV669" s="937">
        <f t="shared" si="187"/>
        <v>1.4787410000000007</v>
      </c>
      <c r="AW669" s="704">
        <f t="shared" si="184"/>
        <v>6.1661510000000028</v>
      </c>
      <c r="AX669" s="812">
        <f t="shared" si="185"/>
        <v>6.781206422522823</v>
      </c>
      <c r="AY669" s="997">
        <v>0.15</v>
      </c>
      <c r="AZ669" s="924">
        <v>29.599999999999998</v>
      </c>
      <c r="BA669" s="924">
        <v>-7.71</v>
      </c>
      <c r="BB669" s="924">
        <v>3.4000000000000004</v>
      </c>
      <c r="BC669" s="924">
        <v>9.81</v>
      </c>
      <c r="BE669" s="666">
        <v>2002</v>
      </c>
      <c r="BF669" s="948" t="e">
        <f>#VALUE!</f>
        <v>#VALUE!</v>
      </c>
      <c r="BG669" s="933">
        <v>-3.3000000000000003</v>
      </c>
    </row>
    <row r="670" spans="1:59" ht="11.25" customHeight="1" x14ac:dyDescent="0.2">
      <c r="A670" s="611" t="s">
        <v>774</v>
      </c>
      <c r="B670" s="927" t="s">
        <v>775</v>
      </c>
      <c r="C670" s="994" t="s">
        <v>112</v>
      </c>
      <c r="D670" s="994" t="s">
        <v>4399</v>
      </c>
      <c r="E670" s="794">
        <v>16</v>
      </c>
      <c r="F670" s="526">
        <v>229</v>
      </c>
      <c r="G670" s="526" t="s">
        <v>106</v>
      </c>
      <c r="H670" s="526" t="s">
        <v>106</v>
      </c>
      <c r="I670" s="926">
        <v>65.16</v>
      </c>
      <c r="J670" s="704">
        <f t="shared" si="172"/>
        <v>1.9030079803560467</v>
      </c>
      <c r="K670" s="929">
        <v>0.31</v>
      </c>
      <c r="L670" s="641">
        <v>4</v>
      </c>
      <c r="M670" s="695">
        <f t="shared" si="173"/>
        <v>1.24</v>
      </c>
      <c r="N670" s="923" t="s">
        <v>149</v>
      </c>
      <c r="O670" s="797">
        <v>0.28000000000000003</v>
      </c>
      <c r="P670" s="917">
        <v>43518</v>
      </c>
      <c r="Q670" s="917">
        <v>43539</v>
      </c>
      <c r="R670" s="695">
        <f t="shared" si="174"/>
        <v>10.714285714285703</v>
      </c>
      <c r="S670" s="761">
        <f>IF(INDEX(Historical!$D$7:$D$1439,MATCH(B670,Historical!$B$7:$B$1446,0))=0,"n/a",(INDEX(Historical!$C$7:$C$1439,MATCH(B670,Historical!$B$7:$B$1446,0))/INDEX(Historical!$D$7:$D$1439,MATCH(B670,Historical!$B$7:$B$1446,0))-1)*100)</f>
        <v>16.666666666666675</v>
      </c>
      <c r="T670" s="761">
        <f>IF(INDEX(Historical!$F$7:$F$1432,MATCH(B670,Historical!$B$7:$B$1446,0))=0,"n/a",((INDEX(Historical!$C$7:$C$1439,MATCH(B670,Historical!$B$7:$B$1446,0))/INDEX(Historical!$F$7:$F$1432,MATCH(B670,Historical!$B$7:$B$1446,0)))^(1/3)-1)*100)</f>
        <v>11.868894208139679</v>
      </c>
      <c r="U670" s="761">
        <f>IF(INDEX(Historical!$H$7:$H$1432,MATCH(B670,Historical!$B$7:$B$1446,0))=0,"n/a",((INDEX(Historical!$C$7:$C$1439,MATCH(B670,Historical!$B$7:$B$1446,0))/INDEX(Historical!$H$7:$H$1432,MATCH(B670,Historical!$B$7:$B$1446,0)))^(1/5)-1)*100)</f>
        <v>11.842691472014465</v>
      </c>
      <c r="V670" s="761">
        <f>IF(INDEX(Historical!$O$7:$O$1432,MATCH(B670,Historical!$B$7:$B$1446,0))=0,"n/a",((INDEX(Historical!$C$7:$C$1439,MATCH(B670,Historical!$B$7:$B$1446,0))/INDEX(Historical!$O$7:$O$1432,MATCH(B670,Historical!$B$7:$B$1446,0)))^(1/10)-1)*100)</f>
        <v>9.7934759492371626</v>
      </c>
      <c r="W670" s="762">
        <f t="shared" si="175"/>
        <v>1.2092429218593139</v>
      </c>
      <c r="X670" s="763">
        <f t="shared" si="176"/>
        <v>0.8167373428975494</v>
      </c>
      <c r="Y670" s="927"/>
      <c r="Z670" s="704">
        <f t="shared" si="177"/>
        <v>34.34903047091413</v>
      </c>
      <c r="AA670" s="937">
        <f t="shared" si="178"/>
        <v>18.049861495844876</v>
      </c>
      <c r="AB670" s="641">
        <v>12</v>
      </c>
      <c r="AC670" s="918">
        <v>3.61</v>
      </c>
      <c r="AD670" s="918">
        <v>2.54</v>
      </c>
      <c r="AE670" s="918">
        <v>1.39</v>
      </c>
      <c r="AF670" s="918">
        <v>7.27</v>
      </c>
      <c r="AG670" s="918">
        <v>39.4</v>
      </c>
      <c r="AH670" s="918">
        <v>35.4</v>
      </c>
      <c r="AI670" s="918">
        <v>7.21</v>
      </c>
      <c r="AJ670" s="918">
        <v>14.499999999999998</v>
      </c>
      <c r="AK670" s="918">
        <v>7.1</v>
      </c>
      <c r="AL670" s="930">
        <v>8080</v>
      </c>
      <c r="AM670" s="924">
        <v>2.5</v>
      </c>
      <c r="AN670" s="918">
        <v>0</v>
      </c>
      <c r="AO670" s="804">
        <f t="shared" si="179"/>
        <v>-4.3041620434743635</v>
      </c>
      <c r="AP670" s="805">
        <f t="shared" si="180"/>
        <v>13.745699452370513</v>
      </c>
      <c r="AQ670" s="938">
        <f t="shared" si="181"/>
        <v>141.49763566801434</v>
      </c>
      <c r="AR670" s="704">
        <f>INDEX(Historical!$C$7:$C$1439,MATCH(B670,Historical!$B$7:$B$1446,0))*IF(AH670="n/a",1.03,IF(AH670&lt;0,1.01,IF(AH670&gt;10,1.1,(1+AH670/100))))</f>
        <v>1.2320000000000002</v>
      </c>
      <c r="AS670" s="937">
        <f t="shared" si="182"/>
        <v>1.3208272000000003</v>
      </c>
      <c r="AT670" s="937">
        <f t="shared" si="187"/>
        <v>1.4146059312000003</v>
      </c>
      <c r="AU670" s="937">
        <f t="shared" si="187"/>
        <v>1.5150429523152003</v>
      </c>
      <c r="AV670" s="937">
        <f t="shared" si="187"/>
        <v>1.6226110019295794</v>
      </c>
      <c r="AW670" s="704">
        <f t="shared" si="184"/>
        <v>7.1050870854447803</v>
      </c>
      <c r="AX670" s="812">
        <f t="shared" si="185"/>
        <v>10.904062439295243</v>
      </c>
      <c r="AY670" s="997">
        <v>1.31</v>
      </c>
      <c r="AZ670" s="924">
        <v>23.43</v>
      </c>
      <c r="BA670" s="924">
        <v>-18.459999999999997</v>
      </c>
      <c r="BB670" s="924">
        <v>0.74</v>
      </c>
      <c r="BC670" s="924">
        <v>-1.6099999999999999</v>
      </c>
      <c r="BE670" s="666">
        <v>2004</v>
      </c>
      <c r="BF670" s="948" t="e">
        <f>#VALUE!</f>
        <v>#VALUE!</v>
      </c>
      <c r="BG670" s="933">
        <v>22.400000000000002</v>
      </c>
    </row>
    <row r="671" spans="1:59" ht="11.25" customHeight="1" x14ac:dyDescent="0.2">
      <c r="A671" s="611" t="s">
        <v>1626</v>
      </c>
      <c r="B671" s="927" t="s">
        <v>1627</v>
      </c>
      <c r="C671" s="994" t="s">
        <v>4356</v>
      </c>
      <c r="D671" s="994" t="s">
        <v>4357</v>
      </c>
      <c r="E671" s="794">
        <v>7</v>
      </c>
      <c r="F671" s="526">
        <v>692</v>
      </c>
      <c r="G671" s="526" t="s">
        <v>106</v>
      </c>
      <c r="H671" s="526" t="s">
        <v>106</v>
      </c>
      <c r="I671" s="926">
        <v>82.24</v>
      </c>
      <c r="J671" s="704">
        <f t="shared" si="172"/>
        <v>4.3774319066147864</v>
      </c>
      <c r="K671" s="929">
        <v>0.9</v>
      </c>
      <c r="L671" s="641">
        <v>4</v>
      </c>
      <c r="M671" s="695">
        <f t="shared" si="173"/>
        <v>3.6</v>
      </c>
      <c r="N671" s="923" t="s">
        <v>220</v>
      </c>
      <c r="O671" s="797">
        <v>0.85</v>
      </c>
      <c r="P671" s="917">
        <v>43552</v>
      </c>
      <c r="Q671" s="917">
        <v>43570</v>
      </c>
      <c r="R671" s="695">
        <f t="shared" si="174"/>
        <v>5.8823529411764763</v>
      </c>
      <c r="S671" s="761">
        <f>IF(INDEX(Historical!$D$7:$D$1439,MATCH(B671,Historical!$B$7:$B$1446,0))=0,"n/a",(INDEX(Historical!$C$7:$C$1439,MATCH(B671,Historical!$B$7:$B$1446,0))/INDEX(Historical!$D$7:$D$1439,MATCH(B671,Historical!$B$7:$B$1446,0))-1)*100)</f>
        <v>6.3492063492063489</v>
      </c>
      <c r="T671" s="761">
        <f>IF(INDEX(Historical!$F$7:$F$1432,MATCH(B671,Historical!$B$7:$B$1446,0))=0,"n/a",((INDEX(Historical!$C$7:$C$1439,MATCH(B671,Historical!$B$7:$B$1446,0))/INDEX(Historical!$F$7:$F$1432,MATCH(B671,Historical!$B$7:$B$1446,0)))^(1/3)-1)*100)</f>
        <v>9.5220444541238791</v>
      </c>
      <c r="U671" s="761">
        <f>IF(INDEX(Historical!$H$7:$H$1432,MATCH(B671,Historical!$B$7:$B$1446,0))=0,"n/a",((INDEX(Historical!$C$7:$C$1439,MATCH(B671,Historical!$B$7:$B$1446,0))/INDEX(Historical!$H$7:$H$1432,MATCH(B671,Historical!$B$7:$B$1446,0)))^(1/5)-1)*100)</f>
        <v>17.433149768122114</v>
      </c>
      <c r="V671" s="761" t="str">
        <f>IF(INDEX(Historical!$O$7:$O$1432,MATCH(B671,Historical!$B$7:$B$1446,0))=0,"n/a",((INDEX(Historical!$C$7:$C$1439,MATCH(B671,Historical!$B$7:$B$1446,0))/INDEX(Historical!$O$7:$O$1432,MATCH(B671,Historical!$B$7:$B$1446,0)))^(1/10)-1)*100)</f>
        <v>n/a</v>
      </c>
      <c r="W671" s="762" t="str">
        <f t="shared" si="175"/>
        <v>n/a</v>
      </c>
      <c r="X671" s="763">
        <f t="shared" si="176"/>
        <v>0.75142886931560826</v>
      </c>
      <c r="Y671" s="718"/>
      <c r="Z671" s="704">
        <f t="shared" si="177"/>
        <v>70.175438596491233</v>
      </c>
      <c r="AA671" s="937">
        <f t="shared" si="178"/>
        <v>16.031189083820664</v>
      </c>
      <c r="AB671" s="641">
        <v>12</v>
      </c>
      <c r="AC671" s="918">
        <v>5.13</v>
      </c>
      <c r="AD671" s="918">
        <v>1.03</v>
      </c>
      <c r="AE671" s="918">
        <v>3.36</v>
      </c>
      <c r="AF671" s="918">
        <v>8.99</v>
      </c>
      <c r="AG671" s="918">
        <v>67.800000000000011</v>
      </c>
      <c r="AH671" s="918">
        <v>51.6</v>
      </c>
      <c r="AI671" s="918">
        <v>26.93</v>
      </c>
      <c r="AJ671" s="918">
        <v>23.200000000000003</v>
      </c>
      <c r="AK671" s="918">
        <v>15.509999999999998</v>
      </c>
      <c r="AL671" s="930">
        <v>4290</v>
      </c>
      <c r="AM671" s="924">
        <v>1.9</v>
      </c>
      <c r="AN671" s="918">
        <v>0</v>
      </c>
      <c r="AO671" s="804">
        <f t="shared" si="179"/>
        <v>5.7793925909162382</v>
      </c>
      <c r="AP671" s="805">
        <f t="shared" si="180"/>
        <v>21.810581674736902</v>
      </c>
      <c r="AQ671" s="938">
        <f t="shared" si="181"/>
        <v>153.08794243507774</v>
      </c>
      <c r="AR671" s="704">
        <f>INDEX(Historical!$C$7:$C$1439,MATCH(B671,Historical!$B$7:$B$1446,0))*IF(AH671="n/a",1.03,IF(AH671&lt;0,1.01,IF(AH671&gt;10,1.1,(1+AH671/100))))</f>
        <v>3.6850000000000005</v>
      </c>
      <c r="AS671" s="937">
        <f t="shared" si="182"/>
        <v>4.0535000000000005</v>
      </c>
      <c r="AT671" s="937">
        <f t="shared" si="187"/>
        <v>4.4588500000000009</v>
      </c>
      <c r="AU671" s="937">
        <f t="shared" si="187"/>
        <v>4.9047350000000014</v>
      </c>
      <c r="AV671" s="937">
        <f t="shared" si="187"/>
        <v>5.3952085000000016</v>
      </c>
      <c r="AW671" s="704">
        <f t="shared" si="184"/>
        <v>22.497293500000005</v>
      </c>
      <c r="AX671" s="812">
        <f t="shared" si="185"/>
        <v>27.355658438715963</v>
      </c>
      <c r="AY671" s="997">
        <v>1.41</v>
      </c>
      <c r="AZ671" s="924">
        <v>27.779999999999998</v>
      </c>
      <c r="BA671" s="924">
        <v>-8.64</v>
      </c>
      <c r="BB671" s="924">
        <v>0.9900000000000001</v>
      </c>
      <c r="BC671" s="924">
        <v>2.44</v>
      </c>
      <c r="BE671" s="666">
        <v>2013</v>
      </c>
      <c r="BF671" s="948" t="e">
        <f>#VALUE!</f>
        <v>#VALUE!</v>
      </c>
      <c r="BG671" s="933">
        <v>9.1</v>
      </c>
    </row>
    <row r="672" spans="1:59" ht="11.25" customHeight="1" x14ac:dyDescent="0.2">
      <c r="A672" s="611" t="s">
        <v>1606</v>
      </c>
      <c r="B672" s="927" t="s">
        <v>1607</v>
      </c>
      <c r="C672" s="994" t="s">
        <v>108</v>
      </c>
      <c r="D672" s="994" t="s">
        <v>4372</v>
      </c>
      <c r="E672" s="794">
        <v>7</v>
      </c>
      <c r="F672" s="526">
        <v>648</v>
      </c>
      <c r="G672" s="526" t="s">
        <v>106</v>
      </c>
      <c r="H672" s="526" t="s">
        <v>106</v>
      </c>
      <c r="I672" s="926">
        <v>80.41</v>
      </c>
      <c r="J672" s="704">
        <f t="shared" si="172"/>
        <v>1.6913319238900635</v>
      </c>
      <c r="K672" s="929">
        <v>0.34</v>
      </c>
      <c r="L672" s="641">
        <v>4</v>
      </c>
      <c r="M672" s="695">
        <f t="shared" si="173"/>
        <v>1.36</v>
      </c>
      <c r="N672" s="923" t="s">
        <v>572</v>
      </c>
      <c r="O672" s="797">
        <v>0.3</v>
      </c>
      <c r="P672" s="917">
        <v>43467</v>
      </c>
      <c r="Q672" s="917">
        <v>43482</v>
      </c>
      <c r="R672" s="695">
        <f t="shared" si="174"/>
        <v>13.333333333333346</v>
      </c>
      <c r="S672" s="761">
        <f>IF(INDEX(Historical!$D$7:$D$1439,MATCH(B672,Historical!$B$7:$B$1446,0))=0,"n/a",(INDEX(Historical!$C$7:$C$1439,MATCH(B672,Historical!$B$7:$B$1446,0))/INDEX(Historical!$D$7:$D$1439,MATCH(B672,Historical!$B$7:$B$1446,0))-1)*100)</f>
        <v>25</v>
      </c>
      <c r="T672" s="761">
        <f>IF(INDEX(Historical!$F$7:$F$1432,MATCH(B672,Historical!$B$7:$B$1446,0))=0,"n/a",((INDEX(Historical!$C$7:$C$1439,MATCH(B672,Historical!$B$7:$B$1446,0))/INDEX(Historical!$F$7:$F$1432,MATCH(B672,Historical!$B$7:$B$1446,0)))^(1/3)-1)*100)</f>
        <v>15.173720500186395</v>
      </c>
      <c r="U672" s="761">
        <f>IF(INDEX(Historical!$H$7:$H$1432,MATCH(B672,Historical!$B$7:$B$1446,0))=0,"n/a",((INDEX(Historical!$C$7:$C$1439,MATCH(B672,Historical!$B$7:$B$1446,0))/INDEX(Historical!$H$7:$H$1432,MATCH(B672,Historical!$B$7:$B$1446,0)))^(1/5)-1)*100)</f>
        <v>14.456623939757996</v>
      </c>
      <c r="V672" s="761">
        <f>IF(INDEX(Historical!$O$7:$O$1432,MATCH(B672,Historical!$B$7:$B$1446,0))=0,"n/a",((INDEX(Historical!$C$7:$C$1439,MATCH(B672,Historical!$B$7:$B$1446,0))/INDEX(Historical!$O$7:$O$1432,MATCH(B672,Historical!$B$7:$B$1446,0)))^(1/10)-1)*100)</f>
        <v>9.5958226385217227</v>
      </c>
      <c r="W672" s="762">
        <f t="shared" si="175"/>
        <v>1.5065538916614554</v>
      </c>
      <c r="X672" s="763">
        <f t="shared" si="176"/>
        <v>0.71923502187850719</v>
      </c>
      <c r="Y672" s="715"/>
      <c r="Z672" s="704">
        <f t="shared" si="177"/>
        <v>20.763358778625957</v>
      </c>
      <c r="AA672" s="937">
        <f t="shared" si="178"/>
        <v>12.276335877862595</v>
      </c>
      <c r="AB672" s="641">
        <v>9</v>
      </c>
      <c r="AC672" s="918">
        <v>6.55</v>
      </c>
      <c r="AD672" s="918">
        <v>1.46</v>
      </c>
      <c r="AE672" s="918">
        <v>1.52</v>
      </c>
      <c r="AF672" s="918">
        <v>1.89</v>
      </c>
      <c r="AG672" s="918">
        <v>16</v>
      </c>
      <c r="AH672" s="918">
        <v>49.1</v>
      </c>
      <c r="AI672" s="918">
        <v>10.14</v>
      </c>
      <c r="AJ672" s="918">
        <v>20.100000000000001</v>
      </c>
      <c r="AK672" s="918">
        <v>8.39</v>
      </c>
      <c r="AL672" s="930">
        <v>11730</v>
      </c>
      <c r="AM672" s="924">
        <v>0.6</v>
      </c>
      <c r="AN672" s="918">
        <v>4</v>
      </c>
      <c r="AO672" s="804">
        <f t="shared" si="179"/>
        <v>3.8716199857854665</v>
      </c>
      <c r="AP672" s="805">
        <f t="shared" si="180"/>
        <v>16.147955863648061</v>
      </c>
      <c r="AQ672" s="938">
        <f t="shared" si="181"/>
        <v>1.5486195740965103</v>
      </c>
      <c r="AR672" s="704">
        <f>INDEX(Historical!$C$7:$C$1439,MATCH(B672,Historical!$B$7:$B$1446,0))*IF(AH672="n/a",1.03,IF(AH672&lt;0,1.01,IF(AH672&gt;10,1.1,(1+AH672/100))))</f>
        <v>1.2100000000000002</v>
      </c>
      <c r="AS672" s="937">
        <f t="shared" si="182"/>
        <v>1.3310000000000004</v>
      </c>
      <c r="AT672" s="937">
        <f t="shared" si="187"/>
        <v>1.4426709000000006</v>
      </c>
      <c r="AU672" s="937">
        <f t="shared" si="187"/>
        <v>1.5637109885100009</v>
      </c>
      <c r="AV672" s="937">
        <f t="shared" si="187"/>
        <v>1.6949063404459901</v>
      </c>
      <c r="AW672" s="704">
        <f t="shared" si="184"/>
        <v>7.2422882289559913</v>
      </c>
      <c r="AX672" s="812">
        <f t="shared" si="185"/>
        <v>9.0067009438577195</v>
      </c>
      <c r="AY672" s="997">
        <v>1.53</v>
      </c>
      <c r="AZ672" s="924">
        <v>16.34</v>
      </c>
      <c r="BA672" s="924">
        <v>-21.3</v>
      </c>
      <c r="BB672" s="924">
        <v>-1.06</v>
      </c>
      <c r="BC672" s="924">
        <v>-5.47</v>
      </c>
      <c r="BE672" s="666">
        <v>2013</v>
      </c>
      <c r="BF672" s="948" t="e">
        <f>#VALUE!</f>
        <v>#VALUE!</v>
      </c>
      <c r="BG672" s="933">
        <v>2.7</v>
      </c>
    </row>
    <row r="673" spans="1:59" ht="11.25" customHeight="1" x14ac:dyDescent="0.2">
      <c r="A673" s="537" t="s">
        <v>325</v>
      </c>
      <c r="B673" s="927" t="s">
        <v>326</v>
      </c>
      <c r="C673" s="994" t="s">
        <v>108</v>
      </c>
      <c r="D673" s="994" t="s">
        <v>118</v>
      </c>
      <c r="E673" s="794">
        <v>43</v>
      </c>
      <c r="F673" s="526">
        <v>57</v>
      </c>
      <c r="G673" s="526" t="s">
        <v>37</v>
      </c>
      <c r="H673" s="526" t="s">
        <v>37</v>
      </c>
      <c r="I673" s="918">
        <v>71.75</v>
      </c>
      <c r="J673" s="704">
        <f t="shared" si="172"/>
        <v>1.2264808362369337</v>
      </c>
      <c r="K673" s="929">
        <v>0.22</v>
      </c>
      <c r="L673" s="641">
        <v>4</v>
      </c>
      <c r="M673" s="695">
        <f t="shared" si="173"/>
        <v>0.88</v>
      </c>
      <c r="N673" s="923" t="s">
        <v>327</v>
      </c>
      <c r="O673" s="797">
        <v>0.21</v>
      </c>
      <c r="P673" s="660">
        <v>43250</v>
      </c>
      <c r="Q673" s="660">
        <v>43271</v>
      </c>
      <c r="R673" s="695">
        <f t="shared" si="174"/>
        <v>4.7619047619047663</v>
      </c>
      <c r="S673" s="761">
        <f>IF(INDEX(Historical!$D$7:$D$1439,MATCH(B673,Historical!$B$7:$B$1446,0))=0,"n/a",(INDEX(Historical!$C$7:$C$1439,MATCH(B673,Historical!$B$7:$B$1446,0))/INDEX(Historical!$D$7:$D$1439,MATCH(B673,Historical!$B$7:$B$1446,0))-1)*100)</f>
        <v>4.8192771084337283</v>
      </c>
      <c r="T673" s="761">
        <f>IF(INDEX(Historical!$F$7:$F$1432,MATCH(B673,Historical!$B$7:$B$1446,0))=0,"n/a",((INDEX(Historical!$C$7:$C$1439,MATCH(B673,Historical!$B$7:$B$1446,0))/INDEX(Historical!$F$7:$F$1432,MATCH(B673,Historical!$B$7:$B$1446,0)))^(1/3)-1)*100)</f>
        <v>5.0717574498580165</v>
      </c>
      <c r="U673" s="761">
        <f>IF(INDEX(Historical!$H$7:$H$1432,MATCH(B673,Historical!$B$7:$B$1446,0))=0,"n/a",((INDEX(Historical!$C$7:$C$1439,MATCH(B673,Historical!$B$7:$B$1446,0))/INDEX(Historical!$H$7:$H$1432,MATCH(B673,Historical!$B$7:$B$1446,0)))^(1/5)-1)*100)</f>
        <v>5.3631849129711417</v>
      </c>
      <c r="V673" s="761">
        <f>IF(INDEX(Historical!$O$7:$O$1432,MATCH(B673,Historical!$B$7:$B$1446,0))=0,"n/a",((INDEX(Historical!$C$7:$C$1439,MATCH(B673,Historical!$B$7:$B$1446,0))/INDEX(Historical!$O$7:$O$1432,MATCH(B673,Historical!$B$7:$B$1446,0)))^(1/10)-1)*100)</f>
        <v>6.1274676611179135</v>
      </c>
      <c r="W673" s="762">
        <f t="shared" si="175"/>
        <v>0.87526939505587964</v>
      </c>
      <c r="X673" s="763" t="str">
        <f t="shared" si="176"/>
        <v>n/a</v>
      </c>
      <c r="Y673" s="719"/>
      <c r="Z673" s="704">
        <f t="shared" si="177"/>
        <v>63.768115942028992</v>
      </c>
      <c r="AA673" s="937">
        <f t="shared" si="178"/>
        <v>51.992753623188413</v>
      </c>
      <c r="AB673" s="641">
        <v>12</v>
      </c>
      <c r="AC673" s="918">
        <v>1.38</v>
      </c>
      <c r="AD673" s="918">
        <v>5.31</v>
      </c>
      <c r="AE673" s="918">
        <v>3.97</v>
      </c>
      <c r="AF673" s="918">
        <v>3.96</v>
      </c>
      <c r="AG673" s="918">
        <v>7.6</v>
      </c>
      <c r="AH673" s="918">
        <v>-14.899999999999999</v>
      </c>
      <c r="AI673" s="918">
        <v>2.4899999999999998</v>
      </c>
      <c r="AJ673" s="918">
        <v>-13.8</v>
      </c>
      <c r="AK673" s="918">
        <v>9.8000000000000007</v>
      </c>
      <c r="AL673" s="930">
        <v>3250</v>
      </c>
      <c r="AM673" s="924">
        <v>3.1</v>
      </c>
      <c r="AN673" s="918">
        <v>0.18</v>
      </c>
      <c r="AO673" s="804">
        <f t="shared" si="179"/>
        <v>-45.40308787398034</v>
      </c>
      <c r="AP673" s="805">
        <f t="shared" si="180"/>
        <v>6.5896657492080752</v>
      </c>
      <c r="AQ673" s="938">
        <f t="shared" si="181"/>
        <v>202.50164689933774</v>
      </c>
      <c r="AR673" s="704">
        <f>INDEX(Historical!$C$7:$C$1439,MATCH(B673,Historical!$B$7:$B$1446,0))*IF(AH673="n/a",1.03,IF(AH673&lt;0,1.01,IF(AH673&gt;10,1.1,(1+AH673/100))))</f>
        <v>0.87870000000000004</v>
      </c>
      <c r="AS673" s="937">
        <f t="shared" si="182"/>
        <v>0.90057962999999996</v>
      </c>
      <c r="AT673" s="937">
        <f t="shared" si="187"/>
        <v>0.98883643374000008</v>
      </c>
      <c r="AU673" s="937">
        <f t="shared" si="187"/>
        <v>1.0857424042465202</v>
      </c>
      <c r="AV673" s="937">
        <f t="shared" si="187"/>
        <v>1.1921451598626793</v>
      </c>
      <c r="AW673" s="704">
        <f t="shared" si="184"/>
        <v>5.0460036278492</v>
      </c>
      <c r="AX673" s="812">
        <f t="shared" si="185"/>
        <v>7.0327576694762373</v>
      </c>
      <c r="AY673" s="997">
        <v>0.92</v>
      </c>
      <c r="AZ673" s="924">
        <v>19.27</v>
      </c>
      <c r="BA673" s="924">
        <v>-9.1</v>
      </c>
      <c r="BB673" s="924">
        <v>3.8600000000000003</v>
      </c>
      <c r="BC673" s="924">
        <v>0.6</v>
      </c>
      <c r="BE673" s="666">
        <v>1976</v>
      </c>
      <c r="BF673" s="948" t="e">
        <f>#VALUE!</f>
        <v>#VALUE!</v>
      </c>
      <c r="BG673" s="933">
        <v>2.1</v>
      </c>
    </row>
    <row r="674" spans="1:59" ht="11.25" customHeight="1" x14ac:dyDescent="0.2">
      <c r="A674" s="611" t="s">
        <v>3911</v>
      </c>
      <c r="B674" s="927" t="s">
        <v>3912</v>
      </c>
      <c r="C674" s="994" t="s">
        <v>4356</v>
      </c>
      <c r="D674" s="994" t="s">
        <v>4387</v>
      </c>
      <c r="E674" s="794">
        <v>6</v>
      </c>
      <c r="F674" s="526">
        <v>781</v>
      </c>
      <c r="G674" s="526" t="s">
        <v>106</v>
      </c>
      <c r="H674" s="526" t="s">
        <v>106</v>
      </c>
      <c r="I674" s="926">
        <v>38.54</v>
      </c>
      <c r="J674" s="704">
        <f t="shared" si="172"/>
        <v>2.1795537104307212</v>
      </c>
      <c r="K674" s="929">
        <v>0.21</v>
      </c>
      <c r="L674" s="641">
        <v>4</v>
      </c>
      <c r="M674" s="695">
        <f t="shared" si="173"/>
        <v>0.84</v>
      </c>
      <c r="N674" s="923" t="s">
        <v>714</v>
      </c>
      <c r="O674" s="797">
        <v>0.2</v>
      </c>
      <c r="P674" s="917">
        <v>43529</v>
      </c>
      <c r="Q674" s="917">
        <v>43544</v>
      </c>
      <c r="R674" s="695">
        <f t="shared" si="174"/>
        <v>4.9999999999999902</v>
      </c>
      <c r="S674" s="761">
        <f>IF(INDEX(Historical!$D$7:$D$1439,MATCH(B674,Historical!$B$7:$B$1446,0))=0,"n/a",(INDEX(Historical!$C$7:$C$1439,MATCH(B674,Historical!$B$7:$B$1446,0))/INDEX(Historical!$D$7:$D$1439,MATCH(B674,Historical!$B$7:$B$1446,0))-1)*100)</f>
        <v>11.111111111111116</v>
      </c>
      <c r="T674" s="761">
        <f>IF(INDEX(Historical!$F$7:$F$1432,MATCH(B674,Historical!$B$7:$B$1446,0))=0,"n/a",((INDEX(Historical!$C$7:$C$1439,MATCH(B674,Historical!$B$7:$B$1446,0))/INDEX(Historical!$F$7:$F$1432,MATCH(B674,Historical!$B$7:$B$1446,0)))^(1/3)-1)*100)</f>
        <v>16.960709528514649</v>
      </c>
      <c r="U674" s="761" t="str">
        <f>IF(INDEX(Historical!$H$7:$H$1432,MATCH(B674,Historical!$B$7:$B$1446,0))=0,"n/a",((INDEX(Historical!$C$7:$C$1439,MATCH(B674,Historical!$B$7:$B$1446,0))/INDEX(Historical!$H$7:$H$1432,MATCH(B674,Historical!$B$7:$B$1446,0)))^(1/5)-1)*100)</f>
        <v>n/a</v>
      </c>
      <c r="V674" s="761" t="str">
        <f>IF(INDEX(Historical!$O$7:$O$1432,MATCH(B674,Historical!$B$7:$B$1446,0))=0,"n/a",((INDEX(Historical!$C$7:$C$1439,MATCH(B674,Historical!$B$7:$B$1446,0))/INDEX(Historical!$O$7:$O$1432,MATCH(B674,Historical!$B$7:$B$1446,0)))^(1/10)-1)*100)</f>
        <v>n/a</v>
      </c>
      <c r="W674" s="762" t="str">
        <f t="shared" si="175"/>
        <v>n/a</v>
      </c>
      <c r="X674" s="763" t="str">
        <f t="shared" si="176"/>
        <v>n/a</v>
      </c>
      <c r="Y674" s="718"/>
      <c r="Z674" s="704">
        <f t="shared" si="177"/>
        <v>55.263157894736835</v>
      </c>
      <c r="AA674" s="937">
        <f t="shared" si="178"/>
        <v>25.355263157894736</v>
      </c>
      <c r="AB674" s="641">
        <v>12</v>
      </c>
      <c r="AC674" s="918">
        <v>1.52</v>
      </c>
      <c r="AD674" s="918" t="s">
        <v>137</v>
      </c>
      <c r="AE674" s="918">
        <v>3.27</v>
      </c>
      <c r="AF674" s="918">
        <v>1.42</v>
      </c>
      <c r="AG674" s="918">
        <v>5.7</v>
      </c>
      <c r="AH674" s="918">
        <v>163.6</v>
      </c>
      <c r="AI674" s="918">
        <v>6.41</v>
      </c>
      <c r="AJ674" s="918">
        <v>59.199999999999996</v>
      </c>
      <c r="AK674" s="918" t="s">
        <v>137</v>
      </c>
      <c r="AL674" s="930">
        <v>695.26</v>
      </c>
      <c r="AM674" s="924">
        <v>1.3</v>
      </c>
      <c r="AN674" s="918">
        <v>0.47</v>
      </c>
      <c r="AO674" s="804" t="str">
        <f t="shared" si="179"/>
        <v>n/a</v>
      </c>
      <c r="AP674" s="805" t="str">
        <f t="shared" si="180"/>
        <v>n/a</v>
      </c>
      <c r="AQ674" s="938">
        <f t="shared" si="181"/>
        <v>26.498965624599347</v>
      </c>
      <c r="AR674" s="704">
        <f>INDEX(Historical!$C$7:$C$1439,MATCH(B674,Historical!$B$7:$B$1446,0))*IF(AH674="n/a",1.03,IF(AH674&lt;0,1.01,IF(AH674&gt;10,1.1,(1+AH674/100))))</f>
        <v>0.88000000000000012</v>
      </c>
      <c r="AS674" s="937">
        <f t="shared" si="182"/>
        <v>0.93640800000000013</v>
      </c>
      <c r="AT674" s="937">
        <f t="shared" si="187"/>
        <v>0.96450024000000012</v>
      </c>
      <c r="AU674" s="937">
        <f t="shared" si="187"/>
        <v>0.9934352472000002</v>
      </c>
      <c r="AV674" s="937">
        <f t="shared" si="187"/>
        <v>1.0232383046160003</v>
      </c>
      <c r="AW674" s="704">
        <f t="shared" si="184"/>
        <v>4.7975817918160013</v>
      </c>
      <c r="AX674" s="812">
        <f t="shared" si="185"/>
        <v>12.448318089818375</v>
      </c>
      <c r="AY674" s="997">
        <v>0.88</v>
      </c>
      <c r="AZ674" s="924">
        <v>38.43</v>
      </c>
      <c r="BA674" s="924">
        <v>-37.08</v>
      </c>
      <c r="BB674" s="924">
        <v>-1.48</v>
      </c>
      <c r="BC674" s="924">
        <v>-8.18</v>
      </c>
      <c r="BE674" s="666">
        <v>2014</v>
      </c>
      <c r="BF674" s="948" t="e">
        <f>#VALUE!</f>
        <v>#VALUE!</v>
      </c>
      <c r="BG674" s="933">
        <v>6.4</v>
      </c>
    </row>
    <row r="675" spans="1:59" ht="11.25" customHeight="1" x14ac:dyDescent="0.2">
      <c r="A675" s="611" t="s">
        <v>1614</v>
      </c>
      <c r="B675" s="927" t="s">
        <v>1615</v>
      </c>
      <c r="C675" s="994" t="s">
        <v>154</v>
      </c>
      <c r="D675" s="994" t="s">
        <v>4361</v>
      </c>
      <c r="E675" s="794">
        <v>7</v>
      </c>
      <c r="F675" s="526">
        <v>621</v>
      </c>
      <c r="G675" s="526" t="s">
        <v>106</v>
      </c>
      <c r="H675" s="526" t="s">
        <v>106</v>
      </c>
      <c r="I675" s="926">
        <v>103.97</v>
      </c>
      <c r="J675" s="704">
        <f t="shared" si="172"/>
        <v>1.4234875444839856</v>
      </c>
      <c r="K675" s="929">
        <v>0.37</v>
      </c>
      <c r="L675" s="641">
        <v>4</v>
      </c>
      <c r="M675" s="695">
        <f t="shared" si="173"/>
        <v>1.48</v>
      </c>
      <c r="N675" s="923" t="s">
        <v>714</v>
      </c>
      <c r="O675" s="797">
        <v>0.35</v>
      </c>
      <c r="P675" s="917">
        <v>43327</v>
      </c>
      <c r="Q675" s="917">
        <v>43363</v>
      </c>
      <c r="R675" s="695">
        <f t="shared" si="174"/>
        <v>5.7142857142857197</v>
      </c>
      <c r="S675" s="761">
        <f>IF(INDEX(Historical!$D$7:$D$1439,MATCH(B675,Historical!$B$7:$B$1446,0))=0,"n/a",(INDEX(Historical!$C$7:$C$1439,MATCH(B675,Historical!$B$7:$B$1446,0))/INDEX(Historical!$D$7:$D$1439,MATCH(B675,Historical!$B$7:$B$1446,0))-1)*100)</f>
        <v>5.8823529411764719</v>
      </c>
      <c r="T675" s="761">
        <f>IF(INDEX(Historical!$F$7:$F$1432,MATCH(B675,Historical!$B$7:$B$1446,0))=0,"n/a",((INDEX(Historical!$C$7:$C$1439,MATCH(B675,Historical!$B$7:$B$1446,0))/INDEX(Historical!$F$7:$F$1432,MATCH(B675,Historical!$B$7:$B$1446,0)))^(1/3)-1)*100)</f>
        <v>7.4735268605483851</v>
      </c>
      <c r="U675" s="761">
        <f>IF(INDEX(Historical!$H$7:$H$1432,MATCH(B675,Historical!$B$7:$B$1446,0))=0,"n/a",((INDEX(Historical!$C$7:$C$1439,MATCH(B675,Historical!$B$7:$B$1446,0))/INDEX(Historical!$H$7:$H$1432,MATCH(B675,Historical!$B$7:$B$1446,0)))^(1/5)-1)*100)</f>
        <v>11.382417860287909</v>
      </c>
      <c r="V675" s="761" t="str">
        <f>IF(INDEX(Historical!$O$7:$O$1432,MATCH(B675,Historical!$B$7:$B$1446,0))=0,"n/a",((INDEX(Historical!$C$7:$C$1439,MATCH(B675,Historical!$B$7:$B$1446,0))/INDEX(Historical!$O$7:$O$1432,MATCH(B675,Historical!$B$7:$B$1446,0)))^(1/10)-1)*100)</f>
        <v>n/a</v>
      </c>
      <c r="W675" s="762" t="str">
        <f t="shared" si="175"/>
        <v>n/a</v>
      </c>
      <c r="X675" s="763">
        <f t="shared" si="176"/>
        <v>1.3391079835632833</v>
      </c>
      <c r="Y675" s="718"/>
      <c r="Z675" s="704">
        <f t="shared" si="177"/>
        <v>46.105919003115261</v>
      </c>
      <c r="AA675" s="937">
        <f t="shared" si="178"/>
        <v>32.389408099688474</v>
      </c>
      <c r="AB675" s="641">
        <v>6</v>
      </c>
      <c r="AC675" s="918">
        <v>3.21</v>
      </c>
      <c r="AD675" s="918">
        <v>2.95</v>
      </c>
      <c r="AE675" s="918">
        <v>6.12</v>
      </c>
      <c r="AF675" s="918">
        <v>7.59</v>
      </c>
      <c r="AG675" s="918">
        <v>22.6</v>
      </c>
      <c r="AH675" s="918">
        <v>31.1</v>
      </c>
      <c r="AI675" s="918">
        <v>10.43</v>
      </c>
      <c r="AJ675" s="918">
        <v>8.5</v>
      </c>
      <c r="AK675" s="918">
        <v>10.99</v>
      </c>
      <c r="AL675" s="930">
        <v>15020</v>
      </c>
      <c r="AM675" s="924">
        <v>0.70000000000000007</v>
      </c>
      <c r="AN675" s="918">
        <v>0.61</v>
      </c>
      <c r="AO675" s="804">
        <f t="shared" si="179"/>
        <v>-19.583502694916579</v>
      </c>
      <c r="AP675" s="805">
        <f t="shared" si="180"/>
        <v>12.805905404771895</v>
      </c>
      <c r="AQ675" s="938">
        <f t="shared" si="181"/>
        <v>230.54541290058131</v>
      </c>
      <c r="AR675" s="704">
        <f>INDEX(Historical!$C$7:$C$1439,MATCH(B675,Historical!$B$7:$B$1446,0))*IF(AH675="n/a",1.03,IF(AH675&lt;0,1.01,IF(AH675&gt;10,1.1,(1+AH675/100))))</f>
        <v>1.5840000000000001</v>
      </c>
      <c r="AS675" s="937">
        <f t="shared" si="182"/>
        <v>1.7424000000000002</v>
      </c>
      <c r="AT675" s="937">
        <f t="shared" si="187"/>
        <v>1.9166400000000003</v>
      </c>
      <c r="AU675" s="937">
        <f t="shared" si="187"/>
        <v>2.1083040000000004</v>
      </c>
      <c r="AV675" s="937">
        <f t="shared" si="187"/>
        <v>2.3191344000000007</v>
      </c>
      <c r="AW675" s="704">
        <f t="shared" si="184"/>
        <v>9.6704784000000021</v>
      </c>
      <c r="AX675" s="812">
        <f t="shared" si="185"/>
        <v>9.3012199672982625</v>
      </c>
      <c r="AY675" s="997">
        <v>0.56000000000000005</v>
      </c>
      <c r="AZ675" s="924">
        <v>14.71</v>
      </c>
      <c r="BA675" s="924">
        <v>-12.26</v>
      </c>
      <c r="BB675" s="924">
        <v>2.63</v>
      </c>
      <c r="BC675" s="924">
        <v>-2.5</v>
      </c>
      <c r="BE675" s="666">
        <v>2012</v>
      </c>
      <c r="BF675" s="948" t="e">
        <f>#VALUE!</f>
        <v>#VALUE!</v>
      </c>
      <c r="BG675" s="933">
        <v>13.3</v>
      </c>
    </row>
    <row r="676" spans="1:59" ht="11.25" customHeight="1" x14ac:dyDescent="0.2">
      <c r="A676" s="537" t="s">
        <v>762</v>
      </c>
      <c r="B676" s="927" t="s">
        <v>763</v>
      </c>
      <c r="C676" s="994" t="s">
        <v>108</v>
      </c>
      <c r="D676" s="994" t="s">
        <v>118</v>
      </c>
      <c r="E676" s="794">
        <v>24</v>
      </c>
      <c r="F676" s="526">
        <v>143</v>
      </c>
      <c r="G676" s="526" t="s">
        <v>106</v>
      </c>
      <c r="H676" s="526" t="s">
        <v>106</v>
      </c>
      <c r="I676" s="918">
        <v>143.5</v>
      </c>
      <c r="J676" s="704">
        <f t="shared" si="172"/>
        <v>0.94773519163763065</v>
      </c>
      <c r="K676" s="935">
        <v>0.34</v>
      </c>
      <c r="L676" s="641">
        <v>4</v>
      </c>
      <c r="M676" s="695">
        <f t="shared" si="173"/>
        <v>1.36</v>
      </c>
      <c r="N676" s="923" t="s">
        <v>152</v>
      </c>
      <c r="O676" s="798">
        <v>0.33</v>
      </c>
      <c r="P676" s="917">
        <v>43538</v>
      </c>
      <c r="Q676" s="917">
        <v>43553</v>
      </c>
      <c r="R676" s="695">
        <f t="shared" si="174"/>
        <v>3.0303030303030329</v>
      </c>
      <c r="S676" s="761">
        <f>IF(INDEX(Historical!$D$7:$D$1439,MATCH(B676,Historical!$B$7:$B$1446,0))=0,"n/a",(INDEX(Historical!$C$7:$C$1439,MATCH(B676,Historical!$B$7:$B$1446,0))/INDEX(Historical!$D$7:$D$1439,MATCH(B676,Historical!$B$7:$B$1446,0))-1)*100)</f>
        <v>3.125</v>
      </c>
      <c r="T676" s="761">
        <f>IF(INDEX(Historical!$F$7:$F$1432,MATCH(B676,Historical!$B$7:$B$1446,0))=0,"n/a",((INDEX(Historical!$C$7:$C$1439,MATCH(B676,Historical!$B$7:$B$1446,0))/INDEX(Historical!$F$7:$F$1432,MATCH(B676,Historical!$B$7:$B$1446,0)))^(1/3)-1)*100)</f>
        <v>3.228011545636722</v>
      </c>
      <c r="U676" s="761">
        <f>IF(INDEX(Historical!$H$7:$H$1432,MATCH(B676,Historical!$B$7:$B$1446,0))=0,"n/a",((INDEX(Historical!$C$7:$C$1439,MATCH(B676,Historical!$B$7:$B$1446,0))/INDEX(Historical!$H$7:$H$1432,MATCH(B676,Historical!$B$7:$B$1446,0)))^(1/5)-1)*100)</f>
        <v>3.3406482938779236</v>
      </c>
      <c r="V676" s="761">
        <f>IF(INDEX(Historical!$O$7:$O$1432,MATCH(B676,Historical!$B$7:$B$1446,0))=0,"n/a",((INDEX(Historical!$C$7:$C$1439,MATCH(B676,Historical!$B$7:$B$1446,0))/INDEX(Historical!$O$7:$O$1432,MATCH(B676,Historical!$B$7:$B$1446,0)))^(1/10)-1)*100)</f>
        <v>3.6760900871232183</v>
      </c>
      <c r="W676" s="762">
        <f t="shared" si="175"/>
        <v>0.90875038823985954</v>
      </c>
      <c r="X676" s="763" t="str">
        <f t="shared" si="176"/>
        <v>n/a</v>
      </c>
      <c r="Y676" s="928" t="s">
        <v>764</v>
      </c>
      <c r="Z676" s="704">
        <f t="shared" si="177"/>
        <v>27.474747474747474</v>
      </c>
      <c r="AA676" s="937">
        <f t="shared" si="178"/>
        <v>28.98989898989899</v>
      </c>
      <c r="AB676" s="641">
        <v>12</v>
      </c>
      <c r="AC676" s="918">
        <v>4.95</v>
      </c>
      <c r="AD676" s="918">
        <v>1.47</v>
      </c>
      <c r="AE676" s="918">
        <v>2.94</v>
      </c>
      <c r="AF676" s="918">
        <v>1.31</v>
      </c>
      <c r="AG676" s="918">
        <v>4.5999999999999996</v>
      </c>
      <c r="AH676" s="920">
        <v>194.4</v>
      </c>
      <c r="AI676" s="920">
        <v>11.12</v>
      </c>
      <c r="AJ676" s="918">
        <v>-19.8</v>
      </c>
      <c r="AK676" s="918">
        <v>19.77</v>
      </c>
      <c r="AL676" s="930">
        <v>6080</v>
      </c>
      <c r="AM676" s="924">
        <v>1.9</v>
      </c>
      <c r="AN676" s="918">
        <v>0.23</v>
      </c>
      <c r="AO676" s="804">
        <f t="shared" si="179"/>
        <v>-24.701515504383437</v>
      </c>
      <c r="AP676" s="805">
        <f t="shared" si="180"/>
        <v>4.2883834855155545</v>
      </c>
      <c r="AQ676" s="938">
        <f t="shared" si="181"/>
        <v>29.917525422464642</v>
      </c>
      <c r="AR676" s="704">
        <f>INDEX(Historical!$C$7:$C$1439,MATCH(B676,Historical!$B$7:$B$1446,0))*IF(AH676="n/a",1.03,IF(AH676&lt;0,1.01,IF(AH676&gt;10,1.1,(1+AH676/100))))</f>
        <v>1.4520000000000002</v>
      </c>
      <c r="AS676" s="937">
        <f t="shared" si="182"/>
        <v>1.5972000000000004</v>
      </c>
      <c r="AT676" s="937">
        <f t="shared" si="187"/>
        <v>1.7569200000000005</v>
      </c>
      <c r="AU676" s="937">
        <f t="shared" si="187"/>
        <v>1.9326120000000007</v>
      </c>
      <c r="AV676" s="937">
        <f t="shared" si="187"/>
        <v>2.1258732000000009</v>
      </c>
      <c r="AW676" s="704">
        <f t="shared" si="184"/>
        <v>8.8646052000000033</v>
      </c>
      <c r="AX676" s="812">
        <f t="shared" si="185"/>
        <v>6.1774252264808389</v>
      </c>
      <c r="AY676" s="997">
        <v>0.5</v>
      </c>
      <c r="AZ676" s="924">
        <v>22.28</v>
      </c>
      <c r="BA676" s="924">
        <v>-3.02</v>
      </c>
      <c r="BB676" s="924">
        <v>1.28</v>
      </c>
      <c r="BC676" s="924">
        <v>8.43</v>
      </c>
      <c r="BE676" s="666">
        <v>1996</v>
      </c>
      <c r="BF676" s="948" t="e">
        <f>#VALUE!</f>
        <v>#VALUE!</v>
      </c>
      <c r="BG676" s="933">
        <v>1.0999999999999999</v>
      </c>
    </row>
    <row r="677" spans="1:59" s="840" customFormat="1" ht="11.25" customHeight="1" x14ac:dyDescent="0.2">
      <c r="A677" s="699" t="s">
        <v>1618</v>
      </c>
      <c r="B677" s="848" t="s">
        <v>1619</v>
      </c>
      <c r="C677" s="994" t="s">
        <v>4356</v>
      </c>
      <c r="D677" s="994" t="s">
        <v>4357</v>
      </c>
      <c r="E677" s="820">
        <v>10</v>
      </c>
      <c r="F677" s="526">
        <v>346</v>
      </c>
      <c r="G677" s="1151" t="s">
        <v>106</v>
      </c>
      <c r="H677" s="1151" t="s">
        <v>106</v>
      </c>
      <c r="I677" s="821">
        <v>17.34</v>
      </c>
      <c r="J677" s="822">
        <f t="shared" si="172"/>
        <v>4.544405997693195</v>
      </c>
      <c r="K677" s="823">
        <v>0.19700000000000001</v>
      </c>
      <c r="L677" s="824">
        <v>4</v>
      </c>
      <c r="M677" s="825">
        <f t="shared" si="173"/>
        <v>0.78800000000000003</v>
      </c>
      <c r="N677" s="826" t="s">
        <v>152</v>
      </c>
      <c r="O677" s="827">
        <v>0.19500000000000001</v>
      </c>
      <c r="P677" s="828">
        <v>43537</v>
      </c>
      <c r="Q677" s="828">
        <v>43552</v>
      </c>
      <c r="R677" s="825">
        <f t="shared" si="174"/>
        <v>1.0256410256410264</v>
      </c>
      <c r="S677" s="761">
        <f>IF(INDEX(Historical!$D$7:$D$1439,MATCH(B677,Historical!$B$7:$B$1446,0))=0,"n/a",(INDEX(Historical!$C$7:$C$1439,MATCH(B677,Historical!$B$7:$B$1446,0))/INDEX(Historical!$D$7:$D$1439,MATCH(B677,Historical!$B$7:$B$1446,0))-1)*100)</f>
        <v>4.0000000000000036</v>
      </c>
      <c r="T677" s="761">
        <f>IF(INDEX(Historical!$F$7:$F$1432,MATCH(B677,Historical!$B$7:$B$1446,0))=0,"n/a",((INDEX(Historical!$C$7:$C$1439,MATCH(B677,Historical!$B$7:$B$1446,0))/INDEX(Historical!$F$7:$F$1432,MATCH(B677,Historical!$B$7:$B$1446,0)))^(1/3)-1)*100)</f>
        <v>4.6795619671746724</v>
      </c>
      <c r="U677" s="761">
        <f>IF(INDEX(Historical!$H$7:$H$1432,MATCH(B677,Historical!$B$7:$B$1446,0))=0,"n/a",((INDEX(Historical!$C$7:$C$1439,MATCH(B677,Historical!$B$7:$B$1446,0))/INDEX(Historical!$H$7:$H$1432,MATCH(B677,Historical!$B$7:$B$1446,0)))^(1/5)-1)*100)</f>
        <v>5.387395206178347</v>
      </c>
      <c r="V677" s="761" t="str">
        <f>IF(INDEX(Historical!$O$7:$O$1432,MATCH(B677,Historical!$B$7:$B$1446,0))=0,"n/a",((INDEX(Historical!$C$7:$C$1439,MATCH(B677,Historical!$B$7:$B$1446,0))/INDEX(Historical!$O$7:$O$1432,MATCH(B677,Historical!$B$7:$B$1446,0)))^(1/10)-1)*100)</f>
        <v>n/a</v>
      </c>
      <c r="W677" s="829" t="str">
        <f t="shared" si="175"/>
        <v>n/a</v>
      </c>
      <c r="X677" s="830" t="str">
        <f t="shared" si="176"/>
        <v>n/a</v>
      </c>
      <c r="Y677" s="831"/>
      <c r="Z677" s="822">
        <f t="shared" si="177"/>
        <v>231.76470588235293</v>
      </c>
      <c r="AA677" s="832">
        <f t="shared" si="178"/>
        <v>50.999999999999993</v>
      </c>
      <c r="AB677" s="824">
        <v>12</v>
      </c>
      <c r="AC677" s="833">
        <v>0.34</v>
      </c>
      <c r="AD677" s="833">
        <v>6.38</v>
      </c>
      <c r="AE677" s="833">
        <v>6.75</v>
      </c>
      <c r="AF677" s="833">
        <v>1.66</v>
      </c>
      <c r="AG677" s="833">
        <v>3.5000000000000004</v>
      </c>
      <c r="AH677" s="833">
        <v>8.4</v>
      </c>
      <c r="AI677" s="833">
        <v>10.86</v>
      </c>
      <c r="AJ677" s="833">
        <v>-7.0000000000000009</v>
      </c>
      <c r="AK677" s="833">
        <v>8</v>
      </c>
      <c r="AL677" s="834">
        <v>2000</v>
      </c>
      <c r="AM677" s="835">
        <v>2.1</v>
      </c>
      <c r="AN677" s="833">
        <v>1.25</v>
      </c>
      <c r="AO677" s="836">
        <f t="shared" si="179"/>
        <v>-41.068198796128449</v>
      </c>
      <c r="AP677" s="837">
        <f t="shared" si="180"/>
        <v>9.931801203871542</v>
      </c>
      <c r="AQ677" s="838">
        <f t="shared" si="181"/>
        <v>93.975943525651303</v>
      </c>
      <c r="AR677" s="704">
        <f>INDEX(Historical!$C$7:$C$1439,MATCH(B677,Historical!$B$7:$B$1446,0))*IF(AH677="n/a",1.03,IF(AH677&lt;0,1.01,IF(AH677&gt;10,1.1,(1+AH677/100))))</f>
        <v>0.84552000000000005</v>
      </c>
      <c r="AS677" s="832">
        <f t="shared" si="182"/>
        <v>0.93007200000000012</v>
      </c>
      <c r="AT677" s="832">
        <f t="shared" si="187"/>
        <v>1.0044777600000001</v>
      </c>
      <c r="AU677" s="832">
        <f t="shared" si="187"/>
        <v>1.0848359808000001</v>
      </c>
      <c r="AV677" s="832">
        <f t="shared" si="187"/>
        <v>1.1716228592640001</v>
      </c>
      <c r="AW677" s="822">
        <f t="shared" si="184"/>
        <v>5.0365286000640008</v>
      </c>
      <c r="AX677" s="839">
        <f t="shared" si="185"/>
        <v>29.045724337162639</v>
      </c>
      <c r="AY677" s="998">
        <v>0.76</v>
      </c>
      <c r="AZ677" s="835">
        <v>12.31</v>
      </c>
      <c r="BA677" s="835">
        <v>-12.42</v>
      </c>
      <c r="BB677" s="835">
        <v>0.67</v>
      </c>
      <c r="BC677" s="835">
        <v>-3.73</v>
      </c>
      <c r="BD677" s="964"/>
      <c r="BE677" s="666">
        <v>2010</v>
      </c>
      <c r="BF677" s="948" t="e">
        <f>#VALUE!</f>
        <v>#VALUE!</v>
      </c>
      <c r="BG677" s="895">
        <v>1.4000000000000001</v>
      </c>
    </row>
    <row r="678" spans="1:59" ht="11.25" customHeight="1" x14ac:dyDescent="0.2">
      <c r="A678" s="537" t="s">
        <v>1620</v>
      </c>
      <c r="B678" s="927" t="s">
        <v>1621</v>
      </c>
      <c r="C678" s="994" t="s">
        <v>112</v>
      </c>
      <c r="D678" s="994" t="s">
        <v>4400</v>
      </c>
      <c r="E678" s="794">
        <v>9</v>
      </c>
      <c r="F678" s="526">
        <v>397</v>
      </c>
      <c r="G678" s="526" t="s">
        <v>37</v>
      </c>
      <c r="H678" s="526" t="s">
        <v>115</v>
      </c>
      <c r="I678" s="926">
        <v>175.46</v>
      </c>
      <c r="J678" s="704">
        <f t="shared" si="172"/>
        <v>2.2113302177134386</v>
      </c>
      <c r="K678" s="929">
        <v>0.97</v>
      </c>
      <c r="L678" s="641">
        <v>4</v>
      </c>
      <c r="M678" s="695">
        <f t="shared" si="173"/>
        <v>3.88</v>
      </c>
      <c r="N678" s="923" t="s">
        <v>143</v>
      </c>
      <c r="O678" s="797">
        <v>0.92</v>
      </c>
      <c r="P678" s="917">
        <v>43412</v>
      </c>
      <c r="Q678" s="917">
        <v>43444</v>
      </c>
      <c r="R678" s="695">
        <f t="shared" si="174"/>
        <v>5.4347826086956443</v>
      </c>
      <c r="S678" s="761">
        <f>IF(INDEX(Historical!$D$7:$D$1439,MATCH(B678,Historical!$B$7:$B$1446,0))=0,"n/a",(INDEX(Historical!$C$7:$C$1439,MATCH(B678,Historical!$B$7:$B$1446,0))/INDEX(Historical!$D$7:$D$1439,MATCH(B678,Historical!$B$7:$B$1446,0))-1)*100)</f>
        <v>17.014446227929358</v>
      </c>
      <c r="T678" s="761">
        <f>IF(INDEX(Historical!$F$7:$F$1432,MATCH(B678,Historical!$B$7:$B$1446,0))=0,"n/a",((INDEX(Historical!$C$7:$C$1439,MATCH(B678,Historical!$B$7:$B$1446,0))/INDEX(Historical!$F$7:$F$1432,MATCH(B678,Historical!$B$7:$B$1446,0)))^(1/3)-1)*100)</f>
        <v>10.864179911052618</v>
      </c>
      <c r="U678" s="761">
        <f>IF(INDEX(Historical!$H$7:$H$1432,MATCH(B678,Historical!$B$7:$B$1446,0))=0,"n/a",((INDEX(Historical!$C$7:$C$1439,MATCH(B678,Historical!$B$7:$B$1446,0))/INDEX(Historical!$H$7:$H$1432,MATCH(B678,Historical!$B$7:$B$1446,0)))^(1/5)-1)*100)</f>
        <v>11.766139250041686</v>
      </c>
      <c r="V678" s="761">
        <f>IF(INDEX(Historical!$O$7:$O$1432,MATCH(B678,Historical!$B$7:$B$1446,0))=0,"n/a",((INDEX(Historical!$C$7:$C$1439,MATCH(B678,Historical!$B$7:$B$1446,0))/INDEX(Historical!$O$7:$O$1432,MATCH(B678,Historical!$B$7:$B$1446,0)))^(1/10)-1)*100)</f>
        <v>12.130550509140935</v>
      </c>
      <c r="W678" s="762">
        <f t="shared" si="175"/>
        <v>0.96995921505585025</v>
      </c>
      <c r="X678" s="763">
        <f t="shared" si="176"/>
        <v>1.2256395052126756</v>
      </c>
      <c r="Y678" s="725"/>
      <c r="Z678" s="704">
        <f t="shared" si="177"/>
        <v>52.432432432432428</v>
      </c>
      <c r="AA678" s="937">
        <f t="shared" si="178"/>
        <v>23.710810810810809</v>
      </c>
      <c r="AB678" s="641">
        <v>9</v>
      </c>
      <c r="AC678" s="918">
        <v>7.4</v>
      </c>
      <c r="AD678" s="918">
        <v>2.31</v>
      </c>
      <c r="AE678" s="918">
        <v>3.25</v>
      </c>
      <c r="AF678" s="918">
        <v>16.57</v>
      </c>
      <c r="AG678" s="918">
        <v>54.2</v>
      </c>
      <c r="AH678" s="918">
        <v>33.200000000000003</v>
      </c>
      <c r="AI678" s="918">
        <v>7.93</v>
      </c>
      <c r="AJ678" s="918">
        <v>9.6</v>
      </c>
      <c r="AK678" s="918">
        <v>10.280000000000001</v>
      </c>
      <c r="AL678" s="930">
        <v>21850</v>
      </c>
      <c r="AM678" s="925">
        <v>0.70000000000000007</v>
      </c>
      <c r="AN678" s="918">
        <v>1.46</v>
      </c>
      <c r="AO678" s="804">
        <f t="shared" si="179"/>
        <v>-9.7333413430556845</v>
      </c>
      <c r="AP678" s="805">
        <f t="shared" si="180"/>
        <v>13.977469467755125</v>
      </c>
      <c r="AQ678" s="938">
        <f t="shared" si="181"/>
        <v>317.87192888365803</v>
      </c>
      <c r="AR678" s="704">
        <f>INDEX(Historical!$C$7:$C$1439,MATCH(B678,Historical!$B$7:$B$1446,0))*IF(AH678="n/a",1.03,IF(AH678&lt;0,1.01,IF(AH678&gt;10,1.1,(1+AH678/100))))</f>
        <v>4.0095000000000001</v>
      </c>
      <c r="AS678" s="937">
        <f t="shared" si="182"/>
        <v>4.3274533499999999</v>
      </c>
      <c r="AT678" s="937">
        <f t="shared" si="187"/>
        <v>4.7601986850000007</v>
      </c>
      <c r="AU678" s="937">
        <f t="shared" si="187"/>
        <v>5.2362185535000014</v>
      </c>
      <c r="AV678" s="937">
        <f t="shared" si="187"/>
        <v>5.7598404088500024</v>
      </c>
      <c r="AW678" s="704">
        <f t="shared" si="184"/>
        <v>24.093210997350006</v>
      </c>
      <c r="AX678" s="812">
        <f t="shared" si="185"/>
        <v>13.731455030975722</v>
      </c>
      <c r="AY678" s="997">
        <v>1.34</v>
      </c>
      <c r="AZ678" s="924">
        <v>24.04</v>
      </c>
      <c r="BA678" s="924">
        <v>-11.49</v>
      </c>
      <c r="BB678" s="924">
        <v>1.1900000000000002</v>
      </c>
      <c r="BC678" s="924">
        <v>2.08</v>
      </c>
      <c r="BE678" s="666">
        <v>2010</v>
      </c>
      <c r="BF678" s="948" t="e">
        <f>#VALUE!</f>
        <v>#VALUE!</v>
      </c>
      <c r="BG678" s="933">
        <v>13.900000000000002</v>
      </c>
    </row>
    <row r="679" spans="1:59" ht="11.25" customHeight="1" x14ac:dyDescent="0.2">
      <c r="A679" s="611" t="s">
        <v>776</v>
      </c>
      <c r="B679" s="927" t="s">
        <v>777</v>
      </c>
      <c r="C679" s="994" t="s">
        <v>112</v>
      </c>
      <c r="D679" s="994" t="s">
        <v>4359</v>
      </c>
      <c r="E679" s="794">
        <v>17</v>
      </c>
      <c r="F679" s="526">
        <v>199</v>
      </c>
      <c r="G679" s="526" t="s">
        <v>37</v>
      </c>
      <c r="H679" s="526" t="s">
        <v>106</v>
      </c>
      <c r="I679" s="926">
        <v>41.62</v>
      </c>
      <c r="J679" s="704">
        <f t="shared" si="172"/>
        <v>1.0091302258529553</v>
      </c>
      <c r="K679" s="936">
        <v>0.105</v>
      </c>
      <c r="L679" s="641">
        <v>4</v>
      </c>
      <c r="M679" s="695">
        <f t="shared" si="173"/>
        <v>0.42</v>
      </c>
      <c r="N679" s="923" t="s">
        <v>228</v>
      </c>
      <c r="O679" s="801">
        <v>9.3299999999999994E-2</v>
      </c>
      <c r="P679" s="917">
        <v>43504</v>
      </c>
      <c r="Q679" s="917">
        <v>43535</v>
      </c>
      <c r="R679" s="695">
        <f t="shared" si="174"/>
        <v>12.540192926045018</v>
      </c>
      <c r="S679" s="761">
        <f>IF(INDEX(Historical!$D$7:$D$1439,MATCH(B679,Historical!$B$7:$B$1446,0))=0,"n/a",(INDEX(Historical!$C$7:$C$1439,MATCH(B679,Historical!$B$7:$B$1446,0))/INDEX(Historical!$D$7:$D$1439,MATCH(B679,Historical!$B$7:$B$1446,0))-1)*100)</f>
        <v>21.739130434782595</v>
      </c>
      <c r="T679" s="761">
        <f>IF(INDEX(Historical!$F$7:$F$1432,MATCH(B679,Historical!$B$7:$B$1446,0))=0,"n/a",((INDEX(Historical!$C$7:$C$1439,MATCH(B679,Historical!$B$7:$B$1446,0))/INDEX(Historical!$F$7:$F$1432,MATCH(B679,Historical!$B$7:$B$1446,0)))^(1/3)-1)*100)</f>
        <v>20.507113208761506</v>
      </c>
      <c r="U679" s="761">
        <f>IF(INDEX(Historical!$H$7:$H$1432,MATCH(B679,Historical!$B$7:$B$1446,0))=0,"n/a",((INDEX(Historical!$C$7:$C$1439,MATCH(B679,Historical!$B$7:$B$1446,0))/INDEX(Historical!$H$7:$H$1432,MATCH(B679,Historical!$B$7:$B$1446,0)))^(1/5)-1)*100)</f>
        <v>18.466445254224407</v>
      </c>
      <c r="V679" s="761">
        <f>IF(INDEX(Historical!$O$7:$O$1432,MATCH(B679,Historical!$B$7:$B$1446,0))=0,"n/a",((INDEX(Historical!$C$7:$C$1439,MATCH(B679,Historical!$B$7:$B$1446,0))/INDEX(Historical!$O$7:$O$1432,MATCH(B679,Historical!$B$7:$B$1446,0)))^(1/10)-1)*100)</f>
        <v>17.461894308801895</v>
      </c>
      <c r="W679" s="762">
        <f t="shared" si="175"/>
        <v>1.0575281769353142</v>
      </c>
      <c r="X679" s="763">
        <f t="shared" si="176"/>
        <v>1.347915711987183</v>
      </c>
      <c r="Y679" s="1004" t="s">
        <v>4429</v>
      </c>
      <c r="Z679" s="704">
        <f t="shared" si="177"/>
        <v>59.154929577464785</v>
      </c>
      <c r="AA679" s="937">
        <f t="shared" si="178"/>
        <v>58.619718309859152</v>
      </c>
      <c r="AB679" s="641">
        <v>12</v>
      </c>
      <c r="AC679" s="918">
        <v>0.71</v>
      </c>
      <c r="AD679" s="918">
        <v>7.13</v>
      </c>
      <c r="AE679" s="918">
        <v>7.62</v>
      </c>
      <c r="AF679" s="918">
        <v>19.18</v>
      </c>
      <c r="AG679" s="918">
        <v>33</v>
      </c>
      <c r="AH679" s="918">
        <v>22</v>
      </c>
      <c r="AI679" s="918">
        <v>11.49</v>
      </c>
      <c r="AJ679" s="918">
        <v>13.700000000000001</v>
      </c>
      <c r="AK679" s="918">
        <v>8.2000000000000011</v>
      </c>
      <c r="AL679" s="930">
        <v>13870</v>
      </c>
      <c r="AM679" s="924">
        <v>3.3000000000000003</v>
      </c>
      <c r="AN679" s="918">
        <v>0</v>
      </c>
      <c r="AO679" s="804">
        <f t="shared" si="179"/>
        <v>-39.144142829781785</v>
      </c>
      <c r="AP679" s="805">
        <f t="shared" si="180"/>
        <v>19.475575480077364</v>
      </c>
      <c r="AQ679" s="938">
        <f t="shared" si="181"/>
        <v>606.89499367400902</v>
      </c>
      <c r="AR679" s="704">
        <f>INDEX(Historical!$C$7:$C$1439,MATCH(B679,Historical!$B$7:$B$1446,0))*IF(AH679="n/a",1.03,IF(AH679&lt;0,1.01,IF(AH679&gt;10,1.1,(1+AH679/100))))</f>
        <v>0.41066666666666674</v>
      </c>
      <c r="AS679" s="937">
        <f t="shared" si="182"/>
        <v>0.45173333333333343</v>
      </c>
      <c r="AT679" s="937">
        <f t="shared" si="187"/>
        <v>0.48877546666666682</v>
      </c>
      <c r="AU679" s="937">
        <f t="shared" si="187"/>
        <v>0.52885505493333351</v>
      </c>
      <c r="AV679" s="937">
        <f t="shared" si="187"/>
        <v>0.57222116943786694</v>
      </c>
      <c r="AW679" s="704">
        <f t="shared" si="184"/>
        <v>2.4522516910378673</v>
      </c>
      <c r="AX679" s="812">
        <f t="shared" si="185"/>
        <v>5.8920031019650825</v>
      </c>
      <c r="AY679" s="997">
        <v>0.47</v>
      </c>
      <c r="AZ679" s="924">
        <v>30.03</v>
      </c>
      <c r="BA679" s="924">
        <v>-3.09</v>
      </c>
      <c r="BB679" s="924">
        <v>5.94</v>
      </c>
      <c r="BC679" s="924">
        <v>8.15</v>
      </c>
      <c r="BE679" s="666">
        <v>2003</v>
      </c>
      <c r="BF679" s="948" t="e">
        <f>#VALUE!</f>
        <v>#VALUE!</v>
      </c>
      <c r="BG679" s="933">
        <v>21.2</v>
      </c>
    </row>
    <row r="680" spans="1:59" ht="11.25" customHeight="1" x14ac:dyDescent="0.2">
      <c r="A680" s="611" t="s">
        <v>778</v>
      </c>
      <c r="B680" s="927" t="s">
        <v>779</v>
      </c>
      <c r="C680" s="994" t="s">
        <v>112</v>
      </c>
      <c r="D680" s="994" t="s">
        <v>4398</v>
      </c>
      <c r="E680" s="794">
        <v>26</v>
      </c>
      <c r="F680" s="526">
        <v>112</v>
      </c>
      <c r="G680" s="526" t="s">
        <v>106</v>
      </c>
      <c r="H680" s="526" t="s">
        <v>106</v>
      </c>
      <c r="I680" s="918">
        <v>341.97</v>
      </c>
      <c r="J680" s="704">
        <f t="shared" si="172"/>
        <v>0.54098312717489838</v>
      </c>
      <c r="K680" s="935">
        <v>0.46250000000000002</v>
      </c>
      <c r="L680" s="641">
        <v>4</v>
      </c>
      <c r="M680" s="695">
        <f t="shared" si="173"/>
        <v>1.85</v>
      </c>
      <c r="N680" s="923" t="s">
        <v>225</v>
      </c>
      <c r="O680" s="798">
        <v>0.41249999999999998</v>
      </c>
      <c r="P680" s="917">
        <v>43473</v>
      </c>
      <c r="Q680" s="917">
        <v>43488</v>
      </c>
      <c r="R680" s="695">
        <f t="shared" si="174"/>
        <v>12.121212121212132</v>
      </c>
      <c r="S680" s="761">
        <f>IF(INDEX(Historical!$D$7:$D$1439,MATCH(B680,Historical!$B$7:$B$1446,0))=0,"n/a",(INDEX(Historical!$C$7:$C$1439,MATCH(B680,Historical!$B$7:$B$1446,0))/INDEX(Historical!$D$7:$D$1439,MATCH(B680,Historical!$B$7:$B$1446,0))-1)*100)</f>
        <v>17.857142857142861</v>
      </c>
      <c r="T680" s="761">
        <f>IF(INDEX(Historical!$F$7:$F$1432,MATCH(B680,Historical!$B$7:$B$1446,0))=0,"n/a",((INDEX(Historical!$C$7:$C$1439,MATCH(B680,Historical!$B$7:$B$1446,0))/INDEX(Historical!$F$7:$F$1432,MATCH(B680,Historical!$B$7:$B$1446,0)))^(1/3)-1)*100)</f>
        <v>18.166575046750122</v>
      </c>
      <c r="U680" s="761">
        <f>IF(INDEX(Historical!$H$7:$H$1432,MATCH(B680,Historical!$B$7:$B$1446,0))=0,"n/a",((INDEX(Historical!$C$7:$C$1439,MATCH(B680,Historical!$B$7:$B$1446,0))/INDEX(Historical!$H$7:$H$1432,MATCH(B680,Historical!$B$7:$B$1446,0)))^(1/5)-1)*100)</f>
        <v>20.11244339814311</v>
      </c>
      <c r="V680" s="761">
        <f>IF(INDEX(Historical!$O$7:$O$1432,MATCH(B680,Historical!$B$7:$B$1446,0))=0,"n/a",((INDEX(Historical!$C$7:$C$1439,MATCH(B680,Historical!$B$7:$B$1446,0))/INDEX(Historical!$O$7:$O$1432,MATCH(B680,Historical!$B$7:$B$1446,0)))^(1/10)-1)*100)</f>
        <v>18.989487679239158</v>
      </c>
      <c r="W680" s="762">
        <f t="shared" si="175"/>
        <v>1.0591356511493282</v>
      </c>
      <c r="X680" s="763">
        <f t="shared" si="176"/>
        <v>1.8796676073030945</v>
      </c>
      <c r="Y680" s="722"/>
      <c r="Z680" s="704">
        <f t="shared" si="177"/>
        <v>20.763187429854096</v>
      </c>
      <c r="AA680" s="937">
        <f t="shared" si="178"/>
        <v>38.380471380471384</v>
      </c>
      <c r="AB680" s="641">
        <v>12</v>
      </c>
      <c r="AC680" s="918">
        <v>8.91</v>
      </c>
      <c r="AD680" s="918">
        <v>12.79</v>
      </c>
      <c r="AE680" s="918">
        <v>6.92</v>
      </c>
      <c r="AF680" s="918">
        <v>4.5599999999999996</v>
      </c>
      <c r="AG680" s="918">
        <v>12.7</v>
      </c>
      <c r="AH680" s="918">
        <v>22</v>
      </c>
      <c r="AI680" s="918">
        <v>5.4</v>
      </c>
      <c r="AJ680" s="918">
        <v>10.7</v>
      </c>
      <c r="AK680" s="918">
        <v>3</v>
      </c>
      <c r="AL680" s="930">
        <v>35920</v>
      </c>
      <c r="AM680" s="924">
        <v>1.9</v>
      </c>
      <c r="AN680" s="918">
        <v>0.64</v>
      </c>
      <c r="AO680" s="804">
        <f t="shared" si="179"/>
        <v>-17.727044855153377</v>
      </c>
      <c r="AP680" s="805">
        <f t="shared" si="180"/>
        <v>20.653426525318007</v>
      </c>
      <c r="AQ680" s="938">
        <f t="shared" si="181"/>
        <v>178.89858729967659</v>
      </c>
      <c r="AR680" s="704">
        <f>INDEX(Historical!$C$7:$C$1439,MATCH(B680,Historical!$B$7:$B$1446,0))*IF(AH680="n/a",1.03,IF(AH680&lt;0,1.01,IF(AH680&gt;10,1.1,(1+AH680/100))))</f>
        <v>1.8149999999999999</v>
      </c>
      <c r="AS680" s="937">
        <f t="shared" si="182"/>
        <v>1.9130100000000001</v>
      </c>
      <c r="AT680" s="937">
        <f t="shared" si="187"/>
        <v>1.9704003000000001</v>
      </c>
      <c r="AU680" s="937">
        <f t="shared" si="187"/>
        <v>2.0295123090000002</v>
      </c>
      <c r="AV680" s="937">
        <f t="shared" si="187"/>
        <v>2.0903976782700004</v>
      </c>
      <c r="AW680" s="704">
        <f t="shared" si="184"/>
        <v>9.8183202872700015</v>
      </c>
      <c r="AX680" s="812">
        <f t="shared" si="185"/>
        <v>2.871105736547066</v>
      </c>
      <c r="AY680" s="997">
        <v>1.21</v>
      </c>
      <c r="AZ680" s="924">
        <v>39.24</v>
      </c>
      <c r="BA680" s="924">
        <v>0.51</v>
      </c>
      <c r="BB680" s="924">
        <v>10.43</v>
      </c>
      <c r="BC680" s="924">
        <v>16.989999999999998</v>
      </c>
      <c r="BE680" s="666">
        <v>1994</v>
      </c>
      <c r="BF680" s="948" t="e">
        <f>#VALUE!</f>
        <v>#VALUE!</v>
      </c>
      <c r="BG680" s="933">
        <v>6.3</v>
      </c>
    </row>
    <row r="681" spans="1:59" ht="11.25" customHeight="1" x14ac:dyDescent="0.2">
      <c r="A681" s="537" t="s">
        <v>780</v>
      </c>
      <c r="B681" s="927" t="s">
        <v>781</v>
      </c>
      <c r="C681" s="994" t="s">
        <v>247</v>
      </c>
      <c r="D681" s="994" t="s">
        <v>4354</v>
      </c>
      <c r="E681" s="794">
        <v>25</v>
      </c>
      <c r="F681" s="526">
        <v>133</v>
      </c>
      <c r="G681" s="526" t="s">
        <v>106</v>
      </c>
      <c r="H681" s="526" t="s">
        <v>106</v>
      </c>
      <c r="I681" s="918">
        <v>93.1</v>
      </c>
      <c r="J681" s="704">
        <f t="shared" si="172"/>
        <v>1.0955961331901183</v>
      </c>
      <c r="K681" s="935">
        <v>0.255</v>
      </c>
      <c r="L681" s="641">
        <v>4</v>
      </c>
      <c r="M681" s="695">
        <f t="shared" si="173"/>
        <v>1.02</v>
      </c>
      <c r="N681" s="923" t="s">
        <v>320</v>
      </c>
      <c r="O681" s="798">
        <v>0.22500000000000001</v>
      </c>
      <c r="P681" s="917">
        <v>43539</v>
      </c>
      <c r="Q681" s="917">
        <v>43553</v>
      </c>
      <c r="R681" s="695">
        <f t="shared" si="174"/>
        <v>13.333333333333334</v>
      </c>
      <c r="S681" s="761">
        <f>IF(INDEX(Historical!$D$7:$D$1439,MATCH(B681,Historical!$B$7:$B$1446,0))=0,"n/a",(INDEX(Historical!$C$7:$C$1439,MATCH(B681,Historical!$B$7:$B$1446,0))/INDEX(Historical!$D$7:$D$1439,MATCH(B681,Historical!$B$7:$B$1446,0))-1)*100)</f>
        <v>40.625</v>
      </c>
      <c r="T681" s="761">
        <f>IF(INDEX(Historical!$F$7:$F$1432,MATCH(B681,Historical!$B$7:$B$1446,0))=0,"n/a",((INDEX(Historical!$C$7:$C$1439,MATCH(B681,Historical!$B$7:$B$1446,0))/INDEX(Historical!$F$7:$F$1432,MATCH(B681,Historical!$B$7:$B$1446,0)))^(1/3)-1)*100)</f>
        <v>24.179016861486847</v>
      </c>
      <c r="U681" s="761">
        <f>IF(INDEX(Historical!$H$7:$H$1432,MATCH(B681,Historical!$B$7:$B$1446,0))=0,"n/a",((INDEX(Historical!$C$7:$C$1439,MATCH(B681,Historical!$B$7:$B$1446,0))/INDEX(Historical!$H$7:$H$1432,MATCH(B681,Historical!$B$7:$B$1446,0)))^(1/5)-1)*100)</f>
        <v>21.493409089334857</v>
      </c>
      <c r="V681" s="761">
        <f>IF(INDEX(Historical!$O$7:$O$1432,MATCH(B681,Historical!$B$7:$B$1446,0))=0,"n/a",((INDEX(Historical!$C$7:$C$1439,MATCH(B681,Historical!$B$7:$B$1446,0))/INDEX(Historical!$O$7:$O$1432,MATCH(B681,Historical!$B$7:$B$1446,0)))^(1/10)-1)*100)</f>
        <v>25.213711965523444</v>
      </c>
      <c r="W681" s="762">
        <f t="shared" si="175"/>
        <v>0.85244921964383391</v>
      </c>
      <c r="X681" s="763">
        <f t="shared" si="176"/>
        <v>1.5803977271569747</v>
      </c>
      <c r="Y681" s="718"/>
      <c r="Z681" s="704">
        <f t="shared" si="177"/>
        <v>23.943661971830988</v>
      </c>
      <c r="AA681" s="937">
        <f t="shared" si="178"/>
        <v>21.854460093896712</v>
      </c>
      <c r="AB681" s="641">
        <v>1</v>
      </c>
      <c r="AC681" s="918">
        <v>4.26</v>
      </c>
      <c r="AD681" s="918">
        <v>2.25</v>
      </c>
      <c r="AE681" s="918">
        <v>2.35</v>
      </c>
      <c r="AF681" s="918">
        <v>10.75</v>
      </c>
      <c r="AG681" s="918">
        <v>48.9</v>
      </c>
      <c r="AH681" s="918">
        <v>17.899999999999999</v>
      </c>
      <c r="AI681" s="918">
        <v>9.93</v>
      </c>
      <c r="AJ681" s="918">
        <v>13.600000000000001</v>
      </c>
      <c r="AK681" s="918">
        <v>9.7000000000000011</v>
      </c>
      <c r="AL681" s="930">
        <v>35260</v>
      </c>
      <c r="AM681" s="924">
        <v>0.5</v>
      </c>
      <c r="AN681" s="918">
        <v>0.12</v>
      </c>
      <c r="AO681" s="804">
        <f t="shared" si="179"/>
        <v>0.73454512862826249</v>
      </c>
      <c r="AP681" s="805">
        <f t="shared" si="180"/>
        <v>22.589005222524975</v>
      </c>
      <c r="AQ681" s="938">
        <f t="shared" si="181"/>
        <v>223.13426587403416</v>
      </c>
      <c r="AR681" s="704">
        <f>INDEX(Historical!$C$7:$C$1439,MATCH(B681,Historical!$B$7:$B$1446,0))*IF(AH681="n/a",1.03,IF(AH681&lt;0,1.01,IF(AH681&gt;10,1.1,(1+AH681/100))))</f>
        <v>0.9900000000000001</v>
      </c>
      <c r="AS681" s="937">
        <f t="shared" si="182"/>
        <v>1.0883070000000001</v>
      </c>
      <c r="AT681" s="937">
        <f t="shared" si="187"/>
        <v>1.1938727790000001</v>
      </c>
      <c r="AU681" s="937">
        <f t="shared" si="187"/>
        <v>1.309678438563</v>
      </c>
      <c r="AV681" s="937">
        <f t="shared" si="187"/>
        <v>1.4367172471036109</v>
      </c>
      <c r="AW681" s="704">
        <f t="shared" si="184"/>
        <v>6.0185754646666112</v>
      </c>
      <c r="AX681" s="812">
        <f t="shared" si="185"/>
        <v>6.4646353003937822</v>
      </c>
      <c r="AY681" s="997">
        <v>0.88</v>
      </c>
      <c r="AZ681" s="924">
        <v>24.92</v>
      </c>
      <c r="BA681" s="924">
        <v>-10.780000000000001</v>
      </c>
      <c r="BB681" s="924">
        <v>0.8</v>
      </c>
      <c r="BC681" s="924">
        <v>2.36</v>
      </c>
      <c r="BE681" s="666">
        <v>1995</v>
      </c>
      <c r="BF681" s="948" t="e">
        <f>#VALUE!</f>
        <v>#VALUE!</v>
      </c>
      <c r="BG681" s="933">
        <v>25.6</v>
      </c>
    </row>
    <row r="682" spans="1:59" ht="11.25" customHeight="1" x14ac:dyDescent="0.2">
      <c r="A682" s="537" t="s">
        <v>328</v>
      </c>
      <c r="B682" s="927" t="s">
        <v>329</v>
      </c>
      <c r="C682" s="994" t="s">
        <v>123</v>
      </c>
      <c r="D682" s="994" t="s">
        <v>4208</v>
      </c>
      <c r="E682" s="794">
        <v>45</v>
      </c>
      <c r="F682" s="526">
        <v>50</v>
      </c>
      <c r="G682" s="526" t="s">
        <v>37</v>
      </c>
      <c r="H682" s="526" t="s">
        <v>37</v>
      </c>
      <c r="I682" s="918">
        <v>58.04</v>
      </c>
      <c r="J682" s="704">
        <f t="shared" si="172"/>
        <v>2.4121295658166777</v>
      </c>
      <c r="K682" s="929">
        <v>0.35</v>
      </c>
      <c r="L682" s="641">
        <v>4</v>
      </c>
      <c r="M682" s="695">
        <f t="shared" si="173"/>
        <v>1.4</v>
      </c>
      <c r="N682" s="923" t="s">
        <v>161</v>
      </c>
      <c r="O682" s="797">
        <v>0.32</v>
      </c>
      <c r="P682" s="917">
        <v>43388</v>
      </c>
      <c r="Q682" s="917">
        <v>43404</v>
      </c>
      <c r="R682" s="695">
        <f t="shared" si="174"/>
        <v>9.3749999999999911</v>
      </c>
      <c r="S682" s="761">
        <f>IF(INDEX(Historical!$D$7:$D$1439,MATCH(B682,Historical!$B$7:$B$1446,0))=0,"n/a",(INDEX(Historical!$C$7:$C$1439,MATCH(B682,Historical!$B$7:$B$1446,0))/INDEX(Historical!$D$7:$D$1439,MATCH(B682,Historical!$B$7:$B$1446,0))-1)*100)</f>
        <v>7.3770491803278659</v>
      </c>
      <c r="T682" s="761">
        <f>IF(INDEX(Historical!$F$7:$F$1432,MATCH(B682,Historical!$B$7:$B$1446,0))=0,"n/a",((INDEX(Historical!$C$7:$C$1439,MATCH(B682,Historical!$B$7:$B$1446,0))/INDEX(Historical!$F$7:$F$1432,MATCH(B682,Historical!$B$7:$B$1446,0)))^(1/3)-1)*100)</f>
        <v>7.4829584996367826</v>
      </c>
      <c r="U682" s="761">
        <f>IF(INDEX(Historical!$H$7:$H$1432,MATCH(B682,Historical!$B$7:$B$1446,0))=0,"n/a",((INDEX(Historical!$C$7:$C$1439,MATCH(B682,Historical!$B$7:$B$1446,0))/INDEX(Historical!$H$7:$H$1432,MATCH(B682,Historical!$B$7:$B$1446,0)))^(1/5)-1)*100)</f>
        <v>7.4409996217950747</v>
      </c>
      <c r="V682" s="761">
        <f>IF(INDEX(Historical!$O$7:$O$1432,MATCH(B682,Historical!$B$7:$B$1446,0))=0,"n/a",((INDEX(Historical!$C$7:$C$1439,MATCH(B682,Historical!$B$7:$B$1446,0))/INDEX(Historical!$O$7:$O$1432,MATCH(B682,Historical!$B$7:$B$1446,0)))^(1/10)-1)*100)</f>
        <v>5.4576421538418796</v>
      </c>
      <c r="W682" s="762">
        <f t="shared" si="175"/>
        <v>1.3634092181285686</v>
      </c>
      <c r="X682" s="763">
        <f t="shared" si="176"/>
        <v>0.26574998649268122</v>
      </c>
      <c r="Y682" s="712"/>
      <c r="Z682" s="704">
        <f t="shared" si="177"/>
        <v>72.164948453608247</v>
      </c>
      <c r="AA682" s="937">
        <f t="shared" si="178"/>
        <v>29.917525773195877</v>
      </c>
      <c r="AB682" s="641">
        <v>5</v>
      </c>
      <c r="AC682" s="918">
        <v>1.94</v>
      </c>
      <c r="AD682" s="918">
        <v>2.96</v>
      </c>
      <c r="AE682" s="918">
        <v>1.43</v>
      </c>
      <c r="AF682" s="918">
        <v>4.96</v>
      </c>
      <c r="AG682" s="918">
        <v>15.2</v>
      </c>
      <c r="AH682" s="918">
        <v>87.3</v>
      </c>
      <c r="AI682" s="918">
        <v>33.07</v>
      </c>
      <c r="AJ682" s="918">
        <v>28.000000000000004</v>
      </c>
      <c r="AK682" s="918">
        <v>10.100000000000001</v>
      </c>
      <c r="AL682" s="930">
        <v>7860</v>
      </c>
      <c r="AM682" s="924">
        <v>0.2</v>
      </c>
      <c r="AN682" s="918">
        <v>1.55</v>
      </c>
      <c r="AO682" s="804">
        <f t="shared" si="179"/>
        <v>-20.064396585584124</v>
      </c>
      <c r="AP682" s="805">
        <f t="shared" si="180"/>
        <v>9.8531291876117528</v>
      </c>
      <c r="AQ682" s="938">
        <f t="shared" si="181"/>
        <v>156.81028694786576</v>
      </c>
      <c r="AR682" s="704">
        <f>INDEX(Historical!$C$7:$C$1439,MATCH(B682,Historical!$B$7:$B$1446,0))*IF(AH682="n/a",1.03,IF(AH682&lt;0,1.01,IF(AH682&gt;10,1.1,(1+AH682/100))))</f>
        <v>1.4410000000000003</v>
      </c>
      <c r="AS682" s="937">
        <f t="shared" si="182"/>
        <v>1.5851000000000004</v>
      </c>
      <c r="AT682" s="937">
        <f t="shared" si="187"/>
        <v>1.7436100000000005</v>
      </c>
      <c r="AU682" s="937">
        <f t="shared" si="187"/>
        <v>1.9179710000000008</v>
      </c>
      <c r="AV682" s="937">
        <f t="shared" si="187"/>
        <v>2.109768100000001</v>
      </c>
      <c r="AW682" s="704">
        <f t="shared" si="184"/>
        <v>8.7974491000000015</v>
      </c>
      <c r="AX682" s="812">
        <f t="shared" si="185"/>
        <v>15.157562198483806</v>
      </c>
      <c r="AY682" s="997">
        <v>1.17</v>
      </c>
      <c r="AZ682" s="924">
        <v>25.19</v>
      </c>
      <c r="BA682" s="924">
        <v>-14.81</v>
      </c>
      <c r="BB682" s="924">
        <v>1.49</v>
      </c>
      <c r="BC682" s="924">
        <v>-3.6999999999999997</v>
      </c>
      <c r="BE682" s="666">
        <v>1975</v>
      </c>
      <c r="BF682" s="948" t="e">
        <f>#VALUE!</f>
        <v>#VALUE!</v>
      </c>
      <c r="BG682" s="933">
        <v>4.7</v>
      </c>
    </row>
    <row r="683" spans="1:59" ht="11.25" customHeight="1" x14ac:dyDescent="0.2">
      <c r="A683" s="537" t="s">
        <v>1612</v>
      </c>
      <c r="B683" s="927" t="s">
        <v>1613</v>
      </c>
      <c r="C683" s="994" t="s">
        <v>123</v>
      </c>
      <c r="D683" s="994" t="s">
        <v>4393</v>
      </c>
      <c r="E683" s="794">
        <v>9</v>
      </c>
      <c r="F683" s="526">
        <v>454</v>
      </c>
      <c r="G683" s="526" t="s">
        <v>106</v>
      </c>
      <c r="H683" s="526" t="s">
        <v>106</v>
      </c>
      <c r="I683" s="926">
        <v>90.26</v>
      </c>
      <c r="J683" s="704">
        <f t="shared" si="172"/>
        <v>2.4374030578329271</v>
      </c>
      <c r="K683" s="929">
        <v>0.55000000000000004</v>
      </c>
      <c r="L683" s="641">
        <v>4</v>
      </c>
      <c r="M683" s="695">
        <f t="shared" si="173"/>
        <v>2.2000000000000002</v>
      </c>
      <c r="N683" s="923" t="s">
        <v>320</v>
      </c>
      <c r="O683" s="797">
        <v>0.5</v>
      </c>
      <c r="P683" s="917">
        <v>43538</v>
      </c>
      <c r="Q683" s="917">
        <v>43553</v>
      </c>
      <c r="R683" s="695">
        <f t="shared" si="174"/>
        <v>10.000000000000009</v>
      </c>
      <c r="S683" s="761">
        <f>IF(INDEX(Historical!$D$7:$D$1439,MATCH(B683,Historical!$B$7:$B$1446,0))=0,"n/a",(INDEX(Historical!$C$7:$C$1439,MATCH(B683,Historical!$B$7:$B$1446,0))/INDEX(Historical!$D$7:$D$1439,MATCH(B683,Historical!$B$7:$B$1446,0))-1)*100)</f>
        <v>11.111111111111116</v>
      </c>
      <c r="T683" s="761">
        <f>IF(INDEX(Historical!$F$7:$F$1432,MATCH(B683,Historical!$B$7:$B$1446,0))=0,"n/a",((INDEX(Historical!$C$7:$C$1439,MATCH(B683,Historical!$B$7:$B$1446,0))/INDEX(Historical!$F$7:$F$1432,MATCH(B683,Historical!$B$7:$B$1446,0)))^(1/3)-1)*100)</f>
        <v>7.7217345015941907</v>
      </c>
      <c r="U683" s="761">
        <f>IF(INDEX(Historical!$H$7:$H$1432,MATCH(B683,Historical!$B$7:$B$1446,0))=0,"n/a",((INDEX(Historical!$C$7:$C$1439,MATCH(B683,Historical!$B$7:$B$1446,0))/INDEX(Historical!$H$7:$H$1432,MATCH(B683,Historical!$B$7:$B$1446,0)))^(1/5)-1)*100)</f>
        <v>9.681123419972181</v>
      </c>
      <c r="V683" s="761">
        <f>IF(INDEX(Historical!$O$7:$O$1432,MATCH(B683,Historical!$B$7:$B$1446,0))=0,"n/a",((INDEX(Historical!$C$7:$C$1439,MATCH(B683,Historical!$B$7:$B$1446,0))/INDEX(Historical!$O$7:$O$1432,MATCH(B683,Historical!$B$7:$B$1446,0)))^(1/10)-1)*100)</f>
        <v>17.461894308801895</v>
      </c>
      <c r="W683" s="762">
        <f t="shared" si="175"/>
        <v>0.55441427194369652</v>
      </c>
      <c r="X683" s="763">
        <f t="shared" si="176"/>
        <v>0.59760021110939388</v>
      </c>
      <c r="Y683" s="725"/>
      <c r="Z683" s="704">
        <f t="shared" si="177"/>
        <v>25.114155251141558</v>
      </c>
      <c r="AA683" s="937">
        <f t="shared" si="178"/>
        <v>10.303652968036531</v>
      </c>
      <c r="AB683" s="641">
        <v>12</v>
      </c>
      <c r="AC683" s="918">
        <v>8.76</v>
      </c>
      <c r="AD683" s="918">
        <v>1.01</v>
      </c>
      <c r="AE683" s="918">
        <v>0.54</v>
      </c>
      <c r="AF683" s="918">
        <v>1.34</v>
      </c>
      <c r="AG683" s="918">
        <v>13.100000000000001</v>
      </c>
      <c r="AH683" s="918">
        <v>59.199999999999996</v>
      </c>
      <c r="AI683" s="918">
        <v>-4.2799999999999994</v>
      </c>
      <c r="AJ683" s="918">
        <v>16.2</v>
      </c>
      <c r="AK683" s="918">
        <v>10.23</v>
      </c>
      <c r="AL683" s="930">
        <v>6280</v>
      </c>
      <c r="AM683" s="924">
        <v>3.3000000000000003</v>
      </c>
      <c r="AN683" s="918">
        <v>0.47</v>
      </c>
      <c r="AO683" s="804">
        <f t="shared" si="179"/>
        <v>1.814873509768578</v>
      </c>
      <c r="AP683" s="805">
        <f t="shared" si="180"/>
        <v>12.118526477805108</v>
      </c>
      <c r="AQ683" s="938">
        <f t="shared" si="181"/>
        <v>-21.664836965570533</v>
      </c>
      <c r="AR683" s="704">
        <f>INDEX(Historical!$C$7:$C$1439,MATCH(B683,Historical!$B$7:$B$1446,0))*IF(AH683="n/a",1.03,IF(AH683&lt;0,1.01,IF(AH683&gt;10,1.1,(1+AH683/100))))</f>
        <v>2.2000000000000002</v>
      </c>
      <c r="AS683" s="937">
        <f t="shared" si="182"/>
        <v>2.2220000000000004</v>
      </c>
      <c r="AT683" s="937">
        <f t="shared" si="187"/>
        <v>2.4442000000000008</v>
      </c>
      <c r="AU683" s="937">
        <f t="shared" si="187"/>
        <v>2.6886200000000011</v>
      </c>
      <c r="AV683" s="937">
        <f t="shared" si="187"/>
        <v>2.9574820000000015</v>
      </c>
      <c r="AW683" s="704">
        <f t="shared" si="184"/>
        <v>12.512302000000005</v>
      </c>
      <c r="AX683" s="812">
        <f t="shared" si="185"/>
        <v>13.862510525149574</v>
      </c>
      <c r="AY683" s="997">
        <v>1.26</v>
      </c>
      <c r="AZ683" s="924">
        <v>31.540000000000003</v>
      </c>
      <c r="BA683" s="924">
        <v>-7.3400000000000007</v>
      </c>
      <c r="BB683" s="924">
        <v>6.09</v>
      </c>
      <c r="BC683" s="924">
        <v>7.24</v>
      </c>
      <c r="BE683" s="666">
        <v>2011</v>
      </c>
      <c r="BF683" s="948" t="e">
        <f>#VALUE!</f>
        <v>#VALUE!</v>
      </c>
      <c r="BG683" s="933">
        <v>7.7</v>
      </c>
    </row>
    <row r="684" spans="1:59" ht="11.25" customHeight="1" x14ac:dyDescent="0.2">
      <c r="A684" s="611" t="s">
        <v>767</v>
      </c>
      <c r="B684" s="927" t="s">
        <v>768</v>
      </c>
      <c r="C684" s="994" t="s">
        <v>112</v>
      </c>
      <c r="D684" s="994" t="s">
        <v>4359</v>
      </c>
      <c r="E684" s="794">
        <v>16</v>
      </c>
      <c r="F684" s="526">
        <v>216</v>
      </c>
      <c r="G684" s="526" t="s">
        <v>106</v>
      </c>
      <c r="H684" s="526" t="s">
        <v>106</v>
      </c>
      <c r="I684" s="926">
        <v>80.38</v>
      </c>
      <c r="J684" s="704">
        <f t="shared" si="172"/>
        <v>1.8661358546902214</v>
      </c>
      <c r="K684" s="929">
        <v>0.375</v>
      </c>
      <c r="L684" s="641">
        <v>4</v>
      </c>
      <c r="M684" s="695">
        <f t="shared" si="173"/>
        <v>1.5</v>
      </c>
      <c r="N684" s="923" t="s">
        <v>220</v>
      </c>
      <c r="O684" s="797">
        <v>0.34499999999999997</v>
      </c>
      <c r="P684" s="917">
        <v>43371</v>
      </c>
      <c r="Q684" s="917">
        <v>43388</v>
      </c>
      <c r="R684" s="695">
        <f t="shared" si="174"/>
        <v>8.6956521739130519</v>
      </c>
      <c r="S684" s="761">
        <f>IF(INDEX(Historical!$D$7:$D$1439,MATCH(B684,Historical!$B$7:$B$1446,0))=0,"n/a",(INDEX(Historical!$C$7:$C$1439,MATCH(B684,Historical!$B$7:$B$1446,0))/INDEX(Historical!$D$7:$D$1439,MATCH(B684,Historical!$B$7:$B$1446,0))-1)*100)</f>
        <v>8.045977011494255</v>
      </c>
      <c r="T684" s="761">
        <f>IF(INDEX(Historical!$F$7:$F$1432,MATCH(B684,Historical!$B$7:$B$1446,0))=0,"n/a",((INDEX(Historical!$C$7:$C$1439,MATCH(B684,Historical!$B$7:$B$1446,0))/INDEX(Historical!$F$7:$F$1432,MATCH(B684,Historical!$B$7:$B$1446,0)))^(1/3)-1)*100)</f>
        <v>7.3424294788273059</v>
      </c>
      <c r="U684" s="761">
        <f>IF(INDEX(Historical!$H$7:$H$1432,MATCH(B684,Historical!$B$7:$B$1446,0))=0,"n/a",((INDEX(Historical!$C$7:$C$1439,MATCH(B684,Historical!$B$7:$B$1446,0))/INDEX(Historical!$H$7:$H$1432,MATCH(B684,Historical!$B$7:$B$1446,0)))^(1/5)-1)*100)</f>
        <v>7.8793596395122067</v>
      </c>
      <c r="V684" s="761">
        <f>IF(INDEX(Historical!$O$7:$O$1432,MATCH(B684,Historical!$B$7:$B$1446,0))=0,"n/a",((INDEX(Historical!$C$7:$C$1439,MATCH(B684,Historical!$B$7:$B$1446,0))/INDEX(Historical!$O$7:$O$1432,MATCH(B684,Historical!$B$7:$B$1446,0)))^(1/10)-1)*100)</f>
        <v>7.2536565379585749</v>
      </c>
      <c r="W684" s="762">
        <f t="shared" si="175"/>
        <v>1.0862603706529681</v>
      </c>
      <c r="X684" s="763">
        <f t="shared" si="176"/>
        <v>0.5510041705952593</v>
      </c>
      <c r="Y684" s="927"/>
      <c r="Z684" s="704">
        <f t="shared" si="177"/>
        <v>47.468354430379748</v>
      </c>
      <c r="AA684" s="937">
        <f t="shared" si="178"/>
        <v>25.436708860759492</v>
      </c>
      <c r="AB684" s="641">
        <v>12</v>
      </c>
      <c r="AC684" s="918">
        <v>3.16</v>
      </c>
      <c r="AD684" s="918">
        <v>2.13</v>
      </c>
      <c r="AE684" s="918">
        <v>2.59</v>
      </c>
      <c r="AF684" s="918">
        <v>3.29</v>
      </c>
      <c r="AG684" s="918">
        <v>13.100000000000001</v>
      </c>
      <c r="AH684" s="918">
        <v>31.5</v>
      </c>
      <c r="AI684" s="918">
        <v>10.07</v>
      </c>
      <c r="AJ684" s="918">
        <v>14.299999999999999</v>
      </c>
      <c r="AK684" s="918">
        <v>11.93</v>
      </c>
      <c r="AL684" s="930">
        <v>26000</v>
      </c>
      <c r="AM684" s="924">
        <v>0.2</v>
      </c>
      <c r="AN684" s="918">
        <v>1.05</v>
      </c>
      <c r="AO684" s="804">
        <f t="shared" si="179"/>
        <v>-15.691213366557063</v>
      </c>
      <c r="AP684" s="805">
        <f t="shared" si="180"/>
        <v>9.7454954942024283</v>
      </c>
      <c r="AQ684" s="938">
        <f t="shared" si="181"/>
        <v>92.857773907093062</v>
      </c>
      <c r="AR684" s="704">
        <f>INDEX(Historical!$C$7:$C$1439,MATCH(B684,Historical!$B$7:$B$1446,0))*IF(AH684="n/a",1.03,IF(AH684&lt;0,1.01,IF(AH684&gt;10,1.1,(1+AH684/100))))</f>
        <v>1.5509999999999999</v>
      </c>
      <c r="AS684" s="937">
        <f t="shared" si="182"/>
        <v>1.7061000000000002</v>
      </c>
      <c r="AT684" s="937">
        <f t="shared" si="187"/>
        <v>1.8767100000000003</v>
      </c>
      <c r="AU684" s="937">
        <f t="shared" si="187"/>
        <v>2.0643810000000005</v>
      </c>
      <c r="AV684" s="937">
        <f t="shared" si="187"/>
        <v>2.2708191000000006</v>
      </c>
      <c r="AW684" s="704">
        <f t="shared" si="184"/>
        <v>9.469010100000002</v>
      </c>
      <c r="AX684" s="812">
        <f t="shared" si="185"/>
        <v>11.780306170689229</v>
      </c>
      <c r="AY684" s="997">
        <v>0.59</v>
      </c>
      <c r="AZ684" s="924">
        <v>25.34</v>
      </c>
      <c r="BA684" s="924">
        <v>-1.01</v>
      </c>
      <c r="BB684" s="924">
        <v>3.44</v>
      </c>
      <c r="BC684" s="924">
        <v>8.92</v>
      </c>
      <c r="BE684" s="666">
        <v>2003</v>
      </c>
      <c r="BF684" s="948" t="e">
        <f>#VALUE!</f>
        <v>#VALUE!</v>
      </c>
      <c r="BG684" s="933">
        <v>4.9000000000000004</v>
      </c>
    </row>
    <row r="685" spans="1:59" ht="11.25" customHeight="1" x14ac:dyDescent="0.2">
      <c r="A685" s="611" t="s">
        <v>755</v>
      </c>
      <c r="B685" s="927" t="s">
        <v>756</v>
      </c>
      <c r="C685" s="994" t="s">
        <v>112</v>
      </c>
      <c r="D685" s="994" t="s">
        <v>4382</v>
      </c>
      <c r="E685" s="794">
        <v>15</v>
      </c>
      <c r="F685" s="526">
        <v>260</v>
      </c>
      <c r="G685" s="526" t="s">
        <v>37</v>
      </c>
      <c r="H685" s="526" t="s">
        <v>37</v>
      </c>
      <c r="I685" s="926">
        <v>182.08</v>
      </c>
      <c r="J685" s="704">
        <f t="shared" si="172"/>
        <v>2.0705184534270651</v>
      </c>
      <c r="K685" s="929">
        <v>0.9425</v>
      </c>
      <c r="L685" s="641">
        <v>4</v>
      </c>
      <c r="M685" s="695">
        <f t="shared" si="173"/>
        <v>3.77</v>
      </c>
      <c r="N685" s="923" t="s">
        <v>698</v>
      </c>
      <c r="O685" s="797">
        <v>0.86750000000000005</v>
      </c>
      <c r="P685" s="917">
        <v>43564</v>
      </c>
      <c r="Q685" s="917">
        <v>43594</v>
      </c>
      <c r="R685" s="695">
        <f t="shared" si="174"/>
        <v>8.64553314121037</v>
      </c>
      <c r="S685" s="761">
        <f>IF(INDEX(Historical!$D$7:$D$1439,MATCH(B685,Historical!$B$7:$B$1446,0))=0,"n/a",(INDEX(Historical!$C$7:$C$1439,MATCH(B685,Historical!$B$7:$B$1446,0))/INDEX(Historical!$D$7:$D$1439,MATCH(B685,Historical!$B$7:$B$1446,0))-1)*100)</f>
        <v>8.8000000000000078</v>
      </c>
      <c r="T685" s="761">
        <f>IF(INDEX(Historical!$F$7:$F$1432,MATCH(B685,Historical!$B$7:$B$1446,0))=0,"n/a",((INDEX(Historical!$C$7:$C$1439,MATCH(B685,Historical!$B$7:$B$1446,0))/INDEX(Historical!$F$7:$F$1432,MATCH(B685,Historical!$B$7:$B$1446,0)))^(1/3)-1)*100)</f>
        <v>9.1446387957900157</v>
      </c>
      <c r="U685" s="761">
        <f>IF(INDEX(Historical!$H$7:$H$1432,MATCH(B685,Historical!$B$7:$B$1446,0))=0,"n/a",((INDEX(Historical!$C$7:$C$1439,MATCH(B685,Historical!$B$7:$B$1446,0))/INDEX(Historical!$H$7:$H$1432,MATCH(B685,Historical!$B$7:$B$1446,0)))^(1/5)-1)*100)</f>
        <v>9.5993785007892249</v>
      </c>
      <c r="V685" s="761">
        <f>IF(INDEX(Historical!$O$7:$O$1432,MATCH(B685,Historical!$B$7:$B$1446,0))=0,"n/a",((INDEX(Historical!$C$7:$C$1439,MATCH(B685,Historical!$B$7:$B$1446,0))/INDEX(Historical!$O$7:$O$1432,MATCH(B685,Historical!$B$7:$B$1446,0)))^(1/10)-1)*100)</f>
        <v>11.997023250735438</v>
      </c>
      <c r="W685" s="762">
        <f t="shared" si="175"/>
        <v>0.80014669473952771</v>
      </c>
      <c r="X685" s="763">
        <f t="shared" si="176"/>
        <v>0.85708736614189496</v>
      </c>
      <c r="Y685" s="927"/>
      <c r="Z685" s="704">
        <f t="shared" si="177"/>
        <v>37.142857142857146</v>
      </c>
      <c r="AA685" s="937">
        <f t="shared" si="178"/>
        <v>17.938916256157636</v>
      </c>
      <c r="AB685" s="641">
        <v>12</v>
      </c>
      <c r="AC685" s="918">
        <v>10.15</v>
      </c>
      <c r="AD685" s="918">
        <v>0.7</v>
      </c>
      <c r="AE685" s="918">
        <v>1.92</v>
      </c>
      <c r="AF685" s="918">
        <v>4.51</v>
      </c>
      <c r="AG685" s="918">
        <v>26.700000000000003</v>
      </c>
      <c r="AH685" s="918">
        <v>34.799999999999997</v>
      </c>
      <c r="AI685" s="918">
        <v>13.43</v>
      </c>
      <c r="AJ685" s="918">
        <v>11.200000000000001</v>
      </c>
      <c r="AK685" s="918">
        <v>25.480000000000004</v>
      </c>
      <c r="AL685" s="930">
        <v>51940</v>
      </c>
      <c r="AM685" s="924">
        <v>0.2</v>
      </c>
      <c r="AN685" s="918">
        <v>0.44</v>
      </c>
      <c r="AO685" s="804">
        <f t="shared" si="179"/>
        <v>-6.2690193019413467</v>
      </c>
      <c r="AP685" s="805">
        <f t="shared" si="180"/>
        <v>11.66989695421629</v>
      </c>
      <c r="AQ685" s="938">
        <f t="shared" si="181"/>
        <v>89.624790122518831</v>
      </c>
      <c r="AR685" s="704">
        <f>INDEX(Historical!$C$7:$C$1439,MATCH(B685,Historical!$B$7:$B$1446,0))*IF(AH685="n/a",1.03,IF(AH685&lt;0,1.01,IF(AH685&gt;10,1.1,(1+AH685/100))))</f>
        <v>3.74</v>
      </c>
      <c r="AS685" s="937">
        <f t="shared" si="182"/>
        <v>4.1140000000000008</v>
      </c>
      <c r="AT685" s="937">
        <f t="shared" si="187"/>
        <v>4.5254000000000012</v>
      </c>
      <c r="AU685" s="937">
        <f t="shared" si="187"/>
        <v>4.977940000000002</v>
      </c>
      <c r="AV685" s="937">
        <f t="shared" si="187"/>
        <v>5.4757340000000028</v>
      </c>
      <c r="AW685" s="704">
        <f t="shared" si="184"/>
        <v>22.833074000000007</v>
      </c>
      <c r="AX685" s="812">
        <f t="shared" si="185"/>
        <v>12.5401329086116</v>
      </c>
      <c r="AY685" s="997">
        <v>0.99</v>
      </c>
      <c r="AZ685" s="924">
        <v>26.21</v>
      </c>
      <c r="BA685" s="924">
        <v>-20.75</v>
      </c>
      <c r="BB685" s="924">
        <v>2.4699999999999998</v>
      </c>
      <c r="BC685" s="924">
        <v>-1.68</v>
      </c>
      <c r="BE685" s="666">
        <v>2005</v>
      </c>
      <c r="BF685" s="948" t="e">
        <f>#VALUE!</f>
        <v>#VALUE!</v>
      </c>
      <c r="BG685" s="933">
        <v>9.4</v>
      </c>
    </row>
    <row r="686" spans="1:59" ht="11.25" customHeight="1" x14ac:dyDescent="0.2">
      <c r="A686" s="611" t="s">
        <v>1624</v>
      </c>
      <c r="B686" s="927" t="s">
        <v>1625</v>
      </c>
      <c r="C686" s="994" t="s">
        <v>247</v>
      </c>
      <c r="D686" s="994" t="s">
        <v>4390</v>
      </c>
      <c r="E686" s="794">
        <v>7</v>
      </c>
      <c r="F686" s="526">
        <v>674</v>
      </c>
      <c r="G686" s="526" t="s">
        <v>106</v>
      </c>
      <c r="H686" s="526" t="s">
        <v>106</v>
      </c>
      <c r="I686" s="926">
        <v>25.59</v>
      </c>
      <c r="J686" s="704">
        <f t="shared" si="172"/>
        <v>2.0320437670965221</v>
      </c>
      <c r="K686" s="929">
        <v>0.13</v>
      </c>
      <c r="L686" s="641">
        <v>4</v>
      </c>
      <c r="M686" s="695">
        <f t="shared" si="173"/>
        <v>0.52</v>
      </c>
      <c r="N686" s="923" t="s">
        <v>610</v>
      </c>
      <c r="O686" s="797">
        <v>0.11</v>
      </c>
      <c r="P686" s="917">
        <v>43530</v>
      </c>
      <c r="Q686" s="917">
        <v>43545</v>
      </c>
      <c r="R686" s="695">
        <f t="shared" si="174"/>
        <v>18.181818181818183</v>
      </c>
      <c r="S686" s="761">
        <f>IF(INDEX(Historical!$D$7:$D$1439,MATCH(B686,Historical!$B$7:$B$1446,0))=0,"n/a",(INDEX(Historical!$C$7:$C$1439,MATCH(B686,Historical!$B$7:$B$1446,0))/INDEX(Historical!$D$7:$D$1439,MATCH(B686,Historical!$B$7:$B$1446,0))-1)*100)</f>
        <v>22.222222222222232</v>
      </c>
      <c r="T686" s="761">
        <f>IF(INDEX(Historical!$F$7:$F$1432,MATCH(B686,Historical!$B$7:$B$1446,0))=0,"n/a",((INDEX(Historical!$C$7:$C$1439,MATCH(B686,Historical!$B$7:$B$1446,0))/INDEX(Historical!$F$7:$F$1432,MATCH(B686,Historical!$B$7:$B$1446,0)))^(1/3)-1)*100)</f>
        <v>22.390341034166038</v>
      </c>
      <c r="U686" s="761">
        <f>IF(INDEX(Historical!$H$7:$H$1432,MATCH(B686,Historical!$B$7:$B$1446,0))=0,"n/a",((INDEX(Historical!$C$7:$C$1439,MATCH(B686,Historical!$B$7:$B$1446,0))/INDEX(Historical!$H$7:$H$1432,MATCH(B686,Historical!$B$7:$B$1446,0)))^(1/5)-1)*100)</f>
        <v>29.674411610965823</v>
      </c>
      <c r="V686" s="761" t="str">
        <f>IF(INDEX(Historical!$O$7:$O$1432,MATCH(B686,Historical!$B$7:$B$1446,0))=0,"n/a",((INDEX(Historical!$C$7:$C$1439,MATCH(B686,Historical!$B$7:$B$1446,0))/INDEX(Historical!$O$7:$O$1432,MATCH(B686,Historical!$B$7:$B$1446,0)))^(1/10)-1)*100)</f>
        <v>n/a</v>
      </c>
      <c r="W686" s="762" t="str">
        <f t="shared" si="175"/>
        <v>n/a</v>
      </c>
      <c r="X686" s="763">
        <f t="shared" si="176"/>
        <v>2.0324939459565634</v>
      </c>
      <c r="Y686" s="715"/>
      <c r="Z686" s="704">
        <f t="shared" si="177"/>
        <v>38.518518518518519</v>
      </c>
      <c r="AA686" s="937">
        <f t="shared" si="178"/>
        <v>18.955555555555556</v>
      </c>
      <c r="AB686" s="641">
        <v>12</v>
      </c>
      <c r="AC686" s="918">
        <v>1.35</v>
      </c>
      <c r="AD686" s="918">
        <v>1.33</v>
      </c>
      <c r="AE686" s="918">
        <v>1.73</v>
      </c>
      <c r="AF686" s="918">
        <v>8.39</v>
      </c>
      <c r="AG686" s="918">
        <v>47</v>
      </c>
      <c r="AH686" s="918">
        <v>33.4</v>
      </c>
      <c r="AI686" s="918">
        <v>4.93</v>
      </c>
      <c r="AJ686" s="918">
        <v>14.6</v>
      </c>
      <c r="AK686" s="918">
        <v>14.180000000000001</v>
      </c>
      <c r="AL686" s="930">
        <v>784.33</v>
      </c>
      <c r="AM686" s="924">
        <v>7.3</v>
      </c>
      <c r="AN686" s="918">
        <v>0.46</v>
      </c>
      <c r="AO686" s="804">
        <f t="shared" si="179"/>
        <v>12.750899822506788</v>
      </c>
      <c r="AP686" s="805">
        <f t="shared" si="180"/>
        <v>31.706455378062344</v>
      </c>
      <c r="AQ686" s="938">
        <f t="shared" si="181"/>
        <v>165.86304837985134</v>
      </c>
      <c r="AR686" s="704">
        <f>INDEX(Historical!$C$7:$C$1439,MATCH(B686,Historical!$B$7:$B$1446,0))*IF(AH686="n/a",1.03,IF(AH686&lt;0,1.01,IF(AH686&gt;10,1.1,(1+AH686/100))))</f>
        <v>0.48400000000000004</v>
      </c>
      <c r="AS686" s="937">
        <f t="shared" si="182"/>
        <v>0.50786120000000001</v>
      </c>
      <c r="AT686" s="937">
        <f t="shared" si="187"/>
        <v>0.55864732000000006</v>
      </c>
      <c r="AU686" s="937">
        <f t="shared" si="187"/>
        <v>0.61451205200000014</v>
      </c>
      <c r="AV686" s="937">
        <f t="shared" si="187"/>
        <v>0.67596325720000017</v>
      </c>
      <c r="AW686" s="704">
        <f t="shared" si="184"/>
        <v>2.8409838292000007</v>
      </c>
      <c r="AX686" s="812">
        <f t="shared" si="185"/>
        <v>11.101929774130523</v>
      </c>
      <c r="AY686" s="997">
        <v>0.53</v>
      </c>
      <c r="AZ686" s="924">
        <v>17.93</v>
      </c>
      <c r="BA686" s="924">
        <v>-24.62</v>
      </c>
      <c r="BB686" s="924">
        <v>4.01</v>
      </c>
      <c r="BC686" s="924">
        <v>-5.45</v>
      </c>
      <c r="BE686" s="666">
        <v>2013</v>
      </c>
      <c r="BF686" s="948" t="e">
        <f>#VALUE!</f>
        <v>#VALUE!</v>
      </c>
      <c r="BG686" s="933">
        <v>17.399999999999999</v>
      </c>
    </row>
    <row r="687" spans="1:59" ht="11.25" customHeight="1" x14ac:dyDescent="0.2">
      <c r="A687" s="932" t="s">
        <v>4459</v>
      </c>
      <c r="B687" s="927" t="s">
        <v>3970</v>
      </c>
      <c r="C687" s="994" t="s">
        <v>108</v>
      </c>
      <c r="D687" s="994" t="s">
        <v>4368</v>
      </c>
      <c r="E687" s="794">
        <v>5</v>
      </c>
      <c r="F687" s="526">
        <v>854</v>
      </c>
      <c r="G687" s="526" t="s">
        <v>106</v>
      </c>
      <c r="H687" s="526" t="s">
        <v>106</v>
      </c>
      <c r="I687" s="926">
        <v>7.31</v>
      </c>
      <c r="J687" s="704">
        <f t="shared" si="172"/>
        <v>2.1887824897400825</v>
      </c>
      <c r="K687" s="929">
        <v>0.04</v>
      </c>
      <c r="L687" s="641">
        <v>4</v>
      </c>
      <c r="M687" s="695">
        <f t="shared" si="173"/>
        <v>0.16</v>
      </c>
      <c r="N687" s="923" t="s">
        <v>225</v>
      </c>
      <c r="O687" s="797">
        <v>3.5000000000000003E-2</v>
      </c>
      <c r="P687" s="917">
        <v>43472</v>
      </c>
      <c r="Q687" s="917">
        <v>43487</v>
      </c>
      <c r="R687" s="695">
        <f t="shared" si="174"/>
        <v>14.285714285714276</v>
      </c>
      <c r="S687" s="761">
        <f>IF(INDEX(Historical!$D$7:$D$1439,MATCH(B687,Historical!$B$7:$B$1446,0))=0,"n/a",(INDEX(Historical!$C$7:$C$1439,MATCH(B687,Historical!$B$7:$B$1446,0))/INDEX(Historical!$D$7:$D$1439,MATCH(B687,Historical!$B$7:$B$1446,0))-1)*100)</f>
        <v>52.941176470588225</v>
      </c>
      <c r="T687" s="761">
        <f>IF(INDEX(Historical!$F$7:$F$1432,MATCH(B687,Historical!$B$7:$B$1446,0))=0,"n/a",((INDEX(Historical!$C$7:$C$1439,MATCH(B687,Historical!$B$7:$B$1446,0))/INDEX(Historical!$F$7:$F$1432,MATCH(B687,Historical!$B$7:$B$1446,0)))^(1/3)-1)*100)</f>
        <v>49.765160329101562</v>
      </c>
      <c r="U687" s="761" t="str">
        <f>IF(INDEX(Historical!$H$7:$H$1432,MATCH(B687,Historical!$B$7:$B$1446,0))=0,"n/a",((INDEX(Historical!$C$7:$C$1439,MATCH(B687,Historical!$B$7:$B$1446,0))/INDEX(Historical!$H$7:$H$1432,MATCH(B687,Historical!$B$7:$B$1446,0)))^(1/5)-1)*100)</f>
        <v>n/a</v>
      </c>
      <c r="V687" s="761" t="str">
        <f>IF(INDEX(Historical!$O$7:$O$1432,MATCH(B687,Historical!$B$7:$B$1446,0))=0,"n/a",((INDEX(Historical!$C$7:$C$1439,MATCH(B687,Historical!$B$7:$B$1446,0))/INDEX(Historical!$O$7:$O$1432,MATCH(B687,Historical!$B$7:$B$1446,0)))^(1/10)-1)*100)</f>
        <v>n/a</v>
      </c>
      <c r="W687" s="762" t="str">
        <f t="shared" si="175"/>
        <v>n/a</v>
      </c>
      <c r="X687" s="763" t="str">
        <f t="shared" si="176"/>
        <v>n/a</v>
      </c>
      <c r="Y687" s="928"/>
      <c r="Z687" s="704">
        <f t="shared" si="177"/>
        <v>22.222222222222225</v>
      </c>
      <c r="AA687" s="937">
        <f t="shared" si="178"/>
        <v>10.152777777777777</v>
      </c>
      <c r="AB687" s="641">
        <v>3</v>
      </c>
      <c r="AC687" s="918">
        <v>0.72</v>
      </c>
      <c r="AD687" s="918">
        <v>0.84</v>
      </c>
      <c r="AE687" s="918">
        <v>3.53</v>
      </c>
      <c r="AF687" s="918">
        <v>1.29</v>
      </c>
      <c r="AG687" s="918">
        <v>13.200000000000001</v>
      </c>
      <c r="AH687" s="918">
        <v>66.2</v>
      </c>
      <c r="AI687" s="918">
        <v>-4</v>
      </c>
      <c r="AJ687" s="918">
        <v>35.9</v>
      </c>
      <c r="AK687" s="918">
        <v>12</v>
      </c>
      <c r="AL687" s="930">
        <v>169.15</v>
      </c>
      <c r="AM687" s="924">
        <v>0.2</v>
      </c>
      <c r="AN687" s="918">
        <v>0.23</v>
      </c>
      <c r="AO687" s="804" t="str">
        <f t="shared" si="179"/>
        <v>n/a</v>
      </c>
      <c r="AP687" s="805" t="str">
        <f t="shared" si="180"/>
        <v>n/a</v>
      </c>
      <c r="AQ687" s="938">
        <f t="shared" si="181"/>
        <v>-23.705007202792615</v>
      </c>
      <c r="AR687" s="704">
        <f>INDEX(Historical!$C$7:$C$1439,MATCH(B687,Historical!$B$7:$B$1446,0))*IF(AH687="n/a",1.03,IF(AH687&lt;0,1.01,IF(AH687&gt;10,1.1,(1+AH687/100))))</f>
        <v>0.14300000000000002</v>
      </c>
      <c r="AS687" s="937">
        <f t="shared" si="182"/>
        <v>0.14443000000000003</v>
      </c>
      <c r="AT687" s="937">
        <f t="shared" ref="AT687:AV706" si="188">IF($AK687="n/a",1.03*AS687,IF($AK687&lt;0,1.01*AS687,IF($AK687&gt;10,1.1*AS687,(1+$AK687/100)*AS687)))</f>
        <v>0.15887300000000004</v>
      </c>
      <c r="AU687" s="937">
        <f t="shared" si="188"/>
        <v>0.17476030000000006</v>
      </c>
      <c r="AV687" s="937">
        <f t="shared" si="188"/>
        <v>0.19223633000000009</v>
      </c>
      <c r="AW687" s="704">
        <f t="shared" si="184"/>
        <v>0.81329963000000027</v>
      </c>
      <c r="AX687" s="812">
        <f t="shared" si="185"/>
        <v>11.125849931600552</v>
      </c>
      <c r="AY687" s="997">
        <v>0.61</v>
      </c>
      <c r="AZ687" s="924">
        <v>33.879999999999995</v>
      </c>
      <c r="BA687" s="924">
        <v>-26.83</v>
      </c>
      <c r="BB687" s="924">
        <v>-3.4000000000000004</v>
      </c>
      <c r="BC687" s="924">
        <v>-11.83</v>
      </c>
      <c r="BE687" s="666">
        <v>2015</v>
      </c>
      <c r="BF687" s="948" t="e">
        <f>#VALUE!</f>
        <v>#VALUE!</v>
      </c>
      <c r="BG687" s="933">
        <v>1.4000000000000001</v>
      </c>
    </row>
    <row r="688" spans="1:59" ht="11.25" customHeight="1" x14ac:dyDescent="0.2">
      <c r="A688" s="611" t="s">
        <v>1632</v>
      </c>
      <c r="B688" s="927" t="s">
        <v>1633</v>
      </c>
      <c r="C688" s="994" t="s">
        <v>128</v>
      </c>
      <c r="D688" s="994" t="s">
        <v>4364</v>
      </c>
      <c r="E688" s="795">
        <v>6</v>
      </c>
      <c r="F688" s="526">
        <v>703</v>
      </c>
      <c r="G688" s="526" t="s">
        <v>115</v>
      </c>
      <c r="H688" s="526" t="s">
        <v>115</v>
      </c>
      <c r="I688" s="926">
        <v>131.84</v>
      </c>
      <c r="J688" s="704">
        <f t="shared" si="172"/>
        <v>0.97087378640776689</v>
      </c>
      <c r="K688" s="929">
        <v>0.32</v>
      </c>
      <c r="L688" s="641">
        <v>4</v>
      </c>
      <c r="M688" s="695">
        <f t="shared" si="173"/>
        <v>1.28</v>
      </c>
      <c r="N688" s="923" t="s">
        <v>572</v>
      </c>
      <c r="O688" s="797">
        <v>0.24</v>
      </c>
      <c r="P688" s="919">
        <v>43010</v>
      </c>
      <c r="Q688" s="919">
        <v>43025</v>
      </c>
      <c r="R688" s="695">
        <f t="shared" si="174"/>
        <v>33.333333333333343</v>
      </c>
      <c r="S688" s="761">
        <f>IF(INDEX(Historical!$D$7:$D$1439,MATCH(B688,Historical!$B$7:$B$1446,0))=0,"n/a",(INDEX(Historical!$C$7:$C$1439,MATCH(B688,Historical!$B$7:$B$1446,0))/INDEX(Historical!$D$7:$D$1439,MATCH(B688,Historical!$B$7:$B$1446,0))-1)*100)</f>
        <v>23.076923076923084</v>
      </c>
      <c r="T688" s="761">
        <f>IF(INDEX(Historical!$F$7:$F$1432,MATCH(B688,Historical!$B$7:$B$1446,0))=0,"n/a",((INDEX(Historical!$C$7:$C$1439,MATCH(B688,Historical!$B$7:$B$1446,0))/INDEX(Historical!$F$7:$F$1432,MATCH(B688,Historical!$B$7:$B$1446,0)))^(1/3)-1)*100)</f>
        <v>13.30326698854094</v>
      </c>
      <c r="U688" s="761">
        <f>IF(INDEX(Historical!$H$7:$H$1432,MATCH(B688,Historical!$B$7:$B$1446,0))=0,"n/a",((INDEX(Historical!$C$7:$C$1439,MATCH(B688,Historical!$B$7:$B$1446,0))/INDEX(Historical!$H$7:$H$1432,MATCH(B688,Historical!$B$7:$B$1446,0)))^(1/5)-1)*100)</f>
        <v>12.509792619595682</v>
      </c>
      <c r="V688" s="761">
        <f>IF(INDEX(Historical!$O$7:$O$1432,MATCH(B688,Historical!$B$7:$B$1446,0))=0,"n/a",((INDEX(Historical!$C$7:$C$1439,MATCH(B688,Historical!$B$7:$B$1446,0))/INDEX(Historical!$O$7:$O$1432,MATCH(B688,Historical!$B$7:$B$1446,0)))^(1/10)-1)*100)</f>
        <v>8.6180981564665249</v>
      </c>
      <c r="W688" s="762">
        <f t="shared" si="175"/>
        <v>1.4515723066125736</v>
      </c>
      <c r="X688" s="763" t="str">
        <f t="shared" si="176"/>
        <v>n/a</v>
      </c>
      <c r="Y688" s="928" t="s">
        <v>4440</v>
      </c>
      <c r="Z688" s="704" t="str">
        <f t="shared" si="177"/>
        <v>n/a</v>
      </c>
      <c r="AA688" s="937" t="str">
        <f t="shared" si="178"/>
        <v>n/a</v>
      </c>
      <c r="AB688" s="641">
        <v>10</v>
      </c>
      <c r="AC688" s="918">
        <v>-0.4</v>
      </c>
      <c r="AD688" s="918" t="s">
        <v>137</v>
      </c>
      <c r="AE688" s="918">
        <v>0.91</v>
      </c>
      <c r="AF688" s="918">
        <v>2.11</v>
      </c>
      <c r="AG688" s="918">
        <v>-0.5</v>
      </c>
      <c r="AH688" s="918">
        <v>-91.600000000000009</v>
      </c>
      <c r="AI688" s="918">
        <v>45.23</v>
      </c>
      <c r="AJ688" s="918">
        <v>-28.9</v>
      </c>
      <c r="AK688" s="918" t="s">
        <v>137</v>
      </c>
      <c r="AL688" s="930">
        <v>2930</v>
      </c>
      <c r="AM688" s="924">
        <v>5</v>
      </c>
      <c r="AN688" s="918">
        <v>0.04</v>
      </c>
      <c r="AO688" s="804" t="str">
        <f t="shared" si="179"/>
        <v>n/a</v>
      </c>
      <c r="AP688" s="805">
        <f t="shared" si="180"/>
        <v>13.480666406003449</v>
      </c>
      <c r="AQ688" s="938" t="str">
        <f t="shared" si="181"/>
        <v>n/a</v>
      </c>
      <c r="AR688" s="704">
        <f>INDEX(Historical!$C$7:$C$1439,MATCH(B688,Historical!$B$7:$B$1446,0))*IF(AH688="n/a",1.03,IF(AH688&lt;0,1.01,IF(AH688&gt;10,1.1,(1+AH688/100))))</f>
        <v>1.2927999999999999</v>
      </c>
      <c r="AS688" s="937">
        <f t="shared" si="182"/>
        <v>1.42208</v>
      </c>
      <c r="AT688" s="937">
        <f t="shared" si="188"/>
        <v>1.4647424</v>
      </c>
      <c r="AU688" s="937">
        <f t="shared" si="188"/>
        <v>1.508684672</v>
      </c>
      <c r="AV688" s="937">
        <f t="shared" si="188"/>
        <v>1.5539452121600001</v>
      </c>
      <c r="AW688" s="704">
        <f t="shared" si="184"/>
        <v>7.2422522841600001</v>
      </c>
      <c r="AX688" s="812">
        <f t="shared" si="185"/>
        <v>5.4932132009708736</v>
      </c>
      <c r="AY688" s="997">
        <v>0.77</v>
      </c>
      <c r="AZ688" s="924">
        <v>40.29</v>
      </c>
      <c r="BA688" s="924">
        <v>-0.05</v>
      </c>
      <c r="BB688" s="924">
        <v>8.07</v>
      </c>
      <c r="BC688" s="924">
        <v>22.28</v>
      </c>
      <c r="BE688" s="666">
        <v>2014</v>
      </c>
      <c r="BF688" s="948" t="e">
        <f>#VALUE!</f>
        <v>#VALUE!</v>
      </c>
      <c r="BG688" s="933">
        <v>-0.4</v>
      </c>
    </row>
    <row r="689" spans="1:59" ht="11.25" customHeight="1" x14ac:dyDescent="0.2">
      <c r="A689" s="932" t="s">
        <v>4107</v>
      </c>
      <c r="B689" s="927" t="s">
        <v>4108</v>
      </c>
      <c r="C689" s="994" t="s">
        <v>108</v>
      </c>
      <c r="D689" s="994" t="s">
        <v>4372</v>
      </c>
      <c r="E689" s="794">
        <v>5</v>
      </c>
      <c r="F689" s="526">
        <v>868</v>
      </c>
      <c r="G689" s="526" t="s">
        <v>106</v>
      </c>
      <c r="H689" s="526" t="s">
        <v>106</v>
      </c>
      <c r="I689" s="926">
        <v>22.28</v>
      </c>
      <c r="J689" s="704">
        <f t="shared" si="172"/>
        <v>9.6947935368043101</v>
      </c>
      <c r="K689" s="929">
        <v>0.54</v>
      </c>
      <c r="L689" s="641">
        <v>4</v>
      </c>
      <c r="M689" s="695">
        <f t="shared" si="173"/>
        <v>2.16</v>
      </c>
      <c r="N689" s="923" t="s">
        <v>289</v>
      </c>
      <c r="O689" s="797">
        <v>0.53</v>
      </c>
      <c r="P689" s="917">
        <v>43537</v>
      </c>
      <c r="Q689" s="917">
        <v>43552</v>
      </c>
      <c r="R689" s="695">
        <f t="shared" si="174"/>
        <v>1.8867924528301903</v>
      </c>
      <c r="S689" s="761">
        <f>IF(INDEX(Historical!$D$7:$D$1439,MATCH(B689,Historical!$B$7:$B$1446,0))=0,"n/a",(INDEX(Historical!$C$7:$C$1439,MATCH(B689,Historical!$B$7:$B$1446,0))/INDEX(Historical!$D$7:$D$1439,MATCH(B689,Historical!$B$7:$B$1446,0))-1)*100)</f>
        <v>8.4210526315789522</v>
      </c>
      <c r="T689" s="761">
        <f>IF(INDEX(Historical!$F$7:$F$1432,MATCH(B689,Historical!$B$7:$B$1446,0))=0,"n/a",((INDEX(Historical!$C$7:$C$1439,MATCH(B689,Historical!$B$7:$B$1446,0))/INDEX(Historical!$F$7:$F$1432,MATCH(B689,Historical!$B$7:$B$1446,0)))^(1/3)-1)*100)</f>
        <v>20.409773010338284</v>
      </c>
      <c r="U689" s="761" t="str">
        <f>IF(INDEX(Historical!$H$7:$H$1432,MATCH(B689,Historical!$B$7:$B$1446,0))=0,"n/a",((INDEX(Historical!$C$7:$C$1439,MATCH(B689,Historical!$B$7:$B$1446,0))/INDEX(Historical!$H$7:$H$1432,MATCH(B689,Historical!$B$7:$B$1446,0)))^(1/5)-1)*100)</f>
        <v>n/a</v>
      </c>
      <c r="V689" s="761" t="str">
        <f>IF(INDEX(Historical!$O$7:$O$1432,MATCH(B689,Historical!$B$7:$B$1446,0))=0,"n/a",((INDEX(Historical!$C$7:$C$1439,MATCH(B689,Historical!$B$7:$B$1446,0))/INDEX(Historical!$O$7:$O$1432,MATCH(B689,Historical!$B$7:$B$1446,0)))^(1/10)-1)*100)</f>
        <v>n/a</v>
      </c>
      <c r="W689" s="762" t="str">
        <f t="shared" si="175"/>
        <v>n/a</v>
      </c>
      <c r="X689" s="763" t="str">
        <f t="shared" si="176"/>
        <v>n/a</v>
      </c>
      <c r="Y689" s="928"/>
      <c r="Z689" s="704">
        <f t="shared" si="177"/>
        <v>89.626556016597519</v>
      </c>
      <c r="AA689" s="937">
        <f t="shared" si="178"/>
        <v>9.2448132780082979</v>
      </c>
      <c r="AB689" s="641">
        <v>2</v>
      </c>
      <c r="AC689" s="918">
        <v>2.41</v>
      </c>
      <c r="AD689" s="918" t="s">
        <v>137</v>
      </c>
      <c r="AE689" s="918">
        <v>3.75</v>
      </c>
      <c r="AF689" s="918">
        <v>0.96</v>
      </c>
      <c r="AG689" s="918" t="s">
        <v>137</v>
      </c>
      <c r="AH689" s="918">
        <v>-24.9</v>
      </c>
      <c r="AI689" s="918">
        <v>14.499999999999998</v>
      </c>
      <c r="AJ689" s="918">
        <v>6.34</v>
      </c>
      <c r="AK689" s="918" t="s">
        <v>137</v>
      </c>
      <c r="AL689" s="930">
        <v>168</v>
      </c>
      <c r="AM689" s="924">
        <v>27.68</v>
      </c>
      <c r="AN689" s="918" t="s">
        <v>137</v>
      </c>
      <c r="AO689" s="804" t="str">
        <f t="shared" si="179"/>
        <v>n/a</v>
      </c>
      <c r="AP689" s="805" t="str">
        <f t="shared" si="180"/>
        <v>n/a</v>
      </c>
      <c r="AQ689" s="938">
        <f t="shared" si="181"/>
        <v>-37.195114319954847</v>
      </c>
      <c r="AR689" s="704">
        <f>INDEX(Historical!$C$7:$C$1439,MATCH(B689,Historical!$B$7:$B$1446,0))*IF(AH689="n/a",1.03,IF(AH689&lt;0,1.01,IF(AH689&gt;10,1.1,(1+AH689/100))))</f>
        <v>2.0806</v>
      </c>
      <c r="AS689" s="937">
        <f t="shared" si="182"/>
        <v>2.2886600000000001</v>
      </c>
      <c r="AT689" s="937">
        <f t="shared" si="188"/>
        <v>2.3573198000000004</v>
      </c>
      <c r="AU689" s="937">
        <f t="shared" si="188"/>
        <v>2.4280393940000007</v>
      </c>
      <c r="AV689" s="937">
        <f t="shared" si="188"/>
        <v>2.5008805758200006</v>
      </c>
      <c r="AW689" s="704">
        <f t="shared" si="184"/>
        <v>11.655499769820002</v>
      </c>
      <c r="AX689" s="812">
        <f t="shared" si="185"/>
        <v>52.313733257719939</v>
      </c>
      <c r="AY689" s="997" t="s">
        <v>137</v>
      </c>
      <c r="AZ689" s="924">
        <v>19.78</v>
      </c>
      <c r="BA689" s="924">
        <v>-21.27</v>
      </c>
      <c r="BB689" s="924">
        <v>-2.42</v>
      </c>
      <c r="BC689" s="924">
        <v>-3.42</v>
      </c>
      <c r="BE689" s="666">
        <v>2015</v>
      </c>
      <c r="BF689" s="948" t="e">
        <f>#VALUE!</f>
        <v>#VALUE!</v>
      </c>
      <c r="BG689" s="933" t="s">
        <v>137</v>
      </c>
    </row>
    <row r="690" spans="1:59" ht="11.25" customHeight="1" x14ac:dyDescent="0.2">
      <c r="A690" s="611" t="s">
        <v>1634</v>
      </c>
      <c r="B690" s="927" t="s">
        <v>1635</v>
      </c>
      <c r="C690" s="994" t="s">
        <v>108</v>
      </c>
      <c r="D690" s="994" t="s">
        <v>4376</v>
      </c>
      <c r="E690" s="794">
        <v>8</v>
      </c>
      <c r="F690" s="526">
        <v>496</v>
      </c>
      <c r="G690" s="526" t="s">
        <v>106</v>
      </c>
      <c r="H690" s="526" t="s">
        <v>106</v>
      </c>
      <c r="I690" s="926">
        <v>31.28</v>
      </c>
      <c r="J690" s="704">
        <f t="shared" si="172"/>
        <v>3.5805626598465476</v>
      </c>
      <c r="K690" s="929">
        <v>0.28000000000000003</v>
      </c>
      <c r="L690" s="641">
        <v>4</v>
      </c>
      <c r="M690" s="695">
        <f t="shared" si="173"/>
        <v>1.1200000000000001</v>
      </c>
      <c r="N690" s="923" t="s">
        <v>975</v>
      </c>
      <c r="O690" s="797">
        <v>0.26</v>
      </c>
      <c r="P690" s="660">
        <v>43228</v>
      </c>
      <c r="Q690" s="660">
        <v>43236</v>
      </c>
      <c r="R690" s="695">
        <f t="shared" si="174"/>
        <v>7.6923076923076987</v>
      </c>
      <c r="S690" s="761">
        <f>IF(INDEX(Historical!$D$7:$D$1439,MATCH(B690,Historical!$B$7:$B$1446,0))=0,"n/a",(INDEX(Historical!$C$7:$C$1439,MATCH(B690,Historical!$B$7:$B$1446,0))/INDEX(Historical!$D$7:$D$1439,MATCH(B690,Historical!$B$7:$B$1446,0))-1)*100)</f>
        <v>5.7692307692307709</v>
      </c>
      <c r="T690" s="761">
        <f>IF(INDEX(Historical!$F$7:$F$1432,MATCH(B690,Historical!$B$7:$B$1446,0))=0,"n/a",((INDEX(Historical!$C$7:$C$1439,MATCH(B690,Historical!$B$7:$B$1446,0))/INDEX(Historical!$F$7:$F$1432,MATCH(B690,Historical!$B$7:$B$1446,0)))^(1/3)-1)*100)</f>
        <v>6.917810999860885</v>
      </c>
      <c r="U690" s="761">
        <f>IF(INDEX(Historical!$H$7:$H$1432,MATCH(B690,Historical!$B$7:$B$1446,0))=0,"n/a",((INDEX(Historical!$C$7:$C$1439,MATCH(B690,Historical!$B$7:$B$1446,0))/INDEX(Historical!$H$7:$H$1432,MATCH(B690,Historical!$B$7:$B$1446,0)))^(1/5)-1)*100)</f>
        <v>11.440369201675926</v>
      </c>
      <c r="V690" s="761">
        <f>IF(INDEX(Historical!$O$7:$O$1432,MATCH(B690,Historical!$B$7:$B$1446,0))=0,"n/a",((INDEX(Historical!$C$7:$C$1439,MATCH(B690,Historical!$B$7:$B$1446,0))/INDEX(Historical!$O$7:$O$1432,MATCH(B690,Historical!$B$7:$B$1446,0)))^(1/10)-1)*100)</f>
        <v>1.370629917797217</v>
      </c>
      <c r="W690" s="762">
        <f t="shared" si="175"/>
        <v>8.3467966466558003</v>
      </c>
      <c r="X690" s="763">
        <f t="shared" si="176"/>
        <v>1.1673846124159108</v>
      </c>
      <c r="Y690" s="718"/>
      <c r="Z690" s="704">
        <f t="shared" si="177"/>
        <v>39.716312056737593</v>
      </c>
      <c r="AA690" s="937">
        <f t="shared" si="178"/>
        <v>11.092198581560284</v>
      </c>
      <c r="AB690" s="641">
        <v>12</v>
      </c>
      <c r="AC690" s="918">
        <v>2.82</v>
      </c>
      <c r="AD690" s="918">
        <v>1.52</v>
      </c>
      <c r="AE690" s="918">
        <v>3.63</v>
      </c>
      <c r="AF690" s="918">
        <v>1.05</v>
      </c>
      <c r="AG690" s="918">
        <v>9.7000000000000011</v>
      </c>
      <c r="AH690" s="918">
        <v>16.3</v>
      </c>
      <c r="AI690" s="918">
        <v>8.5599999999999987</v>
      </c>
      <c r="AJ690" s="918">
        <v>9.8000000000000007</v>
      </c>
      <c r="AK690" s="918">
        <v>7.3</v>
      </c>
      <c r="AL690" s="930">
        <v>1180</v>
      </c>
      <c r="AM690" s="924">
        <v>2</v>
      </c>
      <c r="AN690" s="918">
        <v>0.04</v>
      </c>
      <c r="AO690" s="804">
        <f t="shared" si="179"/>
        <v>3.9287332799621897</v>
      </c>
      <c r="AP690" s="805">
        <f t="shared" si="180"/>
        <v>15.020931861522474</v>
      </c>
      <c r="AQ690" s="938">
        <f t="shared" si="181"/>
        <v>-28.053079718020825</v>
      </c>
      <c r="AR690" s="704">
        <f>INDEX(Historical!$C$7:$C$1439,MATCH(B690,Historical!$B$7:$B$1446,0))*IF(AH690="n/a",1.03,IF(AH690&lt;0,1.01,IF(AH690&gt;10,1.1,(1+AH690/100))))</f>
        <v>1.2100000000000002</v>
      </c>
      <c r="AS690" s="937">
        <f t="shared" si="182"/>
        <v>1.3135760000000001</v>
      </c>
      <c r="AT690" s="937">
        <f t="shared" si="188"/>
        <v>1.409467048</v>
      </c>
      <c r="AU690" s="937">
        <f t="shared" si="188"/>
        <v>1.512358142504</v>
      </c>
      <c r="AV690" s="937">
        <f t="shared" si="188"/>
        <v>1.6227602869067919</v>
      </c>
      <c r="AW690" s="704">
        <f t="shared" si="184"/>
        <v>7.0681614774107926</v>
      </c>
      <c r="AX690" s="812">
        <f t="shared" si="185"/>
        <v>22.596424160520439</v>
      </c>
      <c r="AY690" s="997">
        <v>0.74</v>
      </c>
      <c r="AZ690" s="924">
        <v>4.8599999999999994</v>
      </c>
      <c r="BA690" s="924">
        <v>-28.7</v>
      </c>
      <c r="BB690" s="924">
        <v>-5.6000000000000005</v>
      </c>
      <c r="BC690" s="924">
        <v>-14.44</v>
      </c>
      <c r="BE690" s="666">
        <v>2011</v>
      </c>
      <c r="BF690" s="948" t="e">
        <f>#VALUE!</f>
        <v>#VALUE!</v>
      </c>
      <c r="BG690" s="933">
        <v>1.2</v>
      </c>
    </row>
    <row r="691" spans="1:59" ht="11.25" customHeight="1" x14ac:dyDescent="0.2">
      <c r="A691" s="611" t="s">
        <v>1636</v>
      </c>
      <c r="B691" s="927" t="s">
        <v>1637</v>
      </c>
      <c r="C691" s="994" t="s">
        <v>108</v>
      </c>
      <c r="D691" s="994" t="s">
        <v>4376</v>
      </c>
      <c r="E691" s="794">
        <v>6</v>
      </c>
      <c r="F691" s="526">
        <v>739</v>
      </c>
      <c r="G691" s="526" t="s">
        <v>106</v>
      </c>
      <c r="H691" s="526" t="s">
        <v>106</v>
      </c>
      <c r="I691" s="926">
        <v>18.02</v>
      </c>
      <c r="J691" s="704">
        <f t="shared" si="172"/>
        <v>1.8867924528301889</v>
      </c>
      <c r="K691" s="929">
        <v>8.5000000000000006E-2</v>
      </c>
      <c r="L691" s="641">
        <v>4</v>
      </c>
      <c r="M691" s="695">
        <f t="shared" si="173"/>
        <v>0.34</v>
      </c>
      <c r="N691" s="923" t="s">
        <v>997</v>
      </c>
      <c r="O691" s="797">
        <v>0.08</v>
      </c>
      <c r="P691" s="917">
        <v>43412</v>
      </c>
      <c r="Q691" s="917">
        <v>43427</v>
      </c>
      <c r="R691" s="695">
        <f t="shared" si="174"/>
        <v>6.2500000000000053</v>
      </c>
      <c r="S691" s="761">
        <f>IF(INDEX(Historical!$D$7:$D$1439,MATCH(B691,Historical!$B$7:$B$1446,0))=0,"n/a",(INDEX(Historical!$C$7:$C$1439,MATCH(B691,Historical!$B$7:$B$1446,0))/INDEX(Historical!$D$7:$D$1439,MATCH(B691,Historical!$B$7:$B$1446,0))-1)*100)</f>
        <v>14.285714285714279</v>
      </c>
      <c r="T691" s="761">
        <f>IF(INDEX(Historical!$F$7:$F$1432,MATCH(B691,Historical!$B$7:$B$1446,0))=0,"n/a",((INDEX(Historical!$C$7:$C$1439,MATCH(B691,Historical!$B$7:$B$1446,0))/INDEX(Historical!$F$7:$F$1432,MATCH(B691,Historical!$B$7:$B$1446,0)))^(1/3)-1)*100)</f>
        <v>16.960709528514649</v>
      </c>
      <c r="U691" s="761">
        <f>IF(INDEX(Historical!$H$7:$H$1432,MATCH(B691,Historical!$B$7:$B$1446,0))=0,"n/a",((INDEX(Historical!$C$7:$C$1439,MATCH(B691,Historical!$B$7:$B$1446,0))/INDEX(Historical!$H$7:$H$1432,MATCH(B691,Historical!$B$7:$B$1446,0)))^(1/5)-1)*100)</f>
        <v>21.672868378641152</v>
      </c>
      <c r="V691" s="761">
        <f>IF(INDEX(Historical!$O$7:$O$1432,MATCH(B691,Historical!$B$7:$B$1446,0))=0,"n/a",((INDEX(Historical!$C$7:$C$1439,MATCH(B691,Historical!$B$7:$B$1446,0))/INDEX(Historical!$O$7:$O$1432,MATCH(B691,Historical!$B$7:$B$1446,0)))^(1/10)-1)*100)</f>
        <v>-0.60441225376401952</v>
      </c>
      <c r="W691" s="762" t="str">
        <f t="shared" si="175"/>
        <v>n/a</v>
      </c>
      <c r="X691" s="763">
        <f t="shared" si="176"/>
        <v>4.0892204488002175</v>
      </c>
      <c r="Y691" s="928"/>
      <c r="Z691" s="704">
        <f t="shared" si="177"/>
        <v>24.817518248175183</v>
      </c>
      <c r="AA691" s="937">
        <f t="shared" si="178"/>
        <v>13.153284671532845</v>
      </c>
      <c r="AB691" s="641">
        <v>12</v>
      </c>
      <c r="AC691" s="918">
        <v>1.37</v>
      </c>
      <c r="AD691" s="918" t="s">
        <v>137</v>
      </c>
      <c r="AE691" s="918">
        <v>3.07</v>
      </c>
      <c r="AF691" s="918">
        <v>1</v>
      </c>
      <c r="AG691" s="918">
        <v>9.5</v>
      </c>
      <c r="AH691" s="918">
        <v>4.9000000000000004</v>
      </c>
      <c r="AI691" s="918">
        <v>6.7100000000000009</v>
      </c>
      <c r="AJ691" s="918">
        <v>5.3</v>
      </c>
      <c r="AK691" s="918" t="s">
        <v>137</v>
      </c>
      <c r="AL691" s="930">
        <v>121.27</v>
      </c>
      <c r="AM691" s="924">
        <v>0.8</v>
      </c>
      <c r="AN691" s="918">
        <v>0.09</v>
      </c>
      <c r="AO691" s="804">
        <f t="shared" si="179"/>
        <v>10.406376159938496</v>
      </c>
      <c r="AP691" s="805">
        <f t="shared" si="180"/>
        <v>23.559660831471341</v>
      </c>
      <c r="AQ691" s="938">
        <f t="shared" si="181"/>
        <v>-23.541486422641967</v>
      </c>
      <c r="AR691" s="704">
        <f>INDEX(Historical!$C$7:$C$1439,MATCH(B691,Historical!$B$7:$B$1446,0))*IF(AH691="n/a",1.03,IF(AH691&lt;0,1.01,IF(AH691&gt;10,1.1,(1+AH691/100))))</f>
        <v>0.33567999999999998</v>
      </c>
      <c r="AS691" s="937">
        <f t="shared" si="182"/>
        <v>0.35820412799999996</v>
      </c>
      <c r="AT691" s="937">
        <f t="shared" si="188"/>
        <v>0.36895025183999997</v>
      </c>
      <c r="AU691" s="937">
        <f t="shared" si="188"/>
        <v>0.38001875939519997</v>
      </c>
      <c r="AV691" s="937">
        <f t="shared" si="188"/>
        <v>0.39141932217705599</v>
      </c>
      <c r="AW691" s="704">
        <f t="shared" si="184"/>
        <v>1.8342724614122559</v>
      </c>
      <c r="AX691" s="812">
        <f t="shared" si="185"/>
        <v>10.179092460667347</v>
      </c>
      <c r="AY691" s="997">
        <v>0.88</v>
      </c>
      <c r="AZ691" s="924">
        <v>12.27</v>
      </c>
      <c r="BA691" s="924">
        <v>-12.23</v>
      </c>
      <c r="BB691" s="924">
        <v>-2.23</v>
      </c>
      <c r="BC691" s="924">
        <v>-5.12</v>
      </c>
      <c r="BE691" s="666">
        <v>2013</v>
      </c>
      <c r="BF691" s="948" t="e">
        <f>#VALUE!</f>
        <v>#VALUE!</v>
      </c>
      <c r="BG691" s="933">
        <v>1.0999999999999999</v>
      </c>
    </row>
    <row r="692" spans="1:59" ht="11.25" customHeight="1" x14ac:dyDescent="0.2">
      <c r="A692" s="611" t="s">
        <v>1660</v>
      </c>
      <c r="B692" s="927" t="s">
        <v>1661</v>
      </c>
      <c r="C692" s="994" t="s">
        <v>4380</v>
      </c>
      <c r="D692" s="994" t="s">
        <v>523</v>
      </c>
      <c r="E692" s="794">
        <v>8</v>
      </c>
      <c r="F692" s="526">
        <v>547</v>
      </c>
      <c r="G692" s="526" t="s">
        <v>106</v>
      </c>
      <c r="H692" s="526" t="s">
        <v>106</v>
      </c>
      <c r="I692" s="926">
        <v>38.479999999999997</v>
      </c>
      <c r="J692" s="704">
        <f t="shared" si="172"/>
        <v>2.0790020790020791</v>
      </c>
      <c r="K692" s="929">
        <v>0.2</v>
      </c>
      <c r="L692" s="641">
        <v>4</v>
      </c>
      <c r="M692" s="695">
        <f t="shared" si="173"/>
        <v>0.8</v>
      </c>
      <c r="N692" s="923" t="s">
        <v>149</v>
      </c>
      <c r="O692" s="797">
        <v>0.18</v>
      </c>
      <c r="P692" s="917">
        <v>43433</v>
      </c>
      <c r="Q692" s="917">
        <v>43451</v>
      </c>
      <c r="R692" s="695">
        <f t="shared" si="174"/>
        <v>11.111111111111121</v>
      </c>
      <c r="S692" s="761">
        <f>IF(INDEX(Historical!$D$7:$D$1439,MATCH(B692,Historical!$B$7:$B$1446,0))=0,"n/a",(INDEX(Historical!$C$7:$C$1439,MATCH(B692,Historical!$B$7:$B$1446,0))/INDEX(Historical!$D$7:$D$1439,MATCH(B692,Historical!$B$7:$B$1446,0))-1)*100)</f>
        <v>2.7777777777777901</v>
      </c>
      <c r="T692" s="761">
        <f>IF(INDEX(Historical!$F$7:$F$1432,MATCH(B692,Historical!$B$7:$B$1446,0))=0,"n/a",((INDEX(Historical!$C$7:$C$1439,MATCH(B692,Historical!$B$7:$B$1446,0))/INDEX(Historical!$F$7:$F$1432,MATCH(B692,Historical!$B$7:$B$1446,0)))^(1/3)-1)*100)</f>
        <v>3.8873324124418351</v>
      </c>
      <c r="U692" s="761">
        <f>IF(INDEX(Historical!$H$7:$H$1432,MATCH(B692,Historical!$B$7:$B$1446,0))=0,"n/a",((INDEX(Historical!$C$7:$C$1439,MATCH(B692,Historical!$B$7:$B$1446,0))/INDEX(Historical!$H$7:$H$1432,MATCH(B692,Historical!$B$7:$B$1446,0)))^(1/5)-1)*100)</f>
        <v>4.2836189040638795</v>
      </c>
      <c r="V692" s="761">
        <f>IF(INDEX(Historical!$O$7:$O$1432,MATCH(B692,Historical!$B$7:$B$1446,0))=0,"n/a",((INDEX(Historical!$C$7:$C$1439,MATCH(B692,Historical!$B$7:$B$1446,0))/INDEX(Historical!$O$7:$O$1432,MATCH(B692,Historical!$B$7:$B$1446,0)))^(1/10)-1)*100)</f>
        <v>-0.46106226110628201</v>
      </c>
      <c r="W692" s="762" t="str">
        <f t="shared" si="175"/>
        <v>n/a</v>
      </c>
      <c r="X692" s="763">
        <f t="shared" si="176"/>
        <v>0.11243094236388135</v>
      </c>
      <c r="Y692" s="718"/>
      <c r="Z692" s="704">
        <f t="shared" si="177"/>
        <v>23.738872403560833</v>
      </c>
      <c r="AA692" s="937">
        <f t="shared" si="178"/>
        <v>11.418397626112759</v>
      </c>
      <c r="AB692" s="641">
        <v>12</v>
      </c>
      <c r="AC692" s="918">
        <v>3.37</v>
      </c>
      <c r="AD692" s="918">
        <v>7.14</v>
      </c>
      <c r="AE692" s="918">
        <v>1.18</v>
      </c>
      <c r="AF692" s="918">
        <v>2.29</v>
      </c>
      <c r="AG692" s="918">
        <v>21</v>
      </c>
      <c r="AH692" s="918">
        <v>9.9</v>
      </c>
      <c r="AI692" s="918">
        <v>97.7</v>
      </c>
      <c r="AJ692" s="918">
        <v>38.1</v>
      </c>
      <c r="AK692" s="918">
        <v>1.6</v>
      </c>
      <c r="AL692" s="930">
        <v>3590</v>
      </c>
      <c r="AM692" s="925">
        <v>1</v>
      </c>
      <c r="AN692" s="918">
        <v>2.4300000000000002</v>
      </c>
      <c r="AO692" s="804">
        <f t="shared" si="179"/>
        <v>-5.0557766430467996</v>
      </c>
      <c r="AP692" s="805">
        <f t="shared" si="180"/>
        <v>6.362620983065959</v>
      </c>
      <c r="AQ692" s="938">
        <f t="shared" si="181"/>
        <v>7.8025573058825737</v>
      </c>
      <c r="AR692" s="704">
        <f>INDEX(Historical!$C$7:$C$1439,MATCH(B692,Historical!$B$7:$B$1446,0))*IF(AH692="n/a",1.03,IF(AH692&lt;0,1.01,IF(AH692&gt;10,1.1,(1+AH692/100))))</f>
        <v>0.81325999999999998</v>
      </c>
      <c r="AS692" s="937">
        <f t="shared" si="182"/>
        <v>0.8945860000000001</v>
      </c>
      <c r="AT692" s="937">
        <f t="shared" si="188"/>
        <v>0.90889937600000015</v>
      </c>
      <c r="AU692" s="937">
        <f t="shared" si="188"/>
        <v>0.92344176601600014</v>
      </c>
      <c r="AV692" s="937">
        <f t="shared" si="188"/>
        <v>0.93821683427225611</v>
      </c>
      <c r="AW692" s="704">
        <f t="shared" si="184"/>
        <v>4.4784039762882566</v>
      </c>
      <c r="AX692" s="812">
        <f t="shared" si="185"/>
        <v>11.638263971643079</v>
      </c>
      <c r="AY692" s="997">
        <v>1.48</v>
      </c>
      <c r="AZ692" s="924">
        <v>53.15</v>
      </c>
      <c r="BA692" s="924">
        <v>-3.51</v>
      </c>
      <c r="BB692" s="924">
        <v>12.2</v>
      </c>
      <c r="BC692" s="924">
        <v>26.369999999999997</v>
      </c>
      <c r="BE692" s="666">
        <v>2012</v>
      </c>
      <c r="BF692" s="948" t="e">
        <f>#VALUE!</f>
        <v>#VALUE!</v>
      </c>
      <c r="BG692" s="933">
        <v>5.2</v>
      </c>
    </row>
    <row r="693" spans="1:59" ht="11.25" customHeight="1" x14ac:dyDescent="0.2">
      <c r="A693" s="611" t="s">
        <v>1630</v>
      </c>
      <c r="B693" s="927" t="s">
        <v>1631</v>
      </c>
      <c r="C693" s="994" t="s">
        <v>4356</v>
      </c>
      <c r="D693" s="994" t="s">
        <v>4357</v>
      </c>
      <c r="E693" s="795">
        <v>8</v>
      </c>
      <c r="F693" s="526">
        <v>483</v>
      </c>
      <c r="G693" s="526" t="s">
        <v>106</v>
      </c>
      <c r="H693" s="526" t="s">
        <v>106</v>
      </c>
      <c r="I693" s="926">
        <v>19.47</v>
      </c>
      <c r="J693" s="704">
        <f t="shared" si="172"/>
        <v>9.2449922958397543</v>
      </c>
      <c r="K693" s="929">
        <v>0.45</v>
      </c>
      <c r="L693" s="641">
        <v>4</v>
      </c>
      <c r="M693" s="695">
        <f t="shared" si="173"/>
        <v>1.8</v>
      </c>
      <c r="N693" s="923" t="s">
        <v>520</v>
      </c>
      <c r="O693" s="797">
        <v>0.43</v>
      </c>
      <c r="P693" s="919">
        <v>43053</v>
      </c>
      <c r="Q693" s="919">
        <v>43069</v>
      </c>
      <c r="R693" s="695">
        <f t="shared" si="174"/>
        <v>4.6511627906976782</v>
      </c>
      <c r="S693" s="761">
        <f>IF(INDEX(Historical!$D$7:$D$1439,MATCH(B693,Historical!$B$7:$B$1446,0))=0,"n/a",(INDEX(Historical!$C$7:$C$1439,MATCH(B693,Historical!$B$7:$B$1446,0))/INDEX(Historical!$D$7:$D$1439,MATCH(B693,Historical!$B$7:$B$1446,0))-1)*100)</f>
        <v>4.0462427745664886</v>
      </c>
      <c r="T693" s="761">
        <f>IF(INDEX(Historical!$F$7:$F$1432,MATCH(B693,Historical!$B$7:$B$1446,0))=0,"n/a",((INDEX(Historical!$C$7:$C$1439,MATCH(B693,Historical!$B$7:$B$1446,0))/INDEX(Historical!$F$7:$F$1432,MATCH(B693,Historical!$B$7:$B$1446,0)))^(1/3)-1)*100)</f>
        <v>4.0041911525952045</v>
      </c>
      <c r="U693" s="761">
        <f>IF(INDEX(Historical!$H$7:$H$1432,MATCH(B693,Historical!$B$7:$B$1446,0))=0,"n/a",((INDEX(Historical!$C$7:$C$1439,MATCH(B693,Historical!$B$7:$B$1446,0))/INDEX(Historical!$H$7:$H$1432,MATCH(B693,Historical!$B$7:$B$1446,0)))^(1/5)-1)*100)</f>
        <v>5.7661557194869095</v>
      </c>
      <c r="V693" s="761" t="str">
        <f>IF(INDEX(Historical!$O$7:$O$1432,MATCH(B693,Historical!$B$7:$B$1446,0))=0,"n/a",((INDEX(Historical!$C$7:$C$1439,MATCH(B693,Historical!$B$7:$B$1446,0))/INDEX(Historical!$O$7:$O$1432,MATCH(B693,Historical!$B$7:$B$1446,0)))^(1/10)-1)*100)</f>
        <v>n/a</v>
      </c>
      <c r="W693" s="762" t="str">
        <f t="shared" si="175"/>
        <v>n/a</v>
      </c>
      <c r="X693" s="763">
        <f t="shared" si="176"/>
        <v>0.33138825974062702</v>
      </c>
      <c r="Y693" s="729" t="s">
        <v>4438</v>
      </c>
      <c r="Z693" s="704">
        <f t="shared" si="177"/>
        <v>119.20529801324504</v>
      </c>
      <c r="AA693" s="937">
        <f t="shared" si="178"/>
        <v>12.894039735099337</v>
      </c>
      <c r="AB693" s="641">
        <v>12</v>
      </c>
      <c r="AC693" s="918">
        <v>1.51</v>
      </c>
      <c r="AD693" s="918">
        <v>2.15</v>
      </c>
      <c r="AE693" s="918">
        <v>5.66</v>
      </c>
      <c r="AF693" s="918">
        <v>1.07</v>
      </c>
      <c r="AG693" s="918">
        <v>8</v>
      </c>
      <c r="AH693" s="918">
        <v>7.7</v>
      </c>
      <c r="AI693" s="918">
        <v>-15.110000000000001</v>
      </c>
      <c r="AJ693" s="918">
        <v>17.399999999999999</v>
      </c>
      <c r="AK693" s="918">
        <v>6</v>
      </c>
      <c r="AL693" s="930">
        <v>3530</v>
      </c>
      <c r="AM693" s="924">
        <v>0.8</v>
      </c>
      <c r="AN693" s="918">
        <v>0.99</v>
      </c>
      <c r="AO693" s="804">
        <f t="shared" si="179"/>
        <v>2.1171082802273276</v>
      </c>
      <c r="AP693" s="805">
        <f t="shared" si="180"/>
        <v>15.011148015326665</v>
      </c>
      <c r="AQ693" s="938">
        <f t="shared" si="181"/>
        <v>-21.693983439453557</v>
      </c>
      <c r="AR693" s="704">
        <f>INDEX(Historical!$C$7:$C$1439,MATCH(B693,Historical!$B$7:$B$1446,0))*IF(AH693="n/a",1.03,IF(AH693&lt;0,1.01,IF(AH693&gt;10,1.1,(1+AH693/100))))</f>
        <v>1.9385999999999999</v>
      </c>
      <c r="AS693" s="937">
        <f t="shared" si="182"/>
        <v>1.957986</v>
      </c>
      <c r="AT693" s="937">
        <f t="shared" si="188"/>
        <v>2.0754651600000003</v>
      </c>
      <c r="AU693" s="937">
        <f t="shared" si="188"/>
        <v>2.1999930696000005</v>
      </c>
      <c r="AV693" s="937">
        <f t="shared" si="188"/>
        <v>2.3319926537760005</v>
      </c>
      <c r="AW693" s="704">
        <f t="shared" si="184"/>
        <v>10.504036883376001</v>
      </c>
      <c r="AX693" s="812">
        <f t="shared" si="185"/>
        <v>53.949855590015417</v>
      </c>
      <c r="AY693" s="997">
        <v>0.99</v>
      </c>
      <c r="AZ693" s="924">
        <v>24.01</v>
      </c>
      <c r="BA693" s="924">
        <v>-18.3</v>
      </c>
      <c r="BB693" s="924">
        <v>1.48</v>
      </c>
      <c r="BC693" s="924">
        <v>-5.7700000000000005</v>
      </c>
      <c r="BE693" s="666">
        <v>2012</v>
      </c>
      <c r="BF693" s="948" t="e">
        <f>#VALUE!</f>
        <v>#VALUE!</v>
      </c>
      <c r="BG693" s="933">
        <v>3.9</v>
      </c>
    </row>
    <row r="694" spans="1:59" s="840" customFormat="1" ht="11.25" customHeight="1" x14ac:dyDescent="0.2">
      <c r="A694" s="699" t="s">
        <v>799</v>
      </c>
      <c r="B694" s="848" t="s">
        <v>800</v>
      </c>
      <c r="C694" s="994" t="s">
        <v>108</v>
      </c>
      <c r="D694" s="994" t="s">
        <v>4376</v>
      </c>
      <c r="E694" s="820">
        <v>24</v>
      </c>
      <c r="F694" s="526">
        <v>136</v>
      </c>
      <c r="G694" s="1151" t="s">
        <v>37</v>
      </c>
      <c r="H694" s="1151" t="s">
        <v>106</v>
      </c>
      <c r="I694" s="833">
        <v>33.229999999999997</v>
      </c>
      <c r="J694" s="822">
        <f t="shared" si="172"/>
        <v>3.6111947035811021</v>
      </c>
      <c r="K694" s="846">
        <v>0.3</v>
      </c>
      <c r="L694" s="824">
        <v>4</v>
      </c>
      <c r="M694" s="825">
        <f t="shared" si="173"/>
        <v>1.2</v>
      </c>
      <c r="N694" s="826" t="s">
        <v>429</v>
      </c>
      <c r="O694" s="847">
        <v>0.28000000000000003</v>
      </c>
      <c r="P694" s="844">
        <v>43243</v>
      </c>
      <c r="Q694" s="844">
        <v>43258</v>
      </c>
      <c r="R694" s="825">
        <f t="shared" si="174"/>
        <v>7.1428571428571281</v>
      </c>
      <c r="S694" s="761">
        <f>IF(INDEX(Historical!$D$7:$D$1439,MATCH(B694,Historical!$B$7:$B$1446,0))=0,"n/a",(INDEX(Historical!$C$7:$C$1439,MATCH(B694,Historical!$B$7:$B$1446,0))/INDEX(Historical!$D$7:$D$1439,MATCH(B694,Historical!$B$7:$B$1446,0))-1)*100)</f>
        <v>11.412957698356841</v>
      </c>
      <c r="T694" s="761">
        <f>IF(INDEX(Historical!$F$7:$F$1432,MATCH(B694,Historical!$B$7:$B$1446,0))=0,"n/a",((INDEX(Historical!$C$7:$C$1439,MATCH(B694,Historical!$B$7:$B$1446,0))/INDEX(Historical!$F$7:$F$1432,MATCH(B694,Historical!$B$7:$B$1446,0)))^(1/3)-1)*100)</f>
        <v>12.813372500755605</v>
      </c>
      <c r="U694" s="761">
        <f>IF(INDEX(Historical!$H$7:$H$1432,MATCH(B694,Historical!$B$7:$B$1446,0))=0,"n/a",((INDEX(Historical!$C$7:$C$1439,MATCH(B694,Historical!$B$7:$B$1446,0))/INDEX(Historical!$H$7:$H$1432,MATCH(B694,Historical!$B$7:$B$1446,0)))^(1/5)-1)*100)</f>
        <v>12.08745494260306</v>
      </c>
      <c r="V694" s="761">
        <f>IF(INDEX(Historical!$O$7:$O$1432,MATCH(B694,Historical!$B$7:$B$1446,0))=0,"n/a",((INDEX(Historical!$C$7:$C$1439,MATCH(B694,Historical!$B$7:$B$1446,0))/INDEX(Historical!$O$7:$O$1432,MATCH(B694,Historical!$B$7:$B$1446,0)))^(1/10)-1)*100)</f>
        <v>13.674072956687432</v>
      </c>
      <c r="W694" s="829">
        <f t="shared" si="175"/>
        <v>0.88396887897922016</v>
      </c>
      <c r="X694" s="830">
        <f t="shared" si="176"/>
        <v>8.0583032950687059</v>
      </c>
      <c r="Y694" s="956"/>
      <c r="Z694" s="822">
        <f t="shared" si="177"/>
        <v>57.41626794258373</v>
      </c>
      <c r="AA694" s="832">
        <f t="shared" si="178"/>
        <v>15.899521531100477</v>
      </c>
      <c r="AB694" s="824">
        <v>12</v>
      </c>
      <c r="AC694" s="833">
        <v>2.09</v>
      </c>
      <c r="AD694" s="833">
        <v>7.95</v>
      </c>
      <c r="AE694" s="833">
        <v>5.07</v>
      </c>
      <c r="AF694" s="833">
        <v>1.57</v>
      </c>
      <c r="AG694" s="833">
        <v>9.9</v>
      </c>
      <c r="AH694" s="833">
        <v>10.7</v>
      </c>
      <c r="AI694" s="833">
        <v>4.46</v>
      </c>
      <c r="AJ694" s="833">
        <v>1.5</v>
      </c>
      <c r="AK694" s="833">
        <v>2</v>
      </c>
      <c r="AL694" s="834">
        <v>1160</v>
      </c>
      <c r="AM694" s="835">
        <v>1.3</v>
      </c>
      <c r="AN694" s="833">
        <v>0.22</v>
      </c>
      <c r="AO694" s="836">
        <f t="shared" si="179"/>
        <v>-0.20087188491631558</v>
      </c>
      <c r="AP694" s="837">
        <f t="shared" si="180"/>
        <v>15.698649646184162</v>
      </c>
      <c r="AQ694" s="838">
        <f t="shared" si="181"/>
        <v>5.3296387618471996</v>
      </c>
      <c r="AR694" s="704">
        <f>INDEX(Historical!$C$7:$C$1439,MATCH(B694,Historical!$B$7:$B$1446,0))*IF(AH694="n/a",1.03,IF(AH694&lt;0,1.01,IF(AH694&gt;10,1.1,(1+AH694/100))))</f>
        <v>1.32</v>
      </c>
      <c r="AS694" s="832">
        <f t="shared" si="182"/>
        <v>1.3788720000000001</v>
      </c>
      <c r="AT694" s="832">
        <f t="shared" si="188"/>
        <v>1.4064494400000001</v>
      </c>
      <c r="AU694" s="832">
        <f t="shared" si="188"/>
        <v>1.4345784288000001</v>
      </c>
      <c r="AV694" s="832">
        <f t="shared" si="188"/>
        <v>1.4632699973760002</v>
      </c>
      <c r="AW694" s="822">
        <f t="shared" si="184"/>
        <v>7.003169866176</v>
      </c>
      <c r="AX694" s="839">
        <f t="shared" si="185"/>
        <v>21.074841607511289</v>
      </c>
      <c r="AY694" s="998">
        <v>0.74</v>
      </c>
      <c r="AZ694" s="835">
        <v>13.55</v>
      </c>
      <c r="BA694" s="835">
        <v>-10.91</v>
      </c>
      <c r="BB694" s="835">
        <v>-2.27</v>
      </c>
      <c r="BC694" s="835">
        <v>-2.13</v>
      </c>
      <c r="BD694" s="964"/>
      <c r="BE694" s="666">
        <v>1995</v>
      </c>
      <c r="BF694" s="948" t="e">
        <f>#VALUE!</f>
        <v>#VALUE!</v>
      </c>
      <c r="BG694" s="895">
        <v>1.2</v>
      </c>
    </row>
    <row r="695" spans="1:59" ht="11.25" customHeight="1" x14ac:dyDescent="0.2">
      <c r="A695" s="537" t="s">
        <v>1695</v>
      </c>
      <c r="B695" s="927" t="s">
        <v>1696</v>
      </c>
      <c r="C695" s="994" t="s">
        <v>247</v>
      </c>
      <c r="D695" s="994" t="s">
        <v>4390</v>
      </c>
      <c r="E695" s="794">
        <v>9</v>
      </c>
      <c r="F695" s="526">
        <v>383</v>
      </c>
      <c r="G695" s="526" t="s">
        <v>115</v>
      </c>
      <c r="H695" s="526" t="s">
        <v>115</v>
      </c>
      <c r="I695" s="926">
        <v>74.34</v>
      </c>
      <c r="J695" s="704">
        <f t="shared" si="172"/>
        <v>1.9370460048426148</v>
      </c>
      <c r="K695" s="929">
        <v>0.36</v>
      </c>
      <c r="L695" s="641">
        <v>4</v>
      </c>
      <c r="M695" s="695">
        <f t="shared" si="173"/>
        <v>1.44</v>
      </c>
      <c r="N695" s="923" t="s">
        <v>119</v>
      </c>
      <c r="O695" s="797">
        <v>0.3</v>
      </c>
      <c r="P695" s="917">
        <v>43320</v>
      </c>
      <c r="Q695" s="917">
        <v>43336</v>
      </c>
      <c r="R695" s="695">
        <f t="shared" si="174"/>
        <v>20</v>
      </c>
      <c r="S695" s="761">
        <f>IF(INDEX(Historical!$D$7:$D$1439,MATCH(B695,Historical!$B$7:$B$1446,0))=0,"n/a",(INDEX(Historical!$C$7:$C$1439,MATCH(B695,Historical!$B$7:$B$1446,0))/INDEX(Historical!$D$7:$D$1439,MATCH(B695,Historical!$B$7:$B$1446,0))-1)*100)</f>
        <v>25.714285714285712</v>
      </c>
      <c r="T695" s="761">
        <f>IF(INDEX(Historical!$F$7:$F$1432,MATCH(B695,Historical!$B$7:$B$1446,0))=0,"n/a",((INDEX(Historical!$C$7:$C$1439,MATCH(B695,Historical!$B$7:$B$1446,0))/INDEX(Historical!$F$7:$F$1432,MATCH(B695,Historical!$B$7:$B$1446,0)))^(1/3)-1)*100)</f>
        <v>24.744576465260405</v>
      </c>
      <c r="U695" s="761">
        <f>IF(INDEX(Historical!$H$7:$H$1432,MATCH(B695,Historical!$B$7:$B$1446,0))=0,"n/a",((INDEX(Historical!$C$7:$C$1439,MATCH(B695,Historical!$B$7:$B$1446,0))/INDEX(Historical!$H$7:$H$1432,MATCH(B695,Historical!$B$7:$B$1446,0)))^(1/5)-1)*100)</f>
        <v>24.291887720104953</v>
      </c>
      <c r="V695" s="761" t="str">
        <f>IF(INDEX(Historical!$O$7:$O$1432,MATCH(B695,Historical!$B$7:$B$1446,0))=0,"n/a",((INDEX(Historical!$C$7:$C$1439,MATCH(B695,Historical!$B$7:$B$1446,0))/INDEX(Historical!$O$7:$O$1432,MATCH(B695,Historical!$B$7:$B$1446,0)))^(1/10)-1)*100)</f>
        <v>n/a</v>
      </c>
      <c r="W695" s="762" t="str">
        <f t="shared" si="175"/>
        <v>n/a</v>
      </c>
      <c r="X695" s="763">
        <f t="shared" si="176"/>
        <v>9.2929945371480319E-2</v>
      </c>
      <c r="Y695" s="718"/>
      <c r="Z695" s="704">
        <f t="shared" si="177"/>
        <v>63.436123348017617</v>
      </c>
      <c r="AA695" s="937">
        <f t="shared" si="178"/>
        <v>32.748898678414101</v>
      </c>
      <c r="AB695" s="641">
        <v>9</v>
      </c>
      <c r="AC695" s="918">
        <v>2.27</v>
      </c>
      <c r="AD695" s="918">
        <v>2.67</v>
      </c>
      <c r="AE695" s="918">
        <v>3.67</v>
      </c>
      <c r="AF695" s="918" t="s">
        <v>137</v>
      </c>
      <c r="AG695" s="918">
        <v>173.4</v>
      </c>
      <c r="AH695" s="918">
        <v>70</v>
      </c>
      <c r="AI695" s="918">
        <v>12.06</v>
      </c>
      <c r="AJ695" s="918">
        <v>261.39999999999998</v>
      </c>
      <c r="AK695" s="918">
        <v>12.25</v>
      </c>
      <c r="AL695" s="930">
        <v>92830</v>
      </c>
      <c r="AM695" s="924">
        <v>0.1</v>
      </c>
      <c r="AN695" s="918" t="s">
        <v>137</v>
      </c>
      <c r="AO695" s="804">
        <f t="shared" si="179"/>
        <v>-6.519964953466534</v>
      </c>
      <c r="AP695" s="805">
        <f t="shared" si="180"/>
        <v>26.228933724947566</v>
      </c>
      <c r="AQ695" s="938" t="str">
        <f t="shared" si="181"/>
        <v>n/a</v>
      </c>
      <c r="AR695" s="704">
        <f>INDEX(Historical!$C$7:$C$1439,MATCH(B695,Historical!$B$7:$B$1446,0))*IF(AH695="n/a",1.03,IF(AH695&lt;0,1.01,IF(AH695&gt;10,1.1,(1+AH695/100))))</f>
        <v>1.4520000000000002</v>
      </c>
      <c r="AS695" s="937">
        <f t="shared" si="182"/>
        <v>1.5972000000000004</v>
      </c>
      <c r="AT695" s="937">
        <f t="shared" si="188"/>
        <v>1.7569200000000005</v>
      </c>
      <c r="AU695" s="937">
        <f t="shared" si="188"/>
        <v>1.9326120000000007</v>
      </c>
      <c r="AV695" s="937">
        <f t="shared" si="188"/>
        <v>2.1258732000000009</v>
      </c>
      <c r="AW695" s="704">
        <f t="shared" si="184"/>
        <v>8.8646052000000033</v>
      </c>
      <c r="AX695" s="812">
        <f t="shared" si="185"/>
        <v>11.924408393866024</v>
      </c>
      <c r="AY695" s="997">
        <v>0.49</v>
      </c>
      <c r="AZ695" s="924">
        <v>56.93</v>
      </c>
      <c r="BA695" s="924">
        <v>0.49</v>
      </c>
      <c r="BB695" s="924">
        <v>6.74</v>
      </c>
      <c r="BC695" s="924">
        <v>22.509999999999998</v>
      </c>
      <c r="BD695" s="698"/>
      <c r="BE695" s="666">
        <v>2010</v>
      </c>
      <c r="BF695" s="948" t="e">
        <f>#VALUE!</f>
        <v>#VALUE!</v>
      </c>
      <c r="BG695" s="933">
        <v>15.4</v>
      </c>
    </row>
    <row r="696" spans="1:59" ht="11.25" customHeight="1" x14ac:dyDescent="0.2">
      <c r="A696" s="611" t="s">
        <v>1646</v>
      </c>
      <c r="B696" s="927" t="s">
        <v>1647</v>
      </c>
      <c r="C696" s="994" t="s">
        <v>247</v>
      </c>
      <c r="D696" s="994" t="s">
        <v>4408</v>
      </c>
      <c r="E696" s="794">
        <v>9</v>
      </c>
      <c r="F696" s="526">
        <v>455</v>
      </c>
      <c r="G696" s="526" t="s">
        <v>106</v>
      </c>
      <c r="H696" s="526" t="s">
        <v>106</v>
      </c>
      <c r="I696" s="926">
        <v>40.15</v>
      </c>
      <c r="J696" s="704">
        <f t="shared" si="172"/>
        <v>1.7932752179327522</v>
      </c>
      <c r="K696" s="929">
        <v>0.18</v>
      </c>
      <c r="L696" s="641">
        <v>4</v>
      </c>
      <c r="M696" s="695">
        <f t="shared" si="173"/>
        <v>0.72</v>
      </c>
      <c r="N696" s="923" t="s">
        <v>320</v>
      </c>
      <c r="O696" s="797">
        <v>0.17</v>
      </c>
      <c r="P696" s="917">
        <v>43538</v>
      </c>
      <c r="Q696" s="917">
        <v>43553</v>
      </c>
      <c r="R696" s="695">
        <f t="shared" si="174"/>
        <v>5.8823529411764595</v>
      </c>
      <c r="S696" s="761">
        <f>IF(INDEX(Historical!$D$7:$D$1439,MATCH(B696,Historical!$B$7:$B$1446,0))=0,"n/a",(INDEX(Historical!$C$7:$C$1439,MATCH(B696,Historical!$B$7:$B$1446,0))/INDEX(Historical!$D$7:$D$1439,MATCH(B696,Historical!$B$7:$B$1446,0))-1)*100)</f>
        <v>17.24137931034484</v>
      </c>
      <c r="T696" s="761">
        <f>IF(INDEX(Historical!$F$7:$F$1432,MATCH(B696,Historical!$B$7:$B$1446,0))=0,"n/a",((INDEX(Historical!$C$7:$C$1439,MATCH(B696,Historical!$B$7:$B$1446,0))/INDEX(Historical!$F$7:$F$1432,MATCH(B696,Historical!$B$7:$B$1446,0)))^(1/3)-1)*100)</f>
        <v>15.616214441920405</v>
      </c>
      <c r="U696" s="761">
        <f>IF(INDEX(Historical!$H$7:$H$1432,MATCH(B696,Historical!$B$7:$B$1446,0))=0,"n/a",((INDEX(Historical!$C$7:$C$1439,MATCH(B696,Historical!$B$7:$B$1446,0))/INDEX(Historical!$H$7:$H$1432,MATCH(B696,Historical!$B$7:$B$1446,0)))^(1/5)-1)*100)</f>
        <v>20.28986284740084</v>
      </c>
      <c r="V696" s="761">
        <f>IF(INDEX(Historical!$O$7:$O$1432,MATCH(B696,Historical!$B$7:$B$1446,0))=0,"n/a",((INDEX(Historical!$C$7:$C$1439,MATCH(B696,Historical!$B$7:$B$1446,0))/INDEX(Historical!$O$7:$O$1432,MATCH(B696,Historical!$B$7:$B$1446,0)))^(1/10)-1)*100)</f>
        <v>15.568344736764761</v>
      </c>
      <c r="W696" s="762">
        <f t="shared" si="175"/>
        <v>1.3032768216833084</v>
      </c>
      <c r="X696" s="763">
        <f t="shared" si="176"/>
        <v>0.73248602337187141</v>
      </c>
      <c r="Y696" s="928"/>
      <c r="Z696" s="704">
        <f t="shared" si="177"/>
        <v>31.168831168831169</v>
      </c>
      <c r="AA696" s="937">
        <f t="shared" si="178"/>
        <v>17.38095238095238</v>
      </c>
      <c r="AB696" s="641">
        <v>12</v>
      </c>
      <c r="AC696" s="918">
        <v>2.31</v>
      </c>
      <c r="AD696" s="918">
        <v>1.96</v>
      </c>
      <c r="AE696" s="918">
        <v>2.31</v>
      </c>
      <c r="AF696" s="918">
        <v>4.43</v>
      </c>
      <c r="AG696" s="918">
        <v>29.2</v>
      </c>
      <c r="AH696" s="918">
        <v>10.7</v>
      </c>
      <c r="AI696" s="918">
        <v>10.14</v>
      </c>
      <c r="AJ696" s="918">
        <v>27.700000000000003</v>
      </c>
      <c r="AK696" s="918">
        <v>8.870000000000001</v>
      </c>
      <c r="AL696" s="930">
        <v>7380</v>
      </c>
      <c r="AM696" s="924">
        <v>1.7999999999999998</v>
      </c>
      <c r="AN696" s="918">
        <v>2.19</v>
      </c>
      <c r="AO696" s="804">
        <f t="shared" si="179"/>
        <v>4.7021856843812131</v>
      </c>
      <c r="AP696" s="805">
        <f t="shared" si="180"/>
        <v>22.083138065333593</v>
      </c>
      <c r="AQ696" s="938">
        <f t="shared" si="181"/>
        <v>84.989632199115462</v>
      </c>
      <c r="AR696" s="704">
        <f>INDEX(Historical!$C$7:$C$1439,MATCH(B696,Historical!$B$7:$B$1446,0))*IF(AH696="n/a",1.03,IF(AH696&lt;0,1.01,IF(AH696&gt;10,1.1,(1+AH696/100))))</f>
        <v>0.74800000000000011</v>
      </c>
      <c r="AS696" s="937">
        <f t="shared" si="182"/>
        <v>0.8228000000000002</v>
      </c>
      <c r="AT696" s="937">
        <f t="shared" si="188"/>
        <v>0.89578236000000022</v>
      </c>
      <c r="AU696" s="937">
        <f t="shared" si="188"/>
        <v>0.97523825533200026</v>
      </c>
      <c r="AV696" s="937">
        <f t="shared" si="188"/>
        <v>1.0617418885799488</v>
      </c>
      <c r="AW696" s="704">
        <f t="shared" si="184"/>
        <v>4.5035625039119491</v>
      </c>
      <c r="AX696" s="812">
        <f t="shared" si="185"/>
        <v>11.216843098161766</v>
      </c>
      <c r="AY696" s="997">
        <v>1.07</v>
      </c>
      <c r="AZ696" s="924">
        <v>14.09</v>
      </c>
      <c r="BA696" s="924">
        <v>-14.74</v>
      </c>
      <c r="BB696" s="924">
        <v>-4.21</v>
      </c>
      <c r="BC696" s="924">
        <v>-3.1300000000000003</v>
      </c>
      <c r="BE696" s="666">
        <v>2011</v>
      </c>
      <c r="BF696" s="948" t="e">
        <f>#VALUE!</f>
        <v>#VALUE!</v>
      </c>
      <c r="BG696" s="933">
        <v>3.5000000000000004</v>
      </c>
    </row>
    <row r="697" spans="1:59" ht="11.25" customHeight="1" x14ac:dyDescent="0.2">
      <c r="A697" s="537" t="s">
        <v>345</v>
      </c>
      <c r="B697" s="927" t="s">
        <v>346</v>
      </c>
      <c r="C697" s="994" t="s">
        <v>123</v>
      </c>
      <c r="D697" s="994" t="s">
        <v>4208</v>
      </c>
      <c r="E697" s="794">
        <v>51</v>
      </c>
      <c r="F697" s="526">
        <v>25</v>
      </c>
      <c r="G697" s="526" t="s">
        <v>106</v>
      </c>
      <c r="H697" s="526" t="s">
        <v>106</v>
      </c>
      <c r="I697" s="918">
        <v>87.52</v>
      </c>
      <c r="J697" s="704">
        <f t="shared" si="172"/>
        <v>1.1425959780621573</v>
      </c>
      <c r="K697" s="929">
        <v>0.25</v>
      </c>
      <c r="L697" s="641">
        <v>4</v>
      </c>
      <c r="M697" s="695">
        <f t="shared" si="173"/>
        <v>1</v>
      </c>
      <c r="N697" s="923" t="s">
        <v>149</v>
      </c>
      <c r="O697" s="797">
        <v>0.22500000000000001</v>
      </c>
      <c r="P697" s="917">
        <v>43433</v>
      </c>
      <c r="Q697" s="917">
        <v>43448</v>
      </c>
      <c r="R697" s="695">
        <f t="shared" si="174"/>
        <v>11.111111111111107</v>
      </c>
      <c r="S697" s="761">
        <f>IF(INDEX(Historical!$D$7:$D$1439,MATCH(B697,Historical!$B$7:$B$1446,0))=0,"n/a",(INDEX(Historical!$C$7:$C$1439,MATCH(B697,Historical!$B$7:$B$1446,0))/INDEX(Historical!$D$7:$D$1439,MATCH(B697,Historical!$B$7:$B$1446,0))-1)*100)</f>
        <v>10.119047619047628</v>
      </c>
      <c r="T697" s="761">
        <f>IF(INDEX(Historical!$F$7:$F$1432,MATCH(B697,Historical!$B$7:$B$1446,0))=0,"n/a",((INDEX(Historical!$C$7:$C$1439,MATCH(B697,Historical!$B$7:$B$1446,0))/INDEX(Historical!$F$7:$F$1432,MATCH(B697,Historical!$B$7:$B$1446,0)))^(1/3)-1)*100)</f>
        <v>8.211385478619615</v>
      </c>
      <c r="U697" s="761">
        <f>IF(INDEX(Historical!$H$7:$H$1432,MATCH(B697,Historical!$B$7:$B$1446,0))=0,"n/a",((INDEX(Historical!$C$7:$C$1439,MATCH(B697,Historical!$B$7:$B$1446,0))/INDEX(Historical!$H$7:$H$1432,MATCH(B697,Historical!$B$7:$B$1446,0)))^(1/5)-1)*100)</f>
        <v>7.3113541506014013</v>
      </c>
      <c r="V697" s="761">
        <f>IF(INDEX(Historical!$O$7:$O$1432,MATCH(B697,Historical!$B$7:$B$1446,0))=0,"n/a",((INDEX(Historical!$C$7:$C$1439,MATCH(B697,Historical!$B$7:$B$1446,0))/INDEX(Historical!$O$7:$O$1432,MATCH(B697,Historical!$B$7:$B$1446,0)))^(1/10)-1)*100)</f>
        <v>8.087452285901664</v>
      </c>
      <c r="W697" s="762">
        <f t="shared" si="175"/>
        <v>0.90403675868936073</v>
      </c>
      <c r="X697" s="763">
        <f t="shared" si="176"/>
        <v>1.107780931909303</v>
      </c>
      <c r="Y697" s="718"/>
      <c r="Z697" s="704">
        <f t="shared" si="177"/>
        <v>20.408163265306118</v>
      </c>
      <c r="AA697" s="937">
        <f t="shared" si="178"/>
        <v>17.861224489795916</v>
      </c>
      <c r="AB697" s="641">
        <v>12</v>
      </c>
      <c r="AC697" s="918">
        <v>4.9000000000000004</v>
      </c>
      <c r="AD697" s="918">
        <v>4.0599999999999996</v>
      </c>
      <c r="AE697" s="918">
        <v>1.04</v>
      </c>
      <c r="AF697" s="918">
        <v>2.57</v>
      </c>
      <c r="AG697" s="918">
        <v>14.6</v>
      </c>
      <c r="AH697" s="918">
        <v>11.799999999999999</v>
      </c>
      <c r="AI697" s="918">
        <v>17.79</v>
      </c>
      <c r="AJ697" s="918">
        <v>6.6000000000000005</v>
      </c>
      <c r="AK697" s="918">
        <v>4.3999999999999995</v>
      </c>
      <c r="AL697" s="930">
        <v>2070</v>
      </c>
      <c r="AM697" s="924">
        <v>2.4</v>
      </c>
      <c r="AN697" s="918">
        <v>0.35</v>
      </c>
      <c r="AO697" s="804">
        <f t="shared" si="179"/>
        <v>-9.407274361132357</v>
      </c>
      <c r="AP697" s="805">
        <f t="shared" si="180"/>
        <v>8.4539501286635588</v>
      </c>
      <c r="AQ697" s="938">
        <f t="shared" si="181"/>
        <v>42.833775866720927</v>
      </c>
      <c r="AR697" s="704">
        <f>INDEX(Historical!$C$7:$C$1439,MATCH(B697,Historical!$B$7:$B$1446,0))*IF(AH697="n/a",1.03,IF(AH697&lt;0,1.01,IF(AH697&gt;10,1.1,(1+AH697/100))))</f>
        <v>1.0175000000000001</v>
      </c>
      <c r="AS697" s="937">
        <f t="shared" si="182"/>
        <v>1.1192500000000001</v>
      </c>
      <c r="AT697" s="937">
        <f t="shared" si="188"/>
        <v>1.1684970000000001</v>
      </c>
      <c r="AU697" s="937">
        <f t="shared" si="188"/>
        <v>1.2199108680000001</v>
      </c>
      <c r="AV697" s="937">
        <f t="shared" si="188"/>
        <v>1.2735869461920002</v>
      </c>
      <c r="AW697" s="704">
        <f t="shared" si="184"/>
        <v>5.7987448141920011</v>
      </c>
      <c r="AX697" s="812">
        <f t="shared" si="185"/>
        <v>6.6256225025045721</v>
      </c>
      <c r="AY697" s="997">
        <v>1.26</v>
      </c>
      <c r="AZ697" s="924">
        <v>28.54</v>
      </c>
      <c r="BA697" s="924">
        <v>-8.18</v>
      </c>
      <c r="BB697" s="924">
        <v>-1.39</v>
      </c>
      <c r="BC697" s="924">
        <v>4.01</v>
      </c>
      <c r="BE697" s="666">
        <v>1969</v>
      </c>
      <c r="BF697" s="948" t="e">
        <f>#VALUE!</f>
        <v>#VALUE!</v>
      </c>
      <c r="BG697" s="933">
        <v>7.6</v>
      </c>
    </row>
    <row r="698" spans="1:59" ht="11.25" customHeight="1" x14ac:dyDescent="0.2">
      <c r="A698" s="537" t="s">
        <v>1701</v>
      </c>
      <c r="B698" s="927" t="s">
        <v>1702</v>
      </c>
      <c r="C698" s="994" t="s">
        <v>112</v>
      </c>
      <c r="D698" s="994" t="s">
        <v>4359</v>
      </c>
      <c r="E698" s="794">
        <v>9</v>
      </c>
      <c r="F698" s="526">
        <v>468</v>
      </c>
      <c r="G698" s="526" t="s">
        <v>106</v>
      </c>
      <c r="H698" s="526" t="s">
        <v>106</v>
      </c>
      <c r="I698" s="918">
        <v>14.55</v>
      </c>
      <c r="J698" s="704">
        <f t="shared" si="172"/>
        <v>3.9862542955326457</v>
      </c>
      <c r="K698" s="929">
        <v>0.14499999999999999</v>
      </c>
      <c r="L698" s="641">
        <v>4</v>
      </c>
      <c r="M698" s="695">
        <f t="shared" si="173"/>
        <v>0.57999999999999996</v>
      </c>
      <c r="N698" s="923" t="s">
        <v>241</v>
      </c>
      <c r="O698" s="797">
        <v>0.13500000000000001</v>
      </c>
      <c r="P698" s="917">
        <v>43552</v>
      </c>
      <c r="Q698" s="917">
        <v>43567</v>
      </c>
      <c r="R698" s="695">
        <f t="shared" si="174"/>
        <v>7.4074074074073932</v>
      </c>
      <c r="S698" s="761">
        <f>IF(INDEX(Historical!$D$7:$D$1439,MATCH(B698,Historical!$B$7:$B$1446,0))=0,"n/a",(INDEX(Historical!$C$7:$C$1439,MATCH(B698,Historical!$B$7:$B$1446,0))/INDEX(Historical!$D$7:$D$1439,MATCH(B698,Historical!$B$7:$B$1446,0))-1)*100)</f>
        <v>5.9701492537313383</v>
      </c>
      <c r="T698" s="761">
        <f>IF(INDEX(Historical!$F$7:$F$1432,MATCH(B698,Historical!$B$7:$B$1446,0))=0,"n/a",((INDEX(Historical!$C$7:$C$1439,MATCH(B698,Historical!$B$7:$B$1446,0))/INDEX(Historical!$F$7:$F$1432,MATCH(B698,Historical!$B$7:$B$1446,0)))^(1/3)-1)*100)</f>
        <v>6.3658248576630827</v>
      </c>
      <c r="U698" s="761">
        <f>IF(INDEX(Historical!$H$7:$H$1432,MATCH(B698,Historical!$B$7:$B$1446,0))=0,"n/a",((INDEX(Historical!$C$7:$C$1439,MATCH(B698,Historical!$B$7:$B$1446,0))/INDEX(Historical!$H$7:$H$1432,MATCH(B698,Historical!$B$7:$B$1446,0)))^(1/5)-1)*100)</f>
        <v>6.4267992326247247</v>
      </c>
      <c r="V698" s="761">
        <f>IF(INDEX(Historical!$O$7:$O$1432,MATCH(B698,Historical!$B$7:$B$1446,0))=0,"n/a",((INDEX(Historical!$C$7:$C$1439,MATCH(B698,Historical!$B$7:$B$1446,0))/INDEX(Historical!$O$7:$O$1432,MATCH(B698,Historical!$B$7:$B$1446,0)))^(1/10)-1)*100)</f>
        <v>-1.1863739999355749</v>
      </c>
      <c r="W698" s="762" t="str">
        <f t="shared" si="175"/>
        <v>n/a</v>
      </c>
      <c r="X698" s="763">
        <f t="shared" si="176"/>
        <v>0.25402368508398121</v>
      </c>
      <c r="Y698" s="927"/>
      <c r="Z698" s="704">
        <f t="shared" si="177"/>
        <v>57.42574257425742</v>
      </c>
      <c r="AA698" s="937">
        <f t="shared" si="178"/>
        <v>14.405940594059407</v>
      </c>
      <c r="AB698" s="641">
        <v>2</v>
      </c>
      <c r="AC698" s="918">
        <v>1.01</v>
      </c>
      <c r="AD698" s="918">
        <v>1.44</v>
      </c>
      <c r="AE698" s="918">
        <v>0.55000000000000004</v>
      </c>
      <c r="AF698" s="918">
        <v>1.99</v>
      </c>
      <c r="AG698" s="918">
        <v>10.9</v>
      </c>
      <c r="AH698" s="918">
        <v>-11</v>
      </c>
      <c r="AI698" s="918">
        <v>13.38</v>
      </c>
      <c r="AJ698" s="918">
        <v>25.3</v>
      </c>
      <c r="AK698" s="918">
        <v>10</v>
      </c>
      <c r="AL698" s="930">
        <v>1760</v>
      </c>
      <c r="AM698" s="924">
        <v>2.5</v>
      </c>
      <c r="AN698" s="918">
        <v>0.38</v>
      </c>
      <c r="AO698" s="804">
        <f t="shared" si="179"/>
        <v>-3.9928870659020372</v>
      </c>
      <c r="AP698" s="805">
        <f t="shared" si="180"/>
        <v>10.41305352815737</v>
      </c>
      <c r="AQ698" s="938">
        <f t="shared" si="181"/>
        <v>12.87716387920339</v>
      </c>
      <c r="AR698" s="704">
        <f>INDEX(Historical!$C$7:$C$1439,MATCH(B698,Historical!$B$7:$B$1446,0))*IF(AH698="n/a",1.03,IF(AH698&lt;0,1.01,IF(AH698&gt;10,1.1,(1+AH698/100))))</f>
        <v>0.537825</v>
      </c>
      <c r="AS698" s="937">
        <f t="shared" si="182"/>
        <v>0.59160750000000006</v>
      </c>
      <c r="AT698" s="937">
        <f t="shared" si="188"/>
        <v>0.65076825000000016</v>
      </c>
      <c r="AU698" s="937">
        <f t="shared" si="188"/>
        <v>0.71584507500000027</v>
      </c>
      <c r="AV698" s="937">
        <f t="shared" si="188"/>
        <v>0.78742958250000039</v>
      </c>
      <c r="AW698" s="704">
        <f t="shared" si="184"/>
        <v>3.283475407500001</v>
      </c>
      <c r="AX698" s="812">
        <f t="shared" si="185"/>
        <v>22.566841288659802</v>
      </c>
      <c r="AY698" s="997">
        <v>1.25</v>
      </c>
      <c r="AZ698" s="924">
        <v>11.07</v>
      </c>
      <c r="BA698" s="924">
        <v>-24.81</v>
      </c>
      <c r="BB698" s="924">
        <v>-13.350000000000001</v>
      </c>
      <c r="BC698" s="924">
        <v>-7.6300000000000008</v>
      </c>
      <c r="BE698" s="666">
        <v>2011</v>
      </c>
      <c r="BF698" s="948" t="e">
        <f>#VALUE!</f>
        <v>#VALUE!</v>
      </c>
      <c r="BG698" s="933">
        <v>4.8</v>
      </c>
    </row>
    <row r="699" spans="1:59" ht="11.25" customHeight="1" x14ac:dyDescent="0.2">
      <c r="A699" s="611" t="s">
        <v>1650</v>
      </c>
      <c r="B699" s="927" t="s">
        <v>1651</v>
      </c>
      <c r="C699" s="994" t="s">
        <v>247</v>
      </c>
      <c r="D699" s="994" t="s">
        <v>4354</v>
      </c>
      <c r="E699" s="794">
        <v>7</v>
      </c>
      <c r="F699" s="526">
        <v>614</v>
      </c>
      <c r="G699" s="526" t="s">
        <v>106</v>
      </c>
      <c r="H699" s="526" t="s">
        <v>106</v>
      </c>
      <c r="I699" s="926">
        <v>34.03</v>
      </c>
      <c r="J699" s="704">
        <f t="shared" si="172"/>
        <v>0.94034675286511893</v>
      </c>
      <c r="K699" s="929">
        <v>0.08</v>
      </c>
      <c r="L699" s="641">
        <v>4</v>
      </c>
      <c r="M699" s="695">
        <f t="shared" si="173"/>
        <v>0.32</v>
      </c>
      <c r="N699" s="923" t="s">
        <v>572</v>
      </c>
      <c r="O699" s="797">
        <v>7.4999999999999997E-2</v>
      </c>
      <c r="P699" s="917">
        <v>43287</v>
      </c>
      <c r="Q699" s="917">
        <v>43304</v>
      </c>
      <c r="R699" s="695">
        <f t="shared" si="174"/>
        <v>6.6666666666666732</v>
      </c>
      <c r="S699" s="761">
        <f>IF(INDEX(Historical!$D$7:$D$1439,MATCH(B699,Historical!$B$7:$B$1446,0))=0,"n/a",(INDEX(Historical!$C$7:$C$1439,MATCH(B699,Historical!$B$7:$B$1446,0))/INDEX(Historical!$D$7:$D$1439,MATCH(B699,Historical!$B$7:$B$1446,0))-1)*100)</f>
        <v>6.8965517241379226</v>
      </c>
      <c r="T699" s="761">
        <f>IF(INDEX(Historical!$F$7:$F$1432,MATCH(B699,Historical!$B$7:$B$1446,0))=0,"n/a",((INDEX(Historical!$C$7:$C$1439,MATCH(B699,Historical!$B$7:$B$1446,0))/INDEX(Historical!$F$7:$F$1432,MATCH(B699,Historical!$B$7:$B$1446,0)))^(1/3)-1)*100)</f>
        <v>7.4337070988966358</v>
      </c>
      <c r="U699" s="761">
        <f>IF(INDEX(Historical!$H$7:$H$1432,MATCH(B699,Historical!$B$7:$B$1446,0))=0,"n/a",((INDEX(Historical!$C$7:$C$1439,MATCH(B699,Historical!$B$7:$B$1446,0))/INDEX(Historical!$H$7:$H$1432,MATCH(B699,Historical!$B$7:$B$1446,0)))^(1/5)-1)*100)</f>
        <v>6.1516554805442381</v>
      </c>
      <c r="V699" s="761" t="str">
        <f>IF(INDEX(Historical!$O$7:$O$1432,MATCH(B699,Historical!$B$7:$B$1446,0))=0,"n/a",((INDEX(Historical!$C$7:$C$1439,MATCH(B699,Historical!$B$7:$B$1446,0))/INDEX(Historical!$O$7:$O$1432,MATCH(B699,Historical!$B$7:$B$1446,0)))^(1/10)-1)*100)</f>
        <v>n/a</v>
      </c>
      <c r="W699" s="762" t="str">
        <f t="shared" si="175"/>
        <v>n/a</v>
      </c>
      <c r="X699" s="763" t="str">
        <f t="shared" si="176"/>
        <v>n/a</v>
      </c>
      <c r="Y699" s="927"/>
      <c r="Z699" s="704">
        <f t="shared" si="177"/>
        <v>13.389121338912133</v>
      </c>
      <c r="AA699" s="937">
        <f t="shared" si="178"/>
        <v>14.238493723849372</v>
      </c>
      <c r="AB699" s="641">
        <v>1</v>
      </c>
      <c r="AC699" s="918">
        <v>2.39</v>
      </c>
      <c r="AD699" s="918">
        <v>1.42</v>
      </c>
      <c r="AE699" s="918">
        <v>0.52</v>
      </c>
      <c r="AF699" s="918">
        <v>1.66</v>
      </c>
      <c r="AG699" s="918">
        <v>10.7</v>
      </c>
      <c r="AH699" s="918">
        <v>11.3</v>
      </c>
      <c r="AI699" s="918">
        <v>10.290000000000001</v>
      </c>
      <c r="AJ699" s="918">
        <v>-0.2</v>
      </c>
      <c r="AK699" s="918">
        <v>10</v>
      </c>
      <c r="AL699" s="930">
        <v>543.12</v>
      </c>
      <c r="AM699" s="924">
        <v>0.1</v>
      </c>
      <c r="AN699" s="918">
        <v>0</v>
      </c>
      <c r="AO699" s="804">
        <f t="shared" si="179"/>
        <v>-7.146491490440015</v>
      </c>
      <c r="AP699" s="805">
        <f t="shared" si="180"/>
        <v>7.0920022334093566</v>
      </c>
      <c r="AQ699" s="938">
        <f t="shared" si="181"/>
        <v>2.4931424949221848</v>
      </c>
      <c r="AR699" s="704">
        <f>INDEX(Historical!$C$7:$C$1439,MATCH(B699,Historical!$B$7:$B$1446,0))*IF(AH699="n/a",1.03,IF(AH699&lt;0,1.01,IF(AH699&gt;10,1.1,(1+AH699/100))))</f>
        <v>0.34100000000000003</v>
      </c>
      <c r="AS699" s="937">
        <f t="shared" si="182"/>
        <v>0.37510000000000004</v>
      </c>
      <c r="AT699" s="937">
        <f t="shared" si="188"/>
        <v>0.41261000000000009</v>
      </c>
      <c r="AU699" s="937">
        <f t="shared" si="188"/>
        <v>0.45387100000000014</v>
      </c>
      <c r="AV699" s="937">
        <f t="shared" si="188"/>
        <v>0.4992581000000002</v>
      </c>
      <c r="AW699" s="704">
        <f t="shared" si="184"/>
        <v>2.0818391000000003</v>
      </c>
      <c r="AX699" s="812">
        <f t="shared" si="185"/>
        <v>6.1176582427270061</v>
      </c>
      <c r="AY699" s="997">
        <v>0.74</v>
      </c>
      <c r="AZ699" s="924">
        <v>53.22</v>
      </c>
      <c r="BA699" s="924">
        <v>-24.38</v>
      </c>
      <c r="BB699" s="924">
        <v>-5.94</v>
      </c>
      <c r="BC699" s="924">
        <v>-5.7700000000000005</v>
      </c>
      <c r="BE699" s="666">
        <v>2012</v>
      </c>
      <c r="BF699" s="948" t="e">
        <f>#VALUE!</f>
        <v>#VALUE!</v>
      </c>
      <c r="BG699" s="933">
        <v>7.3999999999999995</v>
      </c>
    </row>
    <row r="700" spans="1:59" ht="11.25" customHeight="1" x14ac:dyDescent="0.2">
      <c r="A700" s="611" t="s">
        <v>332</v>
      </c>
      <c r="B700" s="927" t="s">
        <v>333</v>
      </c>
      <c r="C700" s="994" t="s">
        <v>108</v>
      </c>
      <c r="D700" s="994" t="s">
        <v>4372</v>
      </c>
      <c r="E700" s="794">
        <v>28</v>
      </c>
      <c r="F700" s="526">
        <v>98</v>
      </c>
      <c r="G700" s="526" t="s">
        <v>106</v>
      </c>
      <c r="H700" s="526" t="s">
        <v>106</v>
      </c>
      <c r="I700" s="918">
        <v>52.25</v>
      </c>
      <c r="J700" s="704">
        <f t="shared" si="172"/>
        <v>1.2631578947368423</v>
      </c>
      <c r="K700" s="935">
        <v>0.33</v>
      </c>
      <c r="L700" s="641">
        <v>2</v>
      </c>
      <c r="M700" s="695">
        <f t="shared" si="173"/>
        <v>0.66</v>
      </c>
      <c r="N700" s="923" t="s">
        <v>334</v>
      </c>
      <c r="O700" s="798">
        <v>0.3</v>
      </c>
      <c r="P700" s="917">
        <v>43460</v>
      </c>
      <c r="Q700" s="917">
        <v>43473</v>
      </c>
      <c r="R700" s="695">
        <f t="shared" si="174"/>
        <v>10.000000000000009</v>
      </c>
      <c r="S700" s="761">
        <f>IF(INDEX(Historical!$D$7:$D$1439,MATCH(B700,Historical!$B$7:$B$1446,0))=0,"n/a",(INDEX(Historical!$C$7:$C$1439,MATCH(B700,Historical!$B$7:$B$1446,0))/INDEX(Historical!$D$7:$D$1439,MATCH(B700,Historical!$B$7:$B$1446,0))-1)*100)</f>
        <v>3.4482758620689724</v>
      </c>
      <c r="T700" s="761">
        <f>IF(INDEX(Historical!$F$7:$F$1432,MATCH(B700,Historical!$B$7:$B$1446,0))=0,"n/a",((INDEX(Historical!$C$7:$C$1439,MATCH(B700,Historical!$B$7:$B$1446,0))/INDEX(Historical!$F$7:$F$1432,MATCH(B700,Historical!$B$7:$B$1446,0)))^(1/3)-1)*100)</f>
        <v>7.7217345015941907</v>
      </c>
      <c r="U700" s="761">
        <f>IF(INDEX(Historical!$H$7:$H$1432,MATCH(B700,Historical!$B$7:$B$1446,0))=0,"n/a",((INDEX(Historical!$C$7:$C$1439,MATCH(B700,Historical!$B$7:$B$1446,0))/INDEX(Historical!$H$7:$H$1432,MATCH(B700,Historical!$B$7:$B$1446,0)))^(1/5)-1)*100)</f>
        <v>11.382417860287909</v>
      </c>
      <c r="V700" s="761">
        <f>IF(INDEX(Historical!$O$7:$O$1432,MATCH(B700,Historical!$B$7:$B$1446,0))=0,"n/a",((INDEX(Historical!$C$7:$C$1439,MATCH(B700,Historical!$B$7:$B$1446,0))/INDEX(Historical!$O$7:$O$1432,MATCH(B700,Historical!$B$7:$B$1446,0)))^(1/10)-1)*100)</f>
        <v>14.869835499703509</v>
      </c>
      <c r="W700" s="762">
        <f t="shared" si="175"/>
        <v>0.76547032820335259</v>
      </c>
      <c r="X700" s="763">
        <f t="shared" si="176"/>
        <v>0.82481288842666001</v>
      </c>
      <c r="Y700" s="928"/>
      <c r="Z700" s="704">
        <f t="shared" si="177"/>
        <v>21.086261980830674</v>
      </c>
      <c r="AA700" s="937">
        <f t="shared" si="178"/>
        <v>16.693290734824281</v>
      </c>
      <c r="AB700" s="641">
        <v>12</v>
      </c>
      <c r="AC700" s="918">
        <v>3.13</v>
      </c>
      <c r="AD700" s="918">
        <v>1.39</v>
      </c>
      <c r="AE700" s="918">
        <v>5.13</v>
      </c>
      <c r="AF700" s="918">
        <v>5.09</v>
      </c>
      <c r="AG700" s="918">
        <v>31.5</v>
      </c>
      <c r="AH700" s="918">
        <v>29.599999999999998</v>
      </c>
      <c r="AI700" s="918">
        <v>13.530000000000001</v>
      </c>
      <c r="AJ700" s="918">
        <v>13.8</v>
      </c>
      <c r="AK700" s="918">
        <v>12</v>
      </c>
      <c r="AL700" s="930">
        <v>8330</v>
      </c>
      <c r="AM700" s="924">
        <v>6.9</v>
      </c>
      <c r="AN700" s="918">
        <v>0</v>
      </c>
      <c r="AO700" s="804">
        <f t="shared" si="179"/>
        <v>-4.0477149797995295</v>
      </c>
      <c r="AP700" s="805">
        <f t="shared" si="180"/>
        <v>12.645575755024751</v>
      </c>
      <c r="AQ700" s="938">
        <f t="shared" si="181"/>
        <v>94.329445175804011</v>
      </c>
      <c r="AR700" s="704">
        <f>INDEX(Historical!$C$7:$C$1439,MATCH(B700,Historical!$B$7:$B$1446,0))*IF(AH700="n/a",1.03,IF(AH700&lt;0,1.01,IF(AH700&gt;10,1.1,(1+AH700/100))))</f>
        <v>0.66</v>
      </c>
      <c r="AS700" s="937">
        <f t="shared" si="182"/>
        <v>0.72600000000000009</v>
      </c>
      <c r="AT700" s="937">
        <f t="shared" si="188"/>
        <v>0.7986000000000002</v>
      </c>
      <c r="AU700" s="937">
        <f t="shared" si="188"/>
        <v>0.87846000000000024</v>
      </c>
      <c r="AV700" s="937">
        <f t="shared" si="188"/>
        <v>0.96630600000000033</v>
      </c>
      <c r="AW700" s="704">
        <f t="shared" si="184"/>
        <v>4.0293660000000013</v>
      </c>
      <c r="AX700" s="812">
        <f t="shared" si="185"/>
        <v>7.7117052631578975</v>
      </c>
      <c r="AY700" s="997">
        <v>1.25</v>
      </c>
      <c r="AZ700" s="924">
        <v>23.61</v>
      </c>
      <c r="BA700" s="924">
        <v>-30.680000000000003</v>
      </c>
      <c r="BB700" s="924">
        <v>2.94</v>
      </c>
      <c r="BC700" s="924">
        <v>-6.15</v>
      </c>
      <c r="BE700" s="666">
        <v>1992</v>
      </c>
      <c r="BF700" s="948" t="e">
        <f>#VALUE!</f>
        <v>#VALUE!</v>
      </c>
      <c r="BG700" s="933">
        <v>26.3</v>
      </c>
    </row>
    <row r="701" spans="1:59" ht="11.25" customHeight="1" x14ac:dyDescent="0.2">
      <c r="A701" s="611" t="s">
        <v>1670</v>
      </c>
      <c r="B701" s="927" t="s">
        <v>1671</v>
      </c>
      <c r="C701" s="994" t="s">
        <v>108</v>
      </c>
      <c r="D701" s="994" t="s">
        <v>4376</v>
      </c>
      <c r="E701" s="794">
        <v>6</v>
      </c>
      <c r="F701" s="526">
        <v>716</v>
      </c>
      <c r="G701" s="526" t="s">
        <v>106</v>
      </c>
      <c r="H701" s="526" t="s">
        <v>106</v>
      </c>
      <c r="I701" s="926">
        <v>33.950000000000003</v>
      </c>
      <c r="J701" s="704">
        <f t="shared" si="172"/>
        <v>1.6494845360824744</v>
      </c>
      <c r="K701" s="929">
        <v>0.14000000000000001</v>
      </c>
      <c r="L701" s="641">
        <v>4</v>
      </c>
      <c r="M701" s="695">
        <f t="shared" si="173"/>
        <v>0.56000000000000005</v>
      </c>
      <c r="N701" s="923" t="s">
        <v>997</v>
      </c>
      <c r="O701" s="797">
        <v>0.12</v>
      </c>
      <c r="P701" s="660">
        <v>43229</v>
      </c>
      <c r="Q701" s="660">
        <v>43245</v>
      </c>
      <c r="R701" s="695">
        <f t="shared" si="174"/>
        <v>16.666666666666682</v>
      </c>
      <c r="S701" s="761">
        <f>IF(INDEX(Historical!$D$7:$D$1439,MATCH(B701,Historical!$B$7:$B$1446,0))=0,"n/a",(INDEX(Historical!$C$7:$C$1439,MATCH(B701,Historical!$B$7:$B$1446,0))/INDEX(Historical!$D$7:$D$1439,MATCH(B701,Historical!$B$7:$B$1446,0))-1)*100)</f>
        <v>35.000000000000007</v>
      </c>
      <c r="T701" s="761">
        <f>IF(INDEX(Historical!$F$7:$F$1432,MATCH(B701,Historical!$B$7:$B$1446,0))=0,"n/a",((INDEX(Historical!$C$7:$C$1439,MATCH(B701,Historical!$B$7:$B$1446,0))/INDEX(Historical!$F$7:$F$1432,MATCH(B701,Historical!$B$7:$B$1446,0)))^(1/3)-1)*100)</f>
        <v>32.909280794909158</v>
      </c>
      <c r="U701" s="761">
        <f>IF(INDEX(Historical!$H$7:$H$1432,MATCH(B701,Historical!$B$7:$B$1446,0))=0,"n/a",((INDEX(Historical!$C$7:$C$1439,MATCH(B701,Historical!$B$7:$B$1446,0))/INDEX(Historical!$H$7:$H$1432,MATCH(B701,Historical!$B$7:$B$1446,0)))^(1/5)-1)*100)</f>
        <v>29.19940099556333</v>
      </c>
      <c r="V701" s="761">
        <f>IF(INDEX(Historical!$O$7:$O$1432,MATCH(B701,Historical!$B$7:$B$1446,0))=0,"n/a",((INDEX(Historical!$C$7:$C$1439,MATCH(B701,Historical!$B$7:$B$1446,0))/INDEX(Historical!$O$7:$O$1432,MATCH(B701,Historical!$B$7:$B$1446,0)))^(1/10)-1)*100)</f>
        <v>16.23080652394242</v>
      </c>
      <c r="W701" s="762">
        <f t="shared" si="175"/>
        <v>1.7990110936564152</v>
      </c>
      <c r="X701" s="763">
        <f t="shared" si="176"/>
        <v>3.3181137494958333</v>
      </c>
      <c r="Y701" s="928"/>
      <c r="Z701" s="704">
        <f t="shared" si="177"/>
        <v>24.561403508771935</v>
      </c>
      <c r="AA701" s="937">
        <f t="shared" si="178"/>
        <v>14.890350877192985</v>
      </c>
      <c r="AB701" s="641">
        <v>12</v>
      </c>
      <c r="AC701" s="918">
        <v>2.2799999999999998</v>
      </c>
      <c r="AD701" s="918" t="s">
        <v>137</v>
      </c>
      <c r="AE701" s="918">
        <v>2.66</v>
      </c>
      <c r="AF701" s="918">
        <v>1.19</v>
      </c>
      <c r="AG701" s="918">
        <v>10.199999999999999</v>
      </c>
      <c r="AH701" s="918">
        <v>7.5</v>
      </c>
      <c r="AI701" s="918" t="s">
        <v>137</v>
      </c>
      <c r="AJ701" s="918">
        <v>8.7999999999999989</v>
      </c>
      <c r="AK701" s="918" t="s">
        <v>137</v>
      </c>
      <c r="AL701" s="930">
        <v>87.59</v>
      </c>
      <c r="AM701" s="924">
        <v>5.4</v>
      </c>
      <c r="AN701" s="918">
        <v>0</v>
      </c>
      <c r="AO701" s="804">
        <f t="shared" si="179"/>
        <v>15.958534654452821</v>
      </c>
      <c r="AP701" s="805">
        <f t="shared" si="180"/>
        <v>30.848885531645806</v>
      </c>
      <c r="AQ701" s="938">
        <f t="shared" si="181"/>
        <v>-11.256881221109371</v>
      </c>
      <c r="AR701" s="704">
        <f>INDEX(Historical!$C$7:$C$1439,MATCH(B701,Historical!$B$7:$B$1446,0))*IF(AH701="n/a",1.03,IF(AH701&lt;0,1.01,IF(AH701&gt;10,1.1,(1+AH701/100))))</f>
        <v>0.58050000000000002</v>
      </c>
      <c r="AS701" s="937">
        <f t="shared" si="182"/>
        <v>0.59791500000000009</v>
      </c>
      <c r="AT701" s="937">
        <f t="shared" si="188"/>
        <v>0.61585245000000011</v>
      </c>
      <c r="AU701" s="937">
        <f t="shared" si="188"/>
        <v>0.63432802350000017</v>
      </c>
      <c r="AV701" s="937">
        <f t="shared" si="188"/>
        <v>0.65335786420500019</v>
      </c>
      <c r="AW701" s="704">
        <f t="shared" si="184"/>
        <v>3.0819533377050008</v>
      </c>
      <c r="AX701" s="812">
        <f t="shared" si="185"/>
        <v>9.0779185204860102</v>
      </c>
      <c r="AY701" s="997">
        <v>0.49</v>
      </c>
      <c r="AZ701" s="924">
        <v>6.08</v>
      </c>
      <c r="BA701" s="924">
        <v>-16.93</v>
      </c>
      <c r="BB701" s="924">
        <v>-0.47000000000000003</v>
      </c>
      <c r="BC701" s="924">
        <v>-7.89</v>
      </c>
      <c r="BE701" s="666">
        <v>2013</v>
      </c>
      <c r="BF701" s="948" t="e">
        <f>#VALUE!</f>
        <v>#VALUE!</v>
      </c>
      <c r="BG701" s="933">
        <v>1</v>
      </c>
    </row>
    <row r="702" spans="1:59" ht="11.25" customHeight="1" x14ac:dyDescent="0.2">
      <c r="A702" s="630" t="s">
        <v>4096</v>
      </c>
      <c r="B702" s="927" t="s">
        <v>4097</v>
      </c>
      <c r="C702" s="994" t="s">
        <v>108</v>
      </c>
      <c r="D702" s="994" t="s">
        <v>4376</v>
      </c>
      <c r="E702" s="794">
        <v>6</v>
      </c>
      <c r="F702" s="526">
        <v>752</v>
      </c>
      <c r="G702" s="526" t="s">
        <v>106</v>
      </c>
      <c r="H702" s="526" t="s">
        <v>106</v>
      </c>
      <c r="I702" s="926">
        <v>33.76</v>
      </c>
      <c r="J702" s="704">
        <f t="shared" si="172"/>
        <v>1.7772511848341233</v>
      </c>
      <c r="K702" s="929">
        <v>0.15</v>
      </c>
      <c r="L702" s="641">
        <v>4</v>
      </c>
      <c r="M702" s="695">
        <f t="shared" si="173"/>
        <v>0.6</v>
      </c>
      <c r="N702" s="923" t="s">
        <v>241</v>
      </c>
      <c r="O702" s="797">
        <v>0.11</v>
      </c>
      <c r="P702" s="917">
        <v>43465</v>
      </c>
      <c r="Q702" s="917">
        <v>43476</v>
      </c>
      <c r="R702" s="695">
        <f t="shared" si="174"/>
        <v>36.36363636363636</v>
      </c>
      <c r="S702" s="761">
        <f>IF(INDEX(Historical!$D$7:$D$1439,MATCH(B702,Historical!$B$7:$B$1446,0))=0,"n/a",(INDEX(Historical!$C$7:$C$1439,MATCH(B702,Historical!$B$7:$B$1446,0))/INDEX(Historical!$D$7:$D$1439,MATCH(B702,Historical!$B$7:$B$1446,0))-1)*100)</f>
        <v>100</v>
      </c>
      <c r="T702" s="761">
        <f>IF(INDEX(Historical!$F$7:$F$1432,MATCH(B702,Historical!$B$7:$B$1446,0))=0,"n/a",((INDEX(Historical!$C$7:$C$1439,MATCH(B702,Historical!$B$7:$B$1446,0))/INDEX(Historical!$F$7:$F$1432,MATCH(B702,Historical!$B$7:$B$1446,0)))^(1/3)-1)*100)</f>
        <v>48.945911122607441</v>
      </c>
      <c r="U702" s="761" t="str">
        <f>IF(INDEX(Historical!$H$7:$H$1432,MATCH(B702,Historical!$B$7:$B$1446,0))=0,"n/a",((INDEX(Historical!$C$7:$C$1439,MATCH(B702,Historical!$B$7:$B$1446,0))/INDEX(Historical!$H$7:$H$1432,MATCH(B702,Historical!$B$7:$B$1446,0)))^(1/5)-1)*100)</f>
        <v>n/a</v>
      </c>
      <c r="V702" s="761" t="str">
        <f>IF(INDEX(Historical!$O$7:$O$1432,MATCH(B702,Historical!$B$7:$B$1446,0))=0,"n/a",((INDEX(Historical!$C$7:$C$1439,MATCH(B702,Historical!$B$7:$B$1446,0))/INDEX(Historical!$O$7:$O$1432,MATCH(B702,Historical!$B$7:$B$1446,0)))^(1/10)-1)*100)</f>
        <v>n/a</v>
      </c>
      <c r="W702" s="762" t="str">
        <f t="shared" si="175"/>
        <v>n/a</v>
      </c>
      <c r="X702" s="763" t="str">
        <f t="shared" si="176"/>
        <v>n/a</v>
      </c>
      <c r="Y702" s="718"/>
      <c r="Z702" s="704">
        <f t="shared" si="177"/>
        <v>23.255813953488371</v>
      </c>
      <c r="AA702" s="937">
        <f t="shared" si="178"/>
        <v>13.085271317829456</v>
      </c>
      <c r="AB702" s="641">
        <v>12</v>
      </c>
      <c r="AC702" s="918">
        <v>2.58</v>
      </c>
      <c r="AD702" s="918" t="s">
        <v>137</v>
      </c>
      <c r="AE702" s="918">
        <v>5.76</v>
      </c>
      <c r="AF702" s="918">
        <v>2.52</v>
      </c>
      <c r="AG702" s="918">
        <v>20.399999999999999</v>
      </c>
      <c r="AH702" s="918">
        <v>45.5</v>
      </c>
      <c r="AI702" s="918">
        <v>7.3599999999999994</v>
      </c>
      <c r="AJ702" s="918">
        <v>22.2</v>
      </c>
      <c r="AK702" s="918" t="s">
        <v>137</v>
      </c>
      <c r="AL702" s="930">
        <v>1880</v>
      </c>
      <c r="AM702" s="924">
        <v>8.6</v>
      </c>
      <c r="AN702" s="918">
        <v>0.09</v>
      </c>
      <c r="AO702" s="804" t="str">
        <f t="shared" si="179"/>
        <v>n/a</v>
      </c>
      <c r="AP702" s="805" t="str">
        <f t="shared" si="180"/>
        <v>n/a</v>
      </c>
      <c r="AQ702" s="938">
        <f t="shared" si="181"/>
        <v>21.059918536107514</v>
      </c>
      <c r="AR702" s="704">
        <f>INDEX(Historical!$C$7:$C$1439,MATCH(B702,Historical!$B$7:$B$1446,0))*IF(AH702="n/a",1.03,IF(AH702&lt;0,1.01,IF(AH702&gt;10,1.1,(1+AH702/100))))</f>
        <v>0.41800000000000004</v>
      </c>
      <c r="AS702" s="937">
        <f t="shared" si="182"/>
        <v>0.44876480000000002</v>
      </c>
      <c r="AT702" s="937">
        <f t="shared" si="188"/>
        <v>0.46222774400000005</v>
      </c>
      <c r="AU702" s="937">
        <f t="shared" si="188"/>
        <v>0.47609457632000007</v>
      </c>
      <c r="AV702" s="937">
        <f t="shared" si="188"/>
        <v>0.49037741360960008</v>
      </c>
      <c r="AW702" s="704">
        <f t="shared" si="184"/>
        <v>2.2954645339296</v>
      </c>
      <c r="AX702" s="812">
        <f t="shared" si="185"/>
        <v>6.7993617711184839</v>
      </c>
      <c r="AY702" s="997">
        <v>1.33</v>
      </c>
      <c r="AZ702" s="924">
        <v>12.91</v>
      </c>
      <c r="BA702" s="924">
        <v>-24.89</v>
      </c>
      <c r="BB702" s="924">
        <v>-1.66</v>
      </c>
      <c r="BC702" s="924">
        <v>-10.979999999999999</v>
      </c>
      <c r="BE702" s="666">
        <v>2014</v>
      </c>
      <c r="BF702" s="948" t="e">
        <f>#VALUE!</f>
        <v>#VALUE!</v>
      </c>
      <c r="BG702" s="933">
        <v>1.7999999999999998</v>
      </c>
    </row>
    <row r="703" spans="1:59" ht="11.25" customHeight="1" x14ac:dyDescent="0.2">
      <c r="A703" s="611" t="s">
        <v>1656</v>
      </c>
      <c r="B703" s="927" t="s">
        <v>1657</v>
      </c>
      <c r="C703" s="994" t="s">
        <v>108</v>
      </c>
      <c r="D703" s="994" t="s">
        <v>4376</v>
      </c>
      <c r="E703" s="794">
        <v>8</v>
      </c>
      <c r="F703" s="526">
        <v>582</v>
      </c>
      <c r="G703" s="526" t="s">
        <v>106</v>
      </c>
      <c r="H703" s="526" t="s">
        <v>106</v>
      </c>
      <c r="I703" s="926">
        <v>24.48</v>
      </c>
      <c r="J703" s="704">
        <f t="shared" si="172"/>
        <v>2.6143790849673203</v>
      </c>
      <c r="K703" s="929">
        <v>0.16</v>
      </c>
      <c r="L703" s="641">
        <v>4</v>
      </c>
      <c r="M703" s="695">
        <f t="shared" si="173"/>
        <v>0.64</v>
      </c>
      <c r="N703" s="923" t="s">
        <v>506</v>
      </c>
      <c r="O703" s="797">
        <v>0.15</v>
      </c>
      <c r="P703" s="917">
        <v>43538</v>
      </c>
      <c r="Q703" s="917">
        <v>43560</v>
      </c>
      <c r="R703" s="695">
        <f t="shared" si="174"/>
        <v>6.6666666666666732</v>
      </c>
      <c r="S703" s="761">
        <f>IF(INDEX(Historical!$D$7:$D$1439,MATCH(B703,Historical!$B$7:$B$1446,0))=0,"n/a",(INDEX(Historical!$C$7:$C$1439,MATCH(B703,Historical!$B$7:$B$1446,0))/INDEX(Historical!$D$7:$D$1439,MATCH(B703,Historical!$B$7:$B$1446,0))-1)*100)</f>
        <v>16.161616161616156</v>
      </c>
      <c r="T703" s="761">
        <f>IF(INDEX(Historical!$F$7:$F$1432,MATCH(B703,Historical!$B$7:$B$1446,0))=0,"n/a",((INDEX(Historical!$C$7:$C$1439,MATCH(B703,Historical!$B$7:$B$1446,0))/INDEX(Historical!$F$7:$F$1432,MATCH(B703,Historical!$B$7:$B$1446,0)))^(1/3)-1)*100)</f>
        <v>8.1148830028069838</v>
      </c>
      <c r="U703" s="761">
        <f>IF(INDEX(Historical!$H$7:$H$1432,MATCH(B703,Historical!$B$7:$B$1446,0))=0,"n/a",((INDEX(Historical!$C$7:$C$1439,MATCH(B703,Historical!$B$7:$B$1446,0))/INDEX(Historical!$H$7:$H$1432,MATCH(B703,Historical!$B$7:$B$1446,0)))^(1/5)-1)*100)</f>
        <v>6.7392015019275053</v>
      </c>
      <c r="V703" s="761">
        <f>IF(INDEX(Historical!$O$7:$O$1432,MATCH(B703,Historical!$B$7:$B$1446,0))=0,"n/a",((INDEX(Historical!$C$7:$C$1439,MATCH(B703,Historical!$B$7:$B$1446,0))/INDEX(Historical!$O$7:$O$1432,MATCH(B703,Historical!$B$7:$B$1446,0)))^(1/10)-1)*100)</f>
        <v>3.9585764212371366</v>
      </c>
      <c r="W703" s="762">
        <f t="shared" si="175"/>
        <v>1.7024305671535744</v>
      </c>
      <c r="X703" s="763">
        <f t="shared" si="176"/>
        <v>0.25240455063398892</v>
      </c>
      <c r="Y703" s="722"/>
      <c r="Z703" s="704">
        <f t="shared" si="177"/>
        <v>27.467811158798284</v>
      </c>
      <c r="AA703" s="937">
        <f t="shared" si="178"/>
        <v>10.506437768240342</v>
      </c>
      <c r="AB703" s="641">
        <v>12</v>
      </c>
      <c r="AC703" s="918">
        <v>2.33</v>
      </c>
      <c r="AD703" s="918">
        <v>2.1</v>
      </c>
      <c r="AE703" s="918">
        <v>3.5</v>
      </c>
      <c r="AF703" s="918">
        <v>1.01</v>
      </c>
      <c r="AG703" s="918">
        <v>9.9</v>
      </c>
      <c r="AH703" s="918">
        <v>99.3</v>
      </c>
      <c r="AI703" s="918">
        <v>7.6899999999999995</v>
      </c>
      <c r="AJ703" s="918">
        <v>26.700000000000003</v>
      </c>
      <c r="AK703" s="918">
        <v>5</v>
      </c>
      <c r="AL703" s="930">
        <v>2380</v>
      </c>
      <c r="AM703" s="924">
        <v>1.3</v>
      </c>
      <c r="AN703" s="918">
        <v>0.16</v>
      </c>
      <c r="AO703" s="804">
        <f t="shared" si="179"/>
        <v>-1.1528571813455173</v>
      </c>
      <c r="AP703" s="805">
        <f t="shared" si="180"/>
        <v>9.3535805868948252</v>
      </c>
      <c r="AQ703" s="938">
        <f t="shared" si="181"/>
        <v>-31.325236251111399</v>
      </c>
      <c r="AR703" s="704">
        <f>INDEX(Historical!$C$7:$C$1439,MATCH(B703,Historical!$B$7:$B$1446,0))*IF(AH703="n/a",1.03,IF(AH703&lt;0,1.01,IF(AH703&gt;10,1.1,(1+AH703/100))))</f>
        <v>0.63249999999999995</v>
      </c>
      <c r="AS703" s="937">
        <f t="shared" si="182"/>
        <v>0.68113924999999997</v>
      </c>
      <c r="AT703" s="937">
        <f t="shared" si="188"/>
        <v>0.71519621249999998</v>
      </c>
      <c r="AU703" s="937">
        <f t="shared" si="188"/>
        <v>0.75095602312499998</v>
      </c>
      <c r="AV703" s="937">
        <f t="shared" si="188"/>
        <v>0.78850382428124999</v>
      </c>
      <c r="AW703" s="704">
        <f t="shared" si="184"/>
        <v>3.56829530990625</v>
      </c>
      <c r="AX703" s="812">
        <f t="shared" si="185"/>
        <v>14.576369730009192</v>
      </c>
      <c r="AY703" s="997">
        <v>1.06</v>
      </c>
      <c r="AZ703" s="924">
        <v>8.129999999999999</v>
      </c>
      <c r="BA703" s="924">
        <v>-26.82</v>
      </c>
      <c r="BB703" s="924">
        <v>-4.8599999999999994</v>
      </c>
      <c r="BC703" s="924">
        <v>-12.73</v>
      </c>
      <c r="BE703" s="666">
        <v>2012</v>
      </c>
      <c r="BF703" s="948" t="e">
        <f>#VALUE!</f>
        <v>#VALUE!</v>
      </c>
      <c r="BG703" s="933">
        <v>1.3</v>
      </c>
    </row>
    <row r="704" spans="1:59" s="840" customFormat="1" ht="11.25" customHeight="1" x14ac:dyDescent="0.2">
      <c r="A704" s="819" t="s">
        <v>1680</v>
      </c>
      <c r="B704" s="848" t="s">
        <v>1681</v>
      </c>
      <c r="C704" s="994" t="s">
        <v>108</v>
      </c>
      <c r="D704" s="994" t="s">
        <v>4376</v>
      </c>
      <c r="E704" s="820">
        <v>7</v>
      </c>
      <c r="F704" s="526">
        <v>605</v>
      </c>
      <c r="G704" s="1151" t="s">
        <v>37</v>
      </c>
      <c r="H704" s="1151" t="s">
        <v>37</v>
      </c>
      <c r="I704" s="821">
        <v>20.63</v>
      </c>
      <c r="J704" s="822">
        <f t="shared" si="172"/>
        <v>2.3267086766844405</v>
      </c>
      <c r="K704" s="823">
        <v>0.12</v>
      </c>
      <c r="L704" s="824">
        <v>4</v>
      </c>
      <c r="M704" s="825">
        <f t="shared" si="173"/>
        <v>0.48</v>
      </c>
      <c r="N704" s="826" t="s">
        <v>595</v>
      </c>
      <c r="O704" s="827">
        <v>0.11</v>
      </c>
      <c r="P704" s="828">
        <v>43255</v>
      </c>
      <c r="Q704" s="828">
        <v>43266</v>
      </c>
      <c r="R704" s="825">
        <f t="shared" si="174"/>
        <v>9.0909090909090864</v>
      </c>
      <c r="S704" s="761">
        <f>IF(INDEX(Historical!$D$7:$D$1439,MATCH(B704,Historical!$B$7:$B$1446,0))=0,"n/a",(INDEX(Historical!$C$7:$C$1439,MATCH(B704,Historical!$B$7:$B$1446,0))/INDEX(Historical!$D$7:$D$1439,MATCH(B704,Historical!$B$7:$B$1446,0))-1)*100)</f>
        <v>6.8181818181818121</v>
      </c>
      <c r="T704" s="761">
        <f>IF(INDEX(Historical!$F$7:$F$1432,MATCH(B704,Historical!$B$7:$B$1446,0))=0,"n/a",((INDEX(Historical!$C$7:$C$1439,MATCH(B704,Historical!$B$7:$B$1446,0))/INDEX(Historical!$F$7:$F$1432,MATCH(B704,Historical!$B$7:$B$1446,0)))^(1/3)-1)*100)</f>
        <v>5.5227147245074937</v>
      </c>
      <c r="U704" s="761">
        <f>IF(INDEX(Historical!$H$7:$H$1432,MATCH(B704,Historical!$B$7:$B$1446,0))=0,"n/a",((INDEX(Historical!$C$7:$C$1439,MATCH(B704,Historical!$B$7:$B$1446,0))/INDEX(Historical!$H$7:$H$1432,MATCH(B704,Historical!$B$7:$B$1446,0)))^(1/5)-1)*100)</f>
        <v>18.635201558641533</v>
      </c>
      <c r="V704" s="761">
        <f>IF(INDEX(Historical!$O$7:$O$1432,MATCH(B704,Historical!$B$7:$B$1446,0))=0,"n/a",((INDEX(Historical!$C$7:$C$1439,MATCH(B704,Historical!$B$7:$B$1446,0))/INDEX(Historical!$O$7:$O$1432,MATCH(B704,Historical!$B$7:$B$1446,0)))^(1/10)-1)*100)</f>
        <v>-1.736781898395745</v>
      </c>
      <c r="W704" s="829" t="str">
        <f t="shared" si="175"/>
        <v>n/a</v>
      </c>
      <c r="X704" s="830">
        <f t="shared" si="176"/>
        <v>1.1026746484403274</v>
      </c>
      <c r="Y704" s="1025"/>
      <c r="Z704" s="822">
        <f t="shared" si="177"/>
        <v>26.086956521739129</v>
      </c>
      <c r="AA704" s="832">
        <f t="shared" si="178"/>
        <v>11.211956521739129</v>
      </c>
      <c r="AB704" s="824">
        <v>12</v>
      </c>
      <c r="AC704" s="833">
        <v>1.84</v>
      </c>
      <c r="AD704" s="833" t="s">
        <v>137</v>
      </c>
      <c r="AE704" s="833">
        <v>2.33</v>
      </c>
      <c r="AF704" s="833">
        <v>1.24</v>
      </c>
      <c r="AG704" s="833">
        <v>9.7000000000000011</v>
      </c>
      <c r="AH704" s="833">
        <v>4.8</v>
      </c>
      <c r="AI704" s="833" t="s">
        <v>137</v>
      </c>
      <c r="AJ704" s="833">
        <v>16.900000000000002</v>
      </c>
      <c r="AK704" s="833" t="s">
        <v>137</v>
      </c>
      <c r="AL704" s="834">
        <v>50.96</v>
      </c>
      <c r="AM704" s="835">
        <v>11.1</v>
      </c>
      <c r="AN704" s="833">
        <v>0</v>
      </c>
      <c r="AO704" s="836">
        <f t="shared" si="179"/>
        <v>9.7499537135868444</v>
      </c>
      <c r="AP704" s="837">
        <f t="shared" si="180"/>
        <v>20.961910235325973</v>
      </c>
      <c r="AQ704" s="838">
        <f t="shared" si="181"/>
        <v>-21.393169403510992</v>
      </c>
      <c r="AR704" s="704">
        <f>INDEX(Historical!$C$7:$C$1439,MATCH(B704,Historical!$B$7:$B$1446,0))*IF(AH704="n/a",1.03,IF(AH704&lt;0,1.01,IF(AH704&gt;10,1.1,(1+AH704/100))))</f>
        <v>0.49256</v>
      </c>
      <c r="AS704" s="832">
        <f t="shared" si="182"/>
        <v>0.50733680000000003</v>
      </c>
      <c r="AT704" s="832">
        <f t="shared" si="188"/>
        <v>0.5225569040000001</v>
      </c>
      <c r="AU704" s="832">
        <f t="shared" si="188"/>
        <v>0.53823361112000012</v>
      </c>
      <c r="AV704" s="832">
        <f t="shared" si="188"/>
        <v>0.55438061945360018</v>
      </c>
      <c r="AW704" s="822">
        <f t="shared" si="184"/>
        <v>2.6150679345736001</v>
      </c>
      <c r="AX704" s="839">
        <f t="shared" si="185"/>
        <v>12.676044278107613</v>
      </c>
      <c r="AY704" s="998">
        <v>0.25</v>
      </c>
      <c r="AZ704" s="835">
        <v>6.34</v>
      </c>
      <c r="BA704" s="835">
        <v>-20.78</v>
      </c>
      <c r="BB704" s="835">
        <v>-1.0999999999999999</v>
      </c>
      <c r="BC704" s="835">
        <v>-6.75</v>
      </c>
      <c r="BD704" s="964"/>
      <c r="BE704" s="666">
        <v>2012</v>
      </c>
      <c r="BF704" s="948" t="e">
        <f>#VALUE!</f>
        <v>#VALUE!</v>
      </c>
      <c r="BG704" s="895">
        <v>0.8</v>
      </c>
    </row>
    <row r="705" spans="1:59" ht="11.25" customHeight="1" x14ac:dyDescent="0.2">
      <c r="A705" s="630" t="s">
        <v>4287</v>
      </c>
      <c r="B705" s="927" t="s">
        <v>4244</v>
      </c>
      <c r="C705" s="994" t="s">
        <v>247</v>
      </c>
      <c r="D705" s="994" t="s">
        <v>4395</v>
      </c>
      <c r="E705" s="794">
        <v>5</v>
      </c>
      <c r="F705" s="526">
        <v>828</v>
      </c>
      <c r="G705" s="526" t="s">
        <v>106</v>
      </c>
      <c r="H705" s="526" t="s">
        <v>106</v>
      </c>
      <c r="I705" s="926">
        <v>16.62</v>
      </c>
      <c r="J705" s="704">
        <f t="shared" si="172"/>
        <v>2.4067388688327318</v>
      </c>
      <c r="K705" s="929">
        <v>0.1</v>
      </c>
      <c r="L705" s="641">
        <v>4</v>
      </c>
      <c r="M705" s="695">
        <f t="shared" si="173"/>
        <v>0.4</v>
      </c>
      <c r="N705" s="923" t="s">
        <v>517</v>
      </c>
      <c r="O705" s="797">
        <v>9.5000000000000001E-2</v>
      </c>
      <c r="P705" s="917">
        <v>43326</v>
      </c>
      <c r="Q705" s="917">
        <v>43341</v>
      </c>
      <c r="R705" s="695">
        <f t="shared" si="174"/>
        <v>5.2631578947368469</v>
      </c>
      <c r="S705" s="761">
        <f>IF(INDEX(Historical!$D$7:$D$1439,MATCH(B705,Historical!$B$7:$B$1446,0))=0,"n/a",(INDEX(Historical!$C$7:$C$1439,MATCH(B705,Historical!$B$7:$B$1446,0))/INDEX(Historical!$D$7:$D$1439,MATCH(B705,Historical!$B$7:$B$1446,0))-1)*100)</f>
        <v>6.8493150684931559</v>
      </c>
      <c r="T705" s="761">
        <f>IF(INDEX(Historical!$F$7:$F$1432,MATCH(B705,Historical!$B$7:$B$1446,0))=0,"n/a",((INDEX(Historical!$C$7:$C$1439,MATCH(B705,Historical!$B$7:$B$1446,0))/INDEX(Historical!$F$7:$F$1432,MATCH(B705,Historical!$B$7:$B$1446,0)))^(1/3)-1)*100)</f>
        <v>7.3786693294802586</v>
      </c>
      <c r="U705" s="761">
        <f>IF(INDEX(Historical!$H$7:$H$1432,MATCH(B705,Historical!$B$7:$B$1446,0))=0,"n/a",((INDEX(Historical!$C$7:$C$1439,MATCH(B705,Historical!$B$7:$B$1446,0))/INDEX(Historical!$H$7:$H$1432,MATCH(B705,Historical!$B$7:$B$1446,0)))^(1/5)-1)*100)</f>
        <v>42.020869375702929</v>
      </c>
      <c r="V705" s="761">
        <f>IF(INDEX(Historical!$O$7:$O$1432,MATCH(B705,Historical!$B$7:$B$1446,0))=0,"n/a",((INDEX(Historical!$C$7:$C$1439,MATCH(B705,Historical!$B$7:$B$1446,0))/INDEX(Historical!$O$7:$O$1432,MATCH(B705,Historical!$B$7:$B$1446,0)))^(1/10)-1)*100)</f>
        <v>3.7456949716377919</v>
      </c>
      <c r="W705" s="762">
        <f t="shared" si="175"/>
        <v>11.218444025443281</v>
      </c>
      <c r="X705" s="763">
        <f t="shared" si="176"/>
        <v>2.2233264219948641</v>
      </c>
      <c r="Y705" s="715"/>
      <c r="Z705" s="704">
        <f t="shared" si="177"/>
        <v>36.363636363636367</v>
      </c>
      <c r="AA705" s="937">
        <f t="shared" si="178"/>
        <v>15.109090909090909</v>
      </c>
      <c r="AB705" s="641">
        <v>12</v>
      </c>
      <c r="AC705" s="918">
        <v>1.1000000000000001</v>
      </c>
      <c r="AD705" s="918" t="s">
        <v>137</v>
      </c>
      <c r="AE705" s="918">
        <v>0.77</v>
      </c>
      <c r="AF705" s="918">
        <v>1.65</v>
      </c>
      <c r="AG705" s="918">
        <v>11.600000000000001</v>
      </c>
      <c r="AH705" s="918">
        <v>-12.9</v>
      </c>
      <c r="AI705" s="918">
        <v>26.150000000000002</v>
      </c>
      <c r="AJ705" s="918">
        <v>18.899999999999999</v>
      </c>
      <c r="AK705" s="918" t="s">
        <v>137</v>
      </c>
      <c r="AL705" s="930">
        <v>265.26</v>
      </c>
      <c r="AM705" s="924">
        <v>9.3000000000000007</v>
      </c>
      <c r="AN705" s="918">
        <v>0.78</v>
      </c>
      <c r="AO705" s="804">
        <f t="shared" si="179"/>
        <v>29.318517335444753</v>
      </c>
      <c r="AP705" s="805">
        <f t="shared" si="180"/>
        <v>44.427608244535662</v>
      </c>
      <c r="AQ705" s="938">
        <f t="shared" si="181"/>
        <v>5.2615789355261233</v>
      </c>
      <c r="AR705" s="704">
        <f>INDEX(Historical!$C$7:$C$1439,MATCH(B705,Historical!$B$7:$B$1446,0))*IF(AH705="n/a",1.03,IF(AH705&lt;0,1.01,IF(AH705&gt;10,1.1,(1+AH705/100))))</f>
        <v>0.39390000000000003</v>
      </c>
      <c r="AS705" s="937">
        <f t="shared" si="182"/>
        <v>0.43329000000000006</v>
      </c>
      <c r="AT705" s="937">
        <f t="shared" si="188"/>
        <v>0.44628870000000009</v>
      </c>
      <c r="AU705" s="937">
        <f t="shared" si="188"/>
        <v>0.45967736100000012</v>
      </c>
      <c r="AV705" s="937">
        <f t="shared" si="188"/>
        <v>0.47346768183000015</v>
      </c>
      <c r="AW705" s="704">
        <f t="shared" si="184"/>
        <v>2.2066237428300006</v>
      </c>
      <c r="AX705" s="812">
        <f t="shared" si="185"/>
        <v>13.276917826895311</v>
      </c>
      <c r="AY705" s="997">
        <v>-0.24</v>
      </c>
      <c r="AZ705" s="924">
        <v>10.73</v>
      </c>
      <c r="BA705" s="924">
        <v>-40.19</v>
      </c>
      <c r="BB705" s="924">
        <v>-2.8400000000000003</v>
      </c>
      <c r="BC705" s="924">
        <v>-10.52</v>
      </c>
      <c r="BE705" s="666">
        <v>2014</v>
      </c>
      <c r="BF705" s="948" t="e">
        <f>#VALUE!</f>
        <v>#VALUE!</v>
      </c>
      <c r="BG705" s="933">
        <v>5.5</v>
      </c>
    </row>
    <row r="706" spans="1:59" ht="11.25" customHeight="1" x14ac:dyDescent="0.2">
      <c r="A706" s="611" t="s">
        <v>1693</v>
      </c>
      <c r="B706" s="927" t="s">
        <v>1694</v>
      </c>
      <c r="C706" s="994" t="s">
        <v>131</v>
      </c>
      <c r="D706" s="994" t="s">
        <v>4377</v>
      </c>
      <c r="E706" s="794">
        <v>6</v>
      </c>
      <c r="F706" s="526">
        <v>715</v>
      </c>
      <c r="G706" s="526" t="s">
        <v>106</v>
      </c>
      <c r="H706" s="526" t="s">
        <v>106</v>
      </c>
      <c r="I706" s="926">
        <v>9.6</v>
      </c>
      <c r="J706" s="704">
        <f t="shared" si="172"/>
        <v>4.895833333333333</v>
      </c>
      <c r="K706" s="929">
        <v>0.11749999999999999</v>
      </c>
      <c r="L706" s="641">
        <v>4</v>
      </c>
      <c r="M706" s="695">
        <f t="shared" si="173"/>
        <v>0.47</v>
      </c>
      <c r="N706" s="923" t="s">
        <v>567</v>
      </c>
      <c r="O706" s="797">
        <v>0.11</v>
      </c>
      <c r="P706" s="660">
        <v>43216</v>
      </c>
      <c r="Q706" s="660">
        <v>43227</v>
      </c>
      <c r="R706" s="695">
        <f t="shared" si="174"/>
        <v>6.8181818181818121</v>
      </c>
      <c r="S706" s="761">
        <f>IF(INDEX(Historical!$D$7:$D$1439,MATCH(B706,Historical!$B$7:$B$1446,0))=0,"n/a",(INDEX(Historical!$C$7:$C$1439,MATCH(B706,Historical!$B$7:$B$1446,0))/INDEX(Historical!$D$7:$D$1439,MATCH(B706,Historical!$B$7:$B$1446,0))-1)*100)</f>
        <v>6.9364161849710948</v>
      </c>
      <c r="T706" s="761">
        <f>IF(INDEX(Historical!$F$7:$F$1432,MATCH(B706,Historical!$B$7:$B$1446,0))=0,"n/a",((INDEX(Historical!$C$7:$C$1439,MATCH(B706,Historical!$B$7:$B$1446,0))/INDEX(Historical!$F$7:$F$1432,MATCH(B706,Historical!$B$7:$B$1446,0)))^(1/3)-1)*100)</f>
        <v>7.4802051385038482</v>
      </c>
      <c r="U706" s="761">
        <f>IF(INDEX(Historical!$H$7:$H$1432,MATCH(B706,Historical!$B$7:$B$1446,0))=0,"n/a",((INDEX(Historical!$C$7:$C$1439,MATCH(B706,Historical!$B$7:$B$1446,0))/INDEX(Historical!$H$7:$H$1432,MATCH(B706,Historical!$B$7:$B$1446,0)))^(1/5)-1)*100)</f>
        <v>7.3113541506014013</v>
      </c>
      <c r="V706" s="761" t="str">
        <f>IF(INDEX(Historical!$O$7:$O$1432,MATCH(B706,Historical!$B$7:$B$1446,0))=0,"n/a",((INDEX(Historical!$C$7:$C$1439,MATCH(B706,Historical!$B$7:$B$1446,0))/INDEX(Historical!$O$7:$O$1432,MATCH(B706,Historical!$B$7:$B$1446,0)))^(1/10)-1)*100)</f>
        <v>n/a</v>
      </c>
      <c r="W706" s="762" t="str">
        <f t="shared" si="175"/>
        <v>n/a</v>
      </c>
      <c r="X706" s="763">
        <f t="shared" si="176"/>
        <v>1.107780931909303</v>
      </c>
      <c r="Y706" s="928"/>
      <c r="Z706" s="704">
        <f t="shared" si="177"/>
        <v>100</v>
      </c>
      <c r="AA706" s="937">
        <f t="shared" si="178"/>
        <v>20.425531914893618</v>
      </c>
      <c r="AB706" s="641">
        <v>9</v>
      </c>
      <c r="AC706" s="918">
        <v>0.47</v>
      </c>
      <c r="AD706" s="918" t="s">
        <v>137</v>
      </c>
      <c r="AE706" s="918">
        <v>0.28000000000000003</v>
      </c>
      <c r="AF706" s="918">
        <v>1.64</v>
      </c>
      <c r="AG706" s="918" t="s">
        <v>137</v>
      </c>
      <c r="AH706" s="918">
        <v>44</v>
      </c>
      <c r="AI706" s="918" t="s">
        <v>137</v>
      </c>
      <c r="AJ706" s="918">
        <v>6.6000000000000005</v>
      </c>
      <c r="AK706" s="918" t="s">
        <v>137</v>
      </c>
      <c r="AL706" s="930">
        <v>503.04</v>
      </c>
      <c r="AM706" s="924">
        <v>7.82</v>
      </c>
      <c r="AN706" s="918">
        <v>0.62</v>
      </c>
      <c r="AO706" s="804">
        <f t="shared" si="179"/>
        <v>-8.2183444309588829</v>
      </c>
      <c r="AP706" s="805">
        <f t="shared" si="180"/>
        <v>12.207187483934735</v>
      </c>
      <c r="AQ706" s="938">
        <f t="shared" si="181"/>
        <v>22.016159841274074</v>
      </c>
      <c r="AR706" s="704">
        <f>INDEX(Historical!$C$7:$C$1439,MATCH(B706,Historical!$B$7:$B$1446,0))*IF(AH706="n/a",1.03,IF(AH706&lt;0,1.01,IF(AH706&gt;10,1.1,(1+AH706/100))))</f>
        <v>0.50875000000000004</v>
      </c>
      <c r="AS706" s="937">
        <f t="shared" si="182"/>
        <v>0.5240125000000001</v>
      </c>
      <c r="AT706" s="937">
        <f t="shared" si="188"/>
        <v>0.53973287500000011</v>
      </c>
      <c r="AU706" s="937">
        <f t="shared" si="188"/>
        <v>0.55592486125000018</v>
      </c>
      <c r="AV706" s="937">
        <f t="shared" si="188"/>
        <v>0.57260260708750021</v>
      </c>
      <c r="AW706" s="704">
        <f t="shared" si="184"/>
        <v>2.7010228433375003</v>
      </c>
      <c r="AX706" s="812">
        <f t="shared" si="185"/>
        <v>28.135654618098965</v>
      </c>
      <c r="AY706" s="997">
        <v>0.21</v>
      </c>
      <c r="AZ706" s="924">
        <v>8.23</v>
      </c>
      <c r="BA706" s="924">
        <v>-4.95</v>
      </c>
      <c r="BB706" s="924">
        <v>0.61</v>
      </c>
      <c r="BC706" s="924">
        <v>6.9999999999999993E-2</v>
      </c>
      <c r="BE706" s="666">
        <v>2013</v>
      </c>
      <c r="BF706" s="948" t="e">
        <f>#VALUE!</f>
        <v>#VALUE!</v>
      </c>
      <c r="BG706" s="933" t="s">
        <v>137</v>
      </c>
    </row>
    <row r="707" spans="1:59" ht="11.25" customHeight="1" x14ac:dyDescent="0.2">
      <c r="A707" s="537" t="s">
        <v>1648</v>
      </c>
      <c r="B707" s="927" t="s">
        <v>1649</v>
      </c>
      <c r="C707" s="994" t="s">
        <v>4380</v>
      </c>
      <c r="D707" s="994" t="s">
        <v>4409</v>
      </c>
      <c r="E707" s="794">
        <v>6</v>
      </c>
      <c r="F707" s="526">
        <v>740</v>
      </c>
      <c r="G707" s="526" t="s">
        <v>106</v>
      </c>
      <c r="H707" s="526" t="s">
        <v>106</v>
      </c>
      <c r="I707" s="926">
        <v>44.36</v>
      </c>
      <c r="J707" s="704">
        <f t="shared" si="172"/>
        <v>0.60865644724977463</v>
      </c>
      <c r="K707" s="929">
        <v>0.27</v>
      </c>
      <c r="L707" s="641">
        <v>1</v>
      </c>
      <c r="M707" s="695">
        <f t="shared" si="173"/>
        <v>0.27</v>
      </c>
      <c r="N707" s="923" t="s">
        <v>172</v>
      </c>
      <c r="O707" s="797">
        <v>0.26</v>
      </c>
      <c r="P707" s="917">
        <v>43412</v>
      </c>
      <c r="Q707" s="917">
        <v>43434</v>
      </c>
      <c r="R707" s="695">
        <f t="shared" si="174"/>
        <v>3.8461538461538494</v>
      </c>
      <c r="S707" s="761">
        <f>IF(INDEX(Historical!$D$7:$D$1439,MATCH(B707,Historical!$B$7:$B$1446,0))=0,"n/a",(INDEX(Historical!$C$7:$C$1439,MATCH(B707,Historical!$B$7:$B$1446,0))/INDEX(Historical!$D$7:$D$1439,MATCH(B707,Historical!$B$7:$B$1446,0))-1)*100)</f>
        <v>3.8461538461538547</v>
      </c>
      <c r="T707" s="761">
        <f>IF(INDEX(Historical!$F$7:$F$1432,MATCH(B707,Historical!$B$7:$B$1446,0))=0,"n/a",((INDEX(Historical!$C$7:$C$1439,MATCH(B707,Historical!$B$7:$B$1446,0))/INDEX(Historical!$F$7:$F$1432,MATCH(B707,Historical!$B$7:$B$1446,0)))^(1/3)-1)*100)</f>
        <v>4.0041911525952045</v>
      </c>
      <c r="U707" s="761">
        <f>IF(INDEX(Historical!$H$7:$H$1432,MATCH(B707,Historical!$B$7:$B$1446,0))=0,"n/a",((INDEX(Historical!$C$7:$C$1439,MATCH(B707,Historical!$B$7:$B$1446,0))/INDEX(Historical!$H$7:$H$1432,MATCH(B707,Historical!$B$7:$B$1446,0)))^(1/5)-1)*100)</f>
        <v>8.4471771197698544</v>
      </c>
      <c r="V707" s="761">
        <f>IF(INDEX(Historical!$O$7:$O$1432,MATCH(B707,Historical!$B$7:$B$1446,0))=0,"n/a",((INDEX(Historical!$C$7:$C$1439,MATCH(B707,Historical!$B$7:$B$1446,0))/INDEX(Historical!$O$7:$O$1432,MATCH(B707,Historical!$B$7:$B$1446,0)))^(1/10)-1)*100)</f>
        <v>6.0540481614018704</v>
      </c>
      <c r="W707" s="762">
        <f t="shared" si="175"/>
        <v>1.3952940073429863</v>
      </c>
      <c r="X707" s="763">
        <f t="shared" si="176"/>
        <v>0.97093989882412124</v>
      </c>
      <c r="Y707" s="928"/>
      <c r="Z707" s="704">
        <f t="shared" si="177"/>
        <v>29.032258064516132</v>
      </c>
      <c r="AA707" s="937">
        <f t="shared" si="178"/>
        <v>47.698924731182792</v>
      </c>
      <c r="AB707" s="641">
        <v>12</v>
      </c>
      <c r="AC707" s="918">
        <v>0.93</v>
      </c>
      <c r="AD707" s="918">
        <v>1.95</v>
      </c>
      <c r="AE707" s="918">
        <v>3.58</v>
      </c>
      <c r="AF707" s="918">
        <v>4.97</v>
      </c>
      <c r="AG707" s="918">
        <v>10.9</v>
      </c>
      <c r="AH707" s="920">
        <v>-29.9</v>
      </c>
      <c r="AI707" s="920">
        <v>25.81</v>
      </c>
      <c r="AJ707" s="918">
        <v>8.6999999999999993</v>
      </c>
      <c r="AK707" s="918">
        <v>24.4</v>
      </c>
      <c r="AL707" s="930">
        <v>2260</v>
      </c>
      <c r="AM707" s="924">
        <v>1</v>
      </c>
      <c r="AN707" s="918">
        <v>1.74</v>
      </c>
      <c r="AO707" s="804">
        <f t="shared" si="179"/>
        <v>-38.643091164163167</v>
      </c>
      <c r="AP707" s="805">
        <f t="shared" si="180"/>
        <v>9.0558335670196293</v>
      </c>
      <c r="AQ707" s="938">
        <f t="shared" si="181"/>
        <v>224.59455456100477</v>
      </c>
      <c r="AR707" s="704">
        <f>INDEX(Historical!$C$7:$C$1439,MATCH(B707,Historical!$B$7:$B$1446,0))*IF(AH707="n/a",1.03,IF(AH707&lt;0,1.01,IF(AH707&gt;10,1.1,(1+AH707/100))))</f>
        <v>0.2727</v>
      </c>
      <c r="AS707" s="937">
        <f t="shared" si="182"/>
        <v>0.29997000000000001</v>
      </c>
      <c r="AT707" s="937">
        <f t="shared" ref="AT707:AV726" si="189">IF($AK707="n/a",1.03*AS707,IF($AK707&lt;0,1.01*AS707,IF($AK707&gt;10,1.1*AS707,(1+$AK707/100)*AS707)))</f>
        <v>0.32996700000000007</v>
      </c>
      <c r="AU707" s="937">
        <f t="shared" si="189"/>
        <v>0.36296370000000011</v>
      </c>
      <c r="AV707" s="937">
        <f t="shared" si="189"/>
        <v>0.39926007000000013</v>
      </c>
      <c r="AW707" s="704">
        <f t="shared" si="184"/>
        <v>1.6648607700000004</v>
      </c>
      <c r="AX707" s="812">
        <f t="shared" si="185"/>
        <v>3.7530675608656456</v>
      </c>
      <c r="AY707" s="997">
        <v>0.48</v>
      </c>
      <c r="AZ707" s="924">
        <v>48.24</v>
      </c>
      <c r="BA707" s="924">
        <v>-13.719999999999999</v>
      </c>
      <c r="BB707" s="924">
        <v>-5.34</v>
      </c>
      <c r="BC707" s="924">
        <v>8</v>
      </c>
      <c r="BE707" s="666">
        <v>2014</v>
      </c>
      <c r="BF707" s="948" t="e">
        <f>#VALUE!</f>
        <v>#VALUE!</v>
      </c>
      <c r="BG707" s="933">
        <v>3.2</v>
      </c>
    </row>
    <row r="708" spans="1:59" ht="11.25" customHeight="1" x14ac:dyDescent="0.2">
      <c r="A708" s="537" t="s">
        <v>336</v>
      </c>
      <c r="B708" s="927" t="s">
        <v>337</v>
      </c>
      <c r="C708" s="994" t="s">
        <v>123</v>
      </c>
      <c r="D708" s="994" t="s">
        <v>4208</v>
      </c>
      <c r="E708" s="794">
        <v>41</v>
      </c>
      <c r="F708" s="526">
        <v>65</v>
      </c>
      <c r="G708" s="526" t="s">
        <v>37</v>
      </c>
      <c r="H708" s="526" t="s">
        <v>37</v>
      </c>
      <c r="I708" s="918">
        <v>430.71</v>
      </c>
      <c r="J708" s="704">
        <f t="shared" si="172"/>
        <v>1.0494300109122148</v>
      </c>
      <c r="K708" s="929">
        <v>1.1299999999999999</v>
      </c>
      <c r="L708" s="641">
        <v>4</v>
      </c>
      <c r="M708" s="695">
        <f t="shared" si="173"/>
        <v>4.5199999999999996</v>
      </c>
      <c r="N708" s="923" t="s">
        <v>228</v>
      </c>
      <c r="O708" s="797">
        <v>0.86</v>
      </c>
      <c r="P708" s="917">
        <v>43518</v>
      </c>
      <c r="Q708" s="917">
        <v>43532</v>
      </c>
      <c r="R708" s="695">
        <f t="shared" si="174"/>
        <v>31.395348837209291</v>
      </c>
      <c r="S708" s="761">
        <f>IF(INDEX(Historical!$D$7:$D$1439,MATCH(B708,Historical!$B$7:$B$1446,0))=0,"n/a",(INDEX(Historical!$C$7:$C$1439,MATCH(B708,Historical!$B$7:$B$1446,0))/INDEX(Historical!$D$7:$D$1439,MATCH(B708,Historical!$B$7:$B$1446,0))-1)*100)</f>
        <v>1.1764705882352899</v>
      </c>
      <c r="T708" s="761">
        <f>IF(INDEX(Historical!$F$7:$F$1432,MATCH(B708,Historical!$B$7:$B$1446,0))=0,"n/a",((INDEX(Historical!$C$7:$C$1439,MATCH(B708,Historical!$B$7:$B$1446,0))/INDEX(Historical!$F$7:$F$1432,MATCH(B708,Historical!$B$7:$B$1446,0)))^(1/3)-1)*100)</f>
        <v>8.6778945682743025</v>
      </c>
      <c r="U708" s="761">
        <f>IF(INDEX(Historical!$H$7:$H$1432,MATCH(B708,Historical!$B$7:$B$1446,0))=0,"n/a",((INDEX(Historical!$C$7:$C$1439,MATCH(B708,Historical!$B$7:$B$1446,0))/INDEX(Historical!$H$7:$H$1432,MATCH(B708,Historical!$B$7:$B$1446,0)))^(1/5)-1)*100)</f>
        <v>11.456573996486764</v>
      </c>
      <c r="V708" s="761">
        <f>IF(INDEX(Historical!$O$7:$O$1432,MATCH(B708,Historical!$B$7:$B$1446,0))=0,"n/a",((INDEX(Historical!$C$7:$C$1439,MATCH(B708,Historical!$B$7:$B$1446,0))/INDEX(Historical!$O$7:$O$1432,MATCH(B708,Historical!$B$7:$B$1446,0)))^(1/10)-1)*100)</f>
        <v>9.4064788025759682</v>
      </c>
      <c r="W708" s="762">
        <f t="shared" si="175"/>
        <v>1.2179450182090854</v>
      </c>
      <c r="X708" s="763">
        <f t="shared" si="176"/>
        <v>1.2318896770415875</v>
      </c>
      <c r="Y708" s="927"/>
      <c r="Z708" s="704">
        <f t="shared" si="177"/>
        <v>39.066551426101981</v>
      </c>
      <c r="AA708" s="937">
        <f t="shared" si="178"/>
        <v>37.226447709593778</v>
      </c>
      <c r="AB708" s="641">
        <v>12</v>
      </c>
      <c r="AC708" s="918">
        <v>11.57</v>
      </c>
      <c r="AD708" s="918">
        <v>2.4700000000000002</v>
      </c>
      <c r="AE708" s="918">
        <v>2.35</v>
      </c>
      <c r="AF708" s="918">
        <v>10.69</v>
      </c>
      <c r="AG708" s="920">
        <v>29.299999999999997</v>
      </c>
      <c r="AH708" s="918">
        <v>-5.3</v>
      </c>
      <c r="AI708" s="918">
        <v>14.530000000000001</v>
      </c>
      <c r="AJ708" s="918">
        <v>9.3000000000000007</v>
      </c>
      <c r="AK708" s="918">
        <v>15.1</v>
      </c>
      <c r="AL708" s="930">
        <v>41140</v>
      </c>
      <c r="AM708" s="924">
        <v>0.2</v>
      </c>
      <c r="AN708" s="918">
        <v>2.5</v>
      </c>
      <c r="AO708" s="804">
        <f t="shared" si="179"/>
        <v>-24.7204437021948</v>
      </c>
      <c r="AP708" s="805">
        <f t="shared" si="180"/>
        <v>12.506004007398978</v>
      </c>
      <c r="AQ708" s="938">
        <f t="shared" si="181"/>
        <v>320.5555722377814</v>
      </c>
      <c r="AR708" s="704">
        <f>INDEX(Historical!$C$7:$C$1439,MATCH(B708,Historical!$B$7:$B$1446,0))*IF(AH708="n/a",1.03,IF(AH708&lt;0,1.01,IF(AH708&gt;10,1.1,(1+AH708/100))))</f>
        <v>3.4744000000000002</v>
      </c>
      <c r="AS708" s="937">
        <f t="shared" si="182"/>
        <v>3.8218400000000003</v>
      </c>
      <c r="AT708" s="937">
        <f t="shared" si="189"/>
        <v>4.2040240000000004</v>
      </c>
      <c r="AU708" s="937">
        <f t="shared" si="189"/>
        <v>4.6244264000000008</v>
      </c>
      <c r="AV708" s="937">
        <f t="shared" si="189"/>
        <v>5.0868690400000016</v>
      </c>
      <c r="AW708" s="704">
        <f t="shared" si="184"/>
        <v>21.211559440000002</v>
      </c>
      <c r="AX708" s="812">
        <f t="shared" si="185"/>
        <v>4.9247891713682064</v>
      </c>
      <c r="AY708" s="997">
        <v>1.26</v>
      </c>
      <c r="AZ708" s="924">
        <v>21.23</v>
      </c>
      <c r="BA708" s="924">
        <v>-10.199999999999999</v>
      </c>
      <c r="BB708" s="924">
        <v>2.0500000000000003</v>
      </c>
      <c r="BC708" s="924">
        <v>2.42</v>
      </c>
      <c r="BE708" s="666">
        <v>1979</v>
      </c>
      <c r="BF708" s="948" t="e">
        <f>#VALUE!</f>
        <v>#VALUE!</v>
      </c>
      <c r="BG708" s="933">
        <v>5.6000000000000005</v>
      </c>
    </row>
    <row r="709" spans="1:59" ht="11.25" customHeight="1" x14ac:dyDescent="0.2">
      <c r="A709" s="611" t="s">
        <v>1654</v>
      </c>
      <c r="B709" s="927" t="s">
        <v>1655</v>
      </c>
      <c r="C709" s="994" t="s">
        <v>247</v>
      </c>
      <c r="D709" s="994" t="s">
        <v>4354</v>
      </c>
      <c r="E709" s="794">
        <v>8</v>
      </c>
      <c r="F709" s="526">
        <v>500</v>
      </c>
      <c r="G709" s="526" t="s">
        <v>106</v>
      </c>
      <c r="H709" s="526" t="s">
        <v>106</v>
      </c>
      <c r="I709" s="926">
        <v>27.16</v>
      </c>
      <c r="J709" s="704">
        <f t="shared" si="172"/>
        <v>5.4491899852724597</v>
      </c>
      <c r="K709" s="929">
        <v>0.37</v>
      </c>
      <c r="L709" s="641">
        <v>4</v>
      </c>
      <c r="M709" s="695">
        <f t="shared" si="173"/>
        <v>1.48</v>
      </c>
      <c r="N709" s="923" t="s">
        <v>119</v>
      </c>
      <c r="O709" s="797">
        <v>0.31</v>
      </c>
      <c r="P709" s="660">
        <v>43223</v>
      </c>
      <c r="Q709" s="660">
        <v>43252</v>
      </c>
      <c r="R709" s="695">
        <f t="shared" si="174"/>
        <v>19.35483870967742</v>
      </c>
      <c r="S709" s="761">
        <f>IF(INDEX(Historical!$D$7:$D$1439,MATCH(B709,Historical!$B$7:$B$1446,0))=0,"n/a",(INDEX(Historical!$C$7:$C$1439,MATCH(B709,Historical!$B$7:$B$1446,0))/INDEX(Historical!$D$7:$D$1439,MATCH(B709,Historical!$B$7:$B$1446,0))-1)*100)</f>
        <v>19.327731092436974</v>
      </c>
      <c r="T709" s="761">
        <f>IF(INDEX(Historical!$F$7:$F$1432,MATCH(B709,Historical!$B$7:$B$1446,0))=0,"n/a",((INDEX(Historical!$C$7:$C$1439,MATCH(B709,Historical!$B$7:$B$1446,0))/INDEX(Historical!$F$7:$F$1432,MATCH(B709,Historical!$B$7:$B$1446,0)))^(1/3)-1)*100)</f>
        <v>19.125029018818694</v>
      </c>
      <c r="U709" s="761">
        <f>IF(INDEX(Historical!$H$7:$H$1432,MATCH(B709,Historical!$B$7:$B$1446,0))=0,"n/a",((INDEX(Historical!$C$7:$C$1439,MATCH(B709,Historical!$B$7:$B$1446,0))/INDEX(Historical!$H$7:$H$1432,MATCH(B709,Historical!$B$7:$B$1446,0)))^(1/5)-1)*100)</f>
        <v>20.02803541355156</v>
      </c>
      <c r="V709" s="761">
        <f>IF(INDEX(Historical!$O$7:$O$1432,MATCH(B709,Historical!$B$7:$B$1446,0))=0,"n/a",((INDEX(Historical!$C$7:$C$1439,MATCH(B709,Historical!$B$7:$B$1446,0))/INDEX(Historical!$O$7:$O$1432,MATCH(B709,Historical!$B$7:$B$1446,0)))^(1/10)-1)*100)</f>
        <v>-0.25004764039051608</v>
      </c>
      <c r="W709" s="762" t="str">
        <f t="shared" si="175"/>
        <v>n/a</v>
      </c>
      <c r="X709" s="763">
        <f t="shared" si="176"/>
        <v>3.5136904234300981</v>
      </c>
      <c r="Y709" s="928" t="s">
        <v>477</v>
      </c>
      <c r="Z709" s="704" t="str">
        <f t="shared" si="177"/>
        <v>n/a</v>
      </c>
      <c r="AA709" s="937" t="str">
        <f t="shared" si="178"/>
        <v>n/a</v>
      </c>
      <c r="AB709" s="641">
        <v>1</v>
      </c>
      <c r="AC709" s="918">
        <v>-6.84</v>
      </c>
      <c r="AD709" s="918" t="s">
        <v>137</v>
      </c>
      <c r="AE709" s="918">
        <v>0.23</v>
      </c>
      <c r="AF709" s="918">
        <v>1.04</v>
      </c>
      <c r="AG709" s="918">
        <v>-12.9</v>
      </c>
      <c r="AH709" s="918">
        <v>-17.2</v>
      </c>
      <c r="AI709" s="918">
        <v>-12.76</v>
      </c>
      <c r="AJ709" s="918">
        <v>5.7</v>
      </c>
      <c r="AK709" s="918">
        <v>7.0000000000000009</v>
      </c>
      <c r="AL709" s="930">
        <v>1450</v>
      </c>
      <c r="AM709" s="924">
        <v>0.3</v>
      </c>
      <c r="AN709" s="918">
        <v>0.73</v>
      </c>
      <c r="AO709" s="804" t="str">
        <f t="shared" si="179"/>
        <v>n/a</v>
      </c>
      <c r="AP709" s="805">
        <f t="shared" si="180"/>
        <v>25.477225398824018</v>
      </c>
      <c r="AQ709" s="938" t="str">
        <f t="shared" si="181"/>
        <v>n/a</v>
      </c>
      <c r="AR709" s="704">
        <f>INDEX(Historical!$C$7:$C$1439,MATCH(B709,Historical!$B$7:$B$1446,0))*IF(AH709="n/a",1.03,IF(AH709&lt;0,1.01,IF(AH709&gt;10,1.1,(1+AH709/100))))</f>
        <v>1.4341999999999999</v>
      </c>
      <c r="AS709" s="937">
        <f t="shared" si="182"/>
        <v>1.448542</v>
      </c>
      <c r="AT709" s="937">
        <f t="shared" si="189"/>
        <v>1.54993994</v>
      </c>
      <c r="AU709" s="937">
        <f t="shared" si="189"/>
        <v>1.6584357358000001</v>
      </c>
      <c r="AV709" s="937">
        <f t="shared" si="189"/>
        <v>1.7745262373060002</v>
      </c>
      <c r="AW709" s="704">
        <f t="shared" si="184"/>
        <v>7.865643913106001</v>
      </c>
      <c r="AX709" s="812">
        <f t="shared" si="185"/>
        <v>28.960397323659798</v>
      </c>
      <c r="AY709" s="997">
        <v>1.02</v>
      </c>
      <c r="AZ709" s="924">
        <v>15.040000000000001</v>
      </c>
      <c r="BA709" s="924">
        <v>-61.78</v>
      </c>
      <c r="BB709" s="924">
        <v>3.84</v>
      </c>
      <c r="BC709" s="924">
        <v>-42.809999999999995</v>
      </c>
      <c r="BE709" s="666">
        <v>2011</v>
      </c>
      <c r="BF709" s="948" t="e">
        <f>#VALUE!</f>
        <v>#VALUE!</v>
      </c>
      <c r="BG709" s="933">
        <v>-4.5</v>
      </c>
    </row>
    <row r="710" spans="1:59" ht="11.25" customHeight="1" x14ac:dyDescent="0.2">
      <c r="A710" s="630" t="s">
        <v>3917</v>
      </c>
      <c r="B710" s="633" t="s">
        <v>3918</v>
      </c>
      <c r="C710" s="994" t="s">
        <v>108</v>
      </c>
      <c r="D710" s="994" t="s">
        <v>118</v>
      </c>
      <c r="E710" s="794">
        <v>5</v>
      </c>
      <c r="F710" s="526">
        <v>843</v>
      </c>
      <c r="G710" s="526" t="s">
        <v>106</v>
      </c>
      <c r="H710" s="526" t="s">
        <v>106</v>
      </c>
      <c r="I710" s="926">
        <v>63.28</v>
      </c>
      <c r="J710" s="704">
        <f t="shared" si="172"/>
        <v>1.2642225031605563</v>
      </c>
      <c r="K710" s="929">
        <v>0.2</v>
      </c>
      <c r="L710" s="641">
        <v>4</v>
      </c>
      <c r="M710" s="695">
        <f t="shared" si="173"/>
        <v>0.8</v>
      </c>
      <c r="N710" s="923" t="s">
        <v>4341</v>
      </c>
      <c r="O710" s="797">
        <v>0.18</v>
      </c>
      <c r="P710" s="917">
        <v>43418</v>
      </c>
      <c r="Q710" s="917">
        <v>43437</v>
      </c>
      <c r="R710" s="695">
        <f t="shared" si="174"/>
        <v>11.111111111111121</v>
      </c>
      <c r="S710" s="761">
        <f>IF(INDEX(Historical!$D$7:$D$1439,MATCH(B710,Historical!$B$7:$B$1446,0))=0,"n/a",(INDEX(Historical!$C$7:$C$1439,MATCH(B710,Historical!$B$7:$B$1446,0))/INDEX(Historical!$D$7:$D$1439,MATCH(B710,Historical!$B$7:$B$1446,0))-1)*100)</f>
        <v>12.12121212121211</v>
      </c>
      <c r="T710" s="761">
        <f>IF(INDEX(Historical!$F$7:$F$1432,MATCH(B710,Historical!$B$7:$B$1446,0))=0,"n/a",((INDEX(Historical!$C$7:$C$1439,MATCH(B710,Historical!$B$7:$B$1446,0))/INDEX(Historical!$F$7:$F$1432,MATCH(B710,Historical!$B$7:$B$1446,0)))^(1/3)-1)*100)</f>
        <v>9.0901707079799934</v>
      </c>
      <c r="U710" s="761">
        <f>IF(INDEX(Historical!$H$7:$H$1432,MATCH(B710,Historical!$B$7:$B$1446,0))=0,"n/a",((INDEX(Historical!$C$7:$C$1439,MATCH(B710,Historical!$B$7:$B$1446,0))/INDEX(Historical!$H$7:$H$1432,MATCH(B710,Historical!$B$7:$B$1446,0)))^(1/5)-1)*100)</f>
        <v>7.3113541506014013</v>
      </c>
      <c r="V710" s="761">
        <f>IF(INDEX(Historical!$O$7:$O$1432,MATCH(B710,Historical!$B$7:$B$1446,0))=0,"n/a",((INDEX(Historical!$C$7:$C$1439,MATCH(B710,Historical!$B$7:$B$1446,0))/INDEX(Historical!$O$7:$O$1432,MATCH(B710,Historical!$B$7:$B$1446,0)))^(1/10)-1)*100)</f>
        <v>4.2086006246927266</v>
      </c>
      <c r="W710" s="762">
        <f t="shared" si="175"/>
        <v>1.737241140844817</v>
      </c>
      <c r="X710" s="763">
        <f t="shared" si="176"/>
        <v>0.76159939068764604</v>
      </c>
      <c r="Y710" s="715"/>
      <c r="Z710" s="704">
        <f t="shared" si="177"/>
        <v>26.666666666666668</v>
      </c>
      <c r="AA710" s="937">
        <f t="shared" si="178"/>
        <v>21.093333333333334</v>
      </c>
      <c r="AB710" s="641">
        <v>12</v>
      </c>
      <c r="AC710" s="918">
        <v>3</v>
      </c>
      <c r="AD710" s="918">
        <v>1.72</v>
      </c>
      <c r="AE710" s="918">
        <v>1.45</v>
      </c>
      <c r="AF710" s="918">
        <v>2.09</v>
      </c>
      <c r="AG710" s="918">
        <v>10.4</v>
      </c>
      <c r="AH710" s="918">
        <v>-5.8999999999999995</v>
      </c>
      <c r="AI710" s="918">
        <v>6.68</v>
      </c>
      <c r="AJ710" s="918">
        <v>9.6</v>
      </c>
      <c r="AK710" s="918">
        <v>12.280000000000001</v>
      </c>
      <c r="AL710" s="930">
        <v>3750</v>
      </c>
      <c r="AM710" s="924">
        <v>1.7999999999999998</v>
      </c>
      <c r="AN710" s="918">
        <v>0</v>
      </c>
      <c r="AO710" s="804">
        <f t="shared" si="179"/>
        <v>-12.517756679571375</v>
      </c>
      <c r="AP710" s="805">
        <f t="shared" si="180"/>
        <v>8.5755766537619582</v>
      </c>
      <c r="AQ710" s="938">
        <f t="shared" si="181"/>
        <v>39.976294289293726</v>
      </c>
      <c r="AR710" s="704">
        <f>INDEX(Historical!$C$7:$C$1439,MATCH(B710,Historical!$B$7:$B$1446,0))*IF(AH710="n/a",1.03,IF(AH710&lt;0,1.01,IF(AH710&gt;10,1.1,(1+AH710/100))))</f>
        <v>0.74739999999999995</v>
      </c>
      <c r="AS710" s="937">
        <f t="shared" si="182"/>
        <v>0.79732631999999992</v>
      </c>
      <c r="AT710" s="937">
        <f t="shared" si="189"/>
        <v>0.87705895199999995</v>
      </c>
      <c r="AU710" s="937">
        <f t="shared" si="189"/>
        <v>0.9647648472</v>
      </c>
      <c r="AV710" s="937">
        <f t="shared" si="189"/>
        <v>1.06124133192</v>
      </c>
      <c r="AW710" s="704">
        <f t="shared" si="184"/>
        <v>4.4477914511199996</v>
      </c>
      <c r="AX710" s="812">
        <f t="shared" si="185"/>
        <v>7.0287475523388112</v>
      </c>
      <c r="AY710" s="997">
        <v>0.93</v>
      </c>
      <c r="AZ710" s="924">
        <v>18.170000000000002</v>
      </c>
      <c r="BA710" s="924">
        <v>-6.5600000000000005</v>
      </c>
      <c r="BB710" s="924">
        <v>-0.43</v>
      </c>
      <c r="BC710" s="924">
        <v>2.37</v>
      </c>
      <c r="BE710" s="666">
        <v>2014</v>
      </c>
      <c r="BF710" s="948" t="e">
        <f>#VALUE!</f>
        <v>#VALUE!</v>
      </c>
      <c r="BG710" s="933">
        <v>2.2999999999999998</v>
      </c>
    </row>
    <row r="711" spans="1:59" ht="11.25" customHeight="1" x14ac:dyDescent="0.2">
      <c r="A711" s="537" t="s">
        <v>1662</v>
      </c>
      <c r="B711" s="927" t="s">
        <v>1663</v>
      </c>
      <c r="C711" s="994" t="s">
        <v>247</v>
      </c>
      <c r="D711" s="994" t="s">
        <v>4390</v>
      </c>
      <c r="E711" s="794">
        <v>9</v>
      </c>
      <c r="F711" s="526">
        <v>399</v>
      </c>
      <c r="G711" s="526" t="s">
        <v>106</v>
      </c>
      <c r="H711" s="526" t="s">
        <v>106</v>
      </c>
      <c r="I711" s="926">
        <v>49.35</v>
      </c>
      <c r="J711" s="704">
        <f t="shared" ref="J711:J774" si="190">(M711/I711)*100</f>
        <v>6.6464032421479216</v>
      </c>
      <c r="K711" s="929">
        <v>0.82</v>
      </c>
      <c r="L711" s="641">
        <v>4</v>
      </c>
      <c r="M711" s="695">
        <f t="shared" ref="M711:M774" si="191">K711*L711</f>
        <v>3.28</v>
      </c>
      <c r="N711" s="923" t="s">
        <v>305</v>
      </c>
      <c r="O711" s="797">
        <v>0.78</v>
      </c>
      <c r="P711" s="917">
        <v>43432</v>
      </c>
      <c r="Q711" s="917">
        <v>43444</v>
      </c>
      <c r="R711" s="695">
        <f t="shared" ref="R711:R774" si="192">(K711-O711)/O711*100</f>
        <v>5.128205128205118</v>
      </c>
      <c r="S711" s="761">
        <f>IF(INDEX(Historical!$D$7:$D$1439,MATCH(B711,Historical!$B$7:$B$1446,0))=0,"n/a",(INDEX(Historical!$C$7:$C$1439,MATCH(B711,Historical!$B$7:$B$1446,0))/INDEX(Historical!$D$7:$D$1439,MATCH(B711,Historical!$B$7:$B$1446,0))-1)*100)</f>
        <v>12.857142857142879</v>
      </c>
      <c r="T711" s="761">
        <f>IF(INDEX(Historical!$F$7:$F$1432,MATCH(B711,Historical!$B$7:$B$1446,0))=0,"n/a",((INDEX(Historical!$C$7:$C$1439,MATCH(B711,Historical!$B$7:$B$1446,0))/INDEX(Historical!$F$7:$F$1432,MATCH(B711,Historical!$B$7:$B$1446,0)))^(1/3)-1)*100)</f>
        <v>13.873963354624742</v>
      </c>
      <c r="U711" s="761">
        <f>IF(INDEX(Historical!$H$7:$H$1432,MATCH(B711,Historical!$B$7:$B$1446,0))=0,"n/a",((INDEX(Historical!$C$7:$C$1439,MATCH(B711,Historical!$B$7:$B$1446,0))/INDEX(Historical!$H$7:$H$1432,MATCH(B711,Historical!$B$7:$B$1446,0)))^(1/5)-1)*100)</f>
        <v>11.666560374919888</v>
      </c>
      <c r="V711" s="761" t="str">
        <f>IF(INDEX(Historical!$O$7:$O$1432,MATCH(B711,Historical!$B$7:$B$1446,0))=0,"n/a",((INDEX(Historical!$C$7:$C$1439,MATCH(B711,Historical!$B$7:$B$1446,0))/INDEX(Historical!$O$7:$O$1432,MATCH(B711,Historical!$B$7:$B$1446,0)))^(1/10)-1)*100)</f>
        <v>n/a</v>
      </c>
      <c r="W711" s="762" t="str">
        <f t="shared" ref="W711:W774" si="193">IF(OR(U711&lt;=0,U711="n/a",V711&lt;=0,V711="n/a"),"n/a",U711/V711)</f>
        <v>n/a</v>
      </c>
      <c r="X711" s="763">
        <f t="shared" ref="X711:X774" si="194">IF(OR(AJ711&lt;=0,AJ711="n/a",U711&lt;=0,U711="n/a"),"n/a",U711/AJ711)</f>
        <v>0.52082858816606636</v>
      </c>
      <c r="Y711" s="729"/>
      <c r="Z711" s="704">
        <f t="shared" ref="Z711:Z774" si="195">IF(OR(AC711&lt;0.01,AC711="n/a"),"n/a",M711/AC711*100)</f>
        <v>101.54798761609906</v>
      </c>
      <c r="AA711" s="937">
        <f t="shared" ref="AA711:AA774" si="196">IF(OR(AC711&lt;0.01,AC711="n/a"),"n/a",I711/AC711)</f>
        <v>15.278637770897832</v>
      </c>
      <c r="AB711" s="641">
        <v>12</v>
      </c>
      <c r="AC711" s="918">
        <v>3.23</v>
      </c>
      <c r="AD711" s="918">
        <v>2.4300000000000002</v>
      </c>
      <c r="AE711" s="918">
        <v>2.91</v>
      </c>
      <c r="AF711" s="920" t="s">
        <v>137</v>
      </c>
      <c r="AG711" s="921">
        <v>-43.8</v>
      </c>
      <c r="AH711" s="918">
        <v>51.1</v>
      </c>
      <c r="AI711" s="918">
        <v>12.45</v>
      </c>
      <c r="AJ711" s="918">
        <v>22.400000000000002</v>
      </c>
      <c r="AK711" s="918">
        <v>6.3</v>
      </c>
      <c r="AL711" s="930">
        <v>4260</v>
      </c>
      <c r="AM711" s="924">
        <v>4.5999999999999996</v>
      </c>
      <c r="AN711" s="920" t="s">
        <v>137</v>
      </c>
      <c r="AO711" s="804">
        <f t="shared" ref="AO711:AO774" si="197">IF(U711="n/a","n/a",IF(AA711&lt;0,"n/a",IF(AA711="n/a","n/a",J711+U711-AA711)))</f>
        <v>3.0343258461699758</v>
      </c>
      <c r="AP711" s="805">
        <f t="shared" ref="AP711:AP774" si="198">IF(U711="n/a","n/a",J711+U711)</f>
        <v>18.312963617067808</v>
      </c>
      <c r="AQ711" s="938" t="str">
        <f t="shared" ref="AQ711:AQ774" si="199">IF(OR(AC711&lt;0.01,AF711="n/a"),"n/a",(I711/SQRT(22.5*AC711*(I711/AF711))-1)*100)</f>
        <v>n/a</v>
      </c>
      <c r="AR711" s="704">
        <f>INDEX(Historical!$C$7:$C$1439,MATCH(B711,Historical!$B$7:$B$1446,0))*IF(AH711="n/a",1.03,IF(AH711&lt;0,1.01,IF(AH711&gt;10,1.1,(1+AH711/100))))</f>
        <v>3.4760000000000004</v>
      </c>
      <c r="AS711" s="937">
        <f t="shared" ref="AS711:AS774" si="200">IF($AI711="n/a",1.03*AR711,IF($AI711&lt;0,1.01*AR711,IF($AI711&gt;10,1.1*AR711,(1+$AI711/100)*AR711)))</f>
        <v>3.8236000000000008</v>
      </c>
      <c r="AT711" s="937">
        <f t="shared" si="189"/>
        <v>4.064486800000001</v>
      </c>
      <c r="AU711" s="937">
        <f t="shared" si="189"/>
        <v>4.3205494684000012</v>
      </c>
      <c r="AV711" s="937">
        <f t="shared" si="189"/>
        <v>4.5927440849092012</v>
      </c>
      <c r="AW711" s="704">
        <f t="shared" ref="AW711:AW774" si="201">SUM(AR711:AV711)</f>
        <v>20.277380353309205</v>
      </c>
      <c r="AX711" s="812">
        <f t="shared" ref="AX711:AX774" si="202">AW711/I711*100</f>
        <v>41.08891662271369</v>
      </c>
      <c r="AY711" s="997">
        <v>1.08</v>
      </c>
      <c r="AZ711" s="924">
        <v>5.72</v>
      </c>
      <c r="BA711" s="924">
        <v>-32.75</v>
      </c>
      <c r="BB711" s="924">
        <v>-11.97</v>
      </c>
      <c r="BC711" s="924">
        <v>-20.69</v>
      </c>
      <c r="BE711" s="666">
        <v>2010</v>
      </c>
      <c r="BF711" s="948" t="e">
        <f t="shared" ref="BF711" si="203">#VALUE!</f>
        <v>#VALUE!</v>
      </c>
      <c r="BG711" s="933">
        <v>10.8</v>
      </c>
    </row>
    <row r="712" spans="1:59" ht="11.25" customHeight="1" x14ac:dyDescent="0.2">
      <c r="A712" s="537" t="s">
        <v>794</v>
      </c>
      <c r="B712" s="927" t="s">
        <v>795</v>
      </c>
      <c r="C712" s="994" t="s">
        <v>131</v>
      </c>
      <c r="D712" s="994" t="s">
        <v>4377</v>
      </c>
      <c r="E712" s="794">
        <v>20</v>
      </c>
      <c r="F712" s="526">
        <v>167</v>
      </c>
      <c r="G712" s="526" t="s">
        <v>37</v>
      </c>
      <c r="H712" s="526" t="s">
        <v>37</v>
      </c>
      <c r="I712" s="926">
        <v>32.07</v>
      </c>
      <c r="J712" s="704">
        <f t="shared" si="190"/>
        <v>3.5859058309946992</v>
      </c>
      <c r="K712" s="935">
        <v>0.28749999999999998</v>
      </c>
      <c r="L712" s="641">
        <v>4</v>
      </c>
      <c r="M712" s="695">
        <f t="shared" si="191"/>
        <v>1.1499999999999999</v>
      </c>
      <c r="N712" s="923" t="s">
        <v>196</v>
      </c>
      <c r="O712" s="798">
        <v>0.28000000000000003</v>
      </c>
      <c r="P712" s="917">
        <v>43441</v>
      </c>
      <c r="Q712" s="917">
        <v>43461</v>
      </c>
      <c r="R712" s="695">
        <f t="shared" si="192"/>
        <v>2.6785714285714106</v>
      </c>
      <c r="S712" s="761">
        <f>IF(INDEX(Historical!$D$7:$D$1439,MATCH(B712,Historical!$B$7:$B$1446,0))=0,"n/a",(INDEX(Historical!$C$7:$C$1439,MATCH(B712,Historical!$B$7:$B$1446,0))/INDEX(Historical!$D$7:$D$1439,MATCH(B712,Historical!$B$7:$B$1446,0))-1)*100)</f>
        <v>2.7334851936218429</v>
      </c>
      <c r="T712" s="761">
        <f>IF(INDEX(Historical!$F$7:$F$1432,MATCH(B712,Historical!$B$7:$B$1446,0))=0,"n/a",((INDEX(Historical!$C$7:$C$1439,MATCH(B712,Historical!$B$7:$B$1446,0))/INDEX(Historical!$F$7:$F$1432,MATCH(B712,Historical!$B$7:$B$1446,0)))^(1/3)-1)*100)</f>
        <v>3.9082816633449369</v>
      </c>
      <c r="U712" s="761">
        <f>IF(INDEX(Historical!$H$7:$H$1432,MATCH(B712,Historical!$B$7:$B$1446,0))=0,"n/a",((INDEX(Historical!$C$7:$C$1439,MATCH(B712,Historical!$B$7:$B$1446,0))/INDEX(Historical!$H$7:$H$1432,MATCH(B712,Historical!$B$7:$B$1446,0)))^(1/5)-1)*100)</f>
        <v>4.6103868739079124</v>
      </c>
      <c r="V712" s="761">
        <f>IF(INDEX(Historical!$O$7:$O$1432,MATCH(B712,Historical!$B$7:$B$1446,0))=0,"n/a",((INDEX(Historical!$C$7:$C$1439,MATCH(B712,Historical!$B$7:$B$1446,0))/INDEX(Historical!$O$7:$O$1432,MATCH(B712,Historical!$B$7:$B$1446,0)))^(1/10)-1)*100)</f>
        <v>7.6396505269889392</v>
      </c>
      <c r="W712" s="762">
        <f t="shared" si="193"/>
        <v>0.60348138407910024</v>
      </c>
      <c r="X712" s="763" t="str">
        <f t="shared" si="194"/>
        <v>n/a</v>
      </c>
      <c r="Y712" s="718"/>
      <c r="Z712" s="704">
        <f t="shared" si="195"/>
        <v>425.92592592592587</v>
      </c>
      <c r="AA712" s="937">
        <f t="shared" si="196"/>
        <v>118.77777777777777</v>
      </c>
      <c r="AB712" s="641">
        <v>12</v>
      </c>
      <c r="AC712" s="918">
        <v>0.27</v>
      </c>
      <c r="AD712" s="918">
        <v>20.43</v>
      </c>
      <c r="AE712" s="918">
        <v>1.8</v>
      </c>
      <c r="AF712" s="918">
        <v>2.17</v>
      </c>
      <c r="AG712" s="918">
        <v>1.4000000000000001</v>
      </c>
      <c r="AH712" s="920">
        <v>199.70000000000002</v>
      </c>
      <c r="AI712" s="920">
        <v>48.88</v>
      </c>
      <c r="AJ712" s="918">
        <v>-30.3</v>
      </c>
      <c r="AK712" s="918">
        <v>5.8999999999999995</v>
      </c>
      <c r="AL712" s="930">
        <v>2960</v>
      </c>
      <c r="AM712" s="924">
        <v>0.6</v>
      </c>
      <c r="AN712" s="918">
        <v>2.46</v>
      </c>
      <c r="AO712" s="804">
        <f t="shared" si="197"/>
        <v>-110.58148507287515</v>
      </c>
      <c r="AP712" s="805">
        <f t="shared" si="198"/>
        <v>8.1962927049026106</v>
      </c>
      <c r="AQ712" s="938">
        <f t="shared" si="199"/>
        <v>238.45910816704961</v>
      </c>
      <c r="AR712" s="704">
        <f>INDEX(Historical!$C$7:$C$1439,MATCH(B712,Historical!$B$7:$B$1446,0))*IF(AH712="n/a",1.03,IF(AH712&lt;0,1.01,IF(AH712&gt;10,1.1,(1+AH712/100))))</f>
        <v>1.2402500000000001</v>
      </c>
      <c r="AS712" s="937">
        <f t="shared" si="200"/>
        <v>1.3642750000000001</v>
      </c>
      <c r="AT712" s="937">
        <f t="shared" si="189"/>
        <v>1.4447672250000001</v>
      </c>
      <c r="AU712" s="937">
        <f t="shared" si="189"/>
        <v>1.530008491275</v>
      </c>
      <c r="AV712" s="937">
        <f t="shared" si="189"/>
        <v>1.620278992260225</v>
      </c>
      <c r="AW712" s="704">
        <f t="shared" si="201"/>
        <v>7.1995797085352251</v>
      </c>
      <c r="AX712" s="812">
        <f t="shared" si="202"/>
        <v>22.449578136997893</v>
      </c>
      <c r="AY712" s="997">
        <v>0.8</v>
      </c>
      <c r="AZ712" s="924">
        <v>23.06</v>
      </c>
      <c r="BA712" s="924">
        <v>-12.659999999999998</v>
      </c>
      <c r="BB712" s="924">
        <v>4.79</v>
      </c>
      <c r="BC712" s="924">
        <v>0.22</v>
      </c>
      <c r="BE712" s="666">
        <v>2000</v>
      </c>
      <c r="BF712" s="948" t="e">
        <f>#VALUE!</f>
        <v>#VALUE!</v>
      </c>
      <c r="BG712" s="933">
        <v>0.3</v>
      </c>
    </row>
    <row r="713" spans="1:59" ht="11.25" customHeight="1" x14ac:dyDescent="0.2">
      <c r="A713" s="537" t="s">
        <v>643</v>
      </c>
      <c r="B713" s="927" t="s">
        <v>644</v>
      </c>
      <c r="C713" s="994" t="s">
        <v>128</v>
      </c>
      <c r="D713" s="994" t="s">
        <v>4364</v>
      </c>
      <c r="E713" s="794">
        <v>21</v>
      </c>
      <c r="F713" s="526">
        <v>157</v>
      </c>
      <c r="G713" s="526" t="s">
        <v>37</v>
      </c>
      <c r="H713" s="526" t="s">
        <v>115</v>
      </c>
      <c r="I713" s="926">
        <v>116.5</v>
      </c>
      <c r="J713" s="704">
        <f t="shared" si="190"/>
        <v>2.9184549356223175</v>
      </c>
      <c r="K713" s="935">
        <v>0.85</v>
      </c>
      <c r="L713" s="641">
        <v>4</v>
      </c>
      <c r="M713" s="695">
        <f t="shared" si="191"/>
        <v>3.4</v>
      </c>
      <c r="N713" s="923" t="s">
        <v>119</v>
      </c>
      <c r="O713" s="798">
        <v>0.78</v>
      </c>
      <c r="P713" s="917">
        <v>43328</v>
      </c>
      <c r="Q713" s="917">
        <v>43347</v>
      </c>
      <c r="R713" s="695">
        <f t="shared" si="192"/>
        <v>8.9743589743589673</v>
      </c>
      <c r="S713" s="761">
        <f>IF(INDEX(Historical!$D$7:$D$1439,MATCH(B713,Historical!$B$7:$B$1446,0))=0,"n/a",(INDEX(Historical!$C$7:$C$1439,MATCH(B713,Historical!$B$7:$B$1446,0))/INDEX(Historical!$D$7:$D$1439,MATCH(B713,Historical!$B$7:$B$1446,0))-1)*100)</f>
        <v>6.5359477124182996</v>
      </c>
      <c r="T713" s="761">
        <f>IF(INDEX(Historical!$F$7:$F$1432,MATCH(B713,Historical!$B$7:$B$1446,0))=0,"n/a",((INDEX(Historical!$C$7:$C$1439,MATCH(B713,Historical!$B$7:$B$1446,0))/INDEX(Historical!$F$7:$F$1432,MATCH(B713,Historical!$B$7:$B$1446,0)))^(1/3)-1)*100)</f>
        <v>7.5570221124002579</v>
      </c>
      <c r="U713" s="761">
        <f>IF(INDEX(Historical!$H$7:$H$1432,MATCH(B713,Historical!$B$7:$B$1446,0))=0,"n/a",((INDEX(Historical!$C$7:$C$1439,MATCH(B713,Historical!$B$7:$B$1446,0))/INDEX(Historical!$H$7:$H$1432,MATCH(B713,Historical!$B$7:$B$1446,0)))^(1/5)-1)*100)</f>
        <v>8.182990844871064</v>
      </c>
      <c r="V713" s="761">
        <f>IF(INDEX(Historical!$O$7:$O$1432,MATCH(B713,Historical!$B$7:$B$1446,0))=0,"n/a",((INDEX(Historical!$C$7:$C$1439,MATCH(B713,Historical!$B$7:$B$1446,0))/INDEX(Historical!$O$7:$O$1432,MATCH(B713,Historical!$B$7:$B$1446,0)))^(1/10)-1)*100)</f>
        <v>9.9726538398028808</v>
      </c>
      <c r="W713" s="762">
        <f t="shared" si="193"/>
        <v>0.82054295439505687</v>
      </c>
      <c r="X713" s="763" t="str">
        <f t="shared" si="194"/>
        <v>n/a</v>
      </c>
      <c r="Y713" s="928"/>
      <c r="Z713" s="704">
        <f t="shared" si="195"/>
        <v>61.371841155234655</v>
      </c>
      <c r="AA713" s="937">
        <f t="shared" si="196"/>
        <v>21.028880866425993</v>
      </c>
      <c r="AB713" s="641">
        <v>4</v>
      </c>
      <c r="AC713" s="918">
        <v>5.54</v>
      </c>
      <c r="AD713" s="918">
        <v>6.2</v>
      </c>
      <c r="AE713" s="918">
        <v>1.68</v>
      </c>
      <c r="AF713" s="918">
        <v>1.64</v>
      </c>
      <c r="AG713" s="918">
        <v>7.9</v>
      </c>
      <c r="AH713" s="918">
        <v>-1.7999999999999998</v>
      </c>
      <c r="AI713" s="918">
        <v>2.23</v>
      </c>
      <c r="AJ713" s="918">
        <v>0</v>
      </c>
      <c r="AK713" s="918">
        <v>3.39</v>
      </c>
      <c r="AL713" s="930">
        <v>12940</v>
      </c>
      <c r="AM713" s="924">
        <v>1.0999999999999999</v>
      </c>
      <c r="AN713" s="918">
        <v>0.76</v>
      </c>
      <c r="AO713" s="804">
        <f t="shared" si="197"/>
        <v>-9.9274350859326113</v>
      </c>
      <c r="AP713" s="805">
        <f t="shared" si="198"/>
        <v>11.101445780493382</v>
      </c>
      <c r="AQ713" s="938">
        <f t="shared" si="199"/>
        <v>23.805159865435567</v>
      </c>
      <c r="AR713" s="704">
        <f>INDEX(Historical!$C$7:$C$1439,MATCH(B713,Historical!$B$7:$B$1446,0))*IF(AH713="n/a",1.03,IF(AH713&lt;0,1.01,IF(AH713&gt;10,1.1,(1+AH713/100))))</f>
        <v>3.2925999999999997</v>
      </c>
      <c r="AS713" s="937">
        <f t="shared" si="200"/>
        <v>3.3660249799999997</v>
      </c>
      <c r="AT713" s="937">
        <f t="shared" si="189"/>
        <v>3.4801332268219998</v>
      </c>
      <c r="AU713" s="937">
        <f t="shared" si="189"/>
        <v>3.5981097432112659</v>
      </c>
      <c r="AV713" s="937">
        <f t="shared" si="189"/>
        <v>3.7200856635061279</v>
      </c>
      <c r="AW713" s="704">
        <f t="shared" si="201"/>
        <v>17.456953613539394</v>
      </c>
      <c r="AX713" s="812">
        <f t="shared" si="202"/>
        <v>14.984509539518791</v>
      </c>
      <c r="AY713" s="997">
        <v>0.55000000000000004</v>
      </c>
      <c r="AZ713" s="924">
        <v>27.57</v>
      </c>
      <c r="BA713" s="924">
        <v>-8.17</v>
      </c>
      <c r="BB713" s="924">
        <v>10.56</v>
      </c>
      <c r="BC713" s="924">
        <v>9.8699999999999992</v>
      </c>
      <c r="BE713" s="666">
        <v>1998</v>
      </c>
      <c r="BF713" s="948" t="e">
        <f>#VALUE!</f>
        <v>#VALUE!</v>
      </c>
      <c r="BG713" s="933">
        <v>3.6999999999999997</v>
      </c>
    </row>
    <row r="714" spans="1:59" s="840" customFormat="1" ht="11.25" customHeight="1" x14ac:dyDescent="0.2">
      <c r="A714" s="699" t="s">
        <v>338</v>
      </c>
      <c r="B714" s="848" t="s">
        <v>339</v>
      </c>
      <c r="C714" s="994" t="s">
        <v>131</v>
      </c>
      <c r="D714" s="994" t="s">
        <v>4378</v>
      </c>
      <c r="E714" s="820">
        <v>52</v>
      </c>
      <c r="F714" s="526">
        <v>21</v>
      </c>
      <c r="G714" s="1151" t="s">
        <v>37</v>
      </c>
      <c r="H714" s="1151" t="s">
        <v>37</v>
      </c>
      <c r="I714" s="833">
        <v>61.74</v>
      </c>
      <c r="J714" s="822">
        <f t="shared" si="190"/>
        <v>1.9436345966958213</v>
      </c>
      <c r="K714" s="823">
        <v>0.3</v>
      </c>
      <c r="L714" s="824">
        <v>4</v>
      </c>
      <c r="M714" s="825">
        <f t="shared" si="191"/>
        <v>1.2</v>
      </c>
      <c r="N714" s="826" t="s">
        <v>119</v>
      </c>
      <c r="O714" s="827">
        <v>0.28000000000000003</v>
      </c>
      <c r="P714" s="828">
        <v>43504</v>
      </c>
      <c r="Q714" s="828">
        <v>43525</v>
      </c>
      <c r="R714" s="825">
        <f t="shared" si="192"/>
        <v>7.1428571428571281</v>
      </c>
      <c r="S714" s="761">
        <f>IF(INDEX(Historical!$D$7:$D$1439,MATCH(B714,Historical!$B$7:$B$1446,0))=0,"n/a",(INDEX(Historical!$C$7:$C$1439,MATCH(B714,Historical!$B$7:$B$1446,0))/INDEX(Historical!$D$7:$D$1439,MATCH(B714,Historical!$B$7:$B$1446,0))-1)*100)</f>
        <v>28.735632183908066</v>
      </c>
      <c r="T714" s="761">
        <f>IF(INDEX(Historical!$F$7:$F$1432,MATCH(B714,Historical!$B$7:$B$1446,0))=0,"n/a",((INDEX(Historical!$C$7:$C$1439,MATCH(B714,Historical!$B$7:$B$1446,0))/INDEX(Historical!$F$7:$F$1432,MATCH(B714,Historical!$B$7:$B$1446,0)))^(1/3)-1)*100)</f>
        <v>12.816980888230489</v>
      </c>
      <c r="U714" s="761">
        <f>IF(INDEX(Historical!$H$7:$H$1432,MATCH(B714,Historical!$B$7:$B$1446,0))=0,"n/a",((INDEX(Historical!$C$7:$C$1439,MATCH(B714,Historical!$B$7:$B$1446,0))/INDEX(Historical!$H$7:$H$1432,MATCH(B714,Historical!$B$7:$B$1446,0)))^(1/5)-1)*100)</f>
        <v>8.9379083788233551</v>
      </c>
      <c r="V714" s="761">
        <f>IF(INDEX(Historical!$O$7:$O$1432,MATCH(B714,Historical!$B$7:$B$1446,0))=0,"n/a",((INDEX(Historical!$C$7:$C$1439,MATCH(B714,Historical!$B$7:$B$1446,0))/INDEX(Historical!$O$7:$O$1432,MATCH(B714,Historical!$B$7:$B$1446,0)))^(1/10)-1)*100)</f>
        <v>5.6898339384503061</v>
      </c>
      <c r="W714" s="829">
        <f t="shared" si="193"/>
        <v>1.5708557535262093</v>
      </c>
      <c r="X714" s="830">
        <f t="shared" si="194"/>
        <v>0.88494142364587658</v>
      </c>
      <c r="Y714" s="1150"/>
      <c r="Z714" s="822">
        <f t="shared" si="195"/>
        <v>65.573770491803273</v>
      </c>
      <c r="AA714" s="832">
        <f t="shared" si="196"/>
        <v>33.73770491803279</v>
      </c>
      <c r="AB714" s="824">
        <v>12</v>
      </c>
      <c r="AC714" s="833">
        <v>1.83</v>
      </c>
      <c r="AD714" s="833">
        <v>2.42</v>
      </c>
      <c r="AE714" s="833">
        <v>4.46</v>
      </c>
      <c r="AF714" s="833">
        <v>1.6</v>
      </c>
      <c r="AG714" s="833">
        <v>6.8000000000000007</v>
      </c>
      <c r="AH714" s="833">
        <v>-33.900000000000006</v>
      </c>
      <c r="AI714" s="833">
        <v>3.1</v>
      </c>
      <c r="AJ714" s="833">
        <v>10.100000000000001</v>
      </c>
      <c r="AK714" s="833">
        <v>14.000000000000002</v>
      </c>
      <c r="AL714" s="834">
        <v>1780</v>
      </c>
      <c r="AM714" s="835">
        <v>0.4</v>
      </c>
      <c r="AN714" s="833">
        <v>0.6</v>
      </c>
      <c r="AO714" s="836">
        <f t="shared" si="197"/>
        <v>-22.856161942513616</v>
      </c>
      <c r="AP714" s="837">
        <f t="shared" si="198"/>
        <v>10.881542975519176</v>
      </c>
      <c r="AQ714" s="838">
        <f t="shared" si="199"/>
        <v>54.891112819945519</v>
      </c>
      <c r="AR714" s="704">
        <f>INDEX(Historical!$C$7:$C$1439,MATCH(B714,Historical!$B$7:$B$1446,0))*IF(AH714="n/a",1.03,IF(AH714&lt;0,1.01,IF(AH714&gt;10,1.1,(1+AH714/100))))</f>
        <v>1.1312000000000002</v>
      </c>
      <c r="AS714" s="832">
        <f t="shared" si="200"/>
        <v>1.1662672000000001</v>
      </c>
      <c r="AT714" s="832">
        <f t="shared" si="189"/>
        <v>1.2828939200000002</v>
      </c>
      <c r="AU714" s="832">
        <f t="shared" si="189"/>
        <v>1.4111833120000004</v>
      </c>
      <c r="AV714" s="832">
        <f t="shared" si="189"/>
        <v>1.5523016432000005</v>
      </c>
      <c r="AW714" s="822">
        <f t="shared" si="201"/>
        <v>6.5438460752000021</v>
      </c>
      <c r="AX714" s="839">
        <f t="shared" si="202"/>
        <v>10.599038022675741</v>
      </c>
      <c r="AY714" s="998">
        <v>7.0000000000000007E-2</v>
      </c>
      <c r="AZ714" s="835">
        <v>20.440000000000001</v>
      </c>
      <c r="BA714" s="835">
        <v>-9.76</v>
      </c>
      <c r="BB714" s="835">
        <v>1.87</v>
      </c>
      <c r="BC714" s="835">
        <v>1.38</v>
      </c>
      <c r="BD714" s="964"/>
      <c r="BE714" s="666">
        <v>1968</v>
      </c>
      <c r="BF714" s="948" t="e">
        <f>#VALUE!</f>
        <v>#VALUE!</v>
      </c>
      <c r="BG714" s="895">
        <v>2.4</v>
      </c>
    </row>
    <row r="715" spans="1:59" ht="11.25" customHeight="1" x14ac:dyDescent="0.2">
      <c r="A715" s="537" t="s">
        <v>811</v>
      </c>
      <c r="B715" s="927" t="s">
        <v>812</v>
      </c>
      <c r="C715" s="994" t="s">
        <v>4356</v>
      </c>
      <c r="D715" s="994" t="s">
        <v>4357</v>
      </c>
      <c r="E715" s="794">
        <v>26</v>
      </c>
      <c r="F715" s="526">
        <v>118</v>
      </c>
      <c r="G715" s="526" t="s">
        <v>37</v>
      </c>
      <c r="H715" s="526" t="s">
        <v>37</v>
      </c>
      <c r="I715" s="918">
        <v>20.98</v>
      </c>
      <c r="J715" s="704">
        <f t="shared" si="190"/>
        <v>6.7683508102955185</v>
      </c>
      <c r="K715" s="935">
        <v>0.35499999999999998</v>
      </c>
      <c r="L715" s="641">
        <v>4</v>
      </c>
      <c r="M715" s="695">
        <f t="shared" si="191"/>
        <v>1.42</v>
      </c>
      <c r="N715" s="923" t="s">
        <v>107</v>
      </c>
      <c r="O715" s="798">
        <v>0.35</v>
      </c>
      <c r="P715" s="917">
        <v>43584</v>
      </c>
      <c r="Q715" s="917">
        <v>43600</v>
      </c>
      <c r="R715" s="695">
        <f t="shared" si="192"/>
        <v>1.4285714285714299</v>
      </c>
      <c r="S715" s="761">
        <f>IF(INDEX(Historical!$D$7:$D$1439,MATCH(B715,Historical!$B$7:$B$1446,0))=0,"n/a",(INDEX(Historical!$C$7:$C$1439,MATCH(B715,Historical!$B$7:$B$1446,0))/INDEX(Historical!$D$7:$D$1439,MATCH(B715,Historical!$B$7:$B$1446,0))-1)*100)</f>
        <v>2.9574861367837268</v>
      </c>
      <c r="T715" s="761">
        <f>IF(INDEX(Historical!$F$7:$F$1432,MATCH(B715,Historical!$B$7:$B$1446,0))=0,"n/a",((INDEX(Historical!$C$7:$C$1439,MATCH(B715,Historical!$B$7:$B$1446,0))/INDEX(Historical!$F$7:$F$1432,MATCH(B715,Historical!$B$7:$B$1446,0)))^(1/3)-1)*100)</f>
        <v>8.3412133001648172</v>
      </c>
      <c r="U715" s="761">
        <f>IF(INDEX(Historical!$H$7:$H$1432,MATCH(B715,Historical!$B$7:$B$1446,0))=0,"n/a",((INDEX(Historical!$C$7:$C$1439,MATCH(B715,Historical!$B$7:$B$1446,0))/INDEX(Historical!$H$7:$H$1432,MATCH(B715,Historical!$B$7:$B$1446,0)))^(1/5)-1)*100)</f>
        <v>9.4889741340311815</v>
      </c>
      <c r="V715" s="761">
        <f>IF(INDEX(Historical!$O$7:$O$1432,MATCH(B715,Historical!$B$7:$B$1446,0))=0,"n/a",((INDEX(Historical!$C$7:$C$1439,MATCH(B715,Historical!$B$7:$B$1446,0))/INDEX(Historical!$O$7:$O$1432,MATCH(B715,Historical!$B$7:$B$1446,0)))^(1/10)-1)*100)</f>
        <v>6.3832843418241803</v>
      </c>
      <c r="W715" s="762">
        <f t="shared" si="193"/>
        <v>1.4865347720542672</v>
      </c>
      <c r="X715" s="763" t="str">
        <f t="shared" si="194"/>
        <v>n/a</v>
      </c>
      <c r="Y715" s="719"/>
      <c r="Z715" s="704">
        <f t="shared" si="195"/>
        <v>315.55555555555554</v>
      </c>
      <c r="AA715" s="937">
        <f t="shared" si="196"/>
        <v>46.62222222222222</v>
      </c>
      <c r="AB715" s="641">
        <v>12</v>
      </c>
      <c r="AC715" s="918">
        <v>0.45</v>
      </c>
      <c r="AD715" s="918">
        <v>7.02</v>
      </c>
      <c r="AE715" s="918">
        <v>4.01</v>
      </c>
      <c r="AF715" s="918">
        <v>4.24</v>
      </c>
      <c r="AG715" s="918">
        <v>8.1</v>
      </c>
      <c r="AH715" s="918">
        <v>-35.6</v>
      </c>
      <c r="AI715" s="918">
        <v>0.44</v>
      </c>
      <c r="AJ715" s="918">
        <v>-16.600000000000001</v>
      </c>
      <c r="AK715" s="918">
        <v>6.7</v>
      </c>
      <c r="AL715" s="930">
        <v>1980</v>
      </c>
      <c r="AM715" s="924">
        <v>2.2999999999999998</v>
      </c>
      <c r="AN715" s="918">
        <v>3.57</v>
      </c>
      <c r="AO715" s="804">
        <f t="shared" si="197"/>
        <v>-30.364897277895519</v>
      </c>
      <c r="AP715" s="805">
        <f t="shared" si="198"/>
        <v>16.257324944326701</v>
      </c>
      <c r="AQ715" s="938">
        <f t="shared" si="199"/>
        <v>196.40679421079571</v>
      </c>
      <c r="AR715" s="704">
        <f>INDEX(Historical!$C$7:$C$1439,MATCH(B715,Historical!$B$7:$B$1446,0))*IF(AH715="n/a",1.03,IF(AH715&lt;0,1.01,IF(AH715&gt;10,1.1,(1+AH715/100))))</f>
        <v>1.406425</v>
      </c>
      <c r="AS715" s="937">
        <f t="shared" si="200"/>
        <v>1.41261327</v>
      </c>
      <c r="AT715" s="937">
        <f t="shared" si="189"/>
        <v>1.5072583590899999</v>
      </c>
      <c r="AU715" s="937">
        <f t="shared" si="189"/>
        <v>1.60824466914903</v>
      </c>
      <c r="AV715" s="937">
        <f t="shared" si="189"/>
        <v>1.7159970619820148</v>
      </c>
      <c r="AW715" s="704">
        <f t="shared" si="201"/>
        <v>7.6505383602210442</v>
      </c>
      <c r="AX715" s="812">
        <f t="shared" si="202"/>
        <v>36.465864443379623</v>
      </c>
      <c r="AY715" s="997">
        <v>0.75</v>
      </c>
      <c r="AZ715" s="924">
        <v>6.23</v>
      </c>
      <c r="BA715" s="924">
        <v>-15.78</v>
      </c>
      <c r="BB715" s="924">
        <v>-2.7</v>
      </c>
      <c r="BC715" s="924">
        <v>-7.24</v>
      </c>
      <c r="BE715" s="666">
        <v>1994</v>
      </c>
      <c r="BF715" s="948" t="e">
        <f>#VALUE!</f>
        <v>#VALUE!</v>
      </c>
      <c r="BG715" s="933">
        <v>1.7000000000000002</v>
      </c>
    </row>
    <row r="716" spans="1:59" ht="11.25" customHeight="1" x14ac:dyDescent="0.2">
      <c r="A716" s="611" t="s">
        <v>1664</v>
      </c>
      <c r="B716" s="927" t="s">
        <v>1665</v>
      </c>
      <c r="C716" s="994" t="s">
        <v>4356</v>
      </c>
      <c r="D716" s="994" t="s">
        <v>4357</v>
      </c>
      <c r="E716" s="794">
        <v>8</v>
      </c>
      <c r="F716" s="526">
        <v>555</v>
      </c>
      <c r="G716" s="526" t="s">
        <v>37</v>
      </c>
      <c r="H716" s="526" t="s">
        <v>37</v>
      </c>
      <c r="I716" s="926">
        <v>89.92</v>
      </c>
      <c r="J716" s="704">
        <f t="shared" si="190"/>
        <v>3.7811387900355866</v>
      </c>
      <c r="K716" s="929">
        <v>0.85</v>
      </c>
      <c r="L716" s="641">
        <v>4</v>
      </c>
      <c r="M716" s="695">
        <f t="shared" si="191"/>
        <v>3.4</v>
      </c>
      <c r="N716" s="923" t="s">
        <v>220</v>
      </c>
      <c r="O716" s="797">
        <v>0.8125</v>
      </c>
      <c r="P716" s="917">
        <v>43465</v>
      </c>
      <c r="Q716" s="917">
        <v>43480</v>
      </c>
      <c r="R716" s="695">
        <f t="shared" si="192"/>
        <v>4.6153846153846132</v>
      </c>
      <c r="S716" s="761">
        <f>IF(INDEX(Historical!$D$7:$D$1439,MATCH(B716,Historical!$B$7:$B$1446,0))=0,"n/a",(INDEX(Historical!$C$7:$C$1439,MATCH(B716,Historical!$B$7:$B$1446,0))/INDEX(Historical!$D$7:$D$1439,MATCH(B716,Historical!$B$7:$B$1446,0))-1)*100)</f>
        <v>4.8387096774193505</v>
      </c>
      <c r="T716" s="761">
        <f>IF(INDEX(Historical!$F$7:$F$1432,MATCH(B716,Historical!$B$7:$B$1446,0))=0,"n/a",((INDEX(Historical!$C$7:$C$1439,MATCH(B716,Historical!$B$7:$B$1446,0))/INDEX(Historical!$F$7:$F$1432,MATCH(B716,Historical!$B$7:$B$1446,0)))^(1/3)-1)*100)</f>
        <v>10.63453285514775</v>
      </c>
      <c r="U716" s="761">
        <f>IF(INDEX(Historical!$H$7:$H$1432,MATCH(B716,Historical!$B$7:$B$1446,0))=0,"n/a",((INDEX(Historical!$C$7:$C$1439,MATCH(B716,Historical!$B$7:$B$1446,0))/INDEX(Historical!$H$7:$H$1432,MATCH(B716,Historical!$B$7:$B$1446,0)))^(1/5)-1)*100)</f>
        <v>19.746240106104928</v>
      </c>
      <c r="V716" s="761">
        <f>IF(INDEX(Historical!$O$7:$O$1432,MATCH(B716,Historical!$B$7:$B$1446,0))=0,"n/a",((INDEX(Historical!$C$7:$C$1439,MATCH(B716,Historical!$B$7:$B$1446,0))/INDEX(Historical!$O$7:$O$1432,MATCH(B716,Historical!$B$7:$B$1446,0)))^(1/10)-1)*100)</f>
        <v>0.31301430492702842</v>
      </c>
      <c r="W716" s="762">
        <f t="shared" si="193"/>
        <v>63.084145980830741</v>
      </c>
      <c r="X716" s="763">
        <f t="shared" si="194"/>
        <v>0.61900439204090674</v>
      </c>
      <c r="Y716" s="715"/>
      <c r="Z716" s="704">
        <f t="shared" si="195"/>
        <v>130.26819923371647</v>
      </c>
      <c r="AA716" s="937">
        <f t="shared" si="196"/>
        <v>34.452107279693486</v>
      </c>
      <c r="AB716" s="641">
        <v>12</v>
      </c>
      <c r="AC716" s="918">
        <v>2.61</v>
      </c>
      <c r="AD716" s="918" t="s">
        <v>137</v>
      </c>
      <c r="AE716" s="918">
        <v>6.26</v>
      </c>
      <c r="AF716" s="918">
        <v>1.33</v>
      </c>
      <c r="AG716" s="918">
        <v>3.9</v>
      </c>
      <c r="AH716" s="918">
        <v>205.50000000000003</v>
      </c>
      <c r="AI716" s="918">
        <v>0.70000000000000007</v>
      </c>
      <c r="AJ716" s="918">
        <v>31.900000000000002</v>
      </c>
      <c r="AK716" s="918">
        <v>-10.84</v>
      </c>
      <c r="AL716" s="930">
        <v>7690</v>
      </c>
      <c r="AM716" s="924">
        <v>0.1</v>
      </c>
      <c r="AN716" s="918">
        <v>0.98</v>
      </c>
      <c r="AO716" s="804">
        <f t="shared" si="197"/>
        <v>-10.924728383552971</v>
      </c>
      <c r="AP716" s="805">
        <f t="shared" si="198"/>
        <v>23.527378896140515</v>
      </c>
      <c r="AQ716" s="938">
        <f t="shared" si="199"/>
        <v>42.706073501511568</v>
      </c>
      <c r="AR716" s="704">
        <f>INDEX(Historical!$C$7:$C$1439,MATCH(B716,Historical!$B$7:$B$1446,0))*IF(AH716="n/a",1.03,IF(AH716&lt;0,1.01,IF(AH716&gt;10,1.1,(1+AH716/100))))</f>
        <v>3.5750000000000002</v>
      </c>
      <c r="AS716" s="937">
        <f t="shared" si="200"/>
        <v>3.6000249999999996</v>
      </c>
      <c r="AT716" s="937">
        <f t="shared" si="189"/>
        <v>3.6360252499999994</v>
      </c>
      <c r="AU716" s="937">
        <f t="shared" si="189"/>
        <v>3.6723855024999996</v>
      </c>
      <c r="AV716" s="937">
        <f t="shared" si="189"/>
        <v>3.7091093575249996</v>
      </c>
      <c r="AW716" s="704">
        <f t="shared" si="201"/>
        <v>18.192545110024998</v>
      </c>
      <c r="AX716" s="812">
        <f t="shared" si="202"/>
        <v>20.231922942643457</v>
      </c>
      <c r="AY716" s="997">
        <v>1.34</v>
      </c>
      <c r="AZ716" s="924">
        <v>17.130000000000003</v>
      </c>
      <c r="BA716" s="924">
        <v>-15.6</v>
      </c>
      <c r="BB716" s="924">
        <v>-0.83</v>
      </c>
      <c r="BC716" s="924">
        <v>-5.08</v>
      </c>
      <c r="BE716" s="666">
        <v>2012</v>
      </c>
      <c r="BF716" s="948" t="e">
        <f>#VALUE!</f>
        <v>#VALUE!</v>
      </c>
      <c r="BG716" s="933">
        <v>1.7000000000000002</v>
      </c>
    </row>
    <row r="717" spans="1:59" ht="11.25" customHeight="1" x14ac:dyDescent="0.2">
      <c r="A717" s="611" t="s">
        <v>792</v>
      </c>
      <c r="B717" s="927" t="s">
        <v>793</v>
      </c>
      <c r="C717" s="994" t="s">
        <v>123</v>
      </c>
      <c r="D717" s="994" t="s">
        <v>4379</v>
      </c>
      <c r="E717" s="794">
        <v>16</v>
      </c>
      <c r="F717" s="526">
        <v>232</v>
      </c>
      <c r="G717" s="526" t="s">
        <v>106</v>
      </c>
      <c r="H717" s="526" t="s">
        <v>106</v>
      </c>
      <c r="I717" s="926">
        <v>29.63</v>
      </c>
      <c r="J717" s="704">
        <f t="shared" si="190"/>
        <v>1.4849814377320283</v>
      </c>
      <c r="K717" s="929">
        <v>0.11</v>
      </c>
      <c r="L717" s="641">
        <v>4</v>
      </c>
      <c r="M717" s="695">
        <f t="shared" si="191"/>
        <v>0.44</v>
      </c>
      <c r="N717" s="923" t="s">
        <v>320</v>
      </c>
      <c r="O717" s="797">
        <v>0.1</v>
      </c>
      <c r="P717" s="917">
        <v>43539</v>
      </c>
      <c r="Q717" s="917">
        <v>43553</v>
      </c>
      <c r="R717" s="695">
        <f t="shared" si="192"/>
        <v>9.9999999999999947</v>
      </c>
      <c r="S717" s="761">
        <f>IF(INDEX(Historical!$D$7:$D$1439,MATCH(B717,Historical!$B$7:$B$1446,0))=0,"n/a",(INDEX(Historical!$C$7:$C$1439,MATCH(B717,Historical!$B$7:$B$1446,0))/INDEX(Historical!$D$7:$D$1439,MATCH(B717,Historical!$B$7:$B$1446,0))-1)*100)</f>
        <v>11.111111111111116</v>
      </c>
      <c r="T717" s="761">
        <f>IF(INDEX(Historical!$F$7:$F$1432,MATCH(B717,Historical!$B$7:$B$1446,0))=0,"n/a",((INDEX(Historical!$C$7:$C$1439,MATCH(B717,Historical!$B$7:$B$1446,0))/INDEX(Historical!$F$7:$F$1432,MATCH(B717,Historical!$B$7:$B$1446,0)))^(1/3)-1)*100)</f>
        <v>7.7217345015941907</v>
      </c>
      <c r="U717" s="761">
        <f>IF(INDEX(Historical!$H$7:$H$1432,MATCH(B717,Historical!$B$7:$B$1446,0))=0,"n/a",((INDEX(Historical!$C$7:$C$1439,MATCH(B717,Historical!$B$7:$B$1446,0))/INDEX(Historical!$H$7:$H$1432,MATCH(B717,Historical!$B$7:$B$1446,0)))^(1/5)-1)*100)</f>
        <v>7.3940923785779322</v>
      </c>
      <c r="V717" s="761">
        <f>IF(INDEX(Historical!$O$7:$O$1432,MATCH(B717,Historical!$B$7:$B$1446,0))=0,"n/a",((INDEX(Historical!$C$7:$C$1439,MATCH(B717,Historical!$B$7:$B$1446,0))/INDEX(Historical!$O$7:$O$1432,MATCH(B717,Historical!$B$7:$B$1446,0)))^(1/10)-1)*100)</f>
        <v>8.9334120568810285</v>
      </c>
      <c r="W717" s="762">
        <f t="shared" si="193"/>
        <v>0.82768961416960241</v>
      </c>
      <c r="X717" s="763">
        <f t="shared" si="194"/>
        <v>1.0562989112254189</v>
      </c>
      <c r="Y717" s="715"/>
      <c r="Z717" s="704">
        <f t="shared" si="195"/>
        <v>21.890547263681594</v>
      </c>
      <c r="AA717" s="937">
        <f t="shared" si="196"/>
        <v>14.741293532338309</v>
      </c>
      <c r="AB717" s="641">
        <v>12</v>
      </c>
      <c r="AC717" s="918">
        <v>2.0099999999999998</v>
      </c>
      <c r="AD717" s="918">
        <v>1.46</v>
      </c>
      <c r="AE717" s="918">
        <v>0.74</v>
      </c>
      <c r="AF717" s="918">
        <v>3.72</v>
      </c>
      <c r="AG717" s="918">
        <v>25.900000000000002</v>
      </c>
      <c r="AH717" s="918">
        <v>41.4</v>
      </c>
      <c r="AI717" s="918">
        <v>8.2000000000000011</v>
      </c>
      <c r="AJ717" s="918">
        <v>7.0000000000000009</v>
      </c>
      <c r="AK717" s="918">
        <v>10.130000000000001</v>
      </c>
      <c r="AL717" s="930">
        <v>3300</v>
      </c>
      <c r="AM717" s="924">
        <v>13.200000000000001</v>
      </c>
      <c r="AN717" s="918">
        <v>2.62</v>
      </c>
      <c r="AO717" s="804">
        <f t="shared" si="197"/>
        <v>-5.8622197160283491</v>
      </c>
      <c r="AP717" s="805">
        <f t="shared" si="198"/>
        <v>8.8790738163099601</v>
      </c>
      <c r="AQ717" s="938">
        <f t="shared" si="199"/>
        <v>56.116213038447761</v>
      </c>
      <c r="AR717" s="704">
        <f>INDEX(Historical!$C$7:$C$1439,MATCH(B717,Historical!$B$7:$B$1446,0))*IF(AH717="n/a",1.03,IF(AH717&lt;0,1.01,IF(AH717&gt;10,1.1,(1+AH717/100))))</f>
        <v>0.44000000000000006</v>
      </c>
      <c r="AS717" s="937">
        <f t="shared" si="200"/>
        <v>0.47608000000000011</v>
      </c>
      <c r="AT717" s="937">
        <f t="shared" si="189"/>
        <v>0.52368800000000015</v>
      </c>
      <c r="AU717" s="937">
        <f t="shared" si="189"/>
        <v>0.57605680000000026</v>
      </c>
      <c r="AV717" s="937">
        <f t="shared" si="189"/>
        <v>0.63366248000000036</v>
      </c>
      <c r="AW717" s="704">
        <f t="shared" si="201"/>
        <v>2.6494872800000011</v>
      </c>
      <c r="AX717" s="812">
        <f t="shared" si="202"/>
        <v>8.9419077961525524</v>
      </c>
      <c r="AY717" s="997">
        <v>0.83</v>
      </c>
      <c r="AZ717" s="924">
        <v>33.229999999999997</v>
      </c>
      <c r="BA717" s="924">
        <v>-0.3</v>
      </c>
      <c r="BB717" s="924">
        <v>5.35</v>
      </c>
      <c r="BC717" s="924">
        <v>10.93</v>
      </c>
      <c r="BE717" s="666">
        <v>2004</v>
      </c>
      <c r="BF717" s="948" t="e">
        <f>#VALUE!</f>
        <v>#VALUE!</v>
      </c>
      <c r="BG717" s="933">
        <v>4.5999999999999996</v>
      </c>
    </row>
    <row r="718" spans="1:59" ht="11.25" customHeight="1" x14ac:dyDescent="0.2">
      <c r="A718" s="611" t="s">
        <v>1676</v>
      </c>
      <c r="B718" s="927" t="s">
        <v>1677</v>
      </c>
      <c r="C718" s="994" t="s">
        <v>108</v>
      </c>
      <c r="D718" s="994" t="s">
        <v>4368</v>
      </c>
      <c r="E718" s="794">
        <v>7</v>
      </c>
      <c r="F718" s="526">
        <v>618</v>
      </c>
      <c r="G718" s="526" t="s">
        <v>106</v>
      </c>
      <c r="H718" s="526" t="s">
        <v>106</v>
      </c>
      <c r="I718" s="926">
        <v>30.8</v>
      </c>
      <c r="J718" s="704">
        <f t="shared" si="190"/>
        <v>1.6883116883116882</v>
      </c>
      <c r="K718" s="929">
        <v>0.13</v>
      </c>
      <c r="L718" s="641">
        <v>4</v>
      </c>
      <c r="M718" s="695">
        <f t="shared" si="191"/>
        <v>0.52</v>
      </c>
      <c r="N718" s="923" t="s">
        <v>210</v>
      </c>
      <c r="O718" s="797">
        <v>0.11</v>
      </c>
      <c r="P718" s="917">
        <v>43326</v>
      </c>
      <c r="Q718" s="917">
        <v>43343</v>
      </c>
      <c r="R718" s="695">
        <f t="shared" si="192"/>
        <v>18.181818181818183</v>
      </c>
      <c r="S718" s="761">
        <f>IF(INDEX(Historical!$D$7:$D$1439,MATCH(B718,Historical!$B$7:$B$1446,0))=0,"n/a",(INDEX(Historical!$C$7:$C$1439,MATCH(B718,Historical!$B$7:$B$1446,0))/INDEX(Historical!$D$7:$D$1439,MATCH(B718,Historical!$B$7:$B$1446,0))-1)*100)</f>
        <v>14.285714285714279</v>
      </c>
      <c r="T718" s="761">
        <f>IF(INDEX(Historical!$F$7:$F$1432,MATCH(B718,Historical!$B$7:$B$1446,0))=0,"n/a",((INDEX(Historical!$C$7:$C$1439,MATCH(B718,Historical!$B$7:$B$1446,0))/INDEX(Historical!$F$7:$F$1432,MATCH(B718,Historical!$B$7:$B$1446,0)))^(1/3)-1)*100)</f>
        <v>11.102644857564847</v>
      </c>
      <c r="U718" s="761">
        <f>IF(INDEX(Historical!$H$7:$H$1432,MATCH(B718,Historical!$B$7:$B$1446,0))=0,"n/a",((INDEX(Historical!$C$7:$C$1439,MATCH(B718,Historical!$B$7:$B$1446,0))/INDEX(Historical!$H$7:$H$1432,MATCH(B718,Historical!$B$7:$B$1446,0)))^(1/5)-1)*100)</f>
        <v>9.1379793477641904</v>
      </c>
      <c r="V718" s="761">
        <f>IF(INDEX(Historical!$O$7:$O$1432,MATCH(B718,Historical!$B$7:$B$1446,0))=0,"n/a",((INDEX(Historical!$C$7:$C$1439,MATCH(B718,Historical!$B$7:$B$1446,0))/INDEX(Historical!$O$7:$O$1432,MATCH(B718,Historical!$B$7:$B$1446,0)))^(1/10)-1)*100)</f>
        <v>8.1139800821938621</v>
      </c>
      <c r="W718" s="762">
        <f t="shared" si="193"/>
        <v>1.1262018460973913</v>
      </c>
      <c r="X718" s="763">
        <f t="shared" si="194"/>
        <v>0.7678974241818648</v>
      </c>
      <c r="Y718" s="718"/>
      <c r="Z718" s="704">
        <f t="shared" si="195"/>
        <v>18.571428571428573</v>
      </c>
      <c r="AA718" s="937">
        <f t="shared" si="196"/>
        <v>11.000000000000002</v>
      </c>
      <c r="AB718" s="641">
        <v>12</v>
      </c>
      <c r="AC718" s="918">
        <v>2.8</v>
      </c>
      <c r="AD718" s="918" t="s">
        <v>137</v>
      </c>
      <c r="AE718" s="918">
        <v>3.62</v>
      </c>
      <c r="AF718" s="918">
        <v>1.26</v>
      </c>
      <c r="AG718" s="918">
        <v>12.2</v>
      </c>
      <c r="AH718" s="918">
        <v>21.8</v>
      </c>
      <c r="AI718" s="918">
        <v>1.1599999999999999</v>
      </c>
      <c r="AJ718" s="918">
        <v>11.899999999999999</v>
      </c>
      <c r="AK718" s="918" t="s">
        <v>137</v>
      </c>
      <c r="AL718" s="930">
        <v>310.77</v>
      </c>
      <c r="AM718" s="924">
        <v>3.5999999999999996</v>
      </c>
      <c r="AN718" s="918">
        <v>7.0000000000000007E-2</v>
      </c>
      <c r="AO718" s="804">
        <f t="shared" si="197"/>
        <v>-0.17370896392412227</v>
      </c>
      <c r="AP718" s="805">
        <f t="shared" si="198"/>
        <v>10.82629103607588</v>
      </c>
      <c r="AQ718" s="938">
        <f t="shared" si="199"/>
        <v>-21.514332518605663</v>
      </c>
      <c r="AR718" s="704">
        <f>INDEX(Historical!$C$7:$C$1439,MATCH(B718,Historical!$B$7:$B$1446,0))*IF(AH718="n/a",1.03,IF(AH718&lt;0,1.01,IF(AH718&gt;10,1.1,(1+AH718/100))))</f>
        <v>0.52800000000000002</v>
      </c>
      <c r="AS718" s="937">
        <f t="shared" si="200"/>
        <v>0.53412480000000007</v>
      </c>
      <c r="AT718" s="937">
        <f t="shared" si="189"/>
        <v>0.55014854400000013</v>
      </c>
      <c r="AU718" s="937">
        <f t="shared" si="189"/>
        <v>0.5666530003200001</v>
      </c>
      <c r="AV718" s="937">
        <f t="shared" si="189"/>
        <v>0.58365259032960015</v>
      </c>
      <c r="AW718" s="704">
        <f t="shared" si="201"/>
        <v>2.7625789346496004</v>
      </c>
      <c r="AX718" s="812">
        <f t="shared" si="202"/>
        <v>8.9694121254857144</v>
      </c>
      <c r="AY718" s="997">
        <v>0.63</v>
      </c>
      <c r="AZ718" s="924">
        <v>1.67</v>
      </c>
      <c r="BA718" s="924">
        <v>-25.77</v>
      </c>
      <c r="BB718" s="924">
        <v>-11.26</v>
      </c>
      <c r="BC718" s="924">
        <v>-15.43</v>
      </c>
      <c r="BE718" s="666">
        <v>2012</v>
      </c>
      <c r="BF718" s="948" t="e">
        <f>#VALUE!</f>
        <v>#VALUE!</v>
      </c>
      <c r="BG718" s="933">
        <v>1.3</v>
      </c>
    </row>
    <row r="719" spans="1:59" ht="11.25" customHeight="1" x14ac:dyDescent="0.2">
      <c r="A719" s="611" t="s">
        <v>1640</v>
      </c>
      <c r="B719" s="927" t="s">
        <v>1641</v>
      </c>
      <c r="C719" s="994" t="s">
        <v>123</v>
      </c>
      <c r="D719" s="994" t="s">
        <v>4208</v>
      </c>
      <c r="E719" s="794">
        <v>9</v>
      </c>
      <c r="F719" s="526">
        <v>385</v>
      </c>
      <c r="G719" s="526" t="s">
        <v>106</v>
      </c>
      <c r="H719" s="526" t="s">
        <v>106</v>
      </c>
      <c r="I719" s="926">
        <v>78.58</v>
      </c>
      <c r="J719" s="704">
        <f t="shared" si="190"/>
        <v>2.799694578773225</v>
      </c>
      <c r="K719" s="929">
        <v>0.55000000000000004</v>
      </c>
      <c r="L719" s="641">
        <v>4</v>
      </c>
      <c r="M719" s="695">
        <f t="shared" si="191"/>
        <v>2.2000000000000002</v>
      </c>
      <c r="N719" s="923" t="s">
        <v>250</v>
      </c>
      <c r="O719" s="797">
        <v>0.53</v>
      </c>
      <c r="P719" s="917">
        <v>43336</v>
      </c>
      <c r="Q719" s="917">
        <v>43353</v>
      </c>
      <c r="R719" s="695">
        <f t="shared" si="192"/>
        <v>3.7735849056603805</v>
      </c>
      <c r="S719" s="761">
        <f>IF(INDEX(Historical!$D$7:$D$1439,MATCH(B719,Historical!$B$7:$B$1446,0))=0,"n/a",(INDEX(Historical!$C$7:$C$1439,MATCH(B719,Historical!$B$7:$B$1446,0))/INDEX(Historical!$D$7:$D$1439,MATCH(B719,Historical!$B$7:$B$1446,0))-1)*100)</f>
        <v>4.8543689320388328</v>
      </c>
      <c r="T719" s="761">
        <f>IF(INDEX(Historical!$F$7:$F$1432,MATCH(B719,Historical!$B$7:$B$1446,0))=0,"n/a",((INDEX(Historical!$C$7:$C$1439,MATCH(B719,Historical!$B$7:$B$1446,0))/INDEX(Historical!$F$7:$F$1432,MATCH(B719,Historical!$B$7:$B$1446,0)))^(1/3)-1)*100)</f>
        <v>5.4901660750877879</v>
      </c>
      <c r="U719" s="761">
        <f>IF(INDEX(Historical!$H$7:$H$1432,MATCH(B719,Historical!$B$7:$B$1446,0))=0,"n/a",((INDEX(Historical!$C$7:$C$1439,MATCH(B719,Historical!$B$7:$B$1446,0))/INDEX(Historical!$H$7:$H$1432,MATCH(B719,Historical!$B$7:$B$1446,0)))^(1/5)-1)*100)</f>
        <v>7.2103667067803245</v>
      </c>
      <c r="V719" s="761">
        <f>IF(INDEX(Historical!$O$7:$O$1432,MATCH(B719,Historical!$B$7:$B$1446,0))=0,"n/a",((INDEX(Historical!$C$7:$C$1439,MATCH(B719,Historical!$B$7:$B$1446,0))/INDEX(Historical!$O$7:$O$1432,MATCH(B719,Historical!$B$7:$B$1446,0)))^(1/10)-1)*100)</f>
        <v>15.757296328333958</v>
      </c>
      <c r="W719" s="762">
        <f t="shared" si="193"/>
        <v>0.45758907851564706</v>
      </c>
      <c r="X719" s="763" t="str">
        <f t="shared" si="194"/>
        <v>n/a</v>
      </c>
      <c r="Y719" s="718"/>
      <c r="Z719" s="704">
        <f t="shared" si="195"/>
        <v>198.19819819819818</v>
      </c>
      <c r="AA719" s="937">
        <f t="shared" si="196"/>
        <v>70.792792792792781</v>
      </c>
      <c r="AB719" s="641">
        <v>9</v>
      </c>
      <c r="AC719" s="918">
        <v>1.1100000000000001</v>
      </c>
      <c r="AD719" s="918">
        <v>7.3</v>
      </c>
      <c r="AE719" s="918">
        <v>1.64</v>
      </c>
      <c r="AF719" s="918">
        <v>17.5</v>
      </c>
      <c r="AG719" s="918">
        <v>1.3</v>
      </c>
      <c r="AH719" s="918">
        <v>-54.2</v>
      </c>
      <c r="AI719" s="918">
        <v>11.75</v>
      </c>
      <c r="AJ719" s="918">
        <v>-10</v>
      </c>
      <c r="AK719" s="918">
        <v>9.7000000000000011</v>
      </c>
      <c r="AL719" s="930">
        <v>4480</v>
      </c>
      <c r="AM719" s="925">
        <v>28.9</v>
      </c>
      <c r="AN719" s="918">
        <v>9.19</v>
      </c>
      <c r="AO719" s="804">
        <f t="shared" si="197"/>
        <v>-60.782731507239234</v>
      </c>
      <c r="AP719" s="805">
        <f t="shared" si="198"/>
        <v>10.010061285553549</v>
      </c>
      <c r="AQ719" s="938">
        <f t="shared" si="199"/>
        <v>642.03140810252137</v>
      </c>
      <c r="AR719" s="704">
        <f>INDEX(Historical!$C$7:$C$1439,MATCH(B719,Historical!$B$7:$B$1446,0))*IF(AH719="n/a",1.03,IF(AH719&lt;0,1.01,IF(AH719&gt;10,1.1,(1+AH719/100))))</f>
        <v>2.1816</v>
      </c>
      <c r="AS719" s="937">
        <f t="shared" si="200"/>
        <v>2.3997600000000001</v>
      </c>
      <c r="AT719" s="937">
        <f t="shared" si="189"/>
        <v>2.6325367200000001</v>
      </c>
      <c r="AU719" s="937">
        <f t="shared" si="189"/>
        <v>2.8878927818400002</v>
      </c>
      <c r="AV719" s="937">
        <f t="shared" si="189"/>
        <v>3.1680183816784799</v>
      </c>
      <c r="AW719" s="704">
        <f t="shared" si="201"/>
        <v>13.269807883518482</v>
      </c>
      <c r="AX719" s="812">
        <f t="shared" si="202"/>
        <v>16.887004178567679</v>
      </c>
      <c r="AY719" s="997">
        <v>0.89</v>
      </c>
      <c r="AZ719" s="924">
        <v>35.58</v>
      </c>
      <c r="BA719" s="924">
        <v>-14.41</v>
      </c>
      <c r="BB719" s="924">
        <v>1.7999999999999998</v>
      </c>
      <c r="BC719" s="924">
        <v>3.9600000000000004</v>
      </c>
      <c r="BE719" s="666">
        <v>2010</v>
      </c>
      <c r="BF719" s="948" t="e">
        <f>#VALUE!</f>
        <v>#VALUE!</v>
      </c>
      <c r="BG719" s="933">
        <v>0.2</v>
      </c>
    </row>
    <row r="720" spans="1:59" ht="11.25" customHeight="1" x14ac:dyDescent="0.2">
      <c r="A720" s="537" t="s">
        <v>1689</v>
      </c>
      <c r="B720" s="927" t="s">
        <v>1690</v>
      </c>
      <c r="C720" s="994" t="s">
        <v>247</v>
      </c>
      <c r="D720" s="994" t="s">
        <v>4371</v>
      </c>
      <c r="E720" s="794">
        <v>10</v>
      </c>
      <c r="F720" s="526">
        <v>336</v>
      </c>
      <c r="G720" s="526" t="s">
        <v>106</v>
      </c>
      <c r="H720" s="526" t="s">
        <v>106</v>
      </c>
      <c r="I720" s="926">
        <v>49.1</v>
      </c>
      <c r="J720" s="704">
        <f t="shared" si="190"/>
        <v>1.8737270875763747</v>
      </c>
      <c r="K720" s="929">
        <v>0.23</v>
      </c>
      <c r="L720" s="641">
        <v>4</v>
      </c>
      <c r="M720" s="695">
        <f t="shared" si="191"/>
        <v>0.92</v>
      </c>
      <c r="N720" s="923" t="s">
        <v>119</v>
      </c>
      <c r="O720" s="797">
        <v>0.21</v>
      </c>
      <c r="P720" s="917">
        <v>43510</v>
      </c>
      <c r="Q720" s="917">
        <v>43525</v>
      </c>
      <c r="R720" s="695">
        <f t="shared" si="192"/>
        <v>9.5238095238095326</v>
      </c>
      <c r="S720" s="761">
        <f>IF(INDEX(Historical!$D$7:$D$1439,MATCH(B720,Historical!$B$7:$B$1446,0))=0,"n/a",(INDEX(Historical!$C$7:$C$1439,MATCH(B720,Historical!$B$7:$B$1446,0))/INDEX(Historical!$D$7:$D$1439,MATCH(B720,Historical!$B$7:$B$1446,0))-1)*100)</f>
        <v>10.526315789473673</v>
      </c>
      <c r="T720" s="761">
        <f>IF(INDEX(Historical!$F$7:$F$1432,MATCH(B720,Historical!$B$7:$B$1446,0))=0,"n/a",((INDEX(Historical!$C$7:$C$1439,MATCH(B720,Historical!$B$7:$B$1446,0))/INDEX(Historical!$F$7:$F$1432,MATCH(B720,Historical!$B$7:$B$1446,0)))^(1/3)-1)*100)</f>
        <v>11.868894208139679</v>
      </c>
      <c r="U720" s="761">
        <f>IF(INDEX(Historical!$H$7:$H$1432,MATCH(B720,Historical!$B$7:$B$1446,0))=0,"n/a",((INDEX(Historical!$C$7:$C$1439,MATCH(B720,Historical!$B$7:$B$1446,0))/INDEX(Historical!$H$7:$H$1432,MATCH(B720,Historical!$B$7:$B$1446,0)))^(1/5)-1)*100)</f>
        <v>13.80604263098537</v>
      </c>
      <c r="V720" s="761">
        <f>IF(INDEX(Historical!$O$7:$O$1432,MATCH(B720,Historical!$B$7:$B$1446,0))=0,"n/a",((INDEX(Historical!$C$7:$C$1439,MATCH(B720,Historical!$B$7:$B$1446,0))/INDEX(Historical!$O$7:$O$1432,MATCH(B720,Historical!$B$7:$B$1446,0)))^(1/10)-1)*100)</f>
        <v>8.842291989017026</v>
      </c>
      <c r="W720" s="762">
        <f t="shared" si="193"/>
        <v>1.5613647059081286</v>
      </c>
      <c r="X720" s="763">
        <f t="shared" si="194"/>
        <v>8.1212015476384529</v>
      </c>
      <c r="Y720" s="715"/>
      <c r="Z720" s="704">
        <f t="shared" si="195"/>
        <v>37.096774193548384</v>
      </c>
      <c r="AA720" s="937">
        <f t="shared" si="196"/>
        <v>19.798387096774196</v>
      </c>
      <c r="AB720" s="641">
        <v>12</v>
      </c>
      <c r="AC720" s="918">
        <v>2.48</v>
      </c>
      <c r="AD720" s="918">
        <v>2.83</v>
      </c>
      <c r="AE720" s="918">
        <v>1.04</v>
      </c>
      <c r="AF720" s="918">
        <v>2.36</v>
      </c>
      <c r="AG720" s="918">
        <v>9.1999999999999993</v>
      </c>
      <c r="AH720" s="918">
        <v>-5.8999999999999995</v>
      </c>
      <c r="AI720" s="918">
        <v>10.63</v>
      </c>
      <c r="AJ720" s="918">
        <v>1.7000000000000002</v>
      </c>
      <c r="AK720" s="918">
        <v>7.0000000000000009</v>
      </c>
      <c r="AL720" s="930">
        <v>1130</v>
      </c>
      <c r="AM720" s="924">
        <v>4.9000000000000004</v>
      </c>
      <c r="AN720" s="918">
        <v>0.11</v>
      </c>
      <c r="AO720" s="804">
        <f t="shared" si="197"/>
        <v>-4.1186173782124502</v>
      </c>
      <c r="AP720" s="805">
        <f t="shared" si="198"/>
        <v>15.679769718561746</v>
      </c>
      <c r="AQ720" s="938">
        <f t="shared" si="199"/>
        <v>44.105198531238287</v>
      </c>
      <c r="AR720" s="704">
        <f>INDEX(Historical!$C$7:$C$1439,MATCH(B720,Historical!$B$7:$B$1446,0))*IF(AH720="n/a",1.03,IF(AH720&lt;0,1.01,IF(AH720&gt;10,1.1,(1+AH720/100))))</f>
        <v>0.84839999999999993</v>
      </c>
      <c r="AS720" s="937">
        <f t="shared" si="200"/>
        <v>0.93323999999999996</v>
      </c>
      <c r="AT720" s="937">
        <f t="shared" si="189"/>
        <v>0.99856679999999998</v>
      </c>
      <c r="AU720" s="937">
        <f t="shared" si="189"/>
        <v>1.068466476</v>
      </c>
      <c r="AV720" s="937">
        <f t="shared" si="189"/>
        <v>1.1432591293200001</v>
      </c>
      <c r="AW720" s="704">
        <f t="shared" si="201"/>
        <v>4.99193240532</v>
      </c>
      <c r="AX720" s="812">
        <f t="shared" si="202"/>
        <v>10.166868442606924</v>
      </c>
      <c r="AY720" s="997">
        <v>1.05</v>
      </c>
      <c r="AZ720" s="924">
        <v>15.53</v>
      </c>
      <c r="BA720" s="924">
        <v>-13.16</v>
      </c>
      <c r="BB720" s="924">
        <v>-0.43</v>
      </c>
      <c r="BC720" s="924">
        <v>-0.89999999999999991</v>
      </c>
      <c r="BE720" s="666">
        <v>2010</v>
      </c>
      <c r="BF720" s="948" t="e">
        <f>#VALUE!</f>
        <v>#VALUE!</v>
      </c>
      <c r="BG720" s="933">
        <v>5.0999999999999996</v>
      </c>
    </row>
    <row r="721" spans="1:59" ht="11.25" customHeight="1" x14ac:dyDescent="0.2">
      <c r="A721" s="537" t="s">
        <v>1666</v>
      </c>
      <c r="B721" s="927" t="s">
        <v>1667</v>
      </c>
      <c r="C721" s="994" t="s">
        <v>112</v>
      </c>
      <c r="D721" s="994" t="s">
        <v>213</v>
      </c>
      <c r="E721" s="794">
        <v>9</v>
      </c>
      <c r="F721" s="526">
        <v>398</v>
      </c>
      <c r="G721" s="526" t="s">
        <v>37</v>
      </c>
      <c r="H721" s="526" t="s">
        <v>37</v>
      </c>
      <c r="I721" s="926">
        <v>156.52000000000001</v>
      </c>
      <c r="J721" s="704">
        <f t="shared" si="190"/>
        <v>2.4278047533861482</v>
      </c>
      <c r="K721" s="929">
        <v>0.95</v>
      </c>
      <c r="L721" s="641">
        <v>4</v>
      </c>
      <c r="M721" s="695">
        <f t="shared" si="191"/>
        <v>3.8</v>
      </c>
      <c r="N721" s="923" t="s">
        <v>250</v>
      </c>
      <c r="O721" s="797">
        <v>0.82</v>
      </c>
      <c r="P721" s="917">
        <v>43423</v>
      </c>
      <c r="Q721" s="917">
        <v>43444</v>
      </c>
      <c r="R721" s="695">
        <f t="shared" si="192"/>
        <v>15.853658536585366</v>
      </c>
      <c r="S721" s="761">
        <f>IF(INDEX(Historical!$D$7:$D$1439,MATCH(B721,Historical!$B$7:$B$1446,0))=0,"n/a",(INDEX(Historical!$C$7:$C$1439,MATCH(B721,Historical!$B$7:$B$1446,0))/INDEX(Historical!$D$7:$D$1439,MATCH(B721,Historical!$B$7:$B$1446,0))-1)*100)</f>
        <v>15.593220338983071</v>
      </c>
      <c r="T721" s="761">
        <f>IF(INDEX(Historical!$F$7:$F$1432,MATCH(B721,Historical!$B$7:$B$1446,0))=0,"n/a",((INDEX(Historical!$C$7:$C$1439,MATCH(B721,Historical!$B$7:$B$1446,0))/INDEX(Historical!$F$7:$F$1432,MATCH(B721,Historical!$B$7:$B$1446,0)))^(1/3)-1)*100)</f>
        <v>15.729452726293779</v>
      </c>
      <c r="U721" s="761">
        <f>IF(INDEX(Historical!$H$7:$H$1432,MATCH(B721,Historical!$B$7:$B$1446,0))=0,"n/a",((INDEX(Historical!$C$7:$C$1439,MATCH(B721,Historical!$B$7:$B$1446,0))/INDEX(Historical!$H$7:$H$1432,MATCH(B721,Historical!$B$7:$B$1446,0)))^(1/5)-1)*100)</f>
        <v>16.632466066704676</v>
      </c>
      <c r="V721" s="761">
        <f>IF(INDEX(Historical!$O$7:$O$1432,MATCH(B721,Historical!$B$7:$B$1446,0))=0,"n/a",((INDEX(Historical!$C$7:$C$1439,MATCH(B721,Historical!$B$7:$B$1446,0))/INDEX(Historical!$O$7:$O$1432,MATCH(B721,Historical!$B$7:$B$1446,0)))^(1/10)-1)*100)</f>
        <v>11.00877579886992</v>
      </c>
      <c r="W721" s="762">
        <f t="shared" si="193"/>
        <v>1.510837024077831</v>
      </c>
      <c r="X721" s="763">
        <f t="shared" si="194"/>
        <v>1.1088310711136451</v>
      </c>
      <c r="Y721" s="927"/>
      <c r="Z721" s="704">
        <f t="shared" si="195"/>
        <v>31.825795644891119</v>
      </c>
      <c r="AA721" s="937">
        <f t="shared" si="196"/>
        <v>13.108877721943051</v>
      </c>
      <c r="AB721" s="641">
        <v>12</v>
      </c>
      <c r="AC721" s="918">
        <v>11.94</v>
      </c>
      <c r="AD721" s="918">
        <v>1.61</v>
      </c>
      <c r="AE721" s="918">
        <v>2.23</v>
      </c>
      <c r="AF721" s="918">
        <v>2.82</v>
      </c>
      <c r="AG721" s="918">
        <v>21.9</v>
      </c>
      <c r="AH721" s="918">
        <v>23.799999999999997</v>
      </c>
      <c r="AI721" s="918">
        <v>6.7299999999999995</v>
      </c>
      <c r="AJ721" s="918">
        <v>15</v>
      </c>
      <c r="AK721" s="918">
        <v>8.15</v>
      </c>
      <c r="AL721" s="930">
        <v>9080</v>
      </c>
      <c r="AM721" s="924">
        <v>1.0999999999999999</v>
      </c>
      <c r="AN721" s="918">
        <v>0.37</v>
      </c>
      <c r="AO721" s="804">
        <f t="shared" si="197"/>
        <v>5.9513930981477738</v>
      </c>
      <c r="AP721" s="805">
        <f t="shared" si="198"/>
        <v>19.060270820090825</v>
      </c>
      <c r="AQ721" s="938">
        <f t="shared" si="199"/>
        <v>28.178755694935465</v>
      </c>
      <c r="AR721" s="704">
        <f>INDEX(Historical!$C$7:$C$1439,MATCH(B721,Historical!$B$7:$B$1446,0))*IF(AH721="n/a",1.03,IF(AH721&lt;0,1.01,IF(AH721&gt;10,1.1,(1+AH721/100))))</f>
        <v>3.7510000000000003</v>
      </c>
      <c r="AS721" s="937">
        <f t="shared" si="200"/>
        <v>4.0034422999999997</v>
      </c>
      <c r="AT721" s="937">
        <f t="shared" si="189"/>
        <v>4.3297228474499994</v>
      </c>
      <c r="AU721" s="937">
        <f t="shared" si="189"/>
        <v>4.682595259517174</v>
      </c>
      <c r="AV721" s="937">
        <f t="shared" si="189"/>
        <v>5.0642267731678237</v>
      </c>
      <c r="AW721" s="704">
        <f t="shared" si="201"/>
        <v>21.830987180134997</v>
      </c>
      <c r="AX721" s="812">
        <f t="shared" si="202"/>
        <v>13.947730117643109</v>
      </c>
      <c r="AY721" s="997">
        <v>1.25</v>
      </c>
      <c r="AZ721" s="924">
        <v>15.690000000000001</v>
      </c>
      <c r="BA721" s="924">
        <v>-17.39</v>
      </c>
      <c r="BB721" s="924">
        <v>-1.9</v>
      </c>
      <c r="BC721" s="924">
        <v>-4.3099999999999996</v>
      </c>
      <c r="BE721" s="666">
        <v>2011</v>
      </c>
      <c r="BF721" s="948" t="e">
        <f>#VALUE!</f>
        <v>#VALUE!</v>
      </c>
      <c r="BG721" s="933">
        <v>12.8</v>
      </c>
    </row>
    <row r="722" spans="1:59" ht="11.25" customHeight="1" x14ac:dyDescent="0.2">
      <c r="A722" s="611" t="s">
        <v>2853</v>
      </c>
      <c r="B722" s="927" t="s">
        <v>2854</v>
      </c>
      <c r="C722" s="994" t="s">
        <v>108</v>
      </c>
      <c r="D722" s="994" t="s">
        <v>4376</v>
      </c>
      <c r="E722" s="794">
        <v>6</v>
      </c>
      <c r="F722" s="526">
        <v>791</v>
      </c>
      <c r="G722" s="526" t="s">
        <v>115</v>
      </c>
      <c r="H722" s="526" t="s">
        <v>115</v>
      </c>
      <c r="I722" s="926">
        <v>34.36</v>
      </c>
      <c r="J722" s="704">
        <f t="shared" si="190"/>
        <v>3.4924330616996504</v>
      </c>
      <c r="K722" s="929">
        <v>0.3</v>
      </c>
      <c r="L722" s="641">
        <v>4</v>
      </c>
      <c r="M722" s="695">
        <f t="shared" si="191"/>
        <v>1.2</v>
      </c>
      <c r="N722" s="923" t="s">
        <v>164</v>
      </c>
      <c r="O722" s="797">
        <v>0.25</v>
      </c>
      <c r="P722" s="917">
        <v>43544</v>
      </c>
      <c r="Q722" s="917">
        <v>43556</v>
      </c>
      <c r="R722" s="695">
        <f t="shared" si="192"/>
        <v>19.999999999999996</v>
      </c>
      <c r="S722" s="761">
        <f>IF(INDEX(Historical!$D$7:$D$1439,MATCH(B722,Historical!$B$7:$B$1446,0))=0,"n/a",(INDEX(Historical!$C$7:$C$1439,MATCH(B722,Historical!$B$7:$B$1446,0))/INDEX(Historical!$D$7:$D$1439,MATCH(B722,Historical!$B$7:$B$1446,0))-1)*100)</f>
        <v>57.894736842105289</v>
      </c>
      <c r="T722" s="761">
        <f>IF(INDEX(Historical!$F$7:$F$1432,MATCH(B722,Historical!$B$7:$B$1446,0))=0,"n/a",((INDEX(Historical!$C$7:$C$1439,MATCH(B722,Historical!$B$7:$B$1446,0))/INDEX(Historical!$F$7:$F$1432,MATCH(B722,Historical!$B$7:$B$1446,0)))^(1/3)-1)*100)</f>
        <v>31.037069710444818</v>
      </c>
      <c r="U722" s="761">
        <f>IF(INDEX(Historical!$H$7:$H$1432,MATCH(B722,Historical!$B$7:$B$1446,0))=0,"n/a",((INDEX(Historical!$C$7:$C$1439,MATCH(B722,Historical!$B$7:$B$1446,0))/INDEX(Historical!$H$7:$H$1432,MATCH(B722,Historical!$B$7:$B$1446,0)))^(1/5)-1)*100)</f>
        <v>86.39596365956757</v>
      </c>
      <c r="V722" s="761">
        <f>IF(INDEX(Historical!$O$7:$O$1432,MATCH(B722,Historical!$B$7:$B$1446,0))=0,"n/a",((INDEX(Historical!$C$7:$C$1439,MATCH(B722,Historical!$B$7:$B$1446,0))/INDEX(Historical!$O$7:$O$1432,MATCH(B722,Historical!$B$7:$B$1446,0)))^(1/10)-1)*100)</f>
        <v>-4.2037929784785044</v>
      </c>
      <c r="W722" s="762" t="str">
        <f t="shared" si="193"/>
        <v>n/a</v>
      </c>
      <c r="X722" s="763">
        <f t="shared" si="194"/>
        <v>2.8050637551807651</v>
      </c>
      <c r="Y722" s="718"/>
      <c r="Z722" s="704">
        <f t="shared" si="195"/>
        <v>35.502958579881657</v>
      </c>
      <c r="AA722" s="937">
        <f t="shared" si="196"/>
        <v>10.165680473372781</v>
      </c>
      <c r="AB722" s="641">
        <v>12</v>
      </c>
      <c r="AC722" s="918">
        <v>3.38</v>
      </c>
      <c r="AD722" s="918">
        <v>1.27</v>
      </c>
      <c r="AE722" s="918">
        <v>4.32</v>
      </c>
      <c r="AF722" s="918">
        <v>1.36</v>
      </c>
      <c r="AG722" s="918">
        <v>14.299999999999999</v>
      </c>
      <c r="AH722" s="918">
        <v>32.4</v>
      </c>
      <c r="AI722" s="918">
        <v>10.31</v>
      </c>
      <c r="AJ722" s="918">
        <v>30.8</v>
      </c>
      <c r="AK722" s="918">
        <v>8</v>
      </c>
      <c r="AL722" s="930">
        <v>5810</v>
      </c>
      <c r="AM722" s="924">
        <v>0.6</v>
      </c>
      <c r="AN722" s="918">
        <v>0.56000000000000005</v>
      </c>
      <c r="AO722" s="804">
        <f t="shared" si="197"/>
        <v>79.722716247894454</v>
      </c>
      <c r="AP722" s="805">
        <f t="shared" si="198"/>
        <v>89.888396721267227</v>
      </c>
      <c r="AQ722" s="938">
        <f t="shared" si="199"/>
        <v>-21.612570611560756</v>
      </c>
      <c r="AR722" s="704">
        <f>INDEX(Historical!$C$7:$C$1439,MATCH(B722,Historical!$B$7:$B$1446,0))*IF(AH722="n/a",1.03,IF(AH722&lt;0,1.01,IF(AH722&gt;10,1.1,(1+AH722/100))))</f>
        <v>0.9900000000000001</v>
      </c>
      <c r="AS722" s="937">
        <f t="shared" si="200"/>
        <v>1.0890000000000002</v>
      </c>
      <c r="AT722" s="937">
        <f t="shared" si="189"/>
        <v>1.1761200000000003</v>
      </c>
      <c r="AU722" s="937">
        <f t="shared" si="189"/>
        <v>1.2702096000000003</v>
      </c>
      <c r="AV722" s="937">
        <f t="shared" si="189"/>
        <v>1.3718263680000005</v>
      </c>
      <c r="AW722" s="704">
        <f t="shared" si="201"/>
        <v>5.8971559680000016</v>
      </c>
      <c r="AX722" s="812">
        <f t="shared" si="202"/>
        <v>17.16285206053551</v>
      </c>
      <c r="AY722" s="997">
        <v>1.25</v>
      </c>
      <c r="AZ722" s="924">
        <v>14.799999999999999</v>
      </c>
      <c r="BA722" s="924">
        <v>-40.14</v>
      </c>
      <c r="BB722" s="924">
        <v>-7.9399999999999995</v>
      </c>
      <c r="BC722" s="924">
        <v>-19.32</v>
      </c>
      <c r="BE722" s="666">
        <v>2014</v>
      </c>
      <c r="BF722" s="948" t="e">
        <f>#VALUE!</f>
        <v>#VALUE!</v>
      </c>
      <c r="BG722" s="933">
        <v>1.3</v>
      </c>
    </row>
    <row r="723" spans="1:59" s="840" customFormat="1" ht="11.25" customHeight="1" x14ac:dyDescent="0.2">
      <c r="A723" s="819" t="s">
        <v>4003</v>
      </c>
      <c r="B723" s="848" t="s">
        <v>3926</v>
      </c>
      <c r="C723" s="994" t="s">
        <v>4227</v>
      </c>
      <c r="D723" s="994" t="s">
        <v>4375</v>
      </c>
      <c r="E723" s="820">
        <v>6</v>
      </c>
      <c r="F723" s="526">
        <v>760</v>
      </c>
      <c r="G723" s="1151" t="s">
        <v>106</v>
      </c>
      <c r="H723" s="1151" t="s">
        <v>106</v>
      </c>
      <c r="I723" s="821">
        <v>95.39</v>
      </c>
      <c r="J723" s="822">
        <f t="shared" si="190"/>
        <v>1.5724918754586437</v>
      </c>
      <c r="K723" s="823">
        <v>0.375</v>
      </c>
      <c r="L723" s="824">
        <v>4</v>
      </c>
      <c r="M723" s="825">
        <f t="shared" si="191"/>
        <v>1.5</v>
      </c>
      <c r="N723" s="826" t="s">
        <v>161</v>
      </c>
      <c r="O723" s="827">
        <v>0.35</v>
      </c>
      <c r="P723" s="828">
        <v>43483</v>
      </c>
      <c r="Q723" s="828">
        <v>43496</v>
      </c>
      <c r="R723" s="825">
        <f t="shared" si="192"/>
        <v>7.1428571428571495</v>
      </c>
      <c r="S723" s="761">
        <f>IF(INDEX(Historical!$D$7:$D$1439,MATCH(B723,Historical!$B$7:$B$1446,0))=0,"n/a",(INDEX(Historical!$C$7:$C$1439,MATCH(B723,Historical!$B$7:$B$1446,0))/INDEX(Historical!$D$7:$D$1439,MATCH(B723,Historical!$B$7:$B$1446,0))-1)*100)</f>
        <v>33.333333333333329</v>
      </c>
      <c r="T723" s="761">
        <f>IF(INDEX(Historical!$F$7:$F$1432,MATCH(B723,Historical!$B$7:$B$1446,0))=0,"n/a",((INDEX(Historical!$C$7:$C$1439,MATCH(B723,Historical!$B$7:$B$1446,0))/INDEX(Historical!$F$7:$F$1432,MATCH(B723,Historical!$B$7:$B$1446,0)))^(1/3)-1)*100)</f>
        <v>34.530285440582297</v>
      </c>
      <c r="U723" s="761" t="str">
        <f>IF(INDEX(Historical!$H$7:$H$1432,MATCH(B723,Historical!$B$7:$B$1446,0))=0,"n/a",((INDEX(Historical!$C$7:$C$1439,MATCH(B723,Historical!$B$7:$B$1446,0))/INDEX(Historical!$H$7:$H$1432,MATCH(B723,Historical!$B$7:$B$1446,0)))^(1/5)-1)*100)</f>
        <v>n/a</v>
      </c>
      <c r="V723" s="761" t="str">
        <f>IF(INDEX(Historical!$O$7:$O$1432,MATCH(B723,Historical!$B$7:$B$1446,0))=0,"n/a",((INDEX(Historical!$C$7:$C$1439,MATCH(B723,Historical!$B$7:$B$1446,0))/INDEX(Historical!$O$7:$O$1432,MATCH(B723,Historical!$B$7:$B$1446,0)))^(1/10)-1)*100)</f>
        <v>n/a</v>
      </c>
      <c r="W723" s="829" t="str">
        <f t="shared" si="193"/>
        <v>n/a</v>
      </c>
      <c r="X723" s="830" t="str">
        <f t="shared" si="194"/>
        <v>n/a</v>
      </c>
      <c r="Y723" s="831"/>
      <c r="Z723" s="822">
        <f t="shared" si="195"/>
        <v>18.963337547408344</v>
      </c>
      <c r="AA723" s="832">
        <f t="shared" si="196"/>
        <v>12.059418457648546</v>
      </c>
      <c r="AB723" s="824">
        <v>11</v>
      </c>
      <c r="AC723" s="833">
        <v>7.91</v>
      </c>
      <c r="AD723" s="833">
        <v>0.95</v>
      </c>
      <c r="AE723" s="833">
        <v>0.26</v>
      </c>
      <c r="AF723" s="833">
        <v>1.29</v>
      </c>
      <c r="AG723" s="833">
        <v>11.5</v>
      </c>
      <c r="AH723" s="833">
        <v>6.4</v>
      </c>
      <c r="AI723" s="833">
        <v>5.84</v>
      </c>
      <c r="AJ723" s="833">
        <v>14.899999999999999</v>
      </c>
      <c r="AK723" s="833">
        <v>12.75</v>
      </c>
      <c r="AL723" s="834">
        <v>5160</v>
      </c>
      <c r="AM723" s="835">
        <v>11.3</v>
      </c>
      <c r="AN723" s="833">
        <v>1.01</v>
      </c>
      <c r="AO723" s="836" t="str">
        <f t="shared" si="197"/>
        <v>n/a</v>
      </c>
      <c r="AP723" s="837" t="str">
        <f t="shared" si="198"/>
        <v>n/a</v>
      </c>
      <c r="AQ723" s="838">
        <f t="shared" si="199"/>
        <v>-16.849133604121914</v>
      </c>
      <c r="AR723" s="704">
        <f>INDEX(Historical!$C$7:$C$1439,MATCH(B723,Historical!$B$7:$B$1446,0))*IF(AH723="n/a",1.03,IF(AH723&lt;0,1.01,IF(AH723&gt;10,1.1,(1+AH723/100))))</f>
        <v>1.4896</v>
      </c>
      <c r="AS723" s="832">
        <f t="shared" si="200"/>
        <v>1.5765926400000001</v>
      </c>
      <c r="AT723" s="832">
        <f t="shared" si="189"/>
        <v>1.7342519040000002</v>
      </c>
      <c r="AU723" s="832">
        <f t="shared" si="189"/>
        <v>1.9076770944000003</v>
      </c>
      <c r="AV723" s="832">
        <f t="shared" si="189"/>
        <v>2.0984448038400005</v>
      </c>
      <c r="AW723" s="822">
        <f t="shared" si="201"/>
        <v>8.8065664422400012</v>
      </c>
      <c r="AX723" s="839">
        <f t="shared" si="202"/>
        <v>9.2321694540727552</v>
      </c>
      <c r="AY723" s="998">
        <v>0.71</v>
      </c>
      <c r="AZ723" s="835">
        <v>32.81</v>
      </c>
      <c r="BA723" s="835">
        <v>-20.380000000000003</v>
      </c>
      <c r="BB723" s="835">
        <v>-0.89</v>
      </c>
      <c r="BC723" s="835">
        <v>4.37</v>
      </c>
      <c r="BD723" s="964"/>
      <c r="BE723" s="666">
        <v>2014</v>
      </c>
      <c r="BF723" s="948" t="e">
        <f>#VALUE!</f>
        <v>#VALUE!</v>
      </c>
      <c r="BG723" s="895">
        <v>3.5999999999999996</v>
      </c>
    </row>
    <row r="724" spans="1:59" ht="11.25" customHeight="1" x14ac:dyDescent="0.2">
      <c r="A724" s="537" t="s">
        <v>796</v>
      </c>
      <c r="B724" s="927" t="s">
        <v>797</v>
      </c>
      <c r="C724" s="994" t="s">
        <v>131</v>
      </c>
      <c r="D724" s="994" t="s">
        <v>4366</v>
      </c>
      <c r="E724" s="794">
        <v>18</v>
      </c>
      <c r="F724" s="526">
        <v>176</v>
      </c>
      <c r="G724" s="526" t="s">
        <v>37</v>
      </c>
      <c r="H724" s="526" t="s">
        <v>115</v>
      </c>
      <c r="I724" s="926">
        <v>51.68</v>
      </c>
      <c r="J724" s="704">
        <f t="shared" si="190"/>
        <v>4.643962848297214</v>
      </c>
      <c r="K724" s="929">
        <v>0.6</v>
      </c>
      <c r="L724" s="641">
        <v>4</v>
      </c>
      <c r="M724" s="695">
        <f t="shared" si="191"/>
        <v>2.4</v>
      </c>
      <c r="N724" s="923" t="s">
        <v>798</v>
      </c>
      <c r="O724" s="797">
        <v>0.57999999999999996</v>
      </c>
      <c r="P724" s="660">
        <v>43238</v>
      </c>
      <c r="Q724" s="660">
        <v>43257</v>
      </c>
      <c r="R724" s="695">
        <f t="shared" si="192"/>
        <v>3.4482758620689689</v>
      </c>
      <c r="S724" s="761">
        <f>IF(INDEX(Historical!$D$7:$D$1439,MATCH(B724,Historical!$B$7:$B$1446,0))=0,"n/a",(INDEX(Historical!$C$7:$C$1439,MATCH(B724,Historical!$B$7:$B$1446,0))/INDEX(Historical!$D$7:$D$1439,MATCH(B724,Historical!$B$7:$B$1446,0))-1)*100)</f>
        <v>3.4782608695652195</v>
      </c>
      <c r="T724" s="761">
        <f>IF(INDEX(Historical!$F$7:$F$1432,MATCH(B724,Historical!$B$7:$B$1446,0))=0,"n/a",((INDEX(Historical!$C$7:$C$1439,MATCH(B724,Historical!$B$7:$B$1446,0))/INDEX(Historical!$F$7:$F$1432,MATCH(B724,Historical!$B$7:$B$1446,0)))^(1/3)-1)*100)</f>
        <v>3.4057285912321822</v>
      </c>
      <c r="U724" s="761">
        <f>IF(INDEX(Historical!$H$7:$H$1432,MATCH(B724,Historical!$B$7:$B$1446,0))=0,"n/a",((INDEX(Historical!$C$7:$C$1439,MATCH(B724,Historical!$B$7:$B$1446,0))/INDEX(Historical!$H$7:$H$1432,MATCH(B724,Historical!$B$7:$B$1446,0)))^(1/5)-1)*100)</f>
        <v>3.4113513981932631</v>
      </c>
      <c r="V724" s="761">
        <f>IF(INDEX(Historical!$O$7:$O$1432,MATCH(B724,Historical!$B$7:$B$1446,0))=0,"n/a",((INDEX(Historical!$C$7:$C$1439,MATCH(B724,Historical!$B$7:$B$1446,0))/INDEX(Historical!$O$7:$O$1432,MATCH(B724,Historical!$B$7:$B$1446,0)))^(1/10)-1)*100)</f>
        <v>3.6529174278403742</v>
      </c>
      <c r="W724" s="762">
        <f t="shared" si="193"/>
        <v>0.93387038321588167</v>
      </c>
      <c r="X724" s="763">
        <f t="shared" si="194"/>
        <v>1.2183397850690223</v>
      </c>
      <c r="Y724" s="927"/>
      <c r="Z724" s="704">
        <f t="shared" si="195"/>
        <v>112.14953271028037</v>
      </c>
      <c r="AA724" s="937">
        <f t="shared" si="196"/>
        <v>24.149532710280372</v>
      </c>
      <c r="AB724" s="641">
        <v>12</v>
      </c>
      <c r="AC724" s="918">
        <v>2.14</v>
      </c>
      <c r="AD724" s="918">
        <v>11.18</v>
      </c>
      <c r="AE724" s="918">
        <v>2.2599999999999998</v>
      </c>
      <c r="AF724" s="918">
        <v>2.16</v>
      </c>
      <c r="AG724" s="918">
        <v>9.1</v>
      </c>
      <c r="AH724" s="918">
        <v>273.60000000000002</v>
      </c>
      <c r="AI724" s="918">
        <v>3.3300000000000005</v>
      </c>
      <c r="AJ724" s="918">
        <v>2.8000000000000003</v>
      </c>
      <c r="AK724" s="918">
        <v>2.16</v>
      </c>
      <c r="AL724" s="930">
        <v>53150</v>
      </c>
      <c r="AM724" s="924">
        <v>0.1</v>
      </c>
      <c r="AN724" s="918">
        <v>1.89</v>
      </c>
      <c r="AO724" s="804">
        <f t="shared" si="197"/>
        <v>-16.094218463789893</v>
      </c>
      <c r="AP724" s="805">
        <f t="shared" si="198"/>
        <v>8.055314246490477</v>
      </c>
      <c r="AQ724" s="938">
        <f t="shared" si="199"/>
        <v>52.261457374705181</v>
      </c>
      <c r="AR724" s="704">
        <f>INDEX(Historical!$C$7:$C$1439,MATCH(B724,Historical!$B$7:$B$1446,0))*IF(AH724="n/a",1.03,IF(AH724&lt;0,1.01,IF(AH724&gt;10,1.1,(1+AH724/100))))</f>
        <v>2.6179999999999999</v>
      </c>
      <c r="AS724" s="937">
        <f t="shared" si="200"/>
        <v>2.7051794</v>
      </c>
      <c r="AT724" s="937">
        <f t="shared" si="189"/>
        <v>2.7636112750400001</v>
      </c>
      <c r="AU724" s="937">
        <f t="shared" si="189"/>
        <v>2.8233052785808641</v>
      </c>
      <c r="AV724" s="937">
        <f t="shared" si="189"/>
        <v>2.8842886725982111</v>
      </c>
      <c r="AW724" s="704">
        <f t="shared" si="201"/>
        <v>13.794384626219076</v>
      </c>
      <c r="AX724" s="812">
        <f t="shared" si="202"/>
        <v>26.691920716368177</v>
      </c>
      <c r="AY724" s="997">
        <v>0.2</v>
      </c>
      <c r="AZ724" s="924">
        <v>21.83</v>
      </c>
      <c r="BA724" s="924">
        <v>-1.8399999999999999</v>
      </c>
      <c r="BB724" s="924">
        <v>4.05</v>
      </c>
      <c r="BC724" s="924">
        <v>10.68</v>
      </c>
      <c r="BE724" s="666">
        <v>2001</v>
      </c>
      <c r="BF724" s="948" t="e">
        <f>#VALUE!</f>
        <v>#VALUE!</v>
      </c>
      <c r="BG724" s="933">
        <v>2</v>
      </c>
    </row>
    <row r="725" spans="1:59" ht="11.25" customHeight="1" x14ac:dyDescent="0.2">
      <c r="A725" s="611" t="s">
        <v>1668</v>
      </c>
      <c r="B725" s="927" t="s">
        <v>1669</v>
      </c>
      <c r="C725" s="994" t="s">
        <v>4356</v>
      </c>
      <c r="D725" s="994" t="s">
        <v>4357</v>
      </c>
      <c r="E725" s="794">
        <v>8</v>
      </c>
      <c r="F725" s="526">
        <v>533</v>
      </c>
      <c r="G725" s="526" t="s">
        <v>106</v>
      </c>
      <c r="H725" s="526" t="s">
        <v>106</v>
      </c>
      <c r="I725" s="926">
        <v>6.81</v>
      </c>
      <c r="J725" s="704">
        <f t="shared" si="190"/>
        <v>7.3421439060205582</v>
      </c>
      <c r="K725" s="929">
        <v>0.125</v>
      </c>
      <c r="L725" s="641">
        <v>4</v>
      </c>
      <c r="M725" s="695">
        <f t="shared" si="191"/>
        <v>0.5</v>
      </c>
      <c r="N725" s="923" t="s">
        <v>927</v>
      </c>
      <c r="O725" s="797">
        <v>0.12</v>
      </c>
      <c r="P725" s="917">
        <v>43356</v>
      </c>
      <c r="Q725" s="917">
        <v>43384</v>
      </c>
      <c r="R725" s="695">
        <f t="shared" si="192"/>
        <v>4.1666666666666705</v>
      </c>
      <c r="S725" s="761">
        <f>IF(INDEX(Historical!$D$7:$D$1439,MATCH(B725,Historical!$B$7:$B$1446,0))=0,"n/a",(INDEX(Historical!$C$7:$C$1439,MATCH(B725,Historical!$B$7:$B$1446,0))/INDEX(Historical!$D$7:$D$1439,MATCH(B725,Historical!$B$7:$B$1446,0))-1)*100)</f>
        <v>14.634146341463406</v>
      </c>
      <c r="T725" s="761">
        <f>IF(INDEX(Historical!$F$7:$F$1432,MATCH(B725,Historical!$B$7:$B$1446,0))=0,"n/a",((INDEX(Historical!$C$7:$C$1439,MATCH(B725,Historical!$B$7:$B$1446,0))/INDEX(Historical!$F$7:$F$1432,MATCH(B725,Historical!$B$7:$B$1446,0)))^(1/3)-1)*100)</f>
        <v>17.462692973830272</v>
      </c>
      <c r="U725" s="761">
        <f>IF(INDEX(Historical!$H$7:$H$1432,MATCH(B725,Historical!$B$7:$B$1446,0))=0,"n/a",((INDEX(Historical!$C$7:$C$1439,MATCH(B725,Historical!$B$7:$B$1446,0))/INDEX(Historical!$H$7:$H$1432,MATCH(B725,Historical!$B$7:$B$1446,0)))^(1/5)-1)*100)</f>
        <v>27.40719795539961</v>
      </c>
      <c r="V725" s="761">
        <f>IF(INDEX(Historical!$O$7:$O$1432,MATCH(B725,Historical!$B$7:$B$1446,0))=0,"n/a",((INDEX(Historical!$C$7:$C$1439,MATCH(B725,Historical!$B$7:$B$1446,0))/INDEX(Historical!$O$7:$O$1432,MATCH(B725,Historical!$B$7:$B$1446,0)))^(1/10)-1)*100)</f>
        <v>-3.6262197376047633</v>
      </c>
      <c r="W725" s="762" t="str">
        <f t="shared" si="193"/>
        <v>n/a</v>
      </c>
      <c r="X725" s="763" t="str">
        <f t="shared" si="194"/>
        <v>n/a</v>
      </c>
      <c r="Y725" s="928"/>
      <c r="Z725" s="704" t="str">
        <f t="shared" si="195"/>
        <v>n/a</v>
      </c>
      <c r="AA725" s="937" t="str">
        <f t="shared" si="196"/>
        <v>n/a</v>
      </c>
      <c r="AB725" s="641">
        <v>12</v>
      </c>
      <c r="AC725" s="918">
        <v>-0.42</v>
      </c>
      <c r="AD725" s="918" t="s">
        <v>137</v>
      </c>
      <c r="AE725" s="918">
        <v>0.55000000000000004</v>
      </c>
      <c r="AF725" s="918">
        <v>1.04</v>
      </c>
      <c r="AG725" s="918">
        <v>-3.4000000000000004</v>
      </c>
      <c r="AH725" s="920">
        <v>-790.3</v>
      </c>
      <c r="AI725" s="920" t="s">
        <v>137</v>
      </c>
      <c r="AJ725" s="918">
        <v>-4.3</v>
      </c>
      <c r="AK725" s="918">
        <v>0</v>
      </c>
      <c r="AL725" s="930">
        <v>97.93</v>
      </c>
      <c r="AM725" s="924">
        <v>1.2</v>
      </c>
      <c r="AN725" s="920">
        <v>4.43</v>
      </c>
      <c r="AO725" s="804" t="str">
        <f t="shared" si="197"/>
        <v>n/a</v>
      </c>
      <c r="AP725" s="805">
        <f t="shared" si="198"/>
        <v>34.74934186142017</v>
      </c>
      <c r="AQ725" s="938" t="str">
        <f t="shared" si="199"/>
        <v>n/a</v>
      </c>
      <c r="AR725" s="704">
        <f>INDEX(Historical!$C$7:$C$1439,MATCH(B725,Historical!$B$7:$B$1446,0))*IF(AH725="n/a",1.03,IF(AH725&lt;0,1.01,IF(AH725&gt;10,1.1,(1+AH725/100))))</f>
        <v>0.47469999999999996</v>
      </c>
      <c r="AS725" s="937">
        <f t="shared" si="200"/>
        <v>0.48894099999999996</v>
      </c>
      <c r="AT725" s="937">
        <f t="shared" si="189"/>
        <v>0.48894099999999996</v>
      </c>
      <c r="AU725" s="937">
        <f t="shared" si="189"/>
        <v>0.48894099999999996</v>
      </c>
      <c r="AV725" s="937">
        <f t="shared" si="189"/>
        <v>0.48894099999999996</v>
      </c>
      <c r="AW725" s="704">
        <f t="shared" si="201"/>
        <v>2.4304640000000002</v>
      </c>
      <c r="AX725" s="812">
        <f t="shared" si="202"/>
        <v>35.689632892804703</v>
      </c>
      <c r="AY725" s="997">
        <v>0.9</v>
      </c>
      <c r="AZ725" s="924">
        <v>25.41</v>
      </c>
      <c r="BA725" s="924">
        <v>-10.63</v>
      </c>
      <c r="BB725" s="924">
        <v>0.97</v>
      </c>
      <c r="BC725" s="924">
        <v>-0.45999999999999996</v>
      </c>
      <c r="BE725" s="666">
        <v>2011</v>
      </c>
      <c r="BF725" s="948" t="e">
        <f>#VALUE!</f>
        <v>#VALUE!</v>
      </c>
      <c r="BG725" s="933">
        <v>-0.6</v>
      </c>
    </row>
    <row r="726" spans="1:59" ht="11.25" customHeight="1" x14ac:dyDescent="0.2">
      <c r="A726" s="611" t="s">
        <v>1674</v>
      </c>
      <c r="B726" s="927" t="s">
        <v>1675</v>
      </c>
      <c r="C726" s="994" t="s">
        <v>108</v>
      </c>
      <c r="D726" s="994" t="s">
        <v>4376</v>
      </c>
      <c r="E726" s="794">
        <v>7</v>
      </c>
      <c r="F726" s="526">
        <v>613</v>
      </c>
      <c r="G726" s="526" t="s">
        <v>106</v>
      </c>
      <c r="H726" s="526" t="s">
        <v>106</v>
      </c>
      <c r="I726" s="926">
        <v>38.549999999999997</v>
      </c>
      <c r="J726" s="704">
        <f t="shared" si="190"/>
        <v>2.282749675745785</v>
      </c>
      <c r="K726" s="929">
        <v>0.22</v>
      </c>
      <c r="L726" s="641">
        <v>4</v>
      </c>
      <c r="M726" s="695">
        <f t="shared" si="191"/>
        <v>0.88</v>
      </c>
      <c r="N726" s="923" t="s">
        <v>509</v>
      </c>
      <c r="O726" s="797">
        <v>0.21</v>
      </c>
      <c r="P726" s="917">
        <v>43290</v>
      </c>
      <c r="Q726" s="917">
        <v>43301</v>
      </c>
      <c r="R726" s="695">
        <f t="shared" si="192"/>
        <v>4.7619047619047663</v>
      </c>
      <c r="S726" s="761">
        <f>IF(INDEX(Historical!$D$7:$D$1439,MATCH(B726,Historical!$B$7:$B$1446,0))=0,"n/a",(INDEX(Historical!$C$7:$C$1439,MATCH(B726,Historical!$B$7:$B$1446,0))/INDEX(Historical!$D$7:$D$1439,MATCH(B726,Historical!$B$7:$B$1446,0))-1)*100)</f>
        <v>4.8780487804878092</v>
      </c>
      <c r="T726" s="761">
        <f>IF(INDEX(Historical!$F$7:$F$1432,MATCH(B726,Historical!$B$7:$B$1446,0))=0,"n/a",((INDEX(Historical!$C$7:$C$1439,MATCH(B726,Historical!$B$7:$B$1446,0))/INDEX(Historical!$F$7:$F$1432,MATCH(B726,Historical!$B$7:$B$1446,0)))^(1/3)-1)*100)</f>
        <v>11.524149667113504</v>
      </c>
      <c r="U726" s="761">
        <f>IF(INDEX(Historical!$H$7:$H$1432,MATCH(B726,Historical!$B$7:$B$1446,0))=0,"n/a",((INDEX(Historical!$C$7:$C$1439,MATCH(B726,Historical!$B$7:$B$1446,0))/INDEX(Historical!$H$7:$H$1432,MATCH(B726,Historical!$B$7:$B$1446,0)))^(1/5)-1)*100)</f>
        <v>11.907829950363169</v>
      </c>
      <c r="V726" s="761">
        <f>IF(INDEX(Historical!$O$7:$O$1432,MATCH(B726,Historical!$B$7:$B$1446,0))=0,"n/a",((INDEX(Historical!$C$7:$C$1439,MATCH(B726,Historical!$B$7:$B$1446,0))/INDEX(Historical!$O$7:$O$1432,MATCH(B726,Historical!$B$7:$B$1446,0)))^(1/10)-1)*100)</f>
        <v>0.72582807054286658</v>
      </c>
      <c r="W726" s="762">
        <f t="shared" si="193"/>
        <v>16.405854821041817</v>
      </c>
      <c r="X726" s="763" t="str">
        <f t="shared" si="194"/>
        <v>n/a</v>
      </c>
      <c r="Y726" s="928"/>
      <c r="Z726" s="704" t="str">
        <f t="shared" si="195"/>
        <v>n/a</v>
      </c>
      <c r="AA726" s="937" t="str">
        <f t="shared" si="196"/>
        <v>n/a</v>
      </c>
      <c r="AB726" s="641">
        <v>12</v>
      </c>
      <c r="AC726" s="918" t="s">
        <v>137</v>
      </c>
      <c r="AD726" s="918" t="s">
        <v>137</v>
      </c>
      <c r="AE726" s="918" t="s">
        <v>137</v>
      </c>
      <c r="AF726" s="918" t="s">
        <v>137</v>
      </c>
      <c r="AG726" s="918" t="s">
        <v>137</v>
      </c>
      <c r="AH726" s="918" t="s">
        <v>137</v>
      </c>
      <c r="AI726" s="918" t="s">
        <v>137</v>
      </c>
      <c r="AJ726" s="918" t="s">
        <v>137</v>
      </c>
      <c r="AK726" s="918" t="s">
        <v>137</v>
      </c>
      <c r="AL726" s="930" t="s">
        <v>137</v>
      </c>
      <c r="AM726" s="924" t="s">
        <v>137</v>
      </c>
      <c r="AN726" s="918" t="s">
        <v>137</v>
      </c>
      <c r="AO726" s="804" t="str">
        <f t="shared" si="197"/>
        <v>n/a</v>
      </c>
      <c r="AP726" s="805">
        <f t="shared" si="198"/>
        <v>14.190579626108955</v>
      </c>
      <c r="AQ726" s="938" t="str">
        <f t="shared" si="199"/>
        <v>n/a</v>
      </c>
      <c r="AR726" s="704">
        <f>INDEX(Historical!$C$7:$C$1439,MATCH(B726,Historical!$B$7:$B$1446,0))*IF(AH726="n/a",1.03,IF(AH726&lt;0,1.01,IF(AH726&gt;10,1.1,(1+AH726/100))))</f>
        <v>0.88580000000000003</v>
      </c>
      <c r="AS726" s="937">
        <f t="shared" si="200"/>
        <v>0.91237400000000002</v>
      </c>
      <c r="AT726" s="937">
        <f t="shared" si="189"/>
        <v>0.93974522000000005</v>
      </c>
      <c r="AU726" s="937">
        <f t="shared" si="189"/>
        <v>0.96793757660000013</v>
      </c>
      <c r="AV726" s="937">
        <f t="shared" si="189"/>
        <v>0.99697570389800017</v>
      </c>
      <c r="AW726" s="704">
        <f t="shared" si="201"/>
        <v>4.7028325004980003</v>
      </c>
      <c r="AX726" s="812">
        <f t="shared" si="202"/>
        <v>12.199306097271078</v>
      </c>
      <c r="AY726" s="997" t="s">
        <v>137</v>
      </c>
      <c r="AZ726" s="924" t="s">
        <v>137</v>
      </c>
      <c r="BA726" s="924" t="s">
        <v>137</v>
      </c>
      <c r="BB726" s="924" t="s">
        <v>137</v>
      </c>
      <c r="BC726" s="924" t="s">
        <v>137</v>
      </c>
      <c r="BD726" s="963" t="s">
        <v>4301</v>
      </c>
      <c r="BE726" s="666">
        <v>2012</v>
      </c>
      <c r="BF726" s="948" t="e">
        <f>#VALUE!</f>
        <v>#VALUE!</v>
      </c>
      <c r="BG726" s="933" t="s">
        <v>137</v>
      </c>
    </row>
    <row r="727" spans="1:59" ht="11.25" customHeight="1" x14ac:dyDescent="0.2">
      <c r="A727" s="537" t="s">
        <v>340</v>
      </c>
      <c r="B727" s="927" t="s">
        <v>341</v>
      </c>
      <c r="C727" s="994" t="s">
        <v>123</v>
      </c>
      <c r="D727" s="994" t="s">
        <v>4379</v>
      </c>
      <c r="E727" s="794">
        <v>36</v>
      </c>
      <c r="F727" s="526">
        <v>73</v>
      </c>
      <c r="G727" s="526" t="s">
        <v>37</v>
      </c>
      <c r="H727" s="526" t="s">
        <v>37</v>
      </c>
      <c r="I727" s="918">
        <v>61.53</v>
      </c>
      <c r="J727" s="704">
        <f t="shared" si="190"/>
        <v>2.6653664878920851</v>
      </c>
      <c r="K727" s="929">
        <v>0.41</v>
      </c>
      <c r="L727" s="641">
        <v>4</v>
      </c>
      <c r="M727" s="695">
        <f t="shared" si="191"/>
        <v>1.64</v>
      </c>
      <c r="N727" s="923" t="s">
        <v>250</v>
      </c>
      <c r="O727" s="797">
        <v>0.39</v>
      </c>
      <c r="P727" s="660">
        <v>43230</v>
      </c>
      <c r="Q727" s="660">
        <v>43259</v>
      </c>
      <c r="R727" s="695">
        <f t="shared" si="192"/>
        <v>5.128205128205118</v>
      </c>
      <c r="S727" s="761">
        <f>IF(INDEX(Historical!$D$7:$D$1439,MATCH(B727,Historical!$B$7:$B$1446,0))=0,"n/a",(INDEX(Historical!$C$7:$C$1439,MATCH(B727,Historical!$B$7:$B$1446,0))/INDEX(Historical!$D$7:$D$1439,MATCH(B727,Historical!$B$7:$B$1446,0))-1)*100)</f>
        <v>5.1948051948051965</v>
      </c>
      <c r="T727" s="761">
        <f>IF(INDEX(Historical!$F$7:$F$1432,MATCH(B727,Historical!$B$7:$B$1446,0))=0,"n/a",((INDEX(Historical!$C$7:$C$1439,MATCH(B727,Historical!$B$7:$B$1446,0))/INDEX(Historical!$F$7:$F$1432,MATCH(B727,Historical!$B$7:$B$1446,0)))^(1/3)-1)*100)</f>
        <v>5.7462111719003284</v>
      </c>
      <c r="U727" s="761">
        <f>IF(INDEX(Historical!$H$7:$H$1432,MATCH(B727,Historical!$B$7:$B$1446,0))=0,"n/a",((INDEX(Historical!$C$7:$C$1439,MATCH(B727,Historical!$B$7:$B$1446,0))/INDEX(Historical!$H$7:$H$1432,MATCH(B727,Historical!$B$7:$B$1446,0)))^(1/5)-1)*100)</f>
        <v>5.6627672952967334</v>
      </c>
      <c r="V727" s="761">
        <f>IF(INDEX(Historical!$O$7:$O$1432,MATCH(B727,Historical!$B$7:$B$1446,0))=0,"n/a",((INDEX(Historical!$C$7:$C$1439,MATCH(B727,Historical!$B$7:$B$1446,0))/INDEX(Historical!$O$7:$O$1432,MATCH(B727,Historical!$B$7:$B$1446,0)))^(1/10)-1)*100)</f>
        <v>4.2348927037502815</v>
      </c>
      <c r="W727" s="762">
        <f t="shared" si="193"/>
        <v>1.3371690126368427</v>
      </c>
      <c r="X727" s="763">
        <f t="shared" si="194"/>
        <v>0.62228212036227837</v>
      </c>
      <c r="Y727" s="927"/>
      <c r="Z727" s="704">
        <f t="shared" si="195"/>
        <v>52.229299363057322</v>
      </c>
      <c r="AA727" s="937">
        <f t="shared" si="196"/>
        <v>19.595541401273884</v>
      </c>
      <c r="AB727" s="641">
        <v>12</v>
      </c>
      <c r="AC727" s="918">
        <v>3.14</v>
      </c>
      <c r="AD727" s="918">
        <v>3.42</v>
      </c>
      <c r="AE727" s="918">
        <v>1.1599999999999999</v>
      </c>
      <c r="AF727" s="918">
        <v>3.52</v>
      </c>
      <c r="AG727" s="918">
        <v>17.599999999999998</v>
      </c>
      <c r="AH727" s="918">
        <v>39.800000000000004</v>
      </c>
      <c r="AI727" s="918">
        <v>4.97</v>
      </c>
      <c r="AJ727" s="918">
        <v>9.1</v>
      </c>
      <c r="AK727" s="918">
        <v>5.7299999999999995</v>
      </c>
      <c r="AL727" s="930">
        <v>6260</v>
      </c>
      <c r="AM727" s="924">
        <v>1</v>
      </c>
      <c r="AN727" s="918">
        <v>0.79</v>
      </c>
      <c r="AO727" s="804">
        <f t="shared" si="197"/>
        <v>-11.267407618085066</v>
      </c>
      <c r="AP727" s="805">
        <f t="shared" si="198"/>
        <v>8.328133783188818</v>
      </c>
      <c r="AQ727" s="938">
        <f t="shared" si="199"/>
        <v>75.088937060866385</v>
      </c>
      <c r="AR727" s="704">
        <f>INDEX(Historical!$C$7:$C$1439,MATCH(B727,Historical!$B$7:$B$1446,0))*IF(AH727="n/a",1.03,IF(AH727&lt;0,1.01,IF(AH727&gt;10,1.1,(1+AH727/100))))</f>
        <v>1.7820000000000003</v>
      </c>
      <c r="AS727" s="937">
        <f t="shared" si="200"/>
        <v>1.8705654000000005</v>
      </c>
      <c r="AT727" s="937">
        <f t="shared" ref="AT727:AV746" si="204">IF($AK727="n/a",1.03*AS727,IF($AK727&lt;0,1.01*AS727,IF($AK727&gt;10,1.1*AS727,(1+$AK727/100)*AS727)))</f>
        <v>1.9777487974200003</v>
      </c>
      <c r="AU727" s="937">
        <f t="shared" si="204"/>
        <v>2.0910738035121663</v>
      </c>
      <c r="AV727" s="937">
        <f t="shared" si="204"/>
        <v>2.2108923324534131</v>
      </c>
      <c r="AW727" s="704">
        <f t="shared" si="201"/>
        <v>9.9322803333855809</v>
      </c>
      <c r="AX727" s="812">
        <f t="shared" si="202"/>
        <v>16.142175090826559</v>
      </c>
      <c r="AY727" s="997">
        <v>1</v>
      </c>
      <c r="AZ727" s="924">
        <v>31.080000000000002</v>
      </c>
      <c r="BA727" s="924">
        <v>-0.42</v>
      </c>
      <c r="BB727" s="924">
        <v>5.41</v>
      </c>
      <c r="BC727" s="924">
        <v>10.45</v>
      </c>
      <c r="BE727" s="666">
        <v>1983</v>
      </c>
      <c r="BF727" s="948" t="e">
        <f>#VALUE!</f>
        <v>#VALUE!</v>
      </c>
      <c r="BG727" s="933">
        <v>6.8000000000000007</v>
      </c>
    </row>
    <row r="728" spans="1:59" ht="11.25" customHeight="1" x14ac:dyDescent="0.2">
      <c r="A728" s="537" t="s">
        <v>1658</v>
      </c>
      <c r="B728" s="927" t="s">
        <v>1659</v>
      </c>
      <c r="C728" s="994" t="s">
        <v>4356</v>
      </c>
      <c r="D728" s="994" t="s">
        <v>4357</v>
      </c>
      <c r="E728" s="794">
        <v>10</v>
      </c>
      <c r="F728" s="526">
        <v>334</v>
      </c>
      <c r="G728" s="526" t="s">
        <v>37</v>
      </c>
      <c r="H728" s="526" t="s">
        <v>115</v>
      </c>
      <c r="I728" s="926">
        <v>182.21</v>
      </c>
      <c r="J728" s="704">
        <f t="shared" si="190"/>
        <v>4.5003018495142957</v>
      </c>
      <c r="K728" s="929">
        <v>2.0499999999999998</v>
      </c>
      <c r="L728" s="641">
        <v>4</v>
      </c>
      <c r="M728" s="695">
        <f t="shared" si="191"/>
        <v>8.1999999999999993</v>
      </c>
      <c r="N728" s="923" t="s">
        <v>517</v>
      </c>
      <c r="O728" s="797">
        <v>2</v>
      </c>
      <c r="P728" s="917">
        <v>43509</v>
      </c>
      <c r="Q728" s="917">
        <v>43524</v>
      </c>
      <c r="R728" s="695">
        <f t="shared" si="192"/>
        <v>2.4999999999999911</v>
      </c>
      <c r="S728" s="761">
        <f>IF(INDEX(Historical!$D$7:$D$1439,MATCH(B728,Historical!$B$7:$B$1446,0))=0,"n/a",(INDEX(Historical!$C$7:$C$1439,MATCH(B728,Historical!$B$7:$B$1446,0))/INDEX(Historical!$D$7:$D$1439,MATCH(B728,Historical!$B$7:$B$1446,0))-1)*100)</f>
        <v>10.489510489510479</v>
      </c>
      <c r="T728" s="761">
        <f>IF(INDEX(Historical!$F$7:$F$1432,MATCH(B728,Historical!$B$7:$B$1446,0))=0,"n/a",((INDEX(Historical!$C$7:$C$1439,MATCH(B728,Historical!$B$7:$B$1446,0))/INDEX(Historical!$F$7:$F$1432,MATCH(B728,Historical!$B$7:$B$1446,0)))^(1/3)-1)*100)</f>
        <v>9.3009421644871804</v>
      </c>
      <c r="U728" s="761">
        <f>IF(INDEX(Historical!$H$7:$H$1432,MATCH(B728,Historical!$B$7:$B$1446,0))=0,"n/a",((INDEX(Historical!$C$7:$C$1439,MATCH(B728,Historical!$B$7:$B$1446,0))/INDEX(Historical!$H$7:$H$1432,MATCH(B728,Historical!$B$7:$B$1446,0)))^(1/5)-1)*100)</f>
        <v>12.562692719996482</v>
      </c>
      <c r="V728" s="761">
        <f>IF(INDEX(Historical!$O$7:$O$1432,MATCH(B728,Historical!$B$7:$B$1446,0))=0,"n/a",((INDEX(Historical!$C$7:$C$1439,MATCH(B728,Historical!$B$7:$B$1446,0))/INDEX(Historical!$O$7:$O$1432,MATCH(B728,Historical!$B$7:$B$1446,0)))^(1/10)-1)*100)</f>
        <v>8.8459519712352552</v>
      </c>
      <c r="W728" s="762">
        <f t="shared" si="193"/>
        <v>1.4201628904211898</v>
      </c>
      <c r="X728" s="763">
        <f t="shared" si="194"/>
        <v>0.75678871807207715</v>
      </c>
      <c r="Y728" s="928"/>
      <c r="Z728" s="704">
        <f t="shared" si="195"/>
        <v>104.19313850063531</v>
      </c>
      <c r="AA728" s="937">
        <f t="shared" si="196"/>
        <v>23.152477763659466</v>
      </c>
      <c r="AB728" s="641">
        <v>12</v>
      </c>
      <c r="AC728" s="918">
        <v>7.87</v>
      </c>
      <c r="AD728" s="918">
        <v>2.69</v>
      </c>
      <c r="AE728" s="918">
        <v>9.98</v>
      </c>
      <c r="AF728" s="918">
        <v>17.32</v>
      </c>
      <c r="AG728" s="918">
        <v>72.8</v>
      </c>
      <c r="AH728" s="918">
        <v>26.1</v>
      </c>
      <c r="AI728" s="918">
        <v>5.13</v>
      </c>
      <c r="AJ728" s="918">
        <v>16.600000000000001</v>
      </c>
      <c r="AK728" s="918">
        <v>8.6</v>
      </c>
      <c r="AL728" s="930">
        <v>56480</v>
      </c>
      <c r="AM728" s="924">
        <v>0.5</v>
      </c>
      <c r="AN728" s="918">
        <v>7.16</v>
      </c>
      <c r="AO728" s="804">
        <f t="shared" si="197"/>
        <v>-6.0894831941486878</v>
      </c>
      <c r="AP728" s="805">
        <f t="shared" si="198"/>
        <v>17.062994569510778</v>
      </c>
      <c r="AQ728" s="938">
        <f t="shared" si="199"/>
        <v>322.16422021482583</v>
      </c>
      <c r="AR728" s="704">
        <f>INDEX(Historical!$C$7:$C$1439,MATCH(B728,Historical!$B$7:$B$1446,0))*IF(AH728="n/a",1.03,IF(AH728&lt;0,1.01,IF(AH728&gt;10,1.1,(1+AH728/100))))</f>
        <v>8.6900000000000013</v>
      </c>
      <c r="AS728" s="937">
        <f t="shared" si="200"/>
        <v>9.1357970000000002</v>
      </c>
      <c r="AT728" s="937">
        <f t="shared" si="204"/>
        <v>9.9214755420000014</v>
      </c>
      <c r="AU728" s="937">
        <f t="shared" si="204"/>
        <v>10.774722438612002</v>
      </c>
      <c r="AV728" s="937">
        <f t="shared" si="204"/>
        <v>11.701348568332635</v>
      </c>
      <c r="AW728" s="704">
        <f t="shared" si="201"/>
        <v>50.223343548944641</v>
      </c>
      <c r="AX728" s="812">
        <f t="shared" si="202"/>
        <v>27.563439739281399</v>
      </c>
      <c r="AY728" s="997">
        <v>0.54</v>
      </c>
      <c r="AZ728" s="924">
        <v>24.990000000000002</v>
      </c>
      <c r="BA728" s="924">
        <v>-4.8500000000000005</v>
      </c>
      <c r="BB728" s="924">
        <v>1.69</v>
      </c>
      <c r="BC728" s="924">
        <v>2.88</v>
      </c>
      <c r="BE728" s="666">
        <v>2010</v>
      </c>
      <c r="BF728" s="948" t="e">
        <f>#VALUE!</f>
        <v>#VALUE!</v>
      </c>
      <c r="BG728" s="933">
        <v>7.9</v>
      </c>
    </row>
    <row r="729" spans="1:59" ht="11.25" customHeight="1" x14ac:dyDescent="0.2">
      <c r="A729" s="611" t="s">
        <v>330</v>
      </c>
      <c r="B729" s="928" t="s">
        <v>331</v>
      </c>
      <c r="C729" s="994" t="s">
        <v>108</v>
      </c>
      <c r="D729" s="994" t="s">
        <v>4372</v>
      </c>
      <c r="E729" s="794">
        <v>46</v>
      </c>
      <c r="F729" s="526">
        <v>48</v>
      </c>
      <c r="G729" s="526" t="s">
        <v>37</v>
      </c>
      <c r="H729" s="526" t="s">
        <v>37</v>
      </c>
      <c r="I729" s="918">
        <v>210.55</v>
      </c>
      <c r="J729" s="704">
        <f t="shared" si="190"/>
        <v>1.0828781762051769</v>
      </c>
      <c r="K729" s="929">
        <v>0.56999999999999995</v>
      </c>
      <c r="L729" s="641">
        <v>4</v>
      </c>
      <c r="M729" s="695">
        <f t="shared" si="191"/>
        <v>2.2799999999999998</v>
      </c>
      <c r="N729" s="923" t="s">
        <v>111</v>
      </c>
      <c r="O729" s="797">
        <v>0.5</v>
      </c>
      <c r="P729" s="917">
        <v>43521</v>
      </c>
      <c r="Q729" s="917">
        <v>43536</v>
      </c>
      <c r="R729" s="695">
        <f t="shared" si="192"/>
        <v>13.999999999999989</v>
      </c>
      <c r="S729" s="761">
        <f>IF(INDEX(Historical!$D$7:$D$1439,MATCH(B729,Historical!$B$7:$B$1446,0))=0,"n/a",(INDEX(Historical!$C$7:$C$1439,MATCH(B729,Historical!$B$7:$B$1446,0))/INDEX(Historical!$D$7:$D$1439,MATCH(B729,Historical!$B$7:$B$1446,0))-1)*100)</f>
        <v>21.95121951219512</v>
      </c>
      <c r="T729" s="761">
        <f>IF(INDEX(Historical!$F$7:$F$1432,MATCH(B729,Historical!$B$7:$B$1446,0))=0,"n/a",((INDEX(Historical!$C$7:$C$1439,MATCH(B729,Historical!$B$7:$B$1446,0))/INDEX(Historical!$F$7:$F$1432,MATCH(B729,Historical!$B$7:$B$1446,0)))^(1/3)-1)*100)</f>
        <v>14.855559430448251</v>
      </c>
      <c r="U729" s="761">
        <f>IF(INDEX(Historical!$H$7:$H$1432,MATCH(B729,Historical!$B$7:$B$1446,0))=0,"n/a",((INDEX(Historical!$C$7:$C$1439,MATCH(B729,Historical!$B$7:$B$1446,0))/INDEX(Historical!$H$7:$H$1432,MATCH(B729,Historical!$B$7:$B$1446,0)))^(1/5)-1)*100)</f>
        <v>12.295510705682089</v>
      </c>
      <c r="V729" s="761">
        <f>IF(INDEX(Historical!$O$7:$O$1432,MATCH(B729,Historical!$B$7:$B$1446,0))=0,"n/a",((INDEX(Historical!$C$7:$C$1439,MATCH(B729,Historical!$B$7:$B$1446,0))/INDEX(Historical!$O$7:$O$1432,MATCH(B729,Historical!$B$7:$B$1446,0)))^(1/10)-1)*100)</f>
        <v>8.5562249642056507</v>
      </c>
      <c r="W729" s="762">
        <f t="shared" si="193"/>
        <v>1.4370251784074717</v>
      </c>
      <c r="X729" s="763">
        <f t="shared" si="194"/>
        <v>0.54646714247475947</v>
      </c>
      <c r="Y729" s="725"/>
      <c r="Z729" s="704">
        <f t="shared" si="195"/>
        <v>29.495472186287188</v>
      </c>
      <c r="AA729" s="937">
        <f t="shared" si="196"/>
        <v>27.23803363518758</v>
      </c>
      <c r="AB729" s="641">
        <v>12</v>
      </c>
      <c r="AC729" s="918">
        <v>7.73</v>
      </c>
      <c r="AD729" s="918">
        <v>2.93</v>
      </c>
      <c r="AE729" s="918">
        <v>8.5399999999999991</v>
      </c>
      <c r="AF729" s="921">
        <v>83.55</v>
      </c>
      <c r="AG729" s="920">
        <v>368.9</v>
      </c>
      <c r="AH729" s="918">
        <v>21.7</v>
      </c>
      <c r="AI729" s="918">
        <v>10.37</v>
      </c>
      <c r="AJ729" s="918">
        <v>22.5</v>
      </c>
      <c r="AK729" s="918">
        <v>9.3000000000000007</v>
      </c>
      <c r="AL729" s="930">
        <v>53430</v>
      </c>
      <c r="AM729" s="924">
        <v>0.1</v>
      </c>
      <c r="AN729" s="921">
        <v>5.83</v>
      </c>
      <c r="AO729" s="804">
        <f t="shared" si="197"/>
        <v>-13.859644753300314</v>
      </c>
      <c r="AP729" s="805">
        <f t="shared" si="198"/>
        <v>13.378388881887266</v>
      </c>
      <c r="AQ729" s="938">
        <f t="shared" si="199"/>
        <v>905.70322775656109</v>
      </c>
      <c r="AR729" s="704">
        <f>INDEX(Historical!$C$7:$C$1439,MATCH(B729,Historical!$B$7:$B$1446,0))*IF(AH729="n/a",1.03,IF(AH729&lt;0,1.01,IF(AH729&gt;10,1.1,(1+AH729/100))))</f>
        <v>2.2000000000000002</v>
      </c>
      <c r="AS729" s="937">
        <f t="shared" si="200"/>
        <v>2.4200000000000004</v>
      </c>
      <c r="AT729" s="937">
        <f t="shared" si="204"/>
        <v>2.6450600000000004</v>
      </c>
      <c r="AU729" s="937">
        <f t="shared" si="204"/>
        <v>2.8910505800000004</v>
      </c>
      <c r="AV729" s="937">
        <f t="shared" si="204"/>
        <v>3.1599182839400002</v>
      </c>
      <c r="AW729" s="704">
        <f t="shared" si="201"/>
        <v>13.316028863940002</v>
      </c>
      <c r="AX729" s="812">
        <f t="shared" si="202"/>
        <v>6.3244022151222987</v>
      </c>
      <c r="AY729" s="997">
        <v>1.1499999999999999</v>
      </c>
      <c r="AZ729" s="924">
        <v>34.380000000000003</v>
      </c>
      <c r="BA729" s="924">
        <v>-3.11</v>
      </c>
      <c r="BB729" s="924">
        <v>6.75</v>
      </c>
      <c r="BC729" s="924">
        <v>8.61</v>
      </c>
      <c r="BE729" s="666">
        <v>1974</v>
      </c>
      <c r="BF729" s="948" t="e">
        <f>#VALUE!</f>
        <v>#VALUE!</v>
      </c>
      <c r="BG729" s="933">
        <v>21.4</v>
      </c>
    </row>
    <row r="730" spans="1:59" ht="11.25" customHeight="1" x14ac:dyDescent="0.2">
      <c r="A730" s="611" t="s">
        <v>1682</v>
      </c>
      <c r="B730" s="927" t="s">
        <v>1683</v>
      </c>
      <c r="C730" s="994" t="s">
        <v>128</v>
      </c>
      <c r="D730" s="994" t="s">
        <v>4373</v>
      </c>
      <c r="E730" s="794">
        <v>9</v>
      </c>
      <c r="F730" s="526">
        <v>456</v>
      </c>
      <c r="G730" s="526" t="s">
        <v>106</v>
      </c>
      <c r="H730" s="526" t="s">
        <v>106</v>
      </c>
      <c r="I730" s="926">
        <v>15.87</v>
      </c>
      <c r="J730" s="704">
        <f t="shared" si="190"/>
        <v>4.7889098928796479</v>
      </c>
      <c r="K730" s="929">
        <v>0.19</v>
      </c>
      <c r="L730" s="641">
        <v>4</v>
      </c>
      <c r="M730" s="695">
        <f t="shared" si="191"/>
        <v>0.76</v>
      </c>
      <c r="N730" s="923" t="s">
        <v>152</v>
      </c>
      <c r="O730" s="797">
        <v>0.18</v>
      </c>
      <c r="P730" s="917">
        <v>43538</v>
      </c>
      <c r="Q730" s="917">
        <v>43553</v>
      </c>
      <c r="R730" s="695">
        <f t="shared" si="192"/>
        <v>5.5555555555555607</v>
      </c>
      <c r="S730" s="761">
        <f>IF(INDEX(Historical!$D$7:$D$1439,MATCH(B730,Historical!$B$7:$B$1446,0))=0,"n/a",(INDEX(Historical!$C$7:$C$1439,MATCH(B730,Historical!$B$7:$B$1446,0))/INDEX(Historical!$D$7:$D$1439,MATCH(B730,Historical!$B$7:$B$1446,0))-1)*100)</f>
        <v>9.0909090909090828</v>
      </c>
      <c r="T730" s="761">
        <f>IF(INDEX(Historical!$F$7:$F$1432,MATCH(B730,Historical!$B$7:$B$1446,0))=0,"n/a",((INDEX(Historical!$C$7:$C$1439,MATCH(B730,Historical!$B$7:$B$1446,0))/INDEX(Historical!$F$7:$F$1432,MATCH(B730,Historical!$B$7:$B$1446,0)))^(1/3)-1)*100)</f>
        <v>10.064241629820891</v>
      </c>
      <c r="U730" s="761">
        <f>IF(INDEX(Historical!$H$7:$H$1432,MATCH(B730,Historical!$B$7:$B$1446,0))=0,"n/a",((INDEX(Historical!$C$7:$C$1439,MATCH(B730,Historical!$B$7:$B$1446,0))/INDEX(Historical!$H$7:$H$1432,MATCH(B730,Historical!$B$7:$B$1446,0)))^(1/5)-1)*100)</f>
        <v>15.518858939380852</v>
      </c>
      <c r="V730" s="761">
        <f>IF(INDEX(Historical!$O$7:$O$1432,MATCH(B730,Historical!$B$7:$B$1446,0))=0,"n/a",((INDEX(Historical!$C$7:$C$1439,MATCH(B730,Historical!$B$7:$B$1446,0))/INDEX(Historical!$O$7:$O$1432,MATCH(B730,Historical!$B$7:$B$1446,0)))^(1/10)-1)*100)</f>
        <v>13.665914413936475</v>
      </c>
      <c r="W730" s="762">
        <f t="shared" si="193"/>
        <v>1.1355887699365912</v>
      </c>
      <c r="X730" s="763">
        <f t="shared" si="194"/>
        <v>0.19719007546862583</v>
      </c>
      <c r="Y730" s="927"/>
      <c r="Z730" s="704">
        <f t="shared" si="195"/>
        <v>81.72043010752688</v>
      </c>
      <c r="AA730" s="937">
        <f t="shared" si="196"/>
        <v>17.064516129032256</v>
      </c>
      <c r="AB730" s="641">
        <v>12</v>
      </c>
      <c r="AC730" s="918">
        <v>0.93</v>
      </c>
      <c r="AD730" s="918">
        <v>39.9</v>
      </c>
      <c r="AE730" s="918">
        <v>0.08</v>
      </c>
      <c r="AF730" s="918">
        <v>0.78</v>
      </c>
      <c r="AG730" s="918">
        <v>4.5</v>
      </c>
      <c r="AH730" s="920">
        <v>143.70000000000002</v>
      </c>
      <c r="AI730" s="920">
        <v>9.6100000000000012</v>
      </c>
      <c r="AJ730" s="918">
        <v>78.7</v>
      </c>
      <c r="AK730" s="918">
        <v>0.43</v>
      </c>
      <c r="AL730" s="930">
        <v>605.91999999999996</v>
      </c>
      <c r="AM730" s="924">
        <v>2.9000000000000004</v>
      </c>
      <c r="AN730" s="918">
        <v>0.98</v>
      </c>
      <c r="AO730" s="804">
        <f t="shared" si="197"/>
        <v>3.2432527032282437</v>
      </c>
      <c r="AP730" s="805">
        <f t="shared" si="198"/>
        <v>20.3077688322605</v>
      </c>
      <c r="AQ730" s="938">
        <f t="shared" si="199"/>
        <v>-23.086419113844503</v>
      </c>
      <c r="AR730" s="704">
        <f>INDEX(Historical!$C$7:$C$1439,MATCH(B730,Historical!$B$7:$B$1446,0))*IF(AH730="n/a",1.03,IF(AH730&lt;0,1.01,IF(AH730&gt;10,1.1,(1+AH730/100))))</f>
        <v>0.79200000000000004</v>
      </c>
      <c r="AS730" s="937">
        <f t="shared" si="200"/>
        <v>0.86811120000000008</v>
      </c>
      <c r="AT730" s="937">
        <f t="shared" si="204"/>
        <v>0.87184407816000009</v>
      </c>
      <c r="AU730" s="937">
        <f t="shared" si="204"/>
        <v>0.87559300769608805</v>
      </c>
      <c r="AV730" s="937">
        <f t="shared" si="204"/>
        <v>0.87935805762918118</v>
      </c>
      <c r="AW730" s="704">
        <f t="shared" si="201"/>
        <v>4.2869063434852697</v>
      </c>
      <c r="AX730" s="812">
        <f t="shared" si="202"/>
        <v>27.012642366006741</v>
      </c>
      <c r="AY730" s="997">
        <v>1.21</v>
      </c>
      <c r="AZ730" s="924">
        <v>3.73</v>
      </c>
      <c r="BA730" s="924">
        <v>-41.199999999999996</v>
      </c>
      <c r="BB730" s="924">
        <v>-17.330000000000002</v>
      </c>
      <c r="BC730" s="924">
        <v>-22.42</v>
      </c>
      <c r="BE730" s="666">
        <v>2011</v>
      </c>
      <c r="BF730" s="948" t="e">
        <f>#VALUE!</f>
        <v>#VALUE!</v>
      </c>
      <c r="BG730" s="933">
        <v>1.6</v>
      </c>
    </row>
    <row r="731" spans="1:59" ht="11.25" customHeight="1" x14ac:dyDescent="0.2">
      <c r="A731" s="611" t="s">
        <v>806</v>
      </c>
      <c r="B731" s="927" t="s">
        <v>807</v>
      </c>
      <c r="C731" s="994" t="s">
        <v>131</v>
      </c>
      <c r="D731" s="994" t="s">
        <v>4377</v>
      </c>
      <c r="E731" s="794">
        <v>16</v>
      </c>
      <c r="F731" s="526">
        <v>219</v>
      </c>
      <c r="G731" s="526" t="s">
        <v>37</v>
      </c>
      <c r="H731" s="526" t="s">
        <v>37</v>
      </c>
      <c r="I731" s="926">
        <v>82.29</v>
      </c>
      <c r="J731" s="704">
        <f t="shared" si="190"/>
        <v>2.8800583302952969</v>
      </c>
      <c r="K731" s="929">
        <v>0.59250000000000003</v>
      </c>
      <c r="L731" s="641">
        <v>4</v>
      </c>
      <c r="M731" s="695">
        <f t="shared" si="191"/>
        <v>2.37</v>
      </c>
      <c r="N731" s="923" t="s">
        <v>190</v>
      </c>
      <c r="O731" s="797">
        <v>0.5625</v>
      </c>
      <c r="P731" s="917">
        <v>43444</v>
      </c>
      <c r="Q731" s="917">
        <v>43468</v>
      </c>
      <c r="R731" s="695">
        <f t="shared" si="192"/>
        <v>5.3333333333333375</v>
      </c>
      <c r="S731" s="761">
        <f>IF(INDEX(Historical!$D$7:$D$1439,MATCH(B731,Historical!$B$7:$B$1446,0))=0,"n/a",(INDEX(Historical!$C$7:$C$1439,MATCH(B731,Historical!$B$7:$B$1446,0))/INDEX(Historical!$D$7:$D$1439,MATCH(B731,Historical!$B$7:$B$1446,0))-1)*100)</f>
        <v>7.1428571428571397</v>
      </c>
      <c r="T731" s="761">
        <f>IF(INDEX(Historical!$F$7:$F$1432,MATCH(B731,Historical!$B$7:$B$1446,0))=0,"n/a",((INDEX(Historical!$C$7:$C$1439,MATCH(B731,Historical!$B$7:$B$1446,0))/INDEX(Historical!$F$7:$F$1432,MATCH(B731,Historical!$B$7:$B$1446,0)))^(1/3)-1)*100)</f>
        <v>6.9354164358780723</v>
      </c>
      <c r="U731" s="761">
        <f>IF(INDEX(Historical!$H$7:$H$1432,MATCH(B731,Historical!$B$7:$B$1446,0))=0,"n/a",((INDEX(Historical!$C$7:$C$1439,MATCH(B731,Historical!$B$7:$B$1446,0))/INDEX(Historical!$H$7:$H$1432,MATCH(B731,Historical!$B$7:$B$1446,0)))^(1/5)-1)*100)</f>
        <v>5.7661557194869095</v>
      </c>
      <c r="V731" s="761">
        <f>IF(INDEX(Historical!$O$7:$O$1432,MATCH(B731,Historical!$B$7:$B$1446,0))=0,"n/a",((INDEX(Historical!$C$7:$C$1439,MATCH(B731,Historical!$B$7:$B$1446,0))/INDEX(Historical!$O$7:$O$1432,MATCH(B731,Historical!$B$7:$B$1446,0)))^(1/10)-1)*100)</f>
        <v>4.1379743992410623</v>
      </c>
      <c r="W731" s="762">
        <f t="shared" si="193"/>
        <v>1.3934730288675707</v>
      </c>
      <c r="X731" s="763">
        <f t="shared" si="194"/>
        <v>0.64068396883187884</v>
      </c>
      <c r="Y731" s="712"/>
      <c r="Z731" s="704">
        <f t="shared" si="195"/>
        <v>70.74626865671641</v>
      </c>
      <c r="AA731" s="937">
        <f t="shared" si="196"/>
        <v>24.564179104477613</v>
      </c>
      <c r="AB731" s="641">
        <v>9</v>
      </c>
      <c r="AC731" s="918">
        <v>3.35</v>
      </c>
      <c r="AD731" s="918">
        <v>10.14</v>
      </c>
      <c r="AE731" s="918">
        <v>2.09</v>
      </c>
      <c r="AF731" s="918">
        <v>1.82</v>
      </c>
      <c r="AG731" s="918">
        <v>7.3</v>
      </c>
      <c r="AH731" s="918">
        <v>-9.1999999999999993</v>
      </c>
      <c r="AI731" s="918">
        <v>3.81</v>
      </c>
      <c r="AJ731" s="918">
        <v>9</v>
      </c>
      <c r="AK731" s="918">
        <v>2.42</v>
      </c>
      <c r="AL731" s="930">
        <v>4190</v>
      </c>
      <c r="AM731" s="924">
        <v>0.70000000000000007</v>
      </c>
      <c r="AN731" s="918">
        <v>1.22</v>
      </c>
      <c r="AO731" s="804">
        <f t="shared" si="197"/>
        <v>-15.917965054695408</v>
      </c>
      <c r="AP731" s="805">
        <f t="shared" si="198"/>
        <v>8.6462140497822055</v>
      </c>
      <c r="AQ731" s="938">
        <f t="shared" si="199"/>
        <v>40.959893382084253</v>
      </c>
      <c r="AR731" s="704">
        <f>INDEX(Historical!$C$7:$C$1439,MATCH(B731,Historical!$B$7:$B$1446,0))*IF(AH731="n/a",1.03,IF(AH731&lt;0,1.01,IF(AH731&gt;10,1.1,(1+AH731/100))))</f>
        <v>2.2725</v>
      </c>
      <c r="AS731" s="937">
        <f t="shared" si="200"/>
        <v>2.3590822500000002</v>
      </c>
      <c r="AT731" s="937">
        <f t="shared" si="204"/>
        <v>2.4161720404500002</v>
      </c>
      <c r="AU731" s="937">
        <f t="shared" si="204"/>
        <v>2.4746434038288903</v>
      </c>
      <c r="AV731" s="937">
        <f t="shared" si="204"/>
        <v>2.5345297742015496</v>
      </c>
      <c r="AW731" s="704">
        <f t="shared" si="201"/>
        <v>12.05692746848044</v>
      </c>
      <c r="AX731" s="812">
        <f t="shared" si="202"/>
        <v>14.651752908592099</v>
      </c>
      <c r="AY731" s="997">
        <v>0.26</v>
      </c>
      <c r="AZ731" s="924">
        <v>26.700000000000003</v>
      </c>
      <c r="BA731" s="924">
        <v>-1.1900000000000002</v>
      </c>
      <c r="BB731" s="924">
        <v>4.5</v>
      </c>
      <c r="BC731" s="924">
        <v>9.24</v>
      </c>
      <c r="BE731" s="666">
        <v>2004</v>
      </c>
      <c r="BF731" s="948" t="e">
        <f>#VALUE!</f>
        <v>#VALUE!</v>
      </c>
      <c r="BG731" s="933">
        <v>2.4</v>
      </c>
    </row>
    <row r="732" spans="1:59" ht="11.25" customHeight="1" x14ac:dyDescent="0.2">
      <c r="A732" s="611" t="s">
        <v>104</v>
      </c>
      <c r="B732" s="927" t="s">
        <v>105</v>
      </c>
      <c r="C732" s="994" t="s">
        <v>108</v>
      </c>
      <c r="D732" s="994" t="s">
        <v>4376</v>
      </c>
      <c r="E732" s="794">
        <v>32</v>
      </c>
      <c r="F732" s="526">
        <v>89</v>
      </c>
      <c r="G732" s="526" t="s">
        <v>106</v>
      </c>
      <c r="H732" s="526" t="s">
        <v>106</v>
      </c>
      <c r="I732" s="918">
        <v>44.91</v>
      </c>
      <c r="J732" s="704">
        <f t="shared" si="190"/>
        <v>2.4048096192384771</v>
      </c>
      <c r="K732" s="935">
        <v>0.27</v>
      </c>
      <c r="L732" s="641">
        <v>4</v>
      </c>
      <c r="M732" s="695">
        <f t="shared" si="191"/>
        <v>1.08</v>
      </c>
      <c r="N732" s="923" t="s">
        <v>107</v>
      </c>
      <c r="O732" s="798">
        <v>0.25</v>
      </c>
      <c r="P732" s="917">
        <v>43497</v>
      </c>
      <c r="Q732" s="917">
        <v>43510</v>
      </c>
      <c r="R732" s="695">
        <f t="shared" si="192"/>
        <v>8.0000000000000071</v>
      </c>
      <c r="S732" s="761">
        <f>IF(INDEX(Historical!$D$7:$D$1439,MATCH(B732,Historical!$B$7:$B$1446,0))=0,"n/a",(INDEX(Historical!$C$7:$C$1439,MATCH(B732,Historical!$B$7:$B$1446,0))/INDEX(Historical!$D$7:$D$1439,MATCH(B732,Historical!$B$7:$B$1446,0))-1)*100)</f>
        <v>26.315789473684205</v>
      </c>
      <c r="T732" s="761">
        <f>IF(INDEX(Historical!$F$7:$F$1432,MATCH(B732,Historical!$B$7:$B$1446,0))=0,"n/a",((INDEX(Historical!$C$7:$C$1439,MATCH(B732,Historical!$B$7:$B$1446,0))/INDEX(Historical!$F$7:$F$1432,MATCH(B732,Historical!$B$7:$B$1446,0)))^(1/3)-1)*100)</f>
        <v>12.685798233998579</v>
      </c>
      <c r="U732" s="761">
        <f>IF(INDEX(Historical!$H$7:$H$1432,MATCH(B732,Historical!$B$7:$B$1446,0))=0,"n/a",((INDEX(Historical!$C$7:$C$1439,MATCH(B732,Historical!$B$7:$B$1446,0))/INDEX(Historical!$H$7:$H$1432,MATCH(B732,Historical!$B$7:$B$1446,0)))^(1/5)-1)*100)</f>
        <v>9.2021027641427722</v>
      </c>
      <c r="V732" s="761">
        <f>IF(INDEX(Historical!$O$7:$O$1432,MATCH(B732,Historical!$B$7:$B$1446,0))=0,"n/a",((INDEX(Historical!$C$7:$C$1439,MATCH(B732,Historical!$B$7:$B$1446,0))/INDEX(Historical!$O$7:$O$1432,MATCH(B732,Historical!$B$7:$B$1446,0)))^(1/10)-1)*100)</f>
        <v>6.1753233948192987</v>
      </c>
      <c r="W732" s="762">
        <f t="shared" si="193"/>
        <v>1.4901410300005904</v>
      </c>
      <c r="X732" s="763">
        <f t="shared" si="194"/>
        <v>1.0224558626825302</v>
      </c>
      <c r="Y732" s="928"/>
      <c r="Z732" s="704">
        <f t="shared" si="195"/>
        <v>34.615384615384613</v>
      </c>
      <c r="AA732" s="937">
        <f t="shared" si="196"/>
        <v>14.394230769230768</v>
      </c>
      <c r="AB732" s="641">
        <v>12</v>
      </c>
      <c r="AC732" s="918">
        <v>3.12</v>
      </c>
      <c r="AD732" s="918">
        <v>1.44</v>
      </c>
      <c r="AE732" s="918">
        <v>4.76</v>
      </c>
      <c r="AF732" s="918">
        <v>1.52</v>
      </c>
      <c r="AG732" s="918">
        <v>11</v>
      </c>
      <c r="AH732" s="918">
        <v>24.7</v>
      </c>
      <c r="AI732" s="918">
        <v>6.5699999999999994</v>
      </c>
      <c r="AJ732" s="918">
        <v>9</v>
      </c>
      <c r="AK732" s="918">
        <v>10</v>
      </c>
      <c r="AL732" s="930">
        <v>1220</v>
      </c>
      <c r="AM732" s="924">
        <v>3.5999999999999996</v>
      </c>
      <c r="AN732" s="918">
        <v>0.17</v>
      </c>
      <c r="AO732" s="804">
        <f t="shared" si="197"/>
        <v>-2.7873183858495185</v>
      </c>
      <c r="AP732" s="805">
        <f t="shared" si="198"/>
        <v>11.60691238338125</v>
      </c>
      <c r="AQ732" s="938">
        <f t="shared" si="199"/>
        <v>-1.3891356690219347</v>
      </c>
      <c r="AR732" s="704">
        <f>INDEX(Historical!$C$7:$C$1439,MATCH(B732,Historical!$B$7:$B$1446,0))*IF(AH732="n/a",1.03,IF(AH732&lt;0,1.01,IF(AH732&gt;10,1.1,(1+AH732/100))))</f>
        <v>1.056</v>
      </c>
      <c r="AS732" s="937">
        <f t="shared" si="200"/>
        <v>1.1253792000000002</v>
      </c>
      <c r="AT732" s="937">
        <f t="shared" si="204"/>
        <v>1.2379171200000003</v>
      </c>
      <c r="AU732" s="937">
        <f t="shared" si="204"/>
        <v>1.3617088320000004</v>
      </c>
      <c r="AV732" s="937">
        <f t="shared" si="204"/>
        <v>1.4978797152000005</v>
      </c>
      <c r="AW732" s="704">
        <f t="shared" si="201"/>
        <v>6.2788848672000022</v>
      </c>
      <c r="AX732" s="812">
        <f t="shared" si="202"/>
        <v>13.981039561790254</v>
      </c>
      <c r="AY732" s="997">
        <v>1.1000000000000001</v>
      </c>
      <c r="AZ732" s="924">
        <v>16.830000000000002</v>
      </c>
      <c r="BA732" s="924">
        <v>-24.3</v>
      </c>
      <c r="BB732" s="924">
        <v>-2.4299999999999997</v>
      </c>
      <c r="BC732" s="924">
        <v>-9.68</v>
      </c>
      <c r="BE732" s="666">
        <v>1988</v>
      </c>
      <c r="BF732" s="948" t="e">
        <f>#VALUE!</f>
        <v>#VALUE!</v>
      </c>
      <c r="BG732" s="933">
        <v>1.3</v>
      </c>
    </row>
    <row r="733" spans="1:59" s="840" customFormat="1" ht="11.25" customHeight="1" x14ac:dyDescent="0.2">
      <c r="A733" s="819" t="s">
        <v>786</v>
      </c>
      <c r="B733" s="848" t="s">
        <v>787</v>
      </c>
      <c r="C733" s="994" t="s">
        <v>131</v>
      </c>
      <c r="D733" s="994" t="s">
        <v>4365</v>
      </c>
      <c r="E733" s="820">
        <v>16</v>
      </c>
      <c r="F733" s="526">
        <v>234</v>
      </c>
      <c r="G733" s="1151" t="s">
        <v>37</v>
      </c>
      <c r="H733" s="1151" t="s">
        <v>37</v>
      </c>
      <c r="I733" s="821">
        <v>125.86</v>
      </c>
      <c r="J733" s="822">
        <f t="shared" si="190"/>
        <v>3.0748450659462896</v>
      </c>
      <c r="K733" s="823">
        <v>0.96750000000000003</v>
      </c>
      <c r="L733" s="824">
        <v>4</v>
      </c>
      <c r="M733" s="825">
        <f t="shared" si="191"/>
        <v>3.87</v>
      </c>
      <c r="N733" s="826" t="s">
        <v>493</v>
      </c>
      <c r="O733" s="827">
        <v>0.89500000000000002</v>
      </c>
      <c r="P733" s="828">
        <v>43545</v>
      </c>
      <c r="Q733" s="828">
        <v>43570</v>
      </c>
      <c r="R733" s="825">
        <f t="shared" si="192"/>
        <v>8.100558659217878</v>
      </c>
      <c r="S733" s="761">
        <f>IF(INDEX(Historical!$D$7:$D$1439,MATCH(B733,Historical!$B$7:$B$1446,0))=0,"n/a",(INDEX(Historical!$C$7:$C$1439,MATCH(B733,Historical!$B$7:$B$1446,0))/INDEX(Historical!$D$7:$D$1439,MATCH(B733,Historical!$B$7:$B$1446,0))-1)*100)</f>
        <v>8.8440651667959678</v>
      </c>
      <c r="T733" s="761">
        <f>IF(INDEX(Historical!$F$7:$F$1432,MATCH(B733,Historical!$B$7:$B$1446,0))=0,"n/a",((INDEX(Historical!$C$7:$C$1439,MATCH(B733,Historical!$B$7:$B$1446,0))/INDEX(Historical!$F$7:$F$1432,MATCH(B733,Historical!$B$7:$B$1446,0)))^(1/3)-1)*100)</f>
        <v>8.316894284016719</v>
      </c>
      <c r="U733" s="761">
        <f>IF(INDEX(Historical!$H$7:$H$1432,MATCH(B733,Historical!$B$7:$B$1446,0))=0,"n/a",((INDEX(Historical!$C$7:$C$1439,MATCH(B733,Historical!$B$7:$B$1446,0))/INDEX(Historical!$H$7:$H$1432,MATCH(B733,Historical!$B$7:$B$1446,0)))^(1/5)-1)*100)</f>
        <v>7.0926503045621203</v>
      </c>
      <c r="V733" s="761">
        <f>IF(INDEX(Historical!$O$7:$O$1432,MATCH(B733,Historical!$B$7:$B$1446,0))=0,"n/a",((INDEX(Historical!$C$7:$C$1439,MATCH(B733,Historical!$B$7:$B$1446,0))/INDEX(Historical!$O$7:$O$1432,MATCH(B733,Historical!$B$7:$B$1446,0)))^(1/10)-1)*100)</f>
        <v>10.183002778617013</v>
      </c>
      <c r="W733" s="829">
        <f t="shared" si="193"/>
        <v>0.69651854750111308</v>
      </c>
      <c r="X733" s="830" t="str">
        <f t="shared" si="194"/>
        <v>n/a</v>
      </c>
      <c r="Y733" s="848"/>
      <c r="Z733" s="822">
        <f t="shared" si="195"/>
        <v>115.5223880597015</v>
      </c>
      <c r="AA733" s="832">
        <f t="shared" si="196"/>
        <v>37.570149253731344</v>
      </c>
      <c r="AB733" s="824">
        <v>12</v>
      </c>
      <c r="AC733" s="833">
        <v>3.35</v>
      </c>
      <c r="AD733" s="833">
        <v>4.7</v>
      </c>
      <c r="AE733" s="833">
        <v>2.96</v>
      </c>
      <c r="AF733" s="833">
        <v>2.3199999999999998</v>
      </c>
      <c r="AG733" s="833">
        <v>6.4</v>
      </c>
      <c r="AH733" s="833">
        <v>-23.3</v>
      </c>
      <c r="AI733" s="833">
        <v>18.09</v>
      </c>
      <c r="AJ733" s="833">
        <v>-3.1</v>
      </c>
      <c r="AK733" s="833">
        <v>8</v>
      </c>
      <c r="AL733" s="834">
        <v>34540</v>
      </c>
      <c r="AM733" s="835">
        <v>0.2</v>
      </c>
      <c r="AN733" s="833">
        <v>1.7</v>
      </c>
      <c r="AO733" s="836">
        <f t="shared" si="197"/>
        <v>-27.402653883222932</v>
      </c>
      <c r="AP733" s="837">
        <f t="shared" si="198"/>
        <v>10.16749537050841</v>
      </c>
      <c r="AQ733" s="838">
        <f t="shared" si="199"/>
        <v>96.822250626358823</v>
      </c>
      <c r="AR733" s="704">
        <f>INDEX(Historical!$C$7:$C$1439,MATCH(B733,Historical!$B$7:$B$1446,0))*IF(AH733="n/a",1.03,IF(AH733&lt;0,1.01,IF(AH733&gt;10,1.1,(1+AH733/100))))</f>
        <v>3.5425749999999998</v>
      </c>
      <c r="AS733" s="832">
        <f t="shared" si="200"/>
        <v>3.8968324999999999</v>
      </c>
      <c r="AT733" s="832">
        <f t="shared" si="204"/>
        <v>4.2085791000000006</v>
      </c>
      <c r="AU733" s="832">
        <f t="shared" si="204"/>
        <v>4.5452654280000013</v>
      </c>
      <c r="AV733" s="832">
        <f t="shared" si="204"/>
        <v>4.9088866622400014</v>
      </c>
      <c r="AW733" s="822">
        <f t="shared" si="201"/>
        <v>21.10213869024</v>
      </c>
      <c r="AX733" s="839">
        <f t="shared" si="202"/>
        <v>16.766358406356268</v>
      </c>
      <c r="AY733" s="998">
        <v>0.56000000000000005</v>
      </c>
      <c r="AZ733" s="835">
        <v>25.25</v>
      </c>
      <c r="BA733" s="835">
        <v>-1.0699999999999998</v>
      </c>
      <c r="BB733" s="835">
        <v>5.81</v>
      </c>
      <c r="BC733" s="835">
        <v>8.7900000000000009</v>
      </c>
      <c r="BD733" s="964"/>
      <c r="BE733" s="666">
        <v>2004</v>
      </c>
      <c r="BF733" s="948" t="e">
        <f>#VALUE!</f>
        <v>#VALUE!</v>
      </c>
      <c r="BG733" s="895">
        <v>1.5</v>
      </c>
    </row>
    <row r="734" spans="1:59" ht="11.25" customHeight="1" x14ac:dyDescent="0.2">
      <c r="A734" s="611" t="s">
        <v>3921</v>
      </c>
      <c r="B734" s="927" t="s">
        <v>3922</v>
      </c>
      <c r="C734" s="994" t="s">
        <v>179</v>
      </c>
      <c r="D734" s="994" t="s">
        <v>4374</v>
      </c>
      <c r="E734" s="794">
        <v>5</v>
      </c>
      <c r="F734" s="526">
        <v>824</v>
      </c>
      <c r="G734" s="526" t="s">
        <v>106</v>
      </c>
      <c r="H734" s="526" t="s">
        <v>106</v>
      </c>
      <c r="I734" s="926">
        <v>18.48</v>
      </c>
      <c r="J734" s="704">
        <f t="shared" si="190"/>
        <v>14.448051948051949</v>
      </c>
      <c r="K734" s="929">
        <v>0.66749999999999998</v>
      </c>
      <c r="L734" s="641">
        <v>4</v>
      </c>
      <c r="M734" s="695">
        <f t="shared" si="191"/>
        <v>2.67</v>
      </c>
      <c r="N734" s="923" t="s">
        <v>459</v>
      </c>
      <c r="O734" s="797">
        <v>0.65249999999999997</v>
      </c>
      <c r="P734" s="917">
        <v>43315</v>
      </c>
      <c r="Q734" s="917">
        <v>43322</v>
      </c>
      <c r="R734" s="695">
        <f t="shared" si="192"/>
        <v>2.2988505747126458</v>
      </c>
      <c r="S734" s="761">
        <f>IF(INDEX(Historical!$D$7:$D$1439,MATCH(B734,Historical!$B$7:$B$1446,0))=0,"n/a",(INDEX(Historical!$C$7:$C$1439,MATCH(B734,Historical!$B$7:$B$1446,0))/INDEX(Historical!$D$7:$D$1439,MATCH(B734,Historical!$B$7:$B$1446,0))-1)*100)</f>
        <v>9.375</v>
      </c>
      <c r="T734" s="761">
        <f>IF(INDEX(Historical!$F$7:$F$1432,MATCH(B734,Historical!$B$7:$B$1446,0))=0,"n/a",((INDEX(Historical!$C$7:$C$1439,MATCH(B734,Historical!$B$7:$B$1446,0))/INDEX(Historical!$F$7:$F$1432,MATCH(B734,Historical!$B$7:$B$1446,0)))^(1/3)-1)*100)</f>
        <v>10.988000217825089</v>
      </c>
      <c r="U734" s="761" t="str">
        <f>IF(INDEX(Historical!$H$7:$H$1432,MATCH(B734,Historical!$B$7:$B$1446,0))=0,"n/a",((INDEX(Historical!$C$7:$C$1439,MATCH(B734,Historical!$B$7:$B$1446,0))/INDEX(Historical!$H$7:$H$1432,MATCH(B734,Historical!$B$7:$B$1446,0)))^(1/5)-1)*100)</f>
        <v>n/a</v>
      </c>
      <c r="V734" s="761" t="str">
        <f>IF(INDEX(Historical!$O$7:$O$1432,MATCH(B734,Historical!$B$7:$B$1446,0))=0,"n/a",((INDEX(Historical!$C$7:$C$1439,MATCH(B734,Historical!$B$7:$B$1446,0))/INDEX(Historical!$O$7:$O$1432,MATCH(B734,Historical!$B$7:$B$1446,0)))^(1/10)-1)*100)</f>
        <v>n/a</v>
      </c>
      <c r="W734" s="762" t="str">
        <f t="shared" si="193"/>
        <v>n/a</v>
      </c>
      <c r="X734" s="763" t="str">
        <f t="shared" si="194"/>
        <v>n/a</v>
      </c>
      <c r="Y734" s="928"/>
      <c r="Z734" s="704">
        <f t="shared" si="195"/>
        <v>84.493670886075947</v>
      </c>
      <c r="AA734" s="937">
        <f t="shared" si="196"/>
        <v>5.8481012658227849</v>
      </c>
      <c r="AB734" s="641">
        <v>12</v>
      </c>
      <c r="AC734" s="918">
        <v>3.16</v>
      </c>
      <c r="AD734" s="918" t="s">
        <v>137</v>
      </c>
      <c r="AE734" s="918">
        <v>0.11</v>
      </c>
      <c r="AF734" s="918">
        <v>3.06</v>
      </c>
      <c r="AG734" s="918">
        <v>47.199999999999996</v>
      </c>
      <c r="AH734" s="918">
        <v>178.8</v>
      </c>
      <c r="AI734" s="918">
        <v>0.3</v>
      </c>
      <c r="AJ734" s="918">
        <v>32.700000000000003</v>
      </c>
      <c r="AK734" s="918" t="s">
        <v>137</v>
      </c>
      <c r="AL734" s="930">
        <v>431.69</v>
      </c>
      <c r="AM734" s="924">
        <v>0.1</v>
      </c>
      <c r="AN734" s="918">
        <v>4.83</v>
      </c>
      <c r="AO734" s="804" t="str">
        <f t="shared" si="197"/>
        <v>n/a</v>
      </c>
      <c r="AP734" s="805" t="str">
        <f t="shared" si="198"/>
        <v>n/a</v>
      </c>
      <c r="AQ734" s="938">
        <f t="shared" si="199"/>
        <v>-10.818063928175537</v>
      </c>
      <c r="AR734" s="704">
        <f>INDEX(Historical!$C$7:$C$1439,MATCH(B734,Historical!$B$7:$B$1446,0))*IF(AH734="n/a",1.03,IF(AH734&lt;0,1.01,IF(AH734&gt;10,1.1,(1+AH734/100))))</f>
        <v>2.8875000000000002</v>
      </c>
      <c r="AS734" s="937">
        <f t="shared" si="200"/>
        <v>2.8961625</v>
      </c>
      <c r="AT734" s="937">
        <f t="shared" si="204"/>
        <v>2.9830473749999999</v>
      </c>
      <c r="AU734" s="937">
        <f t="shared" si="204"/>
        <v>3.0725387962499999</v>
      </c>
      <c r="AV734" s="937">
        <f t="shared" si="204"/>
        <v>3.1647149601375002</v>
      </c>
      <c r="AW734" s="704">
        <f t="shared" si="201"/>
        <v>15.003963631387501</v>
      </c>
      <c r="AX734" s="812">
        <f t="shared" si="202"/>
        <v>81.190279390625008</v>
      </c>
      <c r="AY734" s="997">
        <v>1.55</v>
      </c>
      <c r="AZ734" s="924">
        <v>34.300000000000004</v>
      </c>
      <c r="BA734" s="924">
        <v>-34</v>
      </c>
      <c r="BB734" s="924">
        <v>7.19</v>
      </c>
      <c r="BC734" s="924">
        <v>-14.099999999999998</v>
      </c>
      <c r="BE734" s="666">
        <v>2014</v>
      </c>
      <c r="BF734" s="948" t="e">
        <f>#VALUE!</f>
        <v>#VALUE!</v>
      </c>
      <c r="BG734" s="933">
        <v>6.5</v>
      </c>
    </row>
    <row r="735" spans="1:59" ht="11.25" customHeight="1" x14ac:dyDescent="0.2">
      <c r="A735" s="537" t="s">
        <v>1672</v>
      </c>
      <c r="B735" s="927" t="s">
        <v>1673</v>
      </c>
      <c r="C735" s="994" t="s">
        <v>108</v>
      </c>
      <c r="D735" s="994" t="s">
        <v>4376</v>
      </c>
      <c r="E735" s="794">
        <v>8</v>
      </c>
      <c r="F735" s="526">
        <v>567</v>
      </c>
      <c r="G735" s="526" t="s">
        <v>106</v>
      </c>
      <c r="H735" s="526" t="s">
        <v>106</v>
      </c>
      <c r="I735" s="926">
        <v>68.34</v>
      </c>
      <c r="J735" s="704">
        <f t="shared" si="190"/>
        <v>2.2241732513901082</v>
      </c>
      <c r="K735" s="929">
        <v>0.38</v>
      </c>
      <c r="L735" s="641">
        <v>4</v>
      </c>
      <c r="M735" s="695">
        <f t="shared" si="191"/>
        <v>1.52</v>
      </c>
      <c r="N735" s="923" t="s">
        <v>238</v>
      </c>
      <c r="O735" s="797">
        <v>0.36</v>
      </c>
      <c r="P735" s="917">
        <v>43510</v>
      </c>
      <c r="Q735" s="917">
        <v>43518</v>
      </c>
      <c r="R735" s="695">
        <f t="shared" si="192"/>
        <v>5.5555555555555607</v>
      </c>
      <c r="S735" s="761">
        <f>IF(INDEX(Historical!$D$7:$D$1439,MATCH(B735,Historical!$B$7:$B$1446,0))=0,"n/a",(INDEX(Historical!$C$7:$C$1439,MATCH(B735,Historical!$B$7:$B$1446,0))/INDEX(Historical!$D$7:$D$1439,MATCH(B735,Historical!$B$7:$B$1446,0))-1)*100)</f>
        <v>4.5454545454545414</v>
      </c>
      <c r="T735" s="761">
        <f>IF(INDEX(Historical!$F$7:$F$1432,MATCH(B735,Historical!$B$7:$B$1446,0))=0,"n/a",((INDEX(Historical!$C$7:$C$1439,MATCH(B735,Historical!$B$7:$B$1446,0))/INDEX(Historical!$F$7:$F$1432,MATCH(B735,Historical!$B$7:$B$1446,0)))^(1/3)-1)*100)</f>
        <v>12.085905216063498</v>
      </c>
      <c r="U735" s="761">
        <f>IF(INDEX(Historical!$H$7:$H$1432,MATCH(B735,Historical!$B$7:$B$1446,0))=0,"n/a",((INDEX(Historical!$C$7:$C$1439,MATCH(B735,Historical!$B$7:$B$1446,0))/INDEX(Historical!$H$7:$H$1432,MATCH(B735,Historical!$B$7:$B$1446,0)))^(1/5)-1)*100)</f>
        <v>13.273800857430285</v>
      </c>
      <c r="V735" s="761">
        <f>IF(INDEX(Historical!$O$7:$O$1432,MATCH(B735,Historical!$B$7:$B$1446,0))=0,"n/a",((INDEX(Historical!$C$7:$C$1439,MATCH(B735,Historical!$B$7:$B$1446,0))/INDEX(Historical!$O$7:$O$1432,MATCH(B735,Historical!$B$7:$B$1446,0)))^(1/10)-1)*100)</f>
        <v>7.3339265781023455</v>
      </c>
      <c r="W735" s="762">
        <f t="shared" si="193"/>
        <v>1.8099173363779273</v>
      </c>
      <c r="X735" s="763">
        <f t="shared" si="194"/>
        <v>0.87327637219936083</v>
      </c>
      <c r="Y735" s="928"/>
      <c r="Z735" s="704">
        <f t="shared" si="195"/>
        <v>31.404958677685951</v>
      </c>
      <c r="AA735" s="937">
        <f t="shared" si="196"/>
        <v>14.119834710743802</v>
      </c>
      <c r="AB735" s="641">
        <v>12</v>
      </c>
      <c r="AC735" s="918">
        <v>4.84</v>
      </c>
      <c r="AD735" s="918">
        <v>1.18</v>
      </c>
      <c r="AE735" s="918">
        <v>4.47</v>
      </c>
      <c r="AF735" s="918">
        <v>1.04</v>
      </c>
      <c r="AG735" s="918">
        <v>7.6</v>
      </c>
      <c r="AH735" s="918">
        <v>26.8</v>
      </c>
      <c r="AI735" s="918">
        <v>6.21</v>
      </c>
      <c r="AJ735" s="918">
        <v>15.2</v>
      </c>
      <c r="AK735" s="918">
        <v>12</v>
      </c>
      <c r="AL735" s="930">
        <v>2540</v>
      </c>
      <c r="AM735" s="924">
        <v>1.4000000000000001</v>
      </c>
      <c r="AN735" s="918">
        <v>0.11</v>
      </c>
      <c r="AO735" s="804">
        <f t="shared" si="197"/>
        <v>1.3781393980765912</v>
      </c>
      <c r="AP735" s="805">
        <f t="shared" si="198"/>
        <v>15.497974108820394</v>
      </c>
      <c r="AQ735" s="938">
        <f t="shared" si="199"/>
        <v>-19.213235134643071</v>
      </c>
      <c r="AR735" s="704">
        <f>INDEX(Historical!$C$7:$C$1439,MATCH(B735,Historical!$B$7:$B$1446,0))*IF(AH735="n/a",1.03,IF(AH735&lt;0,1.01,IF(AH735&gt;10,1.1,(1+AH735/100))))</f>
        <v>1.518</v>
      </c>
      <c r="AS735" s="937">
        <f t="shared" si="200"/>
        <v>1.6122678000000001</v>
      </c>
      <c r="AT735" s="937">
        <f t="shared" si="204"/>
        <v>1.7734945800000004</v>
      </c>
      <c r="AU735" s="937">
        <f t="shared" si="204"/>
        <v>1.9508440380000005</v>
      </c>
      <c r="AV735" s="937">
        <f t="shared" si="204"/>
        <v>2.1459284418000006</v>
      </c>
      <c r="AW735" s="704">
        <f t="shared" si="201"/>
        <v>9.0005348598000019</v>
      </c>
      <c r="AX735" s="812">
        <f t="shared" si="202"/>
        <v>13.170229528533802</v>
      </c>
      <c r="AY735" s="997">
        <v>1.21</v>
      </c>
      <c r="AZ735" s="924">
        <v>20.849999999999998</v>
      </c>
      <c r="BA735" s="924">
        <v>-26.71</v>
      </c>
      <c r="BB735" s="924">
        <v>0.21</v>
      </c>
      <c r="BC735" s="924">
        <v>-8.73</v>
      </c>
      <c r="BE735" s="666">
        <v>2012</v>
      </c>
      <c r="BF735" s="948" t="e">
        <f>#VALUE!</f>
        <v>#VALUE!</v>
      </c>
      <c r="BG735" s="933">
        <v>1.2</v>
      </c>
    </row>
    <row r="736" spans="1:59" ht="11.25" customHeight="1" x14ac:dyDescent="0.2">
      <c r="A736" s="537" t="s">
        <v>4226</v>
      </c>
      <c r="B736" s="927" t="s">
        <v>3919</v>
      </c>
      <c r="C736" s="994" t="s">
        <v>112</v>
      </c>
      <c r="D736" s="994" t="s">
        <v>1230</v>
      </c>
      <c r="E736" s="794">
        <v>5</v>
      </c>
      <c r="F736" s="526">
        <v>819</v>
      </c>
      <c r="G736" s="526" t="s">
        <v>106</v>
      </c>
      <c r="H736" s="526" t="s">
        <v>106</v>
      </c>
      <c r="I736" s="931">
        <v>59.27</v>
      </c>
      <c r="J736" s="704">
        <f t="shared" si="190"/>
        <v>1.4847308925257297</v>
      </c>
      <c r="K736" s="935">
        <v>0.22</v>
      </c>
      <c r="L736" s="666">
        <v>4</v>
      </c>
      <c r="M736" s="695">
        <f t="shared" si="191"/>
        <v>0.88</v>
      </c>
      <c r="N736" s="666" t="s">
        <v>413</v>
      </c>
      <c r="O736" s="798">
        <v>0.21</v>
      </c>
      <c r="P736" s="684">
        <v>43283</v>
      </c>
      <c r="Q736" s="684">
        <v>43306</v>
      </c>
      <c r="R736" s="695">
        <f t="shared" si="192"/>
        <v>4.7619047619047663</v>
      </c>
      <c r="S736" s="761">
        <f>IF(INDEX(Historical!$D$7:$D$1439,MATCH(B736,Historical!$B$7:$B$1446,0))=0,"n/a",(INDEX(Historical!$C$7:$C$1439,MATCH(B736,Historical!$B$7:$B$1446,0))/INDEX(Historical!$D$7:$D$1439,MATCH(B736,Historical!$B$7:$B$1446,0))-1)*100)</f>
        <v>10.256410256410241</v>
      </c>
      <c r="T736" s="761">
        <f>IF(INDEX(Historical!$F$7:$F$1432,MATCH(B736,Historical!$B$7:$B$1446,0))=0,"n/a",((INDEX(Historical!$C$7:$C$1439,MATCH(B736,Historical!$B$7:$B$1446,0))/INDEX(Historical!$F$7:$F$1432,MATCH(B736,Historical!$B$7:$B$1446,0)))^(1/3)-1)*100)</f>
        <v>12.749787911711174</v>
      </c>
      <c r="U736" s="761">
        <f>IF(INDEX(Historical!$H$7:$H$1432,MATCH(B736,Historical!$B$7:$B$1446,0))=0,"n/a",((INDEX(Historical!$C$7:$C$1439,MATCH(B736,Historical!$B$7:$B$1446,0))/INDEX(Historical!$H$7:$H$1432,MATCH(B736,Historical!$B$7:$B$1446,0)))^(1/5)-1)*100)</f>
        <v>11.456573996486764</v>
      </c>
      <c r="V736" s="761">
        <f>IF(INDEX(Historical!$O$7:$O$1432,MATCH(B736,Historical!$B$7:$B$1446,0))=0,"n/a",((INDEX(Historical!$C$7:$C$1439,MATCH(B736,Historical!$B$7:$B$1446,0))/INDEX(Historical!$O$7:$O$1432,MATCH(B736,Historical!$B$7:$B$1446,0)))^(1/10)-1)*100)</f>
        <v>7.9552695180010957</v>
      </c>
      <c r="W736" s="762">
        <f t="shared" si="193"/>
        <v>1.4401239292475201</v>
      </c>
      <c r="X736" s="763">
        <f t="shared" si="194"/>
        <v>0.5507968267541713</v>
      </c>
      <c r="Y736" s="927"/>
      <c r="Z736" s="704">
        <f t="shared" si="195"/>
        <v>32.713754646840151</v>
      </c>
      <c r="AA736" s="937">
        <f t="shared" si="196"/>
        <v>22.033457249070633</v>
      </c>
      <c r="AB736" s="526">
        <v>12</v>
      </c>
      <c r="AC736" s="931">
        <v>2.69</v>
      </c>
      <c r="AD736" s="931">
        <v>4.41</v>
      </c>
      <c r="AE736" s="931">
        <v>2.63</v>
      </c>
      <c r="AF736" s="931">
        <v>3.17</v>
      </c>
      <c r="AG736" s="931">
        <v>14.299999999999999</v>
      </c>
      <c r="AH736" s="931">
        <v>37.4</v>
      </c>
      <c r="AI736" s="931">
        <v>18.740000000000002</v>
      </c>
      <c r="AJ736" s="931">
        <v>20.8</v>
      </c>
      <c r="AK736" s="931">
        <v>5</v>
      </c>
      <c r="AL736" s="931">
        <v>2840</v>
      </c>
      <c r="AM736" s="931">
        <v>0.5</v>
      </c>
      <c r="AN736" s="931">
        <v>0</v>
      </c>
      <c r="AO736" s="804">
        <f t="shared" si="197"/>
        <v>-9.0921523600581402</v>
      </c>
      <c r="AP736" s="805">
        <f t="shared" si="198"/>
        <v>12.941304889012493</v>
      </c>
      <c r="AQ736" s="938">
        <f t="shared" si="199"/>
        <v>76.189367165058968</v>
      </c>
      <c r="AR736" s="704">
        <f>INDEX(Historical!$C$7:$C$1439,MATCH(B736,Historical!$B$7:$B$1446,0))*IF(AH736="n/a",1.03,IF(AH736&lt;0,1.01,IF(AH736&gt;10,1.1,(1+AH736/100))))</f>
        <v>0.94600000000000006</v>
      </c>
      <c r="AS736" s="937">
        <f t="shared" si="200"/>
        <v>1.0406000000000002</v>
      </c>
      <c r="AT736" s="937">
        <f t="shared" si="204"/>
        <v>1.0926300000000002</v>
      </c>
      <c r="AU736" s="937">
        <f t="shared" si="204"/>
        <v>1.1472615000000004</v>
      </c>
      <c r="AV736" s="937">
        <f t="shared" si="204"/>
        <v>1.2046245750000004</v>
      </c>
      <c r="AW736" s="704">
        <f t="shared" si="201"/>
        <v>5.4311160750000012</v>
      </c>
      <c r="AX736" s="812">
        <f t="shared" si="202"/>
        <v>9.1633475198245335</v>
      </c>
      <c r="AY736" s="790">
        <v>1.54</v>
      </c>
      <c r="AZ736" s="933">
        <v>19.64</v>
      </c>
      <c r="BA736" s="933">
        <v>-24.36</v>
      </c>
      <c r="BB736" s="933">
        <v>-0.44</v>
      </c>
      <c r="BC736" s="933">
        <v>-5.9799999999999995</v>
      </c>
      <c r="BE736" s="666">
        <v>2014</v>
      </c>
      <c r="BF736" s="948" t="e">
        <f>#VALUE!</f>
        <v>#VALUE!</v>
      </c>
      <c r="BG736" s="933">
        <v>11.899999999999999</v>
      </c>
    </row>
    <row r="737" spans="1:59" ht="11.25" customHeight="1" x14ac:dyDescent="0.2">
      <c r="A737" s="537" t="s">
        <v>1687</v>
      </c>
      <c r="B737" s="927" t="s">
        <v>1688</v>
      </c>
      <c r="C737" s="994" t="s">
        <v>4356</v>
      </c>
      <c r="D737" s="994" t="s">
        <v>4357</v>
      </c>
      <c r="E737" s="794">
        <v>9</v>
      </c>
      <c r="F737" s="526">
        <v>422</v>
      </c>
      <c r="G737" s="526" t="s">
        <v>106</v>
      </c>
      <c r="H737" s="526" t="s">
        <v>106</v>
      </c>
      <c r="I737" s="926">
        <v>29.65</v>
      </c>
      <c r="J737" s="704">
        <f t="shared" si="190"/>
        <v>4.8229477234401346</v>
      </c>
      <c r="K737" s="929">
        <v>0.119167</v>
      </c>
      <c r="L737" s="641">
        <v>12</v>
      </c>
      <c r="M737" s="695">
        <f t="shared" si="191"/>
        <v>1.4300039999999998</v>
      </c>
      <c r="N737" s="923" t="s">
        <v>1060</v>
      </c>
      <c r="O737" s="797">
        <v>0.11833299999999999</v>
      </c>
      <c r="P737" s="917">
        <v>43495</v>
      </c>
      <c r="Q737" s="917">
        <v>43511</v>
      </c>
      <c r="R737" s="695">
        <f t="shared" si="192"/>
        <v>0.70479071772033286</v>
      </c>
      <c r="S737" s="761">
        <f>IF(INDEX(Historical!$D$7:$D$1439,MATCH(B737,Historical!$B$7:$B$1446,0))=0,"n/a",(INDEX(Historical!$C$7:$C$1439,MATCH(B737,Historical!$B$7:$B$1446,0))/INDEX(Historical!$D$7:$D$1439,MATCH(B737,Historical!$B$7:$B$1446,0))-1)*100)</f>
        <v>1.1875282808452736</v>
      </c>
      <c r="T737" s="761">
        <f>IF(INDEX(Historical!$F$7:$F$1432,MATCH(B737,Historical!$B$7:$B$1446,0))=0,"n/a",((INDEX(Historical!$C$7:$C$1439,MATCH(B737,Historical!$B$7:$B$1446,0))/INDEX(Historical!$F$7:$F$1432,MATCH(B737,Historical!$B$7:$B$1446,0)))^(1/3)-1)*100)</f>
        <v>1.4494768918058121</v>
      </c>
      <c r="U737" s="761">
        <f>IF(INDEX(Historical!$H$7:$H$1432,MATCH(B737,Historical!$B$7:$B$1446,0))=0,"n/a",((INDEX(Historical!$C$7:$C$1439,MATCH(B737,Historical!$B$7:$B$1446,0))/INDEX(Historical!$H$7:$H$1432,MATCH(B737,Historical!$B$7:$B$1446,0)))^(1/5)-1)*100)</f>
        <v>3.9490432740466153</v>
      </c>
      <c r="V737" s="761" t="str">
        <f>IF(INDEX(Historical!$O$7:$O$1432,MATCH(B737,Historical!$B$7:$B$1446,0))=0,"n/a",((INDEX(Historical!$C$7:$C$1439,MATCH(B737,Historical!$B$7:$B$1446,0))/INDEX(Historical!$O$7:$O$1432,MATCH(B737,Historical!$B$7:$B$1446,0)))^(1/10)-1)*100)</f>
        <v>n/a</v>
      </c>
      <c r="W737" s="762" t="str">
        <f t="shared" si="193"/>
        <v>n/a</v>
      </c>
      <c r="X737" s="763">
        <f t="shared" si="194"/>
        <v>9.4701277555074723E-2</v>
      </c>
      <c r="Y737" s="928"/>
      <c r="Z737" s="704">
        <f t="shared" si="195"/>
        <v>185.71480519480517</v>
      </c>
      <c r="AA737" s="937">
        <f t="shared" si="196"/>
        <v>38.506493506493506</v>
      </c>
      <c r="AB737" s="641">
        <v>12</v>
      </c>
      <c r="AC737" s="918">
        <v>0.77</v>
      </c>
      <c r="AD737" s="918">
        <v>5.54</v>
      </c>
      <c r="AE737" s="918">
        <v>10.01</v>
      </c>
      <c r="AF737" s="918">
        <v>2.13</v>
      </c>
      <c r="AG737" s="918">
        <v>5.8999999999999995</v>
      </c>
      <c r="AH737" s="920">
        <v>238</v>
      </c>
      <c r="AI737" s="920">
        <v>125</v>
      </c>
      <c r="AJ737" s="918">
        <v>41.699999999999996</v>
      </c>
      <c r="AK737" s="918">
        <v>7.0000000000000009</v>
      </c>
      <c r="AL737" s="930">
        <v>3510</v>
      </c>
      <c r="AM737" s="924">
        <v>0.2</v>
      </c>
      <c r="AN737" s="918">
        <v>0.86</v>
      </c>
      <c r="AO737" s="804">
        <f t="shared" si="197"/>
        <v>-29.734502509006756</v>
      </c>
      <c r="AP737" s="805">
        <f t="shared" si="198"/>
        <v>8.7719909974867498</v>
      </c>
      <c r="AQ737" s="938">
        <f t="shared" si="199"/>
        <v>90.926200016691922</v>
      </c>
      <c r="AR737" s="704">
        <f>INDEX(Historical!$C$7:$C$1439,MATCH(B737,Historical!$B$7:$B$1446,0))*IF(AH737="n/a",1.03,IF(AH737&lt;0,1.01,IF(AH737&gt;10,1.1,(1+AH737/100))))</f>
        <v>1.5620000000000001</v>
      </c>
      <c r="AS737" s="937">
        <f t="shared" si="200"/>
        <v>1.7182000000000002</v>
      </c>
      <c r="AT737" s="937">
        <f t="shared" si="204"/>
        <v>1.8384740000000004</v>
      </c>
      <c r="AU737" s="937">
        <f t="shared" si="204"/>
        <v>1.9671671800000006</v>
      </c>
      <c r="AV737" s="937">
        <f t="shared" si="204"/>
        <v>2.1048688826000008</v>
      </c>
      <c r="AW737" s="704">
        <f t="shared" si="201"/>
        <v>9.1907100626000009</v>
      </c>
      <c r="AX737" s="812">
        <f t="shared" si="202"/>
        <v>30.997335792917376</v>
      </c>
      <c r="AY737" s="997">
        <v>1.07</v>
      </c>
      <c r="AZ737" s="924">
        <v>27.750000000000004</v>
      </c>
      <c r="BA737" s="924">
        <v>-0.03</v>
      </c>
      <c r="BB737" s="924">
        <v>5.8000000000000007</v>
      </c>
      <c r="BC737" s="924">
        <v>9.15</v>
      </c>
      <c r="BE737" s="666">
        <v>2011</v>
      </c>
      <c r="BF737" s="948" t="e">
        <f>#VALUE!</f>
        <v>#VALUE!</v>
      </c>
      <c r="BG737" s="933">
        <v>2.8000000000000003</v>
      </c>
    </row>
    <row r="738" spans="1:59" ht="11.25" customHeight="1" x14ac:dyDescent="0.2">
      <c r="A738" s="611" t="s">
        <v>3831</v>
      </c>
      <c r="B738" s="927" t="s">
        <v>3832</v>
      </c>
      <c r="C738" s="994" t="s">
        <v>247</v>
      </c>
      <c r="D738" s="994" t="s">
        <v>4390</v>
      </c>
      <c r="E738" s="794">
        <v>5</v>
      </c>
      <c r="F738" s="526">
        <v>810</v>
      </c>
      <c r="G738" s="526" t="s">
        <v>106</v>
      </c>
      <c r="H738" s="526" t="s">
        <v>106</v>
      </c>
      <c r="I738" s="926">
        <v>17.95</v>
      </c>
      <c r="J738" s="704">
        <f t="shared" si="190"/>
        <v>4.9025069637883005</v>
      </c>
      <c r="K738" s="929">
        <v>0.22</v>
      </c>
      <c r="L738" s="641">
        <v>4</v>
      </c>
      <c r="M738" s="695">
        <f t="shared" si="191"/>
        <v>0.88</v>
      </c>
      <c r="N738" s="923" t="s">
        <v>997</v>
      </c>
      <c r="O738" s="797">
        <v>0.21</v>
      </c>
      <c r="P738" s="660">
        <v>43230</v>
      </c>
      <c r="Q738" s="660">
        <v>43245</v>
      </c>
      <c r="R738" s="695">
        <f t="shared" si="192"/>
        <v>4.7619047619047663</v>
      </c>
      <c r="S738" s="761">
        <f>IF(INDEX(Historical!$D$7:$D$1439,MATCH(B738,Historical!$B$7:$B$1446,0))=0,"n/a",(INDEX(Historical!$C$7:$C$1439,MATCH(B738,Historical!$B$7:$B$1446,0))/INDEX(Historical!$D$7:$D$1439,MATCH(B738,Historical!$B$7:$B$1446,0))-1)*100)</f>
        <v>6.0975609756097615</v>
      </c>
      <c r="T738" s="761">
        <f>IF(INDEX(Historical!$F$7:$F$1432,MATCH(B738,Historical!$B$7:$B$1446,0))=0,"n/a",((INDEX(Historical!$C$7:$C$1439,MATCH(B738,Historical!$B$7:$B$1446,0))/INDEX(Historical!$F$7:$F$1432,MATCH(B738,Historical!$B$7:$B$1446,0)))^(1/3)-1)*100)</f>
        <v>9.6457423731894245</v>
      </c>
      <c r="U738" s="761" t="str">
        <f>IF(INDEX(Historical!$H$7:$H$1432,MATCH(B738,Historical!$B$7:$B$1446,0))=0,"n/a",((INDEX(Historical!$C$7:$C$1439,MATCH(B738,Historical!$B$7:$B$1446,0))/INDEX(Historical!$H$7:$H$1432,MATCH(B738,Historical!$B$7:$B$1446,0)))^(1/5)-1)*100)</f>
        <v>n/a</v>
      </c>
      <c r="V738" s="761" t="str">
        <f>IF(INDEX(Historical!$O$7:$O$1432,MATCH(B738,Historical!$B$7:$B$1446,0))=0,"n/a",((INDEX(Historical!$C$7:$C$1439,MATCH(B738,Historical!$B$7:$B$1446,0))/INDEX(Historical!$O$7:$O$1432,MATCH(B738,Historical!$B$7:$B$1446,0)))^(1/10)-1)*100)</f>
        <v>n/a</v>
      </c>
      <c r="W738" s="762" t="str">
        <f t="shared" si="193"/>
        <v>n/a</v>
      </c>
      <c r="X738" s="763" t="str">
        <f t="shared" si="194"/>
        <v>n/a</v>
      </c>
      <c r="Y738" s="718"/>
      <c r="Z738" s="704">
        <f t="shared" si="195"/>
        <v>149.15254237288136</v>
      </c>
      <c r="AA738" s="937">
        <f t="shared" si="196"/>
        <v>30.423728813559322</v>
      </c>
      <c r="AB738" s="641">
        <v>12</v>
      </c>
      <c r="AC738" s="918">
        <v>0.59</v>
      </c>
      <c r="AD738" s="918">
        <v>12.11</v>
      </c>
      <c r="AE738" s="918">
        <v>2.71</v>
      </c>
      <c r="AF738" s="918">
        <v>4.3</v>
      </c>
      <c r="AG738" s="918">
        <v>14.2</v>
      </c>
      <c r="AH738" s="918">
        <v>38.800000000000004</v>
      </c>
      <c r="AI738" s="918">
        <v>5.56</v>
      </c>
      <c r="AJ738" s="918">
        <v>4</v>
      </c>
      <c r="AK738" s="918">
        <v>2.5</v>
      </c>
      <c r="AL738" s="930">
        <v>3460</v>
      </c>
      <c r="AM738" s="924">
        <v>0.70000000000000007</v>
      </c>
      <c r="AN738" s="918">
        <v>3.06</v>
      </c>
      <c r="AO738" s="804" t="str">
        <f t="shared" si="197"/>
        <v>n/a</v>
      </c>
      <c r="AP738" s="805" t="str">
        <f t="shared" si="198"/>
        <v>n/a</v>
      </c>
      <c r="AQ738" s="938">
        <f t="shared" si="199"/>
        <v>141.12885803450501</v>
      </c>
      <c r="AR738" s="704">
        <f>INDEX(Historical!$C$7:$C$1439,MATCH(B738,Historical!$B$7:$B$1446,0))*IF(AH738="n/a",1.03,IF(AH738&lt;0,1.01,IF(AH738&gt;10,1.1,(1+AH738/100))))</f>
        <v>0.95700000000000007</v>
      </c>
      <c r="AS738" s="937">
        <f t="shared" si="200"/>
        <v>1.0102092000000003</v>
      </c>
      <c r="AT738" s="937">
        <f t="shared" si="204"/>
        <v>1.0354644300000002</v>
      </c>
      <c r="AU738" s="937">
        <f t="shared" si="204"/>
        <v>1.0613510407500002</v>
      </c>
      <c r="AV738" s="937">
        <f t="shared" si="204"/>
        <v>1.08788481676875</v>
      </c>
      <c r="AW738" s="704">
        <f t="shared" si="201"/>
        <v>5.1519094875187506</v>
      </c>
      <c r="AX738" s="812">
        <f t="shared" si="202"/>
        <v>28.70144561291783</v>
      </c>
      <c r="AY738" s="997">
        <v>1.24</v>
      </c>
      <c r="AZ738" s="924">
        <v>21.529999999999998</v>
      </c>
      <c r="BA738" s="924">
        <v>-20.5</v>
      </c>
      <c r="BB738" s="924">
        <v>1.73</v>
      </c>
      <c r="BC738" s="924">
        <v>-4.75</v>
      </c>
      <c r="BE738" s="666">
        <v>2014</v>
      </c>
      <c r="BF738" s="948" t="e">
        <f>#VALUE!</f>
        <v>#VALUE!</v>
      </c>
      <c r="BG738" s="933">
        <v>2.8000000000000003</v>
      </c>
    </row>
    <row r="739" spans="1:59" ht="11.25" customHeight="1" x14ac:dyDescent="0.2">
      <c r="A739" s="611" t="s">
        <v>1628</v>
      </c>
      <c r="B739" s="927" t="s">
        <v>1629</v>
      </c>
      <c r="C739" s="994" t="s">
        <v>108</v>
      </c>
      <c r="D739" s="994" t="s">
        <v>4376</v>
      </c>
      <c r="E739" s="794">
        <v>6</v>
      </c>
      <c r="F739" s="526">
        <v>738</v>
      </c>
      <c r="G739" s="526" t="s">
        <v>115</v>
      </c>
      <c r="H739" s="526" t="s">
        <v>115</v>
      </c>
      <c r="I739" s="926">
        <v>39.53</v>
      </c>
      <c r="J739" s="704">
        <f t="shared" si="190"/>
        <v>2.7321022008601066</v>
      </c>
      <c r="K739" s="929">
        <v>0.27</v>
      </c>
      <c r="L739" s="641">
        <v>4</v>
      </c>
      <c r="M739" s="695">
        <f t="shared" si="191"/>
        <v>1.08</v>
      </c>
      <c r="N739" s="923" t="s">
        <v>169</v>
      </c>
      <c r="O739" s="797">
        <v>0.25</v>
      </c>
      <c r="P739" s="917">
        <v>43404</v>
      </c>
      <c r="Q739" s="917">
        <v>43419</v>
      </c>
      <c r="R739" s="695">
        <f t="shared" si="192"/>
        <v>8.0000000000000071</v>
      </c>
      <c r="S739" s="761">
        <f>IF(INDEX(Historical!$D$7:$D$1439,MATCH(B739,Historical!$B$7:$B$1446,0))=0,"n/a",(INDEX(Historical!$C$7:$C$1439,MATCH(B739,Historical!$B$7:$B$1446,0))/INDEX(Historical!$D$7:$D$1439,MATCH(B739,Historical!$B$7:$B$1446,0))-1)*100)</f>
        <v>20.731707317073166</v>
      </c>
      <c r="T739" s="761">
        <f>IF(INDEX(Historical!$F$7:$F$1432,MATCH(B739,Historical!$B$7:$B$1446,0))=0,"n/a",((INDEX(Historical!$C$7:$C$1439,MATCH(B739,Historical!$B$7:$B$1446,0))/INDEX(Historical!$F$7:$F$1432,MATCH(B739,Historical!$B$7:$B$1446,0)))^(1/3)-1)*100)</f>
        <v>10.688910179588129</v>
      </c>
      <c r="U739" s="761">
        <f>IF(INDEX(Historical!$H$7:$H$1432,MATCH(B739,Historical!$B$7:$B$1446,0))=0,"n/a",((INDEX(Historical!$C$7:$C$1439,MATCH(B739,Historical!$B$7:$B$1446,0))/INDEX(Historical!$H$7:$H$1432,MATCH(B739,Historical!$B$7:$B$1446,0)))^(1/5)-1)*100)</f>
        <v>10.169422251126825</v>
      </c>
      <c r="V739" s="761">
        <f>IF(INDEX(Historical!$O$7:$O$1432,MATCH(B739,Historical!$B$7:$B$1446,0))=0,"n/a",((INDEX(Historical!$C$7:$C$1439,MATCH(B739,Historical!$B$7:$B$1446,0))/INDEX(Historical!$O$7:$O$1432,MATCH(B739,Historical!$B$7:$B$1446,0)))^(1/10)-1)*100)</f>
        <v>-2.2264574428944361</v>
      </c>
      <c r="W739" s="762" t="str">
        <f t="shared" si="193"/>
        <v>n/a</v>
      </c>
      <c r="X739" s="763">
        <f t="shared" si="194"/>
        <v>0.80074190953754532</v>
      </c>
      <c r="Y739" s="718"/>
      <c r="Z739" s="704">
        <f t="shared" si="195"/>
        <v>34.95145631067961</v>
      </c>
      <c r="AA739" s="937">
        <f t="shared" si="196"/>
        <v>12.792880258899677</v>
      </c>
      <c r="AB739" s="641">
        <v>12</v>
      </c>
      <c r="AC739" s="918">
        <v>3.09</v>
      </c>
      <c r="AD739" s="918">
        <v>1.28</v>
      </c>
      <c r="AE739" s="918">
        <v>4.96</v>
      </c>
      <c r="AF739" s="918">
        <v>1.47</v>
      </c>
      <c r="AG739" s="918">
        <v>11.5</v>
      </c>
      <c r="AH739" s="918">
        <v>25</v>
      </c>
      <c r="AI739" s="918">
        <v>3.81</v>
      </c>
      <c r="AJ739" s="918">
        <v>12.7</v>
      </c>
      <c r="AK739" s="918">
        <v>10</v>
      </c>
      <c r="AL739" s="930">
        <v>1440</v>
      </c>
      <c r="AM739" s="924">
        <v>0.6</v>
      </c>
      <c r="AN739" s="918">
        <v>0.12</v>
      </c>
      <c r="AO739" s="804">
        <f t="shared" si="197"/>
        <v>0.10864419308725459</v>
      </c>
      <c r="AP739" s="805">
        <f t="shared" si="198"/>
        <v>12.901524451986932</v>
      </c>
      <c r="AQ739" s="938">
        <f t="shared" si="199"/>
        <v>-8.5778194173803168</v>
      </c>
      <c r="AR739" s="704">
        <f>INDEX(Historical!$C$7:$C$1439,MATCH(B739,Historical!$B$7:$B$1446,0))*IF(AH739="n/a",1.03,IF(AH739&lt;0,1.01,IF(AH739&gt;10,1.1,(1+AH739/100))))</f>
        <v>1.089</v>
      </c>
      <c r="AS739" s="937">
        <f t="shared" si="200"/>
        <v>1.1304909000000001</v>
      </c>
      <c r="AT739" s="937">
        <f t="shared" si="204"/>
        <v>1.2435399900000002</v>
      </c>
      <c r="AU739" s="937">
        <f t="shared" si="204"/>
        <v>1.3678939890000004</v>
      </c>
      <c r="AV739" s="937">
        <f t="shared" si="204"/>
        <v>1.5046833879000006</v>
      </c>
      <c r="AW739" s="704">
        <f t="shared" si="201"/>
        <v>6.3356082669000013</v>
      </c>
      <c r="AX739" s="812">
        <f t="shared" si="202"/>
        <v>16.02734193498609</v>
      </c>
      <c r="AY739" s="997">
        <v>0.69</v>
      </c>
      <c r="AZ739" s="924">
        <v>12.43</v>
      </c>
      <c r="BA739" s="924">
        <v>-17.25</v>
      </c>
      <c r="BB739" s="924">
        <v>-1.4500000000000002</v>
      </c>
      <c r="BC739" s="924">
        <v>-6</v>
      </c>
      <c r="BE739" s="666">
        <v>2013</v>
      </c>
      <c r="BF739" s="948" t="e">
        <f>#VALUE!</f>
        <v>#VALUE!</v>
      </c>
      <c r="BG739" s="933">
        <v>1.5</v>
      </c>
    </row>
    <row r="740" spans="1:59" ht="11.25" customHeight="1" x14ac:dyDescent="0.2">
      <c r="A740" s="630" t="s">
        <v>4043</v>
      </c>
      <c r="B740" s="927" t="s">
        <v>4044</v>
      </c>
      <c r="C740" s="994" t="s">
        <v>108</v>
      </c>
      <c r="D740" s="994" t="s">
        <v>4368</v>
      </c>
      <c r="E740" s="794">
        <v>5</v>
      </c>
      <c r="F740" s="526">
        <v>848</v>
      </c>
      <c r="G740" s="526" t="s">
        <v>106</v>
      </c>
      <c r="H740" s="526" t="s">
        <v>106</v>
      </c>
      <c r="I740" s="926">
        <v>25.05</v>
      </c>
      <c r="J740" s="704">
        <f t="shared" si="190"/>
        <v>2.3952095808383231</v>
      </c>
      <c r="K740" s="929">
        <v>0.15</v>
      </c>
      <c r="L740" s="641">
        <v>4</v>
      </c>
      <c r="M740" s="695">
        <f t="shared" si="191"/>
        <v>0.6</v>
      </c>
      <c r="N740" s="923" t="s">
        <v>149</v>
      </c>
      <c r="O740" s="797">
        <v>0.14000000000000001</v>
      </c>
      <c r="P740" s="917">
        <v>43418</v>
      </c>
      <c r="Q740" s="917">
        <v>43448</v>
      </c>
      <c r="R740" s="695">
        <f t="shared" si="192"/>
        <v>7.1428571428571281</v>
      </c>
      <c r="S740" s="761">
        <f>IF(INDEX(Historical!$D$7:$D$1439,MATCH(B740,Historical!$B$7:$B$1446,0))=0,"n/a",(INDEX(Historical!$C$7:$C$1439,MATCH(B740,Historical!$B$7:$B$1446,0))/INDEX(Historical!$D$7:$D$1439,MATCH(B740,Historical!$B$7:$B$1446,0))-1)*100)</f>
        <v>18.75</v>
      </c>
      <c r="T740" s="761">
        <f>IF(INDEX(Historical!$F$7:$F$1432,MATCH(B740,Historical!$B$7:$B$1446,0))=0,"n/a",((INDEX(Historical!$C$7:$C$1439,MATCH(B740,Historical!$B$7:$B$1446,0))/INDEX(Historical!$F$7:$F$1432,MATCH(B740,Historical!$B$7:$B$1446,0)))^(1/3)-1)*100)</f>
        <v>59.679417621174856</v>
      </c>
      <c r="U740" s="761" t="str">
        <f>IF(INDEX(Historical!$H$7:$H$1432,MATCH(B740,Historical!$B$7:$B$1446,0))=0,"n/a",((INDEX(Historical!$C$7:$C$1439,MATCH(B740,Historical!$B$7:$B$1446,0))/INDEX(Historical!$H$7:$H$1432,MATCH(B740,Historical!$B$7:$B$1446,0)))^(1/5)-1)*100)</f>
        <v>n/a</v>
      </c>
      <c r="V740" s="761">
        <f>IF(INDEX(Historical!$O$7:$O$1432,MATCH(B740,Historical!$B$7:$B$1446,0))=0,"n/a",((INDEX(Historical!$C$7:$C$1439,MATCH(B740,Historical!$B$7:$B$1446,0))/INDEX(Historical!$O$7:$O$1432,MATCH(B740,Historical!$B$7:$B$1446,0)))^(1/10)-1)*100)</f>
        <v>1.7333537754854023</v>
      </c>
      <c r="W740" s="762" t="str">
        <f t="shared" si="193"/>
        <v>n/a</v>
      </c>
      <c r="X740" s="763" t="str">
        <f t="shared" si="194"/>
        <v>n/a</v>
      </c>
      <c r="Y740" s="928"/>
      <c r="Z740" s="704" t="str">
        <f t="shared" si="195"/>
        <v>n/a</v>
      </c>
      <c r="AA740" s="937" t="str">
        <f t="shared" si="196"/>
        <v>n/a</v>
      </c>
      <c r="AB740" s="641">
        <v>12</v>
      </c>
      <c r="AC740" s="918" t="s">
        <v>137</v>
      </c>
      <c r="AD740" s="918" t="s">
        <v>137</v>
      </c>
      <c r="AE740" s="918" t="s">
        <v>137</v>
      </c>
      <c r="AF740" s="918" t="s">
        <v>137</v>
      </c>
      <c r="AG740" s="918" t="s">
        <v>137</v>
      </c>
      <c r="AH740" s="918" t="s">
        <v>137</v>
      </c>
      <c r="AI740" s="918" t="s">
        <v>137</v>
      </c>
      <c r="AJ740" s="918" t="s">
        <v>137</v>
      </c>
      <c r="AK740" s="918" t="s">
        <v>137</v>
      </c>
      <c r="AL740" s="930" t="s">
        <v>137</v>
      </c>
      <c r="AM740" s="924" t="s">
        <v>137</v>
      </c>
      <c r="AN740" s="918" t="s">
        <v>137</v>
      </c>
      <c r="AO740" s="804" t="str">
        <f t="shared" si="197"/>
        <v>n/a</v>
      </c>
      <c r="AP740" s="805" t="str">
        <f t="shared" si="198"/>
        <v>n/a</v>
      </c>
      <c r="AQ740" s="938" t="str">
        <f t="shared" si="199"/>
        <v>n/a</v>
      </c>
      <c r="AR740" s="704">
        <f>INDEX(Historical!$C$7:$C$1439,MATCH(B740,Historical!$B$7:$B$1446,0))*IF(AH740="n/a",1.03,IF(AH740&lt;0,1.01,IF(AH740&gt;10,1.1,(1+AH740/100))))</f>
        <v>0.58709999999999996</v>
      </c>
      <c r="AS740" s="937">
        <f t="shared" si="200"/>
        <v>0.60471299999999995</v>
      </c>
      <c r="AT740" s="937">
        <f t="shared" si="204"/>
        <v>0.62285438999999998</v>
      </c>
      <c r="AU740" s="937">
        <f t="shared" si="204"/>
        <v>0.64154002170000002</v>
      </c>
      <c r="AV740" s="937">
        <f t="shared" si="204"/>
        <v>0.66078622235100004</v>
      </c>
      <c r="AW740" s="704">
        <f t="shared" si="201"/>
        <v>3.1169936340510001</v>
      </c>
      <c r="AX740" s="812">
        <f t="shared" si="202"/>
        <v>12.44308835948503</v>
      </c>
      <c r="AY740" s="997" t="s">
        <v>137</v>
      </c>
      <c r="AZ740" s="924" t="s">
        <v>137</v>
      </c>
      <c r="BA740" s="924" t="s">
        <v>137</v>
      </c>
      <c r="BB740" s="924" t="s">
        <v>137</v>
      </c>
      <c r="BC740" s="924" t="s">
        <v>137</v>
      </c>
      <c r="BD740" s="963" t="s">
        <v>4301</v>
      </c>
      <c r="BE740" s="666">
        <v>2014</v>
      </c>
      <c r="BF740" s="948" t="e">
        <f>#VALUE!</f>
        <v>#VALUE!</v>
      </c>
      <c r="BG740" s="933" t="s">
        <v>137</v>
      </c>
    </row>
    <row r="741" spans="1:59" ht="11.25" customHeight="1" x14ac:dyDescent="0.2">
      <c r="A741" s="611" t="s">
        <v>808</v>
      </c>
      <c r="B741" s="927" t="s">
        <v>809</v>
      </c>
      <c r="C741" s="994" t="s">
        <v>154</v>
      </c>
      <c r="D741" s="994" t="s">
        <v>4361</v>
      </c>
      <c r="E741" s="794">
        <v>14</v>
      </c>
      <c r="F741" s="526">
        <v>271</v>
      </c>
      <c r="G741" s="526" t="s">
        <v>106</v>
      </c>
      <c r="H741" s="526" t="s">
        <v>106</v>
      </c>
      <c r="I741" s="926">
        <v>128.03</v>
      </c>
      <c r="J741" s="704">
        <f t="shared" si="190"/>
        <v>1.0622510349136922</v>
      </c>
      <c r="K741" s="929">
        <v>0.34</v>
      </c>
      <c r="L741" s="641">
        <v>4</v>
      </c>
      <c r="M741" s="695">
        <f t="shared" si="191"/>
        <v>1.36</v>
      </c>
      <c r="N741" s="923" t="s">
        <v>289</v>
      </c>
      <c r="O741" s="797">
        <v>0.31</v>
      </c>
      <c r="P741" s="917">
        <v>43340</v>
      </c>
      <c r="Q741" s="917">
        <v>43370</v>
      </c>
      <c r="R741" s="695">
        <f t="shared" si="192"/>
        <v>9.6774193548387171</v>
      </c>
      <c r="S741" s="761">
        <f>IF(INDEX(Historical!$D$7:$D$1439,MATCH(B741,Historical!$B$7:$B$1446,0))=0,"n/a",(INDEX(Historical!$C$7:$C$1439,MATCH(B741,Historical!$B$7:$B$1446,0))/INDEX(Historical!$D$7:$D$1439,MATCH(B741,Historical!$B$7:$B$1446,0))-1)*100)</f>
        <v>10.169491525423723</v>
      </c>
      <c r="T741" s="761">
        <f>IF(INDEX(Historical!$F$7:$F$1432,MATCH(B741,Historical!$B$7:$B$1446,0))=0,"n/a",((INDEX(Historical!$C$7:$C$1439,MATCH(B741,Historical!$B$7:$B$1446,0))/INDEX(Historical!$F$7:$F$1432,MATCH(B741,Historical!$B$7:$B$1446,0)))^(1/3)-1)*100)</f>
        <v>10.63453285514775</v>
      </c>
      <c r="U741" s="761">
        <f>IF(INDEX(Historical!$H$7:$H$1432,MATCH(B741,Historical!$B$7:$B$1446,0))=0,"n/a",((INDEX(Historical!$C$7:$C$1439,MATCH(B741,Historical!$B$7:$B$1446,0))/INDEX(Historical!$H$7:$H$1432,MATCH(B741,Historical!$B$7:$B$1446,0)))^(1/5)-1)*100)</f>
        <v>10.197228772148016</v>
      </c>
      <c r="V741" s="761">
        <f>IF(INDEX(Historical!$O$7:$O$1432,MATCH(B741,Historical!$B$7:$B$1446,0))=0,"n/a",((INDEX(Historical!$C$7:$C$1439,MATCH(B741,Historical!$B$7:$B$1446,0))/INDEX(Historical!$O$7:$O$1432,MATCH(B741,Historical!$B$7:$B$1446,0)))^(1/10)-1)*100)</f>
        <v>16.594625575094412</v>
      </c>
      <c r="W741" s="762">
        <f t="shared" si="193"/>
        <v>0.614489837447869</v>
      </c>
      <c r="X741" s="763">
        <f t="shared" si="194"/>
        <v>3.2894286361767793</v>
      </c>
      <c r="Y741" s="927" t="s">
        <v>810</v>
      </c>
      <c r="Z741" s="704">
        <f t="shared" si="195"/>
        <v>42.236024844720497</v>
      </c>
      <c r="AA741" s="937">
        <f t="shared" si="196"/>
        <v>39.760869565217391</v>
      </c>
      <c r="AB741" s="641">
        <v>3</v>
      </c>
      <c r="AC741" s="918">
        <v>3.22</v>
      </c>
      <c r="AD741" s="918">
        <v>3.97</v>
      </c>
      <c r="AE741" s="918">
        <v>4.04</v>
      </c>
      <c r="AF741" s="918">
        <v>3.49</v>
      </c>
      <c r="AG741" s="918">
        <v>8.6</v>
      </c>
      <c r="AH741" s="918">
        <v>148.5</v>
      </c>
      <c r="AI741" s="918">
        <v>10.72</v>
      </c>
      <c r="AJ741" s="918">
        <v>3.1</v>
      </c>
      <c r="AK741" s="918">
        <v>10</v>
      </c>
      <c r="AL741" s="930">
        <v>11020</v>
      </c>
      <c r="AM741" s="924">
        <v>0.2</v>
      </c>
      <c r="AN741" s="918">
        <v>0.4</v>
      </c>
      <c r="AO741" s="804">
        <f t="shared" si="197"/>
        <v>-28.501389758155682</v>
      </c>
      <c r="AP741" s="805">
        <f t="shared" si="198"/>
        <v>11.259479807061709</v>
      </c>
      <c r="AQ741" s="938">
        <f t="shared" si="199"/>
        <v>148.3415522421657</v>
      </c>
      <c r="AR741" s="704">
        <f>INDEX(Historical!$C$7:$C$1439,MATCH(B741,Historical!$B$7:$B$1446,0))*IF(AH741="n/a",1.03,IF(AH741&lt;0,1.01,IF(AH741&gt;10,1.1,(1+AH741/100))))</f>
        <v>1.4300000000000002</v>
      </c>
      <c r="AS741" s="937">
        <f t="shared" si="200"/>
        <v>1.5730000000000004</v>
      </c>
      <c r="AT741" s="937">
        <f t="shared" si="204"/>
        <v>1.7303000000000006</v>
      </c>
      <c r="AU741" s="937">
        <f t="shared" si="204"/>
        <v>1.9033300000000009</v>
      </c>
      <c r="AV741" s="937">
        <f t="shared" si="204"/>
        <v>2.0936630000000012</v>
      </c>
      <c r="AW741" s="704">
        <f t="shared" si="201"/>
        <v>8.7302930000000032</v>
      </c>
      <c r="AX741" s="812">
        <f t="shared" si="202"/>
        <v>6.8189432164336514</v>
      </c>
      <c r="AY741" s="997">
        <v>1.07</v>
      </c>
      <c r="AZ741" s="924">
        <v>41.410000000000004</v>
      </c>
      <c r="BA741" s="924">
        <v>0.6</v>
      </c>
      <c r="BB741" s="924">
        <v>6.93</v>
      </c>
      <c r="BC741" s="924">
        <v>12.85</v>
      </c>
      <c r="BE741" s="666">
        <v>2005</v>
      </c>
      <c r="BF741" s="948" t="e">
        <f>#VALUE!</f>
        <v>#VALUE!</v>
      </c>
      <c r="BG741" s="933">
        <v>5.3</v>
      </c>
    </row>
    <row r="742" spans="1:59" ht="11.25" customHeight="1" x14ac:dyDescent="0.2">
      <c r="A742" s="537" t="s">
        <v>1709</v>
      </c>
      <c r="B742" s="927" t="s">
        <v>1710</v>
      </c>
      <c r="C742" s="994" t="s">
        <v>108</v>
      </c>
      <c r="D742" s="994" t="s">
        <v>4376</v>
      </c>
      <c r="E742" s="794">
        <v>8</v>
      </c>
      <c r="F742" s="526">
        <v>527</v>
      </c>
      <c r="G742" s="526" t="s">
        <v>37</v>
      </c>
      <c r="H742" s="526" t="s">
        <v>37</v>
      </c>
      <c r="I742" s="926">
        <v>59.25</v>
      </c>
      <c r="J742" s="704">
        <f t="shared" si="190"/>
        <v>3.3755274261603372</v>
      </c>
      <c r="K742" s="929">
        <v>0.5</v>
      </c>
      <c r="L742" s="641">
        <v>4</v>
      </c>
      <c r="M742" s="695">
        <f t="shared" si="191"/>
        <v>2</v>
      </c>
      <c r="N742" s="923" t="s">
        <v>149</v>
      </c>
      <c r="O742" s="797">
        <v>0.4</v>
      </c>
      <c r="P742" s="917">
        <v>43342</v>
      </c>
      <c r="Q742" s="917">
        <v>43360</v>
      </c>
      <c r="R742" s="695">
        <f t="shared" si="192"/>
        <v>24.999999999999993</v>
      </c>
      <c r="S742" s="761">
        <f>IF(INDEX(Historical!$D$7:$D$1439,MATCH(B742,Historical!$B$7:$B$1446,0))=0,"n/a",(INDEX(Historical!$C$7:$C$1439,MATCH(B742,Historical!$B$7:$B$1446,0))/INDEX(Historical!$D$7:$D$1439,MATCH(B742,Historical!$B$7:$B$1446,0))-1)*100)</f>
        <v>36.363636363636353</v>
      </c>
      <c r="T742" s="761">
        <f>IF(INDEX(Historical!$F$7:$F$1432,MATCH(B742,Historical!$B$7:$B$1446,0))=0,"n/a",((INDEX(Historical!$C$7:$C$1439,MATCH(B742,Historical!$B$7:$B$1446,0))/INDEX(Historical!$F$7:$F$1432,MATCH(B742,Historical!$B$7:$B$1446,0)))^(1/3)-1)*100)</f>
        <v>25.072421800674839</v>
      </c>
      <c r="U742" s="761">
        <f>IF(INDEX(Historical!$H$7:$H$1432,MATCH(B742,Historical!$B$7:$B$1446,0))=0,"n/a",((INDEX(Historical!$C$7:$C$1439,MATCH(B742,Historical!$B$7:$B$1446,0))/INDEX(Historical!$H$7:$H$1432,MATCH(B742,Historical!$B$7:$B$1446,0)))^(1/5)-1)*100)</f>
        <v>38.75252405774463</v>
      </c>
      <c r="V742" s="761">
        <f>IF(INDEX(Historical!$O$7:$O$1432,MATCH(B742,Historical!$B$7:$B$1446,0))=0,"n/a",((INDEX(Historical!$C$7:$C$1439,MATCH(B742,Historical!$B$7:$B$1446,0))/INDEX(Historical!$O$7:$O$1432,MATCH(B742,Historical!$B$7:$B$1446,0)))^(1/10)-1)*100)</f>
        <v>-4.4913372258047808</v>
      </c>
      <c r="W742" s="762" t="str">
        <f t="shared" si="193"/>
        <v>n/a</v>
      </c>
      <c r="X742" s="763">
        <f t="shared" si="194"/>
        <v>2.0947310301483584</v>
      </c>
      <c r="Y742" s="718"/>
      <c r="Z742" s="704">
        <f t="shared" si="195"/>
        <v>35.587188612099645</v>
      </c>
      <c r="AA742" s="937">
        <f t="shared" si="196"/>
        <v>10.542704626334519</v>
      </c>
      <c r="AB742" s="641">
        <v>12</v>
      </c>
      <c r="AC742" s="918">
        <v>5.62</v>
      </c>
      <c r="AD742" s="918">
        <v>1.07</v>
      </c>
      <c r="AE742" s="918">
        <v>3.82</v>
      </c>
      <c r="AF742" s="918">
        <v>1.2</v>
      </c>
      <c r="AG742" s="918">
        <v>12</v>
      </c>
      <c r="AH742" s="918">
        <v>45.9</v>
      </c>
      <c r="AI742" s="918">
        <v>5.59</v>
      </c>
      <c r="AJ742" s="918">
        <v>18.5</v>
      </c>
      <c r="AK742" s="918">
        <v>9.82</v>
      </c>
      <c r="AL742" s="930">
        <v>27530</v>
      </c>
      <c r="AM742" s="924">
        <v>0.3</v>
      </c>
      <c r="AN742" s="918">
        <v>0.68</v>
      </c>
      <c r="AO742" s="804">
        <f t="shared" si="197"/>
        <v>31.58534685757045</v>
      </c>
      <c r="AP742" s="805">
        <f t="shared" si="198"/>
        <v>42.128051483904969</v>
      </c>
      <c r="AQ742" s="938">
        <f t="shared" si="199"/>
        <v>-25.014829461341193</v>
      </c>
      <c r="AR742" s="704">
        <f>INDEX(Historical!$C$7:$C$1439,MATCH(B742,Historical!$B$7:$B$1446,0))*IF(AH742="n/a",1.03,IF(AH742&lt;0,1.01,IF(AH742&gt;10,1.1,(1+AH742/100))))</f>
        <v>1.9800000000000002</v>
      </c>
      <c r="AS742" s="937">
        <f t="shared" si="200"/>
        <v>2.0906820000000002</v>
      </c>
      <c r="AT742" s="937">
        <f t="shared" si="204"/>
        <v>2.2959869724000002</v>
      </c>
      <c r="AU742" s="937">
        <f t="shared" si="204"/>
        <v>2.5214528930896805</v>
      </c>
      <c r="AV742" s="937">
        <f t="shared" si="204"/>
        <v>2.7690595671910874</v>
      </c>
      <c r="AW742" s="704">
        <f t="shared" si="201"/>
        <v>11.657181432680769</v>
      </c>
      <c r="AX742" s="812">
        <f t="shared" si="202"/>
        <v>19.674567818870496</v>
      </c>
      <c r="AY742" s="997">
        <v>1.51</v>
      </c>
      <c r="AZ742" s="924">
        <v>28.660000000000004</v>
      </c>
      <c r="BA742" s="924">
        <v>-21.08</v>
      </c>
      <c r="BB742" s="924">
        <v>-5.27</v>
      </c>
      <c r="BC742" s="924">
        <v>-8.06</v>
      </c>
      <c r="BE742" s="666">
        <v>2011</v>
      </c>
      <c r="BF742" s="948" t="e">
        <f>#VALUE!</f>
        <v>#VALUE!</v>
      </c>
      <c r="BG742" s="933">
        <v>1.3</v>
      </c>
    </row>
    <row r="743" spans="1:59" s="840" customFormat="1" ht="11.25" customHeight="1" x14ac:dyDescent="0.2">
      <c r="A743" s="990" t="s">
        <v>1699</v>
      </c>
      <c r="B743" s="848" t="s">
        <v>1700</v>
      </c>
      <c r="C743" s="994" t="s">
        <v>123</v>
      </c>
      <c r="D743" s="994" t="s">
        <v>4393</v>
      </c>
      <c r="E743" s="820">
        <v>9</v>
      </c>
      <c r="F743" s="526">
        <v>469</v>
      </c>
      <c r="G743" s="1151" t="s">
        <v>37</v>
      </c>
      <c r="H743" s="1151" t="s">
        <v>115</v>
      </c>
      <c r="I743" s="821">
        <v>35.270000000000003</v>
      </c>
      <c r="J743" s="822">
        <f t="shared" si="190"/>
        <v>2.7218599376240427</v>
      </c>
      <c r="K743" s="823">
        <v>0.24</v>
      </c>
      <c r="L743" s="824">
        <v>4</v>
      </c>
      <c r="M743" s="825">
        <f t="shared" si="191"/>
        <v>0.96</v>
      </c>
      <c r="N743" s="826" t="s">
        <v>241</v>
      </c>
      <c r="O743" s="827">
        <v>0.1875</v>
      </c>
      <c r="P743" s="828">
        <v>43552</v>
      </c>
      <c r="Q743" s="828">
        <v>43567</v>
      </c>
      <c r="R743" s="825">
        <f t="shared" si="192"/>
        <v>27.999999999999996</v>
      </c>
      <c r="S743" s="761">
        <f>IF(INDEX(Historical!$D$7:$D$1439,MATCH(B743,Historical!$B$7:$B$1446,0))=0,"n/a",(INDEX(Historical!$C$7:$C$1439,MATCH(B743,Historical!$B$7:$B$1446,0))/INDEX(Historical!$D$7:$D$1439,MATCH(B743,Historical!$B$7:$B$1446,0))-1)*100)</f>
        <v>18.595041322314067</v>
      </c>
      <c r="T743" s="761">
        <f>IF(INDEX(Historical!$F$7:$F$1432,MATCH(B743,Historical!$B$7:$B$1446,0))=0,"n/a",((INDEX(Historical!$C$7:$C$1439,MATCH(B743,Historical!$B$7:$B$1446,0))/INDEX(Historical!$F$7:$F$1432,MATCH(B743,Historical!$B$7:$B$1446,0)))^(1/3)-1)*100)</f>
        <v>10.798312798765085</v>
      </c>
      <c r="U743" s="761">
        <f>IF(INDEX(Historical!$H$7:$H$1432,MATCH(B743,Historical!$B$7:$B$1446,0))=0,"n/a",((INDEX(Historical!$C$7:$C$1439,MATCH(B743,Historical!$B$7:$B$1446,0))/INDEX(Historical!$H$7:$H$1432,MATCH(B743,Historical!$B$7:$B$1446,0)))^(1/5)-1)*100)</f>
        <v>10.782379709834222</v>
      </c>
      <c r="V743" s="761">
        <f>IF(INDEX(Historical!$O$7:$O$1432,MATCH(B743,Historical!$B$7:$B$1446,0))=0,"n/a",((INDEX(Historical!$C$7:$C$1439,MATCH(B743,Historical!$B$7:$B$1446,0))/INDEX(Historical!$O$7:$O$1432,MATCH(B743,Historical!$B$7:$B$1446,0)))^(1/10)-1)*100)</f>
        <v>6.7035979683061742</v>
      </c>
      <c r="W743" s="829">
        <f t="shared" si="193"/>
        <v>1.6084466522026009</v>
      </c>
      <c r="X743" s="830">
        <f t="shared" si="194"/>
        <v>0.2390771554286967</v>
      </c>
      <c r="Y743" s="845"/>
      <c r="Z743" s="822">
        <f t="shared" si="195"/>
        <v>17.943925233644862</v>
      </c>
      <c r="AA743" s="832">
        <f t="shared" si="196"/>
        <v>6.5925233644859826</v>
      </c>
      <c r="AB743" s="824">
        <v>12</v>
      </c>
      <c r="AC743" s="833">
        <v>5.35</v>
      </c>
      <c r="AD743" s="833">
        <v>1.52</v>
      </c>
      <c r="AE743" s="833">
        <v>0.7</v>
      </c>
      <c r="AF743" s="833">
        <v>2.0499999999999998</v>
      </c>
      <c r="AG743" s="833">
        <v>33.1</v>
      </c>
      <c r="AH743" s="842">
        <v>104</v>
      </c>
      <c r="AI743" s="842">
        <v>-9.49</v>
      </c>
      <c r="AJ743" s="833">
        <v>45.1</v>
      </c>
      <c r="AK743" s="833">
        <v>4.34</v>
      </c>
      <c r="AL743" s="834">
        <v>8330</v>
      </c>
      <c r="AM743" s="835">
        <v>4.7</v>
      </c>
      <c r="AN743" s="833">
        <v>0.6</v>
      </c>
      <c r="AO743" s="836">
        <f t="shared" si="197"/>
        <v>6.9117162829722822</v>
      </c>
      <c r="AP743" s="837">
        <f t="shared" si="198"/>
        <v>13.504239647458265</v>
      </c>
      <c r="AQ743" s="838">
        <f t="shared" si="199"/>
        <v>-22.49824977690643</v>
      </c>
      <c r="AR743" s="704">
        <f>INDEX(Historical!$C$7:$C$1439,MATCH(B743,Historical!$B$7:$B$1446,0))*IF(AH743="n/a",1.03,IF(AH743&lt;0,1.01,IF(AH743&gt;10,1.1,(1+AH743/100))))</f>
        <v>0.78925000000000012</v>
      </c>
      <c r="AS743" s="832">
        <f t="shared" si="200"/>
        <v>0.79714250000000009</v>
      </c>
      <c r="AT743" s="832">
        <f t="shared" si="204"/>
        <v>0.83173848450000021</v>
      </c>
      <c r="AU743" s="832">
        <f t="shared" si="204"/>
        <v>0.86783593472730025</v>
      </c>
      <c r="AV743" s="832">
        <f t="shared" si="204"/>
        <v>0.90550001429446514</v>
      </c>
      <c r="AW743" s="822">
        <f t="shared" si="201"/>
        <v>4.1914669335217658</v>
      </c>
      <c r="AX743" s="839">
        <f t="shared" si="202"/>
        <v>11.883943673154992</v>
      </c>
      <c r="AY743" s="998">
        <v>1.4</v>
      </c>
      <c r="AZ743" s="835">
        <v>22</v>
      </c>
      <c r="BA743" s="835">
        <v>-32.300000000000004</v>
      </c>
      <c r="BB743" s="835">
        <v>-2.52</v>
      </c>
      <c r="BC743" s="835">
        <v>-12.629999999999999</v>
      </c>
      <c r="BD743" s="964"/>
      <c r="BE743" s="666">
        <v>2011</v>
      </c>
      <c r="BF743" s="948" t="e">
        <f>#VALUE!</f>
        <v>#VALUE!</v>
      </c>
      <c r="BG743" s="895">
        <v>16.8</v>
      </c>
    </row>
    <row r="744" spans="1:59" ht="11.25" customHeight="1" x14ac:dyDescent="0.2">
      <c r="A744" s="537" t="s">
        <v>1697</v>
      </c>
      <c r="B744" s="927" t="s">
        <v>1698</v>
      </c>
      <c r="C744" s="994" t="s">
        <v>108</v>
      </c>
      <c r="D744" s="994" t="s">
        <v>4372</v>
      </c>
      <c r="E744" s="794">
        <v>8</v>
      </c>
      <c r="F744" s="526">
        <v>537</v>
      </c>
      <c r="G744" s="526" t="s">
        <v>115</v>
      </c>
      <c r="H744" s="526" t="s">
        <v>115</v>
      </c>
      <c r="I744" s="926">
        <v>65.81</v>
      </c>
      <c r="J744" s="704">
        <f t="shared" si="190"/>
        <v>2.856708706883452</v>
      </c>
      <c r="K744" s="929">
        <v>0.47</v>
      </c>
      <c r="L744" s="641">
        <v>4</v>
      </c>
      <c r="M744" s="695">
        <f t="shared" si="191"/>
        <v>1.88</v>
      </c>
      <c r="N744" s="923" t="s">
        <v>220</v>
      </c>
      <c r="O744" s="797">
        <v>0.42</v>
      </c>
      <c r="P744" s="917">
        <v>43371</v>
      </c>
      <c r="Q744" s="917">
        <v>43388</v>
      </c>
      <c r="R744" s="695">
        <f t="shared" si="192"/>
        <v>11.904761904761903</v>
      </c>
      <c r="S744" s="761">
        <f>IF(INDEX(Historical!$D$7:$D$1439,MATCH(B744,Historical!$B$7:$B$1446,0))=0,"n/a",(INDEX(Historical!$C$7:$C$1439,MATCH(B744,Historical!$B$7:$B$1446,0))/INDEX(Historical!$D$7:$D$1439,MATCH(B744,Historical!$B$7:$B$1446,0))-1)*100)</f>
        <v>14.102564102564097</v>
      </c>
      <c r="T744" s="761">
        <f>IF(INDEX(Historical!$F$7:$F$1432,MATCH(B744,Historical!$B$7:$B$1446,0))=0,"n/a",((INDEX(Historical!$C$7:$C$1439,MATCH(B744,Historical!$B$7:$B$1446,0))/INDEX(Historical!$F$7:$F$1432,MATCH(B744,Historical!$B$7:$B$1446,0)))^(1/3)-1)*100)</f>
        <v>11.618627389613433</v>
      </c>
      <c r="U744" s="761">
        <f>IF(INDEX(Historical!$H$7:$H$1432,MATCH(B744,Historical!$B$7:$B$1446,0))=0,"n/a",((INDEX(Historical!$C$7:$C$1439,MATCH(B744,Historical!$B$7:$B$1446,0))/INDEX(Historical!$H$7:$H$1432,MATCH(B744,Historical!$B$7:$B$1446,0)))^(1/5)-1)*100)</f>
        <v>11.779964179892598</v>
      </c>
      <c r="V744" s="761">
        <f>IF(INDEX(Historical!$O$7:$O$1432,MATCH(B744,Historical!$B$7:$B$1446,0))=0,"n/a",((INDEX(Historical!$C$7:$C$1439,MATCH(B744,Historical!$B$7:$B$1446,0))/INDEX(Historical!$O$7:$O$1432,MATCH(B744,Historical!$B$7:$B$1446,0)))^(1/10)-1)*100)</f>
        <v>6.5931299642276509</v>
      </c>
      <c r="W744" s="762">
        <f t="shared" si="193"/>
        <v>1.7867028624958339</v>
      </c>
      <c r="X744" s="763">
        <f t="shared" si="194"/>
        <v>1.5918870513368377</v>
      </c>
      <c r="Y744" s="718"/>
      <c r="Z744" s="704">
        <f t="shared" si="195"/>
        <v>29.699842022116901</v>
      </c>
      <c r="AA744" s="937">
        <f t="shared" si="196"/>
        <v>10.396524486571881</v>
      </c>
      <c r="AB744" s="641">
        <v>12</v>
      </c>
      <c r="AC744" s="918">
        <v>6.33</v>
      </c>
      <c r="AD744" s="918">
        <v>1.74</v>
      </c>
      <c r="AE744" s="918">
        <v>7.14</v>
      </c>
      <c r="AF744" s="918">
        <v>1.18</v>
      </c>
      <c r="AG744" s="918">
        <v>12</v>
      </c>
      <c r="AH744" s="918">
        <v>6.7</v>
      </c>
      <c r="AI744" s="918">
        <v>12.839999999999998</v>
      </c>
      <c r="AJ744" s="918">
        <v>7.3999999999999995</v>
      </c>
      <c r="AK744" s="918">
        <v>5.9799999999999995</v>
      </c>
      <c r="AL744" s="930">
        <v>26100</v>
      </c>
      <c r="AM744" s="924">
        <v>0.5</v>
      </c>
      <c r="AN744" s="918">
        <v>0.72</v>
      </c>
      <c r="AO744" s="804">
        <f t="shared" si="197"/>
        <v>4.2401484002041698</v>
      </c>
      <c r="AP744" s="805">
        <f t="shared" si="198"/>
        <v>14.636672886776051</v>
      </c>
      <c r="AQ744" s="938">
        <f t="shared" si="199"/>
        <v>-26.159634964924162</v>
      </c>
      <c r="AR744" s="704">
        <f>INDEX(Historical!$C$7:$C$1439,MATCH(B744,Historical!$B$7:$B$1446,0))*IF(AH744="n/a",1.03,IF(AH744&lt;0,1.01,IF(AH744&gt;10,1.1,(1+AH744/100))))</f>
        <v>1.8992599999999999</v>
      </c>
      <c r="AS744" s="937">
        <f t="shared" si="200"/>
        <v>2.0891860000000002</v>
      </c>
      <c r="AT744" s="937">
        <f t="shared" si="204"/>
        <v>2.2141193228000002</v>
      </c>
      <c r="AU744" s="937">
        <f t="shared" si="204"/>
        <v>2.3465236583034406</v>
      </c>
      <c r="AV744" s="937">
        <f t="shared" si="204"/>
        <v>2.4868457730699864</v>
      </c>
      <c r="AW744" s="704">
        <f t="shared" si="201"/>
        <v>11.035934754173429</v>
      </c>
      <c r="AX744" s="812">
        <f t="shared" si="202"/>
        <v>16.769388777045172</v>
      </c>
      <c r="AY744" s="997">
        <v>1.39</v>
      </c>
      <c r="AZ744" s="924">
        <v>13.719999999999999</v>
      </c>
      <c r="BA744" s="924">
        <v>-36.919999999999995</v>
      </c>
      <c r="BB744" s="924">
        <v>-6.12</v>
      </c>
      <c r="BC744" s="924">
        <v>-15.459999999999999</v>
      </c>
      <c r="BE744" s="666">
        <v>2011</v>
      </c>
      <c r="BF744" s="948" t="e">
        <f>#VALUE!</f>
        <v>#VALUE!</v>
      </c>
      <c r="BG744" s="933">
        <v>1</v>
      </c>
    </row>
    <row r="745" spans="1:59" ht="11.25" customHeight="1" x14ac:dyDescent="0.2">
      <c r="A745" s="611" t="s">
        <v>342</v>
      </c>
      <c r="B745" s="927" t="s">
        <v>343</v>
      </c>
      <c r="C745" s="994" t="s">
        <v>112</v>
      </c>
      <c r="D745" s="994" t="s">
        <v>213</v>
      </c>
      <c r="E745" s="794">
        <v>51</v>
      </c>
      <c r="F745" s="526">
        <v>23</v>
      </c>
      <c r="G745" s="526" t="s">
        <v>115</v>
      </c>
      <c r="H745" s="526" t="s">
        <v>115</v>
      </c>
      <c r="I745" s="918">
        <v>136.16999999999999</v>
      </c>
      <c r="J745" s="704">
        <f t="shared" si="190"/>
        <v>1.9387530293016086</v>
      </c>
      <c r="K745" s="929">
        <v>0.66</v>
      </c>
      <c r="L745" s="641">
        <v>4</v>
      </c>
      <c r="M745" s="695">
        <f t="shared" si="191"/>
        <v>2.64</v>
      </c>
      <c r="N745" s="923" t="s">
        <v>344</v>
      </c>
      <c r="O745" s="797">
        <v>0.63</v>
      </c>
      <c r="P745" s="917">
        <v>43349</v>
      </c>
      <c r="Q745" s="917">
        <v>43361</v>
      </c>
      <c r="R745" s="695">
        <f t="shared" si="192"/>
        <v>4.7619047619047654</v>
      </c>
      <c r="S745" s="761">
        <f>IF(INDEX(Historical!$D$7:$D$1439,MATCH(B745,Historical!$B$7:$B$1446,0))=0,"n/a",(INDEX(Historical!$C$7:$C$1439,MATCH(B745,Historical!$B$7:$B$1446,0))/INDEX(Historical!$D$7:$D$1439,MATCH(B745,Historical!$B$7:$B$1446,0))-1)*100)</f>
        <v>6.6115702479338845</v>
      </c>
      <c r="T745" s="761">
        <f>IF(INDEX(Historical!$F$7:$F$1432,MATCH(B745,Historical!$B$7:$B$1446,0))=0,"n/a",((INDEX(Historical!$C$7:$C$1439,MATCH(B745,Historical!$B$7:$B$1446,0))/INDEX(Historical!$F$7:$F$1432,MATCH(B745,Historical!$B$7:$B$1446,0)))^(1/3)-1)*100)</f>
        <v>6.431122902917763</v>
      </c>
      <c r="U745" s="761">
        <f>IF(INDEX(Historical!$H$7:$H$1432,MATCH(B745,Historical!$B$7:$B$1446,0))=0,"n/a",((INDEX(Historical!$C$7:$C$1439,MATCH(B745,Historical!$B$7:$B$1446,0))/INDEX(Historical!$H$7:$H$1432,MATCH(B745,Historical!$B$7:$B$1446,0)))^(1/5)-1)*100)</f>
        <v>5.4364811125223733</v>
      </c>
      <c r="V745" s="761">
        <f>IF(INDEX(Historical!$O$7:$O$1432,MATCH(B745,Historical!$B$7:$B$1446,0))=0,"n/a",((INDEX(Historical!$C$7:$C$1439,MATCH(B745,Historical!$B$7:$B$1446,0))/INDEX(Historical!$O$7:$O$1432,MATCH(B745,Historical!$B$7:$B$1446,0)))^(1/10)-1)*100)</f>
        <v>7.4298368254117841</v>
      </c>
      <c r="W745" s="762">
        <f t="shared" si="193"/>
        <v>0.73170935516757696</v>
      </c>
      <c r="X745" s="763">
        <f t="shared" si="194"/>
        <v>0.53826545668538339</v>
      </c>
      <c r="Y745" s="927"/>
      <c r="Z745" s="704">
        <f t="shared" si="195"/>
        <v>49.811320754716988</v>
      </c>
      <c r="AA745" s="937">
        <f t="shared" si="196"/>
        <v>25.692452830188678</v>
      </c>
      <c r="AB745" s="641">
        <v>12</v>
      </c>
      <c r="AC745" s="918">
        <v>5.3</v>
      </c>
      <c r="AD745" s="918">
        <v>3.11</v>
      </c>
      <c r="AE745" s="918">
        <v>1.52</v>
      </c>
      <c r="AF745" s="918">
        <v>2.84</v>
      </c>
      <c r="AG745" s="918">
        <v>8.2000000000000011</v>
      </c>
      <c r="AH745" s="918">
        <v>-35.299999999999997</v>
      </c>
      <c r="AI745" s="918">
        <v>9.0300000000000011</v>
      </c>
      <c r="AJ745" s="918">
        <v>10.100000000000001</v>
      </c>
      <c r="AK745" s="918">
        <v>8.2600000000000016</v>
      </c>
      <c r="AL745" s="930">
        <v>21190</v>
      </c>
      <c r="AM745" s="924">
        <v>0.3</v>
      </c>
      <c r="AN745" s="918">
        <v>0.59</v>
      </c>
      <c r="AO745" s="804">
        <f t="shared" si="197"/>
        <v>-18.317218688364697</v>
      </c>
      <c r="AP745" s="805">
        <f t="shared" si="198"/>
        <v>7.3752341418239817</v>
      </c>
      <c r="AQ745" s="938">
        <f t="shared" si="199"/>
        <v>80.082161542059382</v>
      </c>
      <c r="AR745" s="704">
        <f>INDEX(Historical!$C$7:$C$1439,MATCH(B745,Historical!$B$7:$B$1446,0))*IF(AH745="n/a",1.03,IF(AH745&lt;0,1.01,IF(AH745&gt;10,1.1,(1+AH745/100))))</f>
        <v>2.6057999999999999</v>
      </c>
      <c r="AS745" s="937">
        <f t="shared" si="200"/>
        <v>2.8411037399999999</v>
      </c>
      <c r="AT745" s="937">
        <f t="shared" si="204"/>
        <v>3.0757789089239997</v>
      </c>
      <c r="AU745" s="937">
        <f t="shared" si="204"/>
        <v>3.3298382468011223</v>
      </c>
      <c r="AV745" s="937">
        <f t="shared" si="204"/>
        <v>3.6048828859868949</v>
      </c>
      <c r="AW745" s="704">
        <f t="shared" si="201"/>
        <v>15.457403781712017</v>
      </c>
      <c r="AX745" s="812">
        <f t="shared" si="202"/>
        <v>11.351548638989511</v>
      </c>
      <c r="AY745" s="997">
        <v>1.24</v>
      </c>
      <c r="AZ745" s="924">
        <v>27.97</v>
      </c>
      <c r="BA745" s="924">
        <v>-14.069999999999999</v>
      </c>
      <c r="BB745" s="924">
        <v>3.95</v>
      </c>
      <c r="BC745" s="924">
        <v>2.4899999999999998</v>
      </c>
      <c r="BE745" s="666">
        <v>1968</v>
      </c>
      <c r="BF745" s="948" t="e">
        <f>#VALUE!</f>
        <v>#VALUE!</v>
      </c>
      <c r="BG745" s="933">
        <v>3</v>
      </c>
    </row>
    <row r="746" spans="1:59" ht="11.25" customHeight="1" x14ac:dyDescent="0.2">
      <c r="A746" s="537" t="s">
        <v>3920</v>
      </c>
      <c r="B746" s="927" t="s">
        <v>4222</v>
      </c>
      <c r="C746" s="994" t="s">
        <v>4227</v>
      </c>
      <c r="D746" s="994" t="s">
        <v>4363</v>
      </c>
      <c r="E746" s="794">
        <v>5</v>
      </c>
      <c r="F746" s="526">
        <v>827</v>
      </c>
      <c r="G746" s="526" t="s">
        <v>106</v>
      </c>
      <c r="H746" s="526" t="s">
        <v>106</v>
      </c>
      <c r="I746" s="931">
        <v>82.48</v>
      </c>
      <c r="J746" s="704">
        <f t="shared" si="190"/>
        <v>1.842870999030068</v>
      </c>
      <c r="K746" s="935">
        <v>0.38</v>
      </c>
      <c r="L746" s="666">
        <v>4</v>
      </c>
      <c r="M746" s="695">
        <f t="shared" si="191"/>
        <v>1.52</v>
      </c>
      <c r="N746" s="666" t="s">
        <v>149</v>
      </c>
      <c r="O746" s="798">
        <v>0.32</v>
      </c>
      <c r="P746" s="684">
        <v>43318</v>
      </c>
      <c r="Q746" s="684">
        <v>43339</v>
      </c>
      <c r="R746" s="695">
        <f t="shared" si="192"/>
        <v>18.75</v>
      </c>
      <c r="S746" s="761">
        <f>IF(INDEX(Historical!$D$7:$D$1439,MATCH(B746,Historical!$B$7:$B$1446,0))=0,"n/a",(INDEX(Historical!$C$7:$C$1439,MATCH(B746,Historical!$B$7:$B$1446,0))/INDEX(Historical!$D$7:$D$1439,MATCH(B746,Historical!$B$7:$B$1446,0))-1)*100)</f>
        <v>16.666666666666675</v>
      </c>
      <c r="T746" s="761">
        <f>IF(INDEX(Historical!$F$7:$F$1432,MATCH(B746,Historical!$B$7:$B$1446,0))=0,"n/a",((INDEX(Historical!$C$7:$C$1439,MATCH(B746,Historical!$B$7:$B$1446,0))/INDEX(Historical!$F$7:$F$1432,MATCH(B746,Historical!$B$7:$B$1446,0)))^(1/3)-1)*100)</f>
        <v>21.528408625133899</v>
      </c>
      <c r="U746" s="761" t="str">
        <f>IF(INDEX(Historical!$H$7:$H$1432,MATCH(B746,Historical!$B$7:$B$1446,0))=0,"n/a",((INDEX(Historical!$C$7:$C$1439,MATCH(B746,Historical!$B$7:$B$1446,0))/INDEX(Historical!$H$7:$H$1432,MATCH(B746,Historical!$B$7:$B$1446,0)))^(1/5)-1)*100)</f>
        <v>n/a</v>
      </c>
      <c r="V746" s="761" t="str">
        <f>IF(INDEX(Historical!$O$7:$O$1432,MATCH(B746,Historical!$B$7:$B$1446,0))=0,"n/a",((INDEX(Historical!$C$7:$C$1439,MATCH(B746,Historical!$B$7:$B$1446,0))/INDEX(Historical!$O$7:$O$1432,MATCH(B746,Historical!$B$7:$B$1446,0)))^(1/10)-1)*100)</f>
        <v>n/a</v>
      </c>
      <c r="W746" s="762" t="str">
        <f t="shared" si="193"/>
        <v>n/a</v>
      </c>
      <c r="X746" s="763" t="str">
        <f t="shared" si="194"/>
        <v>n/a</v>
      </c>
      <c r="Y746" s="927"/>
      <c r="Z746" s="704">
        <f t="shared" si="195"/>
        <v>25.041186161449751</v>
      </c>
      <c r="AA746" s="937">
        <f t="shared" si="196"/>
        <v>13.588138385502472</v>
      </c>
      <c r="AB746" s="526">
        <v>12</v>
      </c>
      <c r="AC746" s="931">
        <v>6.07</v>
      </c>
      <c r="AD746" s="931">
        <v>1.22</v>
      </c>
      <c r="AE746" s="931">
        <v>3.95</v>
      </c>
      <c r="AF746" s="931">
        <v>3.61</v>
      </c>
      <c r="AG746" s="931">
        <v>27.800000000000004</v>
      </c>
      <c r="AH746" s="931">
        <v>17.2</v>
      </c>
      <c r="AI746" s="931">
        <v>12.06</v>
      </c>
      <c r="AJ746" s="931">
        <v>34.4</v>
      </c>
      <c r="AK746" s="931">
        <v>11.18</v>
      </c>
      <c r="AL746" s="931">
        <v>14960</v>
      </c>
      <c r="AM746" s="931">
        <v>0.2</v>
      </c>
      <c r="AN746" s="931">
        <v>0</v>
      </c>
      <c r="AO746" s="804" t="str">
        <f t="shared" si="197"/>
        <v>n/a</v>
      </c>
      <c r="AP746" s="805" t="str">
        <f t="shared" si="198"/>
        <v>n/a</v>
      </c>
      <c r="AQ746" s="938">
        <f t="shared" si="199"/>
        <v>47.653016030698602</v>
      </c>
      <c r="AR746" s="704">
        <f>INDEX(Historical!$C$7:$C$1439,MATCH(B746,Historical!$B$7:$B$1446,0))*IF(AH746="n/a",1.03,IF(AH746&lt;0,1.01,IF(AH746&gt;10,1.1,(1+AH746/100))))</f>
        <v>1.54</v>
      </c>
      <c r="AS746" s="937">
        <f t="shared" si="200"/>
        <v>1.6940000000000002</v>
      </c>
      <c r="AT746" s="937">
        <f t="shared" si="204"/>
        <v>1.8634000000000004</v>
      </c>
      <c r="AU746" s="937">
        <f t="shared" si="204"/>
        <v>2.0497400000000008</v>
      </c>
      <c r="AV746" s="937">
        <f t="shared" si="204"/>
        <v>2.2547140000000012</v>
      </c>
      <c r="AW746" s="704">
        <f t="shared" si="201"/>
        <v>9.4018540000000019</v>
      </c>
      <c r="AX746" s="812">
        <f t="shared" si="202"/>
        <v>11.398950048496607</v>
      </c>
      <c r="AY746" s="790">
        <v>0.68</v>
      </c>
      <c r="AZ746" s="933">
        <v>37.200000000000003</v>
      </c>
      <c r="BA746" s="933">
        <v>-20.84</v>
      </c>
      <c r="BB746" s="933">
        <v>4.09</v>
      </c>
      <c r="BC746" s="933">
        <v>-1.66</v>
      </c>
      <c r="BE746" s="666">
        <v>2014</v>
      </c>
      <c r="BF746" s="948" t="e">
        <f>#VALUE!</f>
        <v>#VALUE!</v>
      </c>
      <c r="BG746" s="933">
        <v>23.7</v>
      </c>
    </row>
    <row r="747" spans="1:59" ht="11.25" customHeight="1" x14ac:dyDescent="0.2">
      <c r="A747" s="630" t="s">
        <v>1638</v>
      </c>
      <c r="B747" s="927" t="s">
        <v>1639</v>
      </c>
      <c r="C747" s="994" t="s">
        <v>123</v>
      </c>
      <c r="D747" s="994" t="s">
        <v>4403</v>
      </c>
      <c r="E747" s="794">
        <v>7</v>
      </c>
      <c r="F747" s="526">
        <v>643</v>
      </c>
      <c r="G747" s="526" t="s">
        <v>106</v>
      </c>
      <c r="H747" s="526" t="s">
        <v>106</v>
      </c>
      <c r="I747" s="926">
        <v>38.72</v>
      </c>
      <c r="J747" s="704">
        <f t="shared" si="190"/>
        <v>4.5454545454545459</v>
      </c>
      <c r="K747" s="929">
        <v>0.44</v>
      </c>
      <c r="L747" s="641">
        <v>4</v>
      </c>
      <c r="M747" s="695">
        <f t="shared" si="191"/>
        <v>1.76</v>
      </c>
      <c r="N747" s="923" t="s">
        <v>610</v>
      </c>
      <c r="O747" s="797">
        <v>0.43</v>
      </c>
      <c r="P747" s="917">
        <v>43433</v>
      </c>
      <c r="Q747" s="917">
        <v>43455</v>
      </c>
      <c r="R747" s="695">
        <f t="shared" si="192"/>
        <v>2.3255813953488391</v>
      </c>
      <c r="S747" s="761">
        <f>IF(INDEX(Historical!$D$7:$D$1439,MATCH(B747,Historical!$B$7:$B$1446,0))=0,"n/a",(INDEX(Historical!$C$7:$C$1439,MATCH(B747,Historical!$B$7:$B$1446,0))/INDEX(Historical!$D$7:$D$1439,MATCH(B747,Historical!$B$7:$B$1446,0))-1)*100)</f>
        <v>2.3668639053254559</v>
      </c>
      <c r="T747" s="761">
        <f>IF(INDEX(Historical!$F$7:$F$1432,MATCH(B747,Historical!$B$7:$B$1446,0))=0,"n/a",((INDEX(Historical!$C$7:$C$1439,MATCH(B747,Historical!$B$7:$B$1446,0))/INDEX(Historical!$F$7:$F$1432,MATCH(B747,Historical!$B$7:$B$1446,0)))^(1/3)-1)*100)</f>
        <v>3.9541410047541969</v>
      </c>
      <c r="U747" s="761">
        <f>IF(INDEX(Historical!$H$7:$H$1432,MATCH(B747,Historical!$B$7:$B$1446,0))=0,"n/a",((INDEX(Historical!$C$7:$C$1439,MATCH(B747,Historical!$B$7:$B$1446,0))/INDEX(Historical!$H$7:$H$1432,MATCH(B747,Historical!$B$7:$B$1446,0)))^(1/5)-1)*100)</f>
        <v>6.5454999507434497</v>
      </c>
      <c r="V747" s="761">
        <f>IF(INDEX(Historical!$O$7:$O$1432,MATCH(B747,Historical!$B$7:$B$1446,0))=0,"n/a",((INDEX(Historical!$C$7:$C$1439,MATCH(B747,Historical!$B$7:$B$1446,0))/INDEX(Historical!$O$7:$O$1432,MATCH(B747,Historical!$B$7:$B$1446,0)))^(1/10)-1)*100)</f>
        <v>19.149571504830941</v>
      </c>
      <c r="W747" s="762">
        <f t="shared" si="193"/>
        <v>0.34180921223705657</v>
      </c>
      <c r="X747" s="763">
        <f t="shared" si="194"/>
        <v>4.3636666338289665</v>
      </c>
      <c r="Y747" s="715"/>
      <c r="Z747" s="704">
        <f t="shared" si="195"/>
        <v>65.427509293680302</v>
      </c>
      <c r="AA747" s="937">
        <f t="shared" si="196"/>
        <v>14.394052044609666</v>
      </c>
      <c r="AB747" s="641">
        <v>12</v>
      </c>
      <c r="AC747" s="918">
        <v>2.69</v>
      </c>
      <c r="AD747" s="918">
        <v>2.88</v>
      </c>
      <c r="AE747" s="918">
        <v>1.18</v>
      </c>
      <c r="AF747" s="918">
        <v>2.12</v>
      </c>
      <c r="AG747" s="918">
        <v>16.8</v>
      </c>
      <c r="AH747" s="918">
        <v>-3.6999999999999997</v>
      </c>
      <c r="AI747" s="918">
        <v>6.3</v>
      </c>
      <c r="AJ747" s="918">
        <v>1.5</v>
      </c>
      <c r="AK747" s="918">
        <v>5</v>
      </c>
      <c r="AL747" s="930">
        <v>1230</v>
      </c>
      <c r="AM747" s="924">
        <v>0.89999999999999991</v>
      </c>
      <c r="AN747" s="918">
        <v>1.1200000000000001</v>
      </c>
      <c r="AO747" s="804">
        <f t="shared" si="197"/>
        <v>-3.3030975484116709</v>
      </c>
      <c r="AP747" s="805">
        <f t="shared" si="198"/>
        <v>11.090954496197995</v>
      </c>
      <c r="AQ747" s="938">
        <f t="shared" si="199"/>
        <v>16.457699205567522</v>
      </c>
      <c r="AR747" s="704">
        <f>INDEX(Historical!$C$7:$C$1439,MATCH(B747,Historical!$B$7:$B$1446,0))*IF(AH747="n/a",1.03,IF(AH747&lt;0,1.01,IF(AH747&gt;10,1.1,(1+AH747/100))))</f>
        <v>1.7473000000000001</v>
      </c>
      <c r="AS747" s="937">
        <f t="shared" si="200"/>
        <v>1.8573799</v>
      </c>
      <c r="AT747" s="937">
        <f t="shared" ref="AT747:AV766" si="205">IF($AK747="n/a",1.03*AS747,IF($AK747&lt;0,1.01*AS747,IF($AK747&gt;10,1.1*AS747,(1+$AK747/100)*AS747)))</f>
        <v>1.9502488950000001</v>
      </c>
      <c r="AU747" s="937">
        <f t="shared" si="205"/>
        <v>2.0477613397500001</v>
      </c>
      <c r="AV747" s="937">
        <f t="shared" si="205"/>
        <v>2.1501494067375</v>
      </c>
      <c r="AW747" s="704">
        <f t="shared" si="201"/>
        <v>9.7528395414875</v>
      </c>
      <c r="AX747" s="812">
        <f t="shared" si="202"/>
        <v>25.188118650535902</v>
      </c>
      <c r="AY747" s="997">
        <v>1.68</v>
      </c>
      <c r="AZ747" s="924">
        <v>59.01</v>
      </c>
      <c r="BA747" s="924">
        <v>-14.860000000000001</v>
      </c>
      <c r="BB747" s="924">
        <v>9.7199999999999989</v>
      </c>
      <c r="BC747" s="924">
        <v>7.55</v>
      </c>
      <c r="BE747" s="666">
        <v>2013</v>
      </c>
      <c r="BF747" s="948" t="e">
        <f>#VALUE!</f>
        <v>#VALUE!</v>
      </c>
      <c r="BG747" s="933">
        <v>6.3</v>
      </c>
    </row>
    <row r="748" spans="1:59" ht="11.25" customHeight="1" x14ac:dyDescent="0.2">
      <c r="A748" s="611" t="s">
        <v>801</v>
      </c>
      <c r="B748" s="927" t="s">
        <v>802</v>
      </c>
      <c r="C748" s="994" t="s">
        <v>131</v>
      </c>
      <c r="D748" s="994" t="s">
        <v>4377</v>
      </c>
      <c r="E748" s="794">
        <v>13</v>
      </c>
      <c r="F748" s="526">
        <v>294</v>
      </c>
      <c r="G748" s="526" t="s">
        <v>37</v>
      </c>
      <c r="H748" s="526" t="s">
        <v>37</v>
      </c>
      <c r="I748" s="926">
        <v>82.26</v>
      </c>
      <c r="J748" s="704">
        <f t="shared" si="190"/>
        <v>2.6501337223437877</v>
      </c>
      <c r="K748" s="929">
        <v>0.54500000000000004</v>
      </c>
      <c r="L748" s="641">
        <v>4</v>
      </c>
      <c r="M748" s="695">
        <f t="shared" si="191"/>
        <v>2.1800000000000002</v>
      </c>
      <c r="N748" s="923" t="s">
        <v>119</v>
      </c>
      <c r="O748" s="797">
        <v>0.52</v>
      </c>
      <c r="P748" s="917">
        <v>43599</v>
      </c>
      <c r="Q748" s="917">
        <v>43619</v>
      </c>
      <c r="R748" s="695">
        <f t="shared" si="192"/>
        <v>4.8076923076923119</v>
      </c>
      <c r="S748" s="761">
        <f>IF(INDEX(Historical!$D$7:$D$1439,MATCH(B748,Historical!$B$7:$B$1446,0))=0,"n/a",(INDEX(Historical!$C$7:$C$1439,MATCH(B748,Historical!$B$7:$B$1446,0))/INDEX(Historical!$D$7:$D$1439,MATCH(B748,Historical!$B$7:$B$1446,0))-1)*100)</f>
        <v>6.2015503875969102</v>
      </c>
      <c r="T748" s="761">
        <f>IF(INDEX(Historical!$F$7:$F$1432,MATCH(B748,Historical!$B$7:$B$1446,0))=0,"n/a",((INDEX(Historical!$C$7:$C$1439,MATCH(B748,Historical!$B$7:$B$1446,0))/INDEX(Historical!$F$7:$F$1432,MATCH(B748,Historical!$B$7:$B$1446,0)))^(1/3)-1)*100)</f>
        <v>9.1569970989422433</v>
      </c>
      <c r="U748" s="761">
        <f>IF(INDEX(Historical!$H$7:$H$1432,MATCH(B748,Historical!$B$7:$B$1446,0))=0,"n/a",((INDEX(Historical!$C$7:$C$1439,MATCH(B748,Historical!$B$7:$B$1446,0))/INDEX(Historical!$H$7:$H$1432,MATCH(B748,Historical!$B$7:$B$1446,0)))^(1/5)-1)*100)</f>
        <v>9.8453658643332673</v>
      </c>
      <c r="V748" s="761">
        <f>IF(INDEX(Historical!$O$7:$O$1432,MATCH(B748,Historical!$B$7:$B$1446,0))=0,"n/a",((INDEX(Historical!$C$7:$C$1439,MATCH(B748,Historical!$B$7:$B$1446,0))/INDEX(Historical!$O$7:$O$1432,MATCH(B748,Historical!$B$7:$B$1446,0)))^(1/10)-1)*100)</f>
        <v>8.7281959014441579</v>
      </c>
      <c r="W748" s="762">
        <f t="shared" si="193"/>
        <v>1.1279955188338822</v>
      </c>
      <c r="X748" s="763">
        <f t="shared" si="194"/>
        <v>5.4696477024073715</v>
      </c>
      <c r="Y748" s="718"/>
      <c r="Z748" s="704">
        <f t="shared" si="195"/>
        <v>64.306784660766965</v>
      </c>
      <c r="AA748" s="937">
        <f t="shared" si="196"/>
        <v>24.265486725663717</v>
      </c>
      <c r="AB748" s="641">
        <v>12</v>
      </c>
      <c r="AC748" s="918">
        <v>3.39</v>
      </c>
      <c r="AD748" s="918">
        <v>3.85</v>
      </c>
      <c r="AE748" s="918">
        <v>1.52</v>
      </c>
      <c r="AF748" s="918">
        <v>1.86</v>
      </c>
      <c r="AG748" s="918">
        <v>9.1</v>
      </c>
      <c r="AH748" s="918">
        <v>-10.199999999999999</v>
      </c>
      <c r="AI748" s="918">
        <v>7.6899999999999995</v>
      </c>
      <c r="AJ748" s="918">
        <v>1.7999999999999998</v>
      </c>
      <c r="AK748" s="918">
        <v>6.3</v>
      </c>
      <c r="AL748" s="930">
        <v>4380</v>
      </c>
      <c r="AM748" s="924">
        <v>0.8</v>
      </c>
      <c r="AN748" s="918">
        <v>1.02</v>
      </c>
      <c r="AO748" s="804">
        <f t="shared" si="197"/>
        <v>-11.769987138986661</v>
      </c>
      <c r="AP748" s="805">
        <f t="shared" si="198"/>
        <v>12.495499586677056</v>
      </c>
      <c r="AQ748" s="938">
        <f t="shared" si="199"/>
        <v>41.631454933389264</v>
      </c>
      <c r="AR748" s="704">
        <f>INDEX(Historical!$C$7:$C$1439,MATCH(B748,Historical!$B$7:$B$1446,0))*IF(AH748="n/a",1.03,IF(AH748&lt;0,1.01,IF(AH748&gt;10,1.1,(1+AH748/100))))</f>
        <v>2.0755500000000002</v>
      </c>
      <c r="AS748" s="937">
        <f t="shared" si="200"/>
        <v>2.2351597950000004</v>
      </c>
      <c r="AT748" s="937">
        <f t="shared" si="205"/>
        <v>2.3759748620850001</v>
      </c>
      <c r="AU748" s="937">
        <f t="shared" si="205"/>
        <v>2.5256612783963548</v>
      </c>
      <c r="AV748" s="937">
        <f t="shared" si="205"/>
        <v>2.684777938935325</v>
      </c>
      <c r="AW748" s="704">
        <f t="shared" si="201"/>
        <v>11.89712387441668</v>
      </c>
      <c r="AX748" s="812">
        <f t="shared" si="202"/>
        <v>14.462829898391295</v>
      </c>
      <c r="AY748" s="997">
        <v>0.37</v>
      </c>
      <c r="AZ748" s="924">
        <v>23.72</v>
      </c>
      <c r="BA748" s="924">
        <v>-4.32</v>
      </c>
      <c r="BB748" s="924">
        <v>1.8900000000000001</v>
      </c>
      <c r="BC748" s="924">
        <v>3.49</v>
      </c>
      <c r="BE748" s="666">
        <v>2007</v>
      </c>
      <c r="BF748" s="948" t="e">
        <f>#VALUE!</f>
        <v>#VALUE!</v>
      </c>
      <c r="BG748" s="933">
        <v>2.7</v>
      </c>
    </row>
    <row r="749" spans="1:59" ht="11.25" customHeight="1" x14ac:dyDescent="0.2">
      <c r="A749" s="611" t="s">
        <v>1691</v>
      </c>
      <c r="B749" s="927" t="s">
        <v>1692</v>
      </c>
      <c r="C749" s="994" t="s">
        <v>112</v>
      </c>
      <c r="D749" s="994" t="s">
        <v>213</v>
      </c>
      <c r="E749" s="794">
        <v>8</v>
      </c>
      <c r="F749" s="526">
        <v>543</v>
      </c>
      <c r="G749" s="526" t="s">
        <v>106</v>
      </c>
      <c r="H749" s="526" t="s">
        <v>106</v>
      </c>
      <c r="I749" s="926">
        <v>73.400000000000006</v>
      </c>
      <c r="J749" s="704">
        <f t="shared" si="190"/>
        <v>1.0899182561307901</v>
      </c>
      <c r="K749" s="929">
        <v>0.2</v>
      </c>
      <c r="L749" s="641">
        <v>4</v>
      </c>
      <c r="M749" s="695">
        <f t="shared" si="191"/>
        <v>0.8</v>
      </c>
      <c r="N749" s="923" t="s">
        <v>517</v>
      </c>
      <c r="O749" s="797">
        <v>0.18</v>
      </c>
      <c r="P749" s="917">
        <v>43411</v>
      </c>
      <c r="Q749" s="917">
        <v>43431</v>
      </c>
      <c r="R749" s="695">
        <f t="shared" si="192"/>
        <v>11.111111111111121</v>
      </c>
      <c r="S749" s="761">
        <f>IF(INDEX(Historical!$D$7:$D$1439,MATCH(B749,Historical!$B$7:$B$1446,0))=0,"n/a",(INDEX(Historical!$C$7:$C$1439,MATCH(B749,Historical!$B$7:$B$1446,0))/INDEX(Historical!$D$7:$D$1439,MATCH(B749,Historical!$B$7:$B$1446,0))-1)*100)</f>
        <v>12.121212121212132</v>
      </c>
      <c r="T749" s="761">
        <f>IF(INDEX(Historical!$F$7:$F$1432,MATCH(B749,Historical!$B$7:$B$1446,0))=0,"n/a",((INDEX(Historical!$C$7:$C$1439,MATCH(B749,Historical!$B$7:$B$1446,0))/INDEX(Historical!$F$7:$F$1432,MATCH(B749,Historical!$B$7:$B$1446,0)))^(1/3)-1)*100)</f>
        <v>13.960384306101293</v>
      </c>
      <c r="U749" s="761">
        <f>IF(INDEX(Historical!$H$7:$H$1432,MATCH(B749,Historical!$B$7:$B$1446,0))=0,"n/a",((INDEX(Historical!$C$7:$C$1439,MATCH(B749,Historical!$B$7:$B$1446,0))/INDEX(Historical!$H$7:$H$1432,MATCH(B749,Historical!$B$7:$B$1446,0)))^(1/5)-1)*100)</f>
        <v>16.828973416570705</v>
      </c>
      <c r="V749" s="761">
        <f>IF(INDEX(Historical!$O$7:$O$1432,MATCH(B749,Historical!$B$7:$B$1446,0))=0,"n/a",((INDEX(Historical!$C$7:$C$1439,MATCH(B749,Historical!$B$7:$B$1446,0))/INDEX(Historical!$O$7:$O$1432,MATCH(B749,Historical!$B$7:$B$1446,0)))^(1/10)-1)*100)</f>
        <v>-1.2595178915447813</v>
      </c>
      <c r="W749" s="762" t="str">
        <f t="shared" si="193"/>
        <v>n/a</v>
      </c>
      <c r="X749" s="763">
        <f t="shared" si="194"/>
        <v>3.1164765586242043</v>
      </c>
      <c r="Y749" s="928"/>
      <c r="Z749" s="704">
        <f t="shared" si="195"/>
        <v>17.817371937639198</v>
      </c>
      <c r="AA749" s="937">
        <f t="shared" si="196"/>
        <v>16.347438752783965</v>
      </c>
      <c r="AB749" s="641">
        <v>6</v>
      </c>
      <c r="AC749" s="918">
        <v>4.49</v>
      </c>
      <c r="AD749" s="918">
        <v>1.64</v>
      </c>
      <c r="AE749" s="918">
        <v>1.18</v>
      </c>
      <c r="AF749" s="918">
        <v>2.0499999999999998</v>
      </c>
      <c r="AG749" s="918">
        <v>12.1</v>
      </c>
      <c r="AH749" s="918">
        <v>22.2</v>
      </c>
      <c r="AI749" s="918">
        <v>21.6</v>
      </c>
      <c r="AJ749" s="918">
        <v>5.4</v>
      </c>
      <c r="AK749" s="918">
        <v>10</v>
      </c>
      <c r="AL749" s="930">
        <v>985.76</v>
      </c>
      <c r="AM749" s="924">
        <v>1</v>
      </c>
      <c r="AN749" s="918">
        <v>0.7</v>
      </c>
      <c r="AO749" s="804">
        <f t="shared" si="197"/>
        <v>1.5714529199175296</v>
      </c>
      <c r="AP749" s="805">
        <f t="shared" si="198"/>
        <v>17.918891672701495</v>
      </c>
      <c r="AQ749" s="938">
        <f t="shared" si="199"/>
        <v>22.042341365076389</v>
      </c>
      <c r="AR749" s="704">
        <f>INDEX(Historical!$C$7:$C$1439,MATCH(B749,Historical!$B$7:$B$1446,0))*IF(AH749="n/a",1.03,IF(AH749&lt;0,1.01,IF(AH749&gt;10,1.1,(1+AH749/100))))</f>
        <v>0.81400000000000006</v>
      </c>
      <c r="AS749" s="937">
        <f t="shared" si="200"/>
        <v>0.89540000000000008</v>
      </c>
      <c r="AT749" s="937">
        <f t="shared" si="205"/>
        <v>0.98494000000000015</v>
      </c>
      <c r="AU749" s="937">
        <f t="shared" si="205"/>
        <v>1.0834340000000002</v>
      </c>
      <c r="AV749" s="937">
        <f t="shared" si="205"/>
        <v>1.1917774000000003</v>
      </c>
      <c r="AW749" s="704">
        <f t="shared" si="201"/>
        <v>4.9695514000000012</v>
      </c>
      <c r="AX749" s="812">
        <f t="shared" si="202"/>
        <v>6.77050599455041</v>
      </c>
      <c r="AY749" s="997">
        <v>1.66</v>
      </c>
      <c r="AZ749" s="924">
        <v>18.350000000000001</v>
      </c>
      <c r="BA749" s="924">
        <v>-35.730000000000004</v>
      </c>
      <c r="BB749" s="924">
        <v>-4.3600000000000003</v>
      </c>
      <c r="BC749" s="924">
        <v>-18.360000000000003</v>
      </c>
      <c r="BE749" s="666">
        <v>2012</v>
      </c>
      <c r="BF749" s="948" t="e">
        <f>#VALUE!</f>
        <v>#VALUE!</v>
      </c>
      <c r="BG749" s="933">
        <v>5.7</v>
      </c>
    </row>
    <row r="750" spans="1:59" ht="11.25" customHeight="1" x14ac:dyDescent="0.2">
      <c r="A750" s="611" t="s">
        <v>788</v>
      </c>
      <c r="B750" s="927" t="s">
        <v>789</v>
      </c>
      <c r="C750" s="994" t="s">
        <v>123</v>
      </c>
      <c r="D750" s="994" t="s">
        <v>4208</v>
      </c>
      <c r="E750" s="794">
        <v>13</v>
      </c>
      <c r="F750" s="526">
        <v>291</v>
      </c>
      <c r="G750" s="526" t="s">
        <v>37</v>
      </c>
      <c r="H750" s="526" t="s">
        <v>37</v>
      </c>
      <c r="I750" s="926">
        <v>67.790000000000006</v>
      </c>
      <c r="J750" s="704">
        <f t="shared" si="190"/>
        <v>2.1242071101932436</v>
      </c>
      <c r="K750" s="929">
        <v>0.36</v>
      </c>
      <c r="L750" s="641">
        <v>4</v>
      </c>
      <c r="M750" s="695">
        <f t="shared" si="191"/>
        <v>1.44</v>
      </c>
      <c r="N750" s="923" t="s">
        <v>119</v>
      </c>
      <c r="O750" s="797">
        <v>0.33</v>
      </c>
      <c r="P750" s="917">
        <v>43406</v>
      </c>
      <c r="Q750" s="917">
        <v>43437</v>
      </c>
      <c r="R750" s="695">
        <f t="shared" si="192"/>
        <v>9.0909090909090811</v>
      </c>
      <c r="S750" s="761">
        <f>IF(INDEX(Historical!$D$7:$D$1439,MATCH(B750,Historical!$B$7:$B$1446,0))=0,"n/a",(INDEX(Historical!$C$7:$C$1439,MATCH(B750,Historical!$B$7:$B$1446,0))/INDEX(Historical!$D$7:$D$1439,MATCH(B750,Historical!$B$7:$B$1446,0))-1)*100)</f>
        <v>9.7560975609756184</v>
      </c>
      <c r="T750" s="761">
        <f>IF(INDEX(Historical!$F$7:$F$1432,MATCH(B750,Historical!$B$7:$B$1446,0))=0,"n/a",((INDEX(Historical!$C$7:$C$1439,MATCH(B750,Historical!$B$7:$B$1446,0))/INDEX(Historical!$F$7:$F$1432,MATCH(B750,Historical!$B$7:$B$1446,0)))^(1/3)-1)*100)</f>
        <v>9.085445530570869</v>
      </c>
      <c r="U750" s="761">
        <f>IF(INDEX(Historical!$H$7:$H$1432,MATCH(B750,Historical!$B$7:$B$1446,0))=0,"n/a",((INDEX(Historical!$C$7:$C$1439,MATCH(B750,Historical!$B$7:$B$1446,0))/INDEX(Historical!$H$7:$H$1432,MATCH(B750,Historical!$B$7:$B$1446,0)))^(1/5)-1)*100)</f>
        <v>8.207777041954877</v>
      </c>
      <c r="V750" s="761">
        <f>IF(INDEX(Historical!$O$7:$O$1432,MATCH(B750,Historical!$B$7:$B$1446,0))=0,"n/a",((INDEX(Historical!$C$7:$C$1439,MATCH(B750,Historical!$B$7:$B$1446,0))/INDEX(Historical!$O$7:$O$1432,MATCH(B750,Historical!$B$7:$B$1446,0)))^(1/10)-1)*100)</f>
        <v>6.1965003113958916</v>
      </c>
      <c r="W750" s="762">
        <f t="shared" si="193"/>
        <v>1.3245826885314727</v>
      </c>
      <c r="X750" s="763">
        <f t="shared" si="194"/>
        <v>0.95439267929707872</v>
      </c>
      <c r="Y750" s="927"/>
      <c r="Z750" s="704">
        <f t="shared" si="195"/>
        <v>41.618497109826592</v>
      </c>
      <c r="AA750" s="937">
        <f t="shared" si="196"/>
        <v>19.592485549132949</v>
      </c>
      <c r="AB750" s="641">
        <v>12</v>
      </c>
      <c r="AC750" s="918">
        <v>3.46</v>
      </c>
      <c r="AD750" s="918">
        <v>5.16</v>
      </c>
      <c r="AE750" s="918">
        <v>2.12</v>
      </c>
      <c r="AF750" s="918">
        <v>3.33</v>
      </c>
      <c r="AG750" s="918">
        <v>18.8</v>
      </c>
      <c r="AH750" s="918">
        <v>40.9</v>
      </c>
      <c r="AI750" s="918">
        <v>7.3</v>
      </c>
      <c r="AJ750" s="918">
        <v>8.6</v>
      </c>
      <c r="AK750" s="918">
        <v>3.8</v>
      </c>
      <c r="AL750" s="930">
        <v>2940</v>
      </c>
      <c r="AM750" s="924">
        <v>0.6</v>
      </c>
      <c r="AN750" s="918">
        <v>0.83</v>
      </c>
      <c r="AO750" s="804">
        <f t="shared" si="197"/>
        <v>-9.2605013969848287</v>
      </c>
      <c r="AP750" s="805">
        <f t="shared" si="198"/>
        <v>10.33198415214812</v>
      </c>
      <c r="AQ750" s="938">
        <f t="shared" si="199"/>
        <v>70.28469870401382</v>
      </c>
      <c r="AR750" s="704">
        <f>INDEX(Historical!$C$7:$C$1439,MATCH(B750,Historical!$B$7:$B$1446,0))*IF(AH750="n/a",1.03,IF(AH750&lt;0,1.01,IF(AH750&gt;10,1.1,(1+AH750/100))))</f>
        <v>1.4850000000000003</v>
      </c>
      <c r="AS750" s="937">
        <f t="shared" si="200"/>
        <v>1.5934050000000002</v>
      </c>
      <c r="AT750" s="937">
        <f t="shared" si="205"/>
        <v>1.6539543900000002</v>
      </c>
      <c r="AU750" s="937">
        <f t="shared" si="205"/>
        <v>1.7168046568200004</v>
      </c>
      <c r="AV750" s="937">
        <f t="shared" si="205"/>
        <v>1.7820432337791605</v>
      </c>
      <c r="AW750" s="704">
        <f t="shared" si="201"/>
        <v>8.231207280599163</v>
      </c>
      <c r="AX750" s="812">
        <f t="shared" si="202"/>
        <v>12.142214604807734</v>
      </c>
      <c r="AY750" s="997">
        <v>1.06</v>
      </c>
      <c r="AZ750" s="924">
        <v>30.54</v>
      </c>
      <c r="BA750" s="924">
        <v>-13.530000000000001</v>
      </c>
      <c r="BB750" s="924">
        <v>6</v>
      </c>
      <c r="BC750" s="924">
        <v>1.29</v>
      </c>
      <c r="BD750" s="698"/>
      <c r="BE750" s="666">
        <v>2007</v>
      </c>
      <c r="BF750" s="948" t="e">
        <f>#VALUE!</f>
        <v>#VALUE!</v>
      </c>
      <c r="BG750" s="933">
        <v>8.6999999999999993</v>
      </c>
    </row>
    <row r="751" spans="1:59" ht="11.25" customHeight="1" x14ac:dyDescent="0.2">
      <c r="A751" s="537" t="s">
        <v>1703</v>
      </c>
      <c r="B751" s="927" t="s">
        <v>1704</v>
      </c>
      <c r="C751" s="994" t="s">
        <v>108</v>
      </c>
      <c r="D751" s="994" t="s">
        <v>4376</v>
      </c>
      <c r="E751" s="794">
        <v>9</v>
      </c>
      <c r="F751" s="526">
        <v>390</v>
      </c>
      <c r="G751" s="526" t="s">
        <v>37</v>
      </c>
      <c r="H751" s="526" t="s">
        <v>37</v>
      </c>
      <c r="I751" s="926">
        <v>33.81</v>
      </c>
      <c r="J751" s="704">
        <f t="shared" si="190"/>
        <v>2.9577048210588583</v>
      </c>
      <c r="K751" s="929">
        <v>0.25</v>
      </c>
      <c r="L751" s="641">
        <v>4</v>
      </c>
      <c r="M751" s="695">
        <f t="shared" si="191"/>
        <v>1</v>
      </c>
      <c r="N751" s="923" t="s">
        <v>164</v>
      </c>
      <c r="O751" s="797">
        <v>0.23</v>
      </c>
      <c r="P751" s="917">
        <v>43357</v>
      </c>
      <c r="Q751" s="917">
        <v>43374</v>
      </c>
      <c r="R751" s="695">
        <f t="shared" si="192"/>
        <v>8.6956521739130395</v>
      </c>
      <c r="S751" s="761">
        <f>IF(INDEX(Historical!$D$7:$D$1439,MATCH(B751,Historical!$B$7:$B$1446,0))=0,"n/a",(INDEX(Historical!$C$7:$C$1439,MATCH(B751,Historical!$B$7:$B$1446,0))/INDEX(Historical!$D$7:$D$1439,MATCH(B751,Historical!$B$7:$B$1446,0))-1)*100)</f>
        <v>19.999999999999996</v>
      </c>
      <c r="T751" s="761">
        <f>IF(INDEX(Historical!$F$7:$F$1432,MATCH(B751,Historical!$B$7:$B$1446,0))=0,"n/a",((INDEX(Historical!$C$7:$C$1439,MATCH(B751,Historical!$B$7:$B$1446,0))/INDEX(Historical!$F$7:$F$1432,MATCH(B751,Historical!$B$7:$B$1446,0)))^(1/3)-1)*100)</f>
        <v>14.471424255333186</v>
      </c>
      <c r="U751" s="761">
        <f>IF(INDEX(Historical!$H$7:$H$1432,MATCH(B751,Historical!$B$7:$B$1446,0))=0,"n/a",((INDEX(Historical!$C$7:$C$1439,MATCH(B751,Historical!$B$7:$B$1446,0))/INDEX(Historical!$H$7:$H$1432,MATCH(B751,Historical!$B$7:$B$1446,0)))^(1/5)-1)*100)</f>
        <v>12.195514544619957</v>
      </c>
      <c r="V751" s="761">
        <f>IF(INDEX(Historical!$O$7:$O$1432,MATCH(B751,Historical!$B$7:$B$1446,0))=0,"n/a",((INDEX(Historical!$C$7:$C$1439,MATCH(B751,Historical!$B$7:$B$1446,0))/INDEX(Historical!$O$7:$O$1432,MATCH(B751,Historical!$B$7:$B$1446,0)))^(1/10)-1)*100)</f>
        <v>7.7917090923967924</v>
      </c>
      <c r="W751" s="762">
        <f t="shared" si="193"/>
        <v>1.5651912051645294</v>
      </c>
      <c r="X751" s="763">
        <f t="shared" si="194"/>
        <v>0.87737514709496078</v>
      </c>
      <c r="Y751" s="928"/>
      <c r="Z751" s="704">
        <f t="shared" si="195"/>
        <v>41.32231404958678</v>
      </c>
      <c r="AA751" s="937">
        <f t="shared" si="196"/>
        <v>13.971074380165291</v>
      </c>
      <c r="AB751" s="641">
        <v>12</v>
      </c>
      <c r="AC751" s="918">
        <v>2.42</v>
      </c>
      <c r="AD751" s="918">
        <v>1.4</v>
      </c>
      <c r="AE751" s="918">
        <v>6.29</v>
      </c>
      <c r="AF751" s="918">
        <v>2.09</v>
      </c>
      <c r="AG751" s="918">
        <v>15.8</v>
      </c>
      <c r="AH751" s="918">
        <v>26.6</v>
      </c>
      <c r="AI751" s="918">
        <v>6.3299999999999992</v>
      </c>
      <c r="AJ751" s="918">
        <v>13.900000000000002</v>
      </c>
      <c r="AK751" s="918">
        <v>10</v>
      </c>
      <c r="AL751" s="930">
        <v>816.51</v>
      </c>
      <c r="AM751" s="924">
        <v>4.3999999999999995</v>
      </c>
      <c r="AN751" s="918">
        <v>0</v>
      </c>
      <c r="AO751" s="804">
        <f t="shared" si="197"/>
        <v>1.1821449855135242</v>
      </c>
      <c r="AP751" s="805">
        <f t="shared" si="198"/>
        <v>15.153219365678815</v>
      </c>
      <c r="AQ751" s="938">
        <f t="shared" si="199"/>
        <v>13.919163258758882</v>
      </c>
      <c r="AR751" s="704">
        <f>INDEX(Historical!$C$7:$C$1439,MATCH(B751,Historical!$B$7:$B$1446,0))*IF(AH751="n/a",1.03,IF(AH751&lt;0,1.01,IF(AH751&gt;10,1.1,(1+AH751/100))))</f>
        <v>1.056</v>
      </c>
      <c r="AS751" s="937">
        <f t="shared" si="200"/>
        <v>1.1228448</v>
      </c>
      <c r="AT751" s="937">
        <f t="shared" si="205"/>
        <v>1.23512928</v>
      </c>
      <c r="AU751" s="937">
        <f t="shared" si="205"/>
        <v>1.358642208</v>
      </c>
      <c r="AV751" s="937">
        <f t="shared" si="205"/>
        <v>1.4945064288000001</v>
      </c>
      <c r="AW751" s="704">
        <f t="shared" si="201"/>
        <v>6.2671227168000003</v>
      </c>
      <c r="AX751" s="812">
        <f t="shared" si="202"/>
        <v>18.536299073646852</v>
      </c>
      <c r="AY751" s="997">
        <v>0.45</v>
      </c>
      <c r="AZ751" s="924">
        <v>20.66</v>
      </c>
      <c r="BA751" s="924">
        <v>-17.54</v>
      </c>
      <c r="BB751" s="924">
        <v>-3.9</v>
      </c>
      <c r="BC751" s="924">
        <v>-4.2700000000000005</v>
      </c>
      <c r="BE751" s="666">
        <v>2010</v>
      </c>
      <c r="BF751" s="948" t="e">
        <f>#VALUE!</f>
        <v>#VALUE!</v>
      </c>
      <c r="BG751" s="933">
        <v>1.7000000000000002</v>
      </c>
    </row>
    <row r="752" spans="1:59" ht="11.25" customHeight="1" x14ac:dyDescent="0.2">
      <c r="A752" s="537" t="s">
        <v>347</v>
      </c>
      <c r="B752" s="927" t="s">
        <v>348</v>
      </c>
      <c r="C752" s="994" t="s">
        <v>154</v>
      </c>
      <c r="D752" s="994" t="s">
        <v>4361</v>
      </c>
      <c r="E752" s="794">
        <v>26</v>
      </c>
      <c r="F752" s="526">
        <v>113</v>
      </c>
      <c r="G752" s="526" t="s">
        <v>106</v>
      </c>
      <c r="H752" s="526" t="s">
        <v>106</v>
      </c>
      <c r="I752" s="918">
        <v>197.52</v>
      </c>
      <c r="J752" s="704">
        <f t="shared" si="190"/>
        <v>1.0530579181855002</v>
      </c>
      <c r="K752" s="935">
        <v>0.52</v>
      </c>
      <c r="L752" s="641">
        <v>4</v>
      </c>
      <c r="M752" s="695">
        <f t="shared" si="191"/>
        <v>2.08</v>
      </c>
      <c r="N752" s="923" t="s">
        <v>161</v>
      </c>
      <c r="O752" s="798">
        <v>0.47</v>
      </c>
      <c r="P752" s="917">
        <v>43462</v>
      </c>
      <c r="Q752" s="917">
        <v>43496</v>
      </c>
      <c r="R752" s="695">
        <f t="shared" si="192"/>
        <v>10.638297872340436</v>
      </c>
      <c r="S752" s="761">
        <f>IF(INDEX(Historical!$D$7:$D$1439,MATCH(B752,Historical!$B$7:$B$1446,0))=0,"n/a",(INDEX(Historical!$C$7:$C$1439,MATCH(B752,Historical!$B$7:$B$1446,0))/INDEX(Historical!$D$7:$D$1439,MATCH(B752,Historical!$B$7:$B$1446,0))-1)*100)</f>
        <v>10.588235294117654</v>
      </c>
      <c r="T752" s="761">
        <f>IF(INDEX(Historical!$F$7:$F$1432,MATCH(B752,Historical!$B$7:$B$1446,0))=0,"n/a",((INDEX(Historical!$C$7:$C$1439,MATCH(B752,Historical!$B$7:$B$1446,0))/INDEX(Historical!$F$7:$F$1432,MATCH(B752,Historical!$B$7:$B$1446,0)))^(1/3)-1)*100)</f>
        <v>10.856097931999109</v>
      </c>
      <c r="U752" s="761">
        <f>IF(INDEX(Historical!$H$7:$H$1432,MATCH(B752,Historical!$B$7:$B$1446,0))=0,"n/a",((INDEX(Historical!$C$7:$C$1439,MATCH(B752,Historical!$B$7:$B$1446,0))/INDEX(Historical!$H$7:$H$1432,MATCH(B752,Historical!$B$7:$B$1446,0)))^(1/5)-1)*100)</f>
        <v>12.142542134526657</v>
      </c>
      <c r="V752" s="761">
        <f>IF(INDEX(Historical!$O$7:$O$1432,MATCH(B752,Historical!$B$7:$B$1446,0))=0,"n/a",((INDEX(Historical!$C$7:$C$1439,MATCH(B752,Historical!$B$7:$B$1446,0))/INDEX(Historical!$O$7:$O$1432,MATCH(B752,Historical!$B$7:$B$1446,0)))^(1/10)-1)*100)</f>
        <v>19.004775924371621</v>
      </c>
      <c r="W752" s="762">
        <f t="shared" si="193"/>
        <v>0.6389205630651571</v>
      </c>
      <c r="X752" s="763">
        <f t="shared" si="194"/>
        <v>0.82044203611666611</v>
      </c>
      <c r="Y752" s="712"/>
      <c r="Z752" s="704">
        <f t="shared" si="195"/>
        <v>39.694656488549619</v>
      </c>
      <c r="AA752" s="937">
        <f t="shared" si="196"/>
        <v>37.694656488549619</v>
      </c>
      <c r="AB752" s="641">
        <v>12</v>
      </c>
      <c r="AC752" s="918">
        <v>5.24</v>
      </c>
      <c r="AD752" s="918">
        <v>3.57</v>
      </c>
      <c r="AE752" s="918">
        <v>5.52</v>
      </c>
      <c r="AF752" s="918">
        <v>6.3</v>
      </c>
      <c r="AG752" s="918">
        <v>35.299999999999997</v>
      </c>
      <c r="AH752" s="918">
        <v>7.6</v>
      </c>
      <c r="AI752" s="918">
        <v>9.82</v>
      </c>
      <c r="AJ752" s="918">
        <v>14.799999999999999</v>
      </c>
      <c r="AK752" s="918">
        <v>10.54</v>
      </c>
      <c r="AL752" s="930">
        <v>75050</v>
      </c>
      <c r="AM752" s="924">
        <v>0.1</v>
      </c>
      <c r="AN752" s="918">
        <v>0.84</v>
      </c>
      <c r="AO752" s="804">
        <f t="shared" si="197"/>
        <v>-24.49905643583746</v>
      </c>
      <c r="AP752" s="805">
        <f t="shared" si="198"/>
        <v>13.195600052712157</v>
      </c>
      <c r="AQ752" s="938">
        <f t="shared" si="199"/>
        <v>224.87695850573789</v>
      </c>
      <c r="AR752" s="704">
        <f>INDEX(Historical!$C$7:$C$1439,MATCH(B752,Historical!$B$7:$B$1446,0))*IF(AH752="n/a",1.03,IF(AH752&lt;0,1.01,IF(AH752&gt;10,1.1,(1+AH752/100))))</f>
        <v>2.0228800000000002</v>
      </c>
      <c r="AS752" s="937">
        <f t="shared" si="200"/>
        <v>2.2215268160000003</v>
      </c>
      <c r="AT752" s="937">
        <f t="shared" si="205"/>
        <v>2.4436794976000007</v>
      </c>
      <c r="AU752" s="937">
        <f t="shared" si="205"/>
        <v>2.6880474473600011</v>
      </c>
      <c r="AV752" s="937">
        <f t="shared" si="205"/>
        <v>2.9568521920960014</v>
      </c>
      <c r="AW752" s="704">
        <f t="shared" si="201"/>
        <v>12.332985953056003</v>
      </c>
      <c r="AX752" s="812">
        <f t="shared" si="202"/>
        <v>6.243917554200082</v>
      </c>
      <c r="AY752" s="997">
        <v>0.9</v>
      </c>
      <c r="AZ752" s="924">
        <v>36.46</v>
      </c>
      <c r="BA752" s="924">
        <v>-0.62</v>
      </c>
      <c r="BB752" s="924">
        <v>7.35</v>
      </c>
      <c r="BC752" s="924">
        <v>14.71</v>
      </c>
      <c r="BE752" s="666">
        <v>1994</v>
      </c>
      <c r="BF752" s="948" t="e">
        <f>#VALUE!</f>
        <v>#VALUE!</v>
      </c>
      <c r="BG752" s="933">
        <v>15.299999999999999</v>
      </c>
    </row>
    <row r="753" spans="1:59" s="840" customFormat="1" ht="11.25" customHeight="1" x14ac:dyDescent="0.2">
      <c r="A753" s="699" t="s">
        <v>349</v>
      </c>
      <c r="B753" s="848" t="s">
        <v>350</v>
      </c>
      <c r="C753" s="994" t="s">
        <v>128</v>
      </c>
      <c r="D753" s="994" t="s">
        <v>4373</v>
      </c>
      <c r="E753" s="820">
        <v>49</v>
      </c>
      <c r="F753" s="526">
        <v>30</v>
      </c>
      <c r="G753" s="1151" t="s">
        <v>37</v>
      </c>
      <c r="H753" s="1151" t="s">
        <v>115</v>
      </c>
      <c r="I753" s="833">
        <v>66.760000000000005</v>
      </c>
      <c r="J753" s="822">
        <f t="shared" si="190"/>
        <v>2.3367285799880166</v>
      </c>
      <c r="K753" s="823">
        <v>0.39</v>
      </c>
      <c r="L753" s="824">
        <v>4</v>
      </c>
      <c r="M753" s="825">
        <f t="shared" si="191"/>
        <v>1.56</v>
      </c>
      <c r="N753" s="826" t="s">
        <v>285</v>
      </c>
      <c r="O753" s="827">
        <v>0.36</v>
      </c>
      <c r="P753" s="828">
        <v>43468</v>
      </c>
      <c r="Q753" s="828">
        <v>43490</v>
      </c>
      <c r="R753" s="825">
        <f t="shared" si="192"/>
        <v>8.333333333333341</v>
      </c>
      <c r="S753" s="761">
        <f>IF(INDEX(Historical!$D$7:$D$1439,MATCH(B753,Historical!$B$7:$B$1446,0))=0,"n/a",(INDEX(Historical!$C$7:$C$1439,MATCH(B753,Historical!$B$7:$B$1446,0))/INDEX(Historical!$D$7:$D$1439,MATCH(B753,Historical!$B$7:$B$1446,0))-1)*100)</f>
        <v>9.0909090909090828</v>
      </c>
      <c r="T753" s="761">
        <f>IF(INDEX(Historical!$F$7:$F$1432,MATCH(B753,Historical!$B$7:$B$1446,0))=0,"n/a",((INDEX(Historical!$C$7:$C$1439,MATCH(B753,Historical!$B$7:$B$1446,0))/INDEX(Historical!$F$7:$F$1432,MATCH(B753,Historical!$B$7:$B$1446,0)))^(1/3)-1)*100)</f>
        <v>6.2658569182611146</v>
      </c>
      <c r="U753" s="761">
        <f>IF(INDEX(Historical!$H$7:$H$1432,MATCH(B753,Historical!$B$7:$B$1446,0))=0,"n/a",((INDEX(Historical!$C$7:$C$1439,MATCH(B753,Historical!$B$7:$B$1446,0))/INDEX(Historical!$H$7:$H$1432,MATCH(B753,Historical!$B$7:$B$1446,0)))^(1/5)-1)*100)</f>
        <v>5.1547496797280434</v>
      </c>
      <c r="V753" s="761">
        <f>IF(INDEX(Historical!$O$7:$O$1432,MATCH(B753,Historical!$B$7:$B$1446,0))=0,"n/a",((INDEX(Historical!$C$7:$C$1439,MATCH(B753,Historical!$B$7:$B$1446,0))/INDEX(Historical!$O$7:$O$1432,MATCH(B753,Historical!$B$7:$B$1446,0)))^(1/10)-1)*100)</f>
        <v>5.0480468452381411</v>
      </c>
      <c r="W753" s="829">
        <f t="shared" si="193"/>
        <v>1.0211374493464846</v>
      </c>
      <c r="X753" s="830">
        <f t="shared" si="194"/>
        <v>0.5727499644142271</v>
      </c>
      <c r="Y753" s="852"/>
      <c r="Z753" s="822">
        <f t="shared" si="195"/>
        <v>55.123674911660778</v>
      </c>
      <c r="AA753" s="832">
        <f t="shared" si="196"/>
        <v>23.590106007067138</v>
      </c>
      <c r="AB753" s="824">
        <v>6</v>
      </c>
      <c r="AC753" s="833">
        <v>2.83</v>
      </c>
      <c r="AD753" s="833">
        <v>2.41</v>
      </c>
      <c r="AE753" s="833">
        <v>0.57999999999999996</v>
      </c>
      <c r="AF753" s="833">
        <v>15.93</v>
      </c>
      <c r="AG753" s="833">
        <v>61.1</v>
      </c>
      <c r="AH753" s="833">
        <v>23.7</v>
      </c>
      <c r="AI753" s="833">
        <v>10.37</v>
      </c>
      <c r="AJ753" s="833">
        <v>9</v>
      </c>
      <c r="AK753" s="833">
        <v>9.7900000000000009</v>
      </c>
      <c r="AL753" s="834">
        <v>34460</v>
      </c>
      <c r="AM753" s="835">
        <v>0.2</v>
      </c>
      <c r="AN753" s="833">
        <v>4.07</v>
      </c>
      <c r="AO753" s="836">
        <f t="shared" si="197"/>
        <v>-16.098627747351077</v>
      </c>
      <c r="AP753" s="837">
        <f t="shared" si="198"/>
        <v>7.4914782597160601</v>
      </c>
      <c r="AQ753" s="838">
        <f t="shared" si="199"/>
        <v>308.67829711159771</v>
      </c>
      <c r="AR753" s="704">
        <f>INDEX(Historical!$C$7:$C$1439,MATCH(B753,Historical!$B$7:$B$1446,0))*IF(AH753="n/a",1.03,IF(AH753&lt;0,1.01,IF(AH753&gt;10,1.1,(1+AH753/100))))</f>
        <v>1.5840000000000001</v>
      </c>
      <c r="AS753" s="832">
        <f t="shared" si="200"/>
        <v>1.7424000000000002</v>
      </c>
      <c r="AT753" s="832">
        <f t="shared" si="205"/>
        <v>1.9129809600000003</v>
      </c>
      <c r="AU753" s="832">
        <f t="shared" si="205"/>
        <v>2.1002617959840006</v>
      </c>
      <c r="AV753" s="832">
        <f t="shared" si="205"/>
        <v>2.3058774258108343</v>
      </c>
      <c r="AW753" s="822">
        <f t="shared" si="201"/>
        <v>9.6455201817948364</v>
      </c>
      <c r="AX753" s="839">
        <f t="shared" si="202"/>
        <v>14.448052998494362</v>
      </c>
      <c r="AY753" s="998">
        <v>0.53</v>
      </c>
      <c r="AZ753" s="835">
        <v>14.87</v>
      </c>
      <c r="BA753" s="835">
        <v>-12.13</v>
      </c>
      <c r="BB753" s="835">
        <v>1.8499999999999999</v>
      </c>
      <c r="BC753" s="835">
        <v>-2.0500000000000003</v>
      </c>
      <c r="BD753" s="964"/>
      <c r="BE753" s="666">
        <v>1971</v>
      </c>
      <c r="BF753" s="948" t="e">
        <f>#VALUE!</f>
        <v>#VALUE!</v>
      </c>
      <c r="BG753" s="895">
        <v>8</v>
      </c>
    </row>
    <row r="754" spans="1:59" ht="11.25" customHeight="1" x14ac:dyDescent="0.2">
      <c r="A754" s="537" t="s">
        <v>138</v>
      </c>
      <c r="B754" s="927" t="s">
        <v>139</v>
      </c>
      <c r="C754" s="994" t="s">
        <v>4380</v>
      </c>
      <c r="D754" s="994" t="s">
        <v>4389</v>
      </c>
      <c r="E754" s="794">
        <v>35</v>
      </c>
      <c r="F754" s="526">
        <v>79</v>
      </c>
      <c r="G754" s="526" t="s">
        <v>115</v>
      </c>
      <c r="H754" s="526" t="s">
        <v>115</v>
      </c>
      <c r="I754" s="918">
        <v>31.36</v>
      </c>
      <c r="J754" s="704">
        <f t="shared" si="190"/>
        <v>6.5051020408163271</v>
      </c>
      <c r="K754" s="929">
        <v>0.51</v>
      </c>
      <c r="L754" s="641">
        <v>4</v>
      </c>
      <c r="M754" s="695">
        <f t="shared" si="191"/>
        <v>2.04</v>
      </c>
      <c r="N754" s="923" t="s">
        <v>140</v>
      </c>
      <c r="O754" s="797">
        <v>0.5</v>
      </c>
      <c r="P754" s="917">
        <v>43474</v>
      </c>
      <c r="Q754" s="917">
        <v>43497</v>
      </c>
      <c r="R754" s="695">
        <f t="shared" si="192"/>
        <v>2.0000000000000018</v>
      </c>
      <c r="S754" s="761">
        <f>IF(INDEX(Historical!$D$7:$D$1439,MATCH(B754,Historical!$B$7:$B$1446,0))=0,"n/a",(INDEX(Historical!$C$7:$C$1439,MATCH(B754,Historical!$B$7:$B$1446,0))/INDEX(Historical!$D$7:$D$1439,MATCH(B754,Historical!$B$7:$B$1446,0))-1)*100)</f>
        <v>2.0408163265306145</v>
      </c>
      <c r="T754" s="761">
        <f>IF(INDEX(Historical!$F$7:$F$1432,MATCH(B754,Historical!$B$7:$B$1446,0))=0,"n/a",((INDEX(Historical!$C$7:$C$1439,MATCH(B754,Historical!$B$7:$B$1446,0))/INDEX(Historical!$F$7:$F$1432,MATCH(B754,Historical!$B$7:$B$1446,0)))^(1/3)-1)*100)</f>
        <v>2.0839302540953009</v>
      </c>
      <c r="U754" s="761">
        <f>IF(INDEX(Historical!$H$7:$H$1432,MATCH(B754,Historical!$B$7:$B$1446,0))=0,"n/a",((INDEX(Historical!$C$7:$C$1439,MATCH(B754,Historical!$B$7:$B$1446,0))/INDEX(Historical!$H$7:$H$1432,MATCH(B754,Historical!$B$7:$B$1446,0)))^(1/5)-1)*100)</f>
        <v>2.1295687600135116</v>
      </c>
      <c r="V754" s="761">
        <f>IF(INDEX(Historical!$O$7:$O$1432,MATCH(B754,Historical!$B$7:$B$1446,0))=0,"n/a",((INDEX(Historical!$C$7:$C$1439,MATCH(B754,Historical!$B$7:$B$1446,0))/INDEX(Historical!$O$7:$O$1432,MATCH(B754,Historical!$B$7:$B$1446,0)))^(1/10)-1)*100)</f>
        <v>2.2565182563572872</v>
      </c>
      <c r="W754" s="762">
        <f t="shared" si="193"/>
        <v>0.94374098415285546</v>
      </c>
      <c r="X754" s="763" t="str">
        <f t="shared" si="194"/>
        <v>n/a</v>
      </c>
      <c r="Y754" s="712"/>
      <c r="Z754" s="704">
        <f t="shared" si="195"/>
        <v>73.646209386281598</v>
      </c>
      <c r="AA754" s="937">
        <f t="shared" si="196"/>
        <v>11.321299638989169</v>
      </c>
      <c r="AB754" s="641">
        <v>12</v>
      </c>
      <c r="AC754" s="918">
        <v>2.77</v>
      </c>
      <c r="AD754" s="918">
        <v>2.5099999999999998</v>
      </c>
      <c r="AE754" s="918">
        <v>1.34</v>
      </c>
      <c r="AF754" s="918">
        <v>1.24</v>
      </c>
      <c r="AG754" s="918">
        <v>11.1</v>
      </c>
      <c r="AH754" s="918">
        <v>84.5</v>
      </c>
      <c r="AI754" s="918">
        <v>1.54</v>
      </c>
      <c r="AJ754" s="918">
        <v>-4.3</v>
      </c>
      <c r="AK754" s="918">
        <v>4.51</v>
      </c>
      <c r="AL754" s="930">
        <v>228370</v>
      </c>
      <c r="AM754" s="924">
        <v>6.9999999999999993E-2</v>
      </c>
      <c r="AN754" s="918">
        <v>0.96</v>
      </c>
      <c r="AO754" s="804">
        <f t="shared" si="197"/>
        <v>-2.6866288381593311</v>
      </c>
      <c r="AP754" s="805">
        <f t="shared" si="198"/>
        <v>8.6346708008298378</v>
      </c>
      <c r="AQ754" s="938">
        <f t="shared" si="199"/>
        <v>-21.010798059069224</v>
      </c>
      <c r="AR754" s="704">
        <f>INDEX(Historical!$C$7:$C$1439,MATCH(B754,Historical!$B$7:$B$1446,0))*IF(AH754="n/a",1.03,IF(AH754&lt;0,1.01,IF(AH754&gt;10,1.1,(1+AH754/100))))</f>
        <v>2.2000000000000002</v>
      </c>
      <c r="AS754" s="937">
        <f t="shared" si="200"/>
        <v>2.2338800000000005</v>
      </c>
      <c r="AT754" s="937">
        <f t="shared" si="205"/>
        <v>2.3346279880000003</v>
      </c>
      <c r="AU754" s="937">
        <f t="shared" si="205"/>
        <v>2.4399197102587999</v>
      </c>
      <c r="AV754" s="937">
        <f t="shared" si="205"/>
        <v>2.5499600891914715</v>
      </c>
      <c r="AW754" s="704">
        <f t="shared" si="201"/>
        <v>11.758387787450271</v>
      </c>
      <c r="AX754" s="812">
        <f t="shared" si="202"/>
        <v>37.494859016104179</v>
      </c>
      <c r="AY754" s="997">
        <v>0.56000000000000005</v>
      </c>
      <c r="AZ754" s="924">
        <v>17.010000000000002</v>
      </c>
      <c r="BA754" s="924">
        <v>-13.819999999999999</v>
      </c>
      <c r="BB754" s="924">
        <v>3</v>
      </c>
      <c r="BC754" s="924">
        <v>0.13999999999999999</v>
      </c>
      <c r="BE754" s="666">
        <v>1985</v>
      </c>
      <c r="BF754" s="948" t="e">
        <f>#VALUE!</f>
        <v>#VALUE!</v>
      </c>
      <c r="BG754" s="933">
        <v>3.8</v>
      </c>
    </row>
    <row r="755" spans="1:59" ht="11.25" customHeight="1" x14ac:dyDescent="0.2">
      <c r="A755" s="611" t="s">
        <v>1722</v>
      </c>
      <c r="B755" s="927" t="s">
        <v>1723</v>
      </c>
      <c r="C755" s="994" t="s">
        <v>108</v>
      </c>
      <c r="D755" s="994" t="s">
        <v>4368</v>
      </c>
      <c r="E755" s="794">
        <v>9</v>
      </c>
      <c r="F755" s="526">
        <v>382</v>
      </c>
      <c r="G755" s="526" t="s">
        <v>106</v>
      </c>
      <c r="H755" s="526" t="s">
        <v>106</v>
      </c>
      <c r="I755" s="926">
        <v>26.91</v>
      </c>
      <c r="J755" s="704">
        <f t="shared" si="190"/>
        <v>3.2701597918989225</v>
      </c>
      <c r="K755" s="929">
        <v>0.22</v>
      </c>
      <c r="L755" s="641">
        <v>4</v>
      </c>
      <c r="M755" s="695">
        <f t="shared" si="191"/>
        <v>0.88</v>
      </c>
      <c r="N755" s="923" t="s">
        <v>435</v>
      </c>
      <c r="O755" s="797">
        <v>0.2</v>
      </c>
      <c r="P755" s="917">
        <v>43320</v>
      </c>
      <c r="Q755" s="917">
        <v>43335</v>
      </c>
      <c r="R755" s="695">
        <f t="shared" si="192"/>
        <v>9.9999999999999947</v>
      </c>
      <c r="S755" s="761">
        <f>IF(INDEX(Historical!$D$7:$D$1439,MATCH(B755,Historical!$B$7:$B$1446,0))=0,"n/a",(INDEX(Historical!$C$7:$C$1439,MATCH(B755,Historical!$B$7:$B$1446,0))/INDEX(Historical!$D$7:$D$1439,MATCH(B755,Historical!$B$7:$B$1446,0))-1)*100)</f>
        <v>4.9999999999999822</v>
      </c>
      <c r="T755" s="761">
        <f>IF(INDEX(Historical!$F$7:$F$1432,MATCH(B755,Historical!$B$7:$B$1446,0))=0,"n/a",((INDEX(Historical!$C$7:$C$1439,MATCH(B755,Historical!$B$7:$B$1446,0))/INDEX(Historical!$F$7:$F$1432,MATCH(B755,Historical!$B$7:$B$1446,0)))^(1/3)-1)*100)</f>
        <v>8.3706762661827092</v>
      </c>
      <c r="U755" s="761">
        <f>IF(INDEX(Historical!$H$7:$H$1432,MATCH(B755,Historical!$B$7:$B$1446,0))=0,"n/a",((INDEX(Historical!$C$7:$C$1439,MATCH(B755,Historical!$B$7:$B$1446,0))/INDEX(Historical!$H$7:$H$1432,MATCH(B755,Historical!$B$7:$B$1446,0)))^(1/5)-1)*100)</f>
        <v>10.066508085209659</v>
      </c>
      <c r="V755" s="761" t="str">
        <f>IF(INDEX(Historical!$O$7:$O$1432,MATCH(B755,Historical!$B$7:$B$1446,0))=0,"n/a",((INDEX(Historical!$C$7:$C$1439,MATCH(B755,Historical!$B$7:$B$1446,0))/INDEX(Historical!$O$7:$O$1432,MATCH(B755,Historical!$B$7:$B$1446,0)))^(1/10)-1)*100)</f>
        <v>n/a</v>
      </c>
      <c r="W755" s="762" t="str">
        <f t="shared" si="193"/>
        <v>n/a</v>
      </c>
      <c r="X755" s="763">
        <f t="shared" si="194"/>
        <v>1.5486935515707168</v>
      </c>
      <c r="Y755" s="719"/>
      <c r="Z755" s="704">
        <f t="shared" si="195"/>
        <v>43.137254901960787</v>
      </c>
      <c r="AA755" s="937">
        <f t="shared" si="196"/>
        <v>13.191176470588236</v>
      </c>
      <c r="AB755" s="641">
        <v>12</v>
      </c>
      <c r="AC755" s="918">
        <v>2.04</v>
      </c>
      <c r="AD755" s="918">
        <v>3.31</v>
      </c>
      <c r="AE755" s="918">
        <v>3.59</v>
      </c>
      <c r="AF755" s="918">
        <v>1.05</v>
      </c>
      <c r="AG755" s="918">
        <v>8.2000000000000011</v>
      </c>
      <c r="AH755" s="918">
        <v>14.099999999999998</v>
      </c>
      <c r="AI755" s="918">
        <v>4.55</v>
      </c>
      <c r="AJ755" s="918">
        <v>6.5</v>
      </c>
      <c r="AK755" s="918">
        <v>4</v>
      </c>
      <c r="AL755" s="930">
        <v>262.91000000000003</v>
      </c>
      <c r="AM755" s="924">
        <v>4.9000000000000004</v>
      </c>
      <c r="AN755" s="918">
        <v>0</v>
      </c>
      <c r="AO755" s="804">
        <f t="shared" si="197"/>
        <v>0.14549140652034609</v>
      </c>
      <c r="AP755" s="805">
        <f t="shared" si="198"/>
        <v>13.336667877108582</v>
      </c>
      <c r="AQ755" s="938">
        <f t="shared" si="199"/>
        <v>-21.540568744470391</v>
      </c>
      <c r="AR755" s="704">
        <f>INDEX(Historical!$C$7:$C$1439,MATCH(B755,Historical!$B$7:$B$1446,0))*IF(AH755="n/a",1.03,IF(AH755&lt;0,1.01,IF(AH755&gt;10,1.1,(1+AH755/100))))</f>
        <v>0.92400000000000004</v>
      </c>
      <c r="AS755" s="937">
        <f t="shared" si="200"/>
        <v>0.96604200000000018</v>
      </c>
      <c r="AT755" s="937">
        <f t="shared" si="205"/>
        <v>1.0046836800000003</v>
      </c>
      <c r="AU755" s="937">
        <f t="shared" si="205"/>
        <v>1.0448710272000004</v>
      </c>
      <c r="AV755" s="937">
        <f t="shared" si="205"/>
        <v>1.0866658682880004</v>
      </c>
      <c r="AW755" s="704">
        <f t="shared" si="201"/>
        <v>5.0262625754880013</v>
      </c>
      <c r="AX755" s="812">
        <f t="shared" si="202"/>
        <v>18.6780474748718</v>
      </c>
      <c r="AY755" s="997">
        <v>0.4</v>
      </c>
      <c r="AZ755" s="924">
        <v>8.61</v>
      </c>
      <c r="BA755" s="924">
        <v>-14.89</v>
      </c>
      <c r="BB755" s="924">
        <v>-1.8399999999999999</v>
      </c>
      <c r="BC755" s="924">
        <v>-5.5</v>
      </c>
      <c r="BE755" s="666">
        <v>2010</v>
      </c>
      <c r="BF755" s="948" t="e">
        <f>#VALUE!</f>
        <v>#VALUE!</v>
      </c>
      <c r="BG755" s="933">
        <v>0.89999999999999991</v>
      </c>
    </row>
    <row r="756" spans="1:59" ht="11.25" customHeight="1" x14ac:dyDescent="0.2">
      <c r="A756" s="630" t="s">
        <v>1736</v>
      </c>
      <c r="B756" s="927" t="s">
        <v>1737</v>
      </c>
      <c r="C756" s="994" t="s">
        <v>108</v>
      </c>
      <c r="D756" s="994" t="s">
        <v>4376</v>
      </c>
      <c r="E756" s="794">
        <v>6</v>
      </c>
      <c r="F756" s="526">
        <v>748</v>
      </c>
      <c r="G756" s="526" t="s">
        <v>106</v>
      </c>
      <c r="H756" s="526" t="s">
        <v>106</v>
      </c>
      <c r="I756" s="926">
        <v>39.29</v>
      </c>
      <c r="J756" s="704">
        <f t="shared" si="190"/>
        <v>1.934334436243319</v>
      </c>
      <c r="K756" s="929">
        <v>0.19</v>
      </c>
      <c r="L756" s="641">
        <v>4</v>
      </c>
      <c r="M756" s="695">
        <f t="shared" si="191"/>
        <v>0.76</v>
      </c>
      <c r="N756" s="923" t="s">
        <v>320</v>
      </c>
      <c r="O756" s="797">
        <v>0.17</v>
      </c>
      <c r="P756" s="917">
        <v>43447</v>
      </c>
      <c r="Q756" s="917">
        <v>43462</v>
      </c>
      <c r="R756" s="695">
        <f t="shared" si="192"/>
        <v>11.764705882352935</v>
      </c>
      <c r="S756" s="761">
        <f>IF(INDEX(Historical!$D$7:$D$1439,MATCH(B756,Historical!$B$7:$B$1446,0))=0,"n/a",(INDEX(Historical!$C$7:$C$1439,MATCH(B756,Historical!$B$7:$B$1446,0))/INDEX(Historical!$D$7:$D$1439,MATCH(B756,Historical!$B$7:$B$1446,0))-1)*100)</f>
        <v>6.0606060606060552</v>
      </c>
      <c r="T756" s="761">
        <f>IF(INDEX(Historical!$F$7:$F$1432,MATCH(B756,Historical!$B$7:$B$1446,0))=0,"n/a",((INDEX(Historical!$C$7:$C$1439,MATCH(B756,Historical!$B$7:$B$1446,0))/INDEX(Historical!$F$7:$F$1432,MATCH(B756,Historical!$B$7:$B$1446,0)))^(1/3)-1)*100)</f>
        <v>10.415886963424924</v>
      </c>
      <c r="U756" s="761">
        <f>IF(INDEX(Historical!$H$7:$H$1432,MATCH(B756,Historical!$B$7:$B$1446,0))=0,"n/a",((INDEX(Historical!$C$7:$C$1439,MATCH(B756,Historical!$B$7:$B$1446,0))/INDEX(Historical!$H$7:$H$1432,MATCH(B756,Historical!$B$7:$B$1446,0)))^(1/5)-1)*100)</f>
        <v>10.756634324828983</v>
      </c>
      <c r="V756" s="761">
        <f>IF(INDEX(Historical!$O$7:$O$1432,MATCH(B756,Historical!$B$7:$B$1446,0))=0,"n/a",((INDEX(Historical!$C$7:$C$1439,MATCH(B756,Historical!$B$7:$B$1446,0))/INDEX(Historical!$O$7:$O$1432,MATCH(B756,Historical!$B$7:$B$1446,0)))^(1/10)-1)*100)</f>
        <v>3.017135486046052</v>
      </c>
      <c r="W756" s="762">
        <f t="shared" si="193"/>
        <v>3.5651810714425438</v>
      </c>
      <c r="X756" s="763">
        <f t="shared" si="194"/>
        <v>1.265486391156351</v>
      </c>
      <c r="Y756" s="718"/>
      <c r="Z756" s="704">
        <f t="shared" si="195"/>
        <v>30.039525691699609</v>
      </c>
      <c r="AA756" s="937">
        <f t="shared" si="196"/>
        <v>15.529644268774705</v>
      </c>
      <c r="AB756" s="641">
        <v>12</v>
      </c>
      <c r="AC756" s="918">
        <v>2.5299999999999998</v>
      </c>
      <c r="AD756" s="918">
        <v>2.2200000000000002</v>
      </c>
      <c r="AE756" s="918">
        <v>5.48</v>
      </c>
      <c r="AF756" s="918">
        <v>1.44</v>
      </c>
      <c r="AG756" s="918">
        <v>10.299999999999999</v>
      </c>
      <c r="AH756" s="918">
        <v>23.200000000000003</v>
      </c>
      <c r="AI756" s="918">
        <v>6.43</v>
      </c>
      <c r="AJ756" s="918">
        <v>8.5</v>
      </c>
      <c r="AK756" s="918">
        <v>7.0000000000000009</v>
      </c>
      <c r="AL756" s="930">
        <v>1250</v>
      </c>
      <c r="AM756" s="924">
        <v>0.89999999999999991</v>
      </c>
      <c r="AN756" s="918">
        <v>7.0000000000000007E-2</v>
      </c>
      <c r="AO756" s="804">
        <f t="shared" si="197"/>
        <v>-2.8386755077024031</v>
      </c>
      <c r="AP756" s="805">
        <f t="shared" si="198"/>
        <v>12.690968761072302</v>
      </c>
      <c r="AQ756" s="938">
        <f t="shared" si="199"/>
        <v>-0.30560531295749094</v>
      </c>
      <c r="AR756" s="704">
        <f>INDEX(Historical!$C$7:$C$1439,MATCH(B756,Historical!$B$7:$B$1446,0))*IF(AH756="n/a",1.03,IF(AH756&lt;0,1.01,IF(AH756&gt;10,1.1,(1+AH756/100))))</f>
        <v>0.77</v>
      </c>
      <c r="AS756" s="937">
        <f t="shared" si="200"/>
        <v>0.81951099999999999</v>
      </c>
      <c r="AT756" s="937">
        <f t="shared" si="205"/>
        <v>0.87687677000000008</v>
      </c>
      <c r="AU756" s="937">
        <f t="shared" si="205"/>
        <v>0.93825814390000017</v>
      </c>
      <c r="AV756" s="937">
        <f t="shared" si="205"/>
        <v>1.0039362139730001</v>
      </c>
      <c r="AW756" s="704">
        <f t="shared" si="201"/>
        <v>4.4085821278730002</v>
      </c>
      <c r="AX756" s="812">
        <f t="shared" si="202"/>
        <v>11.220621348620515</v>
      </c>
      <c r="AY756" s="997">
        <v>0.87</v>
      </c>
      <c r="AZ756" s="924">
        <v>26.55</v>
      </c>
      <c r="BA756" s="924">
        <v>-3.2</v>
      </c>
      <c r="BB756" s="924">
        <v>2.39</v>
      </c>
      <c r="BC756" s="924">
        <v>4.5900000000000007</v>
      </c>
      <c r="BE756" s="666">
        <v>2014</v>
      </c>
      <c r="BF756" s="948" t="e">
        <f>#VALUE!</f>
        <v>#VALUE!</v>
      </c>
      <c r="BG756" s="933">
        <v>1.2</v>
      </c>
    </row>
    <row r="757" spans="1:59" ht="11.25" customHeight="1" x14ac:dyDescent="0.2">
      <c r="A757" s="611" t="s">
        <v>1711</v>
      </c>
      <c r="B757" s="927" t="s">
        <v>1712</v>
      </c>
      <c r="C757" s="994" t="s">
        <v>4356</v>
      </c>
      <c r="D757" s="994" t="s">
        <v>4357</v>
      </c>
      <c r="E757" s="794">
        <v>10</v>
      </c>
      <c r="F757" s="526">
        <v>348</v>
      </c>
      <c r="G757" s="526" t="s">
        <v>37</v>
      </c>
      <c r="H757" s="526" t="s">
        <v>115</v>
      </c>
      <c r="I757" s="926">
        <v>52.88</v>
      </c>
      <c r="J757" s="704">
        <f t="shared" si="190"/>
        <v>5.1059001512859306</v>
      </c>
      <c r="K757" s="929">
        <v>0.67500000000000004</v>
      </c>
      <c r="L757" s="641">
        <v>4</v>
      </c>
      <c r="M757" s="695">
        <f t="shared" si="191"/>
        <v>2.7</v>
      </c>
      <c r="N757" s="923" t="s">
        <v>320</v>
      </c>
      <c r="O757" s="797">
        <v>0.65500000000000003</v>
      </c>
      <c r="P757" s="917">
        <v>43538</v>
      </c>
      <c r="Q757" s="917">
        <v>43553</v>
      </c>
      <c r="R757" s="695">
        <f t="shared" si="192"/>
        <v>3.0534351145038197</v>
      </c>
      <c r="S757" s="761">
        <f>IF(INDEX(Historical!$D$7:$D$1439,MATCH(B757,Historical!$B$7:$B$1446,0))=0,"n/a",(INDEX(Historical!$C$7:$C$1439,MATCH(B757,Historical!$B$7:$B$1446,0))/INDEX(Historical!$D$7:$D$1439,MATCH(B757,Historical!$B$7:$B$1446,0))-1)*100)</f>
        <v>4.8000000000000043</v>
      </c>
      <c r="T757" s="761">
        <f>IF(INDEX(Historical!$F$7:$F$1432,MATCH(B757,Historical!$B$7:$B$1446,0))=0,"n/a",((INDEX(Historical!$C$7:$C$1439,MATCH(B757,Historical!$B$7:$B$1446,0))/INDEX(Historical!$F$7:$F$1432,MATCH(B757,Historical!$B$7:$B$1446,0)))^(1/3)-1)*100)</f>
        <v>5.0503775006565998</v>
      </c>
      <c r="U757" s="761">
        <f>IF(INDEX(Historical!$H$7:$H$1432,MATCH(B757,Historical!$B$7:$B$1446,0))=0,"n/a",((INDEX(Historical!$C$7:$C$1439,MATCH(B757,Historical!$B$7:$B$1446,0))/INDEX(Historical!$H$7:$H$1432,MATCH(B757,Historical!$B$7:$B$1446,0)))^(1/5)-1)*100)</f>
        <v>5.5490330752731909</v>
      </c>
      <c r="V757" s="761">
        <f>IF(INDEX(Historical!$O$7:$O$1432,MATCH(B757,Historical!$B$7:$B$1446,0))=0,"n/a",((INDEX(Historical!$C$7:$C$1439,MATCH(B757,Historical!$B$7:$B$1446,0))/INDEX(Historical!$O$7:$O$1432,MATCH(B757,Historical!$B$7:$B$1446,0)))^(1/10)-1)*100)</f>
        <v>4.669300143315569</v>
      </c>
      <c r="W757" s="762">
        <f t="shared" si="193"/>
        <v>1.1884078780450689</v>
      </c>
      <c r="X757" s="763" t="str">
        <f t="shared" si="194"/>
        <v>n/a</v>
      </c>
      <c r="Y757" s="713"/>
      <c r="Z757" s="704">
        <f t="shared" si="195"/>
        <v>284.21052631578954</v>
      </c>
      <c r="AA757" s="937">
        <f t="shared" si="196"/>
        <v>55.663157894736848</v>
      </c>
      <c r="AB757" s="641">
        <v>12</v>
      </c>
      <c r="AC757" s="918">
        <v>0.95</v>
      </c>
      <c r="AD757" s="918">
        <v>9.5500000000000007</v>
      </c>
      <c r="AE757" s="918">
        <v>5.09</v>
      </c>
      <c r="AF757" s="920" t="s">
        <v>137</v>
      </c>
      <c r="AG757" s="920">
        <v>-149.19999999999999</v>
      </c>
      <c r="AH757" s="918">
        <v>3.8</v>
      </c>
      <c r="AI757" s="918">
        <v>44.09</v>
      </c>
      <c r="AJ757" s="918">
        <v>-11.1</v>
      </c>
      <c r="AK757" s="918">
        <v>5.84</v>
      </c>
      <c r="AL757" s="930">
        <v>3260</v>
      </c>
      <c r="AM757" s="924">
        <v>0.4</v>
      </c>
      <c r="AN757" s="921" t="s">
        <v>137</v>
      </c>
      <c r="AO757" s="804">
        <f t="shared" si="197"/>
        <v>-45.008224668177725</v>
      </c>
      <c r="AP757" s="805">
        <f t="shared" si="198"/>
        <v>10.654933226559121</v>
      </c>
      <c r="AQ757" s="938" t="str">
        <f t="shared" si="199"/>
        <v>n/a</v>
      </c>
      <c r="AR757" s="704">
        <f>INDEX(Historical!$C$7:$C$1439,MATCH(B757,Historical!$B$7:$B$1446,0))*IF(AH757="n/a",1.03,IF(AH757&lt;0,1.01,IF(AH757&gt;10,1.1,(1+AH757/100))))</f>
        <v>2.71956</v>
      </c>
      <c r="AS757" s="937">
        <f t="shared" si="200"/>
        <v>2.9915160000000003</v>
      </c>
      <c r="AT757" s="937">
        <f t="shared" si="205"/>
        <v>3.1662205344000003</v>
      </c>
      <c r="AU757" s="937">
        <f t="shared" si="205"/>
        <v>3.3511278136089602</v>
      </c>
      <c r="AV757" s="937">
        <f t="shared" si="205"/>
        <v>3.5468336779237233</v>
      </c>
      <c r="AW757" s="704">
        <f t="shared" si="201"/>
        <v>15.775258025932684</v>
      </c>
      <c r="AX757" s="812">
        <f t="shared" si="202"/>
        <v>29.832182348586773</v>
      </c>
      <c r="AY757" s="997">
        <v>0.86</v>
      </c>
      <c r="AZ757" s="924">
        <v>21.73</v>
      </c>
      <c r="BA757" s="924">
        <v>-19.27</v>
      </c>
      <c r="BB757" s="924">
        <v>3.53</v>
      </c>
      <c r="BC757" s="924">
        <v>-4.24</v>
      </c>
      <c r="BE757" s="666">
        <v>2010</v>
      </c>
      <c r="BF757" s="948" t="e">
        <f>#VALUE!</f>
        <v>#VALUE!</v>
      </c>
      <c r="BG757" s="933">
        <v>1.3</v>
      </c>
    </row>
    <row r="758" spans="1:59" ht="11.25" customHeight="1" x14ac:dyDescent="0.2">
      <c r="A758" s="537" t="s">
        <v>355</v>
      </c>
      <c r="B758" s="927" t="s">
        <v>356</v>
      </c>
      <c r="C758" s="994" t="s">
        <v>4380</v>
      </c>
      <c r="D758" s="994" t="s">
        <v>4409</v>
      </c>
      <c r="E758" s="794">
        <v>45</v>
      </c>
      <c r="F758" s="526">
        <v>52</v>
      </c>
      <c r="G758" s="526" t="s">
        <v>37</v>
      </c>
      <c r="H758" s="526" t="s">
        <v>37</v>
      </c>
      <c r="I758" s="918">
        <v>30.73</v>
      </c>
      <c r="J758" s="704">
        <f t="shared" si="190"/>
        <v>2.1477383664171823</v>
      </c>
      <c r="K758" s="929">
        <v>0.16500000000000001</v>
      </c>
      <c r="L758" s="641">
        <v>4</v>
      </c>
      <c r="M758" s="695">
        <f t="shared" si="191"/>
        <v>0.66</v>
      </c>
      <c r="N758" s="923" t="s">
        <v>152</v>
      </c>
      <c r="O758" s="797">
        <v>0.16</v>
      </c>
      <c r="P758" s="917">
        <v>43538</v>
      </c>
      <c r="Q758" s="917">
        <v>43553</v>
      </c>
      <c r="R758" s="695">
        <f t="shared" si="192"/>
        <v>3.1250000000000027</v>
      </c>
      <c r="S758" s="761">
        <f>IF(INDEX(Historical!$D$7:$D$1439,MATCH(B758,Historical!$B$7:$B$1446,0))=0,"n/a",(INDEX(Historical!$C$7:$C$1439,MATCH(B758,Historical!$B$7:$B$1446,0))/INDEX(Historical!$D$7:$D$1439,MATCH(B758,Historical!$B$7:$B$1446,0))-1)*100)</f>
        <v>3.2258064516129004</v>
      </c>
      <c r="T758" s="761">
        <f>IF(INDEX(Historical!$F$7:$F$1432,MATCH(B758,Historical!$B$7:$B$1446,0))=0,"n/a",((INDEX(Historical!$C$7:$C$1439,MATCH(B758,Historical!$B$7:$B$1446,0))/INDEX(Historical!$F$7:$F$1432,MATCH(B758,Historical!$B$7:$B$1446,0)))^(1/3)-1)*100)</f>
        <v>4.3038381993584451</v>
      </c>
      <c r="U758" s="761">
        <f>IF(INDEX(Historical!$H$7:$H$1432,MATCH(B758,Historical!$B$7:$B$1446,0))=0,"n/a",((INDEX(Historical!$C$7:$C$1439,MATCH(B758,Historical!$B$7:$B$1446,0))/INDEX(Historical!$H$7:$H$1432,MATCH(B758,Historical!$B$7:$B$1446,0)))^(1/5)-1)*100)</f>
        <v>4.6458378616732965</v>
      </c>
      <c r="V758" s="761">
        <f>IF(INDEX(Historical!$O$7:$O$1432,MATCH(B758,Historical!$B$7:$B$1446,0))=0,"n/a",((INDEX(Historical!$C$7:$C$1439,MATCH(B758,Historical!$B$7:$B$1446,0))/INDEX(Historical!$O$7:$O$1432,MATCH(B758,Historical!$B$7:$B$1446,0)))^(1/10)-1)*100)</f>
        <v>4.5537494162228631</v>
      </c>
      <c r="W758" s="762">
        <f t="shared" si="193"/>
        <v>1.0202225544344548</v>
      </c>
      <c r="X758" s="763" t="str">
        <f t="shared" si="194"/>
        <v>n/a</v>
      </c>
      <c r="Y758" s="927"/>
      <c r="Z758" s="704">
        <f t="shared" si="195"/>
        <v>63.46153846153846</v>
      </c>
      <c r="AA758" s="937">
        <f t="shared" si="196"/>
        <v>29.548076923076923</v>
      </c>
      <c r="AB758" s="641">
        <v>12</v>
      </c>
      <c r="AC758" s="918">
        <v>1.04</v>
      </c>
      <c r="AD758" s="918" t="s">
        <v>137</v>
      </c>
      <c r="AE758" s="918">
        <v>0.65</v>
      </c>
      <c r="AF758" s="918">
        <v>0.75</v>
      </c>
      <c r="AG758" s="918">
        <v>3</v>
      </c>
      <c r="AH758" s="920">
        <v>167.2</v>
      </c>
      <c r="AI758" s="920">
        <v>25.55</v>
      </c>
      <c r="AJ758" s="918">
        <v>-4.3</v>
      </c>
      <c r="AK758" s="918" t="s">
        <v>137</v>
      </c>
      <c r="AL758" s="930">
        <v>3320</v>
      </c>
      <c r="AM758" s="924">
        <v>0.6</v>
      </c>
      <c r="AN758" s="918">
        <v>0.53</v>
      </c>
      <c r="AO758" s="804">
        <f t="shared" si="197"/>
        <v>-22.754500694986444</v>
      </c>
      <c r="AP758" s="805">
        <f t="shared" si="198"/>
        <v>6.7935762280904788</v>
      </c>
      <c r="AQ758" s="938">
        <f t="shared" si="199"/>
        <v>-0.75606328667240374</v>
      </c>
      <c r="AR758" s="704">
        <f>INDEX(Historical!$C$7:$C$1439,MATCH(B758,Historical!$B$7:$B$1446,0))*IF(AH758="n/a",1.03,IF(AH758&lt;0,1.01,IF(AH758&gt;10,1.1,(1+AH758/100))))</f>
        <v>0.70400000000000007</v>
      </c>
      <c r="AS758" s="937">
        <f t="shared" si="200"/>
        <v>0.77440000000000009</v>
      </c>
      <c r="AT758" s="937">
        <f t="shared" si="205"/>
        <v>0.79763200000000012</v>
      </c>
      <c r="AU758" s="937">
        <f t="shared" si="205"/>
        <v>0.82156096000000012</v>
      </c>
      <c r="AV758" s="937">
        <f t="shared" si="205"/>
        <v>0.84620778880000014</v>
      </c>
      <c r="AW758" s="704">
        <f t="shared" si="201"/>
        <v>3.9438007488000006</v>
      </c>
      <c r="AX758" s="812">
        <f t="shared" si="202"/>
        <v>12.833715420761473</v>
      </c>
      <c r="AY758" s="997">
        <v>1.02</v>
      </c>
      <c r="AZ758" s="924">
        <v>28.07</v>
      </c>
      <c r="BA758" s="924">
        <v>-17.59</v>
      </c>
      <c r="BB758" s="924">
        <v>-9.24</v>
      </c>
      <c r="BC758" s="924">
        <v>-2.64</v>
      </c>
      <c r="BE758" s="666">
        <v>1975</v>
      </c>
      <c r="BF758" s="948" t="e">
        <f>#VALUE!</f>
        <v>#VALUE!</v>
      </c>
      <c r="BG758" s="933">
        <v>1.4000000000000001</v>
      </c>
    </row>
    <row r="759" spans="1:59" ht="11.25" customHeight="1" x14ac:dyDescent="0.2">
      <c r="A759" s="537" t="s">
        <v>1715</v>
      </c>
      <c r="B759" s="927" t="s">
        <v>1716</v>
      </c>
      <c r="C759" s="994" t="s">
        <v>4227</v>
      </c>
      <c r="D759" s="994" t="s">
        <v>4375</v>
      </c>
      <c r="E759" s="794">
        <v>6</v>
      </c>
      <c r="F759" s="526">
        <v>719</v>
      </c>
      <c r="G759" s="526" t="s">
        <v>106</v>
      </c>
      <c r="H759" s="526" t="s">
        <v>106</v>
      </c>
      <c r="I759" s="926">
        <v>80.75</v>
      </c>
      <c r="J759" s="704">
        <f t="shared" si="190"/>
        <v>2.1795665634674921</v>
      </c>
      <c r="K759" s="929">
        <v>0.44</v>
      </c>
      <c r="L759" s="641">
        <v>4</v>
      </c>
      <c r="M759" s="695">
        <f t="shared" si="191"/>
        <v>1.76</v>
      </c>
      <c r="N759" s="923" t="s">
        <v>228</v>
      </c>
      <c r="O759" s="797">
        <v>0.4</v>
      </c>
      <c r="P759" s="660">
        <v>43244</v>
      </c>
      <c r="Q759" s="660">
        <v>43259</v>
      </c>
      <c r="R759" s="695">
        <f t="shared" si="192"/>
        <v>9.9999999999999947</v>
      </c>
      <c r="S759" s="761">
        <f>IF(INDEX(Historical!$D$7:$D$1439,MATCH(B759,Historical!$B$7:$B$1446,0))=0,"n/a",(INDEX(Historical!$C$7:$C$1439,MATCH(B759,Historical!$B$7:$B$1446,0))/INDEX(Historical!$D$7:$D$1439,MATCH(B759,Historical!$B$7:$B$1446,0))-1)*100)</f>
        <v>9.5541401273885107</v>
      </c>
      <c r="T759" s="761">
        <f>IF(INDEX(Historical!$F$7:$F$1432,MATCH(B759,Historical!$B$7:$B$1446,0))=0,"n/a",((INDEX(Historical!$C$7:$C$1439,MATCH(B759,Historical!$B$7:$B$1446,0))/INDEX(Historical!$F$7:$F$1432,MATCH(B759,Historical!$B$7:$B$1446,0)))^(1/3)-1)*100)</f>
        <v>10.3501240610526</v>
      </c>
      <c r="U759" s="761">
        <f>IF(INDEX(Historical!$H$7:$H$1432,MATCH(B759,Historical!$B$7:$B$1446,0))=0,"n/a",((INDEX(Historical!$C$7:$C$1439,MATCH(B759,Historical!$B$7:$B$1446,0))/INDEX(Historical!$H$7:$H$1432,MATCH(B759,Historical!$B$7:$B$1446,0)))^(1/5)-1)*100)</f>
        <v>12.370274760425982</v>
      </c>
      <c r="V759" s="761">
        <f>IF(INDEX(Historical!$O$7:$O$1432,MATCH(B759,Historical!$B$7:$B$1446,0))=0,"n/a",((INDEX(Historical!$C$7:$C$1439,MATCH(B759,Historical!$B$7:$B$1446,0))/INDEX(Historical!$O$7:$O$1432,MATCH(B759,Historical!$B$7:$B$1446,0)))^(1/10)-1)*100)</f>
        <v>11.483358943118983</v>
      </c>
      <c r="W759" s="762">
        <f t="shared" si="193"/>
        <v>1.0772348771557345</v>
      </c>
      <c r="X759" s="763">
        <f t="shared" si="194"/>
        <v>0.46157741643380529</v>
      </c>
      <c r="Y759" s="928" t="s">
        <v>1717</v>
      </c>
      <c r="Z759" s="704">
        <f t="shared" si="195"/>
        <v>20.512820512820511</v>
      </c>
      <c r="AA759" s="937">
        <f t="shared" si="196"/>
        <v>9.4114219114219111</v>
      </c>
      <c r="AB759" s="641">
        <v>9</v>
      </c>
      <c r="AC759" s="918">
        <v>8.58</v>
      </c>
      <c r="AD759" s="918">
        <v>0.9</v>
      </c>
      <c r="AE759" s="918">
        <v>2.0299999999999998</v>
      </c>
      <c r="AF759" s="918">
        <v>2.7</v>
      </c>
      <c r="AG759" s="918">
        <v>28.799999999999997</v>
      </c>
      <c r="AH759" s="918">
        <v>107.5</v>
      </c>
      <c r="AI759" s="918">
        <v>10.92</v>
      </c>
      <c r="AJ759" s="918">
        <v>26.8</v>
      </c>
      <c r="AK759" s="918">
        <v>10.4</v>
      </c>
      <c r="AL759" s="930">
        <v>28090</v>
      </c>
      <c r="AM759" s="924">
        <v>0.2</v>
      </c>
      <c r="AN759" s="918">
        <v>0.39</v>
      </c>
      <c r="AO759" s="804">
        <f t="shared" si="197"/>
        <v>5.1384194124715634</v>
      </c>
      <c r="AP759" s="805">
        <f t="shared" si="198"/>
        <v>14.549841323893475</v>
      </c>
      <c r="AQ759" s="938">
        <f t="shared" si="199"/>
        <v>6.271850899973952</v>
      </c>
      <c r="AR759" s="704">
        <f>INDEX(Historical!$C$7:$C$1439,MATCH(B759,Historical!$B$7:$B$1446,0))*IF(AH759="n/a",1.03,IF(AH759&lt;0,1.01,IF(AH759&gt;10,1.1,(1+AH759/100))))</f>
        <v>1.8920000000000001</v>
      </c>
      <c r="AS759" s="937">
        <f t="shared" si="200"/>
        <v>2.0812000000000004</v>
      </c>
      <c r="AT759" s="937">
        <f t="shared" si="205"/>
        <v>2.2893200000000005</v>
      </c>
      <c r="AU759" s="937">
        <f t="shared" si="205"/>
        <v>2.5182520000000008</v>
      </c>
      <c r="AV759" s="937">
        <f t="shared" si="205"/>
        <v>2.7700772000000011</v>
      </c>
      <c r="AW759" s="704">
        <f t="shared" si="201"/>
        <v>11.550849200000002</v>
      </c>
      <c r="AX759" s="812">
        <f t="shared" si="202"/>
        <v>14.304457213622292</v>
      </c>
      <c r="AY759" s="997">
        <v>1.03</v>
      </c>
      <c r="AZ759" s="924">
        <v>15.620000000000001</v>
      </c>
      <c r="BA759" s="924">
        <v>-21.33</v>
      </c>
      <c r="BB759" s="924">
        <v>-1.01</v>
      </c>
      <c r="BC759" s="924">
        <v>-3.9899999999999998</v>
      </c>
      <c r="BE759" s="666">
        <v>2013</v>
      </c>
      <c r="BF759" s="948" t="e">
        <f>#VALUE!</f>
        <v>#VALUE!</v>
      </c>
      <c r="BG759" s="933">
        <v>14.799999999999999</v>
      </c>
    </row>
    <row r="760" spans="1:59" ht="11.25" customHeight="1" x14ac:dyDescent="0.2">
      <c r="A760" s="630" t="s">
        <v>1718</v>
      </c>
      <c r="B760" s="927" t="s">
        <v>1719</v>
      </c>
      <c r="C760" s="994" t="s">
        <v>112</v>
      </c>
      <c r="D760" s="994" t="s">
        <v>213</v>
      </c>
      <c r="E760" s="794">
        <v>7</v>
      </c>
      <c r="F760" s="526">
        <v>673</v>
      </c>
      <c r="G760" s="526" t="s">
        <v>106</v>
      </c>
      <c r="H760" s="526" t="s">
        <v>106</v>
      </c>
      <c r="I760" s="926">
        <v>32.130000000000003</v>
      </c>
      <c r="J760" s="704">
        <f t="shared" si="190"/>
        <v>1.3694366635543105</v>
      </c>
      <c r="K760" s="929">
        <v>0.11</v>
      </c>
      <c r="L760" s="641">
        <v>4</v>
      </c>
      <c r="M760" s="695">
        <f t="shared" si="191"/>
        <v>0.44</v>
      </c>
      <c r="N760" s="923" t="s">
        <v>344</v>
      </c>
      <c r="O760" s="797">
        <v>0.1</v>
      </c>
      <c r="P760" s="917">
        <v>43531</v>
      </c>
      <c r="Q760" s="917">
        <v>43543</v>
      </c>
      <c r="R760" s="695">
        <f t="shared" si="192"/>
        <v>9.9999999999999947</v>
      </c>
      <c r="S760" s="761">
        <f>IF(INDEX(Historical!$D$7:$D$1439,MATCH(B760,Historical!$B$7:$B$1446,0))=0,"n/a",(INDEX(Historical!$C$7:$C$1439,MATCH(B760,Historical!$B$7:$B$1446,0))/INDEX(Historical!$D$7:$D$1439,MATCH(B760,Historical!$B$7:$B$1446,0))-1)*100)</f>
        <v>25</v>
      </c>
      <c r="T760" s="761">
        <f>IF(INDEX(Historical!$F$7:$F$1432,MATCH(B760,Historical!$B$7:$B$1446,0))=0,"n/a",((INDEX(Historical!$C$7:$C$1439,MATCH(B760,Historical!$B$7:$B$1446,0))/INDEX(Historical!$F$7:$F$1432,MATCH(B760,Historical!$B$7:$B$1446,0)))^(1/3)-1)*100)</f>
        <v>18.563110149668759</v>
      </c>
      <c r="U760" s="761">
        <f>IF(INDEX(Historical!$H$7:$H$1432,MATCH(B760,Historical!$B$7:$B$1446,0))=0,"n/a",((INDEX(Historical!$C$7:$C$1439,MATCH(B760,Historical!$B$7:$B$1446,0))/INDEX(Historical!$H$7:$H$1432,MATCH(B760,Historical!$B$7:$B$1446,0)))^(1/5)-1)*100)</f>
        <v>51.571656651039802</v>
      </c>
      <c r="V760" s="761" t="str">
        <f>IF(INDEX(Historical!$O$7:$O$1432,MATCH(B760,Historical!$B$7:$B$1446,0))=0,"n/a",((INDEX(Historical!$C$7:$C$1439,MATCH(B760,Historical!$B$7:$B$1446,0))/INDEX(Historical!$O$7:$O$1432,MATCH(B760,Historical!$B$7:$B$1446,0)))^(1/10)-1)*100)</f>
        <v>n/a</v>
      </c>
      <c r="W760" s="762" t="str">
        <f t="shared" si="193"/>
        <v>n/a</v>
      </c>
      <c r="X760" s="763" t="str">
        <f t="shared" si="194"/>
        <v>n/a</v>
      </c>
      <c r="Y760" s="728"/>
      <c r="Z760" s="704">
        <f t="shared" si="195"/>
        <v>29.530201342281881</v>
      </c>
      <c r="AA760" s="937">
        <f t="shared" si="196"/>
        <v>21.563758389261746</v>
      </c>
      <c r="AB760" s="641">
        <v>12</v>
      </c>
      <c r="AC760" s="918">
        <v>1.49</v>
      </c>
      <c r="AD760" s="918">
        <v>1.26</v>
      </c>
      <c r="AE760" s="918">
        <v>0.46</v>
      </c>
      <c r="AF760" s="918">
        <v>2.71</v>
      </c>
      <c r="AG760" s="918">
        <v>11.799999999999999</v>
      </c>
      <c r="AH760" s="920">
        <v>30.599999999999998</v>
      </c>
      <c r="AI760" s="920">
        <v>0.75</v>
      </c>
      <c r="AJ760" s="918">
        <v>-3.2</v>
      </c>
      <c r="AK760" s="918">
        <v>17.169999999999998</v>
      </c>
      <c r="AL760" s="930">
        <v>2340</v>
      </c>
      <c r="AM760" s="924">
        <v>2.4</v>
      </c>
      <c r="AN760" s="918">
        <v>1.42</v>
      </c>
      <c r="AO760" s="804">
        <f t="shared" si="197"/>
        <v>31.377334925332367</v>
      </c>
      <c r="AP760" s="805">
        <f t="shared" si="198"/>
        <v>52.941093314594113</v>
      </c>
      <c r="AQ760" s="938">
        <f t="shared" si="199"/>
        <v>61.159390025181558</v>
      </c>
      <c r="AR760" s="704">
        <f>INDEX(Historical!$C$7:$C$1439,MATCH(B760,Historical!$B$7:$B$1446,0))*IF(AH760="n/a",1.03,IF(AH760&lt;0,1.01,IF(AH760&gt;10,1.1,(1+AH760/100))))</f>
        <v>0.44000000000000006</v>
      </c>
      <c r="AS760" s="937">
        <f t="shared" si="200"/>
        <v>0.44330000000000008</v>
      </c>
      <c r="AT760" s="937">
        <f t="shared" si="205"/>
        <v>0.48763000000000012</v>
      </c>
      <c r="AU760" s="937">
        <f t="shared" si="205"/>
        <v>0.53639300000000012</v>
      </c>
      <c r="AV760" s="937">
        <f t="shared" si="205"/>
        <v>0.59003230000000018</v>
      </c>
      <c r="AW760" s="704">
        <f t="shared" si="201"/>
        <v>2.4973553000000006</v>
      </c>
      <c r="AX760" s="812">
        <f t="shared" si="202"/>
        <v>7.7726588857765346</v>
      </c>
      <c r="AY760" s="997">
        <v>1.61</v>
      </c>
      <c r="AZ760" s="924">
        <v>26.150000000000002</v>
      </c>
      <c r="BA760" s="924">
        <v>-29.34</v>
      </c>
      <c r="BB760" s="924">
        <v>-0.55999999999999994</v>
      </c>
      <c r="BC760" s="924">
        <v>-8.84</v>
      </c>
      <c r="BE760" s="666">
        <v>2013</v>
      </c>
      <c r="BF760" s="948" t="e">
        <f>#VALUE!</f>
        <v>#VALUE!</v>
      </c>
      <c r="BG760" s="933">
        <v>3.3000000000000003</v>
      </c>
    </row>
    <row r="761" spans="1:59" ht="11.25" customHeight="1" x14ac:dyDescent="0.2">
      <c r="A761" s="630" t="s">
        <v>4247</v>
      </c>
      <c r="B761" s="927" t="s">
        <v>3929</v>
      </c>
      <c r="C761" s="994" t="s">
        <v>108</v>
      </c>
      <c r="D761" s="994" t="s">
        <v>4368</v>
      </c>
      <c r="E761" s="794">
        <v>5</v>
      </c>
      <c r="F761" s="526">
        <v>831</v>
      </c>
      <c r="G761" s="526" t="s">
        <v>106</v>
      </c>
      <c r="H761" s="526" t="s">
        <v>106</v>
      </c>
      <c r="I761" s="926">
        <v>16.47</v>
      </c>
      <c r="J761" s="704">
        <f t="shared" si="190"/>
        <v>6.071645415907712</v>
      </c>
      <c r="K761" s="929">
        <v>0.25</v>
      </c>
      <c r="L761" s="641">
        <v>4</v>
      </c>
      <c r="M761" s="695">
        <f t="shared" si="191"/>
        <v>1</v>
      </c>
      <c r="N761" s="923" t="s">
        <v>203</v>
      </c>
      <c r="O761" s="797">
        <v>0.17</v>
      </c>
      <c r="P761" s="917">
        <v>43350</v>
      </c>
      <c r="Q761" s="917">
        <v>43367</v>
      </c>
      <c r="R761" s="695">
        <f t="shared" si="192"/>
        <v>47.058823529411754</v>
      </c>
      <c r="S761" s="761">
        <f>IF(INDEX(Historical!$D$7:$D$1439,MATCH(B761,Historical!$B$7:$B$1446,0))=0,"n/a",(INDEX(Historical!$C$7:$C$1439,MATCH(B761,Historical!$B$7:$B$1446,0))/INDEX(Historical!$D$7:$D$1439,MATCH(B761,Historical!$B$7:$B$1446,0))-1)*100)</f>
        <v>42.372881355932201</v>
      </c>
      <c r="T761" s="761">
        <f>IF(INDEX(Historical!$F$7:$F$1432,MATCH(B761,Historical!$B$7:$B$1446,0))=0,"n/a",((INDEX(Historical!$C$7:$C$1439,MATCH(B761,Historical!$B$7:$B$1446,0))/INDEX(Historical!$F$7:$F$1432,MATCH(B761,Historical!$B$7:$B$1446,0)))^(1/3)-1)*100)</f>
        <v>35.186541120788092</v>
      </c>
      <c r="U761" s="761" t="str">
        <f>IF(INDEX(Historical!$H$7:$H$1432,MATCH(B761,Historical!$B$7:$B$1446,0))=0,"n/a",((INDEX(Historical!$C$7:$C$1439,MATCH(B761,Historical!$B$7:$B$1446,0))/INDEX(Historical!$H$7:$H$1432,MATCH(B761,Historical!$B$7:$B$1446,0)))^(1/5)-1)*100)</f>
        <v>n/a</v>
      </c>
      <c r="V761" s="761">
        <f>IF(INDEX(Historical!$O$7:$O$1432,MATCH(B761,Historical!$B$7:$B$1446,0))=0,"n/a",((INDEX(Historical!$C$7:$C$1439,MATCH(B761,Historical!$B$7:$B$1446,0))/INDEX(Historical!$O$7:$O$1432,MATCH(B761,Historical!$B$7:$B$1446,0)))^(1/10)-1)*100)</f>
        <v>15.431656766005775</v>
      </c>
      <c r="W761" s="762" t="str">
        <f t="shared" si="193"/>
        <v>n/a</v>
      </c>
      <c r="X761" s="763" t="str">
        <f t="shared" si="194"/>
        <v>n/a</v>
      </c>
      <c r="Y761" s="715"/>
      <c r="Z761" s="704">
        <f t="shared" si="195"/>
        <v>322.58064516129036</v>
      </c>
      <c r="AA761" s="937">
        <f t="shared" si="196"/>
        <v>53.129032258064512</v>
      </c>
      <c r="AB761" s="641">
        <v>12</v>
      </c>
      <c r="AC761" s="918">
        <v>0.31</v>
      </c>
      <c r="AD761" s="918" t="s">
        <v>137</v>
      </c>
      <c r="AE761" s="918">
        <v>10.39</v>
      </c>
      <c r="AF761" s="918">
        <v>2.6</v>
      </c>
      <c r="AG761" s="918">
        <v>4.9000000000000004</v>
      </c>
      <c r="AH761" s="918">
        <v>4</v>
      </c>
      <c r="AI761" s="918">
        <v>2.33</v>
      </c>
      <c r="AJ761" s="918">
        <v>12.2</v>
      </c>
      <c r="AK761" s="918" t="s">
        <v>137</v>
      </c>
      <c r="AL761" s="930">
        <v>4720</v>
      </c>
      <c r="AM761" s="924">
        <v>0.3</v>
      </c>
      <c r="AN761" s="918">
        <v>0</v>
      </c>
      <c r="AO761" s="804" t="str">
        <f t="shared" si="197"/>
        <v>n/a</v>
      </c>
      <c r="AP761" s="805" t="str">
        <f t="shared" si="198"/>
        <v>n/a</v>
      </c>
      <c r="AQ761" s="938">
        <f t="shared" si="199"/>
        <v>147.77721522992536</v>
      </c>
      <c r="AR761" s="704">
        <f>INDEX(Historical!$C$7:$C$1439,MATCH(B761,Historical!$B$7:$B$1446,0))*IF(AH761="n/a",1.03,IF(AH761&lt;0,1.01,IF(AH761&gt;10,1.1,(1+AH761/100))))</f>
        <v>0.87360000000000004</v>
      </c>
      <c r="AS761" s="937">
        <f t="shared" si="200"/>
        <v>0.89395488000000012</v>
      </c>
      <c r="AT761" s="937">
        <f t="shared" si="205"/>
        <v>0.9207735264000001</v>
      </c>
      <c r="AU761" s="937">
        <f t="shared" si="205"/>
        <v>0.94839673219200016</v>
      </c>
      <c r="AV761" s="937">
        <f t="shared" si="205"/>
        <v>0.97684863415776024</v>
      </c>
      <c r="AW761" s="704">
        <f t="shared" si="201"/>
        <v>4.6135737727497608</v>
      </c>
      <c r="AX761" s="812">
        <f t="shared" si="202"/>
        <v>28.011984048268129</v>
      </c>
      <c r="AY761" s="997">
        <v>0.22</v>
      </c>
      <c r="AZ761" s="924">
        <v>16.07</v>
      </c>
      <c r="BA761" s="924">
        <v>-5.56</v>
      </c>
      <c r="BB761" s="924">
        <v>-1.5599999999999998</v>
      </c>
      <c r="BC761" s="924">
        <v>3.65</v>
      </c>
      <c r="BE761" s="666">
        <v>2014</v>
      </c>
      <c r="BF761" s="948" t="e">
        <f>#VALUE!</f>
        <v>#VALUE!</v>
      </c>
      <c r="BG761" s="933">
        <v>0.6</v>
      </c>
    </row>
    <row r="762" spans="1:59" ht="11.25" customHeight="1" x14ac:dyDescent="0.2">
      <c r="A762" s="537" t="s">
        <v>353</v>
      </c>
      <c r="B762" s="927" t="s">
        <v>354</v>
      </c>
      <c r="C762" s="994" t="s">
        <v>247</v>
      </c>
      <c r="D762" s="994" t="s">
        <v>4385</v>
      </c>
      <c r="E762" s="794">
        <v>51</v>
      </c>
      <c r="F762" s="526">
        <v>22</v>
      </c>
      <c r="G762" s="526" t="s">
        <v>115</v>
      </c>
      <c r="H762" s="526" t="s">
        <v>115</v>
      </c>
      <c r="I762" s="918">
        <v>80.260000000000005</v>
      </c>
      <c r="J762" s="704">
        <f t="shared" si="190"/>
        <v>3.1896336905058562</v>
      </c>
      <c r="K762" s="929">
        <v>0.64</v>
      </c>
      <c r="L762" s="641">
        <v>4</v>
      </c>
      <c r="M762" s="695">
        <f t="shared" si="191"/>
        <v>2.56</v>
      </c>
      <c r="N762" s="923" t="s">
        <v>296</v>
      </c>
      <c r="O762" s="797">
        <v>0.62</v>
      </c>
      <c r="P762" s="917">
        <v>43326</v>
      </c>
      <c r="Q762" s="917">
        <v>43353</v>
      </c>
      <c r="R762" s="695">
        <f t="shared" si="192"/>
        <v>3.2258064516129057</v>
      </c>
      <c r="S762" s="761">
        <f>IF(INDEX(Historical!$D$7:$D$1439,MATCH(B762,Historical!$B$7:$B$1446,0))=0,"n/a",(INDEX(Historical!$C$7:$C$1439,MATCH(B762,Historical!$B$7:$B$1446,0))/INDEX(Historical!$D$7:$D$1439,MATCH(B762,Historical!$B$7:$B$1446,0))-1)*100)</f>
        <v>3.2786885245901676</v>
      </c>
      <c r="T762" s="761">
        <f>IF(INDEX(Historical!$F$7:$F$1432,MATCH(B762,Historical!$B$7:$B$1446,0))=0,"n/a",((INDEX(Historical!$C$7:$C$1439,MATCH(B762,Historical!$B$7:$B$1446,0))/INDEX(Historical!$F$7:$F$1432,MATCH(B762,Historical!$B$7:$B$1446,0)))^(1/3)-1)*100)</f>
        <v>5.2726599609396407</v>
      </c>
      <c r="U762" s="761">
        <f>IF(INDEX(Historical!$H$7:$H$1432,MATCH(B762,Historical!$B$7:$B$1446,0))=0,"n/a",((INDEX(Historical!$C$7:$C$1439,MATCH(B762,Historical!$B$7:$B$1446,0))/INDEX(Historical!$H$7:$H$1432,MATCH(B762,Historical!$B$7:$B$1446,0)))^(1/5)-1)*100)</f>
        <v>9.7864370032394454</v>
      </c>
      <c r="V762" s="761">
        <f>IF(INDEX(Historical!$O$7:$O$1432,MATCH(B762,Historical!$B$7:$B$1446,0))=0,"n/a",((INDEX(Historical!$C$7:$C$1439,MATCH(B762,Historical!$B$7:$B$1446,0))/INDEX(Historical!$O$7:$O$1432,MATCH(B762,Historical!$B$7:$B$1446,0)))^(1/10)-1)*100)</f>
        <v>15.431656766005775</v>
      </c>
      <c r="W762" s="762">
        <f t="shared" si="193"/>
        <v>0.63417928169565563</v>
      </c>
      <c r="X762" s="763">
        <f t="shared" si="194"/>
        <v>1.8464975477810275</v>
      </c>
      <c r="Y762" s="927"/>
      <c r="Z762" s="704">
        <f t="shared" si="195"/>
        <v>47.14548802946593</v>
      </c>
      <c r="AA762" s="937">
        <f t="shared" si="196"/>
        <v>14.780847145488032</v>
      </c>
      <c r="AB762" s="641">
        <v>1</v>
      </c>
      <c r="AC762" s="918">
        <v>5.43</v>
      </c>
      <c r="AD762" s="918">
        <v>1.51</v>
      </c>
      <c r="AE762" s="918">
        <v>0.56000000000000005</v>
      </c>
      <c r="AF762" s="918">
        <v>3.69</v>
      </c>
      <c r="AG762" s="918">
        <v>26.3</v>
      </c>
      <c r="AH762" s="918">
        <v>16.400000000000002</v>
      </c>
      <c r="AI762" s="918">
        <v>6.5299999999999994</v>
      </c>
      <c r="AJ762" s="918">
        <v>5.3</v>
      </c>
      <c r="AK762" s="918">
        <v>9.8000000000000007</v>
      </c>
      <c r="AL762" s="930">
        <v>42060</v>
      </c>
      <c r="AM762" s="924">
        <v>0.1</v>
      </c>
      <c r="AN762" s="918">
        <v>1</v>
      </c>
      <c r="AO762" s="804">
        <f t="shared" si="197"/>
        <v>-1.8047764517427307</v>
      </c>
      <c r="AP762" s="805">
        <f t="shared" si="198"/>
        <v>12.976070693745301</v>
      </c>
      <c r="AQ762" s="938">
        <f t="shared" si="199"/>
        <v>55.693896214978089</v>
      </c>
      <c r="AR762" s="704">
        <f>INDEX(Historical!$C$7:$C$1439,MATCH(B762,Historical!$B$7:$B$1446,0))*IF(AH762="n/a",1.03,IF(AH762&lt;0,1.01,IF(AH762&gt;10,1.1,(1+AH762/100))))</f>
        <v>2.7720000000000002</v>
      </c>
      <c r="AS762" s="937">
        <f t="shared" si="200"/>
        <v>2.9530116</v>
      </c>
      <c r="AT762" s="937">
        <f t="shared" si="205"/>
        <v>3.2424067368</v>
      </c>
      <c r="AU762" s="937">
        <f t="shared" si="205"/>
        <v>3.5601625970064004</v>
      </c>
      <c r="AV762" s="937">
        <f t="shared" si="205"/>
        <v>3.9090585315130277</v>
      </c>
      <c r="AW762" s="704">
        <f t="shared" si="201"/>
        <v>16.436639465319427</v>
      </c>
      <c r="AX762" s="812">
        <f t="shared" si="202"/>
        <v>20.479241795812893</v>
      </c>
      <c r="AY762" s="997">
        <v>0.67</v>
      </c>
      <c r="AZ762" s="924">
        <v>33.43</v>
      </c>
      <c r="BA762" s="924">
        <v>-11.21</v>
      </c>
      <c r="BB762" s="924">
        <v>8.61</v>
      </c>
      <c r="BC762" s="924">
        <v>3.3000000000000003</v>
      </c>
      <c r="BE762" s="666">
        <v>1968</v>
      </c>
      <c r="BF762" s="948" t="e">
        <f>#VALUE!</f>
        <v>#VALUE!</v>
      </c>
      <c r="BG762" s="933">
        <v>7.1999999999999993</v>
      </c>
    </row>
    <row r="763" spans="1:59" s="840" customFormat="1" ht="11.25" customHeight="1" x14ac:dyDescent="0.2">
      <c r="A763" s="819" t="s">
        <v>234</v>
      </c>
      <c r="B763" s="848" t="s">
        <v>235</v>
      </c>
      <c r="C763" s="994" t="s">
        <v>108</v>
      </c>
      <c r="D763" s="994" t="s">
        <v>4376</v>
      </c>
      <c r="E763" s="820">
        <v>30</v>
      </c>
      <c r="F763" s="526">
        <v>92</v>
      </c>
      <c r="G763" s="1151" t="s">
        <v>106</v>
      </c>
      <c r="H763" s="1151" t="s">
        <v>106</v>
      </c>
      <c r="I763" s="833">
        <v>42</v>
      </c>
      <c r="J763" s="822">
        <f t="shared" si="190"/>
        <v>2.4285714285714284</v>
      </c>
      <c r="K763" s="846">
        <v>0.51</v>
      </c>
      <c r="L763" s="824">
        <v>2</v>
      </c>
      <c r="M763" s="825">
        <f t="shared" si="191"/>
        <v>1.02</v>
      </c>
      <c r="N763" s="826" t="s">
        <v>231</v>
      </c>
      <c r="O763" s="847">
        <v>0.5</v>
      </c>
      <c r="P763" s="849">
        <v>43105</v>
      </c>
      <c r="Q763" s="849">
        <v>43115</v>
      </c>
      <c r="R763" s="825">
        <f t="shared" si="192"/>
        <v>2.0000000000000018</v>
      </c>
      <c r="S763" s="761">
        <f>IF(INDEX(Historical!$D$7:$D$1439,MATCH(B763,Historical!$B$7:$B$1446,0))=0,"n/a",(INDEX(Historical!$C$7:$C$1439,MATCH(B763,Historical!$B$7:$B$1446,0))/INDEX(Historical!$D$7:$D$1439,MATCH(B763,Historical!$B$7:$B$1446,0))-1)*100)</f>
        <v>2.0000000000000018</v>
      </c>
      <c r="T763" s="761">
        <f>IF(INDEX(Historical!$F$7:$F$1432,MATCH(B763,Historical!$B$7:$B$1446,0))=0,"n/a",((INDEX(Historical!$C$7:$C$1439,MATCH(B763,Historical!$B$7:$B$1446,0))/INDEX(Historical!$F$7:$F$1432,MATCH(B763,Historical!$B$7:$B$1446,0)))^(1/3)-1)*100)</f>
        <v>1.3424420678672888</v>
      </c>
      <c r="U763" s="761">
        <f>IF(INDEX(Historical!$H$7:$H$1432,MATCH(B763,Historical!$B$7:$B$1446,0))=0,"n/a",((INDEX(Historical!$C$7:$C$1439,MATCH(B763,Historical!$B$7:$B$1446,0))/INDEX(Historical!$H$7:$H$1432,MATCH(B763,Historical!$B$7:$B$1446,0)))^(1/5)-1)*100)</f>
        <v>1.2198729249942586</v>
      </c>
      <c r="V763" s="761">
        <f>IF(INDEX(Historical!$O$7:$O$1432,MATCH(B763,Historical!$B$7:$B$1446,0))=0,"n/a",((INDEX(Historical!$C$7:$C$1439,MATCH(B763,Historical!$B$7:$B$1446,0))/INDEX(Historical!$O$7:$O$1432,MATCH(B763,Historical!$B$7:$B$1446,0)))^(1/10)-1)*100)</f>
        <v>1.487312012861608</v>
      </c>
      <c r="W763" s="829">
        <f t="shared" si="193"/>
        <v>0.82018629207949911</v>
      </c>
      <c r="X763" s="830">
        <f t="shared" si="194"/>
        <v>0.12321948737315742</v>
      </c>
      <c r="Y763" s="841"/>
      <c r="Z763" s="822">
        <f t="shared" si="195"/>
        <v>26.842105263157894</v>
      </c>
      <c r="AA763" s="832">
        <f t="shared" si="196"/>
        <v>11.052631578947368</v>
      </c>
      <c r="AB763" s="824">
        <v>12</v>
      </c>
      <c r="AC763" s="833">
        <v>3.8</v>
      </c>
      <c r="AD763" s="833" t="s">
        <v>137</v>
      </c>
      <c r="AE763" s="833">
        <v>4.24</v>
      </c>
      <c r="AF763" s="833">
        <v>1.1599999999999999</v>
      </c>
      <c r="AG763" s="833">
        <v>10.9</v>
      </c>
      <c r="AH763" s="833">
        <v>31.2</v>
      </c>
      <c r="AI763" s="833">
        <v>9.42</v>
      </c>
      <c r="AJ763" s="833">
        <v>9.9</v>
      </c>
      <c r="AK763" s="833" t="s">
        <v>137</v>
      </c>
      <c r="AL763" s="895">
        <v>535.5</v>
      </c>
      <c r="AM763" s="835">
        <v>1.5</v>
      </c>
      <c r="AN763" s="833">
        <v>0</v>
      </c>
      <c r="AO763" s="836">
        <f t="shared" si="197"/>
        <v>-7.4041872253816816</v>
      </c>
      <c r="AP763" s="837">
        <f t="shared" si="198"/>
        <v>3.648444353565687</v>
      </c>
      <c r="AQ763" s="838">
        <f t="shared" si="199"/>
        <v>-24.51327524633826</v>
      </c>
      <c r="AR763" s="704">
        <f>INDEX(Historical!$C$7:$C$1439,MATCH(B763,Historical!$B$7:$B$1446,0))*IF(AH763="n/a",1.03,IF(AH763&lt;0,1.01,IF(AH763&gt;10,1.1,(1+AH763/100))))</f>
        <v>1.1220000000000001</v>
      </c>
      <c r="AS763" s="832">
        <f t="shared" si="200"/>
        <v>1.2276924000000002</v>
      </c>
      <c r="AT763" s="832">
        <f t="shared" si="205"/>
        <v>1.2645231720000003</v>
      </c>
      <c r="AU763" s="832">
        <f t="shared" si="205"/>
        <v>1.3024588671600004</v>
      </c>
      <c r="AV763" s="832">
        <f t="shared" si="205"/>
        <v>1.3415326331748003</v>
      </c>
      <c r="AW763" s="822">
        <f t="shared" si="201"/>
        <v>6.2582070723348018</v>
      </c>
      <c r="AX763" s="839">
        <f t="shared" si="202"/>
        <v>14.900493029368574</v>
      </c>
      <c r="AY763" s="998">
        <v>0.91</v>
      </c>
      <c r="AZ763" s="835">
        <v>12.27</v>
      </c>
      <c r="BA763" s="835">
        <v>-20.830000000000002</v>
      </c>
      <c r="BB763" s="835">
        <v>-1.95</v>
      </c>
      <c r="BC763" s="835">
        <v>-8.91</v>
      </c>
      <c r="BD763" s="964"/>
      <c r="BE763" s="666">
        <v>1989</v>
      </c>
      <c r="BF763" s="948" t="e">
        <f>#VALUE!</f>
        <v>#VALUE!</v>
      </c>
      <c r="BG763" s="895">
        <v>1.6</v>
      </c>
    </row>
    <row r="764" spans="1:59" ht="11.25" customHeight="1" x14ac:dyDescent="0.2">
      <c r="A764" s="611" t="s">
        <v>606</v>
      </c>
      <c r="B764" s="927" t="s">
        <v>607</v>
      </c>
      <c r="C764" s="994" t="s">
        <v>108</v>
      </c>
      <c r="D764" s="994" t="s">
        <v>118</v>
      </c>
      <c r="E764" s="794">
        <v>14</v>
      </c>
      <c r="F764" s="526">
        <v>277</v>
      </c>
      <c r="G764" s="526" t="s">
        <v>106</v>
      </c>
      <c r="H764" s="526" t="s">
        <v>106</v>
      </c>
      <c r="I764" s="926">
        <v>114.17</v>
      </c>
      <c r="J764" s="704">
        <f t="shared" si="190"/>
        <v>2.1021284050100726</v>
      </c>
      <c r="K764" s="929">
        <v>0.6</v>
      </c>
      <c r="L764" s="641">
        <v>4</v>
      </c>
      <c r="M764" s="695">
        <f t="shared" si="191"/>
        <v>2.4</v>
      </c>
      <c r="N764" s="923" t="s">
        <v>152</v>
      </c>
      <c r="O764" s="797">
        <v>0.54</v>
      </c>
      <c r="P764" s="917">
        <v>43448</v>
      </c>
      <c r="Q764" s="917">
        <v>43462</v>
      </c>
      <c r="R764" s="695">
        <f t="shared" si="192"/>
        <v>11.1111111111111</v>
      </c>
      <c r="S764" s="761">
        <f>IF(INDEX(Historical!$D$7:$D$1439,MATCH(B764,Historical!$B$7:$B$1446,0))=0,"n/a",(INDEX(Historical!$C$7:$C$1439,MATCH(B764,Historical!$B$7:$B$1446,0))/INDEX(Historical!$D$7:$D$1439,MATCH(B764,Historical!$B$7:$B$1446,0))-1)*100)</f>
        <v>8.8235294117647189</v>
      </c>
      <c r="T764" s="761">
        <f>IF(INDEX(Historical!$F$7:$F$1432,MATCH(B764,Historical!$B$7:$B$1446,0))=0,"n/a",((INDEX(Historical!$C$7:$C$1439,MATCH(B764,Historical!$B$7:$B$1446,0))/INDEX(Historical!$F$7:$F$1432,MATCH(B764,Historical!$B$7:$B$1446,0)))^(1/3)-1)*100)</f>
        <v>9.5188201829122363</v>
      </c>
      <c r="U764" s="761">
        <f>IF(INDEX(Historical!$H$7:$H$1432,MATCH(B764,Historical!$B$7:$B$1446,0))=0,"n/a",((INDEX(Historical!$C$7:$C$1439,MATCH(B764,Historical!$B$7:$B$1446,0))/INDEX(Historical!$H$7:$H$1432,MATCH(B764,Historical!$B$7:$B$1446,0)))^(1/5)-1)*100)</f>
        <v>10.296774759988491</v>
      </c>
      <c r="V764" s="761">
        <f>IF(INDEX(Historical!$O$7:$O$1432,MATCH(B764,Historical!$B$7:$B$1446,0))=0,"n/a",((INDEX(Historical!$C$7:$C$1439,MATCH(B764,Historical!$B$7:$B$1446,0))/INDEX(Historical!$O$7:$O$1432,MATCH(B764,Historical!$B$7:$B$1446,0)))^(1/10)-1)*100)</f>
        <v>17.304330741852002</v>
      </c>
      <c r="W764" s="762">
        <f t="shared" si="193"/>
        <v>0.59504033490788877</v>
      </c>
      <c r="X764" s="763">
        <f t="shared" si="194"/>
        <v>34.32258253329497</v>
      </c>
      <c r="Y764" s="928"/>
      <c r="Z764" s="704">
        <f t="shared" si="195"/>
        <v>43.243243243243242</v>
      </c>
      <c r="AA764" s="937">
        <f t="shared" si="196"/>
        <v>20.571171171171173</v>
      </c>
      <c r="AB764" s="641">
        <v>12</v>
      </c>
      <c r="AC764" s="918">
        <v>5.55</v>
      </c>
      <c r="AD764" s="918" t="s">
        <v>137</v>
      </c>
      <c r="AE764" s="918">
        <v>1.03</v>
      </c>
      <c r="AF764" s="918">
        <v>1.63</v>
      </c>
      <c r="AG764" s="918">
        <v>13.3</v>
      </c>
      <c r="AH764" s="918">
        <v>5.8999999999999995</v>
      </c>
      <c r="AI764" s="918">
        <v>12.5</v>
      </c>
      <c r="AJ764" s="920">
        <v>0.3</v>
      </c>
      <c r="AK764" s="920">
        <v>-1.0999999999999999</v>
      </c>
      <c r="AL764" s="930">
        <v>4650</v>
      </c>
      <c r="AM764" s="924">
        <v>0.6</v>
      </c>
      <c r="AN764" s="918">
        <v>0.26</v>
      </c>
      <c r="AO764" s="804">
        <f t="shared" si="197"/>
        <v>-8.1722680061726098</v>
      </c>
      <c r="AP764" s="805">
        <f t="shared" si="198"/>
        <v>12.398903164998563</v>
      </c>
      <c r="AQ764" s="938">
        <f t="shared" si="199"/>
        <v>22.076495160496279</v>
      </c>
      <c r="AR764" s="704">
        <f>INDEX(Historical!$C$7:$C$1439,MATCH(B764,Historical!$B$7:$B$1446,0))*IF(AH764="n/a",1.03,IF(AH764&lt;0,1.01,IF(AH764&gt;10,1.1,(1+AH764/100))))</f>
        <v>2.3509800000000003</v>
      </c>
      <c r="AS764" s="937">
        <f t="shared" si="200"/>
        <v>2.5860780000000005</v>
      </c>
      <c r="AT764" s="937">
        <f t="shared" si="205"/>
        <v>2.6119387800000005</v>
      </c>
      <c r="AU764" s="937">
        <f t="shared" si="205"/>
        <v>2.6380581678000006</v>
      </c>
      <c r="AV764" s="937">
        <f t="shared" si="205"/>
        <v>2.6644387494780006</v>
      </c>
      <c r="AW764" s="704">
        <f t="shared" si="201"/>
        <v>12.851493697278002</v>
      </c>
      <c r="AX764" s="812">
        <f t="shared" si="202"/>
        <v>11.256454144940003</v>
      </c>
      <c r="AY764" s="997">
        <v>0.71</v>
      </c>
      <c r="AZ764" s="924">
        <v>13.86</v>
      </c>
      <c r="BA764" s="924">
        <v>-9.4</v>
      </c>
      <c r="BB764" s="924">
        <v>-1.26</v>
      </c>
      <c r="BC764" s="924">
        <v>0.49</v>
      </c>
      <c r="BE764" s="666">
        <v>2006</v>
      </c>
      <c r="BF764" s="948" t="e">
        <f>#VALUE!</f>
        <v>#VALUE!</v>
      </c>
      <c r="BG764" s="933">
        <v>2.7</v>
      </c>
    </row>
    <row r="765" spans="1:59" ht="11.25" customHeight="1" x14ac:dyDescent="0.2">
      <c r="A765" s="537" t="s">
        <v>1726</v>
      </c>
      <c r="B765" s="927" t="s">
        <v>1727</v>
      </c>
      <c r="C765" s="994" t="s">
        <v>247</v>
      </c>
      <c r="D765" s="994" t="s">
        <v>4404</v>
      </c>
      <c r="E765" s="794">
        <v>9</v>
      </c>
      <c r="F765" s="526">
        <v>391</v>
      </c>
      <c r="G765" s="526" t="s">
        <v>106</v>
      </c>
      <c r="H765" s="526" t="s">
        <v>106</v>
      </c>
      <c r="I765" s="926">
        <v>62.37</v>
      </c>
      <c r="J765" s="704">
        <f t="shared" si="190"/>
        <v>2.5012025012025014</v>
      </c>
      <c r="K765" s="929">
        <v>0.39</v>
      </c>
      <c r="L765" s="641">
        <v>4</v>
      </c>
      <c r="M765" s="695">
        <f t="shared" si="191"/>
        <v>1.56</v>
      </c>
      <c r="N765" s="923" t="s">
        <v>567</v>
      </c>
      <c r="O765" s="797">
        <v>0.37</v>
      </c>
      <c r="P765" s="917">
        <v>43397</v>
      </c>
      <c r="Q765" s="917">
        <v>43413</v>
      </c>
      <c r="R765" s="695">
        <f t="shared" si="192"/>
        <v>5.4054054054054106</v>
      </c>
      <c r="S765" s="761">
        <f>IF(INDEX(Historical!$D$7:$D$1439,MATCH(B765,Historical!$B$7:$B$1446,0))=0,"n/a",(INDEX(Historical!$C$7:$C$1439,MATCH(B765,Historical!$B$7:$B$1446,0))/INDEX(Historical!$D$7:$D$1439,MATCH(B765,Historical!$B$7:$B$1446,0))-1)*100)</f>
        <v>10.294117647058831</v>
      </c>
      <c r="T765" s="761">
        <f>IF(INDEX(Historical!$F$7:$F$1432,MATCH(B765,Historical!$B$7:$B$1446,0))=0,"n/a",((INDEX(Historical!$C$7:$C$1439,MATCH(B765,Historical!$B$7:$B$1446,0))/INDEX(Historical!$F$7:$F$1432,MATCH(B765,Historical!$B$7:$B$1446,0)))^(1/3)-1)*100)</f>
        <v>10.557809853526301</v>
      </c>
      <c r="U765" s="761">
        <f>IF(INDEX(Historical!$H$7:$H$1432,MATCH(B765,Historical!$B$7:$B$1446,0))=0,"n/a",((INDEX(Historical!$C$7:$C$1439,MATCH(B765,Historical!$B$7:$B$1446,0))/INDEX(Historical!$H$7:$H$1432,MATCH(B765,Historical!$B$7:$B$1446,0)))^(1/5)-1)*100)</f>
        <v>14.266810914837013</v>
      </c>
      <c r="V765" s="761">
        <f>IF(INDEX(Historical!$O$7:$O$1432,MATCH(B765,Historical!$B$7:$B$1446,0))=0,"n/a",((INDEX(Historical!$C$7:$C$1439,MATCH(B765,Historical!$B$7:$B$1446,0))/INDEX(Historical!$O$7:$O$1432,MATCH(B765,Historical!$B$7:$B$1446,0)))^(1/10)-1)*100)</f>
        <v>18.275099689661545</v>
      </c>
      <c r="W765" s="762">
        <f t="shared" si="193"/>
        <v>0.78066938933897734</v>
      </c>
      <c r="X765" s="763">
        <f t="shared" si="194"/>
        <v>0.57527463366278275</v>
      </c>
      <c r="Y765" s="715"/>
      <c r="Z765" s="704">
        <f t="shared" si="195"/>
        <v>35.056179775280896</v>
      </c>
      <c r="AA765" s="937">
        <f t="shared" si="196"/>
        <v>14.015730337078651</v>
      </c>
      <c r="AB765" s="641">
        <v>7</v>
      </c>
      <c r="AC765" s="918">
        <v>4.45</v>
      </c>
      <c r="AD765" s="918">
        <v>0.82</v>
      </c>
      <c r="AE765" s="918">
        <v>0.51</v>
      </c>
      <c r="AF765" s="918">
        <v>1.73</v>
      </c>
      <c r="AG765" s="918">
        <v>12.1</v>
      </c>
      <c r="AH765" s="918">
        <v>21.7</v>
      </c>
      <c r="AI765" s="918">
        <v>41.17</v>
      </c>
      <c r="AJ765" s="918">
        <v>24.8</v>
      </c>
      <c r="AK765" s="918">
        <v>17</v>
      </c>
      <c r="AL765" s="930">
        <v>3650</v>
      </c>
      <c r="AM765" s="924">
        <v>2.2999999999999998</v>
      </c>
      <c r="AN765" s="918">
        <v>0</v>
      </c>
      <c r="AO765" s="804">
        <f t="shared" si="197"/>
        <v>2.7522830789608648</v>
      </c>
      <c r="AP765" s="805">
        <f t="shared" si="198"/>
        <v>16.768013416039516</v>
      </c>
      <c r="AQ765" s="938">
        <f t="shared" si="199"/>
        <v>3.8101118670175405</v>
      </c>
      <c r="AR765" s="704">
        <f>INDEX(Historical!$C$7:$C$1439,MATCH(B765,Historical!$B$7:$B$1446,0))*IF(AH765="n/a",1.03,IF(AH765&lt;0,1.01,IF(AH765&gt;10,1.1,(1+AH765/100))))</f>
        <v>1.6500000000000001</v>
      </c>
      <c r="AS765" s="937">
        <f t="shared" si="200"/>
        <v>1.8150000000000004</v>
      </c>
      <c r="AT765" s="937">
        <f t="shared" si="205"/>
        <v>1.9965000000000006</v>
      </c>
      <c r="AU765" s="937">
        <f t="shared" si="205"/>
        <v>2.1961500000000007</v>
      </c>
      <c r="AV765" s="937">
        <f t="shared" si="205"/>
        <v>2.4157650000000008</v>
      </c>
      <c r="AW765" s="704">
        <f t="shared" si="201"/>
        <v>10.073415000000002</v>
      </c>
      <c r="AX765" s="812">
        <f t="shared" si="202"/>
        <v>16.151058201058206</v>
      </c>
      <c r="AY765" s="997">
        <v>1.69</v>
      </c>
      <c r="AZ765" s="924">
        <v>30.73</v>
      </c>
      <c r="BA765" s="924">
        <v>-46.78</v>
      </c>
      <c r="BB765" s="924">
        <v>-3.32</v>
      </c>
      <c r="BC765" s="924">
        <v>-19.470000000000002</v>
      </c>
      <c r="BE765" s="666">
        <v>2011</v>
      </c>
      <c r="BF765" s="948" t="e">
        <f>#VALUE!</f>
        <v>#VALUE!</v>
      </c>
      <c r="BG765" s="933">
        <v>8.3000000000000007</v>
      </c>
    </row>
    <row r="766" spans="1:59" ht="11.25" customHeight="1" x14ac:dyDescent="0.2">
      <c r="A766" s="611" t="s">
        <v>821</v>
      </c>
      <c r="B766" s="927" t="s">
        <v>822</v>
      </c>
      <c r="C766" s="994" t="s">
        <v>108</v>
      </c>
      <c r="D766" s="994" t="s">
        <v>4376</v>
      </c>
      <c r="E766" s="794">
        <v>17</v>
      </c>
      <c r="F766" s="526">
        <v>186</v>
      </c>
      <c r="G766" s="526" t="s">
        <v>106</v>
      </c>
      <c r="H766" s="526" t="s">
        <v>106</v>
      </c>
      <c r="I766" s="926">
        <v>38.5</v>
      </c>
      <c r="J766" s="704">
        <f t="shared" si="190"/>
        <v>3.3766233766233769</v>
      </c>
      <c r="K766" s="929">
        <v>0.65</v>
      </c>
      <c r="L766" s="641">
        <v>2</v>
      </c>
      <c r="M766" s="695">
        <f t="shared" si="191"/>
        <v>1.3</v>
      </c>
      <c r="N766" s="923" t="s">
        <v>823</v>
      </c>
      <c r="O766" s="797">
        <v>0.5</v>
      </c>
      <c r="P766" s="917">
        <v>43265</v>
      </c>
      <c r="Q766" s="917">
        <v>43284</v>
      </c>
      <c r="R766" s="695">
        <f t="shared" si="192"/>
        <v>30.000000000000004</v>
      </c>
      <c r="S766" s="761">
        <f>IF(INDEX(Historical!$D$7:$D$1439,MATCH(B766,Historical!$B$7:$B$1446,0))=0,"n/a",(INDEX(Historical!$C$7:$C$1439,MATCH(B766,Historical!$B$7:$B$1446,0))/INDEX(Historical!$D$7:$D$1439,MATCH(B766,Historical!$B$7:$B$1446,0))-1)*100)</f>
        <v>30.000000000000004</v>
      </c>
      <c r="T766" s="761">
        <f>IF(INDEX(Historical!$F$7:$F$1432,MATCH(B766,Historical!$B$7:$B$1446,0))=0,"n/a",((INDEX(Historical!$C$7:$C$1439,MATCH(B766,Historical!$B$7:$B$1446,0))/INDEX(Historical!$F$7:$F$1432,MATCH(B766,Historical!$B$7:$B$1446,0)))^(1/3)-1)*100)</f>
        <v>20.123329994304417</v>
      </c>
      <c r="U766" s="761">
        <f>IF(INDEX(Historical!$H$7:$H$1432,MATCH(B766,Historical!$B$7:$B$1446,0))=0,"n/a",((INDEX(Historical!$C$7:$C$1439,MATCH(B766,Historical!$B$7:$B$1446,0))/INDEX(Historical!$H$7:$H$1432,MATCH(B766,Historical!$B$7:$B$1446,0)))^(1/5)-1)*100)</f>
        <v>16.723531932969316</v>
      </c>
      <c r="V766" s="761">
        <f>IF(INDEX(Historical!$O$7:$O$1432,MATCH(B766,Historical!$B$7:$B$1446,0))=0,"n/a",((INDEX(Historical!$C$7:$C$1439,MATCH(B766,Historical!$B$7:$B$1446,0))/INDEX(Historical!$O$7:$O$1432,MATCH(B766,Historical!$B$7:$B$1446,0)))^(1/10)-1)*100)</f>
        <v>17.923492854605392</v>
      </c>
      <c r="W766" s="762">
        <f t="shared" si="193"/>
        <v>0.93305094429026147</v>
      </c>
      <c r="X766" s="763" t="str">
        <f t="shared" si="194"/>
        <v>n/a</v>
      </c>
      <c r="Y766" s="927"/>
      <c r="Z766" s="704" t="str">
        <f t="shared" si="195"/>
        <v>n/a</v>
      </c>
      <c r="AA766" s="937" t="str">
        <f t="shared" si="196"/>
        <v>n/a</v>
      </c>
      <c r="AB766" s="641">
        <v>12</v>
      </c>
      <c r="AC766" s="918" t="s">
        <v>137</v>
      </c>
      <c r="AD766" s="918" t="s">
        <v>137</v>
      </c>
      <c r="AE766" s="918" t="s">
        <v>137</v>
      </c>
      <c r="AF766" s="918" t="s">
        <v>137</v>
      </c>
      <c r="AG766" s="918" t="s">
        <v>137</v>
      </c>
      <c r="AH766" s="918" t="s">
        <v>137</v>
      </c>
      <c r="AI766" s="918" t="s">
        <v>137</v>
      </c>
      <c r="AJ766" s="918" t="s">
        <v>137</v>
      </c>
      <c r="AK766" s="918" t="s">
        <v>137</v>
      </c>
      <c r="AL766" s="930" t="s">
        <v>137</v>
      </c>
      <c r="AM766" s="924" t="s">
        <v>137</v>
      </c>
      <c r="AN766" s="918" t="s">
        <v>137</v>
      </c>
      <c r="AO766" s="804" t="str">
        <f t="shared" si="197"/>
        <v>n/a</v>
      </c>
      <c r="AP766" s="805">
        <f t="shared" si="198"/>
        <v>20.100155309592694</v>
      </c>
      <c r="AQ766" s="938" t="str">
        <f t="shared" si="199"/>
        <v>n/a</v>
      </c>
      <c r="AR766" s="704">
        <f>INDEX(Historical!$C$7:$C$1439,MATCH(B766,Historical!$B$7:$B$1446,0))*IF(AH766="n/a",1.03,IF(AH766&lt;0,1.01,IF(AH766&gt;10,1.1,(1+AH766/100))))</f>
        <v>1.3390000000000002</v>
      </c>
      <c r="AS766" s="937">
        <f t="shared" si="200"/>
        <v>1.3791700000000002</v>
      </c>
      <c r="AT766" s="937">
        <f t="shared" si="205"/>
        <v>1.4205451000000002</v>
      </c>
      <c r="AU766" s="937">
        <f t="shared" si="205"/>
        <v>1.4631614530000003</v>
      </c>
      <c r="AV766" s="937">
        <f t="shared" si="205"/>
        <v>1.5070562965900003</v>
      </c>
      <c r="AW766" s="704">
        <f t="shared" si="201"/>
        <v>7.1089328495900013</v>
      </c>
      <c r="AX766" s="812">
        <f t="shared" si="202"/>
        <v>18.464760648285715</v>
      </c>
      <c r="AY766" s="997" t="s">
        <v>137</v>
      </c>
      <c r="AZ766" s="924" t="s">
        <v>137</v>
      </c>
      <c r="BA766" s="924" t="s">
        <v>137</v>
      </c>
      <c r="BB766" s="924" t="s">
        <v>137</v>
      </c>
      <c r="BC766" s="924" t="s">
        <v>137</v>
      </c>
      <c r="BD766" s="963" t="s">
        <v>4301</v>
      </c>
      <c r="BE766" s="666">
        <v>2002</v>
      </c>
      <c r="BF766" s="948" t="e">
        <f>#VALUE!</f>
        <v>#VALUE!</v>
      </c>
      <c r="BG766" s="933" t="s">
        <v>137</v>
      </c>
    </row>
    <row r="767" spans="1:59" ht="11.25" customHeight="1" x14ac:dyDescent="0.2">
      <c r="A767" s="611" t="s">
        <v>827</v>
      </c>
      <c r="B767" s="927" t="s">
        <v>828</v>
      </c>
      <c r="C767" s="994" t="s">
        <v>247</v>
      </c>
      <c r="D767" s="994" t="s">
        <v>4354</v>
      </c>
      <c r="E767" s="794">
        <v>16</v>
      </c>
      <c r="F767" s="526">
        <v>210</v>
      </c>
      <c r="G767" s="526" t="s">
        <v>37</v>
      </c>
      <c r="H767" s="526" t="s">
        <v>115</v>
      </c>
      <c r="I767" s="926">
        <v>105.55</v>
      </c>
      <c r="J767" s="704">
        <f t="shared" si="190"/>
        <v>2.0843202273803887</v>
      </c>
      <c r="K767" s="929">
        <v>0.55000000000000004</v>
      </c>
      <c r="L767" s="641">
        <v>4</v>
      </c>
      <c r="M767" s="695">
        <f t="shared" si="191"/>
        <v>2.2000000000000002</v>
      </c>
      <c r="N767" s="923" t="s">
        <v>127</v>
      </c>
      <c r="O767" s="797">
        <v>0.5</v>
      </c>
      <c r="P767" s="917">
        <v>43270</v>
      </c>
      <c r="Q767" s="917">
        <v>43291</v>
      </c>
      <c r="R767" s="695">
        <f t="shared" si="192"/>
        <v>10.000000000000009</v>
      </c>
      <c r="S767" s="761">
        <f>IF(INDEX(Historical!$D$7:$D$1439,MATCH(B767,Historical!$B$7:$B$1446,0))=0,"n/a",(INDEX(Historical!$C$7:$C$1439,MATCH(B767,Historical!$B$7:$B$1446,0))/INDEX(Historical!$D$7:$D$1439,MATCH(B767,Historical!$B$7:$B$1446,0))-1)*100)</f>
        <v>10.526315789473696</v>
      </c>
      <c r="T767" s="761">
        <f>IF(INDEX(Historical!$F$7:$F$1432,MATCH(B767,Historical!$B$7:$B$1446,0))=0,"n/a",((INDEX(Historical!$C$7:$C$1439,MATCH(B767,Historical!$B$7:$B$1446,0))/INDEX(Historical!$F$7:$F$1432,MATCH(B767,Historical!$B$7:$B$1446,0)))^(1/3)-1)*100)</f>
        <v>10.415886963424924</v>
      </c>
      <c r="U767" s="761">
        <f>IF(INDEX(Historical!$H$7:$H$1432,MATCH(B767,Historical!$B$7:$B$1446,0))=0,"n/a",((INDEX(Historical!$C$7:$C$1439,MATCH(B767,Historical!$B$7:$B$1446,0))/INDEX(Historical!$H$7:$H$1432,MATCH(B767,Historical!$B$7:$B$1446,0)))^(1/5)-1)*100)</f>
        <v>9.7309332149995154</v>
      </c>
      <c r="V767" s="761">
        <f>IF(INDEX(Historical!$O$7:$O$1432,MATCH(B767,Historical!$B$7:$B$1446,0))=0,"n/a",((INDEX(Historical!$C$7:$C$1439,MATCH(B767,Historical!$B$7:$B$1446,0))/INDEX(Historical!$O$7:$O$1432,MATCH(B767,Historical!$B$7:$B$1446,0)))^(1/10)-1)*100)</f>
        <v>12.616994313374752</v>
      </c>
      <c r="W767" s="762">
        <f t="shared" si="193"/>
        <v>0.77125605142614329</v>
      </c>
      <c r="X767" s="763">
        <f t="shared" si="194"/>
        <v>8.5359063289469432</v>
      </c>
      <c r="Y767" s="927"/>
      <c r="Z767" s="704">
        <f t="shared" si="195"/>
        <v>46.808510638297875</v>
      </c>
      <c r="AA767" s="937">
        <f t="shared" si="196"/>
        <v>22.457446808510635</v>
      </c>
      <c r="AB767" s="641">
        <v>1</v>
      </c>
      <c r="AC767" s="918">
        <v>4.7</v>
      </c>
      <c r="AD767" s="918">
        <v>2.17</v>
      </c>
      <c r="AE767" s="918">
        <v>2.88</v>
      </c>
      <c r="AF767" s="918">
        <v>4.12</v>
      </c>
      <c r="AG767" s="918" t="s">
        <v>137</v>
      </c>
      <c r="AH767" s="918">
        <v>13.600000000000001</v>
      </c>
      <c r="AI767" s="918">
        <v>8.2199999999999989</v>
      </c>
      <c r="AJ767" s="918">
        <v>1.1400000000000001</v>
      </c>
      <c r="AK767" s="918">
        <v>10.34</v>
      </c>
      <c r="AL767" s="930">
        <v>12850</v>
      </c>
      <c r="AM767" s="924">
        <v>0.1</v>
      </c>
      <c r="AN767" s="918">
        <v>0.32</v>
      </c>
      <c r="AO767" s="804">
        <f t="shared" si="197"/>
        <v>-10.642193366130732</v>
      </c>
      <c r="AP767" s="805">
        <f t="shared" si="198"/>
        <v>11.815253442379904</v>
      </c>
      <c r="AQ767" s="938">
        <f t="shared" si="199"/>
        <v>102.78579925194613</v>
      </c>
      <c r="AR767" s="704">
        <f>INDEX(Historical!$C$7:$C$1439,MATCH(B767,Historical!$B$7:$B$1446,0))*IF(AH767="n/a",1.03,IF(AH767&lt;0,1.01,IF(AH767&gt;10,1.1,(1+AH767/100))))</f>
        <v>2.3100000000000005</v>
      </c>
      <c r="AS767" s="937">
        <f t="shared" si="200"/>
        <v>2.4998820000000008</v>
      </c>
      <c r="AT767" s="937">
        <f t="shared" ref="AT767:AV786" si="206">IF($AK767="n/a",1.03*AS767,IF($AK767&lt;0,1.01*AS767,IF($AK767&gt;10,1.1*AS767,(1+$AK767/100)*AS767)))</f>
        <v>2.749870200000001</v>
      </c>
      <c r="AU767" s="937">
        <f t="shared" si="206"/>
        <v>3.0248572200000012</v>
      </c>
      <c r="AV767" s="937">
        <f t="shared" si="206"/>
        <v>3.3273429420000018</v>
      </c>
      <c r="AW767" s="704">
        <f t="shared" si="201"/>
        <v>13.911952362000005</v>
      </c>
      <c r="AX767" s="812">
        <f t="shared" si="202"/>
        <v>13.180438050213173</v>
      </c>
      <c r="AY767" s="997">
        <v>1.57</v>
      </c>
      <c r="AZ767" s="924">
        <v>44.51</v>
      </c>
      <c r="BA767" s="924">
        <v>-25.480000000000004</v>
      </c>
      <c r="BB767" s="924">
        <v>13.48</v>
      </c>
      <c r="BC767" s="924">
        <v>-4.1900000000000004</v>
      </c>
      <c r="BE767" s="666">
        <v>2003</v>
      </c>
      <c r="BF767" s="948" t="e">
        <f>#VALUE!</f>
        <v>#VALUE!</v>
      </c>
      <c r="BG767" s="933" t="s">
        <v>137</v>
      </c>
    </row>
    <row r="768" spans="1:59" ht="11.25" customHeight="1" x14ac:dyDescent="0.2">
      <c r="A768" s="537" t="s">
        <v>1340</v>
      </c>
      <c r="B768" s="927" t="s">
        <v>1341</v>
      </c>
      <c r="C768" s="994" t="s">
        <v>112</v>
      </c>
      <c r="D768" s="994" t="s">
        <v>4359</v>
      </c>
      <c r="E768" s="795">
        <v>9</v>
      </c>
      <c r="F768" s="526">
        <v>359</v>
      </c>
      <c r="G768" s="526" t="s">
        <v>106</v>
      </c>
      <c r="H768" s="526" t="s">
        <v>106</v>
      </c>
      <c r="I768" s="926">
        <v>15.32</v>
      </c>
      <c r="J768" s="704">
        <f t="shared" si="190"/>
        <v>1.6971279373368149</v>
      </c>
      <c r="K768" s="929">
        <v>6.5000000000000002E-2</v>
      </c>
      <c r="L768" s="641">
        <v>4</v>
      </c>
      <c r="M768" s="695">
        <f t="shared" si="191"/>
        <v>0.26</v>
      </c>
      <c r="N768" s="923" t="s">
        <v>997</v>
      </c>
      <c r="O768" s="797">
        <v>0.06</v>
      </c>
      <c r="P768" s="919">
        <v>42956</v>
      </c>
      <c r="Q768" s="919">
        <v>42972</v>
      </c>
      <c r="R768" s="695">
        <f t="shared" si="192"/>
        <v>8.333333333333341</v>
      </c>
      <c r="S768" s="761">
        <f>IF(INDEX(Historical!$D$7:$D$1439,MATCH(B768,Historical!$B$7:$B$1446,0))=0,"n/a",(INDEX(Historical!$C$7:$C$1439,MATCH(B768,Historical!$B$7:$B$1446,0))/INDEX(Historical!$D$7:$D$1439,MATCH(B768,Historical!$B$7:$B$1446,0))-1)*100)</f>
        <v>4.0000000000000036</v>
      </c>
      <c r="T768" s="761">
        <f>IF(INDEX(Historical!$F$7:$F$1432,MATCH(B768,Historical!$B$7:$B$1446,0))=0,"n/a",((INDEX(Historical!$C$7:$C$1439,MATCH(B768,Historical!$B$7:$B$1446,0))/INDEX(Historical!$F$7:$F$1432,MATCH(B768,Historical!$B$7:$B$1446,0)))^(1/3)-1)*100)</f>
        <v>13.040381433805571</v>
      </c>
      <c r="U768" s="761">
        <f>IF(INDEX(Historical!$H$7:$H$1432,MATCH(B768,Historical!$B$7:$B$1446,0))=0,"n/a",((INDEX(Historical!$C$7:$C$1439,MATCH(B768,Historical!$B$7:$B$1446,0))/INDEX(Historical!$H$7:$H$1432,MATCH(B768,Historical!$B$7:$B$1446,0)))^(1/5)-1)*100)</f>
        <v>18.772564182493777</v>
      </c>
      <c r="V768" s="761">
        <f>IF(INDEX(Historical!$O$7:$O$1432,MATCH(B768,Historical!$B$7:$B$1446,0))=0,"n/a",((INDEX(Historical!$C$7:$C$1439,MATCH(B768,Historical!$B$7:$B$1446,0))/INDEX(Historical!$O$7:$O$1432,MATCH(B768,Historical!$B$7:$B$1446,0)))^(1/10)-1)*100)</f>
        <v>8.0386652698788641</v>
      </c>
      <c r="W768" s="762">
        <f t="shared" si="193"/>
        <v>2.3352837258736443</v>
      </c>
      <c r="X768" s="763">
        <f t="shared" si="194"/>
        <v>187.72564182493775</v>
      </c>
      <c r="Y768" s="729" t="s">
        <v>4434</v>
      </c>
      <c r="Z768" s="704">
        <f t="shared" si="195"/>
        <v>35.616438356164387</v>
      </c>
      <c r="AA768" s="937">
        <f t="shared" si="196"/>
        <v>20.986301369863014</v>
      </c>
      <c r="AB768" s="641">
        <v>12</v>
      </c>
      <c r="AC768" s="918">
        <v>0.73</v>
      </c>
      <c r="AD768" s="918">
        <v>0.63</v>
      </c>
      <c r="AE768" s="918">
        <v>0.83</v>
      </c>
      <c r="AF768" s="918">
        <v>2.57</v>
      </c>
      <c r="AG768" s="918">
        <v>14.499999999999998</v>
      </c>
      <c r="AH768" s="918">
        <v>-33.800000000000004</v>
      </c>
      <c r="AI768" s="918">
        <v>15.329999999999998</v>
      </c>
      <c r="AJ768" s="918">
        <v>0.1</v>
      </c>
      <c r="AK768" s="918">
        <v>33.1</v>
      </c>
      <c r="AL768" s="930">
        <v>973.74</v>
      </c>
      <c r="AM768" s="924">
        <v>1.7999999999999998</v>
      </c>
      <c r="AN768" s="918">
        <v>1.74</v>
      </c>
      <c r="AO768" s="804">
        <f t="shared" si="197"/>
        <v>-0.51660925003242042</v>
      </c>
      <c r="AP768" s="805">
        <f t="shared" si="198"/>
        <v>20.469692119830594</v>
      </c>
      <c r="AQ768" s="938">
        <f t="shared" si="199"/>
        <v>54.825772360128042</v>
      </c>
      <c r="AR768" s="704">
        <f>INDEX(Historical!$C$7:$C$1439,MATCH(B768,Historical!$B$7:$B$1446,0))*IF(AH768="n/a",1.03,IF(AH768&lt;0,1.01,IF(AH768&gt;10,1.1,(1+AH768/100))))</f>
        <v>0.2626</v>
      </c>
      <c r="AS768" s="937">
        <f t="shared" si="200"/>
        <v>0.28886000000000001</v>
      </c>
      <c r="AT768" s="937">
        <f t="shared" si="206"/>
        <v>0.31774600000000003</v>
      </c>
      <c r="AU768" s="937">
        <f t="shared" si="206"/>
        <v>0.34952060000000007</v>
      </c>
      <c r="AV768" s="937">
        <f t="shared" si="206"/>
        <v>0.38447266000000013</v>
      </c>
      <c r="AW768" s="704">
        <f t="shared" si="201"/>
        <v>1.6031992600000002</v>
      </c>
      <c r="AX768" s="812">
        <f t="shared" si="202"/>
        <v>10.464747127937338</v>
      </c>
      <c r="AY768" s="997">
        <v>1.57</v>
      </c>
      <c r="AZ768" s="924">
        <v>13.900000000000002</v>
      </c>
      <c r="BA768" s="924">
        <v>-41.3</v>
      </c>
      <c r="BB768" s="924">
        <v>-7.95</v>
      </c>
      <c r="BC768" s="924">
        <v>-20.599999999999998</v>
      </c>
      <c r="BE768" s="666">
        <v>2011</v>
      </c>
      <c r="BF768" s="948" t="e">
        <f>#VALUE!</f>
        <v>#VALUE!</v>
      </c>
      <c r="BG768" s="933">
        <v>4.7</v>
      </c>
    </row>
    <row r="769" spans="1:59" ht="11.25" customHeight="1" x14ac:dyDescent="0.2">
      <c r="A769" s="537" t="s">
        <v>829</v>
      </c>
      <c r="B769" s="927" t="s">
        <v>830</v>
      </c>
      <c r="C769" s="994" t="s">
        <v>247</v>
      </c>
      <c r="D769" s="994" t="s">
        <v>4354</v>
      </c>
      <c r="E769" s="794">
        <v>22</v>
      </c>
      <c r="F769" s="526">
        <v>151</v>
      </c>
      <c r="G769" s="526" t="s">
        <v>106</v>
      </c>
      <c r="H769" s="526" t="s">
        <v>106</v>
      </c>
      <c r="I769" s="926">
        <v>53.21</v>
      </c>
      <c r="J769" s="704">
        <f t="shared" si="190"/>
        <v>1.4658898703251269</v>
      </c>
      <c r="K769" s="935">
        <v>0.19500000000000001</v>
      </c>
      <c r="L769" s="641">
        <v>4</v>
      </c>
      <c r="M769" s="695">
        <f t="shared" si="191"/>
        <v>0.78</v>
      </c>
      <c r="N769" s="923" t="s">
        <v>429</v>
      </c>
      <c r="O769" s="1001">
        <v>0.15625</v>
      </c>
      <c r="P769" s="660">
        <v>43236</v>
      </c>
      <c r="Q769" s="660">
        <v>43258</v>
      </c>
      <c r="R769" s="695">
        <f t="shared" si="192"/>
        <v>24.800000000000004</v>
      </c>
      <c r="S769" s="761">
        <f>IF(INDEX(Historical!$D$7:$D$1439,MATCH(B769,Historical!$B$7:$B$1446,0))=0,"n/a",(INDEX(Historical!$C$7:$C$1439,MATCH(B769,Historical!$B$7:$B$1446,0))/INDEX(Historical!$D$7:$D$1439,MATCH(B769,Historical!$B$7:$B$1446,0))-1)*100)</f>
        <v>23.799582463465541</v>
      </c>
      <c r="T769" s="761">
        <f>IF(INDEX(Historical!$F$7:$F$1432,MATCH(B769,Historical!$B$7:$B$1446,0))=0,"n/a",((INDEX(Historical!$C$7:$C$1439,MATCH(B769,Historical!$B$7:$B$1446,0))/INDEX(Historical!$F$7:$F$1432,MATCH(B769,Historical!$B$7:$B$1446,0)))^(1/3)-1)*100)</f>
        <v>22.574352348330585</v>
      </c>
      <c r="U769" s="761">
        <f>IF(INDEX(Historical!$H$7:$H$1432,MATCH(B769,Historical!$B$7:$B$1446,0))=0,"n/a",((INDEX(Historical!$C$7:$C$1439,MATCH(B769,Historical!$B$7:$B$1446,0))/INDEX(Historical!$H$7:$H$1432,MATCH(B769,Historical!$B$7:$B$1446,0)))^(1/5)-1)*100)</f>
        <v>21.93444405698839</v>
      </c>
      <c r="V769" s="761">
        <f>IF(INDEX(Historical!$O$7:$O$1432,MATCH(B769,Historical!$B$7:$B$1446,0))=0,"n/a",((INDEX(Historical!$C$7:$C$1439,MATCH(B769,Historical!$B$7:$B$1446,0))/INDEX(Historical!$O$7:$O$1432,MATCH(B769,Historical!$B$7:$B$1446,0)))^(1/10)-1)*100)</f>
        <v>21.58431175102864</v>
      </c>
      <c r="W769" s="762">
        <f t="shared" si="193"/>
        <v>1.0162216108624851</v>
      </c>
      <c r="X769" s="763">
        <f t="shared" si="194"/>
        <v>2.4645442760661109</v>
      </c>
      <c r="Y769" s="730" t="s">
        <v>3996</v>
      </c>
      <c r="Z769" s="704">
        <f t="shared" si="195"/>
        <v>32.098765432098766</v>
      </c>
      <c r="AA769" s="937">
        <f t="shared" si="196"/>
        <v>21.897119341563783</v>
      </c>
      <c r="AB769" s="641">
        <v>1</v>
      </c>
      <c r="AC769" s="918">
        <v>2.4300000000000002</v>
      </c>
      <c r="AD769" s="918">
        <v>2.33</v>
      </c>
      <c r="AE769" s="918">
        <v>1.69</v>
      </c>
      <c r="AF769" s="918">
        <v>12.52</v>
      </c>
      <c r="AG769" s="918">
        <v>56.899999999999991</v>
      </c>
      <c r="AH769" s="918">
        <v>12.8</v>
      </c>
      <c r="AI769" s="918">
        <v>9.44</v>
      </c>
      <c r="AJ769" s="918">
        <v>8.9</v>
      </c>
      <c r="AK769" s="918">
        <v>9.41</v>
      </c>
      <c r="AL769" s="930">
        <v>65800</v>
      </c>
      <c r="AM769" s="924">
        <v>0.1</v>
      </c>
      <c r="AN769" s="918">
        <v>0.42</v>
      </c>
      <c r="AO769" s="804">
        <f t="shared" si="197"/>
        <v>1.5032145857497348</v>
      </c>
      <c r="AP769" s="805">
        <f t="shared" si="198"/>
        <v>23.400333927313518</v>
      </c>
      <c r="AQ769" s="938">
        <f t="shared" si="199"/>
        <v>249.06346710806275</v>
      </c>
      <c r="AR769" s="704">
        <f>INDEX(Historical!$C$7:$C$1439,MATCH(B769,Historical!$B$7:$B$1446,0))*IF(AH769="n/a",1.03,IF(AH769&lt;0,1.01,IF(AH769&gt;10,1.1,(1+AH769/100))))</f>
        <v>0.81537500000000007</v>
      </c>
      <c r="AS769" s="937">
        <f t="shared" si="200"/>
        <v>0.8923464000000001</v>
      </c>
      <c r="AT769" s="937">
        <f t="shared" si="206"/>
        <v>0.97631619624000021</v>
      </c>
      <c r="AU769" s="937">
        <f t="shared" si="206"/>
        <v>1.0681875503061844</v>
      </c>
      <c r="AV769" s="937">
        <f t="shared" si="206"/>
        <v>1.1687039987899965</v>
      </c>
      <c r="AW769" s="704">
        <f t="shared" si="201"/>
        <v>4.9209291453361814</v>
      </c>
      <c r="AX769" s="812">
        <f t="shared" si="202"/>
        <v>9.2481284445333234</v>
      </c>
      <c r="AY769" s="997">
        <v>0.65</v>
      </c>
      <c r="AZ769" s="924">
        <v>33.489999999999995</v>
      </c>
      <c r="BA769" s="924">
        <v>-6.0600000000000005</v>
      </c>
      <c r="BB769" s="924">
        <v>5.3900000000000006</v>
      </c>
      <c r="BC769" s="924">
        <v>5.62</v>
      </c>
      <c r="BE769" s="666">
        <v>1997</v>
      </c>
      <c r="BF769" s="948" t="e">
        <f>#VALUE!</f>
        <v>#VALUE!</v>
      </c>
      <c r="BG769" s="933">
        <v>20.8</v>
      </c>
    </row>
    <row r="770" spans="1:59" ht="11.25" customHeight="1" x14ac:dyDescent="0.2">
      <c r="A770" s="764" t="s">
        <v>4203</v>
      </c>
      <c r="B770" s="856" t="s">
        <v>3930</v>
      </c>
      <c r="C770" s="994" t="s">
        <v>112</v>
      </c>
      <c r="D770" s="994" t="s">
        <v>213</v>
      </c>
      <c r="E770" s="794">
        <v>5</v>
      </c>
      <c r="F770" s="526">
        <v>814</v>
      </c>
      <c r="G770" s="526" t="s">
        <v>106</v>
      </c>
      <c r="H770" s="526" t="s">
        <v>106</v>
      </c>
      <c r="I770" s="934">
        <v>43.62</v>
      </c>
      <c r="J770" s="704">
        <f t="shared" si="190"/>
        <v>2.5676295277395695</v>
      </c>
      <c r="K770" s="537">
        <v>0.28000000000000003</v>
      </c>
      <c r="L770" s="526">
        <v>4</v>
      </c>
      <c r="M770" s="695">
        <f t="shared" si="191"/>
        <v>1.1200000000000001</v>
      </c>
      <c r="N770" s="526" t="s">
        <v>4205</v>
      </c>
      <c r="O770" s="645">
        <v>0.27</v>
      </c>
      <c r="P770" s="1084">
        <v>43237</v>
      </c>
      <c r="Q770" s="1084">
        <v>43255</v>
      </c>
      <c r="R770" s="695">
        <f t="shared" si="192"/>
        <v>3.7037037037037068</v>
      </c>
      <c r="S770" s="761">
        <f>IF(INDEX(Historical!$D$7:$D$1439,MATCH(B770,Historical!$B$7:$B$1446,0))=0,"n/a",(INDEX(Historical!$C$7:$C$1439,MATCH(B770,Historical!$B$7:$B$1446,0))/INDEX(Historical!$D$7:$D$1439,MATCH(B770,Historical!$B$7:$B$1446,0))-1)*100)</f>
        <v>3.7383177570093462</v>
      </c>
      <c r="T770" s="761">
        <f>IF(INDEX(Historical!$F$7:$F$1432,MATCH(B770,Historical!$B$7:$B$1446,0))=0,"n/a",((INDEX(Historical!$C$7:$C$1439,MATCH(B770,Historical!$B$7:$B$1446,0))/INDEX(Historical!$F$7:$F$1432,MATCH(B770,Historical!$B$7:$B$1446,0)))^(1/3)-1)*100)</f>
        <v>2.5247183031277265</v>
      </c>
      <c r="U770" s="761">
        <f>IF(INDEX(Historical!$H$7:$H$1432,MATCH(B770,Historical!$B$7:$B$1446,0))=0,"n/a",((INDEX(Historical!$C$7:$C$1439,MATCH(B770,Historical!$B$7:$B$1446,0))/INDEX(Historical!$H$7:$H$1432,MATCH(B770,Historical!$B$7:$B$1446,0)))^(1/5)-1)*100)</f>
        <v>3.8262169735895801</v>
      </c>
      <c r="V770" s="761">
        <f>IF(INDEX(Historical!$O$7:$O$1432,MATCH(B770,Historical!$B$7:$B$1446,0))=0,"n/a",((INDEX(Historical!$C$7:$C$1439,MATCH(B770,Historical!$B$7:$B$1446,0))/INDEX(Historical!$O$7:$O$1432,MATCH(B770,Historical!$B$7:$B$1446,0)))^(1/10)-1)*100)</f>
        <v>4.7182784501015096</v>
      </c>
      <c r="W770" s="762">
        <f t="shared" si="193"/>
        <v>0.81093496580458546</v>
      </c>
      <c r="X770" s="763">
        <f t="shared" si="194"/>
        <v>0.23618623293762842</v>
      </c>
      <c r="Y770" s="705"/>
      <c r="Z770" s="704">
        <f t="shared" si="195"/>
        <v>28.940568475452199</v>
      </c>
      <c r="AA770" s="937">
        <f t="shared" si="196"/>
        <v>11.271317829457363</v>
      </c>
      <c r="AB770" s="641">
        <v>12</v>
      </c>
      <c r="AC770" s="933">
        <v>3.87</v>
      </c>
      <c r="AD770" s="933">
        <v>4.51</v>
      </c>
      <c r="AE770" s="918">
        <v>0.99</v>
      </c>
      <c r="AF770" s="918">
        <v>2.11</v>
      </c>
      <c r="AG770" s="918">
        <v>19.600000000000001</v>
      </c>
      <c r="AH770" s="918">
        <v>27.800000000000004</v>
      </c>
      <c r="AI770" s="918">
        <v>8.9</v>
      </c>
      <c r="AJ770" s="741">
        <v>16.2</v>
      </c>
      <c r="AK770" s="741">
        <v>2.5</v>
      </c>
      <c r="AL770" s="933">
        <v>3530</v>
      </c>
      <c r="AM770" s="933">
        <v>1.4000000000000001</v>
      </c>
      <c r="AN770" s="933">
        <v>1.06</v>
      </c>
      <c r="AO770" s="804">
        <f t="shared" si="197"/>
        <v>-4.8774713281282134</v>
      </c>
      <c r="AP770" s="805">
        <f t="shared" si="198"/>
        <v>6.3938465013291497</v>
      </c>
      <c r="AQ770" s="938">
        <f t="shared" si="199"/>
        <v>2.8104634107616988</v>
      </c>
      <c r="AR770" s="704">
        <f>INDEX(Historical!$C$7:$C$1439,MATCH(B770,Historical!$B$7:$B$1446,0))*IF(AH770="n/a",1.03,IF(AH770&lt;0,1.01,IF(AH770&gt;10,1.1,(1+AH770/100))))</f>
        <v>1.2210000000000003</v>
      </c>
      <c r="AS770" s="937">
        <f t="shared" si="200"/>
        <v>1.3296690000000002</v>
      </c>
      <c r="AT770" s="937">
        <f t="shared" si="206"/>
        <v>1.3629107250000001</v>
      </c>
      <c r="AU770" s="937">
        <f t="shared" si="206"/>
        <v>1.396983493125</v>
      </c>
      <c r="AV770" s="937">
        <f t="shared" si="206"/>
        <v>1.431908080453125</v>
      </c>
      <c r="AW770" s="704">
        <f t="shared" si="201"/>
        <v>6.7424712985781259</v>
      </c>
      <c r="AX770" s="812">
        <f t="shared" si="202"/>
        <v>15.45729321086228</v>
      </c>
      <c r="AY770" s="790">
        <v>1.75</v>
      </c>
      <c r="AZ770" s="918">
        <v>28.389999999999997</v>
      </c>
      <c r="BA770" s="918">
        <v>-16.84</v>
      </c>
      <c r="BB770" s="918">
        <v>1.35</v>
      </c>
      <c r="BC770" s="918">
        <v>0.11</v>
      </c>
      <c r="BE770" s="666">
        <v>2014</v>
      </c>
      <c r="BF770" s="948" t="e">
        <f>#VALUE!</f>
        <v>#VALUE!</v>
      </c>
      <c r="BG770" s="933">
        <v>7.6</v>
      </c>
    </row>
    <row r="771" spans="1:59" ht="11.25" customHeight="1" x14ac:dyDescent="0.2">
      <c r="A771" s="611" t="s">
        <v>831</v>
      </c>
      <c r="B771" s="927" t="s">
        <v>832</v>
      </c>
      <c r="C771" s="994" t="s">
        <v>108</v>
      </c>
      <c r="D771" s="994" t="s">
        <v>118</v>
      </c>
      <c r="E771" s="794">
        <v>14</v>
      </c>
      <c r="F771" s="526">
        <v>279</v>
      </c>
      <c r="G771" s="526" t="s">
        <v>115</v>
      </c>
      <c r="H771" s="526" t="s">
        <v>115</v>
      </c>
      <c r="I771" s="926">
        <v>81.95</v>
      </c>
      <c r="J771" s="704">
        <f t="shared" si="190"/>
        <v>0.8419768151311775</v>
      </c>
      <c r="K771" s="929">
        <v>0.17249999999999999</v>
      </c>
      <c r="L771" s="641">
        <v>4</v>
      </c>
      <c r="M771" s="695">
        <f t="shared" si="191"/>
        <v>0.69</v>
      </c>
      <c r="N771" s="923" t="s">
        <v>140</v>
      </c>
      <c r="O771" s="797">
        <v>0.16</v>
      </c>
      <c r="P771" s="917">
        <v>43559</v>
      </c>
      <c r="Q771" s="917">
        <v>43586</v>
      </c>
      <c r="R771" s="695">
        <f t="shared" si="192"/>
        <v>7.8124999999999893</v>
      </c>
      <c r="S771" s="761">
        <f>IF(INDEX(Historical!$D$7:$D$1439,MATCH(B771,Historical!$B$7:$B$1446,0))=0,"n/a",(INDEX(Historical!$C$7:$C$1439,MATCH(B771,Historical!$B$7:$B$1446,0))/INDEX(Historical!$D$7:$D$1439,MATCH(B771,Historical!$B$7:$B$1446,0))-1)*100)</f>
        <v>6.7796610169491567</v>
      </c>
      <c r="T771" s="761">
        <f>IF(INDEX(Historical!$F$7:$F$1432,MATCH(B771,Historical!$B$7:$B$1446,0))=0,"n/a",((INDEX(Historical!$C$7:$C$1439,MATCH(B771,Historical!$B$7:$B$1446,0))/INDEX(Historical!$F$7:$F$1432,MATCH(B771,Historical!$B$7:$B$1446,0)))^(1/3)-1)*100)</f>
        <v>5.8198249869532592</v>
      </c>
      <c r="U771" s="761">
        <f>IF(INDEX(Historical!$H$7:$H$1432,MATCH(B771,Historical!$B$7:$B$1446,0))=0,"n/a",((INDEX(Historical!$C$7:$C$1439,MATCH(B771,Historical!$B$7:$B$1446,0))/INDEX(Historical!$H$7:$H$1432,MATCH(B771,Historical!$B$7:$B$1446,0)))^(1/5)-1)*100)</f>
        <v>7.442863557808499</v>
      </c>
      <c r="V771" s="761">
        <f>IF(INDEX(Historical!$O$7:$O$1432,MATCH(B771,Historical!$B$7:$B$1446,0))=0,"n/a",((INDEX(Historical!$C$7:$C$1439,MATCH(B771,Historical!$B$7:$B$1446,0))/INDEX(Historical!$O$7:$O$1432,MATCH(B771,Historical!$B$7:$B$1446,0)))^(1/10)-1)*100)</f>
        <v>9.9299518654954788</v>
      </c>
      <c r="W771" s="762">
        <f t="shared" si="193"/>
        <v>0.74953672068350141</v>
      </c>
      <c r="X771" s="763">
        <f t="shared" si="194"/>
        <v>0.68915403313041657</v>
      </c>
      <c r="Y771" s="718"/>
      <c r="Z771" s="704">
        <f t="shared" si="195"/>
        <v>11.348684210526315</v>
      </c>
      <c r="AA771" s="937">
        <f t="shared" si="196"/>
        <v>13.478618421052632</v>
      </c>
      <c r="AB771" s="641">
        <v>12</v>
      </c>
      <c r="AC771" s="918">
        <v>6.08</v>
      </c>
      <c r="AD771" s="918">
        <v>1.8</v>
      </c>
      <c r="AE771" s="918">
        <v>2.15</v>
      </c>
      <c r="AF771" s="918">
        <v>1.69</v>
      </c>
      <c r="AG771" s="918">
        <v>12.6</v>
      </c>
      <c r="AH771" s="918">
        <v>24.5</v>
      </c>
      <c r="AI771" s="918">
        <v>7.23</v>
      </c>
      <c r="AJ771" s="918">
        <v>10.8</v>
      </c>
      <c r="AK771" s="918">
        <v>7.5</v>
      </c>
      <c r="AL771" s="930">
        <v>9270</v>
      </c>
      <c r="AM771" s="924">
        <v>1.7000000000000002</v>
      </c>
      <c r="AN771" s="918">
        <v>0.31</v>
      </c>
      <c r="AO771" s="804">
        <f t="shared" si="197"/>
        <v>-5.1937780481129554</v>
      </c>
      <c r="AP771" s="805">
        <f t="shared" si="198"/>
        <v>8.2848403729396765</v>
      </c>
      <c r="AQ771" s="938">
        <f t="shared" si="199"/>
        <v>0.61779195788154162</v>
      </c>
      <c r="AR771" s="704">
        <f>INDEX(Historical!$C$7:$C$1439,MATCH(B771,Historical!$B$7:$B$1446,0))*IF(AH771="n/a",1.03,IF(AH771&lt;0,1.01,IF(AH771&gt;10,1.1,(1+AH771/100))))</f>
        <v>0.69300000000000006</v>
      </c>
      <c r="AS771" s="937">
        <f t="shared" si="200"/>
        <v>0.74310390000000004</v>
      </c>
      <c r="AT771" s="937">
        <f t="shared" si="206"/>
        <v>0.7988366925</v>
      </c>
      <c r="AU771" s="937">
        <f t="shared" si="206"/>
        <v>0.85874944443750001</v>
      </c>
      <c r="AV771" s="937">
        <f t="shared" si="206"/>
        <v>0.92315565277031242</v>
      </c>
      <c r="AW771" s="704">
        <f t="shared" si="201"/>
        <v>4.0168456897078126</v>
      </c>
      <c r="AX771" s="812">
        <f t="shared" si="202"/>
        <v>4.90158107346896</v>
      </c>
      <c r="AY771" s="997">
        <v>1</v>
      </c>
      <c r="AZ771" s="924">
        <v>17.61</v>
      </c>
      <c r="BA771" s="924">
        <v>-8.5599999999999987</v>
      </c>
      <c r="BB771" s="924">
        <v>-0.55999999999999994</v>
      </c>
      <c r="BC771" s="924">
        <v>-2.17</v>
      </c>
      <c r="BE771" s="666">
        <v>2006</v>
      </c>
      <c r="BF771" s="948" t="e">
        <f>#VALUE!</f>
        <v>#VALUE!</v>
      </c>
      <c r="BG771" s="933">
        <v>3</v>
      </c>
    </row>
    <row r="772" spans="1:59" ht="11.25" customHeight="1" x14ac:dyDescent="0.2">
      <c r="A772" s="537" t="s">
        <v>360</v>
      </c>
      <c r="B772" s="927" t="s">
        <v>361</v>
      </c>
      <c r="C772" s="994" t="s">
        <v>108</v>
      </c>
      <c r="D772" s="994" t="s">
        <v>4376</v>
      </c>
      <c r="E772" s="794">
        <v>32</v>
      </c>
      <c r="F772" s="526">
        <v>87</v>
      </c>
      <c r="G772" s="526" t="s">
        <v>37</v>
      </c>
      <c r="H772" s="526" t="s">
        <v>37</v>
      </c>
      <c r="I772" s="918">
        <v>76.069999999999993</v>
      </c>
      <c r="J772" s="704">
        <f t="shared" si="190"/>
        <v>2.6291573550677008</v>
      </c>
      <c r="K772" s="935">
        <v>0.5</v>
      </c>
      <c r="L772" s="641">
        <v>4</v>
      </c>
      <c r="M772" s="695">
        <f t="shared" si="191"/>
        <v>2</v>
      </c>
      <c r="N772" s="923" t="s">
        <v>107</v>
      </c>
      <c r="O772" s="798">
        <v>0.48</v>
      </c>
      <c r="P772" s="917">
        <v>43409</v>
      </c>
      <c r="Q772" s="917">
        <v>43419</v>
      </c>
      <c r="R772" s="695">
        <f t="shared" si="192"/>
        <v>4.1666666666666705</v>
      </c>
      <c r="S772" s="761">
        <f>IF(INDEX(Historical!$D$7:$D$1439,MATCH(B772,Historical!$B$7:$B$1446,0))=0,"n/a",(INDEX(Historical!$C$7:$C$1439,MATCH(B772,Historical!$B$7:$B$1446,0))/INDEX(Historical!$D$7:$D$1439,MATCH(B772,Historical!$B$7:$B$1446,0))-1)*100)</f>
        <v>6.5934065934065922</v>
      </c>
      <c r="T772" s="761">
        <f>IF(INDEX(Historical!$F$7:$F$1432,MATCH(B772,Historical!$B$7:$B$1446,0))=0,"n/a",((INDEX(Historical!$C$7:$C$1439,MATCH(B772,Historical!$B$7:$B$1446,0))/INDEX(Historical!$F$7:$F$1432,MATCH(B772,Historical!$B$7:$B$1446,0)))^(1/3)-1)*100)</f>
        <v>4.5003157912127056</v>
      </c>
      <c r="U772" s="761">
        <f>IF(INDEX(Historical!$H$7:$H$1432,MATCH(B772,Historical!$B$7:$B$1446,0))=0,"n/a",((INDEX(Historical!$C$7:$C$1439,MATCH(B772,Historical!$B$7:$B$1446,0))/INDEX(Historical!$H$7:$H$1432,MATCH(B772,Historical!$B$7:$B$1446,0)))^(1/5)-1)*100)</f>
        <v>4.7264065169796421</v>
      </c>
      <c r="V772" s="761">
        <f>IF(INDEX(Historical!$O$7:$O$1432,MATCH(B772,Historical!$B$7:$B$1446,0))=0,"n/a",((INDEX(Historical!$C$7:$C$1439,MATCH(B772,Historical!$B$7:$B$1446,0))/INDEX(Historical!$O$7:$O$1432,MATCH(B772,Historical!$B$7:$B$1446,0)))^(1/10)-1)*100)</f>
        <v>4.9209099349787566</v>
      </c>
      <c r="W772" s="762">
        <f t="shared" si="193"/>
        <v>0.96047409512282522</v>
      </c>
      <c r="X772" s="763">
        <f t="shared" si="194"/>
        <v>0.51938533153622446</v>
      </c>
      <c r="Y772" s="739"/>
      <c r="Z772" s="704">
        <f t="shared" si="195"/>
        <v>37.383177570093466</v>
      </c>
      <c r="AA772" s="937">
        <f t="shared" si="196"/>
        <v>14.218691588785047</v>
      </c>
      <c r="AB772" s="641">
        <v>12</v>
      </c>
      <c r="AC772" s="918">
        <v>5.35</v>
      </c>
      <c r="AD772" s="918">
        <v>1.78</v>
      </c>
      <c r="AE772" s="918">
        <v>4.84</v>
      </c>
      <c r="AF772" s="918">
        <v>1.85</v>
      </c>
      <c r="AG772" s="918">
        <v>13.600000000000001</v>
      </c>
      <c r="AH772" s="918">
        <v>21.2</v>
      </c>
      <c r="AI772" s="918">
        <v>3.04</v>
      </c>
      <c r="AJ772" s="918">
        <v>9.1</v>
      </c>
      <c r="AK772" s="918">
        <v>8</v>
      </c>
      <c r="AL772" s="930">
        <v>1220</v>
      </c>
      <c r="AM772" s="924">
        <v>1.4000000000000001</v>
      </c>
      <c r="AN772" s="918">
        <v>1.76</v>
      </c>
      <c r="AO772" s="804">
        <f t="shared" si="197"/>
        <v>-6.8631277167377043</v>
      </c>
      <c r="AP772" s="805">
        <f t="shared" si="198"/>
        <v>7.3555638720473429</v>
      </c>
      <c r="AQ772" s="938">
        <f t="shared" si="199"/>
        <v>8.1245772025179352</v>
      </c>
      <c r="AR772" s="704">
        <f>INDEX(Historical!$C$7:$C$1439,MATCH(B772,Historical!$B$7:$B$1446,0))*IF(AH772="n/a",1.03,IF(AH772&lt;0,1.01,IF(AH772&gt;10,1.1,(1+AH772/100))))</f>
        <v>2.1339999999999999</v>
      </c>
      <c r="AS772" s="937">
        <f t="shared" si="200"/>
        <v>2.1988735999999998</v>
      </c>
      <c r="AT772" s="937">
        <f t="shared" si="206"/>
        <v>2.3747834879999998</v>
      </c>
      <c r="AU772" s="937">
        <f t="shared" si="206"/>
        <v>2.5647661670400002</v>
      </c>
      <c r="AV772" s="937">
        <f t="shared" si="206"/>
        <v>2.7699474604032002</v>
      </c>
      <c r="AW772" s="704">
        <f t="shared" si="201"/>
        <v>12.0423707154432</v>
      </c>
      <c r="AX772" s="812">
        <f t="shared" si="202"/>
        <v>15.830643769479691</v>
      </c>
      <c r="AY772" s="997">
        <v>0.77</v>
      </c>
      <c r="AZ772" s="924">
        <v>10.209999999999999</v>
      </c>
      <c r="BA772" s="924">
        <v>-17.309999999999999</v>
      </c>
      <c r="BB772" s="924">
        <v>-1.9300000000000002</v>
      </c>
      <c r="BC772" s="924">
        <v>-5.81</v>
      </c>
      <c r="BE772" s="666">
        <v>1987</v>
      </c>
      <c r="BF772" s="948" t="e">
        <f>#VALUE!</f>
        <v>#VALUE!</v>
      </c>
      <c r="BG772" s="933">
        <v>1.2</v>
      </c>
    </row>
    <row r="773" spans="1:59" s="840" customFormat="1" ht="11.25" customHeight="1" x14ac:dyDescent="0.2">
      <c r="A773" s="699" t="s">
        <v>358</v>
      </c>
      <c r="B773" s="848" t="s">
        <v>359</v>
      </c>
      <c r="C773" s="994" t="s">
        <v>112</v>
      </c>
      <c r="D773" s="994" t="s">
        <v>213</v>
      </c>
      <c r="E773" s="820">
        <v>47</v>
      </c>
      <c r="F773" s="526">
        <v>39</v>
      </c>
      <c r="G773" s="1151" t="s">
        <v>37</v>
      </c>
      <c r="H773" s="1151" t="s">
        <v>37</v>
      </c>
      <c r="I773" s="833">
        <v>62.09</v>
      </c>
      <c r="J773" s="822">
        <f t="shared" si="190"/>
        <v>1.4172974714124658</v>
      </c>
      <c r="K773" s="823">
        <v>0.22</v>
      </c>
      <c r="L773" s="824">
        <v>4</v>
      </c>
      <c r="M773" s="825">
        <f t="shared" si="191"/>
        <v>0.88</v>
      </c>
      <c r="N773" s="826" t="s">
        <v>149</v>
      </c>
      <c r="O773" s="827">
        <v>0.21</v>
      </c>
      <c r="P773" s="828">
        <v>43433</v>
      </c>
      <c r="Q773" s="828">
        <v>43448</v>
      </c>
      <c r="R773" s="825">
        <f t="shared" si="192"/>
        <v>4.7619047619047663</v>
      </c>
      <c r="S773" s="761">
        <f>IF(INDEX(Historical!$D$7:$D$1439,MATCH(B773,Historical!$B$7:$B$1446,0))=0,"n/a",(INDEX(Historical!$C$7:$C$1439,MATCH(B773,Historical!$B$7:$B$1446,0))/INDEX(Historical!$D$7:$D$1439,MATCH(B773,Historical!$B$7:$B$1446,0))-1)*100)</f>
        <v>1.1904761904761862</v>
      </c>
      <c r="T773" s="761">
        <f>IF(INDEX(Historical!$F$7:$F$1432,MATCH(B773,Historical!$B$7:$B$1446,0))=0,"n/a",((INDEX(Historical!$C$7:$C$1439,MATCH(B773,Historical!$B$7:$B$1446,0))/INDEX(Historical!$F$7:$F$1432,MATCH(B773,Historical!$B$7:$B$1446,0)))^(1/3)-1)*100)</f>
        <v>2.0413775479336982</v>
      </c>
      <c r="U773" s="761">
        <f>IF(INDEX(Historical!$H$7:$H$1432,MATCH(B773,Historical!$B$7:$B$1446,0))=0,"n/a",((INDEX(Historical!$C$7:$C$1439,MATCH(B773,Historical!$B$7:$B$1446,0))/INDEX(Historical!$H$7:$H$1432,MATCH(B773,Historical!$B$7:$B$1446,0)))^(1/5)-1)*100)</f>
        <v>3.3754197177302991</v>
      </c>
      <c r="V773" s="761">
        <f>IF(INDEX(Historical!$O$7:$O$1432,MATCH(B773,Historical!$B$7:$B$1446,0))=0,"n/a",((INDEX(Historical!$C$7:$C$1439,MATCH(B773,Historical!$B$7:$B$1446,0))/INDEX(Historical!$O$7:$O$1432,MATCH(B773,Historical!$B$7:$B$1446,0)))^(1/10)-1)*100)</f>
        <v>5.0368183639439845</v>
      </c>
      <c r="W773" s="829">
        <f t="shared" si="193"/>
        <v>0.67014918423368386</v>
      </c>
      <c r="X773" s="830" t="str">
        <f t="shared" si="194"/>
        <v>n/a</v>
      </c>
      <c r="Y773" s="845"/>
      <c r="Z773" s="822">
        <f t="shared" si="195"/>
        <v>48.35164835164835</v>
      </c>
      <c r="AA773" s="832">
        <f t="shared" si="196"/>
        <v>34.115384615384613</v>
      </c>
      <c r="AB773" s="824">
        <v>12</v>
      </c>
      <c r="AC773" s="833">
        <v>1.82</v>
      </c>
      <c r="AD773" s="833">
        <v>2.2799999999999998</v>
      </c>
      <c r="AE773" s="833">
        <v>1.04</v>
      </c>
      <c r="AF773" s="833">
        <v>3.56</v>
      </c>
      <c r="AG773" s="833">
        <v>10.9</v>
      </c>
      <c r="AH773" s="842">
        <v>949.6</v>
      </c>
      <c r="AI773" s="842">
        <v>17.5</v>
      </c>
      <c r="AJ773" s="833">
        <v>-3.2</v>
      </c>
      <c r="AK773" s="833">
        <v>15</v>
      </c>
      <c r="AL773" s="834">
        <v>1160</v>
      </c>
      <c r="AM773" s="835">
        <v>1.3</v>
      </c>
      <c r="AN773" s="833">
        <v>1.1299999999999999</v>
      </c>
      <c r="AO773" s="836">
        <f t="shared" si="197"/>
        <v>-29.32266742624185</v>
      </c>
      <c r="AP773" s="837">
        <f t="shared" si="198"/>
        <v>4.7927171891427651</v>
      </c>
      <c r="AQ773" s="838">
        <f t="shared" si="199"/>
        <v>132.33191700263581</v>
      </c>
      <c r="AR773" s="704">
        <f>INDEX(Historical!$C$7:$C$1439,MATCH(B773,Historical!$B$7:$B$1446,0))*IF(AH773="n/a",1.03,IF(AH773&lt;0,1.01,IF(AH773&gt;10,1.1,(1+AH773/100))))</f>
        <v>0.93500000000000005</v>
      </c>
      <c r="AS773" s="832">
        <f t="shared" si="200"/>
        <v>1.0285000000000002</v>
      </c>
      <c r="AT773" s="832">
        <f t="shared" si="206"/>
        <v>1.1313500000000003</v>
      </c>
      <c r="AU773" s="832">
        <f t="shared" si="206"/>
        <v>1.2444850000000005</v>
      </c>
      <c r="AV773" s="832">
        <f t="shared" si="206"/>
        <v>1.3689335000000007</v>
      </c>
      <c r="AW773" s="822">
        <f t="shared" si="201"/>
        <v>5.7082685000000017</v>
      </c>
      <c r="AX773" s="839">
        <f t="shared" si="202"/>
        <v>9.1935392172652612</v>
      </c>
      <c r="AY773" s="998">
        <v>1.1399999999999999</v>
      </c>
      <c r="AZ773" s="835">
        <v>26.790000000000003</v>
      </c>
      <c r="BA773" s="835">
        <v>-27.82</v>
      </c>
      <c r="BB773" s="835">
        <v>1.91</v>
      </c>
      <c r="BC773" s="835">
        <v>-7.39</v>
      </c>
      <c r="BD773" s="964"/>
      <c r="BE773" s="666">
        <v>1973</v>
      </c>
      <c r="BF773" s="948" t="e">
        <f>#VALUE!</f>
        <v>#VALUE!</v>
      </c>
      <c r="BG773" s="895">
        <v>3.4000000000000004</v>
      </c>
    </row>
    <row r="774" spans="1:59" ht="11.25" customHeight="1" x14ac:dyDescent="0.2">
      <c r="A774" s="630" t="s">
        <v>1732</v>
      </c>
      <c r="B774" s="927" t="s">
        <v>1733</v>
      </c>
      <c r="C774" s="994" t="s">
        <v>108</v>
      </c>
      <c r="D774" s="994" t="s">
        <v>4376</v>
      </c>
      <c r="E774" s="794">
        <v>7</v>
      </c>
      <c r="F774" s="526">
        <v>611</v>
      </c>
      <c r="G774" s="526" t="s">
        <v>37</v>
      </c>
      <c r="H774" s="526" t="s">
        <v>37</v>
      </c>
      <c r="I774" s="926">
        <v>24.75</v>
      </c>
      <c r="J774" s="704">
        <f t="shared" si="190"/>
        <v>2.5858585858585856</v>
      </c>
      <c r="K774" s="929">
        <v>0.16</v>
      </c>
      <c r="L774" s="641">
        <v>4</v>
      </c>
      <c r="M774" s="695">
        <f t="shared" si="191"/>
        <v>0.64</v>
      </c>
      <c r="N774" s="923" t="s">
        <v>467</v>
      </c>
      <c r="O774" s="797">
        <v>0.14000000000000001</v>
      </c>
      <c r="P774" s="917">
        <v>43279</v>
      </c>
      <c r="Q774" s="917">
        <v>43291</v>
      </c>
      <c r="R774" s="695">
        <f t="shared" si="192"/>
        <v>14.285714285714276</v>
      </c>
      <c r="S774" s="761">
        <f>IF(INDEX(Historical!$D$7:$D$1439,MATCH(B774,Historical!$B$7:$B$1446,0))=0,"n/a",(INDEX(Historical!$C$7:$C$1439,MATCH(B774,Historical!$B$7:$B$1446,0))/INDEX(Historical!$D$7:$D$1439,MATCH(B774,Historical!$B$7:$B$1446,0))-1)*100)</f>
        <v>11.111111111111093</v>
      </c>
      <c r="T774" s="761">
        <f>IF(INDEX(Historical!$F$7:$F$1432,MATCH(B774,Historical!$B$7:$B$1446,0))=0,"n/a",((INDEX(Historical!$C$7:$C$1439,MATCH(B774,Historical!$B$7:$B$1446,0))/INDEX(Historical!$F$7:$F$1432,MATCH(B774,Historical!$B$7:$B$1446,0)))^(1/3)-1)*100)</f>
        <v>9.2608243623279343</v>
      </c>
      <c r="U774" s="761">
        <f>IF(INDEX(Historical!$H$7:$H$1432,MATCH(B774,Historical!$B$7:$B$1446,0))=0,"n/a",((INDEX(Historical!$C$7:$C$1439,MATCH(B774,Historical!$B$7:$B$1446,0))/INDEX(Historical!$H$7:$H$1432,MATCH(B774,Historical!$B$7:$B$1446,0)))^(1/5)-1)*100)</f>
        <v>10.151370567009611</v>
      </c>
      <c r="V774" s="761">
        <f>IF(INDEX(Historical!$O$7:$O$1432,MATCH(B774,Historical!$B$7:$B$1446,0))=0,"n/a",((INDEX(Historical!$C$7:$C$1439,MATCH(B774,Historical!$B$7:$B$1446,0))/INDEX(Historical!$O$7:$O$1432,MATCH(B774,Historical!$B$7:$B$1446,0)))^(1/10)-1)*100)</f>
        <v>6.803084495661138</v>
      </c>
      <c r="W774" s="762">
        <f t="shared" si="193"/>
        <v>1.4921717602484488</v>
      </c>
      <c r="X774" s="763">
        <f t="shared" si="194"/>
        <v>1.1535648371601832</v>
      </c>
      <c r="Y774" s="719"/>
      <c r="Z774" s="704">
        <f t="shared" si="195"/>
        <v>34.224598930481278</v>
      </c>
      <c r="AA774" s="937">
        <f t="shared" si="196"/>
        <v>13.235294117647058</v>
      </c>
      <c r="AB774" s="641">
        <v>12</v>
      </c>
      <c r="AC774" s="918">
        <v>1.87</v>
      </c>
      <c r="AD774" s="918" t="s">
        <v>137</v>
      </c>
      <c r="AE774" s="918">
        <v>4.49</v>
      </c>
      <c r="AF774" s="918">
        <v>1.2</v>
      </c>
      <c r="AG774" s="918">
        <v>7.1999999999999993</v>
      </c>
      <c r="AH774" s="918">
        <v>32.800000000000004</v>
      </c>
      <c r="AI774" s="918">
        <v>5.12</v>
      </c>
      <c r="AJ774" s="918">
        <v>8.7999999999999989</v>
      </c>
      <c r="AK774" s="918" t="s">
        <v>137</v>
      </c>
      <c r="AL774" s="930">
        <v>1900</v>
      </c>
      <c r="AM774" s="924">
        <v>5.8999999999999995</v>
      </c>
      <c r="AN774" s="918">
        <v>0.17</v>
      </c>
      <c r="AO774" s="804">
        <f t="shared" si="197"/>
        <v>-0.49806496477886242</v>
      </c>
      <c r="AP774" s="805">
        <f t="shared" si="198"/>
        <v>12.737229152868196</v>
      </c>
      <c r="AQ774" s="938">
        <f t="shared" si="199"/>
        <v>-15.983194958319412</v>
      </c>
      <c r="AR774" s="704">
        <f>INDEX(Historical!$C$7:$C$1439,MATCH(B774,Historical!$B$7:$B$1446,0))*IF(AH774="n/a",1.03,IF(AH774&lt;0,1.01,IF(AH774&gt;10,1.1,(1+AH774/100))))</f>
        <v>0.66</v>
      </c>
      <c r="AS774" s="937">
        <f t="shared" si="200"/>
        <v>0.69379199999999996</v>
      </c>
      <c r="AT774" s="937">
        <f t="shared" si="206"/>
        <v>0.71460575999999998</v>
      </c>
      <c r="AU774" s="937">
        <f t="shared" si="206"/>
        <v>0.73604393280000002</v>
      </c>
      <c r="AV774" s="937">
        <f t="shared" si="206"/>
        <v>0.75812525078400006</v>
      </c>
      <c r="AW774" s="704">
        <f t="shared" si="201"/>
        <v>3.5625669435839997</v>
      </c>
      <c r="AX774" s="812">
        <f t="shared" si="202"/>
        <v>14.394209873066666</v>
      </c>
      <c r="AY774" s="997">
        <v>1.1299999999999999</v>
      </c>
      <c r="AZ774" s="924">
        <v>8.17</v>
      </c>
      <c r="BA774" s="924">
        <v>-26.88</v>
      </c>
      <c r="BB774" s="924">
        <v>-6.68</v>
      </c>
      <c r="BC774" s="924">
        <v>-14.729999999999999</v>
      </c>
      <c r="BE774" s="666">
        <v>2012</v>
      </c>
      <c r="BF774" s="948" t="e">
        <f>#VALUE!</f>
        <v>#VALUE!</v>
      </c>
      <c r="BG774" s="933">
        <v>1</v>
      </c>
    </row>
    <row r="775" spans="1:59" ht="11.25" customHeight="1" x14ac:dyDescent="0.2">
      <c r="A775" s="611" t="s">
        <v>818</v>
      </c>
      <c r="B775" s="927" t="s">
        <v>819</v>
      </c>
      <c r="C775" s="994" t="s">
        <v>179</v>
      </c>
      <c r="D775" s="994" t="s">
        <v>4374</v>
      </c>
      <c r="E775" s="794">
        <v>15</v>
      </c>
      <c r="F775" s="526">
        <v>238</v>
      </c>
      <c r="G775" s="526" t="s">
        <v>106</v>
      </c>
      <c r="H775" s="526" t="s">
        <v>106</v>
      </c>
      <c r="I775" s="926">
        <v>773.65</v>
      </c>
      <c r="J775" s="704">
        <f t="shared" ref="J775:J838" si="207">(M775/I775)*100</f>
        <v>0.22620047825243975</v>
      </c>
      <c r="K775" s="929">
        <v>1.75</v>
      </c>
      <c r="L775" s="641">
        <v>1</v>
      </c>
      <c r="M775" s="695">
        <f t="shared" ref="M775:M838" si="208">K775*L775</f>
        <v>1.75</v>
      </c>
      <c r="N775" s="923" t="s">
        <v>820</v>
      </c>
      <c r="O775" s="797">
        <v>1.05</v>
      </c>
      <c r="P775" s="917">
        <v>43531</v>
      </c>
      <c r="Q775" s="917">
        <v>43174</v>
      </c>
      <c r="R775" s="695">
        <f t="shared" ref="R775:R838" si="209">(K775-O775)/O775*100</f>
        <v>66.666666666666657</v>
      </c>
      <c r="S775" s="761">
        <f>IF(INDEX(Historical!$D$7:$D$1439,MATCH(B775,Historical!$B$7:$B$1446,0))=0,"n/a",(INDEX(Historical!$C$7:$C$1439,MATCH(B775,Historical!$B$7:$B$1446,0))/INDEX(Historical!$D$7:$D$1439,MATCH(B775,Historical!$B$7:$B$1446,0))-1)*100)</f>
        <v>200.00000000000006</v>
      </c>
      <c r="T775" s="761">
        <f>IF(INDEX(Historical!$F$7:$F$1432,MATCH(B775,Historical!$B$7:$B$1446,0))=0,"n/a",((INDEX(Historical!$C$7:$C$1439,MATCH(B775,Historical!$B$7:$B$1446,0))/INDEX(Historical!$F$7:$F$1432,MATCH(B775,Historical!$B$7:$B$1446,0)))^(1/3)-1)*100)</f>
        <v>53.55493095225885</v>
      </c>
      <c r="U775" s="761">
        <f>IF(INDEX(Historical!$H$7:$H$1432,MATCH(B775,Historical!$B$7:$B$1446,0))=0,"n/a",((INDEX(Historical!$C$7:$C$1439,MATCH(B775,Historical!$B$7:$B$1446,0))/INDEX(Historical!$H$7:$H$1432,MATCH(B775,Historical!$B$7:$B$1446,0)))^(1/5)-1)*100)</f>
        <v>33.244673837449668</v>
      </c>
      <c r="V775" s="761">
        <f>IF(INDEX(Historical!$O$7:$O$1432,MATCH(B775,Historical!$B$7:$B$1446,0))=0,"n/a",((INDEX(Historical!$C$7:$C$1439,MATCH(B775,Historical!$B$7:$B$1446,0))/INDEX(Historical!$O$7:$O$1432,MATCH(B775,Historical!$B$7:$B$1446,0)))^(1/10)-1)*100)</f>
        <v>19.286605283985047</v>
      </c>
      <c r="W775" s="762">
        <f t="shared" ref="W775:W838" si="210">IF(OR(U775&lt;=0,U775="n/a",V775&lt;=0,V775="n/a"),"n/a",U775/V775)</f>
        <v>1.7237182670531934</v>
      </c>
      <c r="X775" s="763">
        <f t="shared" ref="X775:X838" si="211">IF(OR(AJ775&lt;=0,AJ775="n/a",U775&lt;=0,U775="n/a"),"n/a",U775/AJ775)</f>
        <v>0.62139577266261059</v>
      </c>
      <c r="Y775" s="928"/>
      <c r="Z775" s="704">
        <f t="shared" ref="Z775:Z838" si="212">IF(OR(AC775&lt;0.01,AC775="n/a"),"n/a",M775/AC775*100)</f>
        <v>6.4983290011139987</v>
      </c>
      <c r="AA775" s="937">
        <f t="shared" ref="AA775:AA838" si="213">IF(OR(AC775&lt;0.01,AC775="n/a"),"n/a",I775/AC775)</f>
        <v>28.728184181210544</v>
      </c>
      <c r="AB775" s="641">
        <v>12</v>
      </c>
      <c r="AC775" s="918">
        <v>26.93</v>
      </c>
      <c r="AD775" s="918" t="s">
        <v>137</v>
      </c>
      <c r="AE775" s="918">
        <v>20.46</v>
      </c>
      <c r="AF775" s="918">
        <v>24.53</v>
      </c>
      <c r="AG775" s="920">
        <v>119.30000000000001</v>
      </c>
      <c r="AH775" s="918">
        <v>117.8</v>
      </c>
      <c r="AI775" s="918" t="s">
        <v>137</v>
      </c>
      <c r="AJ775" s="918">
        <v>53.5</v>
      </c>
      <c r="AK775" s="918" t="s">
        <v>137</v>
      </c>
      <c r="AL775" s="930">
        <v>6140</v>
      </c>
      <c r="AM775" s="924">
        <v>0.8</v>
      </c>
      <c r="AN775" s="918">
        <v>0</v>
      </c>
      <c r="AO775" s="804">
        <f t="shared" ref="AO775:AO838" si="214">IF(U775="n/a","n/a",IF(AA775&lt;0,"n/a",IF(AA775="n/a","n/a",J775+U775-AA775)))</f>
        <v>4.7426901344915606</v>
      </c>
      <c r="AP775" s="805">
        <f t="shared" ref="AP775:AP838" si="215">IF(U775="n/a","n/a",J775+U775)</f>
        <v>33.470874315702105</v>
      </c>
      <c r="AQ775" s="938">
        <f t="shared" ref="AQ775:AQ838" si="216">IF(OR(AC775&lt;0.01,AF775="n/a"),"n/a",(I775/SQRT(22.5*AC775*(I775/AF775))-1)*100)</f>
        <v>459.64367948229932</v>
      </c>
      <c r="AR775" s="704">
        <f>INDEX(Historical!$C$7:$C$1439,MATCH(B775,Historical!$B$7:$B$1446,0))*IF(AH775="n/a",1.03,IF(AH775&lt;0,1.01,IF(AH775&gt;10,1.1,(1+AH775/100))))</f>
        <v>1.1550000000000002</v>
      </c>
      <c r="AS775" s="937">
        <f t="shared" ref="AS775:AS838" si="217">IF($AI775="n/a",1.03*AR775,IF($AI775&lt;0,1.01*AR775,IF($AI775&gt;10,1.1*AR775,(1+$AI775/100)*AR775)))</f>
        <v>1.1896500000000003</v>
      </c>
      <c r="AT775" s="937">
        <f t="shared" si="206"/>
        <v>1.2253395000000005</v>
      </c>
      <c r="AU775" s="937">
        <f t="shared" si="206"/>
        <v>1.2620996850000006</v>
      </c>
      <c r="AV775" s="937">
        <f t="shared" si="206"/>
        <v>1.2999626755500007</v>
      </c>
      <c r="AW775" s="704">
        <f t="shared" ref="AW775:AW838" si="218">SUM(AR775:AV775)</f>
        <v>6.1320518605500025</v>
      </c>
      <c r="AX775" s="812">
        <f t="shared" ref="AX775:AX838" si="219">AW775/I775*100</f>
        <v>0.79261317915724194</v>
      </c>
      <c r="AY775" s="997">
        <v>1.31</v>
      </c>
      <c r="AZ775" s="924">
        <v>90.27</v>
      </c>
      <c r="BA775" s="924">
        <v>-11.360000000000001</v>
      </c>
      <c r="BB775" s="924">
        <v>7.6899999999999995</v>
      </c>
      <c r="BC775" s="924">
        <v>8.6199999999999992</v>
      </c>
      <c r="BE775" s="666">
        <v>2004</v>
      </c>
      <c r="BF775" s="948" t="e">
        <f t="shared" ref="BF775" si="220">#VALUE!</f>
        <v>#VALUE!</v>
      </c>
      <c r="BG775" s="933">
        <v>102.8</v>
      </c>
    </row>
    <row r="776" spans="1:59" ht="11.25" customHeight="1" x14ac:dyDescent="0.2">
      <c r="A776" s="537" t="s">
        <v>362</v>
      </c>
      <c r="B776" s="927" t="s">
        <v>363</v>
      </c>
      <c r="C776" s="994" t="s">
        <v>128</v>
      </c>
      <c r="D776" s="994" t="s">
        <v>4364</v>
      </c>
      <c r="E776" s="794">
        <v>52</v>
      </c>
      <c r="F776" s="526">
        <v>18</v>
      </c>
      <c r="G776" s="526" t="s">
        <v>106</v>
      </c>
      <c r="H776" s="526" t="s">
        <v>106</v>
      </c>
      <c r="I776" s="918">
        <v>37.24</v>
      </c>
      <c r="J776" s="704">
        <f t="shared" si="207"/>
        <v>0.96670247046186897</v>
      </c>
      <c r="K776" s="929">
        <v>0.09</v>
      </c>
      <c r="L776" s="641">
        <v>4</v>
      </c>
      <c r="M776" s="695">
        <f t="shared" si="208"/>
        <v>0.36</v>
      </c>
      <c r="N776" s="923" t="s">
        <v>196</v>
      </c>
      <c r="O776" s="802">
        <v>8.7378640776699018E-2</v>
      </c>
      <c r="P776" s="919">
        <v>43164</v>
      </c>
      <c r="Q776" s="919">
        <v>43186</v>
      </c>
      <c r="R776" s="695">
        <f t="shared" si="209"/>
        <v>3.0000000000000093</v>
      </c>
      <c r="S776" s="761">
        <f>IF(INDEX(Historical!$D$7:$D$1439,MATCH(B776,Historical!$B$7:$B$1446,0))=0,"n/a",(INDEX(Historical!$C$7:$C$1439,MATCH(B776,Historical!$B$7:$B$1446,0))/INDEX(Historical!$D$7:$D$1439,MATCH(B776,Historical!$B$7:$B$1446,0))-1)*100)</f>
        <v>2.2499999999999964</v>
      </c>
      <c r="T776" s="761">
        <f>IF(INDEX(Historical!$F$7:$F$1432,MATCH(B776,Historical!$B$7:$B$1446,0))=0,"n/a",((INDEX(Historical!$C$7:$C$1439,MATCH(B776,Historical!$B$7:$B$1446,0))/INDEX(Historical!$F$7:$F$1432,MATCH(B776,Historical!$B$7:$B$1446,0)))^(1/3)-1)*100)</f>
        <v>5.2087157760259517</v>
      </c>
      <c r="U776" s="761">
        <f>IF(INDEX(Historical!$H$7:$H$1432,MATCH(B776,Historical!$B$7:$B$1446,0))=0,"n/a",((INDEX(Historical!$C$7:$C$1439,MATCH(B776,Historical!$B$7:$B$1446,0))/INDEX(Historical!$H$7:$H$1432,MATCH(B776,Historical!$B$7:$B$1446,0)))^(1/5)-1)*100)</f>
        <v>6.080399736393205</v>
      </c>
      <c r="V776" s="761">
        <f>IF(INDEX(Historical!$O$7:$O$1432,MATCH(B776,Historical!$B$7:$B$1446,0))=0,"n/a",((INDEX(Historical!$C$7:$C$1439,MATCH(B776,Historical!$B$7:$B$1446,0))/INDEX(Historical!$O$7:$O$1432,MATCH(B776,Historical!$B$7:$B$1446,0)))^(1/10)-1)*100)</f>
        <v>4.4524926962152378</v>
      </c>
      <c r="W776" s="762">
        <f t="shared" si="210"/>
        <v>1.3656170040574667</v>
      </c>
      <c r="X776" s="763">
        <f t="shared" si="211"/>
        <v>60.803997363932048</v>
      </c>
      <c r="Y776" s="713" t="s">
        <v>364</v>
      </c>
      <c r="Z776" s="704">
        <f t="shared" si="212"/>
        <v>41.860465116279066</v>
      </c>
      <c r="AA776" s="937">
        <f t="shared" si="213"/>
        <v>43.302325581395351</v>
      </c>
      <c r="AB776" s="641">
        <v>12</v>
      </c>
      <c r="AC776" s="918">
        <v>0.86</v>
      </c>
      <c r="AD776" s="918">
        <v>4.8099999999999996</v>
      </c>
      <c r="AE776" s="918">
        <v>4.57</v>
      </c>
      <c r="AF776" s="918">
        <v>3.27</v>
      </c>
      <c r="AG776" s="918">
        <v>7.7</v>
      </c>
      <c r="AH776" s="918">
        <v>-4.8</v>
      </c>
      <c r="AI776" s="918" t="s">
        <v>137</v>
      </c>
      <c r="AJ776" s="918">
        <v>0.1</v>
      </c>
      <c r="AK776" s="918">
        <v>9</v>
      </c>
      <c r="AL776" s="930">
        <v>2370</v>
      </c>
      <c r="AM776" s="924">
        <v>56.68</v>
      </c>
      <c r="AN776" s="918">
        <v>0.01</v>
      </c>
      <c r="AO776" s="804">
        <f t="shared" si="214"/>
        <v>-36.255223374540279</v>
      </c>
      <c r="AP776" s="805">
        <f t="shared" si="215"/>
        <v>7.0471022068550742</v>
      </c>
      <c r="AQ776" s="938">
        <f t="shared" si="216"/>
        <v>150.86393359407916</v>
      </c>
      <c r="AR776" s="704">
        <f>INDEX(Historical!$C$7:$C$1439,MATCH(B776,Historical!$B$7:$B$1446,0))*IF(AH776="n/a",1.03,IF(AH776&lt;0,1.01,IF(AH776&gt;10,1.1,(1+AH776/100))))</f>
        <v>0.36095242718446602</v>
      </c>
      <c r="AS776" s="937">
        <f t="shared" si="217"/>
        <v>0.37178100000000003</v>
      </c>
      <c r="AT776" s="937">
        <f t="shared" si="206"/>
        <v>0.40524129000000009</v>
      </c>
      <c r="AU776" s="937">
        <f t="shared" si="206"/>
        <v>0.44171300610000014</v>
      </c>
      <c r="AV776" s="937">
        <f t="shared" si="206"/>
        <v>0.48146717664900018</v>
      </c>
      <c r="AW776" s="704">
        <f t="shared" si="218"/>
        <v>2.0611548999334666</v>
      </c>
      <c r="AX776" s="812">
        <f t="shared" si="219"/>
        <v>5.5347875938063007</v>
      </c>
      <c r="AY776" s="997">
        <v>0.37</v>
      </c>
      <c r="AZ776" s="924">
        <v>39.729999999999997</v>
      </c>
      <c r="BA776" s="924">
        <v>-1.22</v>
      </c>
      <c r="BB776" s="924">
        <v>5.55</v>
      </c>
      <c r="BC776" s="924">
        <v>18.62</v>
      </c>
      <c r="BE776" s="666">
        <v>1967</v>
      </c>
      <c r="BF776" s="948" t="e">
        <f>#VALUE!</f>
        <v>#VALUE!</v>
      </c>
      <c r="BG776" s="933">
        <v>6.1</v>
      </c>
    </row>
    <row r="777" spans="1:59" ht="11.25" customHeight="1" x14ac:dyDescent="0.2">
      <c r="A777" s="611" t="s">
        <v>1746</v>
      </c>
      <c r="B777" s="927" t="s">
        <v>1747</v>
      </c>
      <c r="C777" s="994" t="s">
        <v>108</v>
      </c>
      <c r="D777" s="994" t="s">
        <v>4376</v>
      </c>
      <c r="E777" s="794">
        <v>6</v>
      </c>
      <c r="F777" s="526">
        <v>731</v>
      </c>
      <c r="G777" s="526" t="s">
        <v>106</v>
      </c>
      <c r="H777" s="526" t="s">
        <v>106</v>
      </c>
      <c r="I777" s="926">
        <v>15.85</v>
      </c>
      <c r="J777" s="704">
        <f t="shared" si="207"/>
        <v>1.38801261829653</v>
      </c>
      <c r="K777" s="929">
        <v>5.5E-2</v>
      </c>
      <c r="L777" s="641">
        <v>4</v>
      </c>
      <c r="M777" s="695">
        <f t="shared" si="208"/>
        <v>0.22</v>
      </c>
      <c r="N777" s="923" t="s">
        <v>805</v>
      </c>
      <c r="O777" s="797">
        <v>4.4999999999999998E-2</v>
      </c>
      <c r="P777" s="917">
        <v>43321</v>
      </c>
      <c r="Q777" s="917">
        <v>43341</v>
      </c>
      <c r="R777" s="695">
        <f t="shared" si="209"/>
        <v>22.222222222222225</v>
      </c>
      <c r="S777" s="761">
        <f>IF(INDEX(Historical!$D$7:$D$1439,MATCH(B777,Historical!$B$7:$B$1446,0))=0,"n/a",(INDEX(Historical!$C$7:$C$1439,MATCH(B777,Historical!$B$7:$B$1446,0))/INDEX(Historical!$D$7:$D$1439,MATCH(B777,Historical!$B$7:$B$1446,0))-1)*100)</f>
        <v>17.647058823529438</v>
      </c>
      <c r="T777" s="761">
        <f>IF(INDEX(Historical!$F$7:$F$1432,MATCH(B777,Historical!$B$7:$B$1446,0))=0,"n/a",((INDEX(Historical!$C$7:$C$1439,MATCH(B777,Historical!$B$7:$B$1446,0))/INDEX(Historical!$F$7:$F$1432,MATCH(B777,Historical!$B$7:$B$1446,0)))^(1/3)-1)*100)</f>
        <v>17.34365331805845</v>
      </c>
      <c r="U777" s="761">
        <f>IF(INDEX(Historical!$H$7:$H$1432,MATCH(B777,Historical!$B$7:$B$1446,0))=0,"n/a",((INDEX(Historical!$C$7:$C$1439,MATCH(B777,Historical!$B$7:$B$1446,0))/INDEX(Historical!$H$7:$H$1432,MATCH(B777,Historical!$B$7:$B$1446,0)))^(1/5)-1)*100)</f>
        <v>28.473001824447721</v>
      </c>
      <c r="V777" s="761" t="str">
        <f>IF(INDEX(Historical!$O$7:$O$1432,MATCH(B777,Historical!$B$7:$B$1446,0))=0,"n/a",((INDEX(Historical!$C$7:$C$1439,MATCH(B777,Historical!$B$7:$B$1446,0))/INDEX(Historical!$O$7:$O$1432,MATCH(B777,Historical!$B$7:$B$1446,0)))^(1/10)-1)*100)</f>
        <v>n/a</v>
      </c>
      <c r="W777" s="762" t="str">
        <f t="shared" si="210"/>
        <v>n/a</v>
      </c>
      <c r="X777" s="763">
        <f t="shared" si="211"/>
        <v>1.3367606490351043</v>
      </c>
      <c r="Y777" s="718"/>
      <c r="Z777" s="704">
        <f t="shared" si="212"/>
        <v>14.666666666666666</v>
      </c>
      <c r="AA777" s="937">
        <f t="shared" si="213"/>
        <v>10.566666666666666</v>
      </c>
      <c r="AB777" s="641">
        <v>12</v>
      </c>
      <c r="AC777" s="918">
        <v>1.5</v>
      </c>
      <c r="AD777" s="918" t="s">
        <v>137</v>
      </c>
      <c r="AE777" s="918">
        <v>3.14</v>
      </c>
      <c r="AF777" s="918">
        <v>1.17</v>
      </c>
      <c r="AG777" s="918">
        <v>9.9</v>
      </c>
      <c r="AH777" s="918">
        <v>56.2</v>
      </c>
      <c r="AI777" s="918">
        <v>8.27</v>
      </c>
      <c r="AJ777" s="918">
        <v>21.3</v>
      </c>
      <c r="AK777" s="918" t="s">
        <v>137</v>
      </c>
      <c r="AL777" s="930">
        <v>139.63999999999999</v>
      </c>
      <c r="AM777" s="924">
        <v>8.9</v>
      </c>
      <c r="AN777" s="918">
        <v>0.08</v>
      </c>
      <c r="AO777" s="804">
        <f t="shared" si="214"/>
        <v>19.294347776077583</v>
      </c>
      <c r="AP777" s="805">
        <f t="shared" si="215"/>
        <v>29.861014442744249</v>
      </c>
      <c r="AQ777" s="938">
        <f t="shared" si="216"/>
        <v>-25.87398117619788</v>
      </c>
      <c r="AR777" s="704">
        <f>INDEX(Historical!$C$7:$C$1439,MATCH(B777,Historical!$B$7:$B$1446,0))*IF(AH777="n/a",1.03,IF(AH777&lt;0,1.01,IF(AH777&gt;10,1.1,(1+AH777/100))))</f>
        <v>0.22000000000000003</v>
      </c>
      <c r="AS777" s="937">
        <f t="shared" si="217"/>
        <v>0.23819400000000002</v>
      </c>
      <c r="AT777" s="937">
        <f t="shared" si="206"/>
        <v>0.24533982000000001</v>
      </c>
      <c r="AU777" s="937">
        <f t="shared" si="206"/>
        <v>0.25270001460000002</v>
      </c>
      <c r="AV777" s="937">
        <f t="shared" si="206"/>
        <v>0.26028101503800005</v>
      </c>
      <c r="AW777" s="704">
        <f t="shared" si="218"/>
        <v>1.2165148496380001</v>
      </c>
      <c r="AX777" s="812">
        <f t="shared" si="219"/>
        <v>7.6751725529211363</v>
      </c>
      <c r="AY777" s="997">
        <v>0.43</v>
      </c>
      <c r="AZ777" s="924">
        <v>37.35</v>
      </c>
      <c r="BA777" s="924">
        <v>-20.349999999999998</v>
      </c>
      <c r="BB777" s="924">
        <v>-1.66</v>
      </c>
      <c r="BC777" s="924">
        <v>-4.53</v>
      </c>
      <c r="BE777" s="666">
        <v>2013</v>
      </c>
      <c r="BF777" s="948" t="e">
        <f>#VALUE!</f>
        <v>#VALUE!</v>
      </c>
      <c r="BG777" s="933">
        <v>1</v>
      </c>
    </row>
    <row r="778" spans="1:59" ht="11.25" customHeight="1" x14ac:dyDescent="0.2">
      <c r="A778" s="537" t="s">
        <v>824</v>
      </c>
      <c r="B778" s="927" t="s">
        <v>825</v>
      </c>
      <c r="C778" s="994" t="s">
        <v>108</v>
      </c>
      <c r="D778" s="994" t="s">
        <v>4372</v>
      </c>
      <c r="E778" s="794">
        <v>26</v>
      </c>
      <c r="F778" s="526">
        <v>116</v>
      </c>
      <c r="G778" s="526" t="s">
        <v>106</v>
      </c>
      <c r="H778" s="526" t="s">
        <v>106</v>
      </c>
      <c r="I778" s="926">
        <v>59.2</v>
      </c>
      <c r="J778" s="704">
        <f t="shared" si="207"/>
        <v>2.432432432432432</v>
      </c>
      <c r="K778" s="929">
        <v>0.36</v>
      </c>
      <c r="L778" s="641">
        <v>4</v>
      </c>
      <c r="M778" s="695">
        <f t="shared" si="208"/>
        <v>1.44</v>
      </c>
      <c r="N778" s="923" t="s">
        <v>149</v>
      </c>
      <c r="O778" s="797">
        <v>0.35</v>
      </c>
      <c r="P778" s="917">
        <v>43531</v>
      </c>
      <c r="Q778" s="917">
        <v>43544</v>
      </c>
      <c r="R778" s="695">
        <f t="shared" si="209"/>
        <v>2.8571428571428599</v>
      </c>
      <c r="S778" s="761">
        <f>IF(INDEX(Historical!$D$7:$D$1439,MATCH(B778,Historical!$B$7:$B$1446,0))=0,"n/a",(INDEX(Historical!$C$7:$C$1439,MATCH(B778,Historical!$B$7:$B$1446,0))/INDEX(Historical!$D$7:$D$1439,MATCH(B778,Historical!$B$7:$B$1446,0))-1)*100)</f>
        <v>0.36231884057971175</v>
      </c>
      <c r="T778" s="761">
        <f>IF(INDEX(Historical!$F$7:$F$1432,MATCH(B778,Historical!$B$7:$B$1446,0))=0,"n/a",((INDEX(Historical!$C$7:$C$1439,MATCH(B778,Historical!$B$7:$B$1446,0))/INDEX(Historical!$F$7:$F$1432,MATCH(B778,Historical!$B$7:$B$1446,0)))^(1/3)-1)*100)</f>
        <v>1.1071010267898806</v>
      </c>
      <c r="U778" s="761">
        <f>IF(INDEX(Historical!$H$7:$H$1432,MATCH(B778,Historical!$B$7:$B$1446,0))=0,"n/a",((INDEX(Historical!$C$7:$C$1439,MATCH(B778,Historical!$B$7:$B$1446,0))/INDEX(Historical!$H$7:$H$1432,MATCH(B778,Historical!$B$7:$B$1446,0)))^(1/5)-1)*100)</f>
        <v>1.2747743528367828</v>
      </c>
      <c r="V778" s="761">
        <f>IF(INDEX(Historical!$O$7:$O$1432,MATCH(B778,Historical!$B$7:$B$1446,0))=0,"n/a",((INDEX(Historical!$C$7:$C$1439,MATCH(B778,Historical!$B$7:$B$1446,0))/INDEX(Historical!$O$7:$O$1432,MATCH(B778,Historical!$B$7:$B$1446,0)))^(1/10)-1)*100)</f>
        <v>2.5185846537669532</v>
      </c>
      <c r="W778" s="762">
        <f t="shared" si="210"/>
        <v>0.50614711359022624</v>
      </c>
      <c r="X778" s="763">
        <f t="shared" si="211"/>
        <v>9.5847695702013735E-2</v>
      </c>
      <c r="Y778" s="928" t="s">
        <v>826</v>
      </c>
      <c r="Z778" s="704">
        <f t="shared" si="212"/>
        <v>450</v>
      </c>
      <c r="AA778" s="937">
        <f t="shared" si="213"/>
        <v>185</v>
      </c>
      <c r="AB778" s="641">
        <v>12</v>
      </c>
      <c r="AC778" s="918">
        <v>0.32</v>
      </c>
      <c r="AD778" s="918">
        <v>4.66</v>
      </c>
      <c r="AE778" s="918">
        <v>5.36</v>
      </c>
      <c r="AF778" s="918">
        <v>4.75</v>
      </c>
      <c r="AG778" s="918">
        <v>34.599999999999994</v>
      </c>
      <c r="AH778" s="918">
        <v>-48.9</v>
      </c>
      <c r="AI778" s="918">
        <v>68.959999999999994</v>
      </c>
      <c r="AJ778" s="918">
        <v>13.3</v>
      </c>
      <c r="AK778" s="918">
        <v>39.42</v>
      </c>
      <c r="AL778" s="930">
        <v>29510</v>
      </c>
      <c r="AM778" s="924">
        <v>55.000000000000007</v>
      </c>
      <c r="AN778" s="918">
        <v>0.35</v>
      </c>
      <c r="AO778" s="804">
        <f t="shared" si="214"/>
        <v>-181.29279321473078</v>
      </c>
      <c r="AP778" s="805">
        <f t="shared" si="215"/>
        <v>3.7072067852692148</v>
      </c>
      <c r="AQ778" s="938">
        <f t="shared" si="216"/>
        <v>524.94444197508915</v>
      </c>
      <c r="AR778" s="704">
        <f>INDEX(Historical!$C$7:$C$1439,MATCH(B778,Historical!$B$7:$B$1446,0))*IF(AH778="n/a",1.03,IF(AH778&lt;0,1.01,IF(AH778&gt;10,1.1,(1+AH778/100))))</f>
        <v>1.3988499999999999</v>
      </c>
      <c r="AS778" s="937">
        <f t="shared" si="217"/>
        <v>1.538735</v>
      </c>
      <c r="AT778" s="937">
        <f t="shared" si="206"/>
        <v>1.6926085000000002</v>
      </c>
      <c r="AU778" s="937">
        <f t="shared" si="206"/>
        <v>1.8618693500000003</v>
      </c>
      <c r="AV778" s="937">
        <f t="shared" si="206"/>
        <v>2.0480562850000004</v>
      </c>
      <c r="AW778" s="704">
        <f t="shared" si="218"/>
        <v>8.5401191350000012</v>
      </c>
      <c r="AX778" s="812">
        <f t="shared" si="219"/>
        <v>14.425876917229733</v>
      </c>
      <c r="AY778" s="997">
        <v>0.61</v>
      </c>
      <c r="AZ778" s="924">
        <v>61.89</v>
      </c>
      <c r="BA778" s="924">
        <v>-0.21</v>
      </c>
      <c r="BB778" s="924">
        <v>9.99</v>
      </c>
      <c r="BC778" s="924">
        <v>24.9</v>
      </c>
      <c r="BE778" s="666">
        <v>1995</v>
      </c>
      <c r="BF778" s="948" t="e">
        <f>#VALUE!</f>
        <v>#VALUE!</v>
      </c>
      <c r="BG778" s="933">
        <v>16.2</v>
      </c>
    </row>
    <row r="779" spans="1:59" ht="11.25" customHeight="1" x14ac:dyDescent="0.2">
      <c r="A779" s="630" t="s">
        <v>1740</v>
      </c>
      <c r="B779" s="927" t="s">
        <v>1741</v>
      </c>
      <c r="C779" s="994" t="s">
        <v>112</v>
      </c>
      <c r="D779" s="994" t="s">
        <v>213</v>
      </c>
      <c r="E779" s="795">
        <v>9</v>
      </c>
      <c r="F779" s="526">
        <v>477</v>
      </c>
      <c r="G779" s="526" t="s">
        <v>106</v>
      </c>
      <c r="H779" s="526" t="s">
        <v>106</v>
      </c>
      <c r="I779" s="926">
        <v>21.73</v>
      </c>
      <c r="J779" s="704">
        <f t="shared" si="207"/>
        <v>3.1293143120110445</v>
      </c>
      <c r="K779" s="929">
        <v>0.17</v>
      </c>
      <c r="L779" s="641">
        <v>4</v>
      </c>
      <c r="M779" s="695">
        <f t="shared" si="208"/>
        <v>0.68</v>
      </c>
      <c r="N779" s="923" t="s">
        <v>161</v>
      </c>
      <c r="O779" s="797">
        <v>0.13</v>
      </c>
      <c r="P779" s="917">
        <v>43567</v>
      </c>
      <c r="Q779" s="917">
        <v>43585</v>
      </c>
      <c r="R779" s="695">
        <f t="shared" si="209"/>
        <v>30.769230769230777</v>
      </c>
      <c r="S779" s="761">
        <f>IF(INDEX(Historical!$D$7:$D$1439,MATCH(B779,Historical!$B$7:$B$1446,0))=0,"n/a",(INDEX(Historical!$C$7:$C$1439,MATCH(B779,Historical!$B$7:$B$1446,0))/INDEX(Historical!$D$7:$D$1439,MATCH(B779,Historical!$B$7:$B$1446,0))-1)*100)</f>
        <v>8.3333333333333481</v>
      </c>
      <c r="T779" s="761">
        <f>IF(INDEX(Historical!$F$7:$F$1432,MATCH(B779,Historical!$B$7:$B$1446,0))=0,"n/a",((INDEX(Historical!$C$7:$C$1439,MATCH(B779,Historical!$B$7:$B$1446,0))/INDEX(Historical!$F$7:$F$1432,MATCH(B779,Historical!$B$7:$B$1446,0)))^(1/3)-1)*100)</f>
        <v>7.3786693294802586</v>
      </c>
      <c r="U779" s="761">
        <f>IF(INDEX(Historical!$H$7:$H$1432,MATCH(B779,Historical!$B$7:$B$1446,0))=0,"n/a",((INDEX(Historical!$C$7:$C$1439,MATCH(B779,Historical!$B$7:$B$1446,0))/INDEX(Historical!$H$7:$H$1432,MATCH(B779,Historical!$B$7:$B$1446,0)))^(1/5)-1)*100)</f>
        <v>15.774434135315829</v>
      </c>
      <c r="V779" s="761">
        <f>IF(INDEX(Historical!$O$7:$O$1432,MATCH(B779,Historical!$B$7:$B$1446,0))=0,"n/a",((INDEX(Historical!$C$7:$C$1439,MATCH(B779,Historical!$B$7:$B$1446,0))/INDEX(Historical!$O$7:$O$1432,MATCH(B779,Historical!$B$7:$B$1446,0)))^(1/10)-1)*100)</f>
        <v>13.237743997702346</v>
      </c>
      <c r="W779" s="762">
        <f t="shared" si="210"/>
        <v>1.1916255623355287</v>
      </c>
      <c r="X779" s="763" t="str">
        <f t="shared" si="211"/>
        <v>n/a</v>
      </c>
      <c r="Y779" s="729" t="s">
        <v>4438</v>
      </c>
      <c r="Z779" s="704">
        <f t="shared" si="212"/>
        <v>103.03030303030303</v>
      </c>
      <c r="AA779" s="937">
        <f t="shared" si="213"/>
        <v>32.924242424242422</v>
      </c>
      <c r="AB779" s="641">
        <v>12</v>
      </c>
      <c r="AC779" s="918">
        <v>0.66</v>
      </c>
      <c r="AD779" s="918">
        <v>3.28</v>
      </c>
      <c r="AE779" s="918">
        <v>1.27</v>
      </c>
      <c r="AF779" s="918">
        <v>1.42</v>
      </c>
      <c r="AG779" s="918">
        <v>4.1000000000000005</v>
      </c>
      <c r="AH779" s="918">
        <v>-8.1</v>
      </c>
      <c r="AI779" s="918">
        <v>26.240000000000002</v>
      </c>
      <c r="AJ779" s="918">
        <v>-22.3</v>
      </c>
      <c r="AK779" s="918">
        <v>10</v>
      </c>
      <c r="AL779" s="930">
        <v>3170</v>
      </c>
      <c r="AM779" s="924">
        <v>1.7999999999999998</v>
      </c>
      <c r="AN779" s="918">
        <v>1.82</v>
      </c>
      <c r="AO779" s="804">
        <f t="shared" si="214"/>
        <v>-14.020493976915549</v>
      </c>
      <c r="AP779" s="805">
        <f t="shared" si="215"/>
        <v>18.903748447326873</v>
      </c>
      <c r="AQ779" s="938">
        <f t="shared" si="216"/>
        <v>44.148726039653987</v>
      </c>
      <c r="AR779" s="704">
        <f>INDEX(Historical!$C$7:$C$1439,MATCH(B779,Historical!$B$7:$B$1446,0))*IF(AH779="n/a",1.03,IF(AH779&lt;0,1.01,IF(AH779&gt;10,1.1,(1+AH779/100))))</f>
        <v>0.5252</v>
      </c>
      <c r="AS779" s="937">
        <f t="shared" si="217"/>
        <v>0.57772000000000001</v>
      </c>
      <c r="AT779" s="937">
        <f t="shared" si="206"/>
        <v>0.63549200000000006</v>
      </c>
      <c r="AU779" s="937">
        <f t="shared" si="206"/>
        <v>0.69904120000000014</v>
      </c>
      <c r="AV779" s="937">
        <f t="shared" si="206"/>
        <v>0.76894532000000027</v>
      </c>
      <c r="AW779" s="704">
        <f t="shared" si="218"/>
        <v>3.2063985200000005</v>
      </c>
      <c r="AX779" s="812">
        <f t="shared" si="219"/>
        <v>14.755630556833871</v>
      </c>
      <c r="AY779" s="997">
        <v>2.1</v>
      </c>
      <c r="AZ779" s="924">
        <v>14.46</v>
      </c>
      <c r="BA779" s="924">
        <v>-23.28</v>
      </c>
      <c r="BB779" s="924">
        <v>-6.13</v>
      </c>
      <c r="BC779" s="924">
        <v>-9.8000000000000007</v>
      </c>
      <c r="BE779" s="666">
        <v>2012</v>
      </c>
      <c r="BF779" s="948" t="e">
        <f>#VALUE!</f>
        <v>#VALUE!</v>
      </c>
      <c r="BG779" s="933">
        <v>1.7000000000000002</v>
      </c>
    </row>
    <row r="780" spans="1:59" ht="11.25" customHeight="1" x14ac:dyDescent="0.2">
      <c r="A780" s="611" t="s">
        <v>1720</v>
      </c>
      <c r="B780" s="927" t="s">
        <v>1721</v>
      </c>
      <c r="C780" s="994" t="s">
        <v>4356</v>
      </c>
      <c r="D780" s="994" t="s">
        <v>4357</v>
      </c>
      <c r="E780" s="794">
        <v>8</v>
      </c>
      <c r="F780" s="526">
        <v>539</v>
      </c>
      <c r="G780" s="526" t="s">
        <v>106</v>
      </c>
      <c r="H780" s="526" t="s">
        <v>106</v>
      </c>
      <c r="I780" s="926">
        <v>42.04</v>
      </c>
      <c r="J780" s="704">
        <f t="shared" si="207"/>
        <v>2.2835394862036158</v>
      </c>
      <c r="K780" s="929">
        <v>0.24</v>
      </c>
      <c r="L780" s="641">
        <v>4</v>
      </c>
      <c r="M780" s="695">
        <f t="shared" si="208"/>
        <v>0.96</v>
      </c>
      <c r="N780" s="923" t="s">
        <v>460</v>
      </c>
      <c r="O780" s="797">
        <v>0.22</v>
      </c>
      <c r="P780" s="917">
        <v>43377</v>
      </c>
      <c r="Q780" s="917">
        <v>43392</v>
      </c>
      <c r="R780" s="695">
        <f t="shared" si="209"/>
        <v>9.0909090909090864</v>
      </c>
      <c r="S780" s="761">
        <f>IF(INDEX(Historical!$D$7:$D$1439,MATCH(B780,Historical!$B$7:$B$1446,0))=0,"n/a",(INDEX(Historical!$C$7:$C$1439,MATCH(B780,Historical!$B$7:$B$1446,0))/INDEX(Historical!$D$7:$D$1439,MATCH(B780,Historical!$B$7:$B$1446,0))-1)*100)</f>
        <v>9.7560975609755971</v>
      </c>
      <c r="T780" s="761">
        <f>IF(INDEX(Historical!$F$7:$F$1432,MATCH(B780,Historical!$B$7:$B$1446,0))=0,"n/a",((INDEX(Historical!$C$7:$C$1439,MATCH(B780,Historical!$B$7:$B$1446,0))/INDEX(Historical!$F$7:$F$1432,MATCH(B780,Historical!$B$7:$B$1446,0)))^(1/3)-1)*100)</f>
        <v>12.035118663929122</v>
      </c>
      <c r="U780" s="761">
        <f>IF(INDEX(Historical!$H$7:$H$1432,MATCH(B780,Historical!$B$7:$B$1446,0))=0,"n/a",((INDEX(Historical!$C$7:$C$1439,MATCH(B780,Historical!$B$7:$B$1446,0))/INDEX(Historical!$H$7:$H$1432,MATCH(B780,Historical!$B$7:$B$1446,0)))^(1/5)-1)*100)</f>
        <v>12.474611314209483</v>
      </c>
      <c r="V780" s="761" t="str">
        <f>IF(INDEX(Historical!$O$7:$O$1432,MATCH(B780,Historical!$B$7:$B$1446,0))=0,"n/a",((INDEX(Historical!$C$7:$C$1439,MATCH(B780,Historical!$B$7:$B$1446,0))/INDEX(Historical!$O$7:$O$1432,MATCH(B780,Historical!$B$7:$B$1446,0)))^(1/10)-1)*100)</f>
        <v>n/a</v>
      </c>
      <c r="W780" s="762" t="str">
        <f t="shared" si="210"/>
        <v>n/a</v>
      </c>
      <c r="X780" s="763">
        <f t="shared" si="211"/>
        <v>0.14505361993266841</v>
      </c>
      <c r="Y780" s="928"/>
      <c r="Z780" s="704">
        <f t="shared" si="212"/>
        <v>88.073394495412842</v>
      </c>
      <c r="AA780" s="937">
        <f t="shared" si="213"/>
        <v>38.568807339449535</v>
      </c>
      <c r="AB780" s="641">
        <v>12</v>
      </c>
      <c r="AC780" s="918">
        <v>1.0900000000000001</v>
      </c>
      <c r="AD780" s="918">
        <v>3.86</v>
      </c>
      <c r="AE780" s="918">
        <v>17.5</v>
      </c>
      <c r="AF780" s="918">
        <v>2.0099999999999998</v>
      </c>
      <c r="AG780" s="918">
        <v>5.5</v>
      </c>
      <c r="AH780" s="918">
        <v>14.6</v>
      </c>
      <c r="AI780" s="918">
        <v>-1.41</v>
      </c>
      <c r="AJ780" s="918">
        <v>86</v>
      </c>
      <c r="AK780" s="918">
        <v>10</v>
      </c>
      <c r="AL780" s="930">
        <v>2650</v>
      </c>
      <c r="AM780" s="924">
        <v>2.1</v>
      </c>
      <c r="AN780" s="918">
        <v>0.37</v>
      </c>
      <c r="AO780" s="804">
        <f t="shared" si="214"/>
        <v>-23.810656539036437</v>
      </c>
      <c r="AP780" s="805">
        <f t="shared" si="215"/>
        <v>14.758150800413098</v>
      </c>
      <c r="AQ780" s="938">
        <f t="shared" si="216"/>
        <v>85.620045316343976</v>
      </c>
      <c r="AR780" s="704">
        <f>INDEX(Historical!$C$7:$C$1439,MATCH(B780,Historical!$B$7:$B$1446,0))*IF(AH780="n/a",1.03,IF(AH780&lt;0,1.01,IF(AH780&gt;10,1.1,(1+AH780/100))))</f>
        <v>0.9900000000000001</v>
      </c>
      <c r="AS780" s="937">
        <f t="shared" si="217"/>
        <v>0.99990000000000012</v>
      </c>
      <c r="AT780" s="937">
        <f t="shared" si="206"/>
        <v>1.0998900000000003</v>
      </c>
      <c r="AU780" s="937">
        <f t="shared" si="206"/>
        <v>1.2098790000000004</v>
      </c>
      <c r="AV780" s="937">
        <f t="shared" si="206"/>
        <v>1.3308669000000004</v>
      </c>
      <c r="AW780" s="704">
        <f t="shared" si="218"/>
        <v>5.6305359000000017</v>
      </c>
      <c r="AX780" s="812">
        <f t="shared" si="219"/>
        <v>13.393282350142727</v>
      </c>
      <c r="AY780" s="997">
        <v>0.84</v>
      </c>
      <c r="AZ780" s="924">
        <v>26.46</v>
      </c>
      <c r="BA780" s="924">
        <v>-1.55</v>
      </c>
      <c r="BB780" s="924">
        <v>3.2399999999999998</v>
      </c>
      <c r="BC780" s="924">
        <v>10.119999999999999</v>
      </c>
      <c r="BE780" s="666">
        <v>2011</v>
      </c>
      <c r="BF780" s="948" t="e">
        <f>#VALUE!</f>
        <v>#VALUE!</v>
      </c>
      <c r="BG780" s="933">
        <v>3.6999999999999997</v>
      </c>
    </row>
    <row r="781" spans="1:59" ht="11.25" customHeight="1" x14ac:dyDescent="0.2">
      <c r="A781" s="611" t="s">
        <v>351</v>
      </c>
      <c r="B781" s="927" t="s">
        <v>352</v>
      </c>
      <c r="C781" s="994" t="s">
        <v>108</v>
      </c>
      <c r="D781" s="994" t="s">
        <v>4372</v>
      </c>
      <c r="E781" s="794">
        <v>33</v>
      </c>
      <c r="F781" s="526">
        <v>84</v>
      </c>
      <c r="G781" s="526" t="s">
        <v>106</v>
      </c>
      <c r="H781" s="526" t="s">
        <v>106</v>
      </c>
      <c r="I781" s="918">
        <v>100.12</v>
      </c>
      <c r="J781" s="704">
        <f t="shared" si="207"/>
        <v>3.0363563723531763</v>
      </c>
      <c r="K781" s="935">
        <v>0.76</v>
      </c>
      <c r="L781" s="641">
        <v>4</v>
      </c>
      <c r="M781" s="695">
        <f t="shared" si="208"/>
        <v>3.04</v>
      </c>
      <c r="N781" s="923" t="s">
        <v>320</v>
      </c>
      <c r="O781" s="798">
        <v>0.7</v>
      </c>
      <c r="P781" s="917">
        <v>43538</v>
      </c>
      <c r="Q781" s="917">
        <v>43553</v>
      </c>
      <c r="R781" s="695">
        <f t="shared" si="209"/>
        <v>8.5714285714285801</v>
      </c>
      <c r="S781" s="761">
        <f>IF(INDEX(Historical!$D$7:$D$1439,MATCH(B781,Historical!$B$7:$B$1446,0))=0,"n/a",(INDEX(Historical!$C$7:$C$1439,MATCH(B781,Historical!$B$7:$B$1446,0))/INDEX(Historical!$D$7:$D$1439,MATCH(B781,Historical!$B$7:$B$1446,0))-1)*100)</f>
        <v>22.807017543859654</v>
      </c>
      <c r="T781" s="761">
        <f>IF(INDEX(Historical!$F$7:$F$1432,MATCH(B781,Historical!$B$7:$B$1446,0))=0,"n/a",((INDEX(Historical!$C$7:$C$1439,MATCH(B781,Historical!$B$7:$B$1446,0))/INDEX(Historical!$F$7:$F$1432,MATCH(B781,Historical!$B$7:$B$1446,0)))^(1/3)-1)*100)</f>
        <v>10.415886963424924</v>
      </c>
      <c r="U781" s="761">
        <f>IF(INDEX(Historical!$H$7:$H$1432,MATCH(B781,Historical!$B$7:$B$1446,0))=0,"n/a",((INDEX(Historical!$C$7:$C$1439,MATCH(B781,Historical!$B$7:$B$1446,0))/INDEX(Historical!$H$7:$H$1432,MATCH(B781,Historical!$B$7:$B$1446,0)))^(1/5)-1)*100)</f>
        <v>12.995952835136615</v>
      </c>
      <c r="V781" s="761">
        <f>IF(INDEX(Historical!$O$7:$O$1432,MATCH(B781,Historical!$B$7:$B$1446,0))=0,"n/a",((INDEX(Historical!$C$7:$C$1439,MATCH(B781,Historical!$B$7:$B$1446,0))/INDEX(Historical!$O$7:$O$1432,MATCH(B781,Historical!$B$7:$B$1446,0)))^(1/10)-1)*100)</f>
        <v>11.298338178386903</v>
      </c>
      <c r="W781" s="762">
        <f t="shared" si="210"/>
        <v>1.1502534824101083</v>
      </c>
      <c r="X781" s="763">
        <f t="shared" si="211"/>
        <v>0.95558476728945685</v>
      </c>
      <c r="Y781" s="715"/>
      <c r="Z781" s="704">
        <f t="shared" si="212"/>
        <v>41.248303934871103</v>
      </c>
      <c r="AA781" s="937">
        <f t="shared" si="213"/>
        <v>13.584803256445047</v>
      </c>
      <c r="AB781" s="641">
        <v>12</v>
      </c>
      <c r="AC781" s="918">
        <v>7.37</v>
      </c>
      <c r="AD781" s="918">
        <v>9.39</v>
      </c>
      <c r="AE781" s="918">
        <v>4.57</v>
      </c>
      <c r="AF781" s="918">
        <v>3.92</v>
      </c>
      <c r="AG781" s="918">
        <v>29.2</v>
      </c>
      <c r="AH781" s="918">
        <v>17.899999999999999</v>
      </c>
      <c r="AI781" s="918">
        <v>6.7100000000000009</v>
      </c>
      <c r="AJ781" s="918">
        <v>13.600000000000001</v>
      </c>
      <c r="AK781" s="918">
        <v>1.4500000000000002</v>
      </c>
      <c r="AL781" s="930">
        <v>24550</v>
      </c>
      <c r="AM781" s="924">
        <v>2.1</v>
      </c>
      <c r="AN781" s="918">
        <v>0</v>
      </c>
      <c r="AO781" s="804">
        <f t="shared" si="214"/>
        <v>2.4475059510447448</v>
      </c>
      <c r="AP781" s="805">
        <f t="shared" si="215"/>
        <v>16.032309207489792</v>
      </c>
      <c r="AQ781" s="938">
        <f t="shared" si="216"/>
        <v>53.843251778865394</v>
      </c>
      <c r="AR781" s="704">
        <f>INDEX(Historical!$C$7:$C$1439,MATCH(B781,Historical!$B$7:$B$1446,0))*IF(AH781="n/a",1.03,IF(AH781&lt;0,1.01,IF(AH781&gt;10,1.1,(1+AH781/100))))</f>
        <v>3.08</v>
      </c>
      <c r="AS781" s="937">
        <f t="shared" si="217"/>
        <v>3.2866679999999997</v>
      </c>
      <c r="AT781" s="937">
        <f t="shared" si="206"/>
        <v>3.3343246859999995</v>
      </c>
      <c r="AU781" s="937">
        <f t="shared" si="206"/>
        <v>3.3826723939469994</v>
      </c>
      <c r="AV781" s="937">
        <f t="shared" si="206"/>
        <v>3.4317211436592308</v>
      </c>
      <c r="AW781" s="704">
        <f t="shared" si="218"/>
        <v>16.515386223606228</v>
      </c>
      <c r="AX781" s="812">
        <f t="shared" si="219"/>
        <v>16.49559151378968</v>
      </c>
      <c r="AY781" s="997">
        <v>1.06</v>
      </c>
      <c r="AZ781" s="924">
        <v>18.360000000000003</v>
      </c>
      <c r="BA781" s="924">
        <v>-21.43</v>
      </c>
      <c r="BB781" s="924">
        <v>2.88</v>
      </c>
      <c r="BC781" s="924">
        <v>-4.17</v>
      </c>
      <c r="BE781" s="666">
        <v>1987</v>
      </c>
      <c r="BF781" s="948" t="e">
        <f>#VALUE!</f>
        <v>#VALUE!</v>
      </c>
      <c r="BG781" s="933">
        <v>22.8</v>
      </c>
    </row>
    <row r="782" spans="1:59" s="840" customFormat="1" ht="11.25" customHeight="1" x14ac:dyDescent="0.2">
      <c r="A782" s="819" t="s">
        <v>1742</v>
      </c>
      <c r="B782" s="848" t="s">
        <v>1743</v>
      </c>
      <c r="C782" s="994" t="s">
        <v>108</v>
      </c>
      <c r="D782" s="994" t="s">
        <v>4376</v>
      </c>
      <c r="E782" s="820">
        <v>7</v>
      </c>
      <c r="F782" s="526">
        <v>682</v>
      </c>
      <c r="G782" s="1151" t="s">
        <v>106</v>
      </c>
      <c r="H782" s="1151" t="s">
        <v>106</v>
      </c>
      <c r="I782" s="821">
        <v>38.72</v>
      </c>
      <c r="J782" s="822">
        <f t="shared" si="207"/>
        <v>2.5826446280991737</v>
      </c>
      <c r="K782" s="823">
        <v>0.25</v>
      </c>
      <c r="L782" s="824">
        <v>4</v>
      </c>
      <c r="M782" s="825">
        <f t="shared" si="208"/>
        <v>1</v>
      </c>
      <c r="N782" s="826" t="s">
        <v>152</v>
      </c>
      <c r="O782" s="827">
        <v>0.22</v>
      </c>
      <c r="P782" s="828">
        <v>43531</v>
      </c>
      <c r="Q782" s="828">
        <v>43553</v>
      </c>
      <c r="R782" s="825">
        <f t="shared" si="209"/>
        <v>13.636363636363635</v>
      </c>
      <c r="S782" s="761">
        <f>IF(INDEX(Historical!$D$7:$D$1439,MATCH(B782,Historical!$B$7:$B$1446,0))=0,"n/a",(INDEX(Historical!$C$7:$C$1439,MATCH(B782,Historical!$B$7:$B$1446,0))/INDEX(Historical!$D$7:$D$1439,MATCH(B782,Historical!$B$7:$B$1446,0))-1)*100)</f>
        <v>9.9999999999999858</v>
      </c>
      <c r="T782" s="761">
        <f>IF(INDEX(Historical!$F$7:$F$1432,MATCH(B782,Historical!$B$7:$B$1446,0))=0,"n/a",((INDEX(Historical!$C$7:$C$1439,MATCH(B782,Historical!$B$7:$B$1446,0))/INDEX(Historical!$F$7:$F$1432,MATCH(B782,Historical!$B$7:$B$1446,0)))^(1/3)-1)*100)</f>
        <v>13.617128057248994</v>
      </c>
      <c r="U782" s="761">
        <f>IF(INDEX(Historical!$H$7:$H$1432,MATCH(B782,Historical!$B$7:$B$1446,0))=0,"n/a",((INDEX(Historical!$C$7:$C$1439,MATCH(B782,Historical!$B$7:$B$1446,0))/INDEX(Historical!$H$7:$H$1432,MATCH(B782,Historical!$B$7:$B$1446,0)))^(1/5)-1)*100)</f>
        <v>54.488634462894538</v>
      </c>
      <c r="V782" s="761" t="str">
        <f>IF(INDEX(Historical!$O$7:$O$1432,MATCH(B782,Historical!$B$7:$B$1446,0))=0,"n/a",((INDEX(Historical!$C$7:$C$1439,MATCH(B782,Historical!$B$7:$B$1446,0))/INDEX(Historical!$O$7:$O$1432,MATCH(B782,Historical!$B$7:$B$1446,0)))^(1/10)-1)*100)</f>
        <v>n/a</v>
      </c>
      <c r="W782" s="829" t="str">
        <f t="shared" si="210"/>
        <v>n/a</v>
      </c>
      <c r="X782" s="830" t="str">
        <f t="shared" si="211"/>
        <v>n/a</v>
      </c>
      <c r="Y782" s="1108"/>
      <c r="Z782" s="822" t="str">
        <f t="shared" si="212"/>
        <v>n/a</v>
      </c>
      <c r="AA782" s="832" t="str">
        <f t="shared" si="213"/>
        <v>n/a</v>
      </c>
      <c r="AB782" s="824">
        <v>12</v>
      </c>
      <c r="AC782" s="833" t="s">
        <v>137</v>
      </c>
      <c r="AD782" s="833" t="s">
        <v>137</v>
      </c>
      <c r="AE782" s="833" t="s">
        <v>137</v>
      </c>
      <c r="AF782" s="833" t="s">
        <v>137</v>
      </c>
      <c r="AG782" s="833" t="s">
        <v>137</v>
      </c>
      <c r="AH782" s="833" t="s">
        <v>137</v>
      </c>
      <c r="AI782" s="833" t="s">
        <v>137</v>
      </c>
      <c r="AJ782" s="833" t="s">
        <v>137</v>
      </c>
      <c r="AK782" s="833" t="s">
        <v>137</v>
      </c>
      <c r="AL782" s="834" t="s">
        <v>137</v>
      </c>
      <c r="AM782" s="835" t="s">
        <v>137</v>
      </c>
      <c r="AN782" s="833" t="s">
        <v>137</v>
      </c>
      <c r="AO782" s="836" t="str">
        <f t="shared" si="214"/>
        <v>n/a</v>
      </c>
      <c r="AP782" s="837">
        <f t="shared" si="215"/>
        <v>57.071279090993713</v>
      </c>
      <c r="AQ782" s="838" t="str">
        <f t="shared" si="216"/>
        <v>n/a</v>
      </c>
      <c r="AR782" s="704">
        <f>INDEX(Historical!$C$7:$C$1439,MATCH(B782,Historical!$B$7:$B$1446,0))*IF(AH782="n/a",1.03,IF(AH782&lt;0,1.01,IF(AH782&gt;10,1.1,(1+AH782/100))))</f>
        <v>0.90639999999999998</v>
      </c>
      <c r="AS782" s="832">
        <f t="shared" si="217"/>
        <v>0.93359199999999998</v>
      </c>
      <c r="AT782" s="832">
        <f t="shared" si="206"/>
        <v>0.96159976000000003</v>
      </c>
      <c r="AU782" s="832">
        <f t="shared" si="206"/>
        <v>0.99044775280000008</v>
      </c>
      <c r="AV782" s="832">
        <f t="shared" si="206"/>
        <v>1.020161185384</v>
      </c>
      <c r="AW782" s="822">
        <f t="shared" si="218"/>
        <v>4.8122006981840002</v>
      </c>
      <c r="AX782" s="839">
        <f t="shared" si="219"/>
        <v>12.428204282500001</v>
      </c>
      <c r="AY782" s="998" t="s">
        <v>137</v>
      </c>
      <c r="AZ782" s="835" t="s">
        <v>137</v>
      </c>
      <c r="BA782" s="835" t="s">
        <v>137</v>
      </c>
      <c r="BB782" s="835" t="s">
        <v>137</v>
      </c>
      <c r="BC782" s="835" t="s">
        <v>137</v>
      </c>
      <c r="BD782" s="964" t="s">
        <v>4301</v>
      </c>
      <c r="BE782" s="666">
        <v>2013</v>
      </c>
      <c r="BF782" s="948" t="e">
        <f>#VALUE!</f>
        <v>#VALUE!</v>
      </c>
      <c r="BG782" s="895" t="s">
        <v>137</v>
      </c>
    </row>
    <row r="783" spans="1:59" ht="11.25" customHeight="1" x14ac:dyDescent="0.2">
      <c r="A783" s="611" t="s">
        <v>835</v>
      </c>
      <c r="B783" s="927" t="s">
        <v>836</v>
      </c>
      <c r="C783" s="994" t="s">
        <v>108</v>
      </c>
      <c r="D783" s="994" t="s">
        <v>118</v>
      </c>
      <c r="E783" s="794">
        <v>14</v>
      </c>
      <c r="F783" s="526">
        <v>265</v>
      </c>
      <c r="G783" s="526" t="s">
        <v>115</v>
      </c>
      <c r="H783" s="526" t="s">
        <v>115</v>
      </c>
      <c r="I783" s="926">
        <v>137.16</v>
      </c>
      <c r="J783" s="704">
        <f t="shared" si="207"/>
        <v>2.2455526392534271</v>
      </c>
      <c r="K783" s="929">
        <v>0.77</v>
      </c>
      <c r="L783" s="641">
        <v>4</v>
      </c>
      <c r="M783" s="695">
        <f t="shared" si="208"/>
        <v>3.08</v>
      </c>
      <c r="N783" s="923" t="s">
        <v>152</v>
      </c>
      <c r="O783" s="797">
        <v>0.72</v>
      </c>
      <c r="P783" s="917">
        <v>43258</v>
      </c>
      <c r="Q783" s="917">
        <v>43280</v>
      </c>
      <c r="R783" s="695">
        <f t="shared" si="209"/>
        <v>6.94444444444445</v>
      </c>
      <c r="S783" s="761">
        <f>IF(INDEX(Historical!$D$7:$D$1439,MATCH(B783,Historical!$B$7:$B$1446,0))=0,"n/a",(INDEX(Historical!$C$7:$C$1439,MATCH(B783,Historical!$B$7:$B$1446,0))/INDEX(Historical!$D$7:$D$1439,MATCH(B783,Historical!$B$7:$B$1446,0))-1)*100)</f>
        <v>7.0671378091872628</v>
      </c>
      <c r="T783" s="761">
        <f>IF(INDEX(Historical!$F$7:$F$1432,MATCH(B783,Historical!$B$7:$B$1446,0))=0,"n/a",((INDEX(Historical!$C$7:$C$1439,MATCH(B783,Historical!$B$7:$B$1446,0))/INDEX(Historical!$F$7:$F$1432,MATCH(B783,Historical!$B$7:$B$1446,0)))^(1/3)-1)*100)</f>
        <v>8.3815165859775433</v>
      </c>
      <c r="U783" s="761">
        <f>IF(INDEX(Historical!$H$7:$H$1432,MATCH(B783,Historical!$B$7:$B$1446,0))=0,"n/a",((INDEX(Historical!$C$7:$C$1439,MATCH(B783,Historical!$B$7:$B$1446,0))/INDEX(Historical!$H$7:$H$1432,MATCH(B783,Historical!$B$7:$B$1446,0)))^(1/5)-1)*100)</f>
        <v>9.1031554799994918</v>
      </c>
      <c r="V783" s="761">
        <f>IF(INDEX(Historical!$O$7:$O$1432,MATCH(B783,Historical!$B$7:$B$1446,0))=0,"n/a",((INDEX(Historical!$C$7:$C$1439,MATCH(B783,Historical!$B$7:$B$1446,0))/INDEX(Historical!$O$7:$O$1432,MATCH(B783,Historical!$B$7:$B$1446,0)))^(1/10)-1)*100)</f>
        <v>9.7967706266296251</v>
      </c>
      <c r="W783" s="762">
        <f t="shared" si="210"/>
        <v>0.9291996135190973</v>
      </c>
      <c r="X783" s="763" t="str">
        <f t="shared" si="211"/>
        <v>n/a</v>
      </c>
      <c r="Y783" s="927"/>
      <c r="Z783" s="704">
        <f t="shared" si="212"/>
        <v>33.189655172413794</v>
      </c>
      <c r="AA783" s="937">
        <f t="shared" si="213"/>
        <v>14.780172413793105</v>
      </c>
      <c r="AB783" s="641">
        <v>12</v>
      </c>
      <c r="AC783" s="918">
        <v>9.2799999999999994</v>
      </c>
      <c r="AD783" s="918">
        <v>0.87</v>
      </c>
      <c r="AE783" s="918">
        <v>1.19</v>
      </c>
      <c r="AF783" s="918">
        <v>1.58</v>
      </c>
      <c r="AG783" s="918">
        <v>11</v>
      </c>
      <c r="AH783" s="918">
        <v>19.2</v>
      </c>
      <c r="AI783" s="918">
        <v>6.5</v>
      </c>
      <c r="AJ783" s="918">
        <v>-1</v>
      </c>
      <c r="AK783" s="918">
        <v>17.059999999999999</v>
      </c>
      <c r="AL783" s="930">
        <v>35990</v>
      </c>
      <c r="AM783" s="924">
        <v>0.3</v>
      </c>
      <c r="AN783" s="918">
        <v>0.28999999999999998</v>
      </c>
      <c r="AO783" s="804">
        <f t="shared" si="214"/>
        <v>-3.4314642945401861</v>
      </c>
      <c r="AP783" s="805">
        <f t="shared" si="215"/>
        <v>11.348708119252919</v>
      </c>
      <c r="AQ783" s="938">
        <f t="shared" si="216"/>
        <v>1.8772080361519228</v>
      </c>
      <c r="AR783" s="704">
        <f>INDEX(Historical!$C$7:$C$1439,MATCH(B783,Historical!$B$7:$B$1446,0))*IF(AH783="n/a",1.03,IF(AH783&lt;0,1.01,IF(AH783&gt;10,1.1,(1+AH783/100))))</f>
        <v>3.3330000000000002</v>
      </c>
      <c r="AS783" s="937">
        <f t="shared" si="217"/>
        <v>3.5496449999999999</v>
      </c>
      <c r="AT783" s="937">
        <f t="shared" si="206"/>
        <v>3.9046095000000003</v>
      </c>
      <c r="AU783" s="937">
        <f t="shared" si="206"/>
        <v>4.2950704500000008</v>
      </c>
      <c r="AV783" s="937">
        <f t="shared" si="206"/>
        <v>4.724577495000001</v>
      </c>
      <c r="AW783" s="704">
        <f t="shared" si="218"/>
        <v>19.806902445000002</v>
      </c>
      <c r="AX783" s="812">
        <f t="shared" si="219"/>
        <v>14.440727941819775</v>
      </c>
      <c r="AY783" s="997">
        <v>1.0900000000000001</v>
      </c>
      <c r="AZ783" s="924">
        <v>23.48</v>
      </c>
      <c r="BA783" s="924">
        <v>-2.0500000000000003</v>
      </c>
      <c r="BB783" s="924">
        <v>5.86</v>
      </c>
      <c r="BC783" s="924">
        <v>7.8299999999999992</v>
      </c>
      <c r="BE783" s="666">
        <v>2005</v>
      </c>
      <c r="BF783" s="948" t="e">
        <f>#VALUE!</f>
        <v>#VALUE!</v>
      </c>
      <c r="BG783" s="933">
        <v>2.4</v>
      </c>
    </row>
    <row r="784" spans="1:59" ht="11.25" customHeight="1" x14ac:dyDescent="0.2">
      <c r="A784" s="611" t="s">
        <v>1728</v>
      </c>
      <c r="B784" s="927" t="s">
        <v>1729</v>
      </c>
      <c r="C784" s="994" t="s">
        <v>108</v>
      </c>
      <c r="D784" s="994" t="s">
        <v>4368</v>
      </c>
      <c r="E784" s="794">
        <v>7</v>
      </c>
      <c r="F784" s="526">
        <v>664</v>
      </c>
      <c r="G784" s="526" t="s">
        <v>106</v>
      </c>
      <c r="H784" s="526" t="s">
        <v>106</v>
      </c>
      <c r="I784" s="926">
        <v>27.98</v>
      </c>
      <c r="J784" s="704">
        <f t="shared" si="207"/>
        <v>2.1443888491779841</v>
      </c>
      <c r="K784" s="929">
        <v>0.15</v>
      </c>
      <c r="L784" s="641">
        <v>4</v>
      </c>
      <c r="M784" s="695">
        <f t="shared" si="208"/>
        <v>0.6</v>
      </c>
      <c r="N784" s="923" t="s">
        <v>517</v>
      </c>
      <c r="O784" s="797">
        <v>0.13</v>
      </c>
      <c r="P784" s="917">
        <v>43509</v>
      </c>
      <c r="Q784" s="917">
        <v>43524</v>
      </c>
      <c r="R784" s="695">
        <f t="shared" si="209"/>
        <v>15.384615384615378</v>
      </c>
      <c r="S784" s="761">
        <f>IF(INDEX(Historical!$D$7:$D$1439,MATCH(B784,Historical!$B$7:$B$1446,0))=0,"n/a",(INDEX(Historical!$C$7:$C$1439,MATCH(B784,Historical!$B$7:$B$1446,0))/INDEX(Historical!$D$7:$D$1439,MATCH(B784,Historical!$B$7:$B$1446,0))-1)*100)</f>
        <v>18.181818181818187</v>
      </c>
      <c r="T784" s="761">
        <f>IF(INDEX(Historical!$F$7:$F$1432,MATCH(B784,Historical!$B$7:$B$1446,0))=0,"n/a",((INDEX(Historical!$C$7:$C$1439,MATCH(B784,Historical!$B$7:$B$1446,0))/INDEX(Historical!$F$7:$F$1432,MATCH(B784,Historical!$B$7:$B$1446,0)))^(1/3)-1)*100)</f>
        <v>25.99210498948732</v>
      </c>
      <c r="U784" s="761">
        <f>IF(INDEX(Historical!$H$7:$H$1432,MATCH(B784,Historical!$B$7:$B$1446,0))=0,"n/a",((INDEX(Historical!$C$7:$C$1439,MATCH(B784,Historical!$B$7:$B$1446,0))/INDEX(Historical!$H$7:$H$1432,MATCH(B784,Historical!$B$7:$B$1446,0)))^(1/5)-1)*100)</f>
        <v>34.080129120845726</v>
      </c>
      <c r="V784" s="761">
        <f>IF(INDEX(Historical!$O$7:$O$1432,MATCH(B784,Historical!$B$7:$B$1446,0))=0,"n/a",((INDEX(Historical!$C$7:$C$1439,MATCH(B784,Historical!$B$7:$B$1446,0))/INDEX(Historical!$O$7:$O$1432,MATCH(B784,Historical!$B$7:$B$1446,0)))^(1/10)-1)*100)</f>
        <v>1.6845724056481437</v>
      </c>
      <c r="W784" s="762">
        <f t="shared" si="210"/>
        <v>20.230729772480931</v>
      </c>
      <c r="X784" s="763">
        <f t="shared" si="211"/>
        <v>1.0819088609792293</v>
      </c>
      <c r="Y784" s="715" t="s">
        <v>4182</v>
      </c>
      <c r="Z784" s="704">
        <f t="shared" si="212"/>
        <v>25</v>
      </c>
      <c r="AA784" s="937">
        <f t="shared" si="213"/>
        <v>11.658333333333333</v>
      </c>
      <c r="AB784" s="641">
        <v>12</v>
      </c>
      <c r="AC784" s="918">
        <v>2.4</v>
      </c>
      <c r="AD784" s="918">
        <v>0.9</v>
      </c>
      <c r="AE784" s="918">
        <v>5.33</v>
      </c>
      <c r="AF784" s="918">
        <v>1.48</v>
      </c>
      <c r="AG784" s="918">
        <v>14.399999999999999</v>
      </c>
      <c r="AH784" s="918">
        <v>19.5</v>
      </c>
      <c r="AI784" s="918" t="s">
        <v>137</v>
      </c>
      <c r="AJ784" s="918">
        <v>31.5</v>
      </c>
      <c r="AK784" s="918">
        <v>13</v>
      </c>
      <c r="AL784" s="930">
        <v>240.35</v>
      </c>
      <c r="AM784" s="924">
        <v>2.8000000000000003</v>
      </c>
      <c r="AN784" s="918">
        <v>0</v>
      </c>
      <c r="AO784" s="804">
        <f t="shared" si="214"/>
        <v>24.56618463669038</v>
      </c>
      <c r="AP784" s="805">
        <f t="shared" si="215"/>
        <v>36.224517970023712</v>
      </c>
      <c r="AQ784" s="938">
        <f t="shared" si="216"/>
        <v>-12.429499301462299</v>
      </c>
      <c r="AR784" s="704">
        <f>INDEX(Historical!$C$7:$C$1439,MATCH(B784,Historical!$B$7:$B$1446,0))*IF(AH784="n/a",1.03,IF(AH784&lt;0,1.01,IF(AH784&gt;10,1.1,(1+AH784/100))))</f>
        <v>0.57200000000000006</v>
      </c>
      <c r="AS784" s="937">
        <f t="shared" si="217"/>
        <v>0.58916000000000013</v>
      </c>
      <c r="AT784" s="937">
        <f t="shared" si="206"/>
        <v>0.64807600000000021</v>
      </c>
      <c r="AU784" s="937">
        <f t="shared" si="206"/>
        <v>0.71288360000000028</v>
      </c>
      <c r="AV784" s="937">
        <f t="shared" si="206"/>
        <v>0.78417196000000033</v>
      </c>
      <c r="AW784" s="704">
        <f t="shared" si="218"/>
        <v>3.3062915600000009</v>
      </c>
      <c r="AX784" s="812">
        <f t="shared" si="219"/>
        <v>11.81662458899214</v>
      </c>
      <c r="AY784" s="997">
        <v>1.02</v>
      </c>
      <c r="AZ784" s="924">
        <v>27.700000000000003</v>
      </c>
      <c r="BA784" s="924">
        <v>-28.83</v>
      </c>
      <c r="BB784" s="924">
        <v>-2.79</v>
      </c>
      <c r="BC784" s="924">
        <v>-9.6</v>
      </c>
      <c r="BE784" s="666">
        <v>2013</v>
      </c>
      <c r="BF784" s="948" t="e">
        <f>#VALUE!</f>
        <v>#VALUE!</v>
      </c>
      <c r="BG784" s="933">
        <v>1.7999999999999998</v>
      </c>
    </row>
    <row r="785" spans="1:59" ht="11.25" customHeight="1" x14ac:dyDescent="0.2">
      <c r="A785" s="537" t="s">
        <v>1734</v>
      </c>
      <c r="B785" s="927" t="s">
        <v>1735</v>
      </c>
      <c r="C785" s="994" t="s">
        <v>247</v>
      </c>
      <c r="D785" s="994" t="s">
        <v>4354</v>
      </c>
      <c r="E785" s="794">
        <v>9</v>
      </c>
      <c r="F785" s="526">
        <v>374</v>
      </c>
      <c r="G785" s="526" t="s">
        <v>106</v>
      </c>
      <c r="H785" s="526" t="s">
        <v>106</v>
      </c>
      <c r="I785" s="926">
        <v>97.76</v>
      </c>
      <c r="J785" s="704">
        <f t="shared" si="207"/>
        <v>1.2684124386252045</v>
      </c>
      <c r="K785" s="929">
        <v>0.31</v>
      </c>
      <c r="L785" s="641">
        <v>4</v>
      </c>
      <c r="M785" s="695">
        <f t="shared" si="208"/>
        <v>1.24</v>
      </c>
      <c r="N785" s="923" t="s">
        <v>798</v>
      </c>
      <c r="O785" s="797">
        <v>0.27</v>
      </c>
      <c r="P785" s="660">
        <v>43245</v>
      </c>
      <c r="Q785" s="660">
        <v>43263</v>
      </c>
      <c r="R785" s="695">
        <f t="shared" si="209"/>
        <v>14.814814814814806</v>
      </c>
      <c r="S785" s="761">
        <f>IF(INDEX(Historical!$D$7:$D$1439,MATCH(B785,Historical!$B$7:$B$1446,0))=0,"n/a",(INDEX(Historical!$C$7:$C$1439,MATCH(B785,Historical!$B$7:$B$1446,0))/INDEX(Historical!$D$7:$D$1439,MATCH(B785,Historical!$B$7:$B$1446,0))-1)*100)</f>
        <v>14.285714285714279</v>
      </c>
      <c r="T785" s="761">
        <f>IF(INDEX(Historical!$F$7:$F$1432,MATCH(B785,Historical!$B$7:$B$1446,0))=0,"n/a",((INDEX(Historical!$C$7:$C$1439,MATCH(B785,Historical!$B$7:$B$1446,0))/INDEX(Historical!$F$7:$F$1432,MATCH(B785,Historical!$B$7:$B$1446,0)))^(1/3)-1)*100)</f>
        <v>16.445457431121579</v>
      </c>
      <c r="U785" s="761">
        <f>IF(INDEX(Historical!$H$7:$H$1432,MATCH(B785,Historical!$B$7:$B$1446,0))=0,"n/a",((INDEX(Historical!$C$7:$C$1439,MATCH(B785,Historical!$B$7:$B$1446,0))/INDEX(Historical!$H$7:$H$1432,MATCH(B785,Historical!$B$7:$B$1446,0)))^(1/5)-1)*100)</f>
        <v>19.618136730371273</v>
      </c>
      <c r="V785" s="761" t="str">
        <f>IF(INDEX(Historical!$O$7:$O$1432,MATCH(B785,Historical!$B$7:$B$1446,0))=0,"n/a",((INDEX(Historical!$C$7:$C$1439,MATCH(B785,Historical!$B$7:$B$1446,0))/INDEX(Historical!$O$7:$O$1432,MATCH(B785,Historical!$B$7:$B$1446,0)))^(1/10)-1)*100)</f>
        <v>n/a</v>
      </c>
      <c r="W785" s="762" t="str">
        <f t="shared" si="210"/>
        <v>n/a</v>
      </c>
      <c r="X785" s="763">
        <f t="shared" si="211"/>
        <v>1.4862224795735812</v>
      </c>
      <c r="Y785" s="927"/>
      <c r="Z785" s="704">
        <f t="shared" si="212"/>
        <v>28.703703703703702</v>
      </c>
      <c r="AA785" s="937">
        <f t="shared" si="213"/>
        <v>22.62962962962963</v>
      </c>
      <c r="AB785" s="641">
        <v>12</v>
      </c>
      <c r="AC785" s="918">
        <v>4.32</v>
      </c>
      <c r="AD785" s="918">
        <v>2.0099999999999998</v>
      </c>
      <c r="AE785" s="918">
        <v>1.53</v>
      </c>
      <c r="AF785" s="918">
        <v>7.64</v>
      </c>
      <c r="AG785" s="918">
        <v>36.9</v>
      </c>
      <c r="AH785" s="918">
        <v>29.299999999999997</v>
      </c>
      <c r="AI785" s="918">
        <v>10.97</v>
      </c>
      <c r="AJ785" s="918">
        <v>13.200000000000001</v>
      </c>
      <c r="AK785" s="918">
        <v>11.23</v>
      </c>
      <c r="AL785" s="930">
        <v>12070</v>
      </c>
      <c r="AM785" s="924">
        <v>0.2</v>
      </c>
      <c r="AN785" s="918">
        <v>0.28000000000000003</v>
      </c>
      <c r="AO785" s="804">
        <f t="shared" si="214"/>
        <v>-1.743080460633152</v>
      </c>
      <c r="AP785" s="805">
        <f t="shared" si="215"/>
        <v>20.886549168996478</v>
      </c>
      <c r="AQ785" s="938">
        <f t="shared" si="216"/>
        <v>177.2005855135474</v>
      </c>
      <c r="AR785" s="704">
        <f>INDEX(Historical!$C$7:$C$1439,MATCH(B785,Historical!$B$7:$B$1446,0))*IF(AH785="n/a",1.03,IF(AH785&lt;0,1.01,IF(AH785&gt;10,1.1,(1+AH785/100))))</f>
        <v>1.32</v>
      </c>
      <c r="AS785" s="937">
        <f t="shared" si="217"/>
        <v>1.4520000000000002</v>
      </c>
      <c r="AT785" s="937">
        <f t="shared" si="206"/>
        <v>1.5972000000000004</v>
      </c>
      <c r="AU785" s="937">
        <f t="shared" si="206"/>
        <v>1.7569200000000005</v>
      </c>
      <c r="AV785" s="937">
        <f t="shared" si="206"/>
        <v>1.9326120000000007</v>
      </c>
      <c r="AW785" s="704">
        <f t="shared" si="218"/>
        <v>8.0587320000000027</v>
      </c>
      <c r="AX785" s="812">
        <f t="shared" si="219"/>
        <v>8.2433837970540118</v>
      </c>
      <c r="AY785" s="997">
        <v>1.08</v>
      </c>
      <c r="AZ785" s="924">
        <v>67.77</v>
      </c>
      <c r="BA785" s="924">
        <v>-0.27999999999999997</v>
      </c>
      <c r="BB785" s="924">
        <v>6.08</v>
      </c>
      <c r="BC785" s="924">
        <v>12.33</v>
      </c>
      <c r="BE785" s="666">
        <v>2010</v>
      </c>
      <c r="BF785" s="948" t="e">
        <f>#VALUE!</f>
        <v>#VALUE!</v>
      </c>
      <c r="BG785" s="933">
        <v>16.900000000000002</v>
      </c>
    </row>
    <row r="786" spans="1:59" ht="11.25" customHeight="1" x14ac:dyDescent="0.2">
      <c r="A786" s="611" t="s">
        <v>1748</v>
      </c>
      <c r="B786" s="927" t="s">
        <v>1749</v>
      </c>
      <c r="C786" s="994" t="s">
        <v>128</v>
      </c>
      <c r="D786" s="994" t="s">
        <v>4364</v>
      </c>
      <c r="E786" s="794">
        <v>7</v>
      </c>
      <c r="F786" s="526">
        <v>639</v>
      </c>
      <c r="G786" s="526" t="s">
        <v>37</v>
      </c>
      <c r="H786" s="526" t="s">
        <v>115</v>
      </c>
      <c r="I786" s="926">
        <v>69.430000000000007</v>
      </c>
      <c r="J786" s="704">
        <f t="shared" si="207"/>
        <v>2.1604493734696817</v>
      </c>
      <c r="K786" s="929">
        <v>0.375</v>
      </c>
      <c r="L786" s="641">
        <v>4</v>
      </c>
      <c r="M786" s="695">
        <f t="shared" si="208"/>
        <v>1.5</v>
      </c>
      <c r="N786" s="923" t="s">
        <v>149</v>
      </c>
      <c r="O786" s="797">
        <v>0.3</v>
      </c>
      <c r="P786" s="917">
        <v>43433</v>
      </c>
      <c r="Q786" s="917">
        <v>43448</v>
      </c>
      <c r="R786" s="695">
        <f t="shared" si="209"/>
        <v>25.000000000000007</v>
      </c>
      <c r="S786" s="761">
        <f>IF(INDEX(Historical!$D$7:$D$1439,MATCH(B786,Historical!$B$7:$B$1446,0))=0,"n/a",(INDEX(Historical!$C$7:$C$1439,MATCH(B786,Historical!$B$7:$B$1446,0))/INDEX(Historical!$D$7:$D$1439,MATCH(B786,Historical!$B$7:$B$1446,0))-1)*100)</f>
        <v>30.76923076923077</v>
      </c>
      <c r="T786" s="761">
        <f>IF(INDEX(Historical!$F$7:$F$1432,MATCH(B786,Historical!$B$7:$B$1446,0))=0,"n/a",((INDEX(Historical!$C$7:$C$1439,MATCH(B786,Historical!$B$7:$B$1446,0))/INDEX(Historical!$F$7:$F$1432,MATCH(B786,Historical!$B$7:$B$1446,0)))^(1/3)-1)*100)</f>
        <v>41.503079146259104</v>
      </c>
      <c r="U786" s="761">
        <f>IF(INDEX(Historical!$H$7:$H$1432,MATCH(B786,Historical!$B$7:$B$1446,0))=0,"n/a",((INDEX(Historical!$C$7:$C$1439,MATCH(B786,Historical!$B$7:$B$1446,0))/INDEX(Historical!$H$7:$H$1432,MATCH(B786,Historical!$B$7:$B$1446,0)))^(1/5)-1)*100)</f>
        <v>41.470384317198224</v>
      </c>
      <c r="V786" s="761">
        <f>IF(INDEX(Historical!$O$7:$O$1432,MATCH(B786,Historical!$B$7:$B$1446,0))=0,"n/a",((INDEX(Historical!$C$7:$C$1439,MATCH(B786,Historical!$B$7:$B$1446,0))/INDEX(Historical!$O$7:$O$1432,MATCH(B786,Historical!$B$7:$B$1446,0)))^(1/10)-1)*100)</f>
        <v>23.066265010134668</v>
      </c>
      <c r="W786" s="762">
        <f t="shared" si="210"/>
        <v>1.7978803373228092</v>
      </c>
      <c r="X786" s="763">
        <f t="shared" si="211"/>
        <v>2.2058715062339482</v>
      </c>
      <c r="Y786" s="928"/>
      <c r="Z786" s="704">
        <f t="shared" si="212"/>
        <v>29.761904761904763</v>
      </c>
      <c r="AA786" s="937">
        <f t="shared" si="213"/>
        <v>13.775793650793652</v>
      </c>
      <c r="AB786" s="641">
        <v>9</v>
      </c>
      <c r="AC786" s="918">
        <v>5.04</v>
      </c>
      <c r="AD786" s="918">
        <v>4.17</v>
      </c>
      <c r="AE786" s="918">
        <v>0.63</v>
      </c>
      <c r="AF786" s="918">
        <v>1.93</v>
      </c>
      <c r="AG786" s="918">
        <v>15.4</v>
      </c>
      <c r="AH786" s="918">
        <v>14.2</v>
      </c>
      <c r="AI786" s="918">
        <v>5.99</v>
      </c>
      <c r="AJ786" s="918">
        <v>18.8</v>
      </c>
      <c r="AK786" s="918">
        <v>3.3000000000000003</v>
      </c>
      <c r="AL786" s="930">
        <v>25330</v>
      </c>
      <c r="AM786" s="924">
        <v>1.2</v>
      </c>
      <c r="AN786" s="918">
        <v>0.91</v>
      </c>
      <c r="AO786" s="804">
        <f t="shared" si="214"/>
        <v>29.855040039874254</v>
      </c>
      <c r="AP786" s="805">
        <f t="shared" si="215"/>
        <v>43.630833690667906</v>
      </c>
      <c r="AQ786" s="938">
        <f t="shared" si="216"/>
        <v>8.7040462213941581</v>
      </c>
      <c r="AR786" s="704">
        <f>INDEX(Historical!$C$7:$C$1439,MATCH(B786,Historical!$B$7:$B$1446,0))*IF(AH786="n/a",1.03,IF(AH786&lt;0,1.01,IF(AH786&gt;10,1.1,(1+AH786/100))))</f>
        <v>1.4025000000000001</v>
      </c>
      <c r="AS786" s="937">
        <f t="shared" si="217"/>
        <v>1.4865097500000002</v>
      </c>
      <c r="AT786" s="937">
        <f t="shared" si="206"/>
        <v>1.5355645717500002</v>
      </c>
      <c r="AU786" s="937">
        <f t="shared" si="206"/>
        <v>1.5862382026177499</v>
      </c>
      <c r="AV786" s="937">
        <f t="shared" si="206"/>
        <v>1.6385840633041355</v>
      </c>
      <c r="AW786" s="704">
        <f t="shared" si="218"/>
        <v>7.6493965876718857</v>
      </c>
      <c r="AX786" s="812">
        <f t="shared" si="219"/>
        <v>11.01742271017123</v>
      </c>
      <c r="AY786" s="997">
        <v>0.47</v>
      </c>
      <c r="AZ786" s="924">
        <v>39.5</v>
      </c>
      <c r="BA786" s="924">
        <v>-6.59</v>
      </c>
      <c r="BB786" s="924">
        <v>10.489999999999998</v>
      </c>
      <c r="BC786" s="924">
        <v>12.6</v>
      </c>
      <c r="BE786" s="666">
        <v>2013</v>
      </c>
      <c r="BF786" s="948" t="e">
        <f>#VALUE!</f>
        <v>#VALUE!</v>
      </c>
      <c r="BG786" s="933">
        <v>6.6000000000000005</v>
      </c>
    </row>
    <row r="787" spans="1:59" ht="11.25" customHeight="1" x14ac:dyDescent="0.2">
      <c r="A787" s="537" t="s">
        <v>1730</v>
      </c>
      <c r="B787" s="927" t="s">
        <v>1731</v>
      </c>
      <c r="C787" s="994" t="s">
        <v>112</v>
      </c>
      <c r="D787" s="994" t="s">
        <v>213</v>
      </c>
      <c r="E787" s="794">
        <v>10</v>
      </c>
      <c r="F787" s="526">
        <v>324</v>
      </c>
      <c r="G787" s="526" t="s">
        <v>37</v>
      </c>
      <c r="H787" s="526" t="s">
        <v>115</v>
      </c>
      <c r="I787" s="926">
        <v>68.84</v>
      </c>
      <c r="J787" s="704">
        <f t="shared" si="207"/>
        <v>1.3073794305636257</v>
      </c>
      <c r="K787" s="929">
        <v>0.22500000000000001</v>
      </c>
      <c r="L787" s="641">
        <v>4</v>
      </c>
      <c r="M787" s="695">
        <f t="shared" si="208"/>
        <v>0.9</v>
      </c>
      <c r="N787" s="923" t="s">
        <v>127</v>
      </c>
      <c r="O787" s="797">
        <v>0.2</v>
      </c>
      <c r="P787" s="917">
        <v>43453</v>
      </c>
      <c r="Q787" s="917">
        <v>43474</v>
      </c>
      <c r="R787" s="695">
        <f t="shared" si="209"/>
        <v>12.499999999999996</v>
      </c>
      <c r="S787" s="761">
        <f>IF(INDEX(Historical!$D$7:$D$1439,MATCH(B787,Historical!$B$7:$B$1446,0))=0,"n/a",(INDEX(Historical!$C$7:$C$1439,MATCH(B787,Historical!$B$7:$B$1446,0))/INDEX(Historical!$D$7:$D$1439,MATCH(B787,Historical!$B$7:$B$1446,0))-1)*100)</f>
        <v>14.285714285714279</v>
      </c>
      <c r="T787" s="761">
        <f>IF(INDEX(Historical!$F$7:$F$1432,MATCH(B787,Historical!$B$7:$B$1446,0))=0,"n/a",((INDEX(Historical!$C$7:$C$1439,MATCH(B787,Historical!$B$7:$B$1446,0))/INDEX(Historical!$F$7:$F$1432,MATCH(B787,Historical!$B$7:$B$1446,0)))^(1/3)-1)*100)</f>
        <v>16.960709528514649</v>
      </c>
      <c r="U787" s="761">
        <f>IF(INDEX(Historical!$H$7:$H$1432,MATCH(B787,Historical!$B$7:$B$1446,0))=0,"n/a",((INDEX(Historical!$C$7:$C$1439,MATCH(B787,Historical!$B$7:$B$1446,0))/INDEX(Historical!$H$7:$H$1432,MATCH(B787,Historical!$B$7:$B$1446,0)))^(1/5)-1)*100)</f>
        <v>23.363417251672082</v>
      </c>
      <c r="V787" s="761">
        <f>IF(INDEX(Historical!$O$7:$O$1432,MATCH(B787,Historical!$B$7:$B$1446,0))=0,"n/a",((INDEX(Historical!$C$7:$C$1439,MATCH(B787,Historical!$B$7:$B$1446,0))/INDEX(Historical!$O$7:$O$1432,MATCH(B787,Historical!$B$7:$B$1446,0)))^(1/10)-1)*100)</f>
        <v>18.222427548378416</v>
      </c>
      <c r="W787" s="762">
        <f t="shared" si="210"/>
        <v>1.2821243047692159</v>
      </c>
      <c r="X787" s="763">
        <f t="shared" si="211"/>
        <v>1.4245986129068342</v>
      </c>
      <c r="Y787" s="715"/>
      <c r="Z787" s="704">
        <f t="shared" si="212"/>
        <v>31.578947368421051</v>
      </c>
      <c r="AA787" s="937">
        <f t="shared" si="213"/>
        <v>24.154385964912279</v>
      </c>
      <c r="AB787" s="641">
        <v>10</v>
      </c>
      <c r="AC787" s="918">
        <v>2.85</v>
      </c>
      <c r="AD787" s="918">
        <v>1.24</v>
      </c>
      <c r="AE787" s="918">
        <v>2.78</v>
      </c>
      <c r="AF787" s="918">
        <v>10.53</v>
      </c>
      <c r="AG787" s="918">
        <v>46.9</v>
      </c>
      <c r="AH787" s="918">
        <v>16.5</v>
      </c>
      <c r="AI787" s="918">
        <v>11.219999999999999</v>
      </c>
      <c r="AJ787" s="918">
        <v>16.400000000000002</v>
      </c>
      <c r="AK787" s="918">
        <v>19.5</v>
      </c>
      <c r="AL787" s="930">
        <v>7440</v>
      </c>
      <c r="AM787" s="924">
        <v>0.5</v>
      </c>
      <c r="AN787" s="918">
        <v>0.45</v>
      </c>
      <c r="AO787" s="804">
        <f t="shared" si="214"/>
        <v>0.5164107173234278</v>
      </c>
      <c r="AP787" s="805">
        <f t="shared" si="215"/>
        <v>24.670796682235707</v>
      </c>
      <c r="AQ787" s="938">
        <f t="shared" si="216"/>
        <v>236.21797440914642</v>
      </c>
      <c r="AR787" s="704">
        <f>INDEX(Historical!$C$7:$C$1439,MATCH(B787,Historical!$B$7:$B$1446,0))*IF(AH787="n/a",1.03,IF(AH787&lt;0,1.01,IF(AH787&gt;10,1.1,(1+AH787/100))))</f>
        <v>0.88000000000000012</v>
      </c>
      <c r="AS787" s="937">
        <f t="shared" si="217"/>
        <v>0.96800000000000019</v>
      </c>
      <c r="AT787" s="937">
        <f t="shared" ref="AT787:AV806" si="221">IF($AK787="n/a",1.03*AS787,IF($AK787&lt;0,1.01*AS787,IF($AK787&gt;10,1.1*AS787,(1+$AK787/100)*AS787)))</f>
        <v>1.0648000000000002</v>
      </c>
      <c r="AU787" s="937">
        <f t="shared" si="221"/>
        <v>1.1712800000000003</v>
      </c>
      <c r="AV787" s="937">
        <f t="shared" si="221"/>
        <v>1.2884080000000004</v>
      </c>
      <c r="AW787" s="704">
        <f t="shared" si="218"/>
        <v>5.3724880000000015</v>
      </c>
      <c r="AX787" s="812">
        <f t="shared" si="219"/>
        <v>7.8043114468332382</v>
      </c>
      <c r="AY787" s="997">
        <v>0.76</v>
      </c>
      <c r="AZ787" s="924">
        <v>29.959999999999997</v>
      </c>
      <c r="BA787" s="924">
        <v>-0.82000000000000006</v>
      </c>
      <c r="BB787" s="924">
        <v>6.68</v>
      </c>
      <c r="BC787" s="924">
        <v>13.389999999999999</v>
      </c>
      <c r="BE787" s="666">
        <v>2010</v>
      </c>
      <c r="BF787" s="948" t="e">
        <f>#VALUE!</f>
        <v>#VALUE!</v>
      </c>
      <c r="BG787" s="933">
        <v>19.400000000000002</v>
      </c>
    </row>
    <row r="788" spans="1:59" ht="11.25" customHeight="1" x14ac:dyDescent="0.2">
      <c r="A788" s="932" t="s">
        <v>4124</v>
      </c>
      <c r="B788" s="927" t="s">
        <v>4125</v>
      </c>
      <c r="C788" s="994" t="s">
        <v>4227</v>
      </c>
      <c r="D788" s="994" t="s">
        <v>4362</v>
      </c>
      <c r="E788" s="794">
        <v>5</v>
      </c>
      <c r="F788" s="526">
        <v>875</v>
      </c>
      <c r="G788" s="526" t="s">
        <v>106</v>
      </c>
      <c r="H788" s="526" t="s">
        <v>106</v>
      </c>
      <c r="I788" s="926">
        <v>36.229999999999997</v>
      </c>
      <c r="J788" s="704">
        <f t="shared" si="207"/>
        <v>1.6560861164780571</v>
      </c>
      <c r="K788" s="929">
        <v>0.3</v>
      </c>
      <c r="L788" s="641">
        <v>2</v>
      </c>
      <c r="M788" s="695">
        <f t="shared" si="208"/>
        <v>0.6</v>
      </c>
      <c r="N788" s="923" t="s">
        <v>4481</v>
      </c>
      <c r="O788" s="797">
        <v>0.28000000000000003</v>
      </c>
      <c r="P788" s="917">
        <v>43551</v>
      </c>
      <c r="Q788" s="917">
        <v>43573</v>
      </c>
      <c r="R788" s="695">
        <f t="shared" si="209"/>
        <v>7.1428571428571281</v>
      </c>
      <c r="S788" s="761">
        <f>IF(INDEX(Historical!$D$7:$D$1439,MATCH(B788,Historical!$B$7:$B$1446,0))=0,"n/a",(INDEX(Historical!$C$7:$C$1439,MATCH(B788,Historical!$B$7:$B$1446,0))/INDEX(Historical!$D$7:$D$1439,MATCH(B788,Historical!$B$7:$B$1446,0))-1)*100)</f>
        <v>17.021276595744705</v>
      </c>
      <c r="T788" s="761">
        <f>IF(INDEX(Historical!$F$7:$F$1432,MATCH(B788,Historical!$B$7:$B$1446,0))=0,"n/a",((INDEX(Historical!$C$7:$C$1439,MATCH(B788,Historical!$B$7:$B$1446,0))/INDEX(Historical!$F$7:$F$1432,MATCH(B788,Historical!$B$7:$B$1446,0)))^(1/3)-1)*100)</f>
        <v>15.173720500186395</v>
      </c>
      <c r="U788" s="761" t="str">
        <f>IF(INDEX(Historical!$H$7:$H$1432,MATCH(B788,Historical!$B$7:$B$1446,0))=0,"n/a",((INDEX(Historical!$C$7:$C$1439,MATCH(B788,Historical!$B$7:$B$1446,0))/INDEX(Historical!$H$7:$H$1432,MATCH(B788,Historical!$B$7:$B$1446,0)))^(1/5)-1)*100)</f>
        <v>n/a</v>
      </c>
      <c r="V788" s="761" t="str">
        <f>IF(INDEX(Historical!$O$7:$O$1432,MATCH(B788,Historical!$B$7:$B$1446,0))=0,"n/a",((INDEX(Historical!$C$7:$C$1439,MATCH(B788,Historical!$B$7:$B$1446,0))/INDEX(Historical!$O$7:$O$1432,MATCH(B788,Historical!$B$7:$B$1446,0)))^(1/10)-1)*100)</f>
        <v>n/a</v>
      </c>
      <c r="W788" s="762" t="str">
        <f t="shared" si="210"/>
        <v>n/a</v>
      </c>
      <c r="X788" s="763" t="str">
        <f t="shared" si="211"/>
        <v>n/a</v>
      </c>
      <c r="Y788" s="928"/>
      <c r="Z788" s="704">
        <f t="shared" si="212"/>
        <v>77.922077922077918</v>
      </c>
      <c r="AA788" s="937">
        <f t="shared" si="213"/>
        <v>47.051948051948045</v>
      </c>
      <c r="AB788" s="641">
        <v>12</v>
      </c>
      <c r="AC788" s="918">
        <v>0.77</v>
      </c>
      <c r="AD788" s="918">
        <v>4.6900000000000004</v>
      </c>
      <c r="AE788" s="918">
        <v>1.1599999999999999</v>
      </c>
      <c r="AF788" s="918">
        <v>4.8499999999999996</v>
      </c>
      <c r="AG788" s="918">
        <v>10.8</v>
      </c>
      <c r="AH788" s="918">
        <v>165.9</v>
      </c>
      <c r="AI788" s="918">
        <v>16.580000000000002</v>
      </c>
      <c r="AJ788" s="918">
        <v>-9.8000000000000007</v>
      </c>
      <c r="AK788" s="918">
        <v>10</v>
      </c>
      <c r="AL788" s="930">
        <v>1760</v>
      </c>
      <c r="AM788" s="924">
        <v>0.5</v>
      </c>
      <c r="AN788" s="918">
        <v>0.82</v>
      </c>
      <c r="AO788" s="804" t="str">
        <f t="shared" si="214"/>
        <v>n/a</v>
      </c>
      <c r="AP788" s="805" t="str">
        <f t="shared" si="215"/>
        <v>n/a</v>
      </c>
      <c r="AQ788" s="938">
        <f t="shared" si="216"/>
        <v>218.46991698288866</v>
      </c>
      <c r="AR788" s="704">
        <f>INDEX(Historical!$C$7:$C$1439,MATCH(B788,Historical!$B$7:$B$1446,0))*IF(AH788="n/a",1.03,IF(AH788&lt;0,1.01,IF(AH788&gt;10,1.1,(1+AH788/100))))</f>
        <v>0.60500000000000009</v>
      </c>
      <c r="AS788" s="937">
        <f t="shared" si="217"/>
        <v>0.6655000000000002</v>
      </c>
      <c r="AT788" s="937">
        <f t="shared" si="221"/>
        <v>0.73205000000000031</v>
      </c>
      <c r="AU788" s="937">
        <f t="shared" si="221"/>
        <v>0.80525500000000039</v>
      </c>
      <c r="AV788" s="937">
        <f t="shared" si="221"/>
        <v>0.88578050000000053</v>
      </c>
      <c r="AW788" s="704">
        <f t="shared" si="218"/>
        <v>3.6935855000000011</v>
      </c>
      <c r="AX788" s="812">
        <f t="shared" si="219"/>
        <v>10.194826110957774</v>
      </c>
      <c r="AY788" s="997">
        <v>0.8</v>
      </c>
      <c r="AZ788" s="924">
        <v>57.45</v>
      </c>
      <c r="BA788" s="924">
        <v>-3.52</v>
      </c>
      <c r="BB788" s="924">
        <v>5.87</v>
      </c>
      <c r="BC788" s="924">
        <v>20.03</v>
      </c>
      <c r="BE788" s="666">
        <v>2015</v>
      </c>
      <c r="BF788" s="948" t="e">
        <f>#VALUE!</f>
        <v>#VALUE!</v>
      </c>
      <c r="BG788" s="933">
        <v>3.5000000000000004</v>
      </c>
    </row>
    <row r="789" spans="1:59" ht="11.25" customHeight="1" x14ac:dyDescent="0.2">
      <c r="A789" s="764" t="s">
        <v>3927</v>
      </c>
      <c r="B789" s="856" t="s">
        <v>3928</v>
      </c>
      <c r="C789" s="994" t="s">
        <v>112</v>
      </c>
      <c r="D789" s="994" t="s">
        <v>4359</v>
      </c>
      <c r="E789" s="794">
        <v>5</v>
      </c>
      <c r="F789" s="526">
        <v>813</v>
      </c>
      <c r="G789" s="526" t="s">
        <v>106</v>
      </c>
      <c r="H789" s="526" t="s">
        <v>106</v>
      </c>
      <c r="I789" s="934">
        <v>59.59</v>
      </c>
      <c r="J789" s="704">
        <f t="shared" si="207"/>
        <v>0.80550427924148338</v>
      </c>
      <c r="K789" s="537">
        <v>0.12</v>
      </c>
      <c r="L789" s="526">
        <v>4</v>
      </c>
      <c r="M789" s="695">
        <f t="shared" si="208"/>
        <v>0.48</v>
      </c>
      <c r="N789" s="526" t="s">
        <v>107</v>
      </c>
      <c r="O789" s="645">
        <v>0.1</v>
      </c>
      <c r="P789" s="1084">
        <v>43235</v>
      </c>
      <c r="Q789" s="1084">
        <v>43252</v>
      </c>
      <c r="R789" s="695">
        <f t="shared" si="209"/>
        <v>19.999999999999989</v>
      </c>
      <c r="S789" s="761">
        <f>IF(INDEX(Historical!$D$7:$D$1439,MATCH(B789,Historical!$B$7:$B$1446,0))=0,"n/a",(INDEX(Historical!$C$7:$C$1439,MATCH(B789,Historical!$B$7:$B$1446,0))/INDEX(Historical!$D$7:$D$1439,MATCH(B789,Historical!$B$7:$B$1446,0))-1)*100)</f>
        <v>17.948717948717952</v>
      </c>
      <c r="T789" s="761">
        <f>IF(INDEX(Historical!$F$7:$F$1432,MATCH(B789,Historical!$B$7:$B$1446,0))=0,"n/a",((INDEX(Historical!$C$7:$C$1439,MATCH(B789,Historical!$B$7:$B$1446,0))/INDEX(Historical!$F$7:$F$1432,MATCH(B789,Historical!$B$7:$B$1446,0)))^(1/3)-1)*100)</f>
        <v>14.059652983739234</v>
      </c>
      <c r="U789" s="761" t="str">
        <f>IF(INDEX(Historical!$H$7:$H$1432,MATCH(B789,Historical!$B$7:$B$1446,0))=0,"n/a",((INDEX(Historical!$C$7:$C$1439,MATCH(B789,Historical!$B$7:$B$1446,0))/INDEX(Historical!$H$7:$H$1432,MATCH(B789,Historical!$B$7:$B$1446,0)))^(1/5)-1)*100)</f>
        <v>n/a</v>
      </c>
      <c r="V789" s="761" t="str">
        <f>IF(INDEX(Historical!$O$7:$O$1432,MATCH(B789,Historical!$B$7:$B$1446,0))=0,"n/a",((INDEX(Historical!$C$7:$C$1439,MATCH(B789,Historical!$B$7:$B$1446,0))/INDEX(Historical!$O$7:$O$1432,MATCH(B789,Historical!$B$7:$B$1446,0)))^(1/10)-1)*100)</f>
        <v>n/a</v>
      </c>
      <c r="W789" s="762" t="str">
        <f t="shared" si="210"/>
        <v>n/a</v>
      </c>
      <c r="X789" s="763" t="str">
        <f t="shared" si="211"/>
        <v>n/a</v>
      </c>
      <c r="Y789" s="705"/>
      <c r="Z789" s="704">
        <f t="shared" si="212"/>
        <v>21.524663677130043</v>
      </c>
      <c r="AA789" s="937">
        <f t="shared" si="213"/>
        <v>26.721973094170405</v>
      </c>
      <c r="AB789" s="641">
        <v>9</v>
      </c>
      <c r="AC789" s="933">
        <v>2.23</v>
      </c>
      <c r="AD789" s="933">
        <v>1.78</v>
      </c>
      <c r="AE789" s="918">
        <v>1.54</v>
      </c>
      <c r="AF789" s="918">
        <v>3.46</v>
      </c>
      <c r="AG789" s="918">
        <v>14.000000000000002</v>
      </c>
      <c r="AH789" s="918">
        <v>6.1</v>
      </c>
      <c r="AI789" s="918">
        <v>9.82</v>
      </c>
      <c r="AJ789" s="741">
        <v>131.9</v>
      </c>
      <c r="AK789" s="741">
        <v>15</v>
      </c>
      <c r="AL789" s="933">
        <v>3390</v>
      </c>
      <c r="AM789" s="933">
        <v>1.4000000000000001</v>
      </c>
      <c r="AN789" s="933">
        <v>0.27</v>
      </c>
      <c r="AO789" s="804" t="str">
        <f t="shared" si="214"/>
        <v>n/a</v>
      </c>
      <c r="AP789" s="805" t="str">
        <f t="shared" si="215"/>
        <v>n/a</v>
      </c>
      <c r="AQ789" s="938">
        <f t="shared" si="216"/>
        <v>102.71274356238914</v>
      </c>
      <c r="AR789" s="704">
        <f>INDEX(Historical!$C$7:$C$1439,MATCH(B789,Historical!$B$7:$B$1446,0))*IF(AH789="n/a",1.03,IF(AH789&lt;0,1.01,IF(AH789&gt;10,1.1,(1+AH789/100))))</f>
        <v>0.48805999999999999</v>
      </c>
      <c r="AS789" s="937">
        <f t="shared" si="217"/>
        <v>0.53598749200000007</v>
      </c>
      <c r="AT789" s="937">
        <f t="shared" si="221"/>
        <v>0.58958624120000014</v>
      </c>
      <c r="AU789" s="937">
        <f t="shared" si="221"/>
        <v>0.64854486532000022</v>
      </c>
      <c r="AV789" s="937">
        <f t="shared" si="221"/>
        <v>0.71339935185200032</v>
      </c>
      <c r="AW789" s="704">
        <f t="shared" si="218"/>
        <v>2.9755779503720006</v>
      </c>
      <c r="AX789" s="812">
        <f t="shared" si="219"/>
        <v>4.9934182755026013</v>
      </c>
      <c r="AY789" s="790">
        <v>1.1499999999999999</v>
      </c>
      <c r="AZ789" s="918">
        <v>28.7</v>
      </c>
      <c r="BA789" s="918">
        <v>-17.87</v>
      </c>
      <c r="BB789" s="918">
        <v>4.93</v>
      </c>
      <c r="BC789" s="918">
        <v>-2.68</v>
      </c>
      <c r="BE789" s="666">
        <v>2014</v>
      </c>
      <c r="BF789" s="948" t="e">
        <f>#VALUE!</f>
        <v>#VALUE!</v>
      </c>
      <c r="BG789" s="933">
        <v>6.7</v>
      </c>
    </row>
    <row r="790" spans="1:59" ht="11.25" customHeight="1" x14ac:dyDescent="0.2">
      <c r="A790" s="611" t="s">
        <v>815</v>
      </c>
      <c r="B790" s="927" t="s">
        <v>816</v>
      </c>
      <c r="C790" s="994" t="s">
        <v>4227</v>
      </c>
      <c r="D790" s="994" t="s">
        <v>4363</v>
      </c>
      <c r="E790" s="794">
        <v>15</v>
      </c>
      <c r="F790" s="526">
        <v>248</v>
      </c>
      <c r="G790" s="526" t="s">
        <v>37</v>
      </c>
      <c r="H790" s="526" t="s">
        <v>115</v>
      </c>
      <c r="I790" s="926">
        <v>106.07</v>
      </c>
      <c r="J790" s="704">
        <f t="shared" si="207"/>
        <v>2.9037428113509947</v>
      </c>
      <c r="K790" s="929">
        <v>0.77</v>
      </c>
      <c r="L790" s="641">
        <v>4</v>
      </c>
      <c r="M790" s="695">
        <f t="shared" si="208"/>
        <v>3.08</v>
      </c>
      <c r="N790" s="923" t="s">
        <v>817</v>
      </c>
      <c r="O790" s="797">
        <v>0.62</v>
      </c>
      <c r="P790" s="917">
        <v>43403</v>
      </c>
      <c r="Q790" s="917">
        <v>43423</v>
      </c>
      <c r="R790" s="695">
        <f t="shared" si="209"/>
        <v>24.193548387096779</v>
      </c>
      <c r="S790" s="761">
        <f>IF(INDEX(Historical!$D$7:$D$1439,MATCH(B790,Historical!$B$7:$B$1446,0))=0,"n/a",(INDEX(Historical!$C$7:$C$1439,MATCH(B790,Historical!$B$7:$B$1446,0))/INDEX(Historical!$D$7:$D$1439,MATCH(B790,Historical!$B$7:$B$1446,0))-1)*100)</f>
        <v>24.056603773584897</v>
      </c>
      <c r="T790" s="761">
        <f>IF(INDEX(Historical!$F$7:$F$1432,MATCH(B790,Historical!$B$7:$B$1446,0))=0,"n/a",((INDEX(Historical!$C$7:$C$1439,MATCH(B790,Historical!$B$7:$B$1446,0))/INDEX(Historical!$F$7:$F$1432,MATCH(B790,Historical!$B$7:$B$1446,0)))^(1/3)-1)*100)</f>
        <v>23.38884650637354</v>
      </c>
      <c r="U790" s="761">
        <f>IF(INDEX(Historical!$H$7:$H$1432,MATCH(B790,Historical!$B$7:$B$1446,0))=0,"n/a",((INDEX(Historical!$C$7:$C$1439,MATCH(B790,Historical!$B$7:$B$1446,0))/INDEX(Historical!$H$7:$H$1432,MATCH(B790,Historical!$B$7:$B$1446,0)))^(1/5)-1)*100)</f>
        <v>19.705579702232299</v>
      </c>
      <c r="V790" s="761">
        <f>IF(INDEX(Historical!$O$7:$O$1432,MATCH(B790,Historical!$B$7:$B$1446,0))=0,"n/a",((INDEX(Historical!$C$7:$C$1439,MATCH(B790,Historical!$B$7:$B$1446,0))/INDEX(Historical!$O$7:$O$1432,MATCH(B790,Historical!$B$7:$B$1446,0)))^(1/10)-1)*100)</f>
        <v>20.425148125147551</v>
      </c>
      <c r="W790" s="762">
        <f t="shared" si="210"/>
        <v>0.96477046734220173</v>
      </c>
      <c r="X790" s="763">
        <f t="shared" si="211"/>
        <v>0.82796553370723958</v>
      </c>
      <c r="Y790" s="928"/>
      <c r="Z790" s="704">
        <f t="shared" si="212"/>
        <v>55.495495495495497</v>
      </c>
      <c r="AA790" s="937">
        <f t="shared" si="213"/>
        <v>19.11171171171171</v>
      </c>
      <c r="AB790" s="641">
        <v>12</v>
      </c>
      <c r="AC790" s="918">
        <v>5.55</v>
      </c>
      <c r="AD790" s="918">
        <v>2.38</v>
      </c>
      <c r="AE790" s="918">
        <v>6.45</v>
      </c>
      <c r="AF790" s="918">
        <v>11.22</v>
      </c>
      <c r="AG790" s="918">
        <v>54.300000000000004</v>
      </c>
      <c r="AH790" s="918">
        <v>51.4</v>
      </c>
      <c r="AI790" s="918">
        <v>12.44</v>
      </c>
      <c r="AJ790" s="918">
        <v>23.799999999999997</v>
      </c>
      <c r="AK790" s="918">
        <v>8.0399999999999991</v>
      </c>
      <c r="AL790" s="930">
        <v>101860</v>
      </c>
      <c r="AM790" s="924">
        <v>0.2</v>
      </c>
      <c r="AN790" s="918">
        <v>0.56000000000000005</v>
      </c>
      <c r="AO790" s="804">
        <f t="shared" si="214"/>
        <v>3.4976108018715841</v>
      </c>
      <c r="AP790" s="805">
        <f t="shared" si="215"/>
        <v>22.609322513583294</v>
      </c>
      <c r="AQ790" s="938">
        <f t="shared" si="216"/>
        <v>208.71303136689212</v>
      </c>
      <c r="AR790" s="704">
        <f>INDEX(Historical!$C$7:$C$1439,MATCH(B790,Historical!$B$7:$B$1446,0))*IF(AH790="n/a",1.03,IF(AH790&lt;0,1.01,IF(AH790&gt;10,1.1,(1+AH790/100))))</f>
        <v>2.8930000000000002</v>
      </c>
      <c r="AS790" s="937">
        <f t="shared" si="217"/>
        <v>3.1823000000000006</v>
      </c>
      <c r="AT790" s="937">
        <f t="shared" si="221"/>
        <v>3.4381569200000008</v>
      </c>
      <c r="AU790" s="937">
        <f t="shared" si="221"/>
        <v>3.7145847363680011</v>
      </c>
      <c r="AV790" s="937">
        <f t="shared" si="221"/>
        <v>4.0132373491719884</v>
      </c>
      <c r="AW790" s="704">
        <f t="shared" si="218"/>
        <v>17.24127900553999</v>
      </c>
      <c r="AX790" s="812">
        <f t="shared" si="219"/>
        <v>16.254623367153759</v>
      </c>
      <c r="AY790" s="997">
        <v>1.1599999999999999</v>
      </c>
      <c r="AZ790" s="924">
        <v>20.95</v>
      </c>
      <c r="BA790" s="924">
        <v>-10.47</v>
      </c>
      <c r="BB790" s="924">
        <v>0.8</v>
      </c>
      <c r="BC790" s="924">
        <v>1.53</v>
      </c>
      <c r="BE790" s="666">
        <v>2004</v>
      </c>
      <c r="BF790" s="948" t="e">
        <f>#VALUE!</f>
        <v>#VALUE!</v>
      </c>
      <c r="BG790" s="933">
        <v>30.9</v>
      </c>
    </row>
    <row r="791" spans="1:59" ht="11.25" customHeight="1" x14ac:dyDescent="0.2">
      <c r="A791" s="611" t="s">
        <v>1724</v>
      </c>
      <c r="B791" s="927" t="s">
        <v>1725</v>
      </c>
      <c r="C791" s="994" t="s">
        <v>247</v>
      </c>
      <c r="D791" s="994" t="s">
        <v>4390</v>
      </c>
      <c r="E791" s="794">
        <v>9</v>
      </c>
      <c r="F791" s="526">
        <v>450</v>
      </c>
      <c r="G791" s="526" t="s">
        <v>106</v>
      </c>
      <c r="H791" s="526" t="s">
        <v>106</v>
      </c>
      <c r="I791" s="926">
        <v>62.19</v>
      </c>
      <c r="J791" s="704">
        <f t="shared" si="207"/>
        <v>1.929570670525808</v>
      </c>
      <c r="K791" s="929">
        <v>0.3</v>
      </c>
      <c r="L791" s="641">
        <v>4</v>
      </c>
      <c r="M791" s="695">
        <f t="shared" si="208"/>
        <v>1.2</v>
      </c>
      <c r="N791" s="923" t="s">
        <v>152</v>
      </c>
      <c r="O791" s="797">
        <v>0.25</v>
      </c>
      <c r="P791" s="917">
        <v>43536</v>
      </c>
      <c r="Q791" s="917">
        <v>43553</v>
      </c>
      <c r="R791" s="695">
        <f t="shared" si="209"/>
        <v>19.999999999999996</v>
      </c>
      <c r="S791" s="761">
        <f>IF(INDEX(Historical!$D$7:$D$1439,MATCH(B791,Historical!$B$7:$B$1446,0))=0,"n/a",(INDEX(Historical!$C$7:$C$1439,MATCH(B791,Historical!$B$7:$B$1446,0))/INDEX(Historical!$D$7:$D$1439,MATCH(B791,Historical!$B$7:$B$1446,0))-1)*100)</f>
        <v>19.047619047619047</v>
      </c>
      <c r="T791" s="761">
        <f>IF(INDEX(Historical!$F$7:$F$1432,MATCH(B791,Historical!$B$7:$B$1446,0))=0,"n/a",((INDEX(Historical!$C$7:$C$1439,MATCH(B791,Historical!$B$7:$B$1446,0))/INDEX(Historical!$F$7:$F$1432,MATCH(B791,Historical!$B$7:$B$1446,0)))^(1/3)-1)*100)</f>
        <v>13.718300976297648</v>
      </c>
      <c r="U791" s="761">
        <f>IF(INDEX(Historical!$H$7:$H$1432,MATCH(B791,Historical!$B$7:$B$1446,0))=0,"n/a",((INDEX(Historical!$C$7:$C$1439,MATCH(B791,Historical!$B$7:$B$1446,0))/INDEX(Historical!$H$7:$H$1432,MATCH(B791,Historical!$B$7:$B$1446,0)))^(1/5)-1)*100)</f>
        <v>15.811517561929445</v>
      </c>
      <c r="V791" s="761" t="str">
        <f>IF(INDEX(Historical!$O$7:$O$1432,MATCH(B791,Historical!$B$7:$B$1446,0))=0,"n/a",((INDEX(Historical!$C$7:$C$1439,MATCH(B791,Historical!$B$7:$B$1446,0))/INDEX(Historical!$O$7:$O$1432,MATCH(B791,Historical!$B$7:$B$1446,0)))^(1/10)-1)*100)</f>
        <v>n/a</v>
      </c>
      <c r="W791" s="762" t="str">
        <f t="shared" si="210"/>
        <v>n/a</v>
      </c>
      <c r="X791" s="763">
        <f t="shared" si="211"/>
        <v>1.1057005288062549</v>
      </c>
      <c r="Y791" s="928"/>
      <c r="Z791" s="704">
        <f t="shared" si="212"/>
        <v>54.54545454545454</v>
      </c>
      <c r="AA791" s="937">
        <f t="shared" si="213"/>
        <v>28.268181818181816</v>
      </c>
      <c r="AB791" s="641">
        <v>12</v>
      </c>
      <c r="AC791" s="918">
        <v>2.2000000000000002</v>
      </c>
      <c r="AD791" s="918">
        <v>2.48</v>
      </c>
      <c r="AE791" s="918">
        <v>1.83</v>
      </c>
      <c r="AF791" s="918">
        <v>4.71</v>
      </c>
      <c r="AG791" s="918">
        <v>17.299999999999997</v>
      </c>
      <c r="AH791" s="918">
        <v>22.5</v>
      </c>
      <c r="AI791" s="918">
        <v>9.75</v>
      </c>
      <c r="AJ791" s="918">
        <v>14.299999999999999</v>
      </c>
      <c r="AK791" s="918">
        <v>11.4</v>
      </c>
      <c r="AL791" s="930">
        <v>4490</v>
      </c>
      <c r="AM791" s="924">
        <v>5.8999999999999995</v>
      </c>
      <c r="AN791" s="918">
        <v>0</v>
      </c>
      <c r="AO791" s="804">
        <f t="shared" si="214"/>
        <v>-10.527093585726561</v>
      </c>
      <c r="AP791" s="805">
        <f t="shared" si="215"/>
        <v>17.741088232455255</v>
      </c>
      <c r="AQ791" s="938">
        <f t="shared" si="216"/>
        <v>143.25856053328783</v>
      </c>
      <c r="AR791" s="704">
        <f>INDEX(Historical!$C$7:$C$1439,MATCH(B791,Historical!$B$7:$B$1446,0))*IF(AH791="n/a",1.03,IF(AH791&lt;0,1.01,IF(AH791&gt;10,1.1,(1+AH791/100))))</f>
        <v>1.1000000000000001</v>
      </c>
      <c r="AS791" s="937">
        <f t="shared" si="217"/>
        <v>1.2072499999999999</v>
      </c>
      <c r="AT791" s="937">
        <f t="shared" si="221"/>
        <v>1.3279750000000001</v>
      </c>
      <c r="AU791" s="937">
        <f t="shared" si="221"/>
        <v>1.4607725000000003</v>
      </c>
      <c r="AV791" s="937">
        <f t="shared" si="221"/>
        <v>1.6068497500000003</v>
      </c>
      <c r="AW791" s="704">
        <f t="shared" si="218"/>
        <v>6.7028472500000005</v>
      </c>
      <c r="AX791" s="812">
        <f t="shared" si="219"/>
        <v>10.778014552178808</v>
      </c>
      <c r="AY791" s="997">
        <v>0.67</v>
      </c>
      <c r="AZ791" s="924">
        <v>10.4</v>
      </c>
      <c r="BA791" s="924">
        <v>-17.34</v>
      </c>
      <c r="BB791" s="924">
        <v>-0.53</v>
      </c>
      <c r="BC791" s="924">
        <v>-4.3900000000000006</v>
      </c>
      <c r="BE791" s="666">
        <v>2011</v>
      </c>
      <c r="BF791" s="948" t="e">
        <f>#VALUE!</f>
        <v>#VALUE!</v>
      </c>
      <c r="BG791" s="933">
        <v>11.600000000000001</v>
      </c>
    </row>
    <row r="792" spans="1:59" s="840" customFormat="1" ht="11.25" customHeight="1" x14ac:dyDescent="0.2">
      <c r="A792" s="819" t="s">
        <v>1738</v>
      </c>
      <c r="B792" s="848" t="s">
        <v>1739</v>
      </c>
      <c r="C792" s="994" t="s">
        <v>108</v>
      </c>
      <c r="D792" s="994" t="s">
        <v>4376</v>
      </c>
      <c r="E792" s="820">
        <v>8</v>
      </c>
      <c r="F792" s="526">
        <v>586</v>
      </c>
      <c r="G792" s="1151" t="s">
        <v>106</v>
      </c>
      <c r="H792" s="1151" t="s">
        <v>106</v>
      </c>
      <c r="I792" s="821">
        <v>65.5</v>
      </c>
      <c r="J792" s="822">
        <f t="shared" si="207"/>
        <v>1.8320610687022902</v>
      </c>
      <c r="K792" s="823">
        <v>0.6</v>
      </c>
      <c r="L792" s="824">
        <v>2</v>
      </c>
      <c r="M792" s="825">
        <f t="shared" si="208"/>
        <v>1.2</v>
      </c>
      <c r="N792" s="826" t="s">
        <v>615</v>
      </c>
      <c r="O792" s="827">
        <v>0.56999999999999995</v>
      </c>
      <c r="P792" s="828">
        <v>43567</v>
      </c>
      <c r="Q792" s="828">
        <v>43585</v>
      </c>
      <c r="R792" s="825">
        <f t="shared" si="209"/>
        <v>5.2631578947368478</v>
      </c>
      <c r="S792" s="761">
        <f>IF(INDEX(Historical!$D$7:$D$1439,MATCH(B792,Historical!$B$7:$B$1446,0))=0,"n/a",(INDEX(Historical!$C$7:$C$1439,MATCH(B792,Historical!$B$7:$B$1446,0))/INDEX(Historical!$D$7:$D$1439,MATCH(B792,Historical!$B$7:$B$1446,0))-1)*100)</f>
        <v>11.000000000000011</v>
      </c>
      <c r="T792" s="761">
        <f>IF(INDEX(Historical!$F$7:$F$1432,MATCH(B792,Historical!$B$7:$B$1446,0))=0,"n/a",((INDEX(Historical!$C$7:$C$1439,MATCH(B792,Historical!$B$7:$B$1446,0))/INDEX(Historical!$F$7:$F$1432,MATCH(B792,Historical!$B$7:$B$1446,0)))^(1/3)-1)*100)</f>
        <v>11.534955223780985</v>
      </c>
      <c r="U792" s="761">
        <f>IF(INDEX(Historical!$H$7:$H$1432,MATCH(B792,Historical!$B$7:$B$1446,0))=0,"n/a",((INDEX(Historical!$C$7:$C$1439,MATCH(B792,Historical!$B$7:$B$1446,0))/INDEX(Historical!$H$7:$H$1432,MATCH(B792,Historical!$B$7:$B$1446,0)))^(1/5)-1)*100)</f>
        <v>15.933626678433654</v>
      </c>
      <c r="V792" s="761" t="str">
        <f>IF(INDEX(Historical!$O$7:$O$1432,MATCH(B792,Historical!$B$7:$B$1446,0))=0,"n/a",((INDEX(Historical!$C$7:$C$1439,MATCH(B792,Historical!$B$7:$B$1446,0))/INDEX(Historical!$O$7:$O$1432,MATCH(B792,Historical!$B$7:$B$1446,0)))^(1/10)-1)*100)</f>
        <v>n/a</v>
      </c>
      <c r="W792" s="829" t="str">
        <f t="shared" si="210"/>
        <v>n/a</v>
      </c>
      <c r="X792" s="830" t="str">
        <f t="shared" si="211"/>
        <v>n/a</v>
      </c>
      <c r="Y792" s="841"/>
      <c r="Z792" s="822" t="str">
        <f t="shared" si="212"/>
        <v>n/a</v>
      </c>
      <c r="AA792" s="832" t="str">
        <f t="shared" si="213"/>
        <v>n/a</v>
      </c>
      <c r="AB792" s="824">
        <v>12</v>
      </c>
      <c r="AC792" s="833" t="s">
        <v>137</v>
      </c>
      <c r="AD792" s="833" t="s">
        <v>137</v>
      </c>
      <c r="AE792" s="833" t="s">
        <v>137</v>
      </c>
      <c r="AF792" s="833" t="s">
        <v>137</v>
      </c>
      <c r="AG792" s="833" t="s">
        <v>137</v>
      </c>
      <c r="AH792" s="833" t="s">
        <v>137</v>
      </c>
      <c r="AI792" s="833" t="s">
        <v>137</v>
      </c>
      <c r="AJ792" s="833" t="s">
        <v>137</v>
      </c>
      <c r="AK792" s="833" t="s">
        <v>137</v>
      </c>
      <c r="AL792" s="834" t="s">
        <v>137</v>
      </c>
      <c r="AM792" s="835" t="s">
        <v>137</v>
      </c>
      <c r="AN792" s="833" t="s">
        <v>137</v>
      </c>
      <c r="AO792" s="836" t="str">
        <f t="shared" si="214"/>
        <v>n/a</v>
      </c>
      <c r="AP792" s="837">
        <f t="shared" si="215"/>
        <v>17.765687747135946</v>
      </c>
      <c r="AQ792" s="838" t="str">
        <f t="shared" si="216"/>
        <v>n/a</v>
      </c>
      <c r="AR792" s="704">
        <f>INDEX(Historical!$C$7:$C$1439,MATCH(B792,Historical!$B$7:$B$1446,0))*IF(AH792="n/a",1.03,IF(AH792&lt;0,1.01,IF(AH792&gt;10,1.1,(1+AH792/100))))</f>
        <v>1.1433000000000002</v>
      </c>
      <c r="AS792" s="832">
        <f t="shared" si="217"/>
        <v>1.1775990000000003</v>
      </c>
      <c r="AT792" s="832">
        <f t="shared" si="221"/>
        <v>1.2129269700000003</v>
      </c>
      <c r="AU792" s="832">
        <f t="shared" si="221"/>
        <v>1.2493147791000003</v>
      </c>
      <c r="AV792" s="832">
        <f t="shared" si="221"/>
        <v>1.2867942224730005</v>
      </c>
      <c r="AW792" s="822">
        <f t="shared" si="218"/>
        <v>6.0699349715730015</v>
      </c>
      <c r="AX792" s="839">
        <f t="shared" si="219"/>
        <v>9.2670762924778654</v>
      </c>
      <c r="AY792" s="998" t="s">
        <v>137</v>
      </c>
      <c r="AZ792" s="835" t="s">
        <v>137</v>
      </c>
      <c r="BA792" s="835" t="s">
        <v>137</v>
      </c>
      <c r="BB792" s="835" t="s">
        <v>137</v>
      </c>
      <c r="BC792" s="835" t="s">
        <v>137</v>
      </c>
      <c r="BD792" s="964" t="s">
        <v>4301</v>
      </c>
      <c r="BE792" s="666">
        <v>2012</v>
      </c>
      <c r="BF792" s="948" t="e">
        <f>#VALUE!</f>
        <v>#VALUE!</v>
      </c>
      <c r="BG792" s="895" t="s">
        <v>137</v>
      </c>
    </row>
    <row r="793" spans="1:59" ht="11.25" customHeight="1" x14ac:dyDescent="0.2">
      <c r="A793" s="537" t="s">
        <v>170</v>
      </c>
      <c r="B793" s="927" t="s">
        <v>171</v>
      </c>
      <c r="C793" s="994" t="s">
        <v>108</v>
      </c>
      <c r="D793" s="994" t="s">
        <v>4376</v>
      </c>
      <c r="E793" s="794">
        <v>29</v>
      </c>
      <c r="F793" s="526">
        <v>96</v>
      </c>
      <c r="G793" s="526" t="s">
        <v>106</v>
      </c>
      <c r="H793" s="526" t="s">
        <v>106</v>
      </c>
      <c r="I793" s="926">
        <v>35</v>
      </c>
      <c r="J793" s="704">
        <f t="shared" si="207"/>
        <v>2.8571428571428572</v>
      </c>
      <c r="K793" s="929">
        <v>0.25</v>
      </c>
      <c r="L793" s="641">
        <v>4</v>
      </c>
      <c r="M793" s="695">
        <f t="shared" si="208"/>
        <v>1</v>
      </c>
      <c r="N793" s="923" t="s">
        <v>172</v>
      </c>
      <c r="O793" s="801">
        <v>0.2475</v>
      </c>
      <c r="P793" s="917">
        <v>43552</v>
      </c>
      <c r="Q793" s="917">
        <v>43570</v>
      </c>
      <c r="R793" s="695">
        <f t="shared" si="209"/>
        <v>1.0101010101010111</v>
      </c>
      <c r="S793" s="761">
        <f>IF(INDEX(Historical!$D$7:$D$1439,MATCH(B793,Historical!$B$7:$B$1446,0))=0,"n/a",(INDEX(Historical!$C$7:$C$1439,MATCH(B793,Historical!$B$7:$B$1446,0))/INDEX(Historical!$D$7:$D$1439,MATCH(B793,Historical!$B$7:$B$1446,0))-1)*100)</f>
        <v>1.0204081632652962</v>
      </c>
      <c r="T793" s="761">
        <f>IF(INDEX(Historical!$F$7:$F$1432,MATCH(B793,Historical!$B$7:$B$1446,0))=0,"n/a",((INDEX(Historical!$C$7:$C$1439,MATCH(B793,Historical!$B$7:$B$1446,0))/INDEX(Historical!$F$7:$F$1432,MATCH(B793,Historical!$B$7:$B$1446,0)))^(1/3)-1)*100)</f>
        <v>1.0310005155547586</v>
      </c>
      <c r="U793" s="761">
        <f>IF(INDEX(Historical!$H$7:$H$1432,MATCH(B793,Historical!$B$7:$B$1446,0))=0,"n/a",((INDEX(Historical!$C$7:$C$1439,MATCH(B793,Historical!$B$7:$B$1446,0))/INDEX(Historical!$H$7:$H$1432,MATCH(B793,Historical!$B$7:$B$1446,0)))^(1/5)-1)*100)</f>
        <v>1.0418916399639544</v>
      </c>
      <c r="V793" s="761">
        <f>IF(INDEX(Historical!$O$7:$O$1432,MATCH(B793,Historical!$B$7:$B$1446,0))=0,"n/a",((INDEX(Historical!$C$7:$C$1439,MATCH(B793,Historical!$B$7:$B$1446,0))/INDEX(Historical!$O$7:$O$1432,MATCH(B793,Historical!$B$7:$B$1446,0)))^(1/10)-1)*100)</f>
        <v>1.5363685714481878</v>
      </c>
      <c r="W793" s="762">
        <f t="shared" si="210"/>
        <v>0.67815214351974329</v>
      </c>
      <c r="X793" s="763" t="str">
        <f t="shared" si="211"/>
        <v>n/a</v>
      </c>
      <c r="Y793" s="1004" t="s">
        <v>4488</v>
      </c>
      <c r="Z793" s="704" t="str">
        <f t="shared" si="212"/>
        <v>n/a</v>
      </c>
      <c r="AA793" s="937" t="str">
        <f t="shared" si="213"/>
        <v>n/a</v>
      </c>
      <c r="AB793" s="641">
        <v>12</v>
      </c>
      <c r="AC793" s="918" t="s">
        <v>137</v>
      </c>
      <c r="AD793" s="918" t="s">
        <v>137</v>
      </c>
      <c r="AE793" s="918" t="s">
        <v>137</v>
      </c>
      <c r="AF793" s="918" t="s">
        <v>137</v>
      </c>
      <c r="AG793" s="918" t="s">
        <v>137</v>
      </c>
      <c r="AH793" s="918" t="s">
        <v>137</v>
      </c>
      <c r="AI793" s="918" t="s">
        <v>137</v>
      </c>
      <c r="AJ793" s="918" t="s">
        <v>137</v>
      </c>
      <c r="AK793" s="918" t="s">
        <v>137</v>
      </c>
      <c r="AL793" s="930" t="s">
        <v>137</v>
      </c>
      <c r="AM793" s="924" t="s">
        <v>137</v>
      </c>
      <c r="AN793" s="918" t="s">
        <v>137</v>
      </c>
      <c r="AO793" s="804" t="str">
        <f t="shared" si="214"/>
        <v>n/a</v>
      </c>
      <c r="AP793" s="805">
        <f t="shared" si="215"/>
        <v>3.8990344971068116</v>
      </c>
      <c r="AQ793" s="938" t="str">
        <f t="shared" si="216"/>
        <v>n/a</v>
      </c>
      <c r="AR793" s="704">
        <f>INDEX(Historical!$C$7:$C$1439,MATCH(B793,Historical!$B$7:$B$1446,0))*IF(AH793="n/a",1.03,IF(AH793&lt;0,1.01,IF(AH793&gt;10,1.1,(1+AH793/100))))</f>
        <v>1.0197000000000001</v>
      </c>
      <c r="AS793" s="937">
        <f t="shared" si="217"/>
        <v>1.0502910000000001</v>
      </c>
      <c r="AT793" s="937">
        <f t="shared" si="221"/>
        <v>1.0817997300000002</v>
      </c>
      <c r="AU793" s="937">
        <f t="shared" si="221"/>
        <v>1.1142537219000002</v>
      </c>
      <c r="AV793" s="937">
        <f t="shared" si="221"/>
        <v>1.1476813335570002</v>
      </c>
      <c r="AW793" s="704">
        <f t="shared" si="218"/>
        <v>5.4137257854570002</v>
      </c>
      <c r="AX793" s="812">
        <f t="shared" si="219"/>
        <v>15.467787958448573</v>
      </c>
      <c r="AY793" s="997" t="s">
        <v>137</v>
      </c>
      <c r="AZ793" s="924" t="s">
        <v>137</v>
      </c>
      <c r="BA793" s="924" t="s">
        <v>137</v>
      </c>
      <c r="BB793" s="924" t="s">
        <v>137</v>
      </c>
      <c r="BC793" s="924" t="s">
        <v>137</v>
      </c>
      <c r="BD793" s="963" t="s">
        <v>4301</v>
      </c>
      <c r="BE793" s="666">
        <v>1992</v>
      </c>
      <c r="BF793" s="948" t="e">
        <f>#VALUE!</f>
        <v>#VALUE!</v>
      </c>
      <c r="BG793" s="933" t="s">
        <v>137</v>
      </c>
    </row>
    <row r="794" spans="1:59" ht="11.25" customHeight="1" x14ac:dyDescent="0.2">
      <c r="A794" s="932" t="s">
        <v>1486</v>
      </c>
      <c r="B794" s="927" t="s">
        <v>1487</v>
      </c>
      <c r="C794" s="994" t="s">
        <v>4227</v>
      </c>
      <c r="D794" s="994" t="s">
        <v>4406</v>
      </c>
      <c r="E794" s="794">
        <v>7</v>
      </c>
      <c r="F794" s="526">
        <v>594</v>
      </c>
      <c r="G794" s="526" t="s">
        <v>106</v>
      </c>
      <c r="H794" s="526" t="s">
        <v>106</v>
      </c>
      <c r="I794" s="926">
        <v>19.89</v>
      </c>
      <c r="J794" s="704">
        <f t="shared" si="207"/>
        <v>2.3328305681246859</v>
      </c>
      <c r="K794" s="929">
        <v>0.11600000000000001</v>
      </c>
      <c r="L794" s="641">
        <v>4</v>
      </c>
      <c r="M794" s="695">
        <f t="shared" si="208"/>
        <v>0.46400000000000002</v>
      </c>
      <c r="N794" s="923" t="s">
        <v>460</v>
      </c>
      <c r="O794" s="797">
        <v>0.113</v>
      </c>
      <c r="P794" s="919">
        <v>43189</v>
      </c>
      <c r="Q794" s="919">
        <v>43210</v>
      </c>
      <c r="R794" s="695">
        <f t="shared" si="209"/>
        <v>2.6548672566371705</v>
      </c>
      <c r="S794" s="761">
        <f>IF(INDEX(Historical!$D$7:$D$1439,MATCH(B794,Historical!$B$7:$B$1446,0))=0,"n/a",(INDEX(Historical!$C$7:$C$1439,MATCH(B794,Historical!$B$7:$B$1446,0))/INDEX(Historical!$D$7:$D$1439,MATCH(B794,Historical!$B$7:$B$1446,0))-1)*100)</f>
        <v>2.6726057906458767</v>
      </c>
      <c r="T794" s="761">
        <f>IF(INDEX(Historical!$F$7:$F$1432,MATCH(B794,Historical!$B$7:$B$1446,0))=0,"n/a",((INDEX(Historical!$C$7:$C$1439,MATCH(B794,Historical!$B$7:$B$1446,0))/INDEX(Historical!$F$7:$F$1432,MATCH(B794,Historical!$B$7:$B$1446,0)))^(1/3)-1)*100)</f>
        <v>6.6528445174461881</v>
      </c>
      <c r="U794" s="761">
        <f>IF(INDEX(Historical!$H$7:$H$1432,MATCH(B794,Historical!$B$7:$B$1446,0))=0,"n/a",((INDEX(Historical!$C$7:$C$1439,MATCH(B794,Historical!$B$7:$B$1446,0))/INDEX(Historical!$H$7:$H$1432,MATCH(B794,Historical!$B$7:$B$1446,0)))^(1/5)-1)*100)</f>
        <v>15.945967516428606</v>
      </c>
      <c r="V794" s="761" t="str">
        <f>IF(INDEX(Historical!$O$7:$O$1432,MATCH(B794,Historical!$B$7:$B$1446,0))=0,"n/a",((INDEX(Historical!$C$7:$C$1439,MATCH(B794,Historical!$B$7:$B$1446,0))/INDEX(Historical!$O$7:$O$1432,MATCH(B794,Historical!$B$7:$B$1446,0)))^(1/10)-1)*100)</f>
        <v>n/a</v>
      </c>
      <c r="W794" s="762" t="str">
        <f t="shared" si="210"/>
        <v>n/a</v>
      </c>
      <c r="X794" s="763" t="str">
        <f t="shared" si="211"/>
        <v>n/a</v>
      </c>
      <c r="Y794" s="717"/>
      <c r="Z794" s="704">
        <f t="shared" si="212"/>
        <v>160</v>
      </c>
      <c r="AA794" s="937">
        <f t="shared" si="213"/>
        <v>68.58620689655173</v>
      </c>
      <c r="AB794" s="641">
        <v>12</v>
      </c>
      <c r="AC794" s="918">
        <v>0.28999999999999998</v>
      </c>
      <c r="AD794" s="918">
        <v>4.6399999999999997</v>
      </c>
      <c r="AE794" s="918">
        <v>3.41</v>
      </c>
      <c r="AF794" s="918">
        <v>2.42</v>
      </c>
      <c r="AG794" s="918">
        <v>3.5000000000000004</v>
      </c>
      <c r="AH794" s="920">
        <v>283.89999999999998</v>
      </c>
      <c r="AI794" s="920">
        <v>8.82</v>
      </c>
      <c r="AJ794" s="918">
        <v>-18.2</v>
      </c>
      <c r="AK794" s="918">
        <v>15</v>
      </c>
      <c r="AL794" s="930">
        <v>842.34</v>
      </c>
      <c r="AM794" s="924">
        <v>2.5</v>
      </c>
      <c r="AN794" s="918">
        <v>0.23</v>
      </c>
      <c r="AO794" s="804">
        <f t="shared" si="214"/>
        <v>-50.307408811998442</v>
      </c>
      <c r="AP794" s="805">
        <f t="shared" si="215"/>
        <v>18.278798084553291</v>
      </c>
      <c r="AQ794" s="938">
        <f t="shared" si="216"/>
        <v>171.60315878514552</v>
      </c>
      <c r="AR794" s="704">
        <f>INDEX(Historical!$C$7:$C$1439,MATCH(B794,Historical!$B$7:$B$1446,0))*IF(AH794="n/a",1.03,IF(AH794&lt;0,1.01,IF(AH794&gt;10,1.1,(1+AH794/100))))</f>
        <v>0.50710000000000011</v>
      </c>
      <c r="AS794" s="937">
        <f t="shared" si="217"/>
        <v>0.55182622000000014</v>
      </c>
      <c r="AT794" s="937">
        <f t="shared" si="221"/>
        <v>0.60700884200000016</v>
      </c>
      <c r="AU794" s="937">
        <f t="shared" si="221"/>
        <v>0.66770972620000024</v>
      </c>
      <c r="AV794" s="937">
        <f t="shared" si="221"/>
        <v>0.73448069882000033</v>
      </c>
      <c r="AW794" s="704">
        <f t="shared" si="218"/>
        <v>3.0681254870200014</v>
      </c>
      <c r="AX794" s="812">
        <f t="shared" si="219"/>
        <v>15.425467506385123</v>
      </c>
      <c r="AY794" s="997">
        <v>1.1100000000000001</v>
      </c>
      <c r="AZ794" s="924">
        <v>30.09</v>
      </c>
      <c r="BA794" s="924">
        <v>-19.149999999999999</v>
      </c>
      <c r="BB794" s="924">
        <v>8.23</v>
      </c>
      <c r="BC794" s="924">
        <v>4.74</v>
      </c>
      <c r="BE794" s="666">
        <v>2012</v>
      </c>
      <c r="BF794" s="948" t="e">
        <f>#VALUE!</f>
        <v>#VALUE!</v>
      </c>
      <c r="BG794" s="933">
        <v>2.2999999999999998</v>
      </c>
    </row>
    <row r="795" spans="1:59" ht="11.25" customHeight="1" x14ac:dyDescent="0.2">
      <c r="A795" s="611" t="s">
        <v>841</v>
      </c>
      <c r="B795" s="927" t="s">
        <v>842</v>
      </c>
      <c r="C795" s="994" t="s">
        <v>4356</v>
      </c>
      <c r="D795" s="994" t="s">
        <v>4357</v>
      </c>
      <c r="E795" s="794">
        <v>25</v>
      </c>
      <c r="F795" s="526">
        <v>130</v>
      </c>
      <c r="G795" s="526" t="s">
        <v>37</v>
      </c>
      <c r="H795" s="526" t="s">
        <v>106</v>
      </c>
      <c r="I795" s="918">
        <v>20.64</v>
      </c>
      <c r="J795" s="704">
        <f t="shared" si="207"/>
        <v>5.3294573643410859</v>
      </c>
      <c r="K795" s="935">
        <v>0.27500000000000002</v>
      </c>
      <c r="L795" s="641">
        <v>4</v>
      </c>
      <c r="M795" s="695">
        <f t="shared" si="208"/>
        <v>1.1000000000000001</v>
      </c>
      <c r="N795" s="923" t="s">
        <v>426</v>
      </c>
      <c r="O795" s="798">
        <v>0.27</v>
      </c>
      <c r="P795" s="917">
        <v>43468</v>
      </c>
      <c r="Q795" s="917">
        <v>43483</v>
      </c>
      <c r="R795" s="695">
        <f t="shared" si="209"/>
        <v>1.8518518518518534</v>
      </c>
      <c r="S795" s="761">
        <f>IF(INDEX(Historical!$D$7:$D$1439,MATCH(B795,Historical!$B$7:$B$1446,0))=0,"n/a",(INDEX(Historical!$C$7:$C$1439,MATCH(B795,Historical!$B$7:$B$1446,0))/INDEX(Historical!$D$7:$D$1439,MATCH(B795,Historical!$B$7:$B$1446,0))-1)*100)</f>
        <v>1.8867924528301883</v>
      </c>
      <c r="T795" s="761">
        <f>IF(INDEX(Historical!$F$7:$F$1432,MATCH(B795,Historical!$B$7:$B$1446,0))=0,"n/a",((INDEX(Historical!$C$7:$C$1439,MATCH(B795,Historical!$B$7:$B$1446,0))/INDEX(Historical!$F$7:$F$1432,MATCH(B795,Historical!$B$7:$B$1446,0)))^(1/3)-1)*100)</f>
        <v>1.9235467531193207</v>
      </c>
      <c r="U795" s="761">
        <f>IF(INDEX(Historical!$H$7:$H$1432,MATCH(B795,Historical!$B$7:$B$1446,0))=0,"n/a",((INDEX(Historical!$C$7:$C$1439,MATCH(B795,Historical!$B$7:$B$1446,0))/INDEX(Historical!$H$7:$H$1432,MATCH(B795,Historical!$B$7:$B$1446,0)))^(1/5)-1)*100)</f>
        <v>1.5511278397481565</v>
      </c>
      <c r="V795" s="761">
        <f>IF(INDEX(Historical!$O$7:$O$1432,MATCH(B795,Historical!$B$7:$B$1446,0))=0,"n/a",((INDEX(Historical!$C$7:$C$1439,MATCH(B795,Historical!$B$7:$B$1446,0))/INDEX(Historical!$O$7:$O$1432,MATCH(B795,Historical!$B$7:$B$1446,0)))^(1/10)-1)*100)</f>
        <v>1.2908032168559069</v>
      </c>
      <c r="W795" s="762">
        <f t="shared" si="210"/>
        <v>1.2016764596592338</v>
      </c>
      <c r="X795" s="763">
        <f t="shared" si="211"/>
        <v>8.9145278146445781E-2</v>
      </c>
      <c r="Y795" s="737" t="s">
        <v>3998</v>
      </c>
      <c r="Z795" s="704">
        <f t="shared" si="212"/>
        <v>161.76470588235296</v>
      </c>
      <c r="AA795" s="937">
        <f t="shared" si="213"/>
        <v>30.352941176470587</v>
      </c>
      <c r="AB795" s="641">
        <v>10</v>
      </c>
      <c r="AC795" s="918">
        <v>0.68</v>
      </c>
      <c r="AD795" s="918">
        <v>3.82</v>
      </c>
      <c r="AE795" s="918">
        <v>5.84</v>
      </c>
      <c r="AF795" s="918">
        <v>2.06</v>
      </c>
      <c r="AG795" s="918">
        <v>6.7</v>
      </c>
      <c r="AH795" s="918">
        <v>-25.8</v>
      </c>
      <c r="AI795" s="918">
        <v>5.0599999999999996</v>
      </c>
      <c r="AJ795" s="918">
        <v>17.399999999999999</v>
      </c>
      <c r="AK795" s="918">
        <v>8</v>
      </c>
      <c r="AL795" s="930">
        <v>799.18</v>
      </c>
      <c r="AM795" s="924">
        <v>1.5</v>
      </c>
      <c r="AN795" s="918">
        <v>0.88</v>
      </c>
      <c r="AO795" s="804">
        <f t="shared" si="214"/>
        <v>-23.472355972381344</v>
      </c>
      <c r="AP795" s="805">
        <f t="shared" si="215"/>
        <v>6.8805852040892423</v>
      </c>
      <c r="AQ795" s="938">
        <f t="shared" si="216"/>
        <v>66.702741193924652</v>
      </c>
      <c r="AR795" s="704">
        <f>INDEX(Historical!$C$7:$C$1439,MATCH(B795,Historical!$B$7:$B$1446,0))*IF(AH795="n/a",1.03,IF(AH795&lt;0,1.01,IF(AH795&gt;10,1.1,(1+AH795/100))))</f>
        <v>1.0908</v>
      </c>
      <c r="AS795" s="937">
        <f t="shared" si="217"/>
        <v>1.1459944799999999</v>
      </c>
      <c r="AT795" s="937">
        <f t="shared" si="221"/>
        <v>1.2376740384</v>
      </c>
      <c r="AU795" s="937">
        <f t="shared" si="221"/>
        <v>1.3366879614720002</v>
      </c>
      <c r="AV795" s="937">
        <f t="shared" si="221"/>
        <v>1.4436229983897604</v>
      </c>
      <c r="AW795" s="704">
        <f t="shared" si="218"/>
        <v>6.2547794782617609</v>
      </c>
      <c r="AX795" s="812">
        <f t="shared" si="219"/>
        <v>30.304164138865119</v>
      </c>
      <c r="AY795" s="997">
        <v>0.56000000000000005</v>
      </c>
      <c r="AZ795" s="924">
        <v>11.57</v>
      </c>
      <c r="BA795" s="924">
        <v>-10.879999999999999</v>
      </c>
      <c r="BB795" s="924">
        <v>-1.8800000000000001</v>
      </c>
      <c r="BC795" s="924">
        <v>-2.34</v>
      </c>
      <c r="BE795" s="666">
        <v>1995</v>
      </c>
      <c r="BF795" s="948" t="e">
        <f>#VALUE!</f>
        <v>#VALUE!</v>
      </c>
      <c r="BG795" s="933">
        <v>2.6</v>
      </c>
    </row>
    <row r="796" spans="1:59" ht="11.25" customHeight="1" x14ac:dyDescent="0.2">
      <c r="A796" s="611" t="s">
        <v>2929</v>
      </c>
      <c r="B796" s="927" t="s">
        <v>2930</v>
      </c>
      <c r="C796" s="994" t="s">
        <v>108</v>
      </c>
      <c r="D796" s="994" t="s">
        <v>4376</v>
      </c>
      <c r="E796" s="794">
        <v>6</v>
      </c>
      <c r="F796" s="526">
        <v>782</v>
      </c>
      <c r="G796" s="526" t="s">
        <v>106</v>
      </c>
      <c r="H796" s="526" t="s">
        <v>106</v>
      </c>
      <c r="I796" s="926">
        <v>10.85</v>
      </c>
      <c r="J796" s="704">
        <f t="shared" si="207"/>
        <v>4.8847926267281103</v>
      </c>
      <c r="K796" s="929">
        <v>0.13250000000000001</v>
      </c>
      <c r="L796" s="641">
        <v>4</v>
      </c>
      <c r="M796" s="695">
        <f t="shared" si="208"/>
        <v>0.53</v>
      </c>
      <c r="N796" s="923" t="s">
        <v>327</v>
      </c>
      <c r="O796" s="797">
        <v>0.13</v>
      </c>
      <c r="P796" s="917">
        <v>43531</v>
      </c>
      <c r="Q796" s="917">
        <v>43544</v>
      </c>
      <c r="R796" s="695">
        <f t="shared" si="209"/>
        <v>1.9230769230769247</v>
      </c>
      <c r="S796" s="761">
        <f>IF(INDEX(Historical!$D$7:$D$1439,MATCH(B796,Historical!$B$7:$B$1446,0))=0,"n/a",(INDEX(Historical!$C$7:$C$1439,MATCH(B796,Historical!$B$7:$B$1446,0))/INDEX(Historical!$D$7:$D$1439,MATCH(B796,Historical!$B$7:$B$1446,0))-1)*100)</f>
        <v>13.043478260869556</v>
      </c>
      <c r="T796" s="761">
        <f>IF(INDEX(Historical!$F$7:$F$1432,MATCH(B796,Historical!$B$7:$B$1446,0))=0,"n/a",((INDEX(Historical!$C$7:$C$1439,MATCH(B796,Historical!$B$7:$B$1446,0))/INDEX(Historical!$F$7:$F$1432,MATCH(B796,Historical!$B$7:$B$1446,0)))^(1/3)-1)*100)</f>
        <v>12.01268471886323</v>
      </c>
      <c r="U796" s="761">
        <f>IF(INDEX(Historical!$H$7:$H$1432,MATCH(B796,Historical!$B$7:$B$1446,0))=0,"n/a",((INDEX(Historical!$C$7:$C$1439,MATCH(B796,Historical!$B$7:$B$1446,0))/INDEX(Historical!$H$7:$H$1432,MATCH(B796,Historical!$B$7:$B$1446,0)))^(1/5)-1)*100)</f>
        <v>12.388291480088842</v>
      </c>
      <c r="V796" s="761">
        <f>IF(INDEX(Historical!$O$7:$O$1432,MATCH(B796,Historical!$B$7:$B$1446,0))=0,"n/a",((INDEX(Historical!$C$7:$C$1439,MATCH(B796,Historical!$B$7:$B$1446,0))/INDEX(Historical!$O$7:$O$1432,MATCH(B796,Historical!$B$7:$B$1446,0)))^(1/10)-1)*100)</f>
        <v>-0.37669200871851549</v>
      </c>
      <c r="W796" s="762" t="str">
        <f t="shared" si="210"/>
        <v>n/a</v>
      </c>
      <c r="X796" s="763">
        <f t="shared" si="211"/>
        <v>1.1957810308966064</v>
      </c>
      <c r="Y796" s="718"/>
      <c r="Z796" s="704">
        <f t="shared" si="212"/>
        <v>58.888888888888893</v>
      </c>
      <c r="AA796" s="937">
        <f t="shared" si="213"/>
        <v>12.055555555555555</v>
      </c>
      <c r="AB796" s="641">
        <v>12</v>
      </c>
      <c r="AC796" s="918">
        <v>0.9</v>
      </c>
      <c r="AD796" s="918" t="s">
        <v>137</v>
      </c>
      <c r="AE796" s="918">
        <v>3.24</v>
      </c>
      <c r="AF796" s="918">
        <v>1.2</v>
      </c>
      <c r="AG796" s="918">
        <v>9.1</v>
      </c>
      <c r="AH796" s="918" t="s">
        <v>137</v>
      </c>
      <c r="AI796" s="918" t="s">
        <v>137</v>
      </c>
      <c r="AJ796" s="918">
        <v>10.36</v>
      </c>
      <c r="AK796" s="918" t="s">
        <v>137</v>
      </c>
      <c r="AL796" s="930">
        <v>64.23</v>
      </c>
      <c r="AM796" s="924">
        <v>4.3999999999999995</v>
      </c>
      <c r="AN796" s="918">
        <v>0.09</v>
      </c>
      <c r="AO796" s="804">
        <f t="shared" si="214"/>
        <v>5.2175285512613971</v>
      </c>
      <c r="AP796" s="805">
        <f t="shared" si="215"/>
        <v>17.273084106816952</v>
      </c>
      <c r="AQ796" s="938">
        <f t="shared" si="216"/>
        <v>-19.815028654805712</v>
      </c>
      <c r="AR796" s="704">
        <f>INDEX(Historical!$C$7:$C$1439,MATCH(B796,Historical!$B$7:$B$1446,0))*IF(AH796="n/a",1.03,IF(AH796&lt;0,1.01,IF(AH796&gt;10,1.1,(1+AH796/100))))</f>
        <v>0.53560000000000008</v>
      </c>
      <c r="AS796" s="937">
        <f t="shared" si="217"/>
        <v>0.55166800000000005</v>
      </c>
      <c r="AT796" s="937">
        <f t="shared" si="221"/>
        <v>0.56821804000000009</v>
      </c>
      <c r="AU796" s="937">
        <f t="shared" si="221"/>
        <v>0.58526458120000013</v>
      </c>
      <c r="AV796" s="937">
        <f t="shared" si="221"/>
        <v>0.60282251863600012</v>
      </c>
      <c r="AW796" s="704">
        <f t="shared" si="218"/>
        <v>2.8435731398360002</v>
      </c>
      <c r="AX796" s="812">
        <f t="shared" si="219"/>
        <v>26.208047371760372</v>
      </c>
      <c r="AY796" s="997">
        <v>0.14000000000000001</v>
      </c>
      <c r="AZ796" s="924">
        <v>5.8500000000000005</v>
      </c>
      <c r="BA796" s="924">
        <v>-22.18</v>
      </c>
      <c r="BB796" s="924">
        <v>-1.44</v>
      </c>
      <c r="BC796" s="924">
        <v>-12.43</v>
      </c>
      <c r="BE796" s="666">
        <v>2014</v>
      </c>
      <c r="BF796" s="948" t="e">
        <f>#VALUE!</f>
        <v>#VALUE!</v>
      </c>
      <c r="BG796" s="933">
        <v>0.8</v>
      </c>
    </row>
    <row r="797" spans="1:59" ht="11.25" customHeight="1" x14ac:dyDescent="0.2">
      <c r="A797" s="611" t="s">
        <v>1756</v>
      </c>
      <c r="B797" s="927" t="s">
        <v>1757</v>
      </c>
      <c r="C797" s="994" t="s">
        <v>108</v>
      </c>
      <c r="D797" s="994" t="s">
        <v>4376</v>
      </c>
      <c r="E797" s="794">
        <v>8</v>
      </c>
      <c r="F797" s="526">
        <v>520</v>
      </c>
      <c r="G797" s="526" t="s">
        <v>106</v>
      </c>
      <c r="H797" s="526" t="s">
        <v>106</v>
      </c>
      <c r="I797" s="926">
        <v>32.33</v>
      </c>
      <c r="J797" s="704">
        <f t="shared" si="207"/>
        <v>2.8456541911537276</v>
      </c>
      <c r="K797" s="929">
        <v>0.23</v>
      </c>
      <c r="L797" s="641">
        <v>4</v>
      </c>
      <c r="M797" s="695">
        <f t="shared" si="208"/>
        <v>0.92</v>
      </c>
      <c r="N797" s="923" t="s">
        <v>470</v>
      </c>
      <c r="O797" s="797">
        <v>0.21</v>
      </c>
      <c r="P797" s="917">
        <v>43314</v>
      </c>
      <c r="Q797" s="917">
        <v>43329</v>
      </c>
      <c r="R797" s="695">
        <f t="shared" si="209"/>
        <v>9.5238095238095326</v>
      </c>
      <c r="S797" s="761">
        <f>IF(INDEX(Historical!$D$7:$D$1439,MATCH(B797,Historical!$B$7:$B$1446,0))=0,"n/a",(INDEX(Historical!$C$7:$C$1439,MATCH(B797,Historical!$B$7:$B$1446,0))/INDEX(Historical!$D$7:$D$1439,MATCH(B797,Historical!$B$7:$B$1446,0))-1)*100)</f>
        <v>8.6419753086419693</v>
      </c>
      <c r="T797" s="761">
        <f>IF(INDEX(Historical!$F$7:$F$1432,MATCH(B797,Historical!$B$7:$B$1446,0))=0,"n/a",((INDEX(Historical!$C$7:$C$1439,MATCH(B797,Historical!$B$7:$B$1446,0))/INDEX(Historical!$F$7:$F$1432,MATCH(B797,Historical!$B$7:$B$1446,0)))^(1/3)-1)*100)</f>
        <v>8.9744250818549531</v>
      </c>
      <c r="U797" s="761">
        <f>IF(INDEX(Historical!$H$7:$H$1432,MATCH(B797,Historical!$B$7:$B$1446,0))=0,"n/a",((INDEX(Historical!$C$7:$C$1439,MATCH(B797,Historical!$B$7:$B$1446,0))/INDEX(Historical!$H$7:$H$1432,MATCH(B797,Historical!$B$7:$B$1446,0)))^(1/5)-1)*100)</f>
        <v>10.25994778190622</v>
      </c>
      <c r="V797" s="761">
        <f>IF(INDEX(Historical!$O$7:$O$1432,MATCH(B797,Historical!$B$7:$B$1446,0))=0,"n/a",((INDEX(Historical!$C$7:$C$1439,MATCH(B797,Historical!$B$7:$B$1446,0))/INDEX(Historical!$O$7:$O$1432,MATCH(B797,Historical!$B$7:$B$1446,0)))^(1/10)-1)*100)</f>
        <v>1.7478158368593899</v>
      </c>
      <c r="W797" s="762">
        <f t="shared" si="210"/>
        <v>5.8701538031272706</v>
      </c>
      <c r="X797" s="763">
        <f t="shared" si="211"/>
        <v>0.9771378839910686</v>
      </c>
      <c r="Y797" s="928"/>
      <c r="Z797" s="704">
        <f t="shared" si="212"/>
        <v>40.707964601769916</v>
      </c>
      <c r="AA797" s="937">
        <f t="shared" si="213"/>
        <v>14.305309734513274</v>
      </c>
      <c r="AB797" s="641">
        <v>12</v>
      </c>
      <c r="AC797" s="918">
        <v>2.2599999999999998</v>
      </c>
      <c r="AD797" s="918">
        <v>1.79</v>
      </c>
      <c r="AE797" s="918">
        <v>5.34</v>
      </c>
      <c r="AF797" s="918">
        <v>1.1100000000000001</v>
      </c>
      <c r="AG797" s="918">
        <v>7.8</v>
      </c>
      <c r="AH797" s="918">
        <v>26.5</v>
      </c>
      <c r="AI797" s="918">
        <v>12.15</v>
      </c>
      <c r="AJ797" s="918">
        <v>10.5</v>
      </c>
      <c r="AK797" s="918">
        <v>8</v>
      </c>
      <c r="AL797" s="930">
        <v>2820</v>
      </c>
      <c r="AM797" s="924">
        <v>1.7000000000000002</v>
      </c>
      <c r="AN797" s="918">
        <v>0.35</v>
      </c>
      <c r="AO797" s="804">
        <f t="shared" si="214"/>
        <v>-1.1997077614533271</v>
      </c>
      <c r="AP797" s="805">
        <f t="shared" si="215"/>
        <v>13.105601973059947</v>
      </c>
      <c r="AQ797" s="938">
        <f t="shared" si="216"/>
        <v>-15.992344779221368</v>
      </c>
      <c r="AR797" s="704">
        <f>INDEX(Historical!$C$7:$C$1439,MATCH(B797,Historical!$B$7:$B$1446,0))*IF(AH797="n/a",1.03,IF(AH797&lt;0,1.01,IF(AH797&gt;10,1.1,(1+AH797/100))))</f>
        <v>0.96800000000000008</v>
      </c>
      <c r="AS797" s="937">
        <f t="shared" si="217"/>
        <v>1.0648000000000002</v>
      </c>
      <c r="AT797" s="937">
        <f t="shared" si="221"/>
        <v>1.1499840000000003</v>
      </c>
      <c r="AU797" s="937">
        <f t="shared" si="221"/>
        <v>1.2419827200000004</v>
      </c>
      <c r="AV797" s="937">
        <f t="shared" si="221"/>
        <v>1.3413413376000005</v>
      </c>
      <c r="AW797" s="704">
        <f t="shared" si="218"/>
        <v>5.7661080576000012</v>
      </c>
      <c r="AX797" s="812">
        <f t="shared" si="219"/>
        <v>17.835162566037742</v>
      </c>
      <c r="AY797" s="997">
        <v>1.35</v>
      </c>
      <c r="AZ797" s="924">
        <v>22.09</v>
      </c>
      <c r="BA797" s="924">
        <v>-24.36</v>
      </c>
      <c r="BB797" s="924">
        <v>-4.3600000000000003</v>
      </c>
      <c r="BC797" s="924">
        <v>-10.94</v>
      </c>
      <c r="BE797" s="666">
        <v>2011</v>
      </c>
      <c r="BF797" s="948" t="e">
        <f>#VALUE!</f>
        <v>#VALUE!</v>
      </c>
      <c r="BG797" s="933">
        <v>1.0999999999999999</v>
      </c>
    </row>
    <row r="798" spans="1:59" ht="11.25" customHeight="1" x14ac:dyDescent="0.2">
      <c r="A798" s="537" t="s">
        <v>369</v>
      </c>
      <c r="B798" s="927" t="s">
        <v>370</v>
      </c>
      <c r="C798" s="994" t="s">
        <v>108</v>
      </c>
      <c r="D798" s="994" t="s">
        <v>4376</v>
      </c>
      <c r="E798" s="794">
        <v>44</v>
      </c>
      <c r="F798" s="526">
        <v>53</v>
      </c>
      <c r="G798" s="526" t="s">
        <v>37</v>
      </c>
      <c r="H798" s="526" t="s">
        <v>37</v>
      </c>
      <c r="I798" s="918">
        <v>36.24</v>
      </c>
      <c r="J798" s="704">
        <f t="shared" si="207"/>
        <v>3.7527593818984544</v>
      </c>
      <c r="K798" s="929">
        <v>0.34</v>
      </c>
      <c r="L798" s="641">
        <v>4</v>
      </c>
      <c r="M798" s="695">
        <f t="shared" si="208"/>
        <v>1.36</v>
      </c>
      <c r="N798" s="923" t="s">
        <v>164</v>
      </c>
      <c r="O798" s="797">
        <v>0.33</v>
      </c>
      <c r="P798" s="919">
        <v>43076</v>
      </c>
      <c r="Q798" s="919">
        <v>43102</v>
      </c>
      <c r="R798" s="695">
        <f t="shared" si="209"/>
        <v>3.0303030303030329</v>
      </c>
      <c r="S798" s="761">
        <f>IF(INDEX(Historical!$D$7:$D$1439,MATCH(B798,Historical!$B$7:$B$1446,0))=0,"n/a",(INDEX(Historical!$C$7:$C$1439,MATCH(B798,Historical!$B$7:$B$1446,0))/INDEX(Historical!$D$7:$D$1439,MATCH(B798,Historical!$B$7:$B$1446,0))-1)*100)</f>
        <v>3.0303030303030276</v>
      </c>
      <c r="T798" s="761">
        <f>IF(INDEX(Historical!$F$7:$F$1432,MATCH(B798,Historical!$B$7:$B$1446,0))=0,"n/a",((INDEX(Historical!$C$7:$C$1439,MATCH(B798,Historical!$B$7:$B$1446,0))/INDEX(Historical!$F$7:$F$1432,MATCH(B798,Historical!$B$7:$B$1446,0)))^(1/3)-1)*100)</f>
        <v>2.0413775479336982</v>
      </c>
      <c r="U798" s="761">
        <f>IF(INDEX(Historical!$H$7:$H$1432,MATCH(B798,Historical!$B$7:$B$1446,0))=0,"n/a",((INDEX(Historical!$C$7:$C$1439,MATCH(B798,Historical!$B$7:$B$1446,0))/INDEX(Historical!$H$7:$H$1432,MATCH(B798,Historical!$B$7:$B$1446,0)))^(1/5)-1)*100)</f>
        <v>1.7011301597667838</v>
      </c>
      <c r="V798" s="761">
        <f>IF(INDEX(Historical!$O$7:$O$1432,MATCH(B798,Historical!$B$7:$B$1446,0))=0,"n/a",((INDEX(Historical!$C$7:$C$1439,MATCH(B798,Historical!$B$7:$B$1446,0))/INDEX(Historical!$O$7:$O$1432,MATCH(B798,Historical!$B$7:$B$1446,0)))^(1/10)-1)*100)</f>
        <v>1.6033650788844556</v>
      </c>
      <c r="W798" s="762">
        <f t="shared" si="210"/>
        <v>1.060974934635815</v>
      </c>
      <c r="X798" s="763">
        <f t="shared" si="211"/>
        <v>0.22092599477490699</v>
      </c>
      <c r="Y798" s="717" t="s">
        <v>371</v>
      </c>
      <c r="Z798" s="704">
        <f t="shared" si="212"/>
        <v>55.284552845528459</v>
      </c>
      <c r="AA798" s="937">
        <f t="shared" si="213"/>
        <v>14.731707317073171</v>
      </c>
      <c r="AB798" s="641">
        <v>12</v>
      </c>
      <c r="AC798" s="918">
        <v>2.46</v>
      </c>
      <c r="AD798" s="918">
        <v>1.84</v>
      </c>
      <c r="AE798" s="918">
        <v>5.43</v>
      </c>
      <c r="AF798" s="918">
        <v>1.1499999999999999</v>
      </c>
      <c r="AG798" s="918">
        <v>7.9</v>
      </c>
      <c r="AH798" s="918">
        <v>27.700000000000003</v>
      </c>
      <c r="AI798" s="918">
        <v>2.9000000000000004</v>
      </c>
      <c r="AJ798" s="918">
        <v>7.7</v>
      </c>
      <c r="AK798" s="918">
        <v>8</v>
      </c>
      <c r="AL798" s="930">
        <v>3900</v>
      </c>
      <c r="AM798" s="924">
        <v>2.6</v>
      </c>
      <c r="AN798" s="918">
        <v>7.0000000000000007E-2</v>
      </c>
      <c r="AO798" s="804">
        <f t="shared" si="214"/>
        <v>-9.2778177754079323</v>
      </c>
      <c r="AP798" s="805">
        <f t="shared" si="215"/>
        <v>5.4538895416652382</v>
      </c>
      <c r="AQ798" s="938">
        <f t="shared" si="216"/>
        <v>-13.227082016374748</v>
      </c>
      <c r="AR798" s="704">
        <f>INDEX(Historical!$C$7:$C$1439,MATCH(B798,Historical!$B$7:$B$1446,0))*IF(AH798="n/a",1.03,IF(AH798&lt;0,1.01,IF(AH798&gt;10,1.1,(1+AH798/100))))</f>
        <v>1.4960000000000002</v>
      </c>
      <c r="AS798" s="937">
        <f t="shared" si="217"/>
        <v>1.5393840000000001</v>
      </c>
      <c r="AT798" s="937">
        <f t="shared" si="221"/>
        <v>1.6625347200000002</v>
      </c>
      <c r="AU798" s="937">
        <f t="shared" si="221"/>
        <v>1.7955374976000005</v>
      </c>
      <c r="AV798" s="937">
        <f t="shared" si="221"/>
        <v>1.9391804974080007</v>
      </c>
      <c r="AW798" s="704">
        <f t="shared" si="218"/>
        <v>8.4326367150080017</v>
      </c>
      <c r="AX798" s="812">
        <f t="shared" si="219"/>
        <v>23.268865107637975</v>
      </c>
      <c r="AY798" s="997">
        <v>1.26</v>
      </c>
      <c r="AZ798" s="924">
        <v>24.41</v>
      </c>
      <c r="BA798" s="924">
        <v>-9.2899999999999991</v>
      </c>
      <c r="BB798" s="924">
        <v>-1.18</v>
      </c>
      <c r="BC798" s="924">
        <v>0.64</v>
      </c>
      <c r="BE798" s="666">
        <v>1975</v>
      </c>
      <c r="BF798" s="948" t="e">
        <f>#VALUE!</f>
        <v>#VALUE!</v>
      </c>
      <c r="BG798" s="933">
        <v>1.3</v>
      </c>
    </row>
    <row r="799" spans="1:59" ht="11.25" customHeight="1" x14ac:dyDescent="0.2">
      <c r="A799" s="611" t="s">
        <v>3931</v>
      </c>
      <c r="B799" s="927" t="s">
        <v>3932</v>
      </c>
      <c r="C799" s="994" t="s">
        <v>108</v>
      </c>
      <c r="D799" s="994" t="s">
        <v>4376</v>
      </c>
      <c r="E799" s="794">
        <v>6</v>
      </c>
      <c r="F799" s="526">
        <v>751</v>
      </c>
      <c r="G799" s="526" t="s">
        <v>106</v>
      </c>
      <c r="H799" s="526" t="s">
        <v>106</v>
      </c>
      <c r="I799" s="926">
        <v>24.93</v>
      </c>
      <c r="J799" s="704">
        <f t="shared" si="207"/>
        <v>2.5671881267549139</v>
      </c>
      <c r="K799" s="929">
        <v>0.16</v>
      </c>
      <c r="L799" s="641">
        <v>4</v>
      </c>
      <c r="M799" s="695">
        <f t="shared" si="208"/>
        <v>0.64</v>
      </c>
      <c r="N799" s="923" t="s">
        <v>506</v>
      </c>
      <c r="O799" s="797">
        <v>0.15</v>
      </c>
      <c r="P799" s="917">
        <v>43447</v>
      </c>
      <c r="Q799" s="917">
        <v>43472</v>
      </c>
      <c r="R799" s="695">
        <f t="shared" si="209"/>
        <v>6.6666666666666732</v>
      </c>
      <c r="S799" s="761">
        <f>IF(INDEX(Historical!$D$7:$D$1439,MATCH(B799,Historical!$B$7:$B$1446,0))=0,"n/a",(INDEX(Historical!$C$7:$C$1439,MATCH(B799,Historical!$B$7:$B$1446,0))/INDEX(Historical!$D$7:$D$1439,MATCH(B799,Historical!$B$7:$B$1446,0))-1)*100)</f>
        <v>44.444444444444464</v>
      </c>
      <c r="T799" s="761">
        <f>IF(INDEX(Historical!$F$7:$F$1432,MATCH(B799,Historical!$B$7:$B$1446,0))=0,"n/a",((INDEX(Historical!$C$7:$C$1439,MATCH(B799,Historical!$B$7:$B$1446,0))/INDEX(Historical!$F$7:$F$1432,MATCH(B799,Historical!$B$7:$B$1446,0)))^(1/3)-1)*100)</f>
        <v>35.288645797913198</v>
      </c>
      <c r="U799" s="761" t="str">
        <f>IF(INDEX(Historical!$H$7:$H$1432,MATCH(B799,Historical!$B$7:$B$1446,0))=0,"n/a",((INDEX(Historical!$C$7:$C$1439,MATCH(B799,Historical!$B$7:$B$1446,0))/INDEX(Historical!$H$7:$H$1432,MATCH(B799,Historical!$B$7:$B$1446,0)))^(1/5)-1)*100)</f>
        <v>n/a</v>
      </c>
      <c r="V799" s="761">
        <f>IF(INDEX(Historical!$O$7:$O$1432,MATCH(B799,Historical!$B$7:$B$1446,0))=0,"n/a",((INDEX(Historical!$C$7:$C$1439,MATCH(B799,Historical!$B$7:$B$1446,0))/INDEX(Historical!$O$7:$O$1432,MATCH(B799,Historical!$B$7:$B$1446,0)))^(1/10)-1)*100)</f>
        <v>6.7736177551353194</v>
      </c>
      <c r="W799" s="762" t="str">
        <f t="shared" si="210"/>
        <v>n/a</v>
      </c>
      <c r="X799" s="763" t="str">
        <f t="shared" si="211"/>
        <v>n/a</v>
      </c>
      <c r="Y799" s="928"/>
      <c r="Z799" s="704">
        <f t="shared" si="212"/>
        <v>30.917874396135268</v>
      </c>
      <c r="AA799" s="937">
        <f t="shared" si="213"/>
        <v>12.043478260869566</v>
      </c>
      <c r="AB799" s="641">
        <v>12</v>
      </c>
      <c r="AC799" s="918">
        <v>2.0699999999999998</v>
      </c>
      <c r="AD799" s="918">
        <v>12.04</v>
      </c>
      <c r="AE799" s="918">
        <v>4.18</v>
      </c>
      <c r="AF799" s="918">
        <v>1.37</v>
      </c>
      <c r="AG799" s="918">
        <v>11.799999999999999</v>
      </c>
      <c r="AH799" s="918">
        <v>43.8</v>
      </c>
      <c r="AI799" s="918">
        <v>4.96</v>
      </c>
      <c r="AJ799" s="918">
        <v>-14.099999999999998</v>
      </c>
      <c r="AK799" s="918">
        <v>1</v>
      </c>
      <c r="AL799" s="930">
        <v>2090</v>
      </c>
      <c r="AM799" s="924">
        <v>1</v>
      </c>
      <c r="AN799" s="918">
        <v>0.18</v>
      </c>
      <c r="AO799" s="804" t="str">
        <f t="shared" si="214"/>
        <v>n/a</v>
      </c>
      <c r="AP799" s="805" t="str">
        <f t="shared" si="215"/>
        <v>n/a</v>
      </c>
      <c r="AQ799" s="938">
        <f t="shared" si="216"/>
        <v>-14.366244409004469</v>
      </c>
      <c r="AR799" s="704">
        <f>INDEX(Historical!$C$7:$C$1439,MATCH(B799,Historical!$B$7:$B$1446,0))*IF(AH799="n/a",1.03,IF(AH799&lt;0,1.01,IF(AH799&gt;10,1.1,(1+AH799/100))))</f>
        <v>0.57200000000000006</v>
      </c>
      <c r="AS799" s="937">
        <f t="shared" si="217"/>
        <v>0.6003712000000001</v>
      </c>
      <c r="AT799" s="937">
        <f t="shared" si="221"/>
        <v>0.60637491200000015</v>
      </c>
      <c r="AU799" s="937">
        <f t="shared" si="221"/>
        <v>0.61243866112000012</v>
      </c>
      <c r="AV799" s="937">
        <f t="shared" si="221"/>
        <v>0.61856304773120008</v>
      </c>
      <c r="AW799" s="704">
        <f t="shared" si="218"/>
        <v>3.0097478208512003</v>
      </c>
      <c r="AX799" s="812">
        <f t="shared" si="219"/>
        <v>12.072795109711995</v>
      </c>
      <c r="AY799" s="997">
        <v>1.22</v>
      </c>
      <c r="AZ799" s="924">
        <v>23.23</v>
      </c>
      <c r="BA799" s="924">
        <v>-27.060000000000002</v>
      </c>
      <c r="BB799" s="924">
        <v>-6.17</v>
      </c>
      <c r="BC799" s="924">
        <v>-9</v>
      </c>
      <c r="BE799" s="666">
        <v>2014</v>
      </c>
      <c r="BF799" s="948" t="e">
        <f>#VALUE!</f>
        <v>#VALUE!</v>
      </c>
      <c r="BG799" s="933">
        <v>1.3</v>
      </c>
    </row>
    <row r="800" spans="1:59" ht="11.25" customHeight="1" x14ac:dyDescent="0.2">
      <c r="A800" s="630" t="s">
        <v>4027</v>
      </c>
      <c r="B800" s="927" t="s">
        <v>4028</v>
      </c>
      <c r="C800" s="994" t="s">
        <v>108</v>
      </c>
      <c r="D800" s="994" t="s">
        <v>4368</v>
      </c>
      <c r="E800" s="794">
        <v>5</v>
      </c>
      <c r="F800" s="526">
        <v>823</v>
      </c>
      <c r="G800" s="526" t="s">
        <v>106</v>
      </c>
      <c r="H800" s="526" t="s">
        <v>106</v>
      </c>
      <c r="I800" s="926">
        <v>9.35</v>
      </c>
      <c r="J800" s="704">
        <f t="shared" si="207"/>
        <v>2.9946524064171127</v>
      </c>
      <c r="K800" s="929">
        <v>7.0000000000000007E-2</v>
      </c>
      <c r="L800" s="641">
        <v>4</v>
      </c>
      <c r="M800" s="695">
        <f t="shared" si="208"/>
        <v>0.28000000000000003</v>
      </c>
      <c r="N800" s="923" t="s">
        <v>975</v>
      </c>
      <c r="O800" s="797">
        <v>0.06</v>
      </c>
      <c r="P800" s="917">
        <v>43307</v>
      </c>
      <c r="Q800" s="917">
        <v>43322</v>
      </c>
      <c r="R800" s="695">
        <f t="shared" si="209"/>
        <v>16.666666666666682</v>
      </c>
      <c r="S800" s="761">
        <f>IF(INDEX(Historical!$D$7:$D$1439,MATCH(B800,Historical!$B$7:$B$1446,0))=0,"n/a",(INDEX(Historical!$C$7:$C$1439,MATCH(B800,Historical!$B$7:$B$1446,0))/INDEX(Historical!$D$7:$D$1439,MATCH(B800,Historical!$B$7:$B$1446,0))-1)*100)</f>
        <v>85.714285714285694</v>
      </c>
      <c r="T800" s="761">
        <f>IF(INDEX(Historical!$F$7:$F$1432,MATCH(B800,Historical!$B$7:$B$1446,0))=0,"n/a",((INDEX(Historical!$C$7:$C$1439,MATCH(B800,Historical!$B$7:$B$1446,0))/INDEX(Historical!$F$7:$F$1432,MATCH(B800,Historical!$B$7:$B$1446,0)))^(1/3)-1)*100)</f>
        <v>54.866839700624205</v>
      </c>
      <c r="U800" s="761" t="str">
        <f>IF(INDEX(Historical!$H$7:$H$1432,MATCH(B800,Historical!$B$7:$B$1446,0))=0,"n/a",((INDEX(Historical!$C$7:$C$1439,MATCH(B800,Historical!$B$7:$B$1446,0))/INDEX(Historical!$H$7:$H$1432,MATCH(B800,Historical!$B$7:$B$1446,0)))^(1/5)-1)*100)</f>
        <v>n/a</v>
      </c>
      <c r="V800" s="761">
        <f>IF(INDEX(Historical!$O$7:$O$1432,MATCH(B800,Historical!$B$7:$B$1446,0))=0,"n/a",((INDEX(Historical!$C$7:$C$1439,MATCH(B800,Historical!$B$7:$B$1446,0))/INDEX(Historical!$O$7:$O$1432,MATCH(B800,Historical!$B$7:$B$1446,0)))^(1/10)-1)*100)</f>
        <v>6.197880302175629</v>
      </c>
      <c r="W800" s="762" t="str">
        <f t="shared" si="210"/>
        <v>n/a</v>
      </c>
      <c r="X800" s="763" t="str">
        <f t="shared" si="211"/>
        <v>n/a</v>
      </c>
      <c r="Y800" s="718"/>
      <c r="Z800" s="704">
        <f t="shared" si="212"/>
        <v>37.837837837837839</v>
      </c>
      <c r="AA800" s="937">
        <f t="shared" si="213"/>
        <v>12.635135135135135</v>
      </c>
      <c r="AB800" s="641">
        <v>12</v>
      </c>
      <c r="AC800" s="918">
        <v>0.74</v>
      </c>
      <c r="AD800" s="918" t="s">
        <v>137</v>
      </c>
      <c r="AE800" s="918">
        <v>4.3499999999999996</v>
      </c>
      <c r="AF800" s="918">
        <v>1.49</v>
      </c>
      <c r="AG800" s="918">
        <v>12.2</v>
      </c>
      <c r="AH800" s="918">
        <v>58.4</v>
      </c>
      <c r="AI800" s="918">
        <v>8.5400000000000009</v>
      </c>
      <c r="AJ800" s="918">
        <v>59.099999999999994</v>
      </c>
      <c r="AK800" s="918" t="s">
        <v>137</v>
      </c>
      <c r="AL800" s="930">
        <v>481.15</v>
      </c>
      <c r="AM800" s="924">
        <v>1.7000000000000002</v>
      </c>
      <c r="AN800" s="918">
        <v>0</v>
      </c>
      <c r="AO800" s="804" t="str">
        <f t="shared" si="214"/>
        <v>n/a</v>
      </c>
      <c r="AP800" s="805" t="str">
        <f t="shared" si="215"/>
        <v>n/a</v>
      </c>
      <c r="AQ800" s="938">
        <f t="shared" si="216"/>
        <v>-8.5272321001093268</v>
      </c>
      <c r="AR800" s="704">
        <f>INDEX(Historical!$C$7:$C$1439,MATCH(B800,Historical!$B$7:$B$1446,0))*IF(AH800="n/a",1.03,IF(AH800&lt;0,1.01,IF(AH800&gt;10,1.1,(1+AH800/100))))</f>
        <v>0.28600000000000003</v>
      </c>
      <c r="AS800" s="937">
        <f t="shared" si="217"/>
        <v>0.31042439999999999</v>
      </c>
      <c r="AT800" s="937">
        <f t="shared" si="221"/>
        <v>0.31973713199999998</v>
      </c>
      <c r="AU800" s="937">
        <f t="shared" si="221"/>
        <v>0.32932924595999996</v>
      </c>
      <c r="AV800" s="937">
        <f t="shared" si="221"/>
        <v>0.33920912333879999</v>
      </c>
      <c r="AW800" s="704">
        <f t="shared" si="218"/>
        <v>1.5846999012987999</v>
      </c>
      <c r="AX800" s="812">
        <f t="shared" si="219"/>
        <v>16.948662045976469</v>
      </c>
      <c r="AY800" s="997">
        <v>0.59</v>
      </c>
      <c r="AZ800" s="924">
        <v>10.130000000000001</v>
      </c>
      <c r="BA800" s="924">
        <v>-21.95</v>
      </c>
      <c r="BB800" s="924">
        <v>-1.8800000000000001</v>
      </c>
      <c r="BC800" s="924">
        <v>-4.8599999999999994</v>
      </c>
      <c r="BE800" s="666">
        <v>2014</v>
      </c>
      <c r="BF800" s="948" t="e">
        <f>#VALUE!</f>
        <v>#VALUE!</v>
      </c>
      <c r="BG800" s="933">
        <v>1.3</v>
      </c>
    </row>
    <row r="801" spans="1:59" ht="11.25" customHeight="1" x14ac:dyDescent="0.2">
      <c r="A801" s="537" t="s">
        <v>1752</v>
      </c>
      <c r="B801" s="927" t="s">
        <v>1753</v>
      </c>
      <c r="C801" s="994" t="s">
        <v>4356</v>
      </c>
      <c r="D801" s="994" t="s">
        <v>4357</v>
      </c>
      <c r="E801" s="794">
        <v>8</v>
      </c>
      <c r="F801" s="526">
        <v>486</v>
      </c>
      <c r="G801" s="526" t="s">
        <v>37</v>
      </c>
      <c r="H801" s="526" t="s">
        <v>37</v>
      </c>
      <c r="I801" s="926">
        <v>45.46</v>
      </c>
      <c r="J801" s="704">
        <f t="shared" si="207"/>
        <v>2.8376594808622966</v>
      </c>
      <c r="K801" s="929">
        <v>0.32250000000000001</v>
      </c>
      <c r="L801" s="641">
        <v>4</v>
      </c>
      <c r="M801" s="695">
        <f t="shared" si="208"/>
        <v>1.29</v>
      </c>
      <c r="N801" s="923" t="s">
        <v>725</v>
      </c>
      <c r="O801" s="797">
        <v>0.31</v>
      </c>
      <c r="P801" s="919">
        <v>43109</v>
      </c>
      <c r="Q801" s="919">
        <v>43131</v>
      </c>
      <c r="R801" s="695">
        <f t="shared" si="209"/>
        <v>4.0322580645161326</v>
      </c>
      <c r="S801" s="761">
        <f>IF(INDEX(Historical!$D$7:$D$1439,MATCH(B801,Historical!$B$7:$B$1446,0))=0,"n/a",(INDEX(Historical!$C$7:$C$1439,MATCH(B801,Historical!$B$7:$B$1446,0))/INDEX(Historical!$D$7:$D$1439,MATCH(B801,Historical!$B$7:$B$1446,0))-1)*100)</f>
        <v>4.2857142857142927</v>
      </c>
      <c r="T801" s="761">
        <f>IF(INDEX(Historical!$F$7:$F$1432,MATCH(B801,Historical!$B$7:$B$1446,0))=0,"n/a",((INDEX(Historical!$C$7:$C$1439,MATCH(B801,Historical!$B$7:$B$1446,0))/INDEX(Historical!$F$7:$F$1432,MATCH(B801,Historical!$B$7:$B$1446,0)))^(1/3)-1)*100)</f>
        <v>5.3528982999007324</v>
      </c>
      <c r="U801" s="761">
        <f>IF(INDEX(Historical!$H$7:$H$1432,MATCH(B801,Historical!$B$7:$B$1446,0))=0,"n/a",((INDEX(Historical!$C$7:$C$1439,MATCH(B801,Historical!$B$7:$B$1446,0))/INDEX(Historical!$H$7:$H$1432,MATCH(B801,Historical!$B$7:$B$1446,0)))^(1/5)-1)*100)</f>
        <v>6.6703782806288858</v>
      </c>
      <c r="V801" s="761">
        <f>IF(INDEX(Historical!$O$7:$O$1432,MATCH(B801,Historical!$B$7:$B$1446,0))=0,"n/a",((INDEX(Historical!$C$7:$C$1439,MATCH(B801,Historical!$B$7:$B$1446,0))/INDEX(Historical!$O$7:$O$1432,MATCH(B801,Historical!$B$7:$B$1446,0)))^(1/10)-1)*100)</f>
        <v>-0.32673200050548079</v>
      </c>
      <c r="W801" s="762" t="str">
        <f t="shared" si="210"/>
        <v>n/a</v>
      </c>
      <c r="X801" s="763">
        <f t="shared" si="211"/>
        <v>3.8939744778919351E-2</v>
      </c>
      <c r="Y801" s="719"/>
      <c r="Z801" s="704">
        <f t="shared" si="212"/>
        <v>174.32432432432432</v>
      </c>
      <c r="AA801" s="937">
        <f t="shared" si="213"/>
        <v>61.432432432432435</v>
      </c>
      <c r="AB801" s="641">
        <v>12</v>
      </c>
      <c r="AC801" s="918">
        <v>0.74</v>
      </c>
      <c r="AD801" s="918" t="s">
        <v>137</v>
      </c>
      <c r="AE801" s="918">
        <v>12.01</v>
      </c>
      <c r="AF801" s="918">
        <v>4.29</v>
      </c>
      <c r="AG801" s="918">
        <v>7.3</v>
      </c>
      <c r="AH801" s="918">
        <v>171.1</v>
      </c>
      <c r="AI801" s="918">
        <v>17.86</v>
      </c>
      <c r="AJ801" s="918">
        <v>171.3</v>
      </c>
      <c r="AK801" s="918" t="s">
        <v>137</v>
      </c>
      <c r="AL801" s="930">
        <v>12570</v>
      </c>
      <c r="AM801" s="924">
        <v>1</v>
      </c>
      <c r="AN801" s="918">
        <v>1.24</v>
      </c>
      <c r="AO801" s="804">
        <f t="shared" si="214"/>
        <v>-51.924394670941254</v>
      </c>
      <c r="AP801" s="805">
        <f t="shared" si="215"/>
        <v>9.5080377614911828</v>
      </c>
      <c r="AQ801" s="938">
        <f t="shared" si="216"/>
        <v>242.24431503119402</v>
      </c>
      <c r="AR801" s="704">
        <f>INDEX(Historical!$C$7:$C$1439,MATCH(B801,Historical!$B$7:$B$1446,0))*IF(AH801="n/a",1.03,IF(AH801&lt;0,1.01,IF(AH801&gt;10,1.1,(1+AH801/100))))</f>
        <v>1.4052500000000001</v>
      </c>
      <c r="AS801" s="937">
        <f t="shared" si="217"/>
        <v>1.5457750000000003</v>
      </c>
      <c r="AT801" s="937">
        <f t="shared" si="221"/>
        <v>1.5921482500000004</v>
      </c>
      <c r="AU801" s="937">
        <f t="shared" si="221"/>
        <v>1.6399126975000005</v>
      </c>
      <c r="AV801" s="937">
        <f t="shared" si="221"/>
        <v>1.6891100784250006</v>
      </c>
      <c r="AW801" s="704">
        <f t="shared" si="218"/>
        <v>7.8721960259250015</v>
      </c>
      <c r="AX801" s="812">
        <f t="shared" si="219"/>
        <v>17.316753246645405</v>
      </c>
      <c r="AY801" s="997">
        <v>0.54</v>
      </c>
      <c r="AZ801" s="924">
        <v>31.830000000000002</v>
      </c>
      <c r="BA801" s="924">
        <v>-0.70000000000000007</v>
      </c>
      <c r="BB801" s="924">
        <v>2.91</v>
      </c>
      <c r="BC801" s="924">
        <v>12</v>
      </c>
      <c r="BE801" s="666">
        <v>2011</v>
      </c>
      <c r="BF801" s="948" t="e">
        <f>#VALUE!</f>
        <v>#VALUE!</v>
      </c>
      <c r="BG801" s="933">
        <v>2.6</v>
      </c>
    </row>
    <row r="802" spans="1:59" ht="11.25" customHeight="1" x14ac:dyDescent="0.2">
      <c r="A802" s="611" t="s">
        <v>1762</v>
      </c>
      <c r="B802" s="927" t="s">
        <v>1763</v>
      </c>
      <c r="C802" s="994" t="s">
        <v>108</v>
      </c>
      <c r="D802" s="994" t="s">
        <v>118</v>
      </c>
      <c r="E802" s="794">
        <v>6</v>
      </c>
      <c r="F802" s="526">
        <v>722</v>
      </c>
      <c r="G802" s="526" t="s">
        <v>106</v>
      </c>
      <c r="H802" s="526" t="s">
        <v>106</v>
      </c>
      <c r="I802" s="926">
        <v>43.71</v>
      </c>
      <c r="J802" s="704">
        <f t="shared" si="207"/>
        <v>2.8368794326241136</v>
      </c>
      <c r="K802" s="929">
        <v>0.31</v>
      </c>
      <c r="L802" s="641">
        <v>4</v>
      </c>
      <c r="M802" s="695">
        <f t="shared" si="208"/>
        <v>1.24</v>
      </c>
      <c r="N802" s="923" t="s">
        <v>149</v>
      </c>
      <c r="O802" s="797">
        <v>0.28000000000000003</v>
      </c>
      <c r="P802" s="660">
        <v>43251</v>
      </c>
      <c r="Q802" s="660">
        <v>43266</v>
      </c>
      <c r="R802" s="695">
        <f t="shared" si="209"/>
        <v>10.714285714285703</v>
      </c>
      <c r="S802" s="761">
        <f>IF(INDEX(Historical!$D$7:$D$1439,MATCH(B802,Historical!$B$7:$B$1446,0))=0,"n/a",(INDEX(Historical!$C$7:$C$1439,MATCH(B802,Historical!$B$7:$B$1446,0))/INDEX(Historical!$D$7:$D$1439,MATCH(B802,Historical!$B$7:$B$1446,0))-1)*100)</f>
        <v>11.009174311926584</v>
      </c>
      <c r="T802" s="761">
        <f>IF(INDEX(Historical!$F$7:$F$1432,MATCH(B802,Historical!$B$7:$B$1446,0))=0,"n/a",((INDEX(Historical!$C$7:$C$1439,MATCH(B802,Historical!$B$7:$B$1446,0))/INDEX(Historical!$F$7:$F$1432,MATCH(B802,Historical!$B$7:$B$1446,0)))^(1/3)-1)*100)</f>
        <v>12.054415102248006</v>
      </c>
      <c r="U802" s="761">
        <f>IF(INDEX(Historical!$H$7:$H$1432,MATCH(B802,Historical!$B$7:$B$1446,0))=0,"n/a",((INDEX(Historical!$C$7:$C$1439,MATCH(B802,Historical!$B$7:$B$1446,0))/INDEX(Historical!$H$7:$H$1432,MATCH(B802,Historical!$B$7:$B$1446,0)))^(1/5)-1)*100)</f>
        <v>11.888964839724036</v>
      </c>
      <c r="V802" s="761">
        <f>IF(INDEX(Historical!$O$7:$O$1432,MATCH(B802,Historical!$B$7:$B$1446,0))=0,"n/a",((INDEX(Historical!$C$7:$C$1439,MATCH(B802,Historical!$B$7:$B$1446,0))/INDEX(Historical!$O$7:$O$1432,MATCH(B802,Historical!$B$7:$B$1446,0)))^(1/10)-1)*100)</f>
        <v>7.2663275367047531</v>
      </c>
      <c r="W802" s="762">
        <f t="shared" si="210"/>
        <v>1.6361724378193427</v>
      </c>
      <c r="X802" s="763" t="str">
        <f t="shared" si="211"/>
        <v>n/a</v>
      </c>
      <c r="Y802" s="718"/>
      <c r="Z802" s="704">
        <f t="shared" si="212"/>
        <v>1771.4285714285711</v>
      </c>
      <c r="AA802" s="937">
        <f t="shared" si="213"/>
        <v>624.42857142857133</v>
      </c>
      <c r="AB802" s="641">
        <v>12</v>
      </c>
      <c r="AC802" s="918">
        <v>7.0000000000000007E-2</v>
      </c>
      <c r="AD802" s="918">
        <v>64.28</v>
      </c>
      <c r="AE802" s="918">
        <v>1.06</v>
      </c>
      <c r="AF802" s="918">
        <v>1.23</v>
      </c>
      <c r="AG802" s="918">
        <v>3</v>
      </c>
      <c r="AH802" s="918">
        <v>-90.2</v>
      </c>
      <c r="AI802" s="918">
        <v>27.500000000000004</v>
      </c>
      <c r="AJ802" s="918">
        <v>-50.6</v>
      </c>
      <c r="AK802" s="918">
        <v>10</v>
      </c>
      <c r="AL802" s="930">
        <v>1130</v>
      </c>
      <c r="AM802" s="924">
        <v>1</v>
      </c>
      <c r="AN802" s="918">
        <v>0</v>
      </c>
      <c r="AO802" s="804">
        <f t="shared" si="214"/>
        <v>-609.7027271562232</v>
      </c>
      <c r="AP802" s="805">
        <f t="shared" si="215"/>
        <v>14.72584427234815</v>
      </c>
      <c r="AQ802" s="938">
        <f t="shared" si="216"/>
        <v>484.25532579026242</v>
      </c>
      <c r="AR802" s="704">
        <f>INDEX(Historical!$C$7:$C$1439,MATCH(B802,Historical!$B$7:$B$1446,0))*IF(AH802="n/a",1.03,IF(AH802&lt;0,1.01,IF(AH802&gt;10,1.1,(1+AH802/100))))</f>
        <v>1.2221</v>
      </c>
      <c r="AS802" s="937">
        <f t="shared" si="217"/>
        <v>1.3443100000000001</v>
      </c>
      <c r="AT802" s="937">
        <f t="shared" si="221"/>
        <v>1.4787410000000003</v>
      </c>
      <c r="AU802" s="937">
        <f t="shared" si="221"/>
        <v>1.6266151000000004</v>
      </c>
      <c r="AV802" s="937">
        <f t="shared" si="221"/>
        <v>1.7892766100000006</v>
      </c>
      <c r="AW802" s="704">
        <f t="shared" si="218"/>
        <v>7.4610427100000019</v>
      </c>
      <c r="AX802" s="812">
        <f t="shared" si="219"/>
        <v>17.069418233813778</v>
      </c>
      <c r="AY802" s="997">
        <v>-0.05</v>
      </c>
      <c r="AZ802" s="924">
        <v>2.4899999999999998</v>
      </c>
      <c r="BA802" s="924">
        <v>-25.319999999999997</v>
      </c>
      <c r="BB802" s="924">
        <v>-11.37</v>
      </c>
      <c r="BC802" s="924">
        <v>-14.93</v>
      </c>
      <c r="BE802" s="666">
        <v>2013</v>
      </c>
      <c r="BF802" s="948" t="e">
        <f>#VALUE!</f>
        <v>#VALUE!</v>
      </c>
      <c r="BG802" s="933">
        <v>1</v>
      </c>
    </row>
    <row r="803" spans="1:59" ht="11.25" customHeight="1" x14ac:dyDescent="0.2">
      <c r="A803" s="537" t="s">
        <v>1768</v>
      </c>
      <c r="B803" s="927" t="s">
        <v>1769</v>
      </c>
      <c r="C803" s="994" t="s">
        <v>112</v>
      </c>
      <c r="D803" s="994" t="s">
        <v>1230</v>
      </c>
      <c r="E803" s="794">
        <v>6</v>
      </c>
      <c r="F803" s="526">
        <v>723</v>
      </c>
      <c r="G803" s="526" t="s">
        <v>106</v>
      </c>
      <c r="H803" s="526" t="s">
        <v>106</v>
      </c>
      <c r="I803" s="926">
        <v>29.89</v>
      </c>
      <c r="J803" s="704">
        <f t="shared" si="207"/>
        <v>1.2044161927065908</v>
      </c>
      <c r="K803" s="929">
        <v>0.18</v>
      </c>
      <c r="L803" s="641">
        <v>2</v>
      </c>
      <c r="M803" s="695">
        <f t="shared" si="208"/>
        <v>0.36</v>
      </c>
      <c r="N803" s="923" t="s">
        <v>149</v>
      </c>
      <c r="O803" s="797">
        <v>0.17</v>
      </c>
      <c r="P803" s="660">
        <v>43251</v>
      </c>
      <c r="Q803" s="660">
        <v>43266</v>
      </c>
      <c r="R803" s="695">
        <f t="shared" si="209"/>
        <v>5.8823529411764595</v>
      </c>
      <c r="S803" s="761">
        <f>IF(INDEX(Historical!$D$7:$D$1439,MATCH(B803,Historical!$B$7:$B$1446,0))=0,"n/a",(INDEX(Historical!$C$7:$C$1439,MATCH(B803,Historical!$B$7:$B$1446,0))/INDEX(Historical!$D$7:$D$1439,MATCH(B803,Historical!$B$7:$B$1446,0))-1)*100)</f>
        <v>12.5</v>
      </c>
      <c r="T803" s="761">
        <f>IF(INDEX(Historical!$F$7:$F$1432,MATCH(B803,Historical!$B$7:$B$1446,0))=0,"n/a",((INDEX(Historical!$C$7:$C$1439,MATCH(B803,Historical!$B$7:$B$1446,0))/INDEX(Historical!$F$7:$F$1432,MATCH(B803,Historical!$B$7:$B$1446,0)))^(1/3)-1)*100)</f>
        <v>9.6149948274456563</v>
      </c>
      <c r="U803" s="761">
        <f>IF(INDEX(Historical!$H$7:$H$1432,MATCH(B803,Historical!$B$7:$B$1446,0))=0,"n/a",((INDEX(Historical!$C$7:$C$1439,MATCH(B803,Historical!$B$7:$B$1446,0))/INDEX(Historical!$H$7:$H$1432,MATCH(B803,Historical!$B$7:$B$1446,0)))^(1/5)-1)*100)</f>
        <v>21.374646976541879</v>
      </c>
      <c r="V803" s="761">
        <f>IF(INDEX(Historical!$O$7:$O$1432,MATCH(B803,Historical!$B$7:$B$1446,0))=0,"n/a",((INDEX(Historical!$C$7:$C$1439,MATCH(B803,Historical!$B$7:$B$1446,0))/INDEX(Historical!$O$7:$O$1432,MATCH(B803,Historical!$B$7:$B$1446,0)))^(1/10)-1)*100)</f>
        <v>24.573093961551741</v>
      </c>
      <c r="W803" s="762">
        <f t="shared" si="210"/>
        <v>0.86983946791501676</v>
      </c>
      <c r="X803" s="763">
        <f t="shared" si="211"/>
        <v>0.82527594504022694</v>
      </c>
      <c r="Y803" s="928"/>
      <c r="Z803" s="704">
        <f t="shared" si="212"/>
        <v>15.859030837004404</v>
      </c>
      <c r="AA803" s="937">
        <f t="shared" si="213"/>
        <v>13.167400881057269</v>
      </c>
      <c r="AB803" s="641">
        <v>12</v>
      </c>
      <c r="AC803" s="918">
        <v>2.27</v>
      </c>
      <c r="AD803" s="918">
        <v>2.64</v>
      </c>
      <c r="AE803" s="918">
        <v>0.43</v>
      </c>
      <c r="AF803" s="918">
        <v>1.67</v>
      </c>
      <c r="AG803" s="918">
        <v>13.900000000000002</v>
      </c>
      <c r="AH803" s="918">
        <v>23.3</v>
      </c>
      <c r="AI803" s="918">
        <v>10.34</v>
      </c>
      <c r="AJ803" s="918">
        <v>25.900000000000002</v>
      </c>
      <c r="AK803" s="918">
        <v>5</v>
      </c>
      <c r="AL803" s="930">
        <v>1940</v>
      </c>
      <c r="AM803" s="924">
        <v>2.4</v>
      </c>
      <c r="AN803" s="918">
        <v>0.21</v>
      </c>
      <c r="AO803" s="804">
        <f t="shared" si="214"/>
        <v>9.4116622881912022</v>
      </c>
      <c r="AP803" s="805">
        <f t="shared" si="215"/>
        <v>22.579063169248471</v>
      </c>
      <c r="AQ803" s="938">
        <f t="shared" si="216"/>
        <v>-1.1408196330296771</v>
      </c>
      <c r="AR803" s="704">
        <f>INDEX(Historical!$C$7:$C$1439,MATCH(B803,Historical!$B$7:$B$1446,0))*IF(AH803="n/a",1.03,IF(AH803&lt;0,1.01,IF(AH803&gt;10,1.1,(1+AH803/100))))</f>
        <v>0.39600000000000002</v>
      </c>
      <c r="AS803" s="937">
        <f t="shared" si="217"/>
        <v>0.43560000000000004</v>
      </c>
      <c r="AT803" s="937">
        <f t="shared" si="221"/>
        <v>0.45738000000000006</v>
      </c>
      <c r="AU803" s="937">
        <f t="shared" si="221"/>
        <v>0.48024900000000009</v>
      </c>
      <c r="AV803" s="937">
        <f t="shared" si="221"/>
        <v>0.50426145000000011</v>
      </c>
      <c r="AW803" s="704">
        <f t="shared" si="218"/>
        <v>2.2734904500000006</v>
      </c>
      <c r="AX803" s="812">
        <f t="shared" si="219"/>
        <v>7.6061908665105395</v>
      </c>
      <c r="AY803" s="997">
        <v>1.75</v>
      </c>
      <c r="AZ803" s="924">
        <v>23.82</v>
      </c>
      <c r="BA803" s="924">
        <v>-24.16</v>
      </c>
      <c r="BB803" s="924">
        <v>-1.91</v>
      </c>
      <c r="BC803" s="924">
        <v>-7.4399999999999995</v>
      </c>
      <c r="BE803" s="666">
        <v>2013</v>
      </c>
      <c r="BF803" s="948" t="e">
        <f>#VALUE!</f>
        <v>#VALUE!</v>
      </c>
      <c r="BG803" s="933">
        <v>8.6999999999999993</v>
      </c>
    </row>
    <row r="804" spans="1:59" ht="11.25" customHeight="1" x14ac:dyDescent="0.2">
      <c r="A804" s="537" t="s">
        <v>1127</v>
      </c>
      <c r="B804" s="927" t="s">
        <v>1128</v>
      </c>
      <c r="C804" s="994" t="s">
        <v>123</v>
      </c>
      <c r="D804" s="994" t="s">
        <v>4403</v>
      </c>
      <c r="E804" s="794">
        <v>9</v>
      </c>
      <c r="F804" s="526">
        <v>366</v>
      </c>
      <c r="G804" s="526" t="s">
        <v>106</v>
      </c>
      <c r="H804" s="526" t="s">
        <v>106</v>
      </c>
      <c r="I804" s="926">
        <v>49.65</v>
      </c>
      <c r="J804" s="704">
        <f t="shared" si="207"/>
        <v>3.5045317220543803</v>
      </c>
      <c r="K804" s="929">
        <v>0.435</v>
      </c>
      <c r="L804" s="641">
        <v>4</v>
      </c>
      <c r="M804" s="695">
        <f t="shared" si="208"/>
        <v>1.74</v>
      </c>
      <c r="N804" s="923" t="s">
        <v>493</v>
      </c>
      <c r="O804" s="797">
        <v>0.41499999999999998</v>
      </c>
      <c r="P804" s="919">
        <v>43189</v>
      </c>
      <c r="Q804" s="919">
        <v>43205</v>
      </c>
      <c r="R804" s="695">
        <f t="shared" si="209"/>
        <v>4.8192771084337398</v>
      </c>
      <c r="S804" s="761">
        <f>IF(INDEX(Historical!$D$7:$D$1439,MATCH(B804,Historical!$B$7:$B$1446,0))=0,"n/a",(INDEX(Historical!$C$7:$C$1439,MATCH(B804,Historical!$B$7:$B$1446,0))/INDEX(Historical!$D$7:$D$1439,MATCH(B804,Historical!$B$7:$B$1446,0))-1)*100)</f>
        <v>4.8192771084337505</v>
      </c>
      <c r="T804" s="761">
        <f>IF(INDEX(Historical!$F$7:$F$1432,MATCH(B804,Historical!$B$7:$B$1446,0))=0,"n/a",((INDEX(Historical!$C$7:$C$1439,MATCH(B804,Historical!$B$7:$B$1446,0))/INDEX(Historical!$F$7:$F$1432,MATCH(B804,Historical!$B$7:$B$1446,0)))^(1/3)-1)*100)</f>
        <v>3.3767552838620318</v>
      </c>
      <c r="U804" s="761">
        <f>IF(INDEX(Historical!$H$7:$H$1432,MATCH(B804,Historical!$B$7:$B$1446,0))=0,"n/a",((INDEX(Historical!$C$7:$C$1439,MATCH(B804,Historical!$B$7:$B$1446,0))/INDEX(Historical!$H$7:$H$1432,MATCH(B804,Historical!$B$7:$B$1446,0)))^(1/5)-1)*100)</f>
        <v>10.629764994767822</v>
      </c>
      <c r="V804" s="761" t="str">
        <f>IF(INDEX(Historical!$O$7:$O$1432,MATCH(B804,Historical!$B$7:$B$1446,0))=0,"n/a",((INDEX(Historical!$C$7:$C$1439,MATCH(B804,Historical!$B$7:$B$1446,0))/INDEX(Historical!$O$7:$O$1432,MATCH(B804,Historical!$B$7:$B$1446,0)))^(1/10)-1)*100)</f>
        <v>n/a</v>
      </c>
      <c r="W804" s="762" t="str">
        <f t="shared" si="210"/>
        <v>n/a</v>
      </c>
      <c r="X804" s="763">
        <f t="shared" si="211"/>
        <v>0.40264261343817503</v>
      </c>
      <c r="Y804" s="928" t="s">
        <v>4081</v>
      </c>
      <c r="Z804" s="704">
        <f t="shared" si="212"/>
        <v>39.635535307517088</v>
      </c>
      <c r="AA804" s="937">
        <f t="shared" si="213"/>
        <v>11.309794988610479</v>
      </c>
      <c r="AB804" s="641">
        <v>12</v>
      </c>
      <c r="AC804" s="918">
        <v>4.3899999999999997</v>
      </c>
      <c r="AD804" s="918">
        <v>2.2599999999999998</v>
      </c>
      <c r="AE804" s="918">
        <v>0.59</v>
      </c>
      <c r="AF804" s="918">
        <v>1.24</v>
      </c>
      <c r="AG804" s="918">
        <v>11.3</v>
      </c>
      <c r="AH804" s="920">
        <v>169.2</v>
      </c>
      <c r="AI804" s="920">
        <v>-7.08</v>
      </c>
      <c r="AJ804" s="918">
        <v>26.400000000000002</v>
      </c>
      <c r="AK804" s="918">
        <v>5</v>
      </c>
      <c r="AL804" s="930">
        <v>3220</v>
      </c>
      <c r="AM804" s="924">
        <v>0.1</v>
      </c>
      <c r="AN804" s="918">
        <v>0.34</v>
      </c>
      <c r="AO804" s="804">
        <f t="shared" si="214"/>
        <v>2.8245017282117235</v>
      </c>
      <c r="AP804" s="805">
        <f t="shared" si="215"/>
        <v>14.134296716822202</v>
      </c>
      <c r="AQ804" s="938">
        <f t="shared" si="216"/>
        <v>-21.050942484333625</v>
      </c>
      <c r="AR804" s="704">
        <f>INDEX(Historical!$C$7:$C$1439,MATCH(B804,Historical!$B$7:$B$1446,0))*IF(AH804="n/a",1.03,IF(AH804&lt;0,1.01,IF(AH804&gt;10,1.1,(1+AH804/100))))</f>
        <v>1.9140000000000001</v>
      </c>
      <c r="AS804" s="937">
        <f t="shared" si="217"/>
        <v>1.9331400000000001</v>
      </c>
      <c r="AT804" s="937">
        <f t="shared" si="221"/>
        <v>2.0297970000000003</v>
      </c>
      <c r="AU804" s="937">
        <f t="shared" si="221"/>
        <v>2.1312868500000004</v>
      </c>
      <c r="AV804" s="937">
        <f t="shared" si="221"/>
        <v>2.2378511925000004</v>
      </c>
      <c r="AW804" s="704">
        <f t="shared" si="218"/>
        <v>10.246075042500001</v>
      </c>
      <c r="AX804" s="812">
        <f t="shared" si="219"/>
        <v>20.636606329305138</v>
      </c>
      <c r="AY804" s="997">
        <v>2.0499999999999998</v>
      </c>
      <c r="AZ804" s="924">
        <v>46.85</v>
      </c>
      <c r="BA804" s="924">
        <v>-8.9</v>
      </c>
      <c r="BB804" s="924">
        <v>0.8</v>
      </c>
      <c r="BC804" s="924">
        <v>5.04</v>
      </c>
      <c r="BE804" s="666">
        <v>2010</v>
      </c>
      <c r="BF804" s="948" t="e">
        <f>#VALUE!</f>
        <v>#VALUE!</v>
      </c>
      <c r="BG804" s="933">
        <v>5.5</v>
      </c>
    </row>
    <row r="805" spans="1:59" ht="11.25" customHeight="1" x14ac:dyDescent="0.2">
      <c r="A805" s="611" t="s">
        <v>365</v>
      </c>
      <c r="B805" s="927" t="s">
        <v>366</v>
      </c>
      <c r="C805" s="994" t="s">
        <v>131</v>
      </c>
      <c r="D805" s="994" t="s">
        <v>4377</v>
      </c>
      <c r="E805" s="794">
        <v>31</v>
      </c>
      <c r="F805" s="526">
        <v>91</v>
      </c>
      <c r="G805" s="526" t="s">
        <v>37</v>
      </c>
      <c r="H805" s="526" t="s">
        <v>37</v>
      </c>
      <c r="I805" s="918">
        <v>55.42</v>
      </c>
      <c r="J805" s="704">
        <f t="shared" si="207"/>
        <v>1.8765788523998554</v>
      </c>
      <c r="K805" s="935">
        <v>0.26</v>
      </c>
      <c r="L805" s="641">
        <v>4</v>
      </c>
      <c r="M805" s="695">
        <f t="shared" si="208"/>
        <v>1.04</v>
      </c>
      <c r="N805" s="923" t="s">
        <v>146</v>
      </c>
      <c r="O805" s="798">
        <v>0.25</v>
      </c>
      <c r="P805" s="917">
        <v>43265</v>
      </c>
      <c r="Q805" s="917">
        <v>43282</v>
      </c>
      <c r="R805" s="695">
        <f t="shared" si="209"/>
        <v>4.0000000000000036</v>
      </c>
      <c r="S805" s="761">
        <f>IF(INDEX(Historical!$D$7:$D$1439,MATCH(B805,Historical!$B$7:$B$1446,0))=0,"n/a",(INDEX(Historical!$C$7:$C$1439,MATCH(B805,Historical!$B$7:$B$1446,0))/INDEX(Historical!$D$7:$D$1439,MATCH(B805,Historical!$B$7:$B$1446,0))-1)*100)</f>
        <v>4.6153846153846212</v>
      </c>
      <c r="T805" s="761">
        <f>IF(INDEX(Historical!$F$7:$F$1432,MATCH(B805,Historical!$B$7:$B$1446,0))=0,"n/a",((INDEX(Historical!$C$7:$C$1439,MATCH(B805,Historical!$B$7:$B$1446,0))/INDEX(Historical!$F$7:$F$1432,MATCH(B805,Historical!$B$7:$B$1446,0)))^(1/3)-1)*100)</f>
        <v>4.7148008336322933</v>
      </c>
      <c r="U805" s="761">
        <f>IF(INDEX(Historical!$H$7:$H$1432,MATCH(B805,Historical!$B$7:$B$1446,0))=0,"n/a",((INDEX(Historical!$C$7:$C$1439,MATCH(B805,Historical!$B$7:$B$1446,0))/INDEX(Historical!$H$7:$H$1432,MATCH(B805,Historical!$B$7:$B$1446,0)))^(1/5)-1)*100)</f>
        <v>6.7249181879538877</v>
      </c>
      <c r="V805" s="761">
        <f>IF(INDEX(Historical!$O$7:$O$1432,MATCH(B805,Historical!$B$7:$B$1446,0))=0,"n/a",((INDEX(Historical!$C$7:$C$1439,MATCH(B805,Historical!$B$7:$B$1446,0))/INDEX(Historical!$O$7:$O$1432,MATCH(B805,Historical!$B$7:$B$1446,0)))^(1/10)-1)*100)</f>
        <v>7.3184639338673918</v>
      </c>
      <c r="W805" s="762">
        <f t="shared" si="210"/>
        <v>0.91889749662264864</v>
      </c>
      <c r="X805" s="763">
        <f t="shared" si="211"/>
        <v>0.47358578788407663</v>
      </c>
      <c r="Y805" s="928"/>
      <c r="Z805" s="704">
        <f t="shared" si="212"/>
        <v>44.067796610169495</v>
      </c>
      <c r="AA805" s="937">
        <f t="shared" si="213"/>
        <v>23.48305084745763</v>
      </c>
      <c r="AB805" s="641">
        <v>9</v>
      </c>
      <c r="AC805" s="918">
        <v>2.36</v>
      </c>
      <c r="AD805" s="918">
        <v>2.94</v>
      </c>
      <c r="AE805" s="918">
        <v>1.25</v>
      </c>
      <c r="AF805" s="918">
        <v>2.63</v>
      </c>
      <c r="AG805" s="918">
        <v>11.200000000000001</v>
      </c>
      <c r="AH805" s="918">
        <v>26.700000000000003</v>
      </c>
      <c r="AI805" s="918">
        <v>12.4</v>
      </c>
      <c r="AJ805" s="918">
        <v>14.2</v>
      </c>
      <c r="AK805" s="918">
        <v>8</v>
      </c>
      <c r="AL805" s="930">
        <v>9640</v>
      </c>
      <c r="AM805" s="924">
        <v>0.5</v>
      </c>
      <c r="AN805" s="918">
        <v>1.32</v>
      </c>
      <c r="AO805" s="804">
        <f t="shared" si="214"/>
        <v>-14.881553807103886</v>
      </c>
      <c r="AP805" s="805">
        <f t="shared" si="215"/>
        <v>8.6014970403537436</v>
      </c>
      <c r="AQ805" s="938">
        <f t="shared" si="216"/>
        <v>65.67763039350254</v>
      </c>
      <c r="AR805" s="704">
        <f>INDEX(Historical!$C$7:$C$1439,MATCH(B805,Historical!$B$7:$B$1446,0))*IF(AH805="n/a",1.03,IF(AH805&lt;0,1.01,IF(AH805&gt;10,1.1,(1+AH805/100))))</f>
        <v>1.1220000000000001</v>
      </c>
      <c r="AS805" s="937">
        <f t="shared" si="217"/>
        <v>1.2342000000000002</v>
      </c>
      <c r="AT805" s="937">
        <f t="shared" si="221"/>
        <v>1.3329360000000003</v>
      </c>
      <c r="AU805" s="937">
        <f t="shared" si="221"/>
        <v>1.4395708800000004</v>
      </c>
      <c r="AV805" s="937">
        <f t="shared" si="221"/>
        <v>1.5547365504000006</v>
      </c>
      <c r="AW805" s="704">
        <f t="shared" si="218"/>
        <v>6.6834434304000014</v>
      </c>
      <c r="AX805" s="812">
        <f t="shared" si="219"/>
        <v>12.059623656441721</v>
      </c>
      <c r="AY805" s="997">
        <v>0.64</v>
      </c>
      <c r="AZ805" s="924">
        <v>27.11</v>
      </c>
      <c r="BA805" s="924">
        <v>-6.5600000000000005</v>
      </c>
      <c r="BB805" s="924">
        <v>1.04</v>
      </c>
      <c r="BC805" s="924">
        <v>1.78</v>
      </c>
      <c r="BE805" s="666">
        <v>1988</v>
      </c>
      <c r="BF805" s="948" t="e">
        <f>#VALUE!</f>
        <v>#VALUE!</v>
      </c>
      <c r="BG805" s="933">
        <v>3.4000000000000004</v>
      </c>
    </row>
    <row r="806" spans="1:59" ht="11.25" customHeight="1" x14ac:dyDescent="0.2">
      <c r="A806" s="611" t="s">
        <v>374</v>
      </c>
      <c r="B806" s="927" t="s">
        <v>375</v>
      </c>
      <c r="C806" s="994" t="s">
        <v>4356</v>
      </c>
      <c r="D806" s="994" t="s">
        <v>4357</v>
      </c>
      <c r="E806" s="794">
        <v>33</v>
      </c>
      <c r="F806" s="526">
        <v>82</v>
      </c>
      <c r="G806" s="526" t="s">
        <v>37</v>
      </c>
      <c r="H806" s="526" t="s">
        <v>37</v>
      </c>
      <c r="I806" s="918">
        <v>75.709999999999994</v>
      </c>
      <c r="J806" s="704">
        <f t="shared" si="207"/>
        <v>3.5662395984678379</v>
      </c>
      <c r="K806" s="935">
        <v>0.67500000000000004</v>
      </c>
      <c r="L806" s="641">
        <v>4</v>
      </c>
      <c r="M806" s="695">
        <f t="shared" si="208"/>
        <v>2.7</v>
      </c>
      <c r="N806" s="923" t="s">
        <v>152</v>
      </c>
      <c r="O806" s="798">
        <v>0.67</v>
      </c>
      <c r="P806" s="917">
        <v>43452</v>
      </c>
      <c r="Q806" s="917">
        <v>43465</v>
      </c>
      <c r="R806" s="695">
        <f t="shared" si="209"/>
        <v>0.74626865671641851</v>
      </c>
      <c r="S806" s="761">
        <f>IF(INDEX(Historical!$D$7:$D$1439,MATCH(B806,Historical!$B$7:$B$1446,0))=0,"n/a",(INDEX(Historical!$C$7:$C$1439,MATCH(B806,Historical!$B$7:$B$1446,0))/INDEX(Historical!$D$7:$D$1439,MATCH(B806,Historical!$B$7:$B$1446,0))-1)*100)</f>
        <v>1.3232514177693888</v>
      </c>
      <c r="T806" s="761">
        <f>IF(INDEX(Historical!$F$7:$F$1432,MATCH(B806,Historical!$B$7:$B$1446,0))=0,"n/a",((INDEX(Historical!$C$7:$C$1439,MATCH(B806,Historical!$B$7:$B$1446,0))/INDEX(Historical!$F$7:$F$1432,MATCH(B806,Historical!$B$7:$B$1446,0)))^(1/3)-1)*100)</f>
        <v>1.5387025111419872</v>
      </c>
      <c r="U806" s="761">
        <f>IF(INDEX(Historical!$H$7:$H$1432,MATCH(B806,Historical!$B$7:$B$1446,0))=0,"n/a",((INDEX(Historical!$C$7:$C$1439,MATCH(B806,Historical!$B$7:$B$1446,0))/INDEX(Historical!$H$7:$H$1432,MATCH(B806,Historical!$B$7:$B$1446,0)))^(1/5)-1)*100)</f>
        <v>1.4815494151902975</v>
      </c>
      <c r="V806" s="761">
        <f>IF(INDEX(Historical!$O$7:$O$1432,MATCH(B806,Historical!$B$7:$B$1446,0))=0,"n/a",((INDEX(Historical!$C$7:$C$1439,MATCH(B806,Historical!$B$7:$B$1446,0))/INDEX(Historical!$O$7:$O$1432,MATCH(B806,Historical!$B$7:$B$1446,0)))^(1/10)-1)*100)</f>
        <v>1.3659030225634305</v>
      </c>
      <c r="W806" s="762">
        <f t="shared" si="210"/>
        <v>1.084666620335776</v>
      </c>
      <c r="X806" s="763">
        <f t="shared" si="211"/>
        <v>0.13228119778484798</v>
      </c>
      <c r="Y806" s="928"/>
      <c r="Z806" s="704">
        <f t="shared" si="212"/>
        <v>153.40909090909091</v>
      </c>
      <c r="AA806" s="937">
        <f t="shared" si="213"/>
        <v>43.017045454545453</v>
      </c>
      <c r="AB806" s="641">
        <v>12</v>
      </c>
      <c r="AC806" s="918">
        <v>1.76</v>
      </c>
      <c r="AD806" s="918" t="s">
        <v>137</v>
      </c>
      <c r="AE806" s="918">
        <v>14.17</v>
      </c>
      <c r="AF806" s="918">
        <v>5.23</v>
      </c>
      <c r="AG806" s="918">
        <v>11.799999999999999</v>
      </c>
      <c r="AH806" s="918">
        <v>-47.3</v>
      </c>
      <c r="AI806" s="918" t="s">
        <v>137</v>
      </c>
      <c r="AJ806" s="918">
        <v>11.200000000000001</v>
      </c>
      <c r="AK806" s="918" t="s">
        <v>137</v>
      </c>
      <c r="AL806" s="930">
        <v>1080</v>
      </c>
      <c r="AM806" s="924">
        <v>7.64</v>
      </c>
      <c r="AN806" s="918">
        <v>1.32</v>
      </c>
      <c r="AO806" s="804">
        <f t="shared" si="214"/>
        <v>-37.969256440887321</v>
      </c>
      <c r="AP806" s="805">
        <f t="shared" si="215"/>
        <v>5.0477890136581358</v>
      </c>
      <c r="AQ806" s="938">
        <f t="shared" si="216"/>
        <v>216.2131121937108</v>
      </c>
      <c r="AR806" s="704">
        <f>INDEX(Historical!$C$7:$C$1439,MATCH(B806,Historical!$B$7:$B$1446,0))*IF(AH806="n/a",1.03,IF(AH806&lt;0,1.01,IF(AH806&gt;10,1.1,(1+AH806/100))))</f>
        <v>2.7068000000000003</v>
      </c>
      <c r="AS806" s="937">
        <f t="shared" si="217"/>
        <v>2.7880040000000004</v>
      </c>
      <c r="AT806" s="937">
        <f t="shared" si="221"/>
        <v>2.8716441200000005</v>
      </c>
      <c r="AU806" s="937">
        <f t="shared" si="221"/>
        <v>2.9577934436000004</v>
      </c>
      <c r="AV806" s="937">
        <f t="shared" si="221"/>
        <v>3.0465272469080005</v>
      </c>
      <c r="AW806" s="704">
        <f t="shared" si="218"/>
        <v>14.370768810508002</v>
      </c>
      <c r="AX806" s="812">
        <f t="shared" si="219"/>
        <v>18.981335108318589</v>
      </c>
      <c r="AY806" s="997">
        <v>0.89</v>
      </c>
      <c r="AZ806" s="924">
        <v>32.04</v>
      </c>
      <c r="BA806" s="924">
        <v>-1.6400000000000001</v>
      </c>
      <c r="BB806" s="924">
        <v>4.3999999999999995</v>
      </c>
      <c r="BC806" s="924">
        <v>9.120000000000001</v>
      </c>
      <c r="BE806" s="666">
        <v>1986</v>
      </c>
      <c r="BF806" s="948" t="e">
        <f>#VALUE!</f>
        <v>#VALUE!</v>
      </c>
      <c r="BG806" s="933">
        <v>5</v>
      </c>
    </row>
    <row r="807" spans="1:59" ht="11.25" customHeight="1" x14ac:dyDescent="0.2">
      <c r="A807" s="611" t="s">
        <v>367</v>
      </c>
      <c r="B807" s="927" t="s">
        <v>368</v>
      </c>
      <c r="C807" s="994" t="s">
        <v>108</v>
      </c>
      <c r="D807" s="994" t="s">
        <v>4376</v>
      </c>
      <c r="E807" s="794">
        <v>27</v>
      </c>
      <c r="F807" s="526">
        <v>102</v>
      </c>
      <c r="G807" s="526" t="s">
        <v>37</v>
      </c>
      <c r="H807" s="526" t="s">
        <v>37</v>
      </c>
      <c r="I807" s="918">
        <v>64.040000000000006</v>
      </c>
      <c r="J807" s="704">
        <f t="shared" si="207"/>
        <v>1.873828856964397</v>
      </c>
      <c r="K807" s="935">
        <v>0.3</v>
      </c>
      <c r="L807" s="641">
        <v>4</v>
      </c>
      <c r="M807" s="695">
        <f t="shared" si="208"/>
        <v>1.2</v>
      </c>
      <c r="N807" s="923" t="s">
        <v>164</v>
      </c>
      <c r="O807" s="798">
        <v>0.28999999999999998</v>
      </c>
      <c r="P807" s="917">
        <v>43441</v>
      </c>
      <c r="Q807" s="917">
        <v>43467</v>
      </c>
      <c r="R807" s="695">
        <f t="shared" si="209"/>
        <v>3.4482758620689689</v>
      </c>
      <c r="S807" s="761">
        <f>IF(INDEX(Historical!$D$7:$D$1439,MATCH(B807,Historical!$B$7:$B$1446,0))=0,"n/a",(INDEX(Historical!$C$7:$C$1439,MATCH(B807,Historical!$B$7:$B$1446,0))/INDEX(Historical!$D$7:$D$1439,MATCH(B807,Historical!$B$7:$B$1446,0))-1)*100)</f>
        <v>12.254901960784315</v>
      </c>
      <c r="T807" s="761">
        <f>IF(INDEX(Historical!$F$7:$F$1432,MATCH(B807,Historical!$B$7:$B$1446,0))=0,"n/a",((INDEX(Historical!$C$7:$C$1439,MATCH(B807,Historical!$B$7:$B$1446,0))/INDEX(Historical!$F$7:$F$1432,MATCH(B807,Historical!$B$7:$B$1446,0)))^(1/3)-1)*100)</f>
        <v>6.7970388013787186</v>
      </c>
      <c r="U807" s="761">
        <f>IF(INDEX(Historical!$H$7:$H$1432,MATCH(B807,Historical!$B$7:$B$1446,0))=0,"n/a",((INDEX(Historical!$C$7:$C$1439,MATCH(B807,Historical!$B$7:$B$1446,0))/INDEX(Historical!$H$7:$H$1432,MATCH(B807,Historical!$B$7:$B$1446,0)))^(1/5)-1)*100)</f>
        <v>5.8915747965536225</v>
      </c>
      <c r="V807" s="761">
        <f>IF(INDEX(Historical!$O$7:$O$1432,MATCH(B807,Historical!$B$7:$B$1446,0))=0,"n/a",((INDEX(Historical!$C$7:$C$1439,MATCH(B807,Historical!$B$7:$B$1446,0))/INDEX(Historical!$O$7:$O$1432,MATCH(B807,Historical!$B$7:$B$1446,0)))^(1/10)-1)*100)</f>
        <v>6.1564761435743742</v>
      </c>
      <c r="W807" s="762">
        <f t="shared" si="210"/>
        <v>0.95697192016292731</v>
      </c>
      <c r="X807" s="763">
        <f t="shared" si="211"/>
        <v>1.7328161166334182</v>
      </c>
      <c r="Y807" s="928"/>
      <c r="Z807" s="704">
        <f t="shared" si="212"/>
        <v>31.25</v>
      </c>
      <c r="AA807" s="937">
        <f t="shared" si="213"/>
        <v>16.677083333333336</v>
      </c>
      <c r="AB807" s="641">
        <v>12</v>
      </c>
      <c r="AC807" s="918">
        <v>3.84</v>
      </c>
      <c r="AD807" s="918">
        <v>1.62</v>
      </c>
      <c r="AE807" s="918">
        <v>4.4400000000000004</v>
      </c>
      <c r="AF807" s="918">
        <v>1.41</v>
      </c>
      <c r="AG807" s="918">
        <v>8.9</v>
      </c>
      <c r="AH807" s="918">
        <v>3</v>
      </c>
      <c r="AI807" s="918">
        <v>4.6500000000000004</v>
      </c>
      <c r="AJ807" s="918">
        <v>3.4000000000000004</v>
      </c>
      <c r="AK807" s="918">
        <v>10.299999999999999</v>
      </c>
      <c r="AL807" s="930">
        <v>3250</v>
      </c>
      <c r="AM807" s="924">
        <v>0.89999999999999991</v>
      </c>
      <c r="AN807" s="918">
        <v>0.04</v>
      </c>
      <c r="AO807" s="804">
        <f t="shared" si="214"/>
        <v>-8.9116796798153164</v>
      </c>
      <c r="AP807" s="805">
        <f t="shared" si="215"/>
        <v>7.7654036535180193</v>
      </c>
      <c r="AQ807" s="938">
        <f t="shared" si="216"/>
        <v>2.2299966850347852</v>
      </c>
      <c r="AR807" s="704">
        <f>INDEX(Historical!$C$7:$C$1439,MATCH(B807,Historical!$B$7:$B$1446,0))*IF(AH807="n/a",1.03,IF(AH807&lt;0,1.01,IF(AH807&gt;10,1.1,(1+AH807/100))))</f>
        <v>1.1793500000000001</v>
      </c>
      <c r="AS807" s="937">
        <f t="shared" si="217"/>
        <v>1.2341897750000002</v>
      </c>
      <c r="AT807" s="937">
        <f t="shared" ref="AT807:AV826" si="222">IF($AK807="n/a",1.03*AS807,IF($AK807&lt;0,1.01*AS807,IF($AK807&gt;10,1.1*AS807,(1+$AK807/100)*AS807)))</f>
        <v>1.3576087525000002</v>
      </c>
      <c r="AU807" s="937">
        <f t="shared" si="222"/>
        <v>1.4933696277500004</v>
      </c>
      <c r="AV807" s="937">
        <f t="shared" si="222"/>
        <v>1.6427065905250005</v>
      </c>
      <c r="AW807" s="704">
        <f t="shared" si="218"/>
        <v>6.9072247457750002</v>
      </c>
      <c r="AX807" s="812">
        <f t="shared" si="219"/>
        <v>10.785797541809805</v>
      </c>
      <c r="AY807" s="997">
        <v>0.84</v>
      </c>
      <c r="AZ807" s="924">
        <v>12.35</v>
      </c>
      <c r="BA807" s="924">
        <v>-22.040000000000003</v>
      </c>
      <c r="BB807" s="924">
        <v>-3.94</v>
      </c>
      <c r="BC807" s="924">
        <v>-7.68</v>
      </c>
      <c r="BE807" s="666">
        <v>1993</v>
      </c>
      <c r="BF807" s="948" t="e">
        <f>#VALUE!</f>
        <v>#VALUE!</v>
      </c>
      <c r="BG807" s="933">
        <v>0.89999999999999991</v>
      </c>
    </row>
    <row r="808" spans="1:59" ht="11.25" customHeight="1" x14ac:dyDescent="0.2">
      <c r="A808" s="537" t="s">
        <v>1754</v>
      </c>
      <c r="B808" s="927" t="s">
        <v>1755</v>
      </c>
      <c r="C808" s="994" t="s">
        <v>108</v>
      </c>
      <c r="D808" s="994" t="s">
        <v>4376</v>
      </c>
      <c r="E808" s="794">
        <v>8</v>
      </c>
      <c r="F808" s="526">
        <v>535</v>
      </c>
      <c r="G808" s="526" t="s">
        <v>37</v>
      </c>
      <c r="H808" s="526" t="s">
        <v>37</v>
      </c>
      <c r="I808" s="926">
        <v>16.5</v>
      </c>
      <c r="J808" s="704">
        <f t="shared" si="207"/>
        <v>5.0909090909090899</v>
      </c>
      <c r="K808" s="929">
        <v>0.21</v>
      </c>
      <c r="L808" s="641">
        <v>4</v>
      </c>
      <c r="M808" s="695">
        <f t="shared" si="208"/>
        <v>0.84</v>
      </c>
      <c r="N808" s="923" t="s">
        <v>241</v>
      </c>
      <c r="O808" s="797">
        <v>0.2</v>
      </c>
      <c r="P808" s="917">
        <v>43370</v>
      </c>
      <c r="Q808" s="917">
        <v>43388</v>
      </c>
      <c r="R808" s="695">
        <f t="shared" si="209"/>
        <v>4.9999999999999902</v>
      </c>
      <c r="S808" s="761">
        <f>IF(INDEX(Historical!$D$7:$D$1439,MATCH(B808,Historical!$B$7:$B$1446,0))=0,"n/a",(INDEX(Historical!$C$7:$C$1439,MATCH(B808,Historical!$B$7:$B$1446,0))/INDEX(Historical!$D$7:$D$1439,MATCH(B808,Historical!$B$7:$B$1446,0))-1)*100)</f>
        <v>19.696969696969724</v>
      </c>
      <c r="T808" s="761">
        <f>IF(INDEX(Historical!$F$7:$F$1432,MATCH(B808,Historical!$B$7:$B$1446,0))=0,"n/a",((INDEX(Historical!$C$7:$C$1439,MATCH(B808,Historical!$B$7:$B$1446,0))/INDEX(Historical!$F$7:$F$1432,MATCH(B808,Historical!$B$7:$B$1446,0)))^(1/3)-1)*100)</f>
        <v>9.0014860278597286</v>
      </c>
      <c r="U808" s="761">
        <f>IF(INDEX(Historical!$H$7:$H$1432,MATCH(B808,Historical!$B$7:$B$1446,0))=0,"n/a",((INDEX(Historical!$C$7:$C$1439,MATCH(B808,Historical!$B$7:$B$1446,0))/INDEX(Historical!$H$7:$H$1432,MATCH(B808,Historical!$B$7:$B$1446,0)))^(1/5)-1)*100)</f>
        <v>7.9062664641615266</v>
      </c>
      <c r="V808" s="761">
        <f>IF(INDEX(Historical!$O$7:$O$1432,MATCH(B808,Historical!$B$7:$B$1446,0))=0,"n/a",((INDEX(Historical!$C$7:$C$1439,MATCH(B808,Historical!$B$7:$B$1446,0))/INDEX(Historical!$O$7:$O$1432,MATCH(B808,Historical!$B$7:$B$1446,0)))^(1/10)-1)*100)</f>
        <v>0.3878954965675252</v>
      </c>
      <c r="W808" s="762">
        <f t="shared" si="210"/>
        <v>20.382465210665824</v>
      </c>
      <c r="X808" s="763">
        <f t="shared" si="211"/>
        <v>0.752977758491574</v>
      </c>
      <c r="Y808" s="718"/>
      <c r="Z808" s="704">
        <f t="shared" si="212"/>
        <v>58.74125874125874</v>
      </c>
      <c r="AA808" s="937">
        <f t="shared" si="213"/>
        <v>11.538461538461538</v>
      </c>
      <c r="AB808" s="641">
        <v>12</v>
      </c>
      <c r="AC808" s="918">
        <v>1.43</v>
      </c>
      <c r="AD808" s="918">
        <v>1.1499999999999999</v>
      </c>
      <c r="AE808" s="918">
        <v>3.52</v>
      </c>
      <c r="AF808" s="918">
        <v>0.9</v>
      </c>
      <c r="AG808" s="918">
        <v>7.9</v>
      </c>
      <c r="AH808" s="918">
        <v>42.4</v>
      </c>
      <c r="AI808" s="918">
        <v>8.3699999999999992</v>
      </c>
      <c r="AJ808" s="918">
        <v>10.5</v>
      </c>
      <c r="AK808" s="918">
        <v>10</v>
      </c>
      <c r="AL808" s="930">
        <v>3760</v>
      </c>
      <c r="AM808" s="924">
        <v>0.70000000000000007</v>
      </c>
      <c r="AN808" s="918">
        <v>0.28000000000000003</v>
      </c>
      <c r="AO808" s="804">
        <f t="shared" si="214"/>
        <v>1.4587140166090773</v>
      </c>
      <c r="AP808" s="805">
        <f t="shared" si="215"/>
        <v>12.997175555070616</v>
      </c>
      <c r="AQ808" s="938">
        <f t="shared" si="216"/>
        <v>-32.063377951324249</v>
      </c>
      <c r="AR808" s="704">
        <f>INDEX(Historical!$C$7:$C$1439,MATCH(B808,Historical!$B$7:$B$1446,0))*IF(AH808="n/a",1.03,IF(AH808&lt;0,1.01,IF(AH808&gt;10,1.1,(1+AH808/100))))</f>
        <v>0.86900000000000011</v>
      </c>
      <c r="AS808" s="937">
        <f t="shared" si="217"/>
        <v>0.94173530000000005</v>
      </c>
      <c r="AT808" s="937">
        <f t="shared" si="222"/>
        <v>1.0359088300000001</v>
      </c>
      <c r="AU808" s="937">
        <f t="shared" si="222"/>
        <v>1.1394997130000002</v>
      </c>
      <c r="AV808" s="937">
        <f t="shared" si="222"/>
        <v>1.2534496843000003</v>
      </c>
      <c r="AW808" s="704">
        <f t="shared" si="218"/>
        <v>5.2395935273000012</v>
      </c>
      <c r="AX808" s="812">
        <f t="shared" si="219"/>
        <v>31.755112286666677</v>
      </c>
      <c r="AY808" s="997">
        <v>1.0900000000000001</v>
      </c>
      <c r="AZ808" s="924">
        <v>9.379999999999999</v>
      </c>
      <c r="BA808" s="924">
        <v>-33.71</v>
      </c>
      <c r="BB808" s="924">
        <v>-6.7</v>
      </c>
      <c r="BC808" s="924">
        <v>-16.43</v>
      </c>
      <c r="BE808" s="666">
        <v>2011</v>
      </c>
      <c r="BF808" s="948" t="e">
        <f>#VALUE!</f>
        <v>#VALUE!</v>
      </c>
      <c r="BG808" s="933">
        <v>1.2</v>
      </c>
    </row>
    <row r="809" spans="1:59" ht="11.25" customHeight="1" x14ac:dyDescent="0.2">
      <c r="A809" s="630" t="s">
        <v>1758</v>
      </c>
      <c r="B809" s="927" t="s">
        <v>1759</v>
      </c>
      <c r="C809" s="994" t="s">
        <v>108</v>
      </c>
      <c r="D809" s="994" t="s">
        <v>4376</v>
      </c>
      <c r="E809" s="794">
        <v>7</v>
      </c>
      <c r="F809" s="526">
        <v>649</v>
      </c>
      <c r="G809" s="526" t="s">
        <v>106</v>
      </c>
      <c r="H809" s="526" t="s">
        <v>106</v>
      </c>
      <c r="I809" s="926">
        <v>45.23</v>
      </c>
      <c r="J809" s="704">
        <f t="shared" si="207"/>
        <v>2.7415432235242099</v>
      </c>
      <c r="K809" s="929">
        <v>0.31</v>
      </c>
      <c r="L809" s="641">
        <v>4</v>
      </c>
      <c r="M809" s="695">
        <f t="shared" si="208"/>
        <v>1.24</v>
      </c>
      <c r="N809" s="923" t="s">
        <v>122</v>
      </c>
      <c r="O809" s="797">
        <v>0.3</v>
      </c>
      <c r="P809" s="917">
        <v>43490</v>
      </c>
      <c r="Q809" s="917">
        <v>43503</v>
      </c>
      <c r="R809" s="695">
        <f t="shared" si="209"/>
        <v>3.3333333333333366</v>
      </c>
      <c r="S809" s="761">
        <f>IF(INDEX(Historical!$D$7:$D$1439,MATCH(B809,Historical!$B$7:$B$1446,0))=0,"n/a",(INDEX(Historical!$C$7:$C$1439,MATCH(B809,Historical!$B$7:$B$1446,0))/INDEX(Historical!$D$7:$D$1439,MATCH(B809,Historical!$B$7:$B$1446,0))-1)*100)</f>
        <v>3.4482758620689724</v>
      </c>
      <c r="T809" s="761">
        <f>IF(INDEX(Historical!$F$7:$F$1432,MATCH(B809,Historical!$B$7:$B$1446,0))=0,"n/a",((INDEX(Historical!$C$7:$C$1439,MATCH(B809,Historical!$B$7:$B$1446,0))/INDEX(Historical!$F$7:$F$1432,MATCH(B809,Historical!$B$7:$B$1446,0)))^(1/3)-1)*100)</f>
        <v>3.5744168651286268</v>
      </c>
      <c r="U809" s="761">
        <f>IF(INDEX(Historical!$H$7:$H$1432,MATCH(B809,Historical!$B$7:$B$1446,0))=0,"n/a",((INDEX(Historical!$C$7:$C$1439,MATCH(B809,Historical!$B$7:$B$1446,0))/INDEX(Historical!$H$7:$H$1432,MATCH(B809,Historical!$B$7:$B$1446,0)))^(1/5)-1)*100)</f>
        <v>3.5075369861429451</v>
      </c>
      <c r="V809" s="761">
        <f>IF(INDEX(Historical!$O$7:$O$1432,MATCH(B809,Historical!$B$7:$B$1446,0))=0,"n/a",((INDEX(Historical!$C$7:$C$1439,MATCH(B809,Historical!$B$7:$B$1446,0))/INDEX(Historical!$O$7:$O$1432,MATCH(B809,Historical!$B$7:$B$1446,0)))^(1/10)-1)*100)</f>
        <v>0.69231420593451887</v>
      </c>
      <c r="W809" s="762">
        <f t="shared" si="210"/>
        <v>5.0663946457783622</v>
      </c>
      <c r="X809" s="763" t="str">
        <f t="shared" si="211"/>
        <v>n/a</v>
      </c>
      <c r="Y809" s="718"/>
      <c r="Z809" s="704">
        <f t="shared" si="212"/>
        <v>77.987421383647799</v>
      </c>
      <c r="AA809" s="937">
        <f t="shared" si="213"/>
        <v>28.446540880503143</v>
      </c>
      <c r="AB809" s="641">
        <v>12</v>
      </c>
      <c r="AC809" s="918">
        <v>1.59</v>
      </c>
      <c r="AD809" s="918" t="s">
        <v>137</v>
      </c>
      <c r="AE809" s="918">
        <v>6.39</v>
      </c>
      <c r="AF809" s="918">
        <v>3.13</v>
      </c>
      <c r="AG809" s="918">
        <v>11.600000000000001</v>
      </c>
      <c r="AH809" s="918">
        <v>-20.200000000000003</v>
      </c>
      <c r="AI809" s="918" t="s">
        <v>137</v>
      </c>
      <c r="AJ809" s="918">
        <v>-0.1</v>
      </c>
      <c r="AK809" s="918" t="s">
        <v>137</v>
      </c>
      <c r="AL809" s="930">
        <v>205.8</v>
      </c>
      <c r="AM809" s="924">
        <v>0.5</v>
      </c>
      <c r="AN809" s="918">
        <v>0.43</v>
      </c>
      <c r="AO809" s="804">
        <f t="shared" si="214"/>
        <v>-22.197460670835987</v>
      </c>
      <c r="AP809" s="805">
        <f t="shared" si="215"/>
        <v>6.2490802096671549</v>
      </c>
      <c r="AQ809" s="938">
        <f t="shared" si="216"/>
        <v>98.927874093964945</v>
      </c>
      <c r="AR809" s="704">
        <f>INDEX(Historical!$C$7:$C$1439,MATCH(B809,Historical!$B$7:$B$1446,0))*IF(AH809="n/a",1.03,IF(AH809&lt;0,1.01,IF(AH809&gt;10,1.1,(1+AH809/100))))</f>
        <v>1.212</v>
      </c>
      <c r="AS809" s="937">
        <f t="shared" si="217"/>
        <v>1.2483599999999999</v>
      </c>
      <c r="AT809" s="937">
        <f t="shared" si="222"/>
        <v>1.2858107999999999</v>
      </c>
      <c r="AU809" s="937">
        <f t="shared" si="222"/>
        <v>1.324385124</v>
      </c>
      <c r="AV809" s="937">
        <f t="shared" si="222"/>
        <v>1.36411667772</v>
      </c>
      <c r="AW809" s="704">
        <f t="shared" si="218"/>
        <v>6.43467260172</v>
      </c>
      <c r="AX809" s="812">
        <f t="shared" si="219"/>
        <v>14.226558924872872</v>
      </c>
      <c r="AY809" s="997">
        <v>0.25</v>
      </c>
      <c r="AZ809" s="924">
        <v>9.25</v>
      </c>
      <c r="BA809" s="924">
        <v>-16.239999999999998</v>
      </c>
      <c r="BB809" s="924">
        <v>-2.86</v>
      </c>
      <c r="BC809" s="924">
        <v>-7.95</v>
      </c>
      <c r="BE809" s="666">
        <v>2013</v>
      </c>
      <c r="BF809" s="948" t="e">
        <f>#VALUE!</f>
        <v>#VALUE!</v>
      </c>
      <c r="BG809" s="933">
        <v>0.89999999999999991</v>
      </c>
    </row>
    <row r="810" spans="1:59" ht="11.25" customHeight="1" x14ac:dyDescent="0.2">
      <c r="A810" s="537" t="s">
        <v>1766</v>
      </c>
      <c r="B810" s="927" t="s">
        <v>1767</v>
      </c>
      <c r="C810" s="994" t="s">
        <v>154</v>
      </c>
      <c r="D810" s="994" t="s">
        <v>4358</v>
      </c>
      <c r="E810" s="794">
        <v>9</v>
      </c>
      <c r="F810" s="526">
        <v>376</v>
      </c>
      <c r="G810" s="526" t="s">
        <v>106</v>
      </c>
      <c r="H810" s="526" t="s">
        <v>106</v>
      </c>
      <c r="I810" s="926">
        <v>247.26</v>
      </c>
      <c r="J810" s="704">
        <f t="shared" si="207"/>
        <v>1.4559572919194372</v>
      </c>
      <c r="K810" s="929">
        <v>0.9</v>
      </c>
      <c r="L810" s="641">
        <v>4</v>
      </c>
      <c r="M810" s="695">
        <f t="shared" si="208"/>
        <v>3.6</v>
      </c>
      <c r="N810" s="923" t="s">
        <v>196</v>
      </c>
      <c r="O810" s="797">
        <v>0.75</v>
      </c>
      <c r="P810" s="917">
        <v>43266</v>
      </c>
      <c r="Q810" s="917">
        <v>43277</v>
      </c>
      <c r="R810" s="695">
        <f t="shared" si="209"/>
        <v>20.000000000000004</v>
      </c>
      <c r="S810" s="761">
        <f>IF(INDEX(Historical!$D$7:$D$1439,MATCH(B810,Historical!$B$7:$B$1446,0))=0,"n/a",(INDEX(Historical!$C$7:$C$1439,MATCH(B810,Historical!$B$7:$B$1446,0))/INDEX(Historical!$D$7:$D$1439,MATCH(B810,Historical!$B$7:$B$1446,0))-1)*100)</f>
        <v>19.999999999999996</v>
      </c>
      <c r="T810" s="761">
        <f>IF(INDEX(Historical!$F$7:$F$1432,MATCH(B810,Historical!$B$7:$B$1446,0))=0,"n/a",((INDEX(Historical!$C$7:$C$1439,MATCH(B810,Historical!$B$7:$B$1446,0))/INDEX(Historical!$F$7:$F$1432,MATCH(B810,Historical!$B$7:$B$1446,0)))^(1/3)-1)*100)</f>
        <v>22.538513504568325</v>
      </c>
      <c r="U810" s="761">
        <f>IF(INDEX(Historical!$H$7:$H$1432,MATCH(B810,Historical!$B$7:$B$1446,0))=0,"n/a",((INDEX(Historical!$C$7:$C$1439,MATCH(B810,Historical!$B$7:$B$1446,0))/INDEX(Historical!$H$7:$H$1432,MATCH(B810,Historical!$B$7:$B$1446,0)))^(1/5)-1)*100)</f>
        <v>26.800042209031204</v>
      </c>
      <c r="V810" s="761">
        <f>IF(INDEX(Historical!$O$7:$O$1432,MATCH(B810,Historical!$B$7:$B$1446,0))=0,"n/a",((INDEX(Historical!$C$7:$C$1439,MATCH(B810,Historical!$B$7:$B$1446,0))/INDEX(Historical!$O$7:$O$1432,MATCH(B810,Historical!$B$7:$B$1446,0)))^(1/10)-1)*100)</f>
        <v>60.719948299235085</v>
      </c>
      <c r="W810" s="762">
        <f t="shared" si="210"/>
        <v>0.44137129493189664</v>
      </c>
      <c r="X810" s="763">
        <f t="shared" si="211"/>
        <v>1.5491353878052723</v>
      </c>
      <c r="Y810" s="927"/>
      <c r="Z810" s="704">
        <f t="shared" si="212"/>
        <v>29.532403609515999</v>
      </c>
      <c r="AA810" s="937">
        <f t="shared" si="213"/>
        <v>20.283839212469235</v>
      </c>
      <c r="AB810" s="641">
        <v>12</v>
      </c>
      <c r="AC810" s="918">
        <v>12.19</v>
      </c>
      <c r="AD810" s="918">
        <v>1.35</v>
      </c>
      <c r="AE810" s="918">
        <v>1.07</v>
      </c>
      <c r="AF810" s="918">
        <v>4.6100000000000003</v>
      </c>
      <c r="AG810" s="918">
        <v>24.3</v>
      </c>
      <c r="AH810" s="918">
        <v>28.299999999999997</v>
      </c>
      <c r="AI810" s="918">
        <v>13.44</v>
      </c>
      <c r="AJ810" s="918">
        <v>17.299999999999997</v>
      </c>
      <c r="AK810" s="918">
        <v>15.07</v>
      </c>
      <c r="AL810" s="930">
        <v>241990</v>
      </c>
      <c r="AM810" s="924">
        <v>0.4</v>
      </c>
      <c r="AN810" s="918">
        <v>0.71</v>
      </c>
      <c r="AO810" s="804">
        <f t="shared" si="214"/>
        <v>7.9721602884814047</v>
      </c>
      <c r="AP810" s="805">
        <f t="shared" si="215"/>
        <v>28.25599950095064</v>
      </c>
      <c r="AQ810" s="938">
        <f t="shared" si="216"/>
        <v>103.86106245783422</v>
      </c>
      <c r="AR810" s="704">
        <f>INDEX(Historical!$C$7:$C$1439,MATCH(B810,Historical!$B$7:$B$1446,0))*IF(AH810="n/a",1.03,IF(AH810&lt;0,1.01,IF(AH810&gt;10,1.1,(1+AH810/100))))</f>
        <v>3.7950000000000004</v>
      </c>
      <c r="AS810" s="937">
        <f t="shared" si="217"/>
        <v>4.174500000000001</v>
      </c>
      <c r="AT810" s="937">
        <f t="shared" si="222"/>
        <v>4.5919500000000015</v>
      </c>
      <c r="AU810" s="937">
        <f t="shared" si="222"/>
        <v>5.0511450000000018</v>
      </c>
      <c r="AV810" s="937">
        <f t="shared" si="222"/>
        <v>5.5562595000000021</v>
      </c>
      <c r="AW810" s="704">
        <f t="shared" si="218"/>
        <v>23.168854500000009</v>
      </c>
      <c r="AX810" s="812">
        <f t="shared" si="219"/>
        <v>9.3702396263043006</v>
      </c>
      <c r="AY810" s="997">
        <v>0.8</v>
      </c>
      <c r="AZ810" s="924">
        <v>15.540000000000001</v>
      </c>
      <c r="BA810" s="924">
        <v>-14.13</v>
      </c>
      <c r="BB810" s="924">
        <v>-3.9</v>
      </c>
      <c r="BC810" s="924">
        <v>-4.6500000000000004</v>
      </c>
      <c r="BE810" s="666">
        <v>2010</v>
      </c>
      <c r="BF810" s="948" t="e">
        <f>#VALUE!</f>
        <v>#VALUE!</v>
      </c>
      <c r="BG810" s="933">
        <v>7.8</v>
      </c>
    </row>
    <row r="811" spans="1:59" s="840" customFormat="1" ht="11.25" customHeight="1" x14ac:dyDescent="0.2">
      <c r="A811" s="699" t="s">
        <v>1770</v>
      </c>
      <c r="B811" s="848" t="s">
        <v>1771</v>
      </c>
      <c r="C811" s="994" t="s">
        <v>108</v>
      </c>
      <c r="D811" s="994" t="s">
        <v>118</v>
      </c>
      <c r="E811" s="820">
        <v>10</v>
      </c>
      <c r="F811" s="526">
        <v>319</v>
      </c>
      <c r="G811" s="1151" t="s">
        <v>115</v>
      </c>
      <c r="H811" s="1151" t="s">
        <v>115</v>
      </c>
      <c r="I811" s="821">
        <v>33.83</v>
      </c>
      <c r="J811" s="822">
        <f t="shared" si="207"/>
        <v>3.0741945019213719</v>
      </c>
      <c r="K811" s="823">
        <v>0.26</v>
      </c>
      <c r="L811" s="824">
        <v>4</v>
      </c>
      <c r="M811" s="825">
        <f t="shared" si="208"/>
        <v>1.04</v>
      </c>
      <c r="N811" s="826" t="s">
        <v>238</v>
      </c>
      <c r="O811" s="827">
        <v>0.23</v>
      </c>
      <c r="P811" s="828">
        <v>43308</v>
      </c>
      <c r="Q811" s="828">
        <v>43329</v>
      </c>
      <c r="R811" s="825">
        <f t="shared" si="209"/>
        <v>13.043478260869565</v>
      </c>
      <c r="S811" s="761">
        <f>IF(INDEX(Historical!$D$7:$D$1439,MATCH(B811,Historical!$B$7:$B$1446,0))=0,"n/a",(INDEX(Historical!$C$7:$C$1439,MATCH(B811,Historical!$B$7:$B$1446,0))/INDEX(Historical!$D$7:$D$1439,MATCH(B811,Historical!$B$7:$B$1446,0))-1)*100)</f>
        <v>13.953488372093004</v>
      </c>
      <c r="T811" s="761">
        <f>IF(INDEX(Historical!$F$7:$F$1432,MATCH(B811,Historical!$B$7:$B$1446,0))=0,"n/a",((INDEX(Historical!$C$7:$C$1439,MATCH(B811,Historical!$B$7:$B$1446,0))/INDEX(Historical!$F$7:$F$1432,MATCH(B811,Historical!$B$7:$B$1446,0)))^(1/3)-1)*100)</f>
        <v>11.868894208139679</v>
      </c>
      <c r="U811" s="761">
        <f>IF(INDEX(Historical!$H$7:$H$1432,MATCH(B811,Historical!$B$7:$B$1446,0))=0,"n/a",((INDEX(Historical!$C$7:$C$1439,MATCH(B811,Historical!$B$7:$B$1446,0))/INDEX(Historical!$H$7:$H$1432,MATCH(B811,Historical!$B$7:$B$1446,0)))^(1/5)-1)*100)</f>
        <v>12.246466207113937</v>
      </c>
      <c r="V811" s="761">
        <f>IF(INDEX(Historical!$O$7:$O$1432,MATCH(B811,Historical!$B$7:$B$1446,0))=0,"n/a",((INDEX(Historical!$C$7:$C$1439,MATCH(B811,Historical!$B$7:$B$1446,0))/INDEX(Historical!$O$7:$O$1432,MATCH(B811,Historical!$B$7:$B$1446,0)))^(1/10)-1)*100)</f>
        <v>12.566841929221884</v>
      </c>
      <c r="W811" s="829">
        <f t="shared" si="210"/>
        <v>0.97450626625906922</v>
      </c>
      <c r="X811" s="830" t="str">
        <f t="shared" si="211"/>
        <v>n/a</v>
      </c>
      <c r="Y811" s="845"/>
      <c r="Z811" s="822">
        <f t="shared" si="212"/>
        <v>43.881856540084385</v>
      </c>
      <c r="AA811" s="832">
        <f t="shared" si="213"/>
        <v>14.274261603375527</v>
      </c>
      <c r="AB811" s="824">
        <v>12</v>
      </c>
      <c r="AC811" s="833">
        <v>2.37</v>
      </c>
      <c r="AD811" s="833">
        <v>1.77</v>
      </c>
      <c r="AE811" s="833">
        <v>0.65</v>
      </c>
      <c r="AF811" s="833">
        <v>0.85</v>
      </c>
      <c r="AG811" s="833">
        <v>5.8000000000000007</v>
      </c>
      <c r="AH811" s="833">
        <v>-43.8</v>
      </c>
      <c r="AI811" s="833">
        <v>7.0499999999999989</v>
      </c>
      <c r="AJ811" s="833">
        <v>-5.7</v>
      </c>
      <c r="AK811" s="833">
        <v>8.08</v>
      </c>
      <c r="AL811" s="834">
        <v>7530</v>
      </c>
      <c r="AM811" s="835">
        <v>0.5</v>
      </c>
      <c r="AN811" s="833">
        <v>0.34</v>
      </c>
      <c r="AO811" s="836">
        <f t="shared" si="214"/>
        <v>1.0463991056597823</v>
      </c>
      <c r="AP811" s="837">
        <f t="shared" si="215"/>
        <v>15.320660709035309</v>
      </c>
      <c r="AQ811" s="838">
        <f t="shared" si="216"/>
        <v>-26.566364464627888</v>
      </c>
      <c r="AR811" s="704">
        <f>INDEX(Historical!$C$7:$C$1439,MATCH(B811,Historical!$B$7:$B$1446,0))*IF(AH811="n/a",1.03,IF(AH811&lt;0,1.01,IF(AH811&gt;10,1.1,(1+AH811/100))))</f>
        <v>0.98980000000000001</v>
      </c>
      <c r="AS811" s="832">
        <f t="shared" si="217"/>
        <v>1.0595809</v>
      </c>
      <c r="AT811" s="832">
        <f t="shared" si="222"/>
        <v>1.1451950367200001</v>
      </c>
      <c r="AU811" s="832">
        <f t="shared" si="222"/>
        <v>1.2377267956869762</v>
      </c>
      <c r="AV811" s="832">
        <f t="shared" si="222"/>
        <v>1.3377351207784838</v>
      </c>
      <c r="AW811" s="822">
        <f t="shared" si="218"/>
        <v>5.7700378531854595</v>
      </c>
      <c r="AX811" s="839">
        <f t="shared" si="219"/>
        <v>17.055979465520128</v>
      </c>
      <c r="AY811" s="998">
        <v>1.44</v>
      </c>
      <c r="AZ811" s="835">
        <v>26.400000000000002</v>
      </c>
      <c r="BA811" s="835">
        <v>-31.419999999999998</v>
      </c>
      <c r="BB811" s="835">
        <v>-4.62</v>
      </c>
      <c r="BC811" s="835">
        <v>-5.75</v>
      </c>
      <c r="BD811" s="964"/>
      <c r="BE811" s="666">
        <v>2009</v>
      </c>
      <c r="BF811" s="948" t="e">
        <f>#VALUE!</f>
        <v>#VALUE!</v>
      </c>
      <c r="BG811" s="895">
        <v>0.8</v>
      </c>
    </row>
    <row r="812" spans="1:59" ht="11.25" customHeight="1" x14ac:dyDescent="0.2">
      <c r="A812" s="611" t="s">
        <v>837</v>
      </c>
      <c r="B812" s="927" t="s">
        <v>838</v>
      </c>
      <c r="C812" s="994" t="s">
        <v>112</v>
      </c>
      <c r="D812" s="994" t="s">
        <v>4394</v>
      </c>
      <c r="E812" s="794">
        <v>13</v>
      </c>
      <c r="F812" s="526">
        <v>293</v>
      </c>
      <c r="G812" s="526" t="s">
        <v>37</v>
      </c>
      <c r="H812" s="526" t="s">
        <v>37</v>
      </c>
      <c r="I812" s="926">
        <v>167.2</v>
      </c>
      <c r="J812" s="704">
        <f t="shared" si="207"/>
        <v>2.1052631578947372</v>
      </c>
      <c r="K812" s="929">
        <v>0.88</v>
      </c>
      <c r="L812" s="641">
        <v>4</v>
      </c>
      <c r="M812" s="695">
        <f t="shared" si="208"/>
        <v>3.52</v>
      </c>
      <c r="N812" s="923" t="s">
        <v>320</v>
      </c>
      <c r="O812" s="797">
        <v>0.8</v>
      </c>
      <c r="P812" s="917">
        <v>43523</v>
      </c>
      <c r="Q812" s="917">
        <v>43553</v>
      </c>
      <c r="R812" s="695">
        <f t="shared" si="209"/>
        <v>9.9999999999999947</v>
      </c>
      <c r="S812" s="761">
        <f>IF(INDEX(Historical!$D$7:$D$1439,MATCH(B812,Historical!$B$7:$B$1446,0))=0,"n/a",(INDEX(Historical!$C$7:$C$1439,MATCH(B812,Historical!$B$7:$B$1446,0))/INDEX(Historical!$D$7:$D$1439,MATCH(B812,Historical!$B$7:$B$1446,0))-1)*100)</f>
        <v>23.387096774193552</v>
      </c>
      <c r="T812" s="761">
        <f>IF(INDEX(Historical!$F$7:$F$1432,MATCH(B812,Historical!$B$7:$B$1446,0))=0,"n/a",((INDEX(Historical!$C$7:$C$1439,MATCH(B812,Historical!$B$7:$B$1446,0))/INDEX(Historical!$F$7:$F$1432,MATCH(B812,Historical!$B$7:$B$1446,0)))^(1/3)-1)*100)</f>
        <v>11.626227731962246</v>
      </c>
      <c r="U812" s="761">
        <f>IF(INDEX(Historical!$H$7:$H$1432,MATCH(B812,Historical!$B$7:$B$1446,0))=0,"n/a",((INDEX(Historical!$C$7:$C$1439,MATCH(B812,Historical!$B$7:$B$1446,0))/INDEX(Historical!$H$7:$H$1432,MATCH(B812,Historical!$B$7:$B$1446,0)))^(1/5)-1)*100)</f>
        <v>15.635702258853957</v>
      </c>
      <c r="V812" s="761">
        <f>IF(INDEX(Historical!$O$7:$O$1432,MATCH(B812,Historical!$B$7:$B$1446,0))=0,"n/a",((INDEX(Historical!$C$7:$C$1439,MATCH(B812,Historical!$B$7:$B$1446,0))/INDEX(Historical!$O$7:$O$1432,MATCH(B812,Historical!$B$7:$B$1446,0)))^(1/10)-1)*100)</f>
        <v>20.733237729811304</v>
      </c>
      <c r="W812" s="762">
        <f t="shared" si="210"/>
        <v>0.75413702686542528</v>
      </c>
      <c r="X812" s="763">
        <f t="shared" si="211"/>
        <v>1.4344680971425647</v>
      </c>
      <c r="Y812" s="928"/>
      <c r="Z812" s="704">
        <f t="shared" si="212"/>
        <v>44.388398486759144</v>
      </c>
      <c r="AA812" s="937">
        <f t="shared" si="213"/>
        <v>21.08448928121059</v>
      </c>
      <c r="AB812" s="641">
        <v>12</v>
      </c>
      <c r="AC812" s="918">
        <v>7.93</v>
      </c>
      <c r="AD812" s="918">
        <v>1.25</v>
      </c>
      <c r="AE812" s="918">
        <v>5.36</v>
      </c>
      <c r="AF812" s="918">
        <v>5.97</v>
      </c>
      <c r="AG812" s="918">
        <v>28.000000000000004</v>
      </c>
      <c r="AH812" s="918">
        <v>30.7</v>
      </c>
      <c r="AI812" s="918">
        <v>13.41</v>
      </c>
      <c r="AJ812" s="918">
        <v>10.9</v>
      </c>
      <c r="AK812" s="918">
        <v>16.919999999999998</v>
      </c>
      <c r="AL812" s="930">
        <v>122360</v>
      </c>
      <c r="AM812" s="924">
        <v>0.1</v>
      </c>
      <c r="AN812" s="918">
        <v>1.1000000000000001</v>
      </c>
      <c r="AO812" s="804">
        <f t="shared" si="214"/>
        <v>-3.343523864461897</v>
      </c>
      <c r="AP812" s="805">
        <f t="shared" si="215"/>
        <v>17.740965416748693</v>
      </c>
      <c r="AQ812" s="938">
        <f t="shared" si="216"/>
        <v>136.5252168927141</v>
      </c>
      <c r="AR812" s="704">
        <f>INDEX(Historical!$C$7:$C$1439,MATCH(B812,Historical!$B$7:$B$1446,0))*IF(AH812="n/a",1.03,IF(AH812&lt;0,1.01,IF(AH812&gt;10,1.1,(1+AH812/100))))</f>
        <v>3.3660000000000005</v>
      </c>
      <c r="AS812" s="937">
        <f t="shared" si="217"/>
        <v>3.7026000000000008</v>
      </c>
      <c r="AT812" s="937">
        <f t="shared" si="222"/>
        <v>4.0728600000000013</v>
      </c>
      <c r="AU812" s="937">
        <f t="shared" si="222"/>
        <v>4.4801460000000022</v>
      </c>
      <c r="AV812" s="937">
        <f t="shared" si="222"/>
        <v>4.9281606000000027</v>
      </c>
      <c r="AW812" s="704">
        <f t="shared" si="218"/>
        <v>20.549766600000005</v>
      </c>
      <c r="AX812" s="812">
        <f t="shared" si="219"/>
        <v>12.290530263157899</v>
      </c>
      <c r="AY812" s="997">
        <v>1.08</v>
      </c>
      <c r="AZ812" s="924">
        <v>32.31</v>
      </c>
      <c r="BA812" s="924">
        <v>-3.04</v>
      </c>
      <c r="BB812" s="924">
        <v>2.1</v>
      </c>
      <c r="BC812" s="924">
        <v>9.73</v>
      </c>
      <c r="BE812" s="666">
        <v>2007</v>
      </c>
      <c r="BF812" s="948" t="e">
        <f>#VALUE!</f>
        <v>#VALUE!</v>
      </c>
      <c r="BG812" s="933">
        <v>10.199999999999999</v>
      </c>
    </row>
    <row r="813" spans="1:59" ht="11.25" customHeight="1" x14ac:dyDescent="0.2">
      <c r="A813" s="611" t="s">
        <v>3933</v>
      </c>
      <c r="B813" s="927" t="s">
        <v>3934</v>
      </c>
      <c r="C813" s="994" t="s">
        <v>108</v>
      </c>
      <c r="D813" s="994" t="s">
        <v>4376</v>
      </c>
      <c r="E813" s="794">
        <v>6</v>
      </c>
      <c r="F813" s="526">
        <v>727</v>
      </c>
      <c r="G813" s="526" t="s">
        <v>106</v>
      </c>
      <c r="H813" s="526" t="s">
        <v>106</v>
      </c>
      <c r="I813" s="926">
        <v>18.88</v>
      </c>
      <c r="J813" s="704">
        <f t="shared" si="207"/>
        <v>1.4830508474576274</v>
      </c>
      <c r="K813" s="929">
        <v>7.0000000000000007E-2</v>
      </c>
      <c r="L813" s="641">
        <v>4</v>
      </c>
      <c r="M813" s="695">
        <f t="shared" si="208"/>
        <v>0.28000000000000003</v>
      </c>
      <c r="N813" s="923" t="s">
        <v>152</v>
      </c>
      <c r="O813" s="797">
        <v>0.06</v>
      </c>
      <c r="P813" s="917">
        <v>43265</v>
      </c>
      <c r="Q813" s="917">
        <v>43280</v>
      </c>
      <c r="R813" s="695">
        <f t="shared" si="209"/>
        <v>16.666666666666682</v>
      </c>
      <c r="S813" s="761">
        <f>IF(INDEX(Historical!$D$7:$D$1439,MATCH(B813,Historical!$B$7:$B$1446,0))=0,"n/a",(INDEX(Historical!$C$7:$C$1439,MATCH(B813,Historical!$B$7:$B$1446,0))/INDEX(Historical!$D$7:$D$1439,MATCH(B813,Historical!$B$7:$B$1446,0))-1)*100)</f>
        <v>17.391304347826097</v>
      </c>
      <c r="T813" s="761">
        <f>IF(INDEX(Historical!$F$7:$F$1432,MATCH(B813,Historical!$B$7:$B$1446,0))=0,"n/a",((INDEX(Historical!$C$7:$C$1439,MATCH(B813,Historical!$B$7:$B$1446,0))/INDEX(Historical!$F$7:$F$1432,MATCH(B813,Historical!$B$7:$B$1446,0)))^(1/3)-1)*100)</f>
        <v>24.473980004936525</v>
      </c>
      <c r="U813" s="761">
        <f>IF(INDEX(Historical!$H$7:$H$1432,MATCH(B813,Historical!$B$7:$B$1446,0))=0,"n/a",((INDEX(Historical!$C$7:$C$1439,MATCH(B813,Historical!$B$7:$B$1446,0))/INDEX(Historical!$H$7:$H$1432,MATCH(B813,Historical!$B$7:$B$1446,0)))^(1/5)-1)*100)</f>
        <v>55.184557391535982</v>
      </c>
      <c r="V813" s="761">
        <f>IF(INDEX(Historical!$O$7:$O$1432,MATCH(B813,Historical!$B$7:$B$1446,0))=0,"n/a",((INDEX(Historical!$C$7:$C$1439,MATCH(B813,Historical!$B$7:$B$1446,0))/INDEX(Historical!$O$7:$O$1432,MATCH(B813,Historical!$B$7:$B$1446,0)))^(1/10)-1)*100)</f>
        <v>6.0540481614018704</v>
      </c>
      <c r="W813" s="762">
        <f t="shared" si="210"/>
        <v>9.11531522715166</v>
      </c>
      <c r="X813" s="763">
        <f t="shared" si="211"/>
        <v>1.6672071719497275</v>
      </c>
      <c r="Y813" s="718"/>
      <c r="Z813" s="704">
        <f t="shared" si="212"/>
        <v>13.93034825870647</v>
      </c>
      <c r="AA813" s="937">
        <f t="shared" si="213"/>
        <v>9.3930348258706466</v>
      </c>
      <c r="AB813" s="641">
        <v>12</v>
      </c>
      <c r="AC813" s="918">
        <v>2.0099999999999998</v>
      </c>
      <c r="AD813" s="918" t="s">
        <v>137</v>
      </c>
      <c r="AE813" s="918">
        <v>3.16</v>
      </c>
      <c r="AF813" s="918">
        <v>1.47</v>
      </c>
      <c r="AG813" s="918">
        <v>16.8</v>
      </c>
      <c r="AH813" s="918">
        <v>47.599999999999994</v>
      </c>
      <c r="AI813" s="918">
        <v>14.37</v>
      </c>
      <c r="AJ813" s="918">
        <v>33.1</v>
      </c>
      <c r="AK813" s="918" t="s">
        <v>137</v>
      </c>
      <c r="AL813" s="930">
        <v>212.78</v>
      </c>
      <c r="AM813" s="924">
        <v>8.5</v>
      </c>
      <c r="AN813" s="918">
        <v>7.0000000000000007E-2</v>
      </c>
      <c r="AO813" s="804">
        <f t="shared" si="214"/>
        <v>47.274573413122965</v>
      </c>
      <c r="AP813" s="805">
        <f t="shared" si="215"/>
        <v>56.667608238993608</v>
      </c>
      <c r="AQ813" s="938">
        <f t="shared" si="216"/>
        <v>-21.662379708711111</v>
      </c>
      <c r="AR813" s="704">
        <f>INDEX(Historical!$C$7:$C$1439,MATCH(B813,Historical!$B$7:$B$1446,0))*IF(AH813="n/a",1.03,IF(AH813&lt;0,1.01,IF(AH813&gt;10,1.1,(1+AH813/100))))</f>
        <v>0.29700000000000004</v>
      </c>
      <c r="AS813" s="937">
        <f t="shared" si="217"/>
        <v>0.32670000000000005</v>
      </c>
      <c r="AT813" s="937">
        <f t="shared" si="222"/>
        <v>0.33650100000000005</v>
      </c>
      <c r="AU813" s="937">
        <f t="shared" si="222"/>
        <v>0.34659603000000005</v>
      </c>
      <c r="AV813" s="937">
        <f t="shared" si="222"/>
        <v>0.35699391090000004</v>
      </c>
      <c r="AW813" s="704">
        <f t="shared" si="218"/>
        <v>1.6637909409000002</v>
      </c>
      <c r="AX813" s="812">
        <f t="shared" si="219"/>
        <v>8.8124520174788152</v>
      </c>
      <c r="AY813" s="997">
        <v>0.5</v>
      </c>
      <c r="AZ813" s="924">
        <v>12.78</v>
      </c>
      <c r="BA813" s="924">
        <v>-25.96</v>
      </c>
      <c r="BB813" s="924">
        <v>-6.7299999999999995</v>
      </c>
      <c r="BC813" s="924">
        <v>-13.930000000000001</v>
      </c>
      <c r="BE813" s="666">
        <v>2013</v>
      </c>
      <c r="BF813" s="948" t="e">
        <f>#VALUE!</f>
        <v>#VALUE!</v>
      </c>
      <c r="BG813" s="933">
        <v>1.4000000000000001</v>
      </c>
    </row>
    <row r="814" spans="1:59" x14ac:dyDescent="0.2">
      <c r="A814" s="537" t="s">
        <v>1764</v>
      </c>
      <c r="B814" s="927" t="s">
        <v>1765</v>
      </c>
      <c r="C814" s="994" t="s">
        <v>112</v>
      </c>
      <c r="D814" s="994" t="s">
        <v>4392</v>
      </c>
      <c r="E814" s="794">
        <v>10</v>
      </c>
      <c r="F814" s="526">
        <v>337</v>
      </c>
      <c r="G814" s="526" t="s">
        <v>115</v>
      </c>
      <c r="H814" s="526" t="s">
        <v>115</v>
      </c>
      <c r="I814" s="926">
        <v>111.74</v>
      </c>
      <c r="J814" s="704">
        <f t="shared" si="207"/>
        <v>3.4365491319133703</v>
      </c>
      <c r="K814" s="929">
        <v>0.96</v>
      </c>
      <c r="L814" s="641">
        <v>4</v>
      </c>
      <c r="M814" s="695">
        <f t="shared" si="208"/>
        <v>3.84</v>
      </c>
      <c r="N814" s="923" t="s">
        <v>429</v>
      </c>
      <c r="O814" s="797">
        <v>0.91</v>
      </c>
      <c r="P814" s="917">
        <v>43521</v>
      </c>
      <c r="Q814" s="917">
        <v>43536</v>
      </c>
      <c r="R814" s="695">
        <f t="shared" si="209"/>
        <v>5.4945054945054865</v>
      </c>
      <c r="S814" s="761">
        <f>IF(INDEX(Historical!$D$7:$D$1439,MATCH(B814,Historical!$B$7:$B$1446,0))=0,"n/a",(INDEX(Historical!$C$7:$C$1439,MATCH(B814,Historical!$B$7:$B$1446,0))/INDEX(Historical!$D$7:$D$1439,MATCH(B814,Historical!$B$7:$B$1446,0))-1)*100)</f>
        <v>9.6385542168674796</v>
      </c>
      <c r="T814" s="761">
        <f>IF(INDEX(Historical!$F$7:$F$1432,MATCH(B814,Historical!$B$7:$B$1446,0))=0,"n/a",((INDEX(Historical!$C$7:$C$1439,MATCH(B814,Historical!$B$7:$B$1446,0))/INDEX(Historical!$F$7:$F$1432,MATCH(B814,Historical!$B$7:$B$1446,0)))^(1/3)-1)*100)</f>
        <v>7.6232685102480158</v>
      </c>
      <c r="U814" s="761">
        <f>IF(INDEX(Historical!$H$7:$H$1432,MATCH(B814,Historical!$B$7:$B$1446,0))=0,"n/a",((INDEX(Historical!$C$7:$C$1439,MATCH(B814,Historical!$B$7:$B$1446,0))/INDEX(Historical!$H$7:$H$1432,MATCH(B814,Historical!$B$7:$B$1446,0)))^(1/5)-1)*100)</f>
        <v>7.9766727007235971</v>
      </c>
      <c r="V814" s="761">
        <f>IF(INDEX(Historical!$O$7:$O$1432,MATCH(B814,Historical!$B$7:$B$1446,0))=0,"n/a",((INDEX(Historical!$C$7:$C$1439,MATCH(B814,Historical!$B$7:$B$1446,0))/INDEX(Historical!$O$7:$O$1432,MATCH(B814,Historical!$B$7:$B$1446,0)))^(1/10)-1)*100)</f>
        <v>7.2958409208072172</v>
      </c>
      <c r="W814" s="762">
        <f t="shared" si="210"/>
        <v>1.0933177939741938</v>
      </c>
      <c r="X814" s="763">
        <f t="shared" si="211"/>
        <v>2.2157424168676663</v>
      </c>
      <c r="Y814" s="718"/>
      <c r="Z814" s="704">
        <f t="shared" si="212"/>
        <v>69.691470054446455</v>
      </c>
      <c r="AA814" s="937">
        <f t="shared" si="213"/>
        <v>20.279491833030853</v>
      </c>
      <c r="AB814" s="641">
        <v>12</v>
      </c>
      <c r="AC814" s="918">
        <v>5.51</v>
      </c>
      <c r="AD814" s="918">
        <v>2.31</v>
      </c>
      <c r="AE814" s="918">
        <v>1.37</v>
      </c>
      <c r="AF814" s="918">
        <v>32.020000000000003</v>
      </c>
      <c r="AG814" s="920">
        <v>195.70000000000002</v>
      </c>
      <c r="AH814" s="918">
        <v>3.6999999999999997</v>
      </c>
      <c r="AI814" s="918">
        <v>9.1</v>
      </c>
      <c r="AJ814" s="918">
        <v>3.5999999999999996</v>
      </c>
      <c r="AK814" s="918">
        <v>8.7800000000000011</v>
      </c>
      <c r="AL814" s="930">
        <v>98310</v>
      </c>
      <c r="AM814" s="925" t="s">
        <v>137</v>
      </c>
      <c r="AN814" s="920">
        <v>7.53</v>
      </c>
      <c r="AO814" s="804">
        <f t="shared" si="214"/>
        <v>-8.8662700003938859</v>
      </c>
      <c r="AP814" s="805">
        <f t="shared" si="215"/>
        <v>11.413221832636967</v>
      </c>
      <c r="AQ814" s="938">
        <f t="shared" si="216"/>
        <v>437.21476296983167</v>
      </c>
      <c r="AR814" s="704">
        <f>INDEX(Historical!$C$7:$C$1439,MATCH(B814,Historical!$B$7:$B$1446,0))*IF(AH814="n/a",1.03,IF(AH814&lt;0,1.01,IF(AH814&gt;10,1.1,(1+AH814/100))))</f>
        <v>3.77468</v>
      </c>
      <c r="AS814" s="937">
        <f t="shared" si="217"/>
        <v>4.1181758799999999</v>
      </c>
      <c r="AT814" s="937">
        <f t="shared" si="222"/>
        <v>4.479751722264</v>
      </c>
      <c r="AU814" s="937">
        <f t="shared" si="222"/>
        <v>4.8730739234787794</v>
      </c>
      <c r="AV814" s="937">
        <f t="shared" si="222"/>
        <v>5.3009298139602166</v>
      </c>
      <c r="AW814" s="704">
        <f t="shared" si="218"/>
        <v>22.546611339702999</v>
      </c>
      <c r="AX814" s="812">
        <f t="shared" si="219"/>
        <v>20.177744173709502</v>
      </c>
      <c r="AY814" s="997">
        <v>1.19</v>
      </c>
      <c r="AZ814" s="924">
        <v>24.310000000000002</v>
      </c>
      <c r="BA814" s="924">
        <v>-10.67</v>
      </c>
      <c r="BB814" s="924">
        <v>3.81</v>
      </c>
      <c r="BC814" s="924">
        <v>0.74</v>
      </c>
      <c r="BE814" s="666">
        <v>2010</v>
      </c>
      <c r="BF814" s="948" t="e">
        <f>#VALUE!</f>
        <v>#VALUE!</v>
      </c>
      <c r="BG814" s="933">
        <v>10.299999999999999</v>
      </c>
    </row>
    <row r="815" spans="1:59" x14ac:dyDescent="0.2">
      <c r="A815" s="611" t="s">
        <v>1750</v>
      </c>
      <c r="B815" s="927" t="s">
        <v>1751</v>
      </c>
      <c r="C815" s="994" t="s">
        <v>108</v>
      </c>
      <c r="D815" s="994" t="s">
        <v>4376</v>
      </c>
      <c r="E815" s="794">
        <v>8</v>
      </c>
      <c r="F815" s="526">
        <v>536</v>
      </c>
      <c r="G815" s="526" t="s">
        <v>37</v>
      </c>
      <c r="H815" s="526" t="s">
        <v>37</v>
      </c>
      <c r="I815" s="926">
        <v>48.19</v>
      </c>
      <c r="J815" s="704">
        <f t="shared" si="207"/>
        <v>3.0711765926540777</v>
      </c>
      <c r="K815" s="929">
        <v>0.37</v>
      </c>
      <c r="L815" s="641">
        <v>4</v>
      </c>
      <c r="M815" s="695">
        <f t="shared" si="208"/>
        <v>1.48</v>
      </c>
      <c r="N815" s="923" t="s">
        <v>220</v>
      </c>
      <c r="O815" s="797">
        <v>0.3</v>
      </c>
      <c r="P815" s="917">
        <v>43370</v>
      </c>
      <c r="Q815" s="917">
        <v>43388</v>
      </c>
      <c r="R815" s="695">
        <f t="shared" si="209"/>
        <v>23.333333333333336</v>
      </c>
      <c r="S815" s="761">
        <f>IF(INDEX(Historical!$D$7:$D$1439,MATCH(B815,Historical!$B$7:$B$1446,0))=0,"n/a",(INDEX(Historical!$C$7:$C$1439,MATCH(B815,Historical!$B$7:$B$1446,0))/INDEX(Historical!$D$7:$D$1439,MATCH(B815,Historical!$B$7:$B$1446,0))-1)*100)</f>
        <v>11.403508771929815</v>
      </c>
      <c r="T815" s="761">
        <f>IF(INDEX(Historical!$F$7:$F$1432,MATCH(B815,Historical!$B$7:$B$1446,0))=0,"n/a",((INDEX(Historical!$C$7:$C$1439,MATCH(B815,Historical!$B$7:$B$1446,0))/INDEX(Historical!$F$7:$F$1432,MATCH(B815,Historical!$B$7:$B$1446,0)))^(1/3)-1)*100)</f>
        <v>8.2932132831999397</v>
      </c>
      <c r="U815" s="761">
        <f>IF(INDEX(Historical!$H$7:$H$1432,MATCH(B815,Historical!$B$7:$B$1446,0))=0,"n/a",((INDEX(Historical!$C$7:$C$1439,MATCH(B815,Historical!$B$7:$B$1446,0))/INDEX(Historical!$H$7:$H$1432,MATCH(B815,Historical!$B$7:$B$1446,0)))^(1/5)-1)*100)</f>
        <v>8.3619867733328199</v>
      </c>
      <c r="V815" s="761">
        <f>IF(INDEX(Historical!$O$7:$O$1432,MATCH(B815,Historical!$B$7:$B$1446,0))=0,"n/a",((INDEX(Historical!$C$7:$C$1439,MATCH(B815,Historical!$B$7:$B$1446,0))/INDEX(Historical!$O$7:$O$1432,MATCH(B815,Historical!$B$7:$B$1446,0)))^(1/10)-1)*100)</f>
        <v>-2.8740052172375297</v>
      </c>
      <c r="W815" s="762" t="str">
        <f t="shared" si="210"/>
        <v>n/a</v>
      </c>
      <c r="X815" s="763">
        <f t="shared" si="211"/>
        <v>1.2669676929292151</v>
      </c>
      <c r="Y815" s="718"/>
      <c r="Z815" s="704">
        <f t="shared" si="212"/>
        <v>35.748792270531403</v>
      </c>
      <c r="AA815" s="937">
        <f t="shared" si="213"/>
        <v>11.640096618357488</v>
      </c>
      <c r="AB815" s="641">
        <v>12</v>
      </c>
      <c r="AC815" s="918">
        <v>4.1399999999999997</v>
      </c>
      <c r="AD815" s="918">
        <v>1.71</v>
      </c>
      <c r="AE815" s="918">
        <v>4.9000000000000004</v>
      </c>
      <c r="AF815" s="918">
        <v>1.73</v>
      </c>
      <c r="AG815" s="918">
        <v>15.299999999999999</v>
      </c>
      <c r="AH815" s="918">
        <v>39.300000000000004</v>
      </c>
      <c r="AI815" s="918">
        <v>6.54</v>
      </c>
      <c r="AJ815" s="918">
        <v>6.6000000000000005</v>
      </c>
      <c r="AK815" s="918">
        <v>6.81</v>
      </c>
      <c r="AL815" s="930">
        <v>79320</v>
      </c>
      <c r="AM815" s="924">
        <v>0.1</v>
      </c>
      <c r="AN815" s="918">
        <v>0.92</v>
      </c>
      <c r="AO815" s="804">
        <f t="shared" si="214"/>
        <v>-0.20693325237058957</v>
      </c>
      <c r="AP815" s="805">
        <f t="shared" si="215"/>
        <v>11.433163365986898</v>
      </c>
      <c r="AQ815" s="938">
        <f t="shared" si="216"/>
        <v>-5.3958724185450784</v>
      </c>
      <c r="AR815" s="704">
        <f>INDEX(Historical!$C$7:$C$1439,MATCH(B815,Historical!$B$7:$B$1446,0))*IF(AH815="n/a",1.03,IF(AH815&lt;0,1.01,IF(AH815&gt;10,1.1,(1+AH815/100))))</f>
        <v>1.3970000000000002</v>
      </c>
      <c r="AS815" s="937">
        <f t="shared" si="217"/>
        <v>1.4883638000000001</v>
      </c>
      <c r="AT815" s="937">
        <f t="shared" si="222"/>
        <v>1.5897213747800003</v>
      </c>
      <c r="AU815" s="937">
        <f t="shared" si="222"/>
        <v>1.6979814004025184</v>
      </c>
      <c r="AV815" s="937">
        <f t="shared" si="222"/>
        <v>1.81361393376993</v>
      </c>
      <c r="AW815" s="704">
        <f t="shared" si="218"/>
        <v>7.9866805089524489</v>
      </c>
      <c r="AX815" s="812">
        <f t="shared" si="219"/>
        <v>16.573315021690078</v>
      </c>
      <c r="AY815" s="997">
        <v>1.08</v>
      </c>
      <c r="AZ815" s="924">
        <v>11.709999999999999</v>
      </c>
      <c r="BA815" s="924">
        <v>-13.26</v>
      </c>
      <c r="BB815" s="924">
        <v>-5.16</v>
      </c>
      <c r="BC815" s="924">
        <v>-6.4399999999999995</v>
      </c>
      <c r="BE815" s="666">
        <v>2011</v>
      </c>
      <c r="BF815" s="948" t="e">
        <f>#VALUE!</f>
        <v>#VALUE!</v>
      </c>
      <c r="BG815" s="933">
        <v>1.5</v>
      </c>
    </row>
    <row r="816" spans="1:59" x14ac:dyDescent="0.2">
      <c r="A816" s="611" t="s">
        <v>1772</v>
      </c>
      <c r="B816" s="927" t="s">
        <v>1773</v>
      </c>
      <c r="C816" s="994" t="s">
        <v>154</v>
      </c>
      <c r="D816" s="994" t="s">
        <v>4358</v>
      </c>
      <c r="E816" s="794">
        <v>9</v>
      </c>
      <c r="F816" s="526">
        <v>472</v>
      </c>
      <c r="G816" s="526" t="s">
        <v>106</v>
      </c>
      <c r="H816" s="526" t="s">
        <v>106</v>
      </c>
      <c r="I816" s="926">
        <v>105.03</v>
      </c>
      <c r="J816" s="704">
        <f t="shared" si="207"/>
        <v>1.0282776349614398</v>
      </c>
      <c r="K816" s="929">
        <v>0.27</v>
      </c>
      <c r="L816" s="641">
        <v>4</v>
      </c>
      <c r="M816" s="695">
        <f t="shared" si="208"/>
        <v>1.08</v>
      </c>
      <c r="N816" s="923" t="s">
        <v>241</v>
      </c>
      <c r="O816" s="797">
        <v>0.23</v>
      </c>
      <c r="P816" s="917">
        <v>43543</v>
      </c>
      <c r="Q816" s="917">
        <v>43574</v>
      </c>
      <c r="R816" s="695">
        <f t="shared" si="209"/>
        <v>17.39130434782609</v>
      </c>
      <c r="S816" s="761">
        <f>IF(INDEX(Historical!$D$7:$D$1439,MATCH(B816,Historical!$B$7:$B$1446,0))=0,"n/a",(INDEX(Historical!$C$7:$C$1439,MATCH(B816,Historical!$B$7:$B$1446,0))/INDEX(Historical!$D$7:$D$1439,MATCH(B816,Historical!$B$7:$B$1446,0))-1)*100)</f>
        <v>19.480519480519476</v>
      </c>
      <c r="T816" s="761">
        <f>IF(INDEX(Historical!$F$7:$F$1432,MATCH(B816,Historical!$B$7:$B$1446,0))=0,"n/a",((INDEX(Historical!$C$7:$C$1439,MATCH(B816,Historical!$B$7:$B$1446,0))/INDEX(Historical!$F$7:$F$1432,MATCH(B816,Historical!$B$7:$B$1446,0)))^(1/3)-1)*100)</f>
        <v>15.313156133323268</v>
      </c>
      <c r="U816" s="761">
        <f>IF(INDEX(Historical!$H$7:$H$1432,MATCH(B816,Historical!$B$7:$B$1446,0))=0,"n/a",((INDEX(Historical!$C$7:$C$1439,MATCH(B816,Historical!$B$7:$B$1446,0))/INDEX(Historical!$H$7:$H$1432,MATCH(B816,Historical!$B$7:$B$1446,0)))^(1/5)-1)*100)</f>
        <v>18.126018804310839</v>
      </c>
      <c r="V816" s="761" t="str">
        <f>IF(INDEX(Historical!$O$7:$O$1432,MATCH(B816,Historical!$B$7:$B$1446,0))=0,"n/a",((INDEX(Historical!$C$7:$C$1439,MATCH(B816,Historical!$B$7:$B$1446,0))/INDEX(Historical!$O$7:$O$1432,MATCH(B816,Historical!$B$7:$B$1446,0)))^(1/10)-1)*100)</f>
        <v>n/a</v>
      </c>
      <c r="W816" s="762" t="str">
        <f t="shared" si="210"/>
        <v>n/a</v>
      </c>
      <c r="X816" s="763" t="str">
        <f t="shared" si="211"/>
        <v>n/a</v>
      </c>
      <c r="Y816" s="927"/>
      <c r="Z816" s="704">
        <f t="shared" si="212"/>
        <v>82.44274809160305</v>
      </c>
      <c r="AA816" s="937">
        <f t="shared" si="213"/>
        <v>80.175572519083971</v>
      </c>
      <c r="AB816" s="641">
        <v>12</v>
      </c>
      <c r="AC816" s="918">
        <v>1.31</v>
      </c>
      <c r="AD816" s="918">
        <v>6.41</v>
      </c>
      <c r="AE816" s="918">
        <v>3.07</v>
      </c>
      <c r="AF816" s="918">
        <v>6.17</v>
      </c>
      <c r="AG816" s="918">
        <v>7.8</v>
      </c>
      <c r="AH816" s="918">
        <v>-8.2000000000000011</v>
      </c>
      <c r="AI816" s="918">
        <v>9.43</v>
      </c>
      <c r="AJ816" s="918">
        <v>-2.1999999999999997</v>
      </c>
      <c r="AK816" s="918">
        <v>12.5</v>
      </c>
      <c r="AL816" s="930">
        <v>1390</v>
      </c>
      <c r="AM816" s="924">
        <v>2</v>
      </c>
      <c r="AN816" s="918">
        <v>0.18</v>
      </c>
      <c r="AO816" s="804">
        <f t="shared" si="214"/>
        <v>-61.021276079811692</v>
      </c>
      <c r="AP816" s="805">
        <f t="shared" si="215"/>
        <v>19.154296439272279</v>
      </c>
      <c r="AQ816" s="938">
        <f t="shared" si="216"/>
        <v>368.89149772758873</v>
      </c>
      <c r="AR816" s="704">
        <f>INDEX(Historical!$C$7:$C$1439,MATCH(B816,Historical!$B$7:$B$1446,0))*IF(AH816="n/a",1.03,IF(AH816&lt;0,1.01,IF(AH816&gt;10,1.1,(1+AH816/100))))</f>
        <v>0.92920000000000003</v>
      </c>
      <c r="AS816" s="937">
        <f t="shared" si="217"/>
        <v>1.0168235600000002</v>
      </c>
      <c r="AT816" s="937">
        <f t="shared" si="222"/>
        <v>1.1185059160000004</v>
      </c>
      <c r="AU816" s="937">
        <f t="shared" si="222"/>
        <v>1.2303565076000005</v>
      </c>
      <c r="AV816" s="937">
        <f t="shared" si="222"/>
        <v>1.3533921583600006</v>
      </c>
      <c r="AW816" s="704">
        <f t="shared" si="218"/>
        <v>5.6482781419600023</v>
      </c>
      <c r="AX816" s="812">
        <f t="shared" si="219"/>
        <v>5.3777760087213196</v>
      </c>
      <c r="AY816" s="997">
        <v>1.1299999999999999</v>
      </c>
      <c r="AZ816" s="924">
        <v>29.99</v>
      </c>
      <c r="BA816" s="924">
        <v>-18.990000000000002</v>
      </c>
      <c r="BB816" s="924">
        <v>-2.82</v>
      </c>
      <c r="BC816" s="924">
        <v>-4.22</v>
      </c>
      <c r="BE816" s="666">
        <v>2011</v>
      </c>
      <c r="BF816" s="948" t="e">
        <f>#VALUE!</f>
        <v>#VALUE!</v>
      </c>
      <c r="BG816" s="933">
        <v>3.8</v>
      </c>
    </row>
    <row r="817" spans="1:59" x14ac:dyDescent="0.2">
      <c r="A817" s="106" t="s">
        <v>4058</v>
      </c>
      <c r="B817" s="633" t="s">
        <v>4059</v>
      </c>
      <c r="C817" s="994" t="s">
        <v>131</v>
      </c>
      <c r="D817" s="994" t="s">
        <v>4365</v>
      </c>
      <c r="E817" s="794">
        <v>5</v>
      </c>
      <c r="F817" s="526">
        <v>858</v>
      </c>
      <c r="G817" s="526" t="s">
        <v>106</v>
      </c>
      <c r="H817" s="526" t="s">
        <v>106</v>
      </c>
      <c r="I817" s="926">
        <v>54.17</v>
      </c>
      <c r="J817" s="704">
        <f t="shared" si="207"/>
        <v>2.7321395606424219</v>
      </c>
      <c r="K817" s="929">
        <v>0.37</v>
      </c>
      <c r="L817" s="641">
        <v>4</v>
      </c>
      <c r="M817" s="695">
        <f t="shared" si="208"/>
        <v>1.48</v>
      </c>
      <c r="N817" s="923" t="s">
        <v>517</v>
      </c>
      <c r="O817" s="797">
        <v>0.36499999999999999</v>
      </c>
      <c r="P817" s="917">
        <v>43509</v>
      </c>
      <c r="Q817" s="917">
        <v>43524</v>
      </c>
      <c r="R817" s="695">
        <f t="shared" si="209"/>
        <v>1.3698630136986314</v>
      </c>
      <c r="S817" s="761">
        <f>IF(INDEX(Historical!$D$7:$D$1439,MATCH(B817,Historical!$B$7:$B$1446,0))=0,"n/a",(INDEX(Historical!$C$7:$C$1439,MATCH(B817,Historical!$B$7:$B$1446,0))/INDEX(Historical!$D$7:$D$1439,MATCH(B817,Historical!$B$7:$B$1446,0))-1)*100)</f>
        <v>1.388888888888884</v>
      </c>
      <c r="T817" s="761">
        <f>IF(INDEX(Historical!$F$7:$F$1432,MATCH(B817,Historical!$B$7:$B$1446,0))=0,"n/a",((INDEX(Historical!$C$7:$C$1439,MATCH(B817,Historical!$B$7:$B$1446,0))/INDEX(Historical!$F$7:$F$1432,MATCH(B817,Historical!$B$7:$B$1446,0)))^(1/3)-1)*100)</f>
        <v>1.4086357131201765</v>
      </c>
      <c r="U817" s="761">
        <f>IF(INDEX(Historical!$H$7:$H$1432,MATCH(B817,Historical!$B$7:$B$1446,0))=0,"n/a",((INDEX(Historical!$C$7:$C$1439,MATCH(B817,Historical!$B$7:$B$1446,0))/INDEX(Historical!$H$7:$H$1432,MATCH(B817,Historical!$B$7:$B$1446,0)))^(1/5)-1)*100)</f>
        <v>1.1334339663085391</v>
      </c>
      <c r="V817" s="761">
        <f>IF(INDEX(Historical!$O$7:$O$1432,MATCH(B817,Historical!$B$7:$B$1446,0))=0,"n/a",((INDEX(Historical!$C$7:$C$1439,MATCH(B817,Historical!$B$7:$B$1446,0))/INDEX(Historical!$O$7:$O$1432,MATCH(B817,Historical!$B$7:$B$1446,0)))^(1/10)-1)*100)</f>
        <v>0.56512017907031087</v>
      </c>
      <c r="W817" s="762">
        <f t="shared" si="210"/>
        <v>2.0056512017906902</v>
      </c>
      <c r="X817" s="763">
        <f t="shared" si="211"/>
        <v>0.1552649268915807</v>
      </c>
      <c r="Y817" s="928"/>
      <c r="Z817" s="704">
        <f t="shared" si="212"/>
        <v>66.666666666666657</v>
      </c>
      <c r="AA817" s="937">
        <f t="shared" si="213"/>
        <v>24.400900900900901</v>
      </c>
      <c r="AB817" s="641">
        <v>12</v>
      </c>
      <c r="AC817" s="918">
        <v>2.2200000000000002</v>
      </c>
      <c r="AD817" s="918">
        <v>6.58</v>
      </c>
      <c r="AE817" s="918">
        <v>1.83</v>
      </c>
      <c r="AF817" s="918">
        <v>2.2999999999999998</v>
      </c>
      <c r="AG817" s="918">
        <v>9.5</v>
      </c>
      <c r="AH817" s="918">
        <v>8.2000000000000011</v>
      </c>
      <c r="AI817" s="918">
        <v>4.47</v>
      </c>
      <c r="AJ817" s="918">
        <v>7.3</v>
      </c>
      <c r="AK817" s="918">
        <v>3.6999999999999997</v>
      </c>
      <c r="AL817" s="930">
        <v>813.09</v>
      </c>
      <c r="AM817" s="924">
        <v>1.5</v>
      </c>
      <c r="AN817" s="918">
        <v>1.41</v>
      </c>
      <c r="AO817" s="804">
        <f t="shared" si="214"/>
        <v>-20.53532737394994</v>
      </c>
      <c r="AP817" s="805">
        <f t="shared" si="215"/>
        <v>3.865573526950961</v>
      </c>
      <c r="AQ817" s="938">
        <f t="shared" si="216"/>
        <v>57.933983496722874</v>
      </c>
      <c r="AR817" s="704">
        <f>INDEX(Historical!$C$7:$C$1439,MATCH(B817,Historical!$B$7:$B$1446,0))*IF(AH817="n/a",1.03,IF(AH817&lt;0,1.01,IF(AH817&gt;10,1.1,(1+AH817/100))))</f>
        <v>1.57972</v>
      </c>
      <c r="AS817" s="937">
        <f t="shared" si="217"/>
        <v>1.6503334839999999</v>
      </c>
      <c r="AT817" s="937">
        <f t="shared" si="222"/>
        <v>1.7113958229079997</v>
      </c>
      <c r="AU817" s="937">
        <f t="shared" si="222"/>
        <v>1.7747174683555955</v>
      </c>
      <c r="AV817" s="937">
        <f t="shared" si="222"/>
        <v>1.8403820146847525</v>
      </c>
      <c r="AW817" s="704">
        <f t="shared" si="218"/>
        <v>8.5565487899483479</v>
      </c>
      <c r="AX817" s="812">
        <f t="shared" si="219"/>
        <v>15.795733413233059</v>
      </c>
      <c r="AY817" s="997">
        <v>7.0000000000000007E-2</v>
      </c>
      <c r="AZ817" s="924">
        <v>20.75</v>
      </c>
      <c r="BA817" s="924">
        <v>-2.83</v>
      </c>
      <c r="BB817" s="924">
        <v>2.35</v>
      </c>
      <c r="BC817" s="924">
        <v>6.3100000000000005</v>
      </c>
      <c r="BE817" s="666">
        <v>2015</v>
      </c>
      <c r="BF817" s="948" t="e">
        <f>#VALUE!</f>
        <v>#VALUE!</v>
      </c>
      <c r="BG817" s="933">
        <v>2.6</v>
      </c>
    </row>
    <row r="818" spans="1:59" x14ac:dyDescent="0.2">
      <c r="A818" s="611" t="s">
        <v>843</v>
      </c>
      <c r="B818" s="927" t="s">
        <v>844</v>
      </c>
      <c r="C818" s="994" t="s">
        <v>154</v>
      </c>
      <c r="D818" s="994" t="s">
        <v>4361</v>
      </c>
      <c r="E818" s="794">
        <v>16</v>
      </c>
      <c r="F818" s="526">
        <v>220</v>
      </c>
      <c r="G818" s="526" t="s">
        <v>106</v>
      </c>
      <c r="H818" s="526" t="s">
        <v>106</v>
      </c>
      <c r="I818" s="926">
        <v>88.25</v>
      </c>
      <c r="J818" s="704">
        <f t="shared" si="207"/>
        <v>1.2464589235127479</v>
      </c>
      <c r="K818" s="929">
        <v>0.27500000000000002</v>
      </c>
      <c r="L818" s="641">
        <v>4</v>
      </c>
      <c r="M818" s="695">
        <f t="shared" si="208"/>
        <v>1.1000000000000001</v>
      </c>
      <c r="N818" s="923" t="s">
        <v>190</v>
      </c>
      <c r="O818" s="797">
        <v>0.27</v>
      </c>
      <c r="P818" s="917">
        <v>43447</v>
      </c>
      <c r="Q818" s="917">
        <v>43468</v>
      </c>
      <c r="R818" s="695">
        <f t="shared" si="209"/>
        <v>1.8518518518518534</v>
      </c>
      <c r="S818" s="761">
        <f>IF(INDEX(Historical!$D$7:$D$1439,MATCH(B818,Historical!$B$7:$B$1446,0))=0,"n/a",(INDEX(Historical!$C$7:$C$1439,MATCH(B818,Historical!$B$7:$B$1446,0))/INDEX(Historical!$D$7:$D$1439,MATCH(B818,Historical!$B$7:$B$1446,0))-1)*100)</f>
        <v>1.8867924528301883</v>
      </c>
      <c r="T818" s="761">
        <f>IF(INDEX(Historical!$F$7:$F$1432,MATCH(B818,Historical!$B$7:$B$1446,0))=0,"n/a",((INDEX(Historical!$C$7:$C$1439,MATCH(B818,Historical!$B$7:$B$1446,0))/INDEX(Historical!$F$7:$F$1432,MATCH(B818,Historical!$B$7:$B$1446,0)))^(1/3)-1)*100)</f>
        <v>1.7575471975188606</v>
      </c>
      <c r="U818" s="761">
        <f>IF(INDEX(Historical!$H$7:$H$1432,MATCH(B818,Historical!$B$7:$B$1446,0))=0,"n/a",((INDEX(Historical!$C$7:$C$1439,MATCH(B818,Historical!$B$7:$B$1446,0))/INDEX(Historical!$H$7:$H$1432,MATCH(B818,Historical!$B$7:$B$1446,0)))^(1/5)-1)*100)</f>
        <v>1.8585536309526418</v>
      </c>
      <c r="V818" s="761">
        <f>IF(INDEX(Historical!$O$7:$O$1432,MATCH(B818,Historical!$B$7:$B$1446,0))=0,"n/a",((INDEX(Historical!$C$7:$C$1439,MATCH(B818,Historical!$B$7:$B$1446,0))/INDEX(Historical!$O$7:$O$1432,MATCH(B818,Historical!$B$7:$B$1446,0)))^(1/10)-1)*100)</f>
        <v>1.7835320786046882</v>
      </c>
      <c r="W818" s="762">
        <f t="shared" si="210"/>
        <v>1.0420634723916182</v>
      </c>
      <c r="X818" s="763">
        <f t="shared" si="211"/>
        <v>0.29976671466978094</v>
      </c>
      <c r="Y818" s="712"/>
      <c r="Z818" s="704">
        <f t="shared" si="212"/>
        <v>26.894865525672373</v>
      </c>
      <c r="AA818" s="937">
        <f t="shared" si="213"/>
        <v>21.577017114914426</v>
      </c>
      <c r="AB818" s="641">
        <v>12</v>
      </c>
      <c r="AC818" s="918">
        <v>4.09</v>
      </c>
      <c r="AD818" s="918" t="s">
        <v>137</v>
      </c>
      <c r="AE818" s="918">
        <v>8.15</v>
      </c>
      <c r="AF818" s="918">
        <v>3.7</v>
      </c>
      <c r="AG818" s="918">
        <v>21.6</v>
      </c>
      <c r="AH818" s="918">
        <v>4.9000000000000004</v>
      </c>
      <c r="AI818" s="918" t="s">
        <v>137</v>
      </c>
      <c r="AJ818" s="918">
        <v>6.2</v>
      </c>
      <c r="AK818" s="918" t="s">
        <v>137</v>
      </c>
      <c r="AL818" s="930">
        <v>342.41</v>
      </c>
      <c r="AM818" s="924">
        <v>0.5</v>
      </c>
      <c r="AN818" s="918">
        <v>0</v>
      </c>
      <c r="AO818" s="804">
        <f t="shared" si="214"/>
        <v>-18.472004560449037</v>
      </c>
      <c r="AP818" s="805">
        <f t="shared" si="215"/>
        <v>3.1050125544653895</v>
      </c>
      <c r="AQ818" s="938">
        <f t="shared" si="216"/>
        <v>88.367210316189897</v>
      </c>
      <c r="AR818" s="704">
        <f>INDEX(Historical!$C$7:$C$1439,MATCH(B818,Historical!$B$7:$B$1446,0))*IF(AH818="n/a",1.03,IF(AH818&lt;0,1.01,IF(AH818&gt;10,1.1,(1+AH818/100))))</f>
        <v>1.1329199999999999</v>
      </c>
      <c r="AS818" s="937">
        <f t="shared" si="217"/>
        <v>1.1669076</v>
      </c>
      <c r="AT818" s="937">
        <f t="shared" si="222"/>
        <v>1.201914828</v>
      </c>
      <c r="AU818" s="937">
        <f t="shared" si="222"/>
        <v>1.23797227284</v>
      </c>
      <c r="AV818" s="937">
        <f t="shared" si="222"/>
        <v>1.2751114410252</v>
      </c>
      <c r="AW818" s="704">
        <f t="shared" si="218"/>
        <v>6.0148261418652007</v>
      </c>
      <c r="AX818" s="812">
        <f t="shared" si="219"/>
        <v>6.815667016277847</v>
      </c>
      <c r="AY818" s="997">
        <v>0.73</v>
      </c>
      <c r="AZ818" s="924">
        <v>19.29</v>
      </c>
      <c r="BA818" s="924">
        <v>-24.990000000000002</v>
      </c>
      <c r="BB818" s="924">
        <v>-0.43</v>
      </c>
      <c r="BC818" s="924">
        <v>-4.0599999999999996</v>
      </c>
      <c r="BE818" s="666">
        <v>2004</v>
      </c>
      <c r="BF818" s="948" t="e">
        <f>#VALUE!</f>
        <v>#VALUE!</v>
      </c>
      <c r="BG818" s="933">
        <v>18.899999999999999</v>
      </c>
    </row>
    <row r="819" spans="1:59" s="840" customFormat="1" x14ac:dyDescent="0.2">
      <c r="A819" s="699" t="s">
        <v>839</v>
      </c>
      <c r="B819" s="848" t="s">
        <v>840</v>
      </c>
      <c r="C819" s="994" t="s">
        <v>112</v>
      </c>
      <c r="D819" s="994" t="s">
        <v>4382</v>
      </c>
      <c r="E819" s="820">
        <v>25</v>
      </c>
      <c r="F819" s="526">
        <v>129</v>
      </c>
      <c r="G819" s="1151" t="s">
        <v>115</v>
      </c>
      <c r="H819" s="1151" t="s">
        <v>115</v>
      </c>
      <c r="I819" s="833">
        <v>128.88999999999999</v>
      </c>
      <c r="J819" s="822">
        <f t="shared" si="207"/>
        <v>2.2810148188377686</v>
      </c>
      <c r="K819" s="846">
        <v>0.73499999999999999</v>
      </c>
      <c r="L819" s="824">
        <v>4</v>
      </c>
      <c r="M819" s="825">
        <f t="shared" si="208"/>
        <v>2.94</v>
      </c>
      <c r="N819" s="826" t="s">
        <v>296</v>
      </c>
      <c r="O819" s="847">
        <v>0.7</v>
      </c>
      <c r="P819" s="828">
        <v>43419</v>
      </c>
      <c r="Q819" s="828">
        <v>43444</v>
      </c>
      <c r="R819" s="825">
        <f t="shared" si="209"/>
        <v>5.0000000000000044</v>
      </c>
      <c r="S819" s="761">
        <f>IF(INDEX(Historical!$D$7:$D$1439,MATCH(B819,Historical!$B$7:$B$1446,0))=0,"n/a",(INDEX(Historical!$C$7:$C$1439,MATCH(B819,Historical!$B$7:$B$1446,0))/INDEX(Historical!$D$7:$D$1439,MATCH(B819,Historical!$B$7:$B$1446,0))-1)*100)</f>
        <v>4.2279411764706065</v>
      </c>
      <c r="T819" s="761">
        <f>IF(INDEX(Historical!$F$7:$F$1432,MATCH(B819,Historical!$B$7:$B$1446,0))=0,"n/a",((INDEX(Historical!$C$7:$C$1439,MATCH(B819,Historical!$B$7:$B$1446,0))/INDEX(Historical!$F$7:$F$1432,MATCH(B819,Historical!$B$7:$B$1446,0)))^(1/3)-1)*100)</f>
        <v>3.4596566142920171</v>
      </c>
      <c r="U819" s="761">
        <f>IF(INDEX(Historical!$H$7:$H$1432,MATCH(B819,Historical!$B$7:$B$1446,0))=0,"n/a",((INDEX(Historical!$C$7:$C$1439,MATCH(B819,Historical!$B$7:$B$1446,0))/INDEX(Historical!$H$7:$H$1432,MATCH(B819,Historical!$B$7:$B$1446,0)))^(1/5)-1)*100)</f>
        <v>5.2503885369984404</v>
      </c>
      <c r="V819" s="761">
        <f>IF(INDEX(Historical!$O$7:$O$1432,MATCH(B819,Historical!$B$7:$B$1446,0))=0,"n/a",((INDEX(Historical!$C$7:$C$1439,MATCH(B819,Historical!$B$7:$B$1446,0))/INDEX(Historical!$O$7:$O$1432,MATCH(B819,Historical!$B$7:$B$1446,0)))^(1/10)-1)*100)</f>
        <v>7.7415149587683141</v>
      </c>
      <c r="W819" s="829">
        <f t="shared" si="210"/>
        <v>0.67821202503156885</v>
      </c>
      <c r="X819" s="830">
        <f t="shared" si="211"/>
        <v>1.0096901032689307</v>
      </c>
      <c r="Y819" s="845"/>
      <c r="Z819" s="822">
        <f t="shared" si="212"/>
        <v>39.516129032258064</v>
      </c>
      <c r="AA819" s="832">
        <f t="shared" si="213"/>
        <v>17.323924731182792</v>
      </c>
      <c r="AB819" s="824">
        <v>12</v>
      </c>
      <c r="AC819" s="833">
        <v>7.44</v>
      </c>
      <c r="AD819" s="833">
        <v>2.0499999999999998</v>
      </c>
      <c r="AE819" s="833">
        <v>1.69</v>
      </c>
      <c r="AF819" s="833">
        <v>2.78</v>
      </c>
      <c r="AG819" s="833">
        <v>15.9</v>
      </c>
      <c r="AH819" s="833">
        <v>13.200000000000001</v>
      </c>
      <c r="AI819" s="833">
        <v>9.8000000000000007</v>
      </c>
      <c r="AJ819" s="833">
        <v>5.2</v>
      </c>
      <c r="AK819" s="833">
        <v>8.4500000000000011</v>
      </c>
      <c r="AL819" s="834">
        <v>112680</v>
      </c>
      <c r="AM819" s="835">
        <v>0.1</v>
      </c>
      <c r="AN819" s="833">
        <v>1.18</v>
      </c>
      <c r="AO819" s="836">
        <f t="shared" si="214"/>
        <v>-9.792521375346583</v>
      </c>
      <c r="AP819" s="837">
        <f t="shared" si="215"/>
        <v>7.5314033558362095</v>
      </c>
      <c r="AQ819" s="838">
        <f t="shared" si="216"/>
        <v>46.30335418451341</v>
      </c>
      <c r="AR819" s="704">
        <f>INDEX(Historical!$C$7:$C$1439,MATCH(B819,Historical!$B$7:$B$1446,0))*IF(AH819="n/a",1.03,IF(AH819&lt;0,1.01,IF(AH819&gt;10,1.1,(1+AH819/100))))</f>
        <v>3.1185</v>
      </c>
      <c r="AS819" s="832">
        <f t="shared" si="217"/>
        <v>3.4241130000000002</v>
      </c>
      <c r="AT819" s="832">
        <f t="shared" si="222"/>
        <v>3.7134505485000004</v>
      </c>
      <c r="AU819" s="832">
        <f t="shared" si="222"/>
        <v>4.0272371198482508</v>
      </c>
      <c r="AV819" s="832">
        <f t="shared" si="222"/>
        <v>4.3675386564754284</v>
      </c>
      <c r="AW819" s="822">
        <f t="shared" si="218"/>
        <v>18.650839324823679</v>
      </c>
      <c r="AX819" s="839">
        <f t="shared" si="219"/>
        <v>14.470354042069733</v>
      </c>
      <c r="AY819" s="998">
        <v>1.18</v>
      </c>
      <c r="AZ819" s="835">
        <v>28.27</v>
      </c>
      <c r="BA819" s="835">
        <v>-10.59</v>
      </c>
      <c r="BB819" s="835">
        <v>4.79</v>
      </c>
      <c r="BC819" s="835">
        <v>2.06</v>
      </c>
      <c r="BD819" s="964"/>
      <c r="BE819" s="666">
        <v>1995</v>
      </c>
      <c r="BF819" s="948" t="e">
        <f>#VALUE!</f>
        <v>#VALUE!</v>
      </c>
      <c r="BG819" s="895">
        <v>4.7</v>
      </c>
    </row>
    <row r="820" spans="1:59" x14ac:dyDescent="0.2">
      <c r="A820" s="537" t="s">
        <v>372</v>
      </c>
      <c r="B820" s="927" t="s">
        <v>373</v>
      </c>
      <c r="C820" s="994" t="s">
        <v>128</v>
      </c>
      <c r="D820" s="994" t="s">
        <v>126</v>
      </c>
      <c r="E820" s="794">
        <v>47</v>
      </c>
      <c r="F820" s="526">
        <v>36</v>
      </c>
      <c r="G820" s="526" t="s">
        <v>37</v>
      </c>
      <c r="H820" s="526" t="s">
        <v>37</v>
      </c>
      <c r="I820" s="918">
        <v>57.63</v>
      </c>
      <c r="J820" s="704">
        <f t="shared" si="207"/>
        <v>5.2056220718375847</v>
      </c>
      <c r="K820" s="929">
        <v>0.75</v>
      </c>
      <c r="L820" s="641">
        <v>4</v>
      </c>
      <c r="M820" s="695">
        <f t="shared" si="208"/>
        <v>3</v>
      </c>
      <c r="N820" s="923" t="s">
        <v>244</v>
      </c>
      <c r="O820" s="797">
        <v>0.55000000000000004</v>
      </c>
      <c r="P820" s="917">
        <v>43287</v>
      </c>
      <c r="Q820" s="917">
        <v>43318</v>
      </c>
      <c r="R820" s="695">
        <f t="shared" si="209"/>
        <v>36.363636363636353</v>
      </c>
      <c r="S820" s="761">
        <f>IF(INDEX(Historical!$D$7:$D$1439,MATCH(B820,Historical!$B$7:$B$1446,0))=0,"n/a",(INDEX(Historical!$C$7:$C$1439,MATCH(B820,Historical!$B$7:$B$1446,0))/INDEX(Historical!$D$7:$D$1439,MATCH(B820,Historical!$B$7:$B$1446,0))-1)*100)</f>
        <v>20.370370370370374</v>
      </c>
      <c r="T820" s="761">
        <f>IF(INDEX(Historical!$F$7:$F$1432,MATCH(B820,Historical!$B$7:$B$1446,0))=0,"n/a",((INDEX(Historical!$C$7:$C$1439,MATCH(B820,Historical!$B$7:$B$1446,0))/INDEX(Historical!$F$7:$F$1432,MATCH(B820,Historical!$B$7:$B$1446,0)))^(1/3)-1)*100)</f>
        <v>7.7217345015941907</v>
      </c>
      <c r="U820" s="761">
        <f>IF(INDEX(Historical!$H$7:$H$1432,MATCH(B820,Historical!$B$7:$B$1446,0))=0,"n/a",((INDEX(Historical!$C$7:$C$1439,MATCH(B820,Historical!$B$7:$B$1446,0))/INDEX(Historical!$H$7:$H$1432,MATCH(B820,Historical!$B$7:$B$1446,0)))^(1/5)-1)*100)</f>
        <v>5.387395206178347</v>
      </c>
      <c r="V820" s="761">
        <f>IF(INDEX(Historical!$O$7:$O$1432,MATCH(B820,Historical!$B$7:$B$1446,0))=0,"n/a",((INDEX(Historical!$C$7:$C$1439,MATCH(B820,Historical!$B$7:$B$1446,0))/INDEX(Historical!$O$7:$O$1432,MATCH(B820,Historical!$B$7:$B$1446,0)))^(1/10)-1)*100)</f>
        <v>3.7456949716377919</v>
      </c>
      <c r="W820" s="762">
        <f t="shared" si="210"/>
        <v>1.4382898893186509</v>
      </c>
      <c r="X820" s="763" t="str">
        <f t="shared" si="211"/>
        <v>n/a</v>
      </c>
      <c r="Y820" s="928"/>
      <c r="Z820" s="704">
        <f t="shared" si="212"/>
        <v>69.284064665127019</v>
      </c>
      <c r="AA820" s="937">
        <f t="shared" si="213"/>
        <v>13.309468822170901</v>
      </c>
      <c r="AB820" s="641">
        <v>3</v>
      </c>
      <c r="AC820" s="918">
        <v>4.33</v>
      </c>
      <c r="AD820" s="918" t="s">
        <v>137</v>
      </c>
      <c r="AE820" s="918">
        <v>0.68</v>
      </c>
      <c r="AF820" s="918">
        <v>1.08</v>
      </c>
      <c r="AG820" s="918">
        <v>7.7</v>
      </c>
      <c r="AH820" s="918">
        <v>351.3</v>
      </c>
      <c r="AI820" s="918" t="s">
        <v>137</v>
      </c>
      <c r="AJ820" s="918">
        <v>-3.2</v>
      </c>
      <c r="AK820" s="918" t="s">
        <v>137</v>
      </c>
      <c r="AL820" s="930">
        <v>1470</v>
      </c>
      <c r="AM820" s="924">
        <v>1.2</v>
      </c>
      <c r="AN820" s="918">
        <v>0.37</v>
      </c>
      <c r="AO820" s="804">
        <f t="shared" si="214"/>
        <v>-2.7164515441549693</v>
      </c>
      <c r="AP820" s="805">
        <f t="shared" si="215"/>
        <v>10.593017278015932</v>
      </c>
      <c r="AQ820" s="938">
        <f t="shared" si="216"/>
        <v>-20.071625597401056</v>
      </c>
      <c r="AR820" s="704">
        <f>INDEX(Historical!$C$7:$C$1439,MATCH(B820,Historical!$B$7:$B$1446,0))*IF(AH820="n/a",1.03,IF(AH820&lt;0,1.01,IF(AH820&gt;10,1.1,(1+AH820/100))))</f>
        <v>2.8600000000000003</v>
      </c>
      <c r="AS820" s="937">
        <f t="shared" si="217"/>
        <v>2.9458000000000002</v>
      </c>
      <c r="AT820" s="937">
        <f t="shared" si="222"/>
        <v>3.0341740000000001</v>
      </c>
      <c r="AU820" s="937">
        <f t="shared" si="222"/>
        <v>3.1251992200000003</v>
      </c>
      <c r="AV820" s="937">
        <f t="shared" si="222"/>
        <v>3.2189551966000005</v>
      </c>
      <c r="AW820" s="704">
        <f t="shared" si="218"/>
        <v>15.184128416600004</v>
      </c>
      <c r="AX820" s="812">
        <f t="shared" si="219"/>
        <v>26.347611342356419</v>
      </c>
      <c r="AY820" s="997">
        <v>0.84</v>
      </c>
      <c r="AZ820" s="924">
        <v>24.2</v>
      </c>
      <c r="BA820" s="924">
        <v>-25.14</v>
      </c>
      <c r="BB820" s="924">
        <v>-0.54</v>
      </c>
      <c r="BC820" s="924">
        <v>-7.3400000000000007</v>
      </c>
      <c r="BE820" s="666">
        <v>1972</v>
      </c>
      <c r="BF820" s="948" t="e">
        <f>#VALUE!</f>
        <v>#VALUE!</v>
      </c>
      <c r="BG820" s="933">
        <v>4.7</v>
      </c>
    </row>
    <row r="821" spans="1:59" x14ac:dyDescent="0.2">
      <c r="A821" s="537" t="s">
        <v>849</v>
      </c>
      <c r="B821" s="927" t="s">
        <v>850</v>
      </c>
      <c r="C821" s="994" t="s">
        <v>4227</v>
      </c>
      <c r="D821" s="994" t="s">
        <v>4362</v>
      </c>
      <c r="E821" s="794">
        <v>11</v>
      </c>
      <c r="F821" s="526">
        <v>312</v>
      </c>
      <c r="G821" s="526" t="s">
        <v>106</v>
      </c>
      <c r="H821" s="526" t="s">
        <v>106</v>
      </c>
      <c r="I821" s="926">
        <v>156.19</v>
      </c>
      <c r="J821" s="704">
        <f t="shared" si="207"/>
        <v>0.64024585440809267</v>
      </c>
      <c r="K821" s="929">
        <v>0.25</v>
      </c>
      <c r="L821" s="641">
        <v>4</v>
      </c>
      <c r="M821" s="695">
        <f t="shared" si="208"/>
        <v>1</v>
      </c>
      <c r="N821" s="923" t="s">
        <v>798</v>
      </c>
      <c r="O821" s="797">
        <v>0.21</v>
      </c>
      <c r="P821" s="917">
        <v>43419</v>
      </c>
      <c r="Q821" s="917">
        <v>43438</v>
      </c>
      <c r="R821" s="695">
        <f t="shared" si="209"/>
        <v>19.047619047619051</v>
      </c>
      <c r="S821" s="761">
        <f>IF(INDEX(Historical!$D$7:$D$1439,MATCH(B821,Historical!$B$7:$B$1446,0))=0,"n/a",(INDEX(Historical!$C$7:$C$1439,MATCH(B821,Historical!$B$7:$B$1446,0))/INDEX(Historical!$D$7:$D$1439,MATCH(B821,Historical!$B$7:$B$1446,0))-1)*100)</f>
        <v>27.536231884057983</v>
      </c>
      <c r="T821" s="761">
        <f>IF(INDEX(Historical!$F$7:$F$1432,MATCH(B821,Historical!$B$7:$B$1446,0))=0,"n/a",((INDEX(Historical!$C$7:$C$1439,MATCH(B821,Historical!$B$7:$B$1446,0))/INDEX(Historical!$F$7:$F$1432,MATCH(B821,Historical!$B$7:$B$1446,0)))^(1/3)-1)*100)</f>
        <v>20.73621473595373</v>
      </c>
      <c r="U821" s="761">
        <f>IF(INDEX(Historical!$H$7:$H$1432,MATCH(B821,Historical!$B$7:$B$1446,0))=0,"n/a",((INDEX(Historical!$C$7:$C$1439,MATCH(B821,Historical!$B$7:$B$1446,0))/INDEX(Historical!$H$7:$H$1432,MATCH(B821,Historical!$B$7:$B$1446,0)))^(1/5)-1)*100)</f>
        <v>20.421927029878042</v>
      </c>
      <c r="V821" s="761">
        <f>IF(INDEX(Historical!$O$7:$O$1432,MATCH(B821,Historical!$B$7:$B$1446,0))=0,"n/a",((INDEX(Historical!$C$7:$C$1439,MATCH(B821,Historical!$B$7:$B$1446,0))/INDEX(Historical!$O$7:$O$1432,MATCH(B821,Historical!$B$7:$B$1446,0)))^(1/10)-1)*100)</f>
        <v>32.566056361631638</v>
      </c>
      <c r="W821" s="762">
        <f t="shared" si="210"/>
        <v>0.62709241804109106</v>
      </c>
      <c r="X821" s="763">
        <f t="shared" si="211"/>
        <v>1.3007596834317225</v>
      </c>
      <c r="Y821" s="928"/>
      <c r="Z821" s="704">
        <f t="shared" si="212"/>
        <v>21.50537634408602</v>
      </c>
      <c r="AA821" s="937">
        <f t="shared" si="213"/>
        <v>33.589247311827954</v>
      </c>
      <c r="AB821" s="641">
        <v>9</v>
      </c>
      <c r="AC821" s="918">
        <v>4.6500000000000004</v>
      </c>
      <c r="AD821" s="918">
        <v>2.13</v>
      </c>
      <c r="AE821" s="918">
        <v>16.43</v>
      </c>
      <c r="AF821" s="918">
        <v>12.04</v>
      </c>
      <c r="AG821" s="918">
        <v>36.5</v>
      </c>
      <c r="AH821" s="918">
        <v>40.699999999999996</v>
      </c>
      <c r="AI821" s="918">
        <v>15.950000000000001</v>
      </c>
      <c r="AJ821" s="918">
        <v>15.7</v>
      </c>
      <c r="AK821" s="918">
        <v>15.790000000000001</v>
      </c>
      <c r="AL821" s="930">
        <v>349280</v>
      </c>
      <c r="AM821" s="924">
        <v>0.1</v>
      </c>
      <c r="AN821" s="918">
        <v>0</v>
      </c>
      <c r="AO821" s="804">
        <f t="shared" si="214"/>
        <v>-12.52707442754182</v>
      </c>
      <c r="AP821" s="805">
        <f t="shared" si="215"/>
        <v>21.062172884286134</v>
      </c>
      <c r="AQ821" s="938">
        <f t="shared" si="216"/>
        <v>323.95730269000148</v>
      </c>
      <c r="AR821" s="704">
        <f>INDEX(Historical!$C$7:$C$1439,MATCH(B821,Historical!$B$7:$B$1446,0))*IF(AH821="n/a",1.03,IF(AH821&lt;0,1.01,IF(AH821&gt;10,1.1,(1+AH821/100))))</f>
        <v>0.96800000000000008</v>
      </c>
      <c r="AS821" s="937">
        <f t="shared" si="217"/>
        <v>1.0648000000000002</v>
      </c>
      <c r="AT821" s="937">
        <f t="shared" si="222"/>
        <v>1.1712800000000003</v>
      </c>
      <c r="AU821" s="937">
        <f t="shared" si="222"/>
        <v>1.2884080000000004</v>
      </c>
      <c r="AV821" s="937">
        <f t="shared" si="222"/>
        <v>1.4172488000000005</v>
      </c>
      <c r="AW821" s="704">
        <f t="shared" si="218"/>
        <v>5.9097368000000019</v>
      </c>
      <c r="AX821" s="812">
        <f t="shared" si="219"/>
        <v>3.7836844868429491</v>
      </c>
      <c r="AY821" s="997">
        <v>1</v>
      </c>
      <c r="AZ821" s="924">
        <v>33.83</v>
      </c>
      <c r="BA821" s="924">
        <v>-0.4</v>
      </c>
      <c r="BB821" s="924">
        <v>7.31</v>
      </c>
      <c r="BC821" s="924">
        <v>10.89</v>
      </c>
      <c r="BE821" s="666">
        <v>2008</v>
      </c>
      <c r="BF821" s="948" t="e">
        <f>#VALUE!</f>
        <v>#VALUE!</v>
      </c>
      <c r="BG821" s="933">
        <v>14.899999999999999</v>
      </c>
    </row>
    <row r="822" spans="1:59" x14ac:dyDescent="0.2">
      <c r="A822" s="611" t="s">
        <v>1836</v>
      </c>
      <c r="B822" s="927" t="s">
        <v>1837</v>
      </c>
      <c r="C822" s="994" t="s">
        <v>247</v>
      </c>
      <c r="D822" s="994" t="s">
        <v>4390</v>
      </c>
      <c r="E822" s="794">
        <v>6</v>
      </c>
      <c r="F822" s="526">
        <v>750</v>
      </c>
      <c r="G822" s="526" t="s">
        <v>106</v>
      </c>
      <c r="H822" s="526" t="s">
        <v>106</v>
      </c>
      <c r="I822" s="926">
        <v>93.5</v>
      </c>
      <c r="J822" s="704">
        <f t="shared" si="207"/>
        <v>1.9251336898395723</v>
      </c>
      <c r="K822" s="929">
        <v>0.45</v>
      </c>
      <c r="L822" s="641">
        <v>4</v>
      </c>
      <c r="M822" s="695">
        <f t="shared" si="208"/>
        <v>1.8</v>
      </c>
      <c r="N822" s="923" t="s">
        <v>266</v>
      </c>
      <c r="O822" s="797">
        <v>0.4</v>
      </c>
      <c r="P822" s="917">
        <v>43453</v>
      </c>
      <c r="Q822" s="917">
        <v>43468</v>
      </c>
      <c r="R822" s="695">
        <f t="shared" si="209"/>
        <v>12.499999999999996</v>
      </c>
      <c r="S822" s="761">
        <f>IF(INDEX(Historical!$D$7:$D$1439,MATCH(B822,Historical!$B$7:$B$1446,0))=0,"n/a",(INDEX(Historical!$C$7:$C$1439,MATCH(B822,Historical!$B$7:$B$1446,0))/INDEX(Historical!$D$7:$D$1439,MATCH(B822,Historical!$B$7:$B$1446,0))-1)*100)</f>
        <v>14.285714285714302</v>
      </c>
      <c r="T822" s="761">
        <f>IF(INDEX(Historical!$F$7:$F$1432,MATCH(B822,Historical!$B$7:$B$1446,0))=0,"n/a",((INDEX(Historical!$C$7:$C$1439,MATCH(B822,Historical!$B$7:$B$1446,0))/INDEX(Historical!$F$7:$F$1432,MATCH(B822,Historical!$B$7:$B$1446,0)))^(1/3)-1)*100)</f>
        <v>28.731917947417294</v>
      </c>
      <c r="U822" s="761" t="str">
        <f>IF(INDEX(Historical!$H$7:$H$1432,MATCH(B822,Historical!$B$7:$B$1446,0))=0,"n/a",((INDEX(Historical!$C$7:$C$1439,MATCH(B822,Historical!$B$7:$B$1446,0))/INDEX(Historical!$H$7:$H$1432,MATCH(B822,Historical!$B$7:$B$1446,0)))^(1/5)-1)*100)</f>
        <v>n/a</v>
      </c>
      <c r="V822" s="761" t="str">
        <f>IF(INDEX(Historical!$O$7:$O$1432,MATCH(B822,Historical!$B$7:$B$1446,0))=0,"n/a",((INDEX(Historical!$C$7:$C$1439,MATCH(B822,Historical!$B$7:$B$1446,0))/INDEX(Historical!$O$7:$O$1432,MATCH(B822,Historical!$B$7:$B$1446,0)))^(1/10)-1)*100)</f>
        <v>n/a</v>
      </c>
      <c r="W822" s="762" t="str">
        <f t="shared" si="210"/>
        <v>n/a</v>
      </c>
      <c r="X822" s="763" t="str">
        <f t="shared" si="211"/>
        <v>n/a</v>
      </c>
      <c r="Y822" s="715"/>
      <c r="Z822" s="704">
        <f t="shared" si="212"/>
        <v>138.46153846153845</v>
      </c>
      <c r="AA822" s="937">
        <f t="shared" si="213"/>
        <v>71.92307692307692</v>
      </c>
      <c r="AB822" s="641">
        <v>12</v>
      </c>
      <c r="AC822" s="918">
        <v>1.3</v>
      </c>
      <c r="AD822" s="918">
        <v>3.37</v>
      </c>
      <c r="AE822" s="918">
        <v>1.48</v>
      </c>
      <c r="AF822" s="918">
        <v>1.26</v>
      </c>
      <c r="AG822" s="918">
        <v>2.4</v>
      </c>
      <c r="AH822" s="918">
        <v>-73.2</v>
      </c>
      <c r="AI822" s="918">
        <v>16.61</v>
      </c>
      <c r="AJ822" s="918">
        <v>-5.5</v>
      </c>
      <c r="AK822" s="918">
        <v>21.44</v>
      </c>
      <c r="AL822" s="930">
        <v>4400</v>
      </c>
      <c r="AM822" s="924">
        <v>0.8</v>
      </c>
      <c r="AN822" s="918">
        <v>1.1000000000000001</v>
      </c>
      <c r="AO822" s="804" t="str">
        <f t="shared" si="214"/>
        <v>n/a</v>
      </c>
      <c r="AP822" s="805" t="str">
        <f t="shared" si="215"/>
        <v>n/a</v>
      </c>
      <c r="AQ822" s="938">
        <f t="shared" si="216"/>
        <v>100.69111359729676</v>
      </c>
      <c r="AR822" s="704">
        <f>INDEX(Historical!$C$7:$C$1439,MATCH(B822,Historical!$B$7:$B$1446,0))*IF(AH822="n/a",1.03,IF(AH822&lt;0,1.01,IF(AH822&gt;10,1.1,(1+AH822/100))))</f>
        <v>1.6160000000000001</v>
      </c>
      <c r="AS822" s="937">
        <f t="shared" si="217"/>
        <v>1.7776000000000003</v>
      </c>
      <c r="AT822" s="937">
        <f t="shared" si="222"/>
        <v>1.9553600000000004</v>
      </c>
      <c r="AU822" s="937">
        <f t="shared" si="222"/>
        <v>2.1508960000000008</v>
      </c>
      <c r="AV822" s="937">
        <f t="shared" si="222"/>
        <v>2.365985600000001</v>
      </c>
      <c r="AW822" s="704">
        <f t="shared" si="218"/>
        <v>9.8658416000000031</v>
      </c>
      <c r="AX822" s="812">
        <f t="shared" si="219"/>
        <v>10.551702245989308</v>
      </c>
      <c r="AY822" s="997">
        <v>1.63</v>
      </c>
      <c r="AZ822" s="924">
        <v>54.1</v>
      </c>
      <c r="BA822" s="924">
        <v>-32.47</v>
      </c>
      <c r="BB822" s="924">
        <v>0.96</v>
      </c>
      <c r="BC822" s="924">
        <v>-5.17</v>
      </c>
      <c r="BE822" s="666">
        <v>2014</v>
      </c>
      <c r="BF822" s="948" t="e">
        <f>#VALUE!</f>
        <v>#VALUE!</v>
      </c>
      <c r="BG822" s="933">
        <v>0.89999999999999991</v>
      </c>
    </row>
    <row r="823" spans="1:59" x14ac:dyDescent="0.2">
      <c r="A823" s="537" t="s">
        <v>378</v>
      </c>
      <c r="B823" s="927" t="s">
        <v>379</v>
      </c>
      <c r="C823" s="994" t="s">
        <v>247</v>
      </c>
      <c r="D823" s="994" t="s">
        <v>4395</v>
      </c>
      <c r="E823" s="794">
        <v>46</v>
      </c>
      <c r="F823" s="526">
        <v>46</v>
      </c>
      <c r="G823" s="526" t="s">
        <v>115</v>
      </c>
      <c r="H823" s="526" t="s">
        <v>115</v>
      </c>
      <c r="I823" s="918">
        <v>86.91</v>
      </c>
      <c r="J823" s="704">
        <f t="shared" si="207"/>
        <v>2.3472557818432862</v>
      </c>
      <c r="K823" s="929">
        <v>0.51</v>
      </c>
      <c r="L823" s="641">
        <v>4</v>
      </c>
      <c r="M823" s="695">
        <f t="shared" si="208"/>
        <v>2.04</v>
      </c>
      <c r="N823" s="923" t="s">
        <v>380</v>
      </c>
      <c r="O823" s="797">
        <v>0.46</v>
      </c>
      <c r="P823" s="917">
        <v>43441</v>
      </c>
      <c r="Q823" s="917">
        <v>43454</v>
      </c>
      <c r="R823" s="695">
        <f t="shared" si="209"/>
        <v>10.869565217391301</v>
      </c>
      <c r="S823" s="761">
        <f>IF(INDEX(Historical!$D$7:$D$1439,MATCH(B823,Historical!$B$7:$B$1446,0))=0,"n/a",(INDEX(Historical!$C$7:$C$1439,MATCH(B823,Historical!$B$7:$B$1446,0))/INDEX(Historical!$D$7:$D$1439,MATCH(B823,Historical!$B$7:$B$1446,0))-1)*100)</f>
        <v>9.8837209302325526</v>
      </c>
      <c r="T823" s="761">
        <f>IF(INDEX(Historical!$F$7:$F$1432,MATCH(B823,Historical!$B$7:$B$1446,0))=0,"n/a",((INDEX(Historical!$C$7:$C$1439,MATCH(B823,Historical!$B$7:$B$1446,0))/INDEX(Historical!$F$7:$F$1432,MATCH(B823,Historical!$B$7:$B$1446,0)))^(1/3)-1)*100)</f>
        <v>12.426853035294627</v>
      </c>
      <c r="U823" s="761">
        <f>IF(INDEX(Historical!$H$7:$H$1432,MATCH(B823,Historical!$B$7:$B$1446,0))=0,"n/a",((INDEX(Historical!$C$7:$C$1439,MATCH(B823,Historical!$B$7:$B$1446,0))/INDEX(Historical!$H$7:$H$1432,MATCH(B823,Historical!$B$7:$B$1446,0)))^(1/5)-1)*100)</f>
        <v>15.613391683729748</v>
      </c>
      <c r="V823" s="761">
        <f>IF(INDEX(Historical!$O$7:$O$1432,MATCH(B823,Historical!$B$7:$B$1446,0))=0,"n/a",((INDEX(Historical!$C$7:$C$1439,MATCH(B823,Historical!$B$7:$B$1446,0))/INDEX(Historical!$O$7:$O$1432,MATCH(B823,Historical!$B$7:$B$1446,0)))^(1/10)-1)*100)</f>
        <v>12.49069175316575</v>
      </c>
      <c r="W823" s="762">
        <f t="shared" si="210"/>
        <v>1.2500021609910079</v>
      </c>
      <c r="X823" s="763" t="str">
        <f t="shared" si="211"/>
        <v>n/a</v>
      </c>
      <c r="Y823" s="718"/>
      <c r="Z823" s="704">
        <f t="shared" si="212"/>
        <v>57.95454545454546</v>
      </c>
      <c r="AA823" s="937">
        <f t="shared" si="213"/>
        <v>24.690340909090907</v>
      </c>
      <c r="AB823" s="641">
        <v>12</v>
      </c>
      <c r="AC823" s="918">
        <v>3.52</v>
      </c>
      <c r="AD823" s="918">
        <v>1.85</v>
      </c>
      <c r="AE823" s="918">
        <v>2.58</v>
      </c>
      <c r="AF823" s="918">
        <v>7.99</v>
      </c>
      <c r="AG823" s="918">
        <v>34.799999999999997</v>
      </c>
      <c r="AH823" s="918">
        <v>-78.3</v>
      </c>
      <c r="AI823" s="918">
        <v>13.089999999999998</v>
      </c>
      <c r="AJ823" s="918">
        <v>-25.1</v>
      </c>
      <c r="AK823" s="918">
        <v>13.389999999999999</v>
      </c>
      <c r="AL823" s="930">
        <v>35250</v>
      </c>
      <c r="AM823" s="924">
        <v>0.2</v>
      </c>
      <c r="AN823" s="918">
        <v>0.66</v>
      </c>
      <c r="AO823" s="804">
        <f t="shared" si="214"/>
        <v>-6.7296934435178706</v>
      </c>
      <c r="AP823" s="805">
        <f t="shared" si="215"/>
        <v>17.960647465573036</v>
      </c>
      <c r="AQ823" s="938">
        <f t="shared" si="216"/>
        <v>196.10495426350761</v>
      </c>
      <c r="AR823" s="704">
        <f>INDEX(Historical!$C$7:$C$1439,MATCH(B823,Historical!$B$7:$B$1446,0))*IF(AH823="n/a",1.03,IF(AH823&lt;0,1.01,IF(AH823&gt;10,1.1,(1+AH823/100))))</f>
        <v>1.9088999999999998</v>
      </c>
      <c r="AS823" s="937">
        <f t="shared" si="217"/>
        <v>2.09979</v>
      </c>
      <c r="AT823" s="937">
        <f t="shared" si="222"/>
        <v>2.3097690000000002</v>
      </c>
      <c r="AU823" s="937">
        <f t="shared" si="222"/>
        <v>2.5407459000000006</v>
      </c>
      <c r="AV823" s="937">
        <f t="shared" si="222"/>
        <v>2.7948204900000007</v>
      </c>
      <c r="AW823" s="704">
        <f t="shared" si="218"/>
        <v>11.654025390000001</v>
      </c>
      <c r="AX823" s="812">
        <f t="shared" si="219"/>
        <v>13.409303175699</v>
      </c>
      <c r="AY823" s="997">
        <v>1.1499999999999999</v>
      </c>
      <c r="AZ823" s="924">
        <v>29.38</v>
      </c>
      <c r="BA823" s="924">
        <v>-10.4</v>
      </c>
      <c r="BB823" s="924">
        <v>2.44</v>
      </c>
      <c r="BC823" s="924">
        <v>2.5499999999999998</v>
      </c>
      <c r="BE823" s="666">
        <v>1974</v>
      </c>
      <c r="BF823" s="948" t="e">
        <f>#VALUE!</f>
        <v>#VALUE!</v>
      </c>
      <c r="BG823" s="933">
        <v>13.200000000000001</v>
      </c>
    </row>
    <row r="824" spans="1:59" x14ac:dyDescent="0.2">
      <c r="A824" s="537" t="s">
        <v>845</v>
      </c>
      <c r="B824" s="927" t="s">
        <v>846</v>
      </c>
      <c r="C824" s="994" t="s">
        <v>128</v>
      </c>
      <c r="D824" s="994" t="s">
        <v>126</v>
      </c>
      <c r="E824" s="794">
        <v>20</v>
      </c>
      <c r="F824" s="526">
        <v>164</v>
      </c>
      <c r="G824" s="526" t="s">
        <v>106</v>
      </c>
      <c r="H824" s="526" t="s">
        <v>106</v>
      </c>
      <c r="I824" s="926">
        <v>10.79</v>
      </c>
      <c r="J824" s="704">
        <f t="shared" si="207"/>
        <v>14.828544949026877</v>
      </c>
      <c r="K824" s="935">
        <v>0.4</v>
      </c>
      <c r="L824" s="641">
        <v>4</v>
      </c>
      <c r="M824" s="695">
        <f t="shared" si="208"/>
        <v>1.6</v>
      </c>
      <c r="N824" s="923" t="s">
        <v>289</v>
      </c>
      <c r="O824" s="803">
        <v>0.38095238095238093</v>
      </c>
      <c r="P824" s="919">
        <v>43088</v>
      </c>
      <c r="Q824" s="919">
        <v>43097</v>
      </c>
      <c r="R824" s="695">
        <f t="shared" si="209"/>
        <v>5.0000000000000115</v>
      </c>
      <c r="S824" s="761">
        <f>IF(INDEX(Historical!$D$7:$D$1439,MATCH(B824,Historical!$B$7:$B$1446,0))=0,"n/a",(INDEX(Historical!$C$7:$C$1439,MATCH(B824,Historical!$B$7:$B$1446,0))/INDEX(Historical!$D$7:$D$1439,MATCH(B824,Historical!$B$7:$B$1446,0))-1)*100)</f>
        <v>3.7037037037037202</v>
      </c>
      <c r="T824" s="761">
        <f>IF(INDEX(Historical!$F$7:$F$1432,MATCH(B824,Historical!$B$7:$B$1446,0))=0,"n/a",((INDEX(Historical!$C$7:$C$1439,MATCH(B824,Historical!$B$7:$B$1446,0))/INDEX(Historical!$F$7:$F$1432,MATCH(B824,Historical!$B$7:$B$1446,0)))^(1/3)-1)*100)</f>
        <v>4.5661107530005074</v>
      </c>
      <c r="U824" s="761">
        <f>IF(INDEX(Historical!$H$7:$H$1432,MATCH(B824,Historical!$B$7:$B$1446,0))=0,"n/a",((INDEX(Historical!$C$7:$C$1439,MATCH(B824,Historical!$B$7:$B$1446,0))/INDEX(Historical!$H$7:$H$1432,MATCH(B824,Historical!$B$7:$B$1446,0)))^(1/5)-1)*100)</f>
        <v>4.7394508817191427</v>
      </c>
      <c r="V824" s="761">
        <f>IF(INDEX(Historical!$O$7:$O$1432,MATCH(B824,Historical!$B$7:$B$1446,0))=0,"n/a",((INDEX(Historical!$C$7:$C$1439,MATCH(B824,Historical!$B$7:$B$1446,0))/INDEX(Historical!$O$7:$O$1432,MATCH(B824,Historical!$B$7:$B$1446,0)))^(1/10)-1)*100)</f>
        <v>4.8696438466710568</v>
      </c>
      <c r="W824" s="762">
        <f t="shared" si="210"/>
        <v>0.97326437639974117</v>
      </c>
      <c r="X824" s="763">
        <f t="shared" si="211"/>
        <v>2.0606308181387578</v>
      </c>
      <c r="Y824" s="713" t="s">
        <v>440</v>
      </c>
      <c r="Z824" s="704">
        <f t="shared" si="212"/>
        <v>432.43243243243245</v>
      </c>
      <c r="AA824" s="937">
        <f t="shared" si="213"/>
        <v>29.162162162162161</v>
      </c>
      <c r="AB824" s="641">
        <v>12</v>
      </c>
      <c r="AC824" s="918">
        <v>0.37</v>
      </c>
      <c r="AD824" s="918">
        <v>2.64</v>
      </c>
      <c r="AE824" s="918">
        <v>0.82</v>
      </c>
      <c r="AF824" s="918" t="s">
        <v>137</v>
      </c>
      <c r="AG824" s="918">
        <v>-9.9</v>
      </c>
      <c r="AH824" s="918">
        <v>-2.7</v>
      </c>
      <c r="AI824" s="918">
        <v>1.5599999999999998</v>
      </c>
      <c r="AJ824" s="918">
        <v>2.2999999999999998</v>
      </c>
      <c r="AK824" s="918">
        <v>11</v>
      </c>
      <c r="AL824" s="930">
        <v>1540</v>
      </c>
      <c r="AM824" s="924">
        <v>1.2</v>
      </c>
      <c r="AN824" s="918" t="s">
        <v>137</v>
      </c>
      <c r="AO824" s="804">
        <f t="shared" si="214"/>
        <v>-9.5941663314161403</v>
      </c>
      <c r="AP824" s="805">
        <f t="shared" si="215"/>
        <v>19.567995830746021</v>
      </c>
      <c r="AQ824" s="938" t="str">
        <f t="shared" si="216"/>
        <v>n/a</v>
      </c>
      <c r="AR824" s="704">
        <f>INDEX(Historical!$C$7:$C$1439,MATCH(B824,Historical!$B$7:$B$1446,0))*IF(AH824="n/a",1.03,IF(AH824&lt;0,1.01,IF(AH824&gt;10,1.1,(1+AH824/100))))</f>
        <v>1.6160000000000001</v>
      </c>
      <c r="AS824" s="937">
        <f t="shared" si="217"/>
        <v>1.6412096000000003</v>
      </c>
      <c r="AT824" s="937">
        <f t="shared" si="222"/>
        <v>1.8053305600000005</v>
      </c>
      <c r="AU824" s="937">
        <f t="shared" si="222"/>
        <v>1.9858636160000007</v>
      </c>
      <c r="AV824" s="937">
        <f t="shared" si="222"/>
        <v>2.1844499776000008</v>
      </c>
      <c r="AW824" s="704">
        <f t="shared" si="218"/>
        <v>9.2328537536000024</v>
      </c>
      <c r="AX824" s="812">
        <f t="shared" si="219"/>
        <v>85.568616808155724</v>
      </c>
      <c r="AY824" s="997">
        <v>0.78</v>
      </c>
      <c r="AZ824" s="924">
        <v>17.11</v>
      </c>
      <c r="BA824" s="924">
        <v>-45.53</v>
      </c>
      <c r="BB824" s="924">
        <v>-2.88</v>
      </c>
      <c r="BC824" s="924">
        <v>-20.73</v>
      </c>
      <c r="BE824" s="666">
        <v>1999</v>
      </c>
      <c r="BF824" s="948" t="e">
        <f>#VALUE!</f>
        <v>#VALUE!</v>
      </c>
      <c r="BG824" s="933">
        <v>3.6999999999999997</v>
      </c>
    </row>
    <row r="825" spans="1:59" x14ac:dyDescent="0.2">
      <c r="A825" s="537" t="s">
        <v>1776</v>
      </c>
      <c r="B825" s="927" t="s">
        <v>1777</v>
      </c>
      <c r="C825" s="994" t="s">
        <v>179</v>
      </c>
      <c r="D825" s="994" t="s">
        <v>4374</v>
      </c>
      <c r="E825" s="794">
        <v>9</v>
      </c>
      <c r="F825" s="526">
        <v>435</v>
      </c>
      <c r="G825" s="526" t="s">
        <v>106</v>
      </c>
      <c r="H825" s="526" t="s">
        <v>106</v>
      </c>
      <c r="I825" s="926">
        <v>84.83</v>
      </c>
      <c r="J825" s="704">
        <f t="shared" si="207"/>
        <v>4.2437816810090769</v>
      </c>
      <c r="K825" s="929">
        <v>0.9</v>
      </c>
      <c r="L825" s="641">
        <v>4</v>
      </c>
      <c r="M825" s="695">
        <f t="shared" si="208"/>
        <v>3.6</v>
      </c>
      <c r="N825" s="923" t="s">
        <v>798</v>
      </c>
      <c r="O825" s="797">
        <v>0.8</v>
      </c>
      <c r="P825" s="917">
        <v>43508</v>
      </c>
      <c r="Q825" s="917">
        <v>43529</v>
      </c>
      <c r="R825" s="695">
        <f t="shared" si="209"/>
        <v>12.499999999999996</v>
      </c>
      <c r="S825" s="761">
        <f>IF(INDEX(Historical!$D$7:$D$1439,MATCH(B825,Historical!$B$7:$B$1446,0))=0,"n/a",(INDEX(Historical!$C$7:$C$1439,MATCH(B825,Historical!$B$7:$B$1446,0))/INDEX(Historical!$D$7:$D$1439,MATCH(B825,Historical!$B$7:$B$1446,0))-1)*100)</f>
        <v>14.285714285714302</v>
      </c>
      <c r="T825" s="761">
        <f>IF(INDEX(Historical!$F$7:$F$1432,MATCH(B825,Historical!$B$7:$B$1446,0))=0,"n/a",((INDEX(Historical!$C$7:$C$1439,MATCH(B825,Historical!$B$7:$B$1446,0))/INDEX(Historical!$F$7:$F$1432,MATCH(B825,Historical!$B$7:$B$1446,0)))^(1/3)-1)*100)</f>
        <v>23.47158379972165</v>
      </c>
      <c r="U825" s="761">
        <f>IF(INDEX(Historical!$H$7:$H$1432,MATCH(B825,Historical!$B$7:$B$1446,0))=0,"n/a",((INDEX(Historical!$C$7:$C$1439,MATCH(B825,Historical!$B$7:$B$1446,0))/INDEX(Historical!$H$7:$H$1432,MATCH(B825,Historical!$B$7:$B$1446,0)))^(1/5)-1)*100)</f>
        <v>30.894008104996583</v>
      </c>
      <c r="V825" s="761">
        <f>IF(INDEX(Historical!$O$7:$O$1432,MATCH(B825,Historical!$B$7:$B$1446,0))=0,"n/a",((INDEX(Historical!$C$7:$C$1439,MATCH(B825,Historical!$B$7:$B$1446,0))/INDEX(Historical!$O$7:$O$1432,MATCH(B825,Historical!$B$7:$B$1446,0)))^(1/10)-1)*100)</f>
        <v>19.902864440437984</v>
      </c>
      <c r="W825" s="762">
        <f t="shared" si="210"/>
        <v>1.5522392868348716</v>
      </c>
      <c r="X825" s="763">
        <f t="shared" si="211"/>
        <v>3.9106339373413395</v>
      </c>
      <c r="Y825" s="928"/>
      <c r="Z825" s="704">
        <f t="shared" si="212"/>
        <v>49.655172413793103</v>
      </c>
      <c r="AA825" s="937">
        <f t="shared" si="213"/>
        <v>11.700689655172413</v>
      </c>
      <c r="AB825" s="641">
        <v>12</v>
      </c>
      <c r="AC825" s="918">
        <v>7.25</v>
      </c>
      <c r="AD825" s="918">
        <v>0.41</v>
      </c>
      <c r="AE825" s="918">
        <v>0.31</v>
      </c>
      <c r="AF825" s="918">
        <v>1.64</v>
      </c>
      <c r="AG825" s="918">
        <v>14.299999999999999</v>
      </c>
      <c r="AH825" s="918">
        <v>46.7</v>
      </c>
      <c r="AI825" s="918">
        <v>57.89</v>
      </c>
      <c r="AJ825" s="918">
        <v>7.9</v>
      </c>
      <c r="AK825" s="918">
        <v>28.449999999999996</v>
      </c>
      <c r="AL825" s="930">
        <v>36160</v>
      </c>
      <c r="AM825" s="924">
        <v>0.3</v>
      </c>
      <c r="AN825" s="918">
        <v>0.42</v>
      </c>
      <c r="AO825" s="804">
        <f t="shared" si="214"/>
        <v>23.437100130833251</v>
      </c>
      <c r="AP825" s="805">
        <f t="shared" si="215"/>
        <v>35.137789786005662</v>
      </c>
      <c r="AQ825" s="938">
        <f t="shared" si="216"/>
        <v>-7.6501072984254233</v>
      </c>
      <c r="AR825" s="704">
        <f>INDEX(Historical!$C$7:$C$1439,MATCH(B825,Historical!$B$7:$B$1446,0))*IF(AH825="n/a",1.03,IF(AH825&lt;0,1.01,IF(AH825&gt;10,1.1,(1+AH825/100))))</f>
        <v>3.5200000000000005</v>
      </c>
      <c r="AS825" s="937">
        <f t="shared" si="217"/>
        <v>3.8720000000000008</v>
      </c>
      <c r="AT825" s="937">
        <f t="shared" si="222"/>
        <v>4.2592000000000008</v>
      </c>
      <c r="AU825" s="937">
        <f t="shared" si="222"/>
        <v>4.6851200000000013</v>
      </c>
      <c r="AV825" s="937">
        <f t="shared" si="222"/>
        <v>5.1536320000000018</v>
      </c>
      <c r="AW825" s="704">
        <f t="shared" si="218"/>
        <v>21.489952000000006</v>
      </c>
      <c r="AX825" s="812">
        <f t="shared" si="219"/>
        <v>25.332962395378999</v>
      </c>
      <c r="AY825" s="997">
        <v>1.1599999999999999</v>
      </c>
      <c r="AZ825" s="924">
        <v>23.28</v>
      </c>
      <c r="BA825" s="924">
        <v>-33.19</v>
      </c>
      <c r="BB825" s="924">
        <v>1.39</v>
      </c>
      <c r="BC825" s="924">
        <v>-11.790000000000001</v>
      </c>
      <c r="BE825" s="666">
        <v>2011</v>
      </c>
      <c r="BF825" s="948" t="e">
        <f>#VALUE!</f>
        <v>#VALUE!</v>
      </c>
      <c r="BG825" s="933">
        <v>6.2</v>
      </c>
    </row>
    <row r="826" spans="1:59" x14ac:dyDescent="0.2">
      <c r="A826" s="537" t="s">
        <v>2962</v>
      </c>
      <c r="B826" s="927" t="s">
        <v>2963</v>
      </c>
      <c r="C826" s="994" t="s">
        <v>123</v>
      </c>
      <c r="D826" s="994" t="s">
        <v>4410</v>
      </c>
      <c r="E826" s="794">
        <v>6</v>
      </c>
      <c r="F826" s="526">
        <v>775</v>
      </c>
      <c r="G826" s="526" t="s">
        <v>106</v>
      </c>
      <c r="H826" s="526" t="s">
        <v>106</v>
      </c>
      <c r="I826" s="926">
        <v>118.4</v>
      </c>
      <c r="J826" s="704">
        <f t="shared" si="207"/>
        <v>1.0472972972972971</v>
      </c>
      <c r="K826" s="929">
        <v>0.31</v>
      </c>
      <c r="L826" s="641">
        <v>4</v>
      </c>
      <c r="M826" s="695">
        <f t="shared" si="208"/>
        <v>1.24</v>
      </c>
      <c r="N826" s="923" t="s">
        <v>228</v>
      </c>
      <c r="O826" s="797">
        <v>0.28000000000000003</v>
      </c>
      <c r="P826" s="917">
        <v>43517</v>
      </c>
      <c r="Q826" s="917">
        <v>43532</v>
      </c>
      <c r="R826" s="695">
        <f t="shared" si="209"/>
        <v>10.714285714285703</v>
      </c>
      <c r="S826" s="761">
        <f>IF(INDEX(Historical!$D$7:$D$1439,MATCH(B826,Historical!$B$7:$B$1446,0))=0,"n/a",(INDEX(Historical!$C$7:$C$1439,MATCH(B826,Historical!$B$7:$B$1446,0))/INDEX(Historical!$D$7:$D$1439,MATCH(B826,Historical!$B$7:$B$1446,0))-1)*100)</f>
        <v>12.000000000000011</v>
      </c>
      <c r="T826" s="761">
        <f>IF(INDEX(Historical!$F$7:$F$1432,MATCH(B826,Historical!$B$7:$B$1446,0))=0,"n/a",((INDEX(Historical!$C$7:$C$1439,MATCH(B826,Historical!$B$7:$B$1446,0))/INDEX(Historical!$F$7:$F$1432,MATCH(B826,Historical!$B$7:$B$1446,0)))^(1/3)-1)*100)</f>
        <v>40.94597464129783</v>
      </c>
      <c r="U826" s="761">
        <f>IF(INDEX(Historical!$H$7:$H$1432,MATCH(B826,Historical!$B$7:$B$1446,0))=0,"n/a",((INDEX(Historical!$C$7:$C$1439,MATCH(B826,Historical!$B$7:$B$1446,0))/INDEX(Historical!$H$7:$H$1432,MATCH(B826,Historical!$B$7:$B$1446,0)))^(1/5)-1)*100)</f>
        <v>94.729436123033665</v>
      </c>
      <c r="V826" s="761">
        <f>IF(INDEX(Historical!$O$7:$O$1432,MATCH(B826,Historical!$B$7:$B$1446,0))=0,"n/a",((INDEX(Historical!$C$7:$C$1439,MATCH(B826,Historical!$B$7:$B$1446,0))/INDEX(Historical!$O$7:$O$1432,MATCH(B826,Historical!$B$7:$B$1446,0)))^(1/10)-1)*100)</f>
        <v>-5.4424534657343537</v>
      </c>
      <c r="W826" s="762" t="str">
        <f t="shared" si="210"/>
        <v>n/a</v>
      </c>
      <c r="X826" s="763">
        <f t="shared" si="211"/>
        <v>1.0572481710160007</v>
      </c>
      <c r="Y826" s="715"/>
      <c r="Z826" s="704">
        <f t="shared" si="212"/>
        <v>32.041343669250644</v>
      </c>
      <c r="AA826" s="937">
        <f t="shared" si="213"/>
        <v>30.594315245478036</v>
      </c>
      <c r="AB826" s="641">
        <v>12</v>
      </c>
      <c r="AC826" s="918">
        <v>3.87</v>
      </c>
      <c r="AD826" s="918">
        <v>1.69</v>
      </c>
      <c r="AE826" s="918">
        <v>3.69</v>
      </c>
      <c r="AF826" s="918">
        <v>3.01</v>
      </c>
      <c r="AG826" s="918">
        <v>10.199999999999999</v>
      </c>
      <c r="AH826" s="918">
        <v>71.7</v>
      </c>
      <c r="AI826" s="918">
        <v>18.7</v>
      </c>
      <c r="AJ826" s="918">
        <v>89.600000000000009</v>
      </c>
      <c r="AK826" s="918">
        <v>18.11</v>
      </c>
      <c r="AL826" s="930">
        <v>16170.000000000002</v>
      </c>
      <c r="AM826" s="924">
        <v>0.2</v>
      </c>
      <c r="AN826" s="918">
        <v>0.56000000000000005</v>
      </c>
      <c r="AO826" s="804">
        <f t="shared" si="214"/>
        <v>65.182418174852927</v>
      </c>
      <c r="AP826" s="805">
        <f t="shared" si="215"/>
        <v>95.776733420330956</v>
      </c>
      <c r="AQ826" s="938">
        <f t="shared" si="216"/>
        <v>102.30767425317411</v>
      </c>
      <c r="AR826" s="704">
        <f>INDEX(Historical!$C$7:$C$1439,MATCH(B826,Historical!$B$7:$B$1446,0))*IF(AH826="n/a",1.03,IF(AH826&lt;0,1.01,IF(AH826&gt;10,1.1,(1+AH826/100))))</f>
        <v>1.2320000000000002</v>
      </c>
      <c r="AS826" s="937">
        <f t="shared" si="217"/>
        <v>1.3552000000000004</v>
      </c>
      <c r="AT826" s="937">
        <f t="shared" si="222"/>
        <v>1.4907200000000005</v>
      </c>
      <c r="AU826" s="937">
        <f t="shared" si="222"/>
        <v>1.6397920000000006</v>
      </c>
      <c r="AV826" s="937">
        <f t="shared" si="222"/>
        <v>1.8037712000000008</v>
      </c>
      <c r="AW826" s="704">
        <f t="shared" si="218"/>
        <v>7.5214832000000023</v>
      </c>
      <c r="AX826" s="812">
        <f t="shared" si="219"/>
        <v>6.3526040540540567</v>
      </c>
      <c r="AY826" s="997">
        <v>0.92</v>
      </c>
      <c r="AZ826" s="924">
        <v>43.480000000000004</v>
      </c>
      <c r="BA826" s="924">
        <v>-11.37</v>
      </c>
      <c r="BB826" s="924">
        <v>8.44</v>
      </c>
      <c r="BC826" s="924">
        <v>7.68</v>
      </c>
      <c r="BE826" s="666">
        <v>2014</v>
      </c>
      <c r="BF826" s="948" t="e">
        <f>#VALUE!</f>
        <v>#VALUE!</v>
      </c>
      <c r="BG826" s="933">
        <v>5.3</v>
      </c>
    </row>
    <row r="827" spans="1:59" x14ac:dyDescent="0.2">
      <c r="A827" s="611" t="s">
        <v>851</v>
      </c>
      <c r="B827" s="927" t="s">
        <v>852</v>
      </c>
      <c r="C827" s="994" t="s">
        <v>112</v>
      </c>
      <c r="D827" s="994" t="s">
        <v>4359</v>
      </c>
      <c r="E827" s="794">
        <v>15</v>
      </c>
      <c r="F827" s="526">
        <v>243</v>
      </c>
      <c r="G827" s="526" t="s">
        <v>106</v>
      </c>
      <c r="H827" s="526" t="s">
        <v>106</v>
      </c>
      <c r="I827" s="926">
        <v>31.58</v>
      </c>
      <c r="J827" s="704">
        <f t="shared" si="207"/>
        <v>1.013299556681444</v>
      </c>
      <c r="K827" s="929">
        <v>0.08</v>
      </c>
      <c r="L827" s="641">
        <v>4</v>
      </c>
      <c r="M827" s="695">
        <f t="shared" si="208"/>
        <v>0.32</v>
      </c>
      <c r="N827" s="923" t="s">
        <v>539</v>
      </c>
      <c r="O827" s="797">
        <v>7.0000000000000007E-2</v>
      </c>
      <c r="P827" s="917">
        <v>43298</v>
      </c>
      <c r="Q827" s="917">
        <v>43313</v>
      </c>
      <c r="R827" s="695">
        <f t="shared" si="209"/>
        <v>14.285714285714276</v>
      </c>
      <c r="S827" s="761">
        <f>IF(INDEX(Historical!$D$7:$D$1439,MATCH(B827,Historical!$B$7:$B$1446,0))=0,"n/a",(INDEX(Historical!$C$7:$C$1439,MATCH(B827,Historical!$B$7:$B$1446,0))/INDEX(Historical!$D$7:$D$1439,MATCH(B827,Historical!$B$7:$B$1446,0))-1)*100)</f>
        <v>15.384615384615374</v>
      </c>
      <c r="T827" s="761">
        <f>IF(INDEX(Historical!$F$7:$F$1432,MATCH(B827,Historical!$B$7:$B$1446,0))=0,"n/a",((INDEX(Historical!$C$7:$C$1439,MATCH(B827,Historical!$B$7:$B$1446,0))/INDEX(Historical!$F$7:$F$1432,MATCH(B827,Historical!$B$7:$B$1446,0)))^(1/3)-1)*100)</f>
        <v>12.624788044360603</v>
      </c>
      <c r="U827" s="761">
        <f>IF(INDEX(Historical!$H$7:$H$1432,MATCH(B827,Historical!$B$7:$B$1446,0))=0,"n/a",((INDEX(Historical!$C$7:$C$1439,MATCH(B827,Historical!$B$7:$B$1446,0))/INDEX(Historical!$H$7:$H$1432,MATCH(B827,Historical!$B$7:$B$1446,0)))^(1/5)-1)*100)</f>
        <v>12.030033714161736</v>
      </c>
      <c r="V827" s="761">
        <f>IF(INDEX(Historical!$O$7:$O$1432,MATCH(B827,Historical!$B$7:$B$1446,0))=0,"n/a",((INDEX(Historical!$C$7:$C$1439,MATCH(B827,Historical!$B$7:$B$1446,0))/INDEX(Historical!$O$7:$O$1432,MATCH(B827,Historical!$B$7:$B$1446,0)))^(1/10)-1)*100)</f>
        <v>13.441048760014528</v>
      </c>
      <c r="W827" s="762">
        <f t="shared" si="210"/>
        <v>0.89502195319383193</v>
      </c>
      <c r="X827" s="763">
        <f t="shared" si="211"/>
        <v>1.7434831469799617</v>
      </c>
      <c r="Y827" s="715"/>
      <c r="Z827" s="704">
        <f t="shared" si="212"/>
        <v>10.19108280254777</v>
      </c>
      <c r="AA827" s="937">
        <f t="shared" si="213"/>
        <v>10.057324840764331</v>
      </c>
      <c r="AB827" s="641">
        <v>12</v>
      </c>
      <c r="AC827" s="918">
        <v>3.14</v>
      </c>
      <c r="AD827" s="918">
        <v>1.26</v>
      </c>
      <c r="AE827" s="918">
        <v>0.54</v>
      </c>
      <c r="AF827" s="918">
        <v>1.05</v>
      </c>
      <c r="AG827" s="918">
        <v>11.1</v>
      </c>
      <c r="AH827" s="918">
        <v>19.600000000000001</v>
      </c>
      <c r="AI827" s="918" t="s">
        <v>137</v>
      </c>
      <c r="AJ827" s="918">
        <v>6.9</v>
      </c>
      <c r="AK827" s="918">
        <v>8</v>
      </c>
      <c r="AL827" s="930">
        <v>377.7</v>
      </c>
      <c r="AM827" s="924">
        <v>21</v>
      </c>
      <c r="AN827" s="918">
        <v>0.55000000000000004</v>
      </c>
      <c r="AO827" s="804">
        <f t="shared" si="214"/>
        <v>2.986008430078849</v>
      </c>
      <c r="AP827" s="805">
        <f t="shared" si="215"/>
        <v>13.04333327084318</v>
      </c>
      <c r="AQ827" s="938">
        <f t="shared" si="216"/>
        <v>-31.49147309258975</v>
      </c>
      <c r="AR827" s="704">
        <f>INDEX(Historical!$C$7:$C$1439,MATCH(B827,Historical!$B$7:$B$1446,0))*IF(AH827="n/a",1.03,IF(AH827&lt;0,1.01,IF(AH827&gt;10,1.1,(1+AH827/100))))</f>
        <v>0.33</v>
      </c>
      <c r="AS827" s="937">
        <f t="shared" si="217"/>
        <v>0.33990000000000004</v>
      </c>
      <c r="AT827" s="937">
        <f t="shared" ref="AT827:AV846" si="223">IF($AK827="n/a",1.03*AS827,IF($AK827&lt;0,1.01*AS827,IF($AK827&gt;10,1.1*AS827,(1+$AK827/100)*AS827)))</f>
        <v>0.36709200000000008</v>
      </c>
      <c r="AU827" s="937">
        <f t="shared" si="223"/>
        <v>0.39645936000000009</v>
      </c>
      <c r="AV827" s="937">
        <f t="shared" si="223"/>
        <v>0.42817610880000012</v>
      </c>
      <c r="AW827" s="704">
        <f t="shared" si="218"/>
        <v>1.8616274688000005</v>
      </c>
      <c r="AX827" s="812">
        <f t="shared" si="219"/>
        <v>5.8949571526282476</v>
      </c>
      <c r="AY827" s="997">
        <v>1.23</v>
      </c>
      <c r="AZ827" s="924">
        <v>17.16</v>
      </c>
      <c r="BA827" s="924">
        <v>-40.630000000000003</v>
      </c>
      <c r="BB827" s="924">
        <v>-3.19</v>
      </c>
      <c r="BC827" s="924">
        <v>-11.18</v>
      </c>
      <c r="BE827" s="666">
        <v>2004</v>
      </c>
      <c r="BF827" s="948" t="e">
        <f>#VALUE!</f>
        <v>#VALUE!</v>
      </c>
      <c r="BG827" s="933">
        <v>5.5</v>
      </c>
    </row>
    <row r="828" spans="1:59" x14ac:dyDescent="0.2">
      <c r="A828" s="537" t="s">
        <v>1778</v>
      </c>
      <c r="B828" s="927" t="s">
        <v>1779</v>
      </c>
      <c r="C828" s="994" t="s">
        <v>4356</v>
      </c>
      <c r="D828" s="994" t="s">
        <v>4357</v>
      </c>
      <c r="E828" s="794">
        <v>9</v>
      </c>
      <c r="F828" s="526">
        <v>410</v>
      </c>
      <c r="G828" s="526" t="s">
        <v>37</v>
      </c>
      <c r="H828" s="526" t="s">
        <v>37</v>
      </c>
      <c r="I828" s="926">
        <v>63.81</v>
      </c>
      <c r="J828" s="704">
        <f t="shared" si="207"/>
        <v>4.9678733740792982</v>
      </c>
      <c r="K828" s="929">
        <v>0.79249999999999998</v>
      </c>
      <c r="L828" s="641">
        <v>4</v>
      </c>
      <c r="M828" s="695">
        <f t="shared" si="208"/>
        <v>3.17</v>
      </c>
      <c r="N828" s="923" t="s">
        <v>467</v>
      </c>
      <c r="O828" s="797">
        <v>0.79</v>
      </c>
      <c r="P828" s="917">
        <v>43465</v>
      </c>
      <c r="Q828" s="917">
        <v>43479</v>
      </c>
      <c r="R828" s="695">
        <f t="shared" si="209"/>
        <v>0.31645569620252489</v>
      </c>
      <c r="S828" s="761">
        <f>IF(INDEX(Historical!$D$7:$D$1439,MATCH(B828,Historical!$B$7:$B$1446,0))=0,"n/a",(INDEX(Historical!$C$7:$C$1439,MATCH(B828,Historical!$B$7:$B$1446,0))/INDEX(Historical!$D$7:$D$1439,MATCH(B828,Historical!$B$7:$B$1446,0))-1)*100)</f>
        <v>1.4446227929374</v>
      </c>
      <c r="T828" s="761">
        <f>IF(INDEX(Historical!$F$7:$F$1432,MATCH(B828,Historical!$B$7:$B$1446,0))=0,"n/a",((INDEX(Historical!$C$7:$C$1439,MATCH(B828,Historical!$B$7:$B$1446,0))/INDEX(Historical!$F$7:$F$1432,MATCH(B828,Historical!$B$7:$B$1446,0)))^(1/3)-1)*100)</f>
        <v>3.6791496165080817</v>
      </c>
      <c r="U828" s="761">
        <f>IF(INDEX(Historical!$H$7:$H$1432,MATCH(B828,Historical!$B$7:$B$1446,0))=0,"n/a",((INDEX(Historical!$C$7:$C$1439,MATCH(B828,Historical!$B$7:$B$1446,0))/INDEX(Historical!$H$7:$H$1432,MATCH(B828,Historical!$B$7:$B$1446,0)))^(1/5)-1)*100)</f>
        <v>5.8259547448485716</v>
      </c>
      <c r="V828" s="761">
        <f>IF(INDEX(Historical!$O$7:$O$1432,MATCH(B828,Historical!$B$7:$B$1446,0))=0,"n/a",((INDEX(Historical!$C$7:$C$1439,MATCH(B828,Historical!$B$7:$B$1446,0))/INDEX(Historical!$O$7:$O$1432,MATCH(B828,Historical!$B$7:$B$1446,0)))^(1/10)-1)*100)</f>
        <v>5.8806124171365992</v>
      </c>
      <c r="W828" s="762">
        <f t="shared" si="210"/>
        <v>0.99070544555380824</v>
      </c>
      <c r="X828" s="763" t="str">
        <f t="shared" si="211"/>
        <v>n/a</v>
      </c>
      <c r="Y828" s="928" t="s">
        <v>3968</v>
      </c>
      <c r="Z828" s="704">
        <f t="shared" si="212"/>
        <v>333.68421052631578</v>
      </c>
      <c r="AA828" s="937">
        <f t="shared" si="213"/>
        <v>67.168421052631587</v>
      </c>
      <c r="AB828" s="641">
        <v>12</v>
      </c>
      <c r="AC828" s="918">
        <v>0.95</v>
      </c>
      <c r="AD828" s="918">
        <v>9.77</v>
      </c>
      <c r="AE828" s="918">
        <v>6.07</v>
      </c>
      <c r="AF828" s="918">
        <v>2.19</v>
      </c>
      <c r="AG828" s="918">
        <v>3.8</v>
      </c>
      <c r="AH828" s="918">
        <v>-43.3</v>
      </c>
      <c r="AI828" s="918">
        <v>1.24</v>
      </c>
      <c r="AJ828" s="918">
        <v>-5.7</v>
      </c>
      <c r="AK828" s="918">
        <v>6.9</v>
      </c>
      <c r="AL828" s="930">
        <v>22740</v>
      </c>
      <c r="AM828" s="924">
        <v>0.4</v>
      </c>
      <c r="AN828" s="918">
        <v>1.03</v>
      </c>
      <c r="AO828" s="804">
        <f t="shared" si="214"/>
        <v>-56.374592933703717</v>
      </c>
      <c r="AP828" s="805">
        <f t="shared" si="215"/>
        <v>10.79382811892787</v>
      </c>
      <c r="AQ828" s="938">
        <f t="shared" si="216"/>
        <v>155.68977914241066</v>
      </c>
      <c r="AR828" s="704">
        <f>INDEX(Historical!$C$7:$C$1439,MATCH(B828,Historical!$B$7:$B$1446,0))*IF(AH828="n/a",1.03,IF(AH828&lt;0,1.01,IF(AH828&gt;10,1.1,(1+AH828/100))))</f>
        <v>3.1916000000000002</v>
      </c>
      <c r="AS828" s="937">
        <f t="shared" si="217"/>
        <v>3.2311758400000001</v>
      </c>
      <c r="AT828" s="937">
        <f t="shared" si="223"/>
        <v>3.4541269729600002</v>
      </c>
      <c r="AU828" s="937">
        <f t="shared" si="223"/>
        <v>3.6924617340942398</v>
      </c>
      <c r="AV828" s="937">
        <f t="shared" si="223"/>
        <v>3.947241593746742</v>
      </c>
      <c r="AW828" s="704">
        <f t="shared" si="218"/>
        <v>17.516606140800981</v>
      </c>
      <c r="AX828" s="812">
        <f t="shared" si="219"/>
        <v>27.451192823696879</v>
      </c>
      <c r="AY828" s="997">
        <v>0.38</v>
      </c>
      <c r="AZ828" s="924">
        <v>37.090000000000003</v>
      </c>
      <c r="BA828" s="924">
        <v>-2.88</v>
      </c>
      <c r="BB828" s="924">
        <v>0.95</v>
      </c>
      <c r="BC828" s="924">
        <v>7.41</v>
      </c>
      <c r="BE828" s="666">
        <v>2011</v>
      </c>
      <c r="BF828" s="948" t="e">
        <f>#VALUE!</f>
        <v>#VALUE!</v>
      </c>
      <c r="BG828" s="933">
        <v>1.7999999999999998</v>
      </c>
    </row>
    <row r="829" spans="1:59" s="840" customFormat="1" x14ac:dyDescent="0.2">
      <c r="A829" s="819" t="s">
        <v>847</v>
      </c>
      <c r="B829" s="848" t="s">
        <v>848</v>
      </c>
      <c r="C829" s="994" t="s">
        <v>4380</v>
      </c>
      <c r="D829" s="994" t="s">
        <v>4389</v>
      </c>
      <c r="E829" s="820">
        <v>14</v>
      </c>
      <c r="F829" s="526">
        <v>272</v>
      </c>
      <c r="G829" s="1151" t="s">
        <v>115</v>
      </c>
      <c r="H829" s="1151" t="s">
        <v>37</v>
      </c>
      <c r="I829" s="821">
        <v>59.13</v>
      </c>
      <c r="J829" s="822">
        <f t="shared" si="207"/>
        <v>4.0757652629798748</v>
      </c>
      <c r="K829" s="823">
        <v>0.60250000000000004</v>
      </c>
      <c r="L829" s="824">
        <v>4</v>
      </c>
      <c r="M829" s="825">
        <f t="shared" si="208"/>
        <v>2.41</v>
      </c>
      <c r="N829" s="826" t="s">
        <v>140</v>
      </c>
      <c r="O829" s="827">
        <v>0.59</v>
      </c>
      <c r="P829" s="828">
        <v>43382</v>
      </c>
      <c r="Q829" s="828">
        <v>43405</v>
      </c>
      <c r="R829" s="825">
        <f t="shared" si="209"/>
        <v>2.1186440677966214</v>
      </c>
      <c r="S829" s="761">
        <f>IF(INDEX(Historical!$D$7:$D$1439,MATCH(B829,Historical!$B$7:$B$1446,0))=0,"n/a",(INDEX(Historical!$C$7:$C$1439,MATCH(B829,Historical!$B$7:$B$1446,0))/INDEX(Historical!$D$7:$D$1439,MATCH(B829,Historical!$B$7:$B$1446,0))-1)*100)</f>
        <v>2.1528525296017342</v>
      </c>
      <c r="T829" s="761">
        <f>IF(INDEX(Historical!$F$7:$F$1432,MATCH(B829,Historical!$B$7:$B$1446,0))=0,"n/a",((INDEX(Historical!$C$7:$C$1439,MATCH(B829,Historical!$B$7:$B$1446,0))/INDEX(Historical!$F$7:$F$1432,MATCH(B829,Historical!$B$7:$B$1446,0)))^(1/3)-1)*100)</f>
        <v>2.3161437736620494</v>
      </c>
      <c r="U829" s="761">
        <f>IF(INDEX(Historical!$H$7:$H$1432,MATCH(B829,Historical!$B$7:$B$1446,0))=0,"n/a",((INDEX(Historical!$C$7:$C$1439,MATCH(B829,Historical!$B$7:$B$1446,0))/INDEX(Historical!$H$7:$H$1432,MATCH(B829,Historical!$B$7:$B$1446,0)))^(1/5)-1)*100)</f>
        <v>2.7158877498059786</v>
      </c>
      <c r="V829" s="761">
        <f>IF(INDEX(Historical!$O$7:$O$1432,MATCH(B829,Historical!$B$7:$B$1446,0))=0,"n/a",((INDEX(Historical!$C$7:$C$1439,MATCH(B829,Historical!$B$7:$B$1446,0))/INDEX(Historical!$O$7:$O$1432,MATCH(B829,Historical!$B$7:$B$1446,0)))^(1/10)-1)*100)</f>
        <v>3.0900658989067242</v>
      </c>
      <c r="W829" s="829">
        <f t="shared" si="210"/>
        <v>0.87890933030485496</v>
      </c>
      <c r="X829" s="830" t="str">
        <f t="shared" si="211"/>
        <v>n/a</v>
      </c>
      <c r="Y829" s="845"/>
      <c r="Z829" s="822">
        <f t="shared" si="212"/>
        <v>64.09574468085107</v>
      </c>
      <c r="AA829" s="832">
        <f t="shared" si="213"/>
        <v>15.726063829787236</v>
      </c>
      <c r="AB829" s="824">
        <v>12</v>
      </c>
      <c r="AC829" s="833">
        <v>3.76</v>
      </c>
      <c r="AD829" s="833">
        <v>1.66</v>
      </c>
      <c r="AE829" s="833">
        <v>1.87</v>
      </c>
      <c r="AF829" s="833">
        <v>4.5999999999999996</v>
      </c>
      <c r="AG829" s="842">
        <v>29.5</v>
      </c>
      <c r="AH829" s="833">
        <v>15.2</v>
      </c>
      <c r="AI829" s="833">
        <v>2.5700000000000003</v>
      </c>
      <c r="AJ829" s="833">
        <v>-1.2</v>
      </c>
      <c r="AK829" s="833">
        <v>9.4600000000000009</v>
      </c>
      <c r="AL829" s="834">
        <v>244620</v>
      </c>
      <c r="AM829" s="835">
        <v>0.03</v>
      </c>
      <c r="AN829" s="833">
        <v>2.13</v>
      </c>
      <c r="AO829" s="836">
        <f t="shared" si="214"/>
        <v>-8.9344108170013818</v>
      </c>
      <c r="AP829" s="837">
        <f t="shared" si="215"/>
        <v>6.7916530127858534</v>
      </c>
      <c r="AQ829" s="838">
        <f t="shared" si="216"/>
        <v>79.307177295799363</v>
      </c>
      <c r="AR829" s="704">
        <f>INDEX(Historical!$C$7:$C$1439,MATCH(B829,Historical!$B$7:$B$1446,0))*IF(AH829="n/a",1.03,IF(AH829&lt;0,1.01,IF(AH829&gt;10,1.1,(1+AH829/100))))</f>
        <v>2.6097500000000005</v>
      </c>
      <c r="AS829" s="832">
        <f t="shared" si="217"/>
        <v>2.6768205750000007</v>
      </c>
      <c r="AT829" s="832">
        <f t="shared" si="223"/>
        <v>2.9300478013950007</v>
      </c>
      <c r="AU829" s="832">
        <f t="shared" si="223"/>
        <v>3.2072303234069679</v>
      </c>
      <c r="AV829" s="832">
        <f t="shared" si="223"/>
        <v>3.5106343120012671</v>
      </c>
      <c r="AW829" s="822">
        <f t="shared" si="218"/>
        <v>14.934483011803236</v>
      </c>
      <c r="AX829" s="839">
        <f t="shared" si="219"/>
        <v>25.257031983431823</v>
      </c>
      <c r="AY829" s="998">
        <v>0.49</v>
      </c>
      <c r="AZ829" s="835">
        <v>28.310000000000002</v>
      </c>
      <c r="BA829" s="835">
        <v>-3.9800000000000004</v>
      </c>
      <c r="BB829" s="835">
        <v>4.7300000000000004</v>
      </c>
      <c r="BC829" s="835">
        <v>7.62</v>
      </c>
      <c r="BD829" s="964"/>
      <c r="BE829" s="666">
        <v>2005</v>
      </c>
      <c r="BF829" s="948" t="e">
        <f>#VALUE!</f>
        <v>#VALUE!</v>
      </c>
      <c r="BG829" s="895">
        <v>5.8999999999999995</v>
      </c>
    </row>
    <row r="830" spans="1:59" s="537" customFormat="1" x14ac:dyDescent="0.2">
      <c r="A830" s="537" t="s">
        <v>1809</v>
      </c>
      <c r="B830" s="927" t="s">
        <v>1810</v>
      </c>
      <c r="C830" s="994" t="s">
        <v>112</v>
      </c>
      <c r="D830" s="994" t="s">
        <v>213</v>
      </c>
      <c r="E830" s="795">
        <v>8</v>
      </c>
      <c r="F830" s="526">
        <v>479</v>
      </c>
      <c r="G830" s="526" t="s">
        <v>106</v>
      </c>
      <c r="H830" s="526" t="s">
        <v>106</v>
      </c>
      <c r="I830" s="926">
        <v>73.72</v>
      </c>
      <c r="J830" s="704">
        <f t="shared" si="207"/>
        <v>0.65111231687466087</v>
      </c>
      <c r="K830" s="929">
        <v>0.12</v>
      </c>
      <c r="L830" s="641">
        <v>4</v>
      </c>
      <c r="M830" s="695">
        <f t="shared" si="208"/>
        <v>0.48</v>
      </c>
      <c r="N830" s="923" t="s">
        <v>805</v>
      </c>
      <c r="O830" s="797">
        <v>0.1</v>
      </c>
      <c r="P830" s="919">
        <v>42957</v>
      </c>
      <c r="Q830" s="919">
        <v>42975</v>
      </c>
      <c r="R830" s="695">
        <f t="shared" si="209"/>
        <v>19.999999999999989</v>
      </c>
      <c r="S830" s="761">
        <f>IF(INDEX(Historical!$D$7:$D$1439,MATCH(B830,Historical!$B$7:$B$1446,0))=0,"n/a",(INDEX(Historical!$C$7:$C$1439,MATCH(B830,Historical!$B$7:$B$1446,0))/INDEX(Historical!$D$7:$D$1439,MATCH(B830,Historical!$B$7:$B$1446,0))-1)*100)</f>
        <v>9.0909090909090828</v>
      </c>
      <c r="T830" s="761">
        <f>IF(INDEX(Historical!$F$7:$F$1432,MATCH(B830,Historical!$B$7:$B$1446,0))=0,"n/a",((INDEX(Historical!$C$7:$C$1439,MATCH(B830,Historical!$B$7:$B$1446,0))/INDEX(Historical!$F$7:$F$1432,MATCH(B830,Historical!$B$7:$B$1446,0)))^(1/3)-1)*100)</f>
        <v>19.681696117715084</v>
      </c>
      <c r="U830" s="761">
        <f>IF(INDEX(Historical!$H$7:$H$1432,MATCH(B830,Historical!$B$7:$B$1446,0))=0,"n/a",((INDEX(Historical!$C$7:$C$1439,MATCH(B830,Historical!$B$7:$B$1446,0))/INDEX(Historical!$H$7:$H$1432,MATCH(B830,Historical!$B$7:$B$1446,0)))^(1/5)-1)*100)</f>
        <v>29.855269234041582</v>
      </c>
      <c r="V830" s="761">
        <f>IF(INDEX(Historical!$O$7:$O$1432,MATCH(B830,Historical!$B$7:$B$1446,0))=0,"n/a",((INDEX(Historical!$C$7:$C$1439,MATCH(B830,Historical!$B$7:$B$1446,0))/INDEX(Historical!$O$7:$O$1432,MATCH(B830,Historical!$B$7:$B$1446,0)))^(1/10)-1)*100)</f>
        <v>37.41088103166372</v>
      </c>
      <c r="W830" s="762">
        <f t="shared" si="210"/>
        <v>0.79803705260971425</v>
      </c>
      <c r="X830" s="763" t="str">
        <f t="shared" si="211"/>
        <v>n/a</v>
      </c>
      <c r="Y830" s="729" t="s">
        <v>4438</v>
      </c>
      <c r="Z830" s="704">
        <f t="shared" si="212"/>
        <v>16.551724137931036</v>
      </c>
      <c r="AA830" s="937">
        <f t="shared" si="213"/>
        <v>25.420689655172414</v>
      </c>
      <c r="AB830" s="641">
        <v>12</v>
      </c>
      <c r="AC830" s="918">
        <v>2.9</v>
      </c>
      <c r="AD830" s="918">
        <v>1.82</v>
      </c>
      <c r="AE830" s="918">
        <v>2.89</v>
      </c>
      <c r="AF830" s="918">
        <v>2.4700000000000002</v>
      </c>
      <c r="AG830" s="918">
        <v>10.199999999999999</v>
      </c>
      <c r="AH830" s="918">
        <v>-5.0999999999999996</v>
      </c>
      <c r="AI830" s="918">
        <v>18.310000000000002</v>
      </c>
      <c r="AJ830" s="918">
        <v>-0.70000000000000007</v>
      </c>
      <c r="AK830" s="918">
        <v>14.000000000000002</v>
      </c>
      <c r="AL830" s="930">
        <v>12620</v>
      </c>
      <c r="AM830" s="924">
        <v>1.3</v>
      </c>
      <c r="AN830" s="918">
        <v>1.35</v>
      </c>
      <c r="AO830" s="804">
        <f t="shared" si="214"/>
        <v>5.0856918957438282</v>
      </c>
      <c r="AP830" s="805">
        <f t="shared" si="215"/>
        <v>30.506381550916242</v>
      </c>
      <c r="AQ830" s="938">
        <f t="shared" si="216"/>
        <v>67.051693194752502</v>
      </c>
      <c r="AR830" s="704">
        <f>INDEX(Historical!$C$7:$C$1439,MATCH(B830,Historical!$B$7:$B$1446,0))*IF(AH830="n/a",1.03,IF(AH830&lt;0,1.01,IF(AH830&gt;10,1.1,(1+AH830/100))))</f>
        <v>0.48480000000000001</v>
      </c>
      <c r="AS830" s="937">
        <f t="shared" si="217"/>
        <v>0.53328000000000009</v>
      </c>
      <c r="AT830" s="937">
        <f t="shared" si="223"/>
        <v>0.58660800000000013</v>
      </c>
      <c r="AU830" s="937">
        <f t="shared" si="223"/>
        <v>0.6452688000000002</v>
      </c>
      <c r="AV830" s="937">
        <f t="shared" si="223"/>
        <v>0.70979568000000026</v>
      </c>
      <c r="AW830" s="704">
        <f t="shared" si="218"/>
        <v>2.9597524800000006</v>
      </c>
      <c r="AX830" s="812">
        <f t="shared" si="219"/>
        <v>4.0148568638090074</v>
      </c>
      <c r="AY830" s="997">
        <v>1.3</v>
      </c>
      <c r="AZ830" s="924">
        <v>13.26</v>
      </c>
      <c r="BA830" s="924">
        <v>-36.120000000000005</v>
      </c>
      <c r="BB830" s="924">
        <v>2.1800000000000002</v>
      </c>
      <c r="BC830" s="924">
        <v>-18.18</v>
      </c>
      <c r="BD830" s="963"/>
      <c r="BE830" s="666">
        <v>2012</v>
      </c>
      <c r="BF830" s="948" t="e">
        <f>#VALUE!</f>
        <v>#VALUE!</v>
      </c>
      <c r="BG830" s="933">
        <v>3.8</v>
      </c>
    </row>
    <row r="831" spans="1:59" s="537" customFormat="1" x14ac:dyDescent="0.2">
      <c r="A831" s="537" t="s">
        <v>389</v>
      </c>
      <c r="B831" s="927" t="s">
        <v>390</v>
      </c>
      <c r="C831" s="994" t="s">
        <v>108</v>
      </c>
      <c r="D831" s="994" t="s">
        <v>4376</v>
      </c>
      <c r="E831" s="795">
        <v>27</v>
      </c>
      <c r="F831" s="526">
        <v>101</v>
      </c>
      <c r="G831" s="526" t="s">
        <v>37</v>
      </c>
      <c r="H831" s="526" t="s">
        <v>115</v>
      </c>
      <c r="I831" s="918">
        <v>61.8</v>
      </c>
      <c r="J831" s="704">
        <f t="shared" si="207"/>
        <v>2.5889967637540456</v>
      </c>
      <c r="K831" s="935">
        <v>0.4</v>
      </c>
      <c r="L831" s="641">
        <v>4</v>
      </c>
      <c r="M831" s="695">
        <f t="shared" si="208"/>
        <v>1.6</v>
      </c>
      <c r="N831" s="923" t="s">
        <v>169</v>
      </c>
      <c r="O831" s="798">
        <v>0.39</v>
      </c>
      <c r="P831" s="919">
        <v>43042</v>
      </c>
      <c r="Q831" s="919">
        <v>43056</v>
      </c>
      <c r="R831" s="695">
        <f t="shared" si="209"/>
        <v>2.5641025641025665</v>
      </c>
      <c r="S831" s="761">
        <f>IF(INDEX(Historical!$D$7:$D$1439,MATCH(B831,Historical!$B$7:$B$1446,0))=0,"n/a",(INDEX(Historical!$C$7:$C$1439,MATCH(B831,Historical!$B$7:$B$1446,0))/INDEX(Historical!$D$7:$D$1439,MATCH(B831,Historical!$B$7:$B$1446,0))-1)*100)</f>
        <v>1.9108280254777288</v>
      </c>
      <c r="T831" s="761">
        <f>IF(INDEX(Historical!$F$7:$F$1432,MATCH(B831,Historical!$B$7:$B$1446,0))=0,"n/a",((INDEX(Historical!$C$7:$C$1439,MATCH(B831,Historical!$B$7:$B$1446,0))/INDEX(Historical!$F$7:$F$1432,MATCH(B831,Historical!$B$7:$B$1446,0)))^(1/3)-1)*100)</f>
        <v>1.5023702678599982</v>
      </c>
      <c r="U831" s="761">
        <f>IF(INDEX(Historical!$H$7:$H$1432,MATCH(B831,Historical!$B$7:$B$1446,0))=0,"n/a",((INDEX(Historical!$C$7:$C$1439,MATCH(B831,Historical!$B$7:$B$1446,0))/INDEX(Historical!$H$7:$H$1432,MATCH(B831,Historical!$B$7:$B$1446,0)))^(1/5)-1)*100)</f>
        <v>1.4347452556972895</v>
      </c>
      <c r="V831" s="761">
        <f>IF(INDEX(Historical!$O$7:$O$1432,MATCH(B831,Historical!$B$7:$B$1446,0))=0,"n/a",((INDEX(Historical!$C$7:$C$1439,MATCH(B831,Historical!$B$7:$B$1446,0))/INDEX(Historical!$O$7:$O$1432,MATCH(B831,Historical!$B$7:$B$1446,0)))^(1/10)-1)*100)</f>
        <v>1.416943635847745</v>
      </c>
      <c r="W831" s="762">
        <f t="shared" si="210"/>
        <v>1.0125633930660156</v>
      </c>
      <c r="X831" s="763" t="str">
        <f t="shared" si="211"/>
        <v>n/a</v>
      </c>
      <c r="Y831" s="729" t="s">
        <v>4442</v>
      </c>
      <c r="Z831" s="704">
        <f t="shared" si="212"/>
        <v>59.925093632958806</v>
      </c>
      <c r="AA831" s="937">
        <f t="shared" si="213"/>
        <v>23.146067415730336</v>
      </c>
      <c r="AB831" s="641">
        <v>12</v>
      </c>
      <c r="AC831" s="918">
        <v>2.67</v>
      </c>
      <c r="AD831" s="918">
        <v>7.71</v>
      </c>
      <c r="AE831" s="918">
        <v>11.26</v>
      </c>
      <c r="AF831" s="918">
        <v>2.78</v>
      </c>
      <c r="AG831" s="918">
        <v>9.3000000000000007</v>
      </c>
      <c r="AH831" s="918">
        <v>3</v>
      </c>
      <c r="AI831" s="918">
        <v>4.1300000000000008</v>
      </c>
      <c r="AJ831" s="918">
        <v>-4.2</v>
      </c>
      <c r="AK831" s="918">
        <v>3</v>
      </c>
      <c r="AL831" s="930">
        <v>1710</v>
      </c>
      <c r="AM831" s="924">
        <v>0.3</v>
      </c>
      <c r="AN831" s="918">
        <v>0</v>
      </c>
      <c r="AO831" s="804">
        <f t="shared" si="214"/>
        <v>-19.122325396279003</v>
      </c>
      <c r="AP831" s="805">
        <f t="shared" si="215"/>
        <v>4.0237420194513351</v>
      </c>
      <c r="AQ831" s="938">
        <f t="shared" si="216"/>
        <v>69.110177649865406</v>
      </c>
      <c r="AR831" s="704">
        <f>INDEX(Historical!$C$7:$C$1439,MATCH(B831,Historical!$B$7:$B$1446,0))*IF(AH831="n/a",1.03,IF(AH831&lt;0,1.01,IF(AH831&gt;10,1.1,(1+AH831/100))))</f>
        <v>1.6480000000000001</v>
      </c>
      <c r="AS831" s="937">
        <f t="shared" si="217"/>
        <v>1.7160624000000004</v>
      </c>
      <c r="AT831" s="937">
        <f t="shared" si="223"/>
        <v>1.7675442720000005</v>
      </c>
      <c r="AU831" s="937">
        <f t="shared" si="223"/>
        <v>1.8205706001600006</v>
      </c>
      <c r="AV831" s="937">
        <f t="shared" si="223"/>
        <v>1.8751877181648007</v>
      </c>
      <c r="AW831" s="704">
        <f t="shared" si="218"/>
        <v>8.8273649903248028</v>
      </c>
      <c r="AX831" s="812">
        <f t="shared" si="219"/>
        <v>14.283762120266671</v>
      </c>
      <c r="AY831" s="997">
        <v>0.99</v>
      </c>
      <c r="AZ831" s="924">
        <v>18.73</v>
      </c>
      <c r="BA831" s="924">
        <v>-5.4899999999999993</v>
      </c>
      <c r="BB831" s="924">
        <v>-1.25</v>
      </c>
      <c r="BC831" s="924">
        <v>1.96</v>
      </c>
      <c r="BD831" s="963"/>
      <c r="BE831" s="666">
        <v>1993</v>
      </c>
      <c r="BF831" s="948" t="e">
        <f>#VALUE!</f>
        <v>#VALUE!</v>
      </c>
      <c r="BG831" s="933">
        <v>1</v>
      </c>
    </row>
    <row r="832" spans="1:59" s="537" customFormat="1" x14ac:dyDescent="0.2">
      <c r="A832" s="537" t="s">
        <v>1785</v>
      </c>
      <c r="B832" s="927" t="s">
        <v>1786</v>
      </c>
      <c r="C832" s="994" t="s">
        <v>108</v>
      </c>
      <c r="D832" s="994" t="s">
        <v>4368</v>
      </c>
      <c r="E832" s="794">
        <v>9</v>
      </c>
      <c r="F832" s="526">
        <v>426</v>
      </c>
      <c r="G832" s="526" t="s">
        <v>106</v>
      </c>
      <c r="H832" s="526" t="s">
        <v>106</v>
      </c>
      <c r="I832" s="926">
        <v>28.89</v>
      </c>
      <c r="J832" s="704">
        <f t="shared" si="207"/>
        <v>2.7691242644513672</v>
      </c>
      <c r="K832" s="929">
        <v>0.2</v>
      </c>
      <c r="L832" s="641">
        <v>4</v>
      </c>
      <c r="M832" s="695">
        <f t="shared" si="208"/>
        <v>0.8</v>
      </c>
      <c r="N832" s="923" t="s">
        <v>435</v>
      </c>
      <c r="O832" s="797">
        <v>0.18</v>
      </c>
      <c r="P832" s="917">
        <v>43503</v>
      </c>
      <c r="Q832" s="917">
        <v>43518</v>
      </c>
      <c r="R832" s="695">
        <f t="shared" si="209"/>
        <v>11.111111111111121</v>
      </c>
      <c r="S832" s="761">
        <f>IF(INDEX(Historical!$D$7:$D$1439,MATCH(B832,Historical!$B$7:$B$1446,0))=0,"n/a",(INDEX(Historical!$C$7:$C$1439,MATCH(B832,Historical!$B$7:$B$1446,0))/INDEX(Historical!$D$7:$D$1439,MATCH(B832,Historical!$B$7:$B$1446,0))-1)*100)</f>
        <v>16.666666666666675</v>
      </c>
      <c r="T832" s="761">
        <f>IF(INDEX(Historical!$F$7:$F$1432,MATCH(B832,Historical!$B$7:$B$1446,0))=0,"n/a",((INDEX(Historical!$C$7:$C$1439,MATCH(B832,Historical!$B$7:$B$1446,0))/INDEX(Historical!$F$7:$F$1432,MATCH(B832,Historical!$B$7:$B$1446,0)))^(1/3)-1)*100)</f>
        <v>10.415886963424924</v>
      </c>
      <c r="U832" s="761">
        <f>IF(INDEX(Historical!$H$7:$H$1432,MATCH(B832,Historical!$B$7:$B$1446,0))=0,"n/a",((INDEX(Historical!$C$7:$C$1439,MATCH(B832,Historical!$B$7:$B$1446,0))/INDEX(Historical!$H$7:$H$1432,MATCH(B832,Historical!$B$7:$B$1446,0)))^(1/5)-1)*100)</f>
        <v>14.224458489960789</v>
      </c>
      <c r="V832" s="761">
        <f>IF(INDEX(Historical!$O$7:$O$1432,MATCH(B832,Historical!$B$7:$B$1446,0))=0,"n/a",((INDEX(Historical!$C$7:$C$1439,MATCH(B832,Historical!$B$7:$B$1446,0))/INDEX(Historical!$O$7:$O$1432,MATCH(B832,Historical!$B$7:$B$1446,0)))^(1/10)-1)*100)</f>
        <v>-1.806695543808734</v>
      </c>
      <c r="W832" s="762" t="str">
        <f t="shared" si="210"/>
        <v>n/a</v>
      </c>
      <c r="X832" s="763">
        <f t="shared" si="211"/>
        <v>1.422445848996079</v>
      </c>
      <c r="Y832" s="719"/>
      <c r="Z832" s="704">
        <f t="shared" si="212"/>
        <v>32.921810699588477</v>
      </c>
      <c r="AA832" s="937">
        <f t="shared" si="213"/>
        <v>11.888888888888888</v>
      </c>
      <c r="AB832" s="641">
        <v>9</v>
      </c>
      <c r="AC832" s="918">
        <v>2.4300000000000002</v>
      </c>
      <c r="AD832" s="918">
        <v>1.7</v>
      </c>
      <c r="AE832" s="918">
        <v>3.88</v>
      </c>
      <c r="AF832" s="918">
        <v>1.19</v>
      </c>
      <c r="AG832" s="918">
        <v>10.299999999999999</v>
      </c>
      <c r="AH832" s="918">
        <v>19.900000000000002</v>
      </c>
      <c r="AI832" s="918">
        <v>4.7</v>
      </c>
      <c r="AJ832" s="918">
        <v>10</v>
      </c>
      <c r="AK832" s="918">
        <v>7.0000000000000009</v>
      </c>
      <c r="AL832" s="930">
        <v>2420</v>
      </c>
      <c r="AM832" s="924">
        <v>1.2</v>
      </c>
      <c r="AN832" s="918">
        <v>0</v>
      </c>
      <c r="AO832" s="804">
        <f t="shared" si="214"/>
        <v>5.1046938655232683</v>
      </c>
      <c r="AP832" s="805">
        <f t="shared" si="215"/>
        <v>16.993582754412156</v>
      </c>
      <c r="AQ832" s="938">
        <f t="shared" si="216"/>
        <v>-20.703712353175696</v>
      </c>
      <c r="AR832" s="704">
        <f>INDEX(Historical!$C$7:$C$1439,MATCH(B832,Historical!$B$7:$B$1446,0))*IF(AH832="n/a",1.03,IF(AH832&lt;0,1.01,IF(AH832&gt;10,1.1,(1+AH832/100))))</f>
        <v>0.77</v>
      </c>
      <c r="AS832" s="937">
        <f t="shared" si="217"/>
        <v>0.80618999999999996</v>
      </c>
      <c r="AT832" s="937">
        <f t="shared" si="223"/>
        <v>0.86262329999999998</v>
      </c>
      <c r="AU832" s="937">
        <f t="shared" si="223"/>
        <v>0.92300693100000009</v>
      </c>
      <c r="AV832" s="937">
        <f t="shared" si="223"/>
        <v>0.9876174161700001</v>
      </c>
      <c r="AW832" s="704">
        <f t="shared" si="218"/>
        <v>4.3494376471700003</v>
      </c>
      <c r="AX832" s="812">
        <f t="shared" si="219"/>
        <v>15.055166656870892</v>
      </c>
      <c r="AY832" s="997">
        <v>1.1100000000000001</v>
      </c>
      <c r="AZ832" s="924">
        <v>17.11</v>
      </c>
      <c r="BA832" s="924">
        <v>-18.04</v>
      </c>
      <c r="BB832" s="924">
        <v>-2.88</v>
      </c>
      <c r="BC832" s="924">
        <v>-5.6000000000000005</v>
      </c>
      <c r="BD832" s="963"/>
      <c r="BE832" s="666">
        <v>2011</v>
      </c>
      <c r="BF832" s="948" t="e">
        <f>#VALUE!</f>
        <v>#VALUE!</v>
      </c>
      <c r="BG832" s="933">
        <v>1.3</v>
      </c>
    </row>
    <row r="833" spans="1:59" s="537" customFormat="1" x14ac:dyDescent="0.2">
      <c r="A833" s="611" t="s">
        <v>1787</v>
      </c>
      <c r="B833" s="927" t="s">
        <v>1788</v>
      </c>
      <c r="C833" s="994" t="s">
        <v>108</v>
      </c>
      <c r="D833" s="994" t="s">
        <v>4376</v>
      </c>
      <c r="E833" s="794">
        <v>9</v>
      </c>
      <c r="F833" s="526">
        <v>409</v>
      </c>
      <c r="G833" s="526" t="s">
        <v>37</v>
      </c>
      <c r="H833" s="526" t="s">
        <v>37</v>
      </c>
      <c r="I833" s="926">
        <v>48.15</v>
      </c>
      <c r="J833" s="704">
        <f t="shared" si="207"/>
        <v>3.9044652128764277</v>
      </c>
      <c r="K833" s="929">
        <v>0.47</v>
      </c>
      <c r="L833" s="641">
        <v>4</v>
      </c>
      <c r="M833" s="695">
        <f t="shared" si="208"/>
        <v>1.88</v>
      </c>
      <c r="N833" s="923" t="s">
        <v>241</v>
      </c>
      <c r="O833" s="797">
        <v>0.43</v>
      </c>
      <c r="P833" s="917">
        <v>43465</v>
      </c>
      <c r="Q833" s="917">
        <v>43476</v>
      </c>
      <c r="R833" s="695">
        <f t="shared" si="209"/>
        <v>9.302325581395344</v>
      </c>
      <c r="S833" s="761">
        <f>IF(INDEX(Historical!$D$7:$D$1439,MATCH(B833,Historical!$B$7:$B$1446,0))=0,"n/a",(INDEX(Historical!$C$7:$C$1439,MATCH(B833,Historical!$B$7:$B$1446,0))/INDEX(Historical!$D$7:$D$1439,MATCH(B833,Historical!$B$7:$B$1446,0))-1)*100)</f>
        <v>9.0909090909090828</v>
      </c>
      <c r="T833" s="761">
        <f>IF(INDEX(Historical!$F$7:$F$1432,MATCH(B833,Historical!$B$7:$B$1446,0))=0,"n/a",((INDEX(Historical!$C$7:$C$1439,MATCH(B833,Historical!$B$7:$B$1446,0))/INDEX(Historical!$F$7:$F$1432,MATCH(B833,Historical!$B$7:$B$1446,0)))^(1/3)-1)*100)</f>
        <v>7.8288138310443234</v>
      </c>
      <c r="U833" s="761">
        <f>IF(INDEX(Historical!$H$7:$H$1432,MATCH(B833,Historical!$B$7:$B$1446,0))=0,"n/a",((INDEX(Historical!$C$7:$C$1439,MATCH(B833,Historical!$B$7:$B$1446,0))/INDEX(Historical!$H$7:$H$1432,MATCH(B833,Historical!$B$7:$B$1446,0)))^(1/5)-1)*100)</f>
        <v>10.933280572585158</v>
      </c>
      <c r="V833" s="761">
        <f>IF(INDEX(Historical!$O$7:$O$1432,MATCH(B833,Historical!$B$7:$B$1446,0))=0,"n/a",((INDEX(Historical!$C$7:$C$1439,MATCH(B833,Historical!$B$7:$B$1446,0))/INDEX(Historical!$O$7:$O$1432,MATCH(B833,Historical!$B$7:$B$1446,0)))^(1/10)-1)*100)</f>
        <v>7.4359288518188515</v>
      </c>
      <c r="W833" s="762">
        <f t="shared" si="210"/>
        <v>1.4703315201719342</v>
      </c>
      <c r="X833" s="763">
        <f t="shared" si="211"/>
        <v>0.86088823406182347</v>
      </c>
      <c r="Y833" s="928"/>
      <c r="Z833" s="704">
        <f t="shared" si="212"/>
        <v>47.837150127226458</v>
      </c>
      <c r="AA833" s="937">
        <f t="shared" si="213"/>
        <v>12.251908396946565</v>
      </c>
      <c r="AB833" s="641">
        <v>12</v>
      </c>
      <c r="AC833" s="918">
        <v>3.93</v>
      </c>
      <c r="AD833" s="918">
        <v>2.4500000000000002</v>
      </c>
      <c r="AE833" s="918">
        <v>4.9400000000000004</v>
      </c>
      <c r="AF833" s="918">
        <v>1.86</v>
      </c>
      <c r="AG833" s="918">
        <v>16</v>
      </c>
      <c r="AH833" s="918">
        <v>30.9</v>
      </c>
      <c r="AI833" s="918">
        <v>8.36</v>
      </c>
      <c r="AJ833" s="918">
        <v>12.7</v>
      </c>
      <c r="AK833" s="918">
        <v>5</v>
      </c>
      <c r="AL833" s="930">
        <v>872</v>
      </c>
      <c r="AM833" s="924">
        <v>0.2</v>
      </c>
      <c r="AN833" s="918">
        <v>0.05</v>
      </c>
      <c r="AO833" s="804">
        <f t="shared" si="214"/>
        <v>2.5858373885150208</v>
      </c>
      <c r="AP833" s="805">
        <f t="shared" si="215"/>
        <v>14.837745785461586</v>
      </c>
      <c r="AQ833" s="938">
        <f t="shared" si="216"/>
        <v>0.63917862745681564</v>
      </c>
      <c r="AR833" s="704">
        <f>INDEX(Historical!$C$7:$C$1439,MATCH(B833,Historical!$B$7:$B$1446,0))*IF(AH833="n/a",1.03,IF(AH833&lt;0,1.01,IF(AH833&gt;10,1.1,(1+AH833/100))))</f>
        <v>1.8480000000000001</v>
      </c>
      <c r="AS833" s="937">
        <f t="shared" si="217"/>
        <v>2.0024927999999997</v>
      </c>
      <c r="AT833" s="937">
        <f t="shared" si="223"/>
        <v>2.1026174399999999</v>
      </c>
      <c r="AU833" s="937">
        <f t="shared" si="223"/>
        <v>2.2077483120000001</v>
      </c>
      <c r="AV833" s="937">
        <f t="shared" si="223"/>
        <v>2.3181357276000001</v>
      </c>
      <c r="AW833" s="704">
        <f t="shared" si="218"/>
        <v>10.478994279599998</v>
      </c>
      <c r="AX833" s="812">
        <f t="shared" si="219"/>
        <v>21.763227995015573</v>
      </c>
      <c r="AY833" s="997">
        <v>0.63</v>
      </c>
      <c r="AZ833" s="924">
        <v>4.83</v>
      </c>
      <c r="BA833" s="924">
        <v>-23.87</v>
      </c>
      <c r="BB833" s="924">
        <v>-6.79</v>
      </c>
      <c r="BC833" s="924">
        <v>-11.44</v>
      </c>
      <c r="BD833" s="963"/>
      <c r="BE833" s="666">
        <v>2011</v>
      </c>
      <c r="BF833" s="948" t="e">
        <f>#VALUE!</f>
        <v>#VALUE!</v>
      </c>
      <c r="BG833" s="933">
        <v>1.4000000000000001</v>
      </c>
    </row>
    <row r="834" spans="1:59" s="537" customFormat="1" x14ac:dyDescent="0.2">
      <c r="A834" s="611" t="s">
        <v>385</v>
      </c>
      <c r="B834" s="927" t="s">
        <v>386</v>
      </c>
      <c r="C834" s="994" t="s">
        <v>128</v>
      </c>
      <c r="D834" s="994" t="s">
        <v>4373</v>
      </c>
      <c r="E834" s="794">
        <v>43</v>
      </c>
      <c r="F834" s="526">
        <v>58</v>
      </c>
      <c r="G834" s="526" t="s">
        <v>37</v>
      </c>
      <c r="H834" s="526" t="s">
        <v>115</v>
      </c>
      <c r="I834" s="918">
        <v>63.27</v>
      </c>
      <c r="J834" s="704">
        <f t="shared" si="207"/>
        <v>2.7817290975185713</v>
      </c>
      <c r="K834" s="929">
        <v>0.44</v>
      </c>
      <c r="L834" s="641">
        <v>4</v>
      </c>
      <c r="M834" s="695">
        <f t="shared" si="208"/>
        <v>1.76</v>
      </c>
      <c r="N834" s="923" t="s">
        <v>111</v>
      </c>
      <c r="O834" s="797">
        <v>0.4</v>
      </c>
      <c r="P834" s="917">
        <v>43329</v>
      </c>
      <c r="Q834" s="917">
        <v>43355</v>
      </c>
      <c r="R834" s="695">
        <f t="shared" si="209"/>
        <v>9.9999999999999947</v>
      </c>
      <c r="S834" s="761">
        <f>IF(INDEX(Historical!$D$7:$D$1439,MATCH(B834,Historical!$B$7:$B$1446,0))=0,"n/a",(INDEX(Historical!$C$7:$C$1439,MATCH(B834,Historical!$B$7:$B$1446,0))/INDEX(Historical!$D$7:$D$1439,MATCH(B834,Historical!$B$7:$B$1446,0))-1)*100)</f>
        <v>8.3870967741935374</v>
      </c>
      <c r="T834" s="761">
        <f>IF(INDEX(Historical!$F$7:$F$1432,MATCH(B834,Historical!$B$7:$B$1446,0))=0,"n/a",((INDEX(Historical!$C$7:$C$1439,MATCH(B834,Historical!$B$7:$B$1446,0))/INDEX(Historical!$F$7:$F$1432,MATCH(B834,Historical!$B$7:$B$1446,0)))^(1/3)-1)*100)</f>
        <v>6.3926659370444838</v>
      </c>
      <c r="U834" s="761">
        <f>IF(INDEX(Historical!$H$7:$H$1432,MATCH(B834,Historical!$B$7:$B$1446,0))=0,"n/a",((INDEX(Historical!$C$7:$C$1439,MATCH(B834,Historical!$B$7:$B$1446,0))/INDEX(Historical!$H$7:$H$1432,MATCH(B834,Historical!$B$7:$B$1446,0)))^(1/5)-1)*100)</f>
        <v>7.3211838983298305</v>
      </c>
      <c r="V834" s="761">
        <f>IF(INDEX(Historical!$O$7:$O$1432,MATCH(B834,Historical!$B$7:$B$1446,0))=0,"n/a",((INDEX(Historical!$C$7:$C$1439,MATCH(B834,Historical!$B$7:$B$1446,0))/INDEX(Historical!$O$7:$O$1432,MATCH(B834,Historical!$B$7:$B$1446,0)))^(1/10)-1)*100)</f>
        <v>15.007488220559729</v>
      </c>
      <c r="W834" s="762">
        <f t="shared" si="210"/>
        <v>0.48783539195453551</v>
      </c>
      <c r="X834" s="763">
        <f t="shared" si="211"/>
        <v>0.56316799217921776</v>
      </c>
      <c r="Y834" s="927"/>
      <c r="Z834" s="704">
        <f t="shared" si="212"/>
        <v>33.207547169811328</v>
      </c>
      <c r="AA834" s="937">
        <f t="shared" si="213"/>
        <v>11.937735849056605</v>
      </c>
      <c r="AB834" s="641">
        <v>8</v>
      </c>
      <c r="AC834" s="918">
        <v>5.3</v>
      </c>
      <c r="AD834" s="918">
        <v>1.23</v>
      </c>
      <c r="AE834" s="918">
        <v>0.45</v>
      </c>
      <c r="AF834" s="918">
        <v>2.34</v>
      </c>
      <c r="AG834" s="918">
        <v>20</v>
      </c>
      <c r="AH834" s="918">
        <v>30.2</v>
      </c>
      <c r="AI834" s="918">
        <v>7.75</v>
      </c>
      <c r="AJ834" s="918">
        <v>13</v>
      </c>
      <c r="AK834" s="918">
        <v>9.7000000000000011</v>
      </c>
      <c r="AL834" s="930">
        <v>60830</v>
      </c>
      <c r="AM834" s="924">
        <v>0.2</v>
      </c>
      <c r="AN834" s="918">
        <v>0.62</v>
      </c>
      <c r="AO834" s="804">
        <f t="shared" si="214"/>
        <v>-1.8348228532082018</v>
      </c>
      <c r="AP834" s="805">
        <f t="shared" si="215"/>
        <v>10.102912995848403</v>
      </c>
      <c r="AQ834" s="938">
        <f t="shared" si="216"/>
        <v>11.423719570919321</v>
      </c>
      <c r="AR834" s="704">
        <f>INDEX(Historical!$C$7:$C$1439,MATCH(B834,Historical!$B$7:$B$1446,0))*IF(AH834="n/a",1.03,IF(AH834&lt;0,1.01,IF(AH834&gt;10,1.1,(1+AH834/100))))</f>
        <v>1.8480000000000001</v>
      </c>
      <c r="AS834" s="937">
        <f t="shared" si="217"/>
        <v>1.99122</v>
      </c>
      <c r="AT834" s="937">
        <f t="shared" si="223"/>
        <v>2.1843683399999998</v>
      </c>
      <c r="AU834" s="937">
        <f t="shared" si="223"/>
        <v>2.3962520689799995</v>
      </c>
      <c r="AV834" s="937">
        <f t="shared" si="223"/>
        <v>2.6286885196710594</v>
      </c>
      <c r="AW834" s="704">
        <f t="shared" si="218"/>
        <v>11.048528928651059</v>
      </c>
      <c r="AX834" s="812">
        <f t="shared" si="219"/>
        <v>17.462508185002466</v>
      </c>
      <c r="AY834" s="997">
        <v>0.84</v>
      </c>
      <c r="AZ834" s="924">
        <v>7.1099999999999994</v>
      </c>
      <c r="BA834" s="924">
        <v>-26.69</v>
      </c>
      <c r="BB834" s="924">
        <v>-6.88</v>
      </c>
      <c r="BC834" s="924">
        <v>-10.74</v>
      </c>
      <c r="BD834" s="963"/>
      <c r="BE834" s="666">
        <v>1976</v>
      </c>
      <c r="BF834" s="948" t="e">
        <f>#VALUE!</f>
        <v>#VALUE!</v>
      </c>
      <c r="BG834" s="933">
        <v>7.6</v>
      </c>
    </row>
    <row r="835" spans="1:59" s="537" customFormat="1" x14ac:dyDescent="0.2">
      <c r="A835" s="537" t="s">
        <v>1795</v>
      </c>
      <c r="B835" s="927" t="s">
        <v>1796</v>
      </c>
      <c r="C835" s="994" t="s">
        <v>108</v>
      </c>
      <c r="D835" s="994" t="s">
        <v>4376</v>
      </c>
      <c r="E835" s="794">
        <v>8</v>
      </c>
      <c r="F835" s="526">
        <v>497</v>
      </c>
      <c r="G835" s="526" t="s">
        <v>37</v>
      </c>
      <c r="H835" s="526" t="s">
        <v>115</v>
      </c>
      <c r="I835" s="926">
        <v>50.67</v>
      </c>
      <c r="J835" s="704">
        <f t="shared" si="207"/>
        <v>2.6050917702782712</v>
      </c>
      <c r="K835" s="929">
        <v>0.33</v>
      </c>
      <c r="L835" s="641">
        <v>4</v>
      </c>
      <c r="M835" s="695">
        <f t="shared" si="208"/>
        <v>1.32</v>
      </c>
      <c r="N835" s="923" t="s">
        <v>711</v>
      </c>
      <c r="O835" s="797">
        <v>0.26</v>
      </c>
      <c r="P835" s="660">
        <v>43224</v>
      </c>
      <c r="Q835" s="660">
        <v>43241</v>
      </c>
      <c r="R835" s="695">
        <f t="shared" si="209"/>
        <v>26.923076923076927</v>
      </c>
      <c r="S835" s="761">
        <f>IF(INDEX(Historical!$D$7:$D$1439,MATCH(B835,Historical!$B$7:$B$1446,0))=0,"n/a",(INDEX(Historical!$C$7:$C$1439,MATCH(B835,Historical!$B$7:$B$1446,0))/INDEX(Historical!$D$7:$D$1439,MATCH(B835,Historical!$B$7:$B$1446,0))-1)*100)</f>
        <v>21.359223300970864</v>
      </c>
      <c r="T835" s="761">
        <f>IF(INDEX(Historical!$F$7:$F$1432,MATCH(B835,Historical!$B$7:$B$1446,0))=0,"n/a",((INDEX(Historical!$C$7:$C$1439,MATCH(B835,Historical!$B$7:$B$1446,0))/INDEX(Historical!$F$7:$F$1432,MATCH(B835,Historical!$B$7:$B$1446,0)))^(1/3)-1)*100)</f>
        <v>11.988476227787537</v>
      </c>
      <c r="U835" s="761">
        <f>IF(INDEX(Historical!$H$7:$H$1432,MATCH(B835,Historical!$B$7:$B$1446,0))=0,"n/a",((INDEX(Historical!$C$7:$C$1439,MATCH(B835,Historical!$B$7:$B$1446,0))/INDEX(Historical!$H$7:$H$1432,MATCH(B835,Historical!$B$7:$B$1446,0)))^(1/5)-1)*100)</f>
        <v>17.844539784792257</v>
      </c>
      <c r="V835" s="761">
        <f>IF(INDEX(Historical!$O$7:$O$1432,MATCH(B835,Historical!$B$7:$B$1446,0))=0,"n/a",((INDEX(Historical!$C$7:$C$1439,MATCH(B835,Historical!$B$7:$B$1446,0))/INDEX(Historical!$O$7:$O$1432,MATCH(B835,Historical!$B$7:$B$1446,0)))^(1/10)-1)*100)</f>
        <v>0.40905429776572078</v>
      </c>
      <c r="W835" s="762">
        <f t="shared" si="210"/>
        <v>43.623890232324193</v>
      </c>
      <c r="X835" s="763">
        <f t="shared" si="211"/>
        <v>1.2139142710743032</v>
      </c>
      <c r="Y835" s="725"/>
      <c r="Z835" s="704">
        <f t="shared" si="212"/>
        <v>35.675675675675677</v>
      </c>
      <c r="AA835" s="937">
        <f t="shared" si="213"/>
        <v>13.694594594594594</v>
      </c>
      <c r="AB835" s="641">
        <v>12</v>
      </c>
      <c r="AC835" s="918">
        <v>3.7</v>
      </c>
      <c r="AD835" s="918">
        <v>0.71</v>
      </c>
      <c r="AE835" s="918">
        <v>4.72</v>
      </c>
      <c r="AF835" s="918">
        <v>1.7</v>
      </c>
      <c r="AG835" s="918">
        <v>13.3</v>
      </c>
      <c r="AH835" s="918">
        <v>27.400000000000002</v>
      </c>
      <c r="AI835" s="918">
        <v>4.82</v>
      </c>
      <c r="AJ835" s="918">
        <v>14.7</v>
      </c>
      <c r="AK835" s="918">
        <v>19.400000000000002</v>
      </c>
      <c r="AL835" s="930">
        <v>4980</v>
      </c>
      <c r="AM835" s="924">
        <v>0.89999999999999991</v>
      </c>
      <c r="AN835" s="918">
        <v>0.08</v>
      </c>
      <c r="AO835" s="804">
        <f t="shared" si="214"/>
        <v>6.7550369604759339</v>
      </c>
      <c r="AP835" s="805">
        <f t="shared" si="215"/>
        <v>20.449631555070528</v>
      </c>
      <c r="AQ835" s="938">
        <f t="shared" si="216"/>
        <v>1.7203373324480742</v>
      </c>
      <c r="AR835" s="704">
        <f>INDEX(Historical!$C$7:$C$1439,MATCH(B835,Historical!$B$7:$B$1446,0))*IF(AH835="n/a",1.03,IF(AH835&lt;0,1.01,IF(AH835&gt;10,1.1,(1+AH835/100))))</f>
        <v>1.375</v>
      </c>
      <c r="AS835" s="937">
        <f t="shared" si="217"/>
        <v>1.4412750000000001</v>
      </c>
      <c r="AT835" s="937">
        <f t="shared" si="223"/>
        <v>1.5854025000000003</v>
      </c>
      <c r="AU835" s="937">
        <f t="shared" si="223"/>
        <v>1.7439427500000004</v>
      </c>
      <c r="AV835" s="937">
        <f t="shared" si="223"/>
        <v>1.9183370250000007</v>
      </c>
      <c r="AW835" s="704">
        <f t="shared" si="218"/>
        <v>8.0639572750000017</v>
      </c>
      <c r="AX835" s="812">
        <f t="shared" si="219"/>
        <v>15.914658131044012</v>
      </c>
      <c r="AY835" s="997">
        <v>1.18</v>
      </c>
      <c r="AZ835" s="924">
        <v>11.66</v>
      </c>
      <c r="BA835" s="924">
        <v>-27.229999999999997</v>
      </c>
      <c r="BB835" s="924">
        <v>-7.86</v>
      </c>
      <c r="BC835" s="924">
        <v>-14.64</v>
      </c>
      <c r="BD835" s="963"/>
      <c r="BE835" s="666">
        <v>2011</v>
      </c>
      <c r="BF835" s="948" t="e">
        <f>#VALUE!</f>
        <v>#VALUE!</v>
      </c>
      <c r="BG835" s="933">
        <v>1.3</v>
      </c>
    </row>
    <row r="836" spans="1:59" s="537" customFormat="1" x14ac:dyDescent="0.2">
      <c r="A836" s="611" t="s">
        <v>1789</v>
      </c>
      <c r="B836" s="927" t="s">
        <v>1790</v>
      </c>
      <c r="C836" s="994" t="s">
        <v>112</v>
      </c>
      <c r="D836" s="994" t="s">
        <v>4359</v>
      </c>
      <c r="E836" s="794">
        <v>9</v>
      </c>
      <c r="F836" s="526">
        <v>394</v>
      </c>
      <c r="G836" s="526" t="s">
        <v>106</v>
      </c>
      <c r="H836" s="526" t="s">
        <v>106</v>
      </c>
      <c r="I836" s="926">
        <v>88.59</v>
      </c>
      <c r="J836" s="704">
        <f t="shared" si="207"/>
        <v>0.72242916807766111</v>
      </c>
      <c r="K836" s="929">
        <v>0.16</v>
      </c>
      <c r="L836" s="641">
        <v>4</v>
      </c>
      <c r="M836" s="695">
        <f t="shared" si="208"/>
        <v>0.64</v>
      </c>
      <c r="N836" s="923" t="s">
        <v>443</v>
      </c>
      <c r="O836" s="797">
        <v>0.14000000000000001</v>
      </c>
      <c r="P836" s="917">
        <v>43413</v>
      </c>
      <c r="Q836" s="917">
        <v>43431</v>
      </c>
      <c r="R836" s="695">
        <f t="shared" si="209"/>
        <v>14.285714285714276</v>
      </c>
      <c r="S836" s="761">
        <f>IF(INDEX(Historical!$D$7:$D$1439,MATCH(B836,Historical!$B$7:$B$1446,0))=0,"n/a",(INDEX(Historical!$C$7:$C$1439,MATCH(B836,Historical!$B$7:$B$1446,0))/INDEX(Historical!$D$7:$D$1439,MATCH(B836,Historical!$B$7:$B$1446,0))-1)*100)</f>
        <v>15.999999999999993</v>
      </c>
      <c r="T836" s="761">
        <f>IF(INDEX(Historical!$F$7:$F$1432,MATCH(B836,Historical!$B$7:$B$1446,0))=0,"n/a",((INDEX(Historical!$C$7:$C$1439,MATCH(B836,Historical!$B$7:$B$1446,0))/INDEX(Historical!$F$7:$F$1432,MATCH(B836,Historical!$B$7:$B$1446,0)))^(1/3)-1)*100)</f>
        <v>17.59490083042796</v>
      </c>
      <c r="U836" s="761">
        <f>IF(INDEX(Historical!$H$7:$H$1432,MATCH(B836,Historical!$B$7:$B$1446,0))=0,"n/a",((INDEX(Historical!$C$7:$C$1439,MATCH(B836,Historical!$B$7:$B$1446,0))/INDEX(Historical!$H$7:$H$1432,MATCH(B836,Historical!$B$7:$B$1446,0)))^(1/5)-1)*100)</f>
        <v>15.956268492544989</v>
      </c>
      <c r="V836" s="761" t="str">
        <f>IF(INDEX(Historical!$O$7:$O$1432,MATCH(B836,Historical!$B$7:$B$1446,0))=0,"n/a",((INDEX(Historical!$C$7:$C$1439,MATCH(B836,Historical!$B$7:$B$1446,0))/INDEX(Historical!$O$7:$O$1432,MATCH(B836,Historical!$B$7:$B$1446,0)))^(1/10)-1)*100)</f>
        <v>n/a</v>
      </c>
      <c r="W836" s="762" t="str">
        <f t="shared" si="210"/>
        <v>n/a</v>
      </c>
      <c r="X836" s="763">
        <f t="shared" si="211"/>
        <v>2.0456754477621781</v>
      </c>
      <c r="Y836" s="927"/>
      <c r="Z836" s="704">
        <f t="shared" si="212"/>
        <v>30.917874396135268</v>
      </c>
      <c r="AA836" s="937">
        <f t="shared" si="213"/>
        <v>42.797101449275367</v>
      </c>
      <c r="AB836" s="641">
        <v>12</v>
      </c>
      <c r="AC836" s="918">
        <v>2.0699999999999998</v>
      </c>
      <c r="AD836" s="918">
        <v>4.0999999999999996</v>
      </c>
      <c r="AE836" s="918">
        <v>4.7300000000000004</v>
      </c>
      <c r="AF836" s="918">
        <v>3.62</v>
      </c>
      <c r="AG836" s="918">
        <v>8.6</v>
      </c>
      <c r="AH836" s="920">
        <v>78.100000000000009</v>
      </c>
      <c r="AI836" s="920">
        <v>11.35</v>
      </c>
      <c r="AJ836" s="918">
        <v>7.8</v>
      </c>
      <c r="AK836" s="918">
        <v>10.45</v>
      </c>
      <c r="AL836" s="930">
        <v>23310</v>
      </c>
      <c r="AM836" s="924">
        <v>1</v>
      </c>
      <c r="AN836" s="918">
        <v>0.65</v>
      </c>
      <c r="AO836" s="804">
        <f t="shared" si="214"/>
        <v>-26.118403788652717</v>
      </c>
      <c r="AP836" s="805">
        <f t="shared" si="215"/>
        <v>16.67869766062265</v>
      </c>
      <c r="AQ836" s="938">
        <f t="shared" si="216"/>
        <v>162.40385095952709</v>
      </c>
      <c r="AR836" s="704">
        <f>INDEX(Historical!$C$7:$C$1439,MATCH(B836,Historical!$B$7:$B$1446,0))*IF(AH836="n/a",1.03,IF(AH836&lt;0,1.01,IF(AH836&gt;10,1.1,(1+AH836/100))))</f>
        <v>0.63800000000000001</v>
      </c>
      <c r="AS836" s="937">
        <f t="shared" si="217"/>
        <v>0.70180000000000009</v>
      </c>
      <c r="AT836" s="937">
        <f t="shared" si="223"/>
        <v>0.77198000000000011</v>
      </c>
      <c r="AU836" s="937">
        <f t="shared" si="223"/>
        <v>0.84917800000000021</v>
      </c>
      <c r="AV836" s="937">
        <f t="shared" si="223"/>
        <v>0.93409580000000025</v>
      </c>
      <c r="AW836" s="704">
        <f t="shared" si="218"/>
        <v>3.8950538000000008</v>
      </c>
      <c r="AX836" s="812">
        <f t="shared" si="219"/>
        <v>4.3967194942995826</v>
      </c>
      <c r="AY836" s="997">
        <v>0.25</v>
      </c>
      <c r="AZ836" s="924">
        <v>26.05</v>
      </c>
      <c r="BA836" s="924">
        <v>-0.53</v>
      </c>
      <c r="BB836" s="924">
        <v>5.9499999999999993</v>
      </c>
      <c r="BC836" s="924">
        <v>12.540000000000001</v>
      </c>
      <c r="BD836" s="963"/>
      <c r="BE836" s="666">
        <v>2011</v>
      </c>
      <c r="BF836" s="948" t="e">
        <f>#VALUE!</f>
        <v>#VALUE!</v>
      </c>
      <c r="BG836" s="933">
        <v>4.5</v>
      </c>
    </row>
    <row r="837" spans="1:59" s="537" customFormat="1" x14ac:dyDescent="0.2">
      <c r="A837" s="537" t="s">
        <v>1793</v>
      </c>
      <c r="B837" s="927" t="s">
        <v>1794</v>
      </c>
      <c r="C837" s="994" t="s">
        <v>128</v>
      </c>
      <c r="D837" s="994" t="s">
        <v>4391</v>
      </c>
      <c r="E837" s="794">
        <v>10</v>
      </c>
      <c r="F837" s="526">
        <v>330</v>
      </c>
      <c r="G837" s="526" t="s">
        <v>106</v>
      </c>
      <c r="H837" s="526" t="s">
        <v>106</v>
      </c>
      <c r="I837" s="926">
        <v>169.44</v>
      </c>
      <c r="J837" s="704">
        <f t="shared" si="207"/>
        <v>1.4400377714825308</v>
      </c>
      <c r="K837" s="929">
        <v>0.61</v>
      </c>
      <c r="L837" s="641">
        <v>4</v>
      </c>
      <c r="M837" s="695">
        <f t="shared" si="208"/>
        <v>2.44</v>
      </c>
      <c r="N837" s="923" t="s">
        <v>161</v>
      </c>
      <c r="O837" s="797">
        <v>0.54</v>
      </c>
      <c r="P837" s="917">
        <v>43482</v>
      </c>
      <c r="Q837" s="917">
        <v>43496</v>
      </c>
      <c r="R837" s="695">
        <f t="shared" si="209"/>
        <v>12.962962962962955</v>
      </c>
      <c r="S837" s="761">
        <f>IF(INDEX(Historical!$D$7:$D$1439,MATCH(B837,Historical!$B$7:$B$1446,0))=0,"n/a",(INDEX(Historical!$C$7:$C$1439,MATCH(B837,Historical!$B$7:$B$1446,0))/INDEX(Historical!$D$7:$D$1439,MATCH(B837,Historical!$B$7:$B$1446,0))-1)*100)</f>
        <v>10.204081632653072</v>
      </c>
      <c r="T837" s="761">
        <f>IF(INDEX(Historical!$F$7:$F$1432,MATCH(B837,Historical!$B$7:$B$1446,0))=0,"n/a",((INDEX(Historical!$C$7:$C$1439,MATCH(B837,Historical!$B$7:$B$1446,0))/INDEX(Historical!$F$7:$F$1432,MATCH(B837,Historical!$B$7:$B$1446,0)))^(1/3)-1)*100)</f>
        <v>12.426853035294627</v>
      </c>
      <c r="U837" s="761">
        <f>IF(INDEX(Historical!$H$7:$H$1432,MATCH(B837,Historical!$B$7:$B$1446,0))=0,"n/a",((INDEX(Historical!$C$7:$C$1439,MATCH(B837,Historical!$B$7:$B$1446,0))/INDEX(Historical!$H$7:$H$1432,MATCH(B837,Historical!$B$7:$B$1446,0)))^(1/5)-1)*100)</f>
        <v>11.739420112574139</v>
      </c>
      <c r="V837" s="761">
        <f>IF(INDEX(Historical!$O$7:$O$1432,MATCH(B837,Historical!$B$7:$B$1446,0))=0,"n/a",((INDEX(Historical!$C$7:$C$1439,MATCH(B837,Historical!$B$7:$B$1446,0))/INDEX(Historical!$O$7:$O$1432,MATCH(B837,Historical!$B$7:$B$1446,0)))^(1/10)-1)*100)</f>
        <v>8.0053764854381306</v>
      </c>
      <c r="W837" s="762">
        <f t="shared" si="210"/>
        <v>1.466441976080485</v>
      </c>
      <c r="X837" s="763">
        <f t="shared" si="211"/>
        <v>1.1397495254926351</v>
      </c>
      <c r="Y837" s="715"/>
      <c r="Z837" s="704">
        <f t="shared" si="212"/>
        <v>58.233890214797121</v>
      </c>
      <c r="AA837" s="937">
        <f t="shared" si="213"/>
        <v>40.439140811455843</v>
      </c>
      <c r="AB837" s="641">
        <v>8</v>
      </c>
      <c r="AC837" s="918">
        <v>4.1900000000000004</v>
      </c>
      <c r="AD837" s="918">
        <v>4.05</v>
      </c>
      <c r="AE837" s="918">
        <v>5.81</v>
      </c>
      <c r="AF837" s="918">
        <v>15.43</v>
      </c>
      <c r="AG837" s="918">
        <v>42.9</v>
      </c>
      <c r="AH837" s="918">
        <v>10.9</v>
      </c>
      <c r="AI837" s="918">
        <v>11.42</v>
      </c>
      <c r="AJ837" s="918">
        <v>10.299999999999999</v>
      </c>
      <c r="AK837" s="918">
        <v>10</v>
      </c>
      <c r="AL837" s="930">
        <v>2390</v>
      </c>
      <c r="AM837" s="924">
        <v>1.9</v>
      </c>
      <c r="AN837" s="918">
        <v>0.52</v>
      </c>
      <c r="AO837" s="804">
        <f t="shared" si="214"/>
        <v>-27.259682927399172</v>
      </c>
      <c r="AP837" s="805">
        <f t="shared" si="215"/>
        <v>13.179457884056671</v>
      </c>
      <c r="AQ837" s="938">
        <f t="shared" si="216"/>
        <v>426.6143192215992</v>
      </c>
      <c r="AR837" s="704">
        <f>INDEX(Historical!$C$7:$C$1439,MATCH(B837,Historical!$B$7:$B$1446,0))*IF(AH837="n/a",1.03,IF(AH837&lt;0,1.01,IF(AH837&gt;10,1.1,(1+AH837/100))))</f>
        <v>2.3760000000000003</v>
      </c>
      <c r="AS837" s="937">
        <f t="shared" si="217"/>
        <v>2.6136000000000004</v>
      </c>
      <c r="AT837" s="937">
        <f t="shared" si="223"/>
        <v>2.8749600000000006</v>
      </c>
      <c r="AU837" s="937">
        <f t="shared" si="223"/>
        <v>3.162456000000001</v>
      </c>
      <c r="AV837" s="937">
        <f t="shared" si="223"/>
        <v>3.4787016000000013</v>
      </c>
      <c r="AW837" s="704">
        <f t="shared" si="218"/>
        <v>14.505717600000004</v>
      </c>
      <c r="AX837" s="812">
        <f t="shared" si="219"/>
        <v>8.5609759206798888</v>
      </c>
      <c r="AY837" s="997">
        <v>0.22</v>
      </c>
      <c r="AZ837" s="924">
        <v>34.799999999999997</v>
      </c>
      <c r="BA837" s="924">
        <v>-9.629999999999999</v>
      </c>
      <c r="BB837" s="924">
        <v>-3.8</v>
      </c>
      <c r="BC837" s="924">
        <v>0.1</v>
      </c>
      <c r="BD837" s="963"/>
      <c r="BE837" s="666">
        <v>2010</v>
      </c>
      <c r="BF837" s="948" t="e">
        <f>#VALUE!</f>
        <v>#VALUE!</v>
      </c>
      <c r="BG837" s="933">
        <v>18.8</v>
      </c>
    </row>
    <row r="838" spans="1:59" s="537" customFormat="1" x14ac:dyDescent="0.2">
      <c r="A838" s="630" t="s">
        <v>4055</v>
      </c>
      <c r="B838" s="927" t="s">
        <v>4054</v>
      </c>
      <c r="C838" s="994" t="s">
        <v>108</v>
      </c>
      <c r="D838" s="994" t="s">
        <v>4376</v>
      </c>
      <c r="E838" s="794">
        <v>6</v>
      </c>
      <c r="F838" s="526">
        <v>771</v>
      </c>
      <c r="G838" s="526" t="s">
        <v>106</v>
      </c>
      <c r="H838" s="526" t="s">
        <v>106</v>
      </c>
      <c r="I838" s="926">
        <v>29.1</v>
      </c>
      <c r="J838" s="704">
        <f t="shared" si="207"/>
        <v>3.4364261168384878</v>
      </c>
      <c r="K838" s="929">
        <v>0.25</v>
      </c>
      <c r="L838" s="641">
        <v>4</v>
      </c>
      <c r="M838" s="695">
        <f t="shared" si="208"/>
        <v>1</v>
      </c>
      <c r="N838" s="923" t="s">
        <v>435</v>
      </c>
      <c r="O838" s="797">
        <v>0.24</v>
      </c>
      <c r="P838" s="917">
        <v>43503</v>
      </c>
      <c r="Q838" s="917">
        <v>43518</v>
      </c>
      <c r="R838" s="695">
        <f t="shared" si="209"/>
        <v>4.1666666666666705</v>
      </c>
      <c r="S838" s="761">
        <f>IF(INDEX(Historical!$D$7:$D$1439,MATCH(B838,Historical!$B$7:$B$1446,0))=0,"n/a",(INDEX(Historical!$C$7:$C$1439,MATCH(B838,Historical!$B$7:$B$1446,0))/INDEX(Historical!$D$7:$D$1439,MATCH(B838,Historical!$B$7:$B$1446,0))-1)*100)</f>
        <v>14.634146341463406</v>
      </c>
      <c r="T838" s="761">
        <f>IF(INDEX(Historical!$F$7:$F$1432,MATCH(B838,Historical!$B$7:$B$1446,0))=0,"n/a",((INDEX(Historical!$C$7:$C$1439,MATCH(B838,Historical!$B$7:$B$1446,0))/INDEX(Historical!$F$7:$F$1432,MATCH(B838,Historical!$B$7:$B$1446,0)))^(1/3)-1)*100)</f>
        <v>7.1080566163672199</v>
      </c>
      <c r="U838" s="761">
        <f>IF(INDEX(Historical!$H$7:$H$1432,MATCH(B838,Historical!$B$7:$B$1446,0))=0,"n/a",((INDEX(Historical!$C$7:$C$1439,MATCH(B838,Historical!$B$7:$B$1446,0))/INDEX(Historical!$H$7:$H$1432,MATCH(B838,Historical!$B$7:$B$1446,0)))^(1/5)-1)*100)</f>
        <v>4.7597169101035952</v>
      </c>
      <c r="V838" s="761">
        <f>IF(INDEX(Historical!$O$7:$O$1432,MATCH(B838,Historical!$B$7:$B$1446,0))=0,"n/a",((INDEX(Historical!$C$7:$C$1439,MATCH(B838,Historical!$B$7:$B$1446,0))/INDEX(Historical!$O$7:$O$1432,MATCH(B838,Historical!$B$7:$B$1446,0)))^(1/10)-1)*100)</f>
        <v>6.5162295491638877</v>
      </c>
      <c r="W838" s="762">
        <f t="shared" si="210"/>
        <v>0.73044033734421243</v>
      </c>
      <c r="X838" s="763" t="str">
        <f t="shared" si="211"/>
        <v>n/a</v>
      </c>
      <c r="Y838" s="928"/>
      <c r="Z838" s="704" t="str">
        <f t="shared" si="212"/>
        <v>n/a</v>
      </c>
      <c r="AA838" s="937" t="str">
        <f t="shared" si="213"/>
        <v>n/a</v>
      </c>
      <c r="AB838" s="641">
        <v>12</v>
      </c>
      <c r="AC838" s="918" t="s">
        <v>137</v>
      </c>
      <c r="AD838" s="918" t="s">
        <v>137</v>
      </c>
      <c r="AE838" s="918" t="s">
        <v>137</v>
      </c>
      <c r="AF838" s="918" t="s">
        <v>137</v>
      </c>
      <c r="AG838" s="918" t="s">
        <v>137</v>
      </c>
      <c r="AH838" s="918" t="s">
        <v>137</v>
      </c>
      <c r="AI838" s="918" t="s">
        <v>137</v>
      </c>
      <c r="AJ838" s="918" t="s">
        <v>137</v>
      </c>
      <c r="AK838" s="918" t="s">
        <v>137</v>
      </c>
      <c r="AL838" s="930" t="s">
        <v>137</v>
      </c>
      <c r="AM838" s="924" t="s">
        <v>137</v>
      </c>
      <c r="AN838" s="918" t="s">
        <v>137</v>
      </c>
      <c r="AO838" s="804" t="str">
        <f t="shared" si="214"/>
        <v>n/a</v>
      </c>
      <c r="AP838" s="805">
        <f t="shared" si="215"/>
        <v>8.1961430269420834</v>
      </c>
      <c r="AQ838" s="938" t="str">
        <f t="shared" si="216"/>
        <v>n/a</v>
      </c>
      <c r="AR838" s="704">
        <f>INDEX(Historical!$C$7:$C$1439,MATCH(B838,Historical!$B$7:$B$1446,0))*IF(AH838="n/a",1.03,IF(AH838&lt;0,1.01,IF(AH838&gt;10,1.1,(1+AH838/100))))</f>
        <v>0.96819999999999995</v>
      </c>
      <c r="AS838" s="937">
        <f t="shared" si="217"/>
        <v>0.99724599999999997</v>
      </c>
      <c r="AT838" s="937">
        <f t="shared" si="223"/>
        <v>1.02716338</v>
      </c>
      <c r="AU838" s="937">
        <f t="shared" si="223"/>
        <v>1.0579782814000001</v>
      </c>
      <c r="AV838" s="937">
        <f t="shared" si="223"/>
        <v>1.0897176298420002</v>
      </c>
      <c r="AW838" s="704">
        <f t="shared" si="218"/>
        <v>5.140305291242</v>
      </c>
      <c r="AX838" s="812">
        <f t="shared" si="219"/>
        <v>17.66427935134708</v>
      </c>
      <c r="AY838" s="997" t="s">
        <v>137</v>
      </c>
      <c r="AZ838" s="924" t="s">
        <v>137</v>
      </c>
      <c r="BA838" s="924" t="s">
        <v>137</v>
      </c>
      <c r="BB838" s="924" t="s">
        <v>137</v>
      </c>
      <c r="BC838" s="924" t="s">
        <v>137</v>
      </c>
      <c r="BD838" s="963" t="s">
        <v>4301</v>
      </c>
      <c r="BE838" s="666">
        <v>2014</v>
      </c>
      <c r="BF838" s="948" t="e">
        <f>#VALUE!</f>
        <v>#VALUE!</v>
      </c>
      <c r="BG838" s="933" t="s">
        <v>137</v>
      </c>
    </row>
    <row r="839" spans="1:59" s="537" customFormat="1" x14ac:dyDescent="0.2">
      <c r="A839" s="764" t="s">
        <v>3937</v>
      </c>
      <c r="B839" s="856" t="s">
        <v>3938</v>
      </c>
      <c r="C839" s="994" t="s">
        <v>108</v>
      </c>
      <c r="D839" s="994" t="s">
        <v>4376</v>
      </c>
      <c r="E839" s="794">
        <v>5</v>
      </c>
      <c r="F839" s="526">
        <v>816</v>
      </c>
      <c r="G839" s="526" t="s">
        <v>106</v>
      </c>
      <c r="H839" s="526" t="s">
        <v>106</v>
      </c>
      <c r="I839" s="934">
        <v>30.53</v>
      </c>
      <c r="J839" s="704">
        <f t="shared" ref="J839:J881" si="224">(M839/I839)*100</f>
        <v>0.72060268588273824</v>
      </c>
      <c r="K839" s="537">
        <v>5.5E-2</v>
      </c>
      <c r="L839" s="526">
        <v>4</v>
      </c>
      <c r="M839" s="695">
        <f t="shared" ref="M839:M881" si="225">K839*L839</f>
        <v>0.22</v>
      </c>
      <c r="N839" s="526" t="s">
        <v>4206</v>
      </c>
      <c r="O839" s="645">
        <v>0.05</v>
      </c>
      <c r="P839" s="684">
        <v>43256</v>
      </c>
      <c r="Q839" s="684">
        <v>43271</v>
      </c>
      <c r="R839" s="695">
        <f t="shared" ref="R839:R881" si="226">(K839-O839)/O839*100</f>
        <v>9.9999999999999947</v>
      </c>
      <c r="S839" s="761">
        <f>IF(INDEX(Historical!$D$7:$D$1439,MATCH(B839,Historical!$B$7:$B$1446,0))=0,"n/a",(INDEX(Historical!$C$7:$C$1439,MATCH(B839,Historical!$B$7:$B$1446,0))/INDEX(Historical!$D$7:$D$1439,MATCH(B839,Historical!$B$7:$B$1446,0))-1)*100)</f>
        <v>13.157894736842103</v>
      </c>
      <c r="T839" s="761">
        <f>IF(INDEX(Historical!$F$7:$F$1432,MATCH(B839,Historical!$B$7:$B$1446,0))=0,"n/a",((INDEX(Historical!$C$7:$C$1439,MATCH(B839,Historical!$B$7:$B$1446,0))/INDEX(Historical!$F$7:$F$1432,MATCH(B839,Historical!$B$7:$B$1446,0)))^(1/3)-1)*100)</f>
        <v>25.030295687080574</v>
      </c>
      <c r="U839" s="761" t="str">
        <f>IF(INDEX(Historical!$H$7:$H$1432,MATCH(B839,Historical!$B$7:$B$1446,0))=0,"n/a",((INDEX(Historical!$C$7:$C$1439,MATCH(B839,Historical!$B$7:$B$1446,0))/INDEX(Historical!$H$7:$H$1432,MATCH(B839,Historical!$B$7:$B$1446,0)))^(1/5)-1)*100)</f>
        <v>n/a</v>
      </c>
      <c r="V839" s="761" t="str">
        <f>IF(INDEX(Historical!$O$7:$O$1432,MATCH(B839,Historical!$B$7:$B$1446,0))=0,"n/a",((INDEX(Historical!$C$7:$C$1439,MATCH(B839,Historical!$B$7:$B$1446,0))/INDEX(Historical!$O$7:$O$1432,MATCH(B839,Historical!$B$7:$B$1446,0)))^(1/10)-1)*100)</f>
        <v>n/a</v>
      </c>
      <c r="W839" s="762" t="str">
        <f t="shared" ref="W839:W881" si="227">IF(OR(U839&lt;=0,U839="n/a",V839&lt;=0,V839="n/a"),"n/a",U839/V839)</f>
        <v>n/a</v>
      </c>
      <c r="X839" s="763" t="str">
        <f t="shared" ref="X839:X881" si="228">IF(OR(AJ839&lt;=0,AJ839="n/a",U839&lt;=0,U839="n/a"),"n/a",U839/AJ839)</f>
        <v>n/a</v>
      </c>
      <c r="Y839" s="705"/>
      <c r="Z839" s="704">
        <f t="shared" ref="Z839:Z881" si="229">IF(OR(AC839&lt;0.01,AC839="n/a"),"n/a",M839/AC839*100)</f>
        <v>9.2050209205020916</v>
      </c>
      <c r="AA839" s="937">
        <f t="shared" ref="AA839:AA881" si="230">IF(OR(AC839&lt;0.01,AC839="n/a"),"n/a",I839/AC839)</f>
        <v>12.774058577405858</v>
      </c>
      <c r="AB839" s="641">
        <v>12</v>
      </c>
      <c r="AC839" s="933">
        <v>2.39</v>
      </c>
      <c r="AD839" s="933" t="s">
        <v>137</v>
      </c>
      <c r="AE839" s="918">
        <v>2.2999999999999998</v>
      </c>
      <c r="AF839" s="918">
        <v>1.17</v>
      </c>
      <c r="AG839" s="918">
        <v>6.9</v>
      </c>
      <c r="AH839" s="918">
        <v>36.799999999999997</v>
      </c>
      <c r="AI839" s="918" t="s">
        <v>137</v>
      </c>
      <c r="AJ839" s="741">
        <v>29.9</v>
      </c>
      <c r="AK839" s="741" t="s">
        <v>137</v>
      </c>
      <c r="AL839" s="933">
        <v>77.239999999999995</v>
      </c>
      <c r="AM839" s="933">
        <v>3.1</v>
      </c>
      <c r="AN839" s="933">
        <v>1.1499999999999999</v>
      </c>
      <c r="AO839" s="804" t="str">
        <f t="shared" ref="AO839:AO881" si="231">IF(U839="n/a","n/a",IF(AA839&lt;0,"n/a",IF(AA839="n/a","n/a",J839+U839-AA839)))</f>
        <v>n/a</v>
      </c>
      <c r="AP839" s="805" t="str">
        <f t="shared" ref="AP839:AP881" si="232">IF(U839="n/a","n/a",J839+U839)</f>
        <v>n/a</v>
      </c>
      <c r="AQ839" s="938">
        <f t="shared" ref="AQ839:AQ881" si="233">IF(OR(AC839&lt;0.01,AF839="n/a"),"n/a",(I839/SQRT(22.5*AC839*(I839/AF839))-1)*100)</f>
        <v>-18.498402100013745</v>
      </c>
      <c r="AR839" s="704">
        <f>INDEX(Historical!$C$7:$C$1439,MATCH(B839,Historical!$B$7:$B$1446,0))*IF(AH839="n/a",1.03,IF(AH839&lt;0,1.01,IF(AH839&gt;10,1.1,(1+AH839/100))))</f>
        <v>0.23650000000000002</v>
      </c>
      <c r="AS839" s="937">
        <f t="shared" ref="AS839:AS881" si="234">IF($AI839="n/a",1.03*AR839,IF($AI839&lt;0,1.01*AR839,IF($AI839&gt;10,1.1*AR839,(1+$AI839/100)*AR839)))</f>
        <v>0.24359500000000003</v>
      </c>
      <c r="AT839" s="937">
        <f t="shared" si="223"/>
        <v>0.25090285000000007</v>
      </c>
      <c r="AU839" s="937">
        <f t="shared" si="223"/>
        <v>0.2584299355000001</v>
      </c>
      <c r="AV839" s="937">
        <f t="shared" si="223"/>
        <v>0.26618283356500011</v>
      </c>
      <c r="AW839" s="704">
        <f t="shared" ref="AW839:AW881" si="235">SUM(AR839:AV839)</f>
        <v>1.2556106190650003</v>
      </c>
      <c r="AX839" s="812">
        <f t="shared" ref="AX839:AX881" si="236">AW839/I839*100</f>
        <v>4.1127108387323954</v>
      </c>
      <c r="AY839" s="790">
        <v>0.49</v>
      </c>
      <c r="AZ839" s="918">
        <v>10.059999999999999</v>
      </c>
      <c r="BA839" s="918">
        <v>-11.51</v>
      </c>
      <c r="BB839" s="918">
        <v>-0.06</v>
      </c>
      <c r="BC839" s="918">
        <v>-4.3999999999999995</v>
      </c>
      <c r="BD839" s="963"/>
      <c r="BE839" s="666">
        <v>2014</v>
      </c>
      <c r="BF839" s="948" t="e">
        <f t="shared" ref="BF839" si="237">#VALUE!</f>
        <v>#VALUE!</v>
      </c>
      <c r="BG839" s="933">
        <v>0.5</v>
      </c>
    </row>
    <row r="840" spans="1:59" s="537" customFormat="1" x14ac:dyDescent="0.2">
      <c r="A840" s="611" t="s">
        <v>858</v>
      </c>
      <c r="B840" s="927" t="s">
        <v>859</v>
      </c>
      <c r="C840" s="994" t="s">
        <v>131</v>
      </c>
      <c r="D840" s="994" t="s">
        <v>4365</v>
      </c>
      <c r="E840" s="794">
        <v>16</v>
      </c>
      <c r="F840" s="526">
        <v>228</v>
      </c>
      <c r="G840" s="526" t="s">
        <v>37</v>
      </c>
      <c r="H840" s="526" t="s">
        <v>37</v>
      </c>
      <c r="I840" s="926">
        <v>79.08</v>
      </c>
      <c r="J840" s="704">
        <f t="shared" si="224"/>
        <v>2.9843196762771877</v>
      </c>
      <c r="K840" s="929">
        <v>0.59</v>
      </c>
      <c r="L840" s="641">
        <v>4</v>
      </c>
      <c r="M840" s="695">
        <f t="shared" si="225"/>
        <v>2.36</v>
      </c>
      <c r="N840" s="923" t="s">
        <v>119</v>
      </c>
      <c r="O840" s="797">
        <v>0.55249999999999999</v>
      </c>
      <c r="P840" s="917">
        <v>43509</v>
      </c>
      <c r="Q840" s="917">
        <v>43525</v>
      </c>
      <c r="R840" s="695">
        <f t="shared" si="226"/>
        <v>6.7873303167420778</v>
      </c>
      <c r="S840" s="761">
        <f>IF(INDEX(Historical!$D$7:$D$1439,MATCH(B840,Historical!$B$7:$B$1446,0))=0,"n/a",(INDEX(Historical!$C$7:$C$1439,MATCH(B840,Historical!$B$7:$B$1446,0))/INDEX(Historical!$D$7:$D$1439,MATCH(B840,Historical!$B$7:$B$1446,0))-1)*100)</f>
        <v>6.25</v>
      </c>
      <c r="T840" s="761">
        <f>IF(INDEX(Historical!$F$7:$F$1432,MATCH(B840,Historical!$B$7:$B$1446,0))=0,"n/a",((INDEX(Historical!$C$7:$C$1439,MATCH(B840,Historical!$B$7:$B$1446,0))/INDEX(Historical!$F$7:$F$1432,MATCH(B840,Historical!$B$7:$B$1446,0)))^(1/3)-1)*100)</f>
        <v>8.2367838872827939</v>
      </c>
      <c r="U840" s="761">
        <f>IF(INDEX(Historical!$H$7:$H$1432,MATCH(B840,Historical!$B$7:$B$1446,0))=0,"n/a",((INDEX(Historical!$C$7:$C$1439,MATCH(B840,Historical!$B$7:$B$1446,0))/INDEX(Historical!$H$7:$H$1432,MATCH(B840,Historical!$B$7:$B$1446,0)))^(1/5)-1)*100)</f>
        <v>8.8691633250776114</v>
      </c>
      <c r="V840" s="761">
        <f>IF(INDEX(Historical!$O$7:$O$1432,MATCH(B840,Historical!$B$7:$B$1446,0))=0,"n/a",((INDEX(Historical!$C$7:$C$1439,MATCH(B840,Historical!$B$7:$B$1446,0))/INDEX(Historical!$O$7:$O$1432,MATCH(B840,Historical!$B$7:$B$1446,0)))^(1/10)-1)*100)</f>
        <v>15.133008017533101</v>
      </c>
      <c r="W840" s="762">
        <f t="shared" si="227"/>
        <v>0.58608065989271929</v>
      </c>
      <c r="X840" s="763">
        <f t="shared" si="228"/>
        <v>1.5032480211995953</v>
      </c>
      <c r="Y840" s="715"/>
      <c r="Z840" s="704">
        <f t="shared" si="229"/>
        <v>70.658682634730539</v>
      </c>
      <c r="AA840" s="937">
        <f t="shared" si="230"/>
        <v>23.676646706586826</v>
      </c>
      <c r="AB840" s="641">
        <v>12</v>
      </c>
      <c r="AC840" s="918">
        <v>3.34</v>
      </c>
      <c r="AD840" s="918">
        <v>5.16</v>
      </c>
      <c r="AE840" s="918">
        <v>3.25</v>
      </c>
      <c r="AF840" s="918">
        <v>2.5499999999999998</v>
      </c>
      <c r="AG840" s="918">
        <v>10.9</v>
      </c>
      <c r="AH840" s="918">
        <v>6.3</v>
      </c>
      <c r="AI840" s="918">
        <v>6.39</v>
      </c>
      <c r="AJ840" s="918">
        <v>5.8999999999999995</v>
      </c>
      <c r="AK840" s="918">
        <v>4.5900000000000007</v>
      </c>
      <c r="AL840" s="930">
        <v>24950</v>
      </c>
      <c r="AM840" s="924">
        <v>0.2</v>
      </c>
      <c r="AN840" s="918">
        <v>1.21</v>
      </c>
      <c r="AO840" s="804">
        <f t="shared" si="231"/>
        <v>-11.823163705232027</v>
      </c>
      <c r="AP840" s="805">
        <f t="shared" si="232"/>
        <v>11.8534830013548</v>
      </c>
      <c r="AQ840" s="938">
        <f t="shared" si="233"/>
        <v>63.809440918805826</v>
      </c>
      <c r="AR840" s="704">
        <f>INDEX(Historical!$C$7:$C$1439,MATCH(B840,Historical!$B$7:$B$1446,0))*IF(AH840="n/a",1.03,IF(AH840&lt;0,1.01,IF(AH840&gt;10,1.1,(1+AH840/100))))</f>
        <v>2.3492299999999999</v>
      </c>
      <c r="AS840" s="937">
        <f t="shared" si="234"/>
        <v>2.4993457970000001</v>
      </c>
      <c r="AT840" s="937">
        <f t="shared" si="223"/>
        <v>2.6140657690823002</v>
      </c>
      <c r="AU840" s="937">
        <f t="shared" si="223"/>
        <v>2.734051387883178</v>
      </c>
      <c r="AV840" s="937">
        <f t="shared" si="223"/>
        <v>2.8595443465870161</v>
      </c>
      <c r="AW840" s="704">
        <f t="shared" si="235"/>
        <v>13.056237300552494</v>
      </c>
      <c r="AX840" s="812">
        <f t="shared" si="236"/>
        <v>16.510163506009732</v>
      </c>
      <c r="AY840" s="997">
        <v>0.15</v>
      </c>
      <c r="AZ840" s="924">
        <v>35.229999999999997</v>
      </c>
      <c r="BA840" s="924">
        <v>-1.21</v>
      </c>
      <c r="BB840" s="924">
        <v>5.1400000000000006</v>
      </c>
      <c r="BC840" s="924">
        <v>13.48</v>
      </c>
      <c r="BD840" s="963"/>
      <c r="BE840" s="666">
        <v>2004</v>
      </c>
      <c r="BF840" s="948" t="e">
        <f>#VALUE!</f>
        <v>#VALUE!</v>
      </c>
      <c r="BG840" s="933">
        <v>3.3000000000000003</v>
      </c>
    </row>
    <row r="841" spans="1:59" s="537" customFormat="1" x14ac:dyDescent="0.2">
      <c r="A841" s="537" t="s">
        <v>1801</v>
      </c>
      <c r="B841" s="927" t="s">
        <v>1802</v>
      </c>
      <c r="C841" s="994" t="s">
        <v>247</v>
      </c>
      <c r="D841" s="994" t="s">
        <v>4390</v>
      </c>
      <c r="E841" s="794">
        <v>10</v>
      </c>
      <c r="F841" s="526">
        <v>340</v>
      </c>
      <c r="G841" s="526" t="s">
        <v>106</v>
      </c>
      <c r="H841" s="526" t="s">
        <v>106</v>
      </c>
      <c r="I841" s="926">
        <v>17.89</v>
      </c>
      <c r="J841" s="704">
        <f t="shared" si="224"/>
        <v>2.2358859698155391</v>
      </c>
      <c r="K841" s="929">
        <v>0.1</v>
      </c>
      <c r="L841" s="641">
        <v>4</v>
      </c>
      <c r="M841" s="695">
        <f t="shared" si="225"/>
        <v>0.4</v>
      </c>
      <c r="N841" s="923" t="s">
        <v>149</v>
      </c>
      <c r="O841" s="797">
        <v>8.5000000000000006E-2</v>
      </c>
      <c r="P841" s="917">
        <v>43524</v>
      </c>
      <c r="Q841" s="917">
        <v>43539</v>
      </c>
      <c r="R841" s="695">
        <f t="shared" si="226"/>
        <v>17.647058823529409</v>
      </c>
      <c r="S841" s="761">
        <f>IF(INDEX(Historical!$D$7:$D$1439,MATCH(B841,Historical!$B$7:$B$1446,0))=0,"n/a",(INDEX(Historical!$C$7:$C$1439,MATCH(B841,Historical!$B$7:$B$1446,0))/INDEX(Historical!$D$7:$D$1439,MATCH(B841,Historical!$B$7:$B$1446,0))-1)*100)</f>
        <v>21.42857142857142</v>
      </c>
      <c r="T841" s="761">
        <f>IF(INDEX(Historical!$F$7:$F$1432,MATCH(B841,Historical!$B$7:$B$1446,0))=0,"n/a",((INDEX(Historical!$C$7:$C$1439,MATCH(B841,Historical!$B$7:$B$1446,0))/INDEX(Historical!$F$7:$F$1432,MATCH(B841,Historical!$B$7:$B$1446,0)))^(1/3)-1)*100)</f>
        <v>14.75337471508773</v>
      </c>
      <c r="U841" s="761">
        <f>IF(INDEX(Historical!$H$7:$H$1432,MATCH(B841,Historical!$B$7:$B$1446,0))=0,"n/a",((INDEX(Historical!$C$7:$C$1439,MATCH(B841,Historical!$B$7:$B$1446,0))/INDEX(Historical!$H$7:$H$1432,MATCH(B841,Historical!$B$7:$B$1446,0)))^(1/5)-1)*100)</f>
        <v>13.564157249607756</v>
      </c>
      <c r="V841" s="761">
        <f>IF(INDEX(Historical!$O$7:$O$1432,MATCH(B841,Historical!$B$7:$B$1446,0))=0,"n/a",((INDEX(Historical!$C$7:$C$1439,MATCH(B841,Historical!$B$7:$B$1446,0))/INDEX(Historical!$O$7:$O$1432,MATCH(B841,Historical!$B$7:$B$1446,0)))^(1/10)-1)*100)</f>
        <v>2.9186008964760646</v>
      </c>
      <c r="W841" s="762">
        <f t="shared" si="227"/>
        <v>4.6474861520070103</v>
      </c>
      <c r="X841" s="763">
        <f t="shared" si="228"/>
        <v>0.18555618672514032</v>
      </c>
      <c r="Y841" s="715"/>
      <c r="Z841" s="704">
        <f t="shared" si="229"/>
        <v>21.164021164021165</v>
      </c>
      <c r="AA841" s="937">
        <f t="shared" si="230"/>
        <v>9.4656084656084669</v>
      </c>
      <c r="AB841" s="641">
        <v>12</v>
      </c>
      <c r="AC841" s="918">
        <v>1.89</v>
      </c>
      <c r="AD841" s="918">
        <v>0.92</v>
      </c>
      <c r="AE841" s="918">
        <v>2.62</v>
      </c>
      <c r="AF841" s="918">
        <v>6.48</v>
      </c>
      <c r="AG841" s="918">
        <v>79.100000000000009</v>
      </c>
      <c r="AH841" s="918">
        <v>827.3</v>
      </c>
      <c r="AI841" s="918">
        <v>23.86</v>
      </c>
      <c r="AJ841" s="918">
        <v>73.099999999999994</v>
      </c>
      <c r="AK841" s="918">
        <v>10.299999999999999</v>
      </c>
      <c r="AL841" s="930">
        <v>4170</v>
      </c>
      <c r="AM841" s="924">
        <v>7.1999999999999993</v>
      </c>
      <c r="AN841" s="918">
        <v>4.29</v>
      </c>
      <c r="AO841" s="804">
        <f t="shared" si="231"/>
        <v>6.3344347538148291</v>
      </c>
      <c r="AP841" s="805">
        <f t="shared" si="232"/>
        <v>15.800043219423296</v>
      </c>
      <c r="AQ841" s="938">
        <f t="shared" si="233"/>
        <v>65.108910664907427</v>
      </c>
      <c r="AR841" s="704">
        <f>INDEX(Historical!$C$7:$C$1439,MATCH(B841,Historical!$B$7:$B$1446,0))*IF(AH841="n/a",1.03,IF(AH841&lt;0,1.01,IF(AH841&gt;10,1.1,(1+AH841/100))))</f>
        <v>0.37400000000000005</v>
      </c>
      <c r="AS841" s="937">
        <f t="shared" si="234"/>
        <v>0.4114000000000001</v>
      </c>
      <c r="AT841" s="937">
        <f t="shared" si="223"/>
        <v>0.45254000000000016</v>
      </c>
      <c r="AU841" s="937">
        <f t="shared" si="223"/>
        <v>0.49779400000000024</v>
      </c>
      <c r="AV841" s="937">
        <f t="shared" si="223"/>
        <v>0.54757340000000032</v>
      </c>
      <c r="AW841" s="704">
        <f t="shared" si="235"/>
        <v>2.2833074000000009</v>
      </c>
      <c r="AX841" s="812">
        <f t="shared" si="236"/>
        <v>12.763037451089998</v>
      </c>
      <c r="AY841" s="997">
        <v>0.74</v>
      </c>
      <c r="AZ841" s="924">
        <v>19.59</v>
      </c>
      <c r="BA841" s="924">
        <v>-4.25</v>
      </c>
      <c r="BB841" s="924">
        <v>4.3</v>
      </c>
      <c r="BC841" s="924">
        <v>3.9899999999999998</v>
      </c>
      <c r="BD841" s="963"/>
      <c r="BE841" s="666">
        <v>2010</v>
      </c>
      <c r="BF841" s="948" t="e">
        <f>#VALUE!</f>
        <v>#VALUE!</v>
      </c>
      <c r="BG841" s="933">
        <v>10.8</v>
      </c>
    </row>
    <row r="842" spans="1:59" s="537" customFormat="1" x14ac:dyDescent="0.2">
      <c r="A842" s="611" t="s">
        <v>4484</v>
      </c>
      <c r="B842" s="645" t="s">
        <v>863</v>
      </c>
      <c r="C842" s="994" t="s">
        <v>179</v>
      </c>
      <c r="D842" s="994" t="s">
        <v>4374</v>
      </c>
      <c r="E842" s="794">
        <v>7</v>
      </c>
      <c r="F842" s="526">
        <v>660</v>
      </c>
      <c r="G842" s="526" t="s">
        <v>106</v>
      </c>
      <c r="H842" s="526" t="s">
        <v>106</v>
      </c>
      <c r="I842" s="926">
        <v>31.36</v>
      </c>
      <c r="J842" s="704">
        <f t="shared" si="224"/>
        <v>7.6849489795918382</v>
      </c>
      <c r="K842" s="929">
        <v>0.60250000000000004</v>
      </c>
      <c r="L842" s="641">
        <v>4</v>
      </c>
      <c r="M842" s="695">
        <f t="shared" si="225"/>
        <v>2.41</v>
      </c>
      <c r="N842" s="923" t="s">
        <v>649</v>
      </c>
      <c r="O842" s="797">
        <v>0.59499999999999997</v>
      </c>
      <c r="P842" s="917">
        <v>43496</v>
      </c>
      <c r="Q842" s="917">
        <v>43517</v>
      </c>
      <c r="R842" s="695">
        <f t="shared" si="226"/>
        <v>1.2605042016806827</v>
      </c>
      <c r="S842" s="761">
        <f>IF(INDEX(Historical!$D$7:$D$1439,MATCH(B842,Historical!$B$7:$B$1446,0))=0,"n/a",(INDEX(Historical!$C$7:$C$1439,MATCH(B842,Historical!$B$7:$B$1446,0))/INDEX(Historical!$D$7:$D$1439,MATCH(B842,Historical!$B$7:$B$1446,0))-1)*100)</f>
        <v>13.684210526315788</v>
      </c>
      <c r="T842" s="761">
        <f>IF(INDEX(Historical!$F$7:$F$1432,MATCH(B842,Historical!$B$7:$B$1446,0))=0,"n/a",((INDEX(Historical!$C$7:$C$1439,MATCH(B842,Historical!$B$7:$B$1446,0))/INDEX(Historical!$F$7:$F$1432,MATCH(B842,Historical!$B$7:$B$1446,0)))^(1/3)-1)*100)</f>
        <v>17.882187107396931</v>
      </c>
      <c r="U842" s="761">
        <f>IF(INDEX(Historical!$H$7:$H$1432,MATCH(B842,Historical!$B$7:$B$1446,0))=0,"n/a",((INDEX(Historical!$C$7:$C$1439,MATCH(B842,Historical!$B$7:$B$1446,0))/INDEX(Historical!$H$7:$H$1432,MATCH(B842,Historical!$B$7:$B$1446,0)))^(1/5)-1)*100)</f>
        <v>40.986358943586644</v>
      </c>
      <c r="V842" s="761" t="str">
        <f>IF(INDEX(Historical!$O$7:$O$1432,MATCH(B842,Historical!$B$7:$B$1446,0))=0,"n/a",((INDEX(Historical!$C$7:$C$1439,MATCH(B842,Historical!$B$7:$B$1446,0))/INDEX(Historical!$O$7:$O$1432,MATCH(B842,Historical!$B$7:$B$1446,0)))^(1/10)-1)*100)</f>
        <v>n/a</v>
      </c>
      <c r="W842" s="762" t="str">
        <f t="shared" si="227"/>
        <v>n/a</v>
      </c>
      <c r="X842" s="763">
        <f t="shared" si="228"/>
        <v>2.1685904202955899</v>
      </c>
      <c r="Y842" s="928"/>
      <c r="Z842" s="704">
        <f t="shared" si="229"/>
        <v>142.60355029585801</v>
      </c>
      <c r="AA842" s="937">
        <f t="shared" si="230"/>
        <v>18.556213017751478</v>
      </c>
      <c r="AB842" s="641">
        <v>12</v>
      </c>
      <c r="AC842" s="918">
        <v>1.69</v>
      </c>
      <c r="AD842" s="918">
        <v>1.64</v>
      </c>
      <c r="AE842" s="918">
        <v>7.22</v>
      </c>
      <c r="AF842" s="918">
        <v>7.21</v>
      </c>
      <c r="AG842" s="918">
        <v>37.200000000000003</v>
      </c>
      <c r="AH842" s="918">
        <v>-1.9</v>
      </c>
      <c r="AI842" s="918">
        <v>16.43</v>
      </c>
      <c r="AJ842" s="918">
        <v>18.899999999999999</v>
      </c>
      <c r="AK842" s="918">
        <v>11.360000000000001</v>
      </c>
      <c r="AL842" s="930">
        <v>14370</v>
      </c>
      <c r="AM842" s="924">
        <v>0.1</v>
      </c>
      <c r="AN842" s="918">
        <v>5.0599999999999996</v>
      </c>
      <c r="AO842" s="804">
        <f t="shared" si="231"/>
        <v>30.115094905427004</v>
      </c>
      <c r="AP842" s="805">
        <f t="shared" si="232"/>
        <v>48.671307923178482</v>
      </c>
      <c r="AQ842" s="938">
        <f t="shared" si="233"/>
        <v>143.84903878149981</v>
      </c>
      <c r="AR842" s="704">
        <f>INDEX(Historical!$C$7:$C$1439,MATCH(B842,Historical!$B$7:$B$1446,0))*IF(AH842="n/a",1.03,IF(AH842&lt;0,1.01,IF(AH842&gt;10,1.1,(1+AH842/100))))</f>
        <v>2.3179499999999997</v>
      </c>
      <c r="AS842" s="937">
        <f t="shared" si="234"/>
        <v>2.5497449999999997</v>
      </c>
      <c r="AT842" s="937">
        <f t="shared" si="223"/>
        <v>2.8047195</v>
      </c>
      <c r="AU842" s="937">
        <f t="shared" si="223"/>
        <v>3.0851914500000004</v>
      </c>
      <c r="AV842" s="937">
        <f t="shared" si="223"/>
        <v>3.3937105950000008</v>
      </c>
      <c r="AW842" s="704">
        <f t="shared" si="235"/>
        <v>14.151316545</v>
      </c>
      <c r="AX842" s="812">
        <f t="shared" si="236"/>
        <v>45.125371635841837</v>
      </c>
      <c r="AY842" s="997">
        <v>1.52</v>
      </c>
      <c r="AZ842" s="924">
        <v>21.13</v>
      </c>
      <c r="BA842" s="924">
        <v>-18.8</v>
      </c>
      <c r="BB842" s="924">
        <v>-2.19</v>
      </c>
      <c r="BC842" s="924">
        <v>-3.5900000000000003</v>
      </c>
      <c r="BD842" s="963"/>
      <c r="BE842" s="666">
        <v>2013</v>
      </c>
      <c r="BF842" s="948" t="e">
        <f>#VALUE!</f>
        <v>#VALUE!</v>
      </c>
      <c r="BG842" s="933">
        <v>4.1000000000000005</v>
      </c>
    </row>
    <row r="843" spans="1:59" s="537" customFormat="1" x14ac:dyDescent="0.2">
      <c r="A843" s="537" t="s">
        <v>391</v>
      </c>
      <c r="B843" s="645" t="s">
        <v>392</v>
      </c>
      <c r="C843" s="994" t="s">
        <v>247</v>
      </c>
      <c r="D843" s="994" t="s">
        <v>4396</v>
      </c>
      <c r="E843" s="794">
        <v>37</v>
      </c>
      <c r="F843" s="526">
        <v>70</v>
      </c>
      <c r="G843" s="526" t="s">
        <v>106</v>
      </c>
      <c r="H843" s="526" t="s">
        <v>106</v>
      </c>
      <c r="I843" s="918">
        <v>30.96</v>
      </c>
      <c r="J843" s="704">
        <f t="shared" si="224"/>
        <v>2.9715762273901811</v>
      </c>
      <c r="K843" s="929">
        <v>0.23</v>
      </c>
      <c r="L843" s="641">
        <v>4</v>
      </c>
      <c r="M843" s="695">
        <f t="shared" si="225"/>
        <v>0.92</v>
      </c>
      <c r="N843" s="923" t="s">
        <v>320</v>
      </c>
      <c r="O843" s="797">
        <v>0.22</v>
      </c>
      <c r="P843" s="660">
        <v>43244</v>
      </c>
      <c r="Q843" s="660">
        <v>43280</v>
      </c>
      <c r="R843" s="695">
        <f t="shared" si="226"/>
        <v>4.5454545454545494</v>
      </c>
      <c r="S843" s="761">
        <f>IF(INDEX(Historical!$D$7:$D$1439,MATCH(B843,Historical!$B$7:$B$1446,0))=0,"n/a",(INDEX(Historical!$C$7:$C$1439,MATCH(B843,Historical!$B$7:$B$1446,0))/INDEX(Historical!$D$7:$D$1439,MATCH(B843,Historical!$B$7:$B$1446,0))-1)*100)</f>
        <v>3.4482758620689724</v>
      </c>
      <c r="T843" s="761">
        <f>IF(INDEX(Historical!$F$7:$F$1432,MATCH(B843,Historical!$B$7:$B$1446,0))=0,"n/a",((INDEX(Historical!$C$7:$C$1439,MATCH(B843,Historical!$B$7:$B$1446,0))/INDEX(Historical!$F$7:$F$1432,MATCH(B843,Historical!$B$7:$B$1446,0)))^(1/3)-1)*100)</f>
        <v>4.4411886848709781</v>
      </c>
      <c r="U843" s="761">
        <f>IF(INDEX(Historical!$H$7:$H$1432,MATCH(B843,Historical!$B$7:$B$1446,0))=0,"n/a",((INDEX(Historical!$C$7:$C$1439,MATCH(B843,Historical!$B$7:$B$1446,0))/INDEX(Historical!$H$7:$H$1432,MATCH(B843,Historical!$B$7:$B$1446,0)))^(1/5)-1)*100)</f>
        <v>5.1547496797280434</v>
      </c>
      <c r="V843" s="761">
        <f>IF(INDEX(Historical!$O$7:$O$1432,MATCH(B843,Historical!$B$7:$B$1446,0))=0,"n/a",((INDEX(Historical!$C$7:$C$1439,MATCH(B843,Historical!$B$7:$B$1446,0))/INDEX(Historical!$O$7:$O$1432,MATCH(B843,Historical!$B$7:$B$1446,0)))^(1/10)-1)*100)</f>
        <v>6.0540481614018704</v>
      </c>
      <c r="W843" s="762">
        <f t="shared" si="227"/>
        <v>0.85145501692447945</v>
      </c>
      <c r="X843" s="763">
        <f t="shared" si="228"/>
        <v>10.309499359456087</v>
      </c>
      <c r="Y843" s="712"/>
      <c r="Z843" s="704">
        <f t="shared" si="229"/>
        <v>55.08982035928144</v>
      </c>
      <c r="AA843" s="937">
        <f t="shared" si="230"/>
        <v>18.538922155688624</v>
      </c>
      <c r="AB843" s="641">
        <v>12</v>
      </c>
      <c r="AC843" s="918">
        <v>1.67</v>
      </c>
      <c r="AD843" s="918" t="s">
        <v>137</v>
      </c>
      <c r="AE843" s="918">
        <v>1.04</v>
      </c>
      <c r="AF843" s="918">
        <v>1.53</v>
      </c>
      <c r="AG843" s="918">
        <v>10.199999999999999</v>
      </c>
      <c r="AH843" s="918">
        <v>14.399999999999999</v>
      </c>
      <c r="AI843" s="918" t="s">
        <v>137</v>
      </c>
      <c r="AJ843" s="918">
        <v>0.5</v>
      </c>
      <c r="AK843" s="918" t="s">
        <v>137</v>
      </c>
      <c r="AL843" s="933">
        <v>311.77</v>
      </c>
      <c r="AM843" s="924">
        <v>8.9</v>
      </c>
      <c r="AN843" s="918">
        <v>0.03</v>
      </c>
      <c r="AO843" s="804">
        <f t="shared" si="231"/>
        <v>-10.412596248570399</v>
      </c>
      <c r="AP843" s="805">
        <f t="shared" si="232"/>
        <v>8.1263259071182254</v>
      </c>
      <c r="AQ843" s="938">
        <f t="shared" si="233"/>
        <v>12.278524508778021</v>
      </c>
      <c r="AR843" s="704">
        <f>INDEX(Historical!$C$7:$C$1439,MATCH(B843,Historical!$B$7:$B$1446,0))*IF(AH843="n/a",1.03,IF(AH843&lt;0,1.01,IF(AH843&gt;10,1.1,(1+AH843/100))))</f>
        <v>0.9900000000000001</v>
      </c>
      <c r="AS843" s="937">
        <f t="shared" si="234"/>
        <v>1.0197000000000001</v>
      </c>
      <c r="AT843" s="937">
        <f t="shared" si="223"/>
        <v>1.0502910000000001</v>
      </c>
      <c r="AU843" s="937">
        <f t="shared" si="223"/>
        <v>1.0817997300000002</v>
      </c>
      <c r="AV843" s="937">
        <f t="shared" si="223"/>
        <v>1.1142537219000002</v>
      </c>
      <c r="AW843" s="704">
        <f t="shared" si="235"/>
        <v>5.2560444519000002</v>
      </c>
      <c r="AX843" s="812">
        <f t="shared" si="236"/>
        <v>16.976887764534883</v>
      </c>
      <c r="AY843" s="997">
        <v>0.52</v>
      </c>
      <c r="AZ843" s="924">
        <v>15.959999999999999</v>
      </c>
      <c r="BA843" s="924">
        <v>-22.46</v>
      </c>
      <c r="BB843" s="924">
        <v>4.87</v>
      </c>
      <c r="BC843" s="924">
        <v>-5.63</v>
      </c>
      <c r="BD843" s="963"/>
      <c r="BE843" s="666">
        <v>1982</v>
      </c>
      <c r="BF843" s="948" t="e">
        <f>#VALUE!</f>
        <v>#VALUE!</v>
      </c>
      <c r="BG843" s="933">
        <v>7.9</v>
      </c>
    </row>
    <row r="844" spans="1:59" s="537" customFormat="1" x14ac:dyDescent="0.2">
      <c r="A844" s="611" t="s">
        <v>1799</v>
      </c>
      <c r="B844" s="645" t="s">
        <v>1800</v>
      </c>
      <c r="C844" s="994" t="s">
        <v>108</v>
      </c>
      <c r="D844" s="994" t="s">
        <v>4376</v>
      </c>
      <c r="E844" s="794">
        <v>9</v>
      </c>
      <c r="F844" s="526">
        <v>430</v>
      </c>
      <c r="G844" s="526" t="s">
        <v>115</v>
      </c>
      <c r="H844" s="526" t="s">
        <v>115</v>
      </c>
      <c r="I844" s="926">
        <v>48.32</v>
      </c>
      <c r="J844" s="704">
        <f t="shared" si="224"/>
        <v>3.7251655629139075</v>
      </c>
      <c r="K844" s="929">
        <v>0.45</v>
      </c>
      <c r="L844" s="641">
        <v>4</v>
      </c>
      <c r="M844" s="695">
        <f t="shared" si="225"/>
        <v>1.8</v>
      </c>
      <c r="N844" s="923" t="s">
        <v>119</v>
      </c>
      <c r="O844" s="797">
        <v>0.43</v>
      </c>
      <c r="P844" s="917">
        <v>43496</v>
      </c>
      <c r="Q844" s="917">
        <v>43525</v>
      </c>
      <c r="R844" s="695">
        <f t="shared" si="226"/>
        <v>4.6511627906976782</v>
      </c>
      <c r="S844" s="761">
        <f>IF(INDEX(Historical!$D$7:$D$1439,MATCH(B844,Historical!$B$7:$B$1446,0))=0,"n/a",(INDEX(Historical!$C$7:$C$1439,MATCH(B844,Historical!$B$7:$B$1446,0))/INDEX(Historical!$D$7:$D$1439,MATCH(B844,Historical!$B$7:$B$1446,0))-1)*100)</f>
        <v>6.4935064935064846</v>
      </c>
      <c r="T844" s="761">
        <f>IF(INDEX(Historical!$F$7:$F$1432,MATCH(B844,Historical!$B$7:$B$1446,0))=0,"n/a",((INDEX(Historical!$C$7:$C$1439,MATCH(B844,Historical!$B$7:$B$1446,0))/INDEX(Historical!$F$7:$F$1432,MATCH(B844,Historical!$B$7:$B$1446,0)))^(1/3)-1)*100)</f>
        <v>3.597818225361249</v>
      </c>
      <c r="U844" s="761">
        <f>IF(INDEX(Historical!$H$7:$H$1432,MATCH(B844,Historical!$B$7:$B$1446,0))=0,"n/a",((INDEX(Historical!$C$7:$C$1439,MATCH(B844,Historical!$B$7:$B$1446,0))/INDEX(Historical!$H$7:$H$1432,MATCH(B844,Historical!$B$7:$B$1446,0)))^(1/5)-1)*100)</f>
        <v>7.3567118987989399</v>
      </c>
      <c r="V844" s="761">
        <f>IF(INDEX(Historical!$O$7:$O$1432,MATCH(B844,Historical!$B$7:$B$1446,0))=0,"n/a",((INDEX(Historical!$C$7:$C$1439,MATCH(B844,Historical!$B$7:$B$1446,0))/INDEX(Historical!$O$7:$O$1432,MATCH(B844,Historical!$B$7:$B$1446,0)))^(1/10)-1)*100)</f>
        <v>2.3505190813832177</v>
      </c>
      <c r="W844" s="762">
        <f t="shared" si="227"/>
        <v>3.1298243681858184</v>
      </c>
      <c r="X844" s="763">
        <f t="shared" si="228"/>
        <v>3.5031961422852094</v>
      </c>
      <c r="Y844" s="718"/>
      <c r="Z844" s="704">
        <f t="shared" si="229"/>
        <v>41.666666666666664</v>
      </c>
      <c r="AA844" s="937">
        <f t="shared" si="230"/>
        <v>11.185185185185185</v>
      </c>
      <c r="AB844" s="641">
        <v>12</v>
      </c>
      <c r="AC844" s="918">
        <v>4.32</v>
      </c>
      <c r="AD844" s="918">
        <v>1.02</v>
      </c>
      <c r="AE844" s="918">
        <v>3.5</v>
      </c>
      <c r="AF844" s="918">
        <v>1.3</v>
      </c>
      <c r="AG844" s="918">
        <v>11.700000000000001</v>
      </c>
      <c r="AH844" s="918">
        <v>19.2</v>
      </c>
      <c r="AI844" s="918">
        <v>14.87</v>
      </c>
      <c r="AJ844" s="918">
        <v>2.1</v>
      </c>
      <c r="AK844" s="918">
        <v>10.94</v>
      </c>
      <c r="AL844" s="930">
        <v>226510</v>
      </c>
      <c r="AM844" s="924">
        <v>77.8</v>
      </c>
      <c r="AN844" s="918">
        <v>1.32</v>
      </c>
      <c r="AO844" s="804">
        <f t="shared" si="231"/>
        <v>-0.10330772347233719</v>
      </c>
      <c r="AP844" s="805">
        <f t="shared" si="232"/>
        <v>11.081877461712848</v>
      </c>
      <c r="AQ844" s="938">
        <f t="shared" si="233"/>
        <v>-19.61000410294065</v>
      </c>
      <c r="AR844" s="704">
        <f>INDEX(Historical!$C$7:$C$1439,MATCH(B844,Historical!$B$7:$B$1446,0))*IF(AH844="n/a",1.03,IF(AH844&lt;0,1.01,IF(AH844&gt;10,1.1,(1+AH844/100))))</f>
        <v>1.804</v>
      </c>
      <c r="AS844" s="937">
        <f t="shared" si="234"/>
        <v>1.9844000000000002</v>
      </c>
      <c r="AT844" s="937">
        <f t="shared" si="223"/>
        <v>2.1828400000000006</v>
      </c>
      <c r="AU844" s="937">
        <f t="shared" si="223"/>
        <v>2.4011240000000007</v>
      </c>
      <c r="AV844" s="937">
        <f t="shared" si="223"/>
        <v>2.6412364000000008</v>
      </c>
      <c r="AW844" s="704">
        <f t="shared" si="235"/>
        <v>11.013600400000001</v>
      </c>
      <c r="AX844" s="812">
        <f t="shared" si="236"/>
        <v>22.793047185430463</v>
      </c>
      <c r="AY844" s="997">
        <v>1.0900000000000001</v>
      </c>
      <c r="AZ844" s="924">
        <v>12.32</v>
      </c>
      <c r="BA844" s="924">
        <v>-18.82</v>
      </c>
      <c r="BB844" s="924">
        <v>-2.41</v>
      </c>
      <c r="BC844" s="924">
        <v>-8.3000000000000007</v>
      </c>
      <c r="BD844" s="963"/>
      <c r="BE844" s="666">
        <v>2011</v>
      </c>
      <c r="BF844" s="948" t="e">
        <f>#VALUE!</f>
        <v>#VALUE!</v>
      </c>
      <c r="BG844" s="933">
        <v>1.0999999999999999</v>
      </c>
    </row>
    <row r="845" spans="1:59" s="537" customFormat="1" x14ac:dyDescent="0.2">
      <c r="A845" s="537" t="s">
        <v>866</v>
      </c>
      <c r="B845" s="927" t="s">
        <v>867</v>
      </c>
      <c r="C845" s="994" t="s">
        <v>108</v>
      </c>
      <c r="D845" s="994" t="s">
        <v>4372</v>
      </c>
      <c r="E845" s="794">
        <v>17</v>
      </c>
      <c r="F845" s="526">
        <v>195</v>
      </c>
      <c r="G845" s="526" t="s">
        <v>106</v>
      </c>
      <c r="H845" s="526" t="s">
        <v>106</v>
      </c>
      <c r="I845" s="926">
        <v>35.270000000000003</v>
      </c>
      <c r="J845" s="704">
        <f t="shared" si="224"/>
        <v>8.165579812872128</v>
      </c>
      <c r="K845" s="935">
        <v>0.72</v>
      </c>
      <c r="L845" s="641">
        <v>4</v>
      </c>
      <c r="M845" s="695">
        <f t="shared" si="225"/>
        <v>2.88</v>
      </c>
      <c r="N845" s="923" t="s">
        <v>164</v>
      </c>
      <c r="O845" s="798">
        <v>0.68</v>
      </c>
      <c r="P845" s="917">
        <v>43440</v>
      </c>
      <c r="Q845" s="917">
        <v>43467</v>
      </c>
      <c r="R845" s="695">
        <f t="shared" si="226"/>
        <v>5.8823529411764595</v>
      </c>
      <c r="S845" s="761">
        <f>IF(INDEX(Historical!$D$7:$D$1439,MATCH(B845,Historical!$B$7:$B$1446,0))=0,"n/a",(INDEX(Historical!$C$7:$C$1439,MATCH(B845,Historical!$B$7:$B$1446,0))/INDEX(Historical!$D$7:$D$1439,MATCH(B845,Historical!$B$7:$B$1446,0))-1)*100)</f>
        <v>9.6774193548387224</v>
      </c>
      <c r="T845" s="761">
        <f>IF(INDEX(Historical!$F$7:$F$1432,MATCH(B845,Historical!$B$7:$B$1446,0))=0,"n/a",((INDEX(Historical!$C$7:$C$1439,MATCH(B845,Historical!$B$7:$B$1446,0))/INDEX(Historical!$F$7:$F$1432,MATCH(B845,Historical!$B$7:$B$1446,0)))^(1/3)-1)*100)</f>
        <v>10.793165135089279</v>
      </c>
      <c r="U845" s="761">
        <f>IF(INDEX(Historical!$H$7:$H$1432,MATCH(B845,Historical!$B$7:$B$1446,0))=0,"n/a",((INDEX(Historical!$C$7:$C$1439,MATCH(B845,Historical!$B$7:$B$1446,0))/INDEX(Historical!$H$7:$H$1432,MATCH(B845,Historical!$B$7:$B$1446,0)))^(1/5)-1)*100)</f>
        <v>11.196158593857874</v>
      </c>
      <c r="V845" s="761">
        <f>IF(INDEX(Historical!$O$7:$O$1432,MATCH(B845,Historical!$B$7:$B$1446,0))=0,"n/a",((INDEX(Historical!$C$7:$C$1439,MATCH(B845,Historical!$B$7:$B$1446,0))/INDEX(Historical!$O$7:$O$1432,MATCH(B845,Historical!$B$7:$B$1446,0)))^(1/10)-1)*100)</f>
        <v>8.990113881546602</v>
      </c>
      <c r="W845" s="762">
        <f t="shared" si="227"/>
        <v>1.2453856248517019</v>
      </c>
      <c r="X845" s="763">
        <f t="shared" si="228"/>
        <v>1.7771680307710911</v>
      </c>
      <c r="Y845" s="928" t="s">
        <v>3997</v>
      </c>
      <c r="Z845" s="704">
        <f t="shared" si="229"/>
        <v>91.71974522292993</v>
      </c>
      <c r="AA845" s="937">
        <f t="shared" si="230"/>
        <v>11.232484076433122</v>
      </c>
      <c r="AB845" s="641">
        <v>12</v>
      </c>
      <c r="AC845" s="918">
        <v>3.14</v>
      </c>
      <c r="AD845" s="918" t="s">
        <v>137</v>
      </c>
      <c r="AE845" s="918">
        <v>2.71</v>
      </c>
      <c r="AF845" s="918">
        <v>1.84</v>
      </c>
      <c r="AG845" s="918">
        <v>16.600000000000001</v>
      </c>
      <c r="AH845" s="918">
        <v>12.9</v>
      </c>
      <c r="AI845" s="918" t="s">
        <v>137</v>
      </c>
      <c r="AJ845" s="918">
        <v>6.3</v>
      </c>
      <c r="AK845" s="918" t="s">
        <v>137</v>
      </c>
      <c r="AL845" s="930">
        <v>331.54</v>
      </c>
      <c r="AM845" s="924">
        <v>6.1</v>
      </c>
      <c r="AN845" s="918">
        <v>0</v>
      </c>
      <c r="AO845" s="804">
        <f t="shared" si="231"/>
        <v>8.1292543302968792</v>
      </c>
      <c r="AP845" s="805">
        <f t="shared" si="232"/>
        <v>19.361738406730002</v>
      </c>
      <c r="AQ845" s="938">
        <f t="shared" si="233"/>
        <v>-4.1580683262813611</v>
      </c>
      <c r="AR845" s="704">
        <f>INDEX(Historical!$C$7:$C$1439,MATCH(B845,Historical!$B$7:$B$1446,0))*IF(AH845="n/a",1.03,IF(AH845&lt;0,1.01,IF(AH845&gt;10,1.1,(1+AH845/100))))</f>
        <v>2.9920000000000004</v>
      </c>
      <c r="AS845" s="937">
        <f t="shared" si="234"/>
        <v>3.0817600000000005</v>
      </c>
      <c r="AT845" s="937">
        <f t="shared" si="223"/>
        <v>3.1742128000000007</v>
      </c>
      <c r="AU845" s="937">
        <f t="shared" si="223"/>
        <v>3.2694391840000008</v>
      </c>
      <c r="AV845" s="937">
        <f t="shared" si="223"/>
        <v>3.367522359520001</v>
      </c>
      <c r="AW845" s="704">
        <f t="shared" si="235"/>
        <v>15.884934343520003</v>
      </c>
      <c r="AX845" s="812">
        <f t="shared" si="236"/>
        <v>45.038090001474345</v>
      </c>
      <c r="AY845" s="997">
        <v>1.44</v>
      </c>
      <c r="AZ845" s="924">
        <v>9.5699999999999985</v>
      </c>
      <c r="BA845" s="924">
        <v>-43.04</v>
      </c>
      <c r="BB845" s="924">
        <v>-6.2799999999999994</v>
      </c>
      <c r="BC845" s="924">
        <v>-23.91</v>
      </c>
      <c r="BD845" s="963"/>
      <c r="BE845" s="666">
        <v>2003</v>
      </c>
      <c r="BF845" s="948" t="e">
        <f>#VALUE!</f>
        <v>#VALUE!</v>
      </c>
      <c r="BG845" s="933">
        <v>14.399999999999999</v>
      </c>
    </row>
    <row r="846" spans="1:59" s="537" customFormat="1" x14ac:dyDescent="0.2">
      <c r="A846" s="537" t="s">
        <v>1815</v>
      </c>
      <c r="B846" s="927" t="s">
        <v>1816</v>
      </c>
      <c r="C846" s="994" t="s">
        <v>247</v>
      </c>
      <c r="D846" s="994" t="s">
        <v>4388</v>
      </c>
      <c r="E846" s="794">
        <v>8</v>
      </c>
      <c r="F846" s="526">
        <v>506</v>
      </c>
      <c r="G846" s="526" t="s">
        <v>115</v>
      </c>
      <c r="H846" s="526" t="s">
        <v>115</v>
      </c>
      <c r="I846" s="926">
        <v>132.88999999999999</v>
      </c>
      <c r="J846" s="704">
        <f t="shared" si="224"/>
        <v>3.4615095191511775</v>
      </c>
      <c r="K846" s="929">
        <v>1.1499999999999999</v>
      </c>
      <c r="L846" s="641">
        <v>4</v>
      </c>
      <c r="M846" s="695">
        <f t="shared" si="225"/>
        <v>4.5999999999999996</v>
      </c>
      <c r="N846" s="923" t="s">
        <v>149</v>
      </c>
      <c r="O846" s="797">
        <v>1.1000000000000001</v>
      </c>
      <c r="P846" s="660">
        <v>43237</v>
      </c>
      <c r="Q846" s="660">
        <v>43266</v>
      </c>
      <c r="R846" s="695">
        <f t="shared" si="226"/>
        <v>4.545454545454529</v>
      </c>
      <c r="S846" s="761">
        <f>IF(INDEX(Historical!$D$7:$D$1439,MATCH(B846,Historical!$B$7:$B$1446,0))=0,"n/a",(INDEX(Historical!$C$7:$C$1439,MATCH(B846,Historical!$B$7:$B$1446,0))/INDEX(Historical!$D$7:$D$1439,MATCH(B846,Historical!$B$7:$B$1446,0))-1)*100)</f>
        <v>5.8139534883720811</v>
      </c>
      <c r="T846" s="761">
        <f>IF(INDEX(Historical!$F$7:$F$1432,MATCH(B846,Historical!$B$7:$B$1446,0))=0,"n/a",((INDEX(Historical!$C$7:$C$1439,MATCH(B846,Historical!$B$7:$B$1446,0))/INDEX(Historical!$F$7:$F$1432,MATCH(B846,Historical!$B$7:$B$1446,0)))^(1/3)-1)*100)</f>
        <v>9.6640044891789003</v>
      </c>
      <c r="U846" s="761">
        <f>IF(INDEX(Historical!$H$7:$H$1432,MATCH(B846,Historical!$B$7:$B$1446,0))=0,"n/a",((INDEX(Historical!$C$7:$C$1439,MATCH(B846,Historical!$B$7:$B$1446,0))/INDEX(Historical!$H$7:$H$1432,MATCH(B846,Historical!$B$7:$B$1446,0)))^(1/5)-1)*100)</f>
        <v>13.885794666281615</v>
      </c>
      <c r="V846" s="761">
        <f>IF(INDEX(Historical!$O$7:$O$1432,MATCH(B846,Historical!$B$7:$B$1446,0))=0,"n/a",((INDEX(Historical!$C$7:$C$1439,MATCH(B846,Historical!$B$7:$B$1446,0))/INDEX(Historical!$O$7:$O$1432,MATCH(B846,Historical!$B$7:$B$1446,0)))^(1/10)-1)*100)</f>
        <v>10.216926199588649</v>
      </c>
      <c r="W846" s="762">
        <f t="shared" si="227"/>
        <v>1.3590970899682804</v>
      </c>
      <c r="X846" s="763" t="str">
        <f t="shared" si="228"/>
        <v>n/a</v>
      </c>
      <c r="Y846" s="718"/>
      <c r="Z846" s="704" t="str">
        <f t="shared" si="229"/>
        <v>n/a</v>
      </c>
      <c r="AA846" s="937" t="str">
        <f t="shared" si="230"/>
        <v>n/a</v>
      </c>
      <c r="AB846" s="641">
        <v>12</v>
      </c>
      <c r="AC846" s="918">
        <v>-2.56</v>
      </c>
      <c r="AD846" s="918" t="s">
        <v>137</v>
      </c>
      <c r="AE846" s="918">
        <v>0.42</v>
      </c>
      <c r="AF846" s="918">
        <v>3.72</v>
      </c>
      <c r="AG846" s="918">
        <v>-6.5</v>
      </c>
      <c r="AH846" s="918">
        <v>-128.29999999999998</v>
      </c>
      <c r="AI846" s="918">
        <v>15.21</v>
      </c>
      <c r="AJ846" s="918">
        <v>-18</v>
      </c>
      <c r="AK846" s="918">
        <v>8.870000000000001</v>
      </c>
      <c r="AL846" s="930">
        <v>8780</v>
      </c>
      <c r="AM846" s="924">
        <v>0.5</v>
      </c>
      <c r="AN846" s="918">
        <v>2.63</v>
      </c>
      <c r="AO846" s="804" t="str">
        <f t="shared" si="231"/>
        <v>n/a</v>
      </c>
      <c r="AP846" s="805">
        <f t="shared" si="232"/>
        <v>17.347304185432794</v>
      </c>
      <c r="AQ846" s="938" t="str">
        <f t="shared" si="233"/>
        <v>n/a</v>
      </c>
      <c r="AR846" s="704">
        <f>INDEX(Historical!$C$7:$C$1439,MATCH(B846,Historical!$B$7:$B$1446,0))*IF(AH846="n/a",1.03,IF(AH846&lt;0,1.01,IF(AH846&gt;10,1.1,(1+AH846/100))))</f>
        <v>4.5954999999999995</v>
      </c>
      <c r="AS846" s="937">
        <f t="shared" si="234"/>
        <v>5.0550499999999996</v>
      </c>
      <c r="AT846" s="937">
        <f t="shared" si="223"/>
        <v>5.5034329349999993</v>
      </c>
      <c r="AU846" s="937">
        <f t="shared" si="223"/>
        <v>5.9915874363344992</v>
      </c>
      <c r="AV846" s="937">
        <f t="shared" si="223"/>
        <v>6.5230412419373689</v>
      </c>
      <c r="AW846" s="704">
        <f t="shared" si="235"/>
        <v>27.668611613271864</v>
      </c>
      <c r="AX846" s="812">
        <f t="shared" si="236"/>
        <v>20.820687495877692</v>
      </c>
      <c r="AY846" s="997">
        <v>1.59</v>
      </c>
      <c r="AZ846" s="924">
        <v>33.69</v>
      </c>
      <c r="BA846" s="924">
        <v>-20.68</v>
      </c>
      <c r="BB846" s="924">
        <v>-1.5</v>
      </c>
      <c r="BC846" s="924">
        <v>4.2799999999999994</v>
      </c>
      <c r="BD846" s="963"/>
      <c r="BE846" s="666">
        <v>2011</v>
      </c>
      <c r="BF846" s="948" t="e">
        <f>#VALUE!</f>
        <v>#VALUE!</v>
      </c>
      <c r="BG846" s="933">
        <v>-1</v>
      </c>
    </row>
    <row r="847" spans="1:59" s="537" customFormat="1" x14ac:dyDescent="0.2">
      <c r="A847" s="630" t="s">
        <v>1822</v>
      </c>
      <c r="B847" s="927" t="s">
        <v>1823</v>
      </c>
      <c r="C847" s="994" t="s">
        <v>247</v>
      </c>
      <c r="D847" s="994" t="s">
        <v>4354</v>
      </c>
      <c r="E847" s="794">
        <v>9</v>
      </c>
      <c r="F847" s="526">
        <v>370</v>
      </c>
      <c r="G847" s="526" t="s">
        <v>106</v>
      </c>
      <c r="H847" s="526" t="s">
        <v>106</v>
      </c>
      <c r="I847" s="926">
        <v>188.59</v>
      </c>
      <c r="J847" s="704">
        <f t="shared" si="224"/>
        <v>0.31815048517948991</v>
      </c>
      <c r="K847" s="929">
        <v>0.15</v>
      </c>
      <c r="L847" s="641">
        <v>4</v>
      </c>
      <c r="M847" s="695">
        <f t="shared" si="225"/>
        <v>0.6</v>
      </c>
      <c r="N847" s="923" t="s">
        <v>119</v>
      </c>
      <c r="O847" s="797">
        <v>0.11</v>
      </c>
      <c r="P847" s="660">
        <v>43228</v>
      </c>
      <c r="Q847" s="660">
        <v>43252</v>
      </c>
      <c r="R847" s="695">
        <f t="shared" si="226"/>
        <v>36.36363636363636</v>
      </c>
      <c r="S847" s="761">
        <f>IF(INDEX(Historical!$D$7:$D$1439,MATCH(B847,Historical!$B$7:$B$1446,0))=0,"n/a",(INDEX(Historical!$C$7:$C$1439,MATCH(B847,Historical!$B$7:$B$1446,0))/INDEX(Historical!$D$7:$D$1439,MATCH(B847,Historical!$B$7:$B$1446,0))-1)*100)</f>
        <v>30.23255813953487</v>
      </c>
      <c r="T847" s="761">
        <f>IF(INDEX(Historical!$F$7:$F$1432,MATCH(B847,Historical!$B$7:$B$1446,0))=0,"n/a",((INDEX(Historical!$C$7:$C$1439,MATCH(B847,Historical!$B$7:$B$1446,0))/INDEX(Historical!$F$7:$F$1432,MATCH(B847,Historical!$B$7:$B$1446,0)))^(1/3)-1)*100)</f>
        <v>27.528745518159269</v>
      </c>
      <c r="U847" s="761">
        <f>IF(INDEX(Historical!$H$7:$H$1432,MATCH(B847,Historical!$B$7:$B$1446,0))=0,"n/a",((INDEX(Historical!$C$7:$C$1439,MATCH(B847,Historical!$B$7:$B$1446,0))/INDEX(Historical!$H$7:$H$1432,MATCH(B847,Historical!$B$7:$B$1446,0)))^(1/5)-1)*100)</f>
        <v>24.132895337960147</v>
      </c>
      <c r="V847" s="761" t="str">
        <f>IF(INDEX(Historical!$O$7:$O$1432,MATCH(B847,Historical!$B$7:$B$1446,0))=0,"n/a",((INDEX(Historical!$C$7:$C$1439,MATCH(B847,Historical!$B$7:$B$1446,0))/INDEX(Historical!$O$7:$O$1432,MATCH(B847,Historical!$B$7:$B$1446,0)))^(1/10)-1)*100)</f>
        <v>n/a</v>
      </c>
      <c r="W847" s="762" t="str">
        <f t="shared" si="227"/>
        <v>n/a</v>
      </c>
      <c r="X847" s="763">
        <f t="shared" si="228"/>
        <v>1.5177921596201349</v>
      </c>
      <c r="Y847" s="927"/>
      <c r="Z847" s="704">
        <f t="shared" si="229"/>
        <v>8.2644628099173563</v>
      </c>
      <c r="AA847" s="937">
        <f t="shared" si="230"/>
        <v>25.976584022038569</v>
      </c>
      <c r="AB847" s="641">
        <v>12</v>
      </c>
      <c r="AC847" s="918">
        <v>7.26</v>
      </c>
      <c r="AD847" s="918" t="s">
        <v>137</v>
      </c>
      <c r="AE847" s="918">
        <v>10.61</v>
      </c>
      <c r="AF847" s="920" t="s">
        <v>137</v>
      </c>
      <c r="AG847" s="921">
        <v>-182.8</v>
      </c>
      <c r="AH847" s="918">
        <v>36.5</v>
      </c>
      <c r="AI847" s="918" t="s">
        <v>137</v>
      </c>
      <c r="AJ847" s="918">
        <v>15.9</v>
      </c>
      <c r="AK847" s="918" t="s">
        <v>137</v>
      </c>
      <c r="AL847" s="930">
        <v>769.45</v>
      </c>
      <c r="AM847" s="924">
        <v>30</v>
      </c>
      <c r="AN847" s="918" t="s">
        <v>137</v>
      </c>
      <c r="AO847" s="804">
        <f t="shared" si="231"/>
        <v>-1.5255381988989321</v>
      </c>
      <c r="AP847" s="805">
        <f t="shared" si="232"/>
        <v>24.451045823139637</v>
      </c>
      <c r="AQ847" s="938" t="str">
        <f t="shared" si="233"/>
        <v>n/a</v>
      </c>
      <c r="AR847" s="704">
        <f>INDEX(Historical!$C$7:$C$1439,MATCH(B847,Historical!$B$7:$B$1446,0))*IF(AH847="n/a",1.03,IF(AH847&lt;0,1.01,IF(AH847&gt;10,1.1,(1+AH847/100))))</f>
        <v>0.6160000000000001</v>
      </c>
      <c r="AS847" s="937">
        <f t="shared" si="234"/>
        <v>0.63448000000000015</v>
      </c>
      <c r="AT847" s="937">
        <f t="shared" ref="AT847:AV866" si="238">IF($AK847="n/a",1.03*AS847,IF($AK847&lt;0,1.01*AS847,IF($AK847&gt;10,1.1*AS847,(1+$AK847/100)*AS847)))</f>
        <v>0.65351440000000016</v>
      </c>
      <c r="AU847" s="937">
        <f t="shared" si="238"/>
        <v>0.67311983200000014</v>
      </c>
      <c r="AV847" s="937">
        <f t="shared" si="238"/>
        <v>0.6933134269600002</v>
      </c>
      <c r="AW847" s="704">
        <f t="shared" si="235"/>
        <v>3.2704276589600005</v>
      </c>
      <c r="AX847" s="812">
        <f t="shared" si="236"/>
        <v>1.7341469107375791</v>
      </c>
      <c r="AY847" s="997">
        <v>0.13</v>
      </c>
      <c r="AZ847" s="924">
        <v>46.989999999999995</v>
      </c>
      <c r="BA847" s="924">
        <v>0.8</v>
      </c>
      <c r="BB847" s="924">
        <v>14.37</v>
      </c>
      <c r="BC847" s="924">
        <v>21.26</v>
      </c>
      <c r="BD847" s="963"/>
      <c r="BE847" s="666">
        <v>2010</v>
      </c>
      <c r="BF847" s="948" t="e">
        <f>#VALUE!</f>
        <v>#VALUE!</v>
      </c>
      <c r="BG847" s="933">
        <v>62.2</v>
      </c>
    </row>
    <row r="848" spans="1:59" s="537" customFormat="1" x14ac:dyDescent="0.2">
      <c r="A848" s="611" t="s">
        <v>864</v>
      </c>
      <c r="B848" s="927" t="s">
        <v>865</v>
      </c>
      <c r="C848" s="994" t="s">
        <v>123</v>
      </c>
      <c r="D848" s="994" t="s">
        <v>4208</v>
      </c>
      <c r="E848" s="794">
        <v>15</v>
      </c>
      <c r="F848" s="526">
        <v>245</v>
      </c>
      <c r="G848" s="526" t="s">
        <v>106</v>
      </c>
      <c r="H848" s="526" t="s">
        <v>106</v>
      </c>
      <c r="I848" s="926">
        <v>67.86</v>
      </c>
      <c r="J848" s="704">
        <f t="shared" si="224"/>
        <v>1.4736221632773356</v>
      </c>
      <c r="K848" s="929">
        <v>0.25</v>
      </c>
      <c r="L848" s="641">
        <v>4</v>
      </c>
      <c r="M848" s="695">
        <f t="shared" si="225"/>
        <v>1</v>
      </c>
      <c r="N848" s="923" t="s">
        <v>380</v>
      </c>
      <c r="O848" s="797">
        <v>0.21</v>
      </c>
      <c r="P848" s="917">
        <v>43339</v>
      </c>
      <c r="Q848" s="917">
        <v>43355</v>
      </c>
      <c r="R848" s="695">
        <f t="shared" si="226"/>
        <v>19.047619047619051</v>
      </c>
      <c r="S848" s="761">
        <f>IF(INDEX(Historical!$D$7:$D$1439,MATCH(B848,Historical!$B$7:$B$1446,0))=0,"n/a",(INDEX(Historical!$C$7:$C$1439,MATCH(B848,Historical!$B$7:$B$1446,0))/INDEX(Historical!$D$7:$D$1439,MATCH(B848,Historical!$B$7:$B$1446,0))-1)*100)</f>
        <v>14.827758362456333</v>
      </c>
      <c r="T848" s="761">
        <f>IF(INDEX(Historical!$F$7:$F$1432,MATCH(B848,Historical!$B$7:$B$1446,0))=0,"n/a",((INDEX(Historical!$C$7:$C$1439,MATCH(B848,Historical!$B$7:$B$1446,0))/INDEX(Historical!$F$7:$F$1432,MATCH(B848,Historical!$B$7:$B$1446,0)))^(1/3)-1)*100)</f>
        <v>9.9051890359326489</v>
      </c>
      <c r="U848" s="761">
        <f>IF(INDEX(Historical!$H$7:$H$1432,MATCH(B848,Historical!$B$7:$B$1446,0))=0,"n/a",((INDEX(Historical!$C$7:$C$1439,MATCH(B848,Historical!$B$7:$B$1446,0))/INDEX(Historical!$H$7:$H$1432,MATCH(B848,Historical!$B$7:$B$1446,0)))^(1/5)-1)*100)</f>
        <v>17.401264574778285</v>
      </c>
      <c r="V848" s="761">
        <f>IF(INDEX(Historical!$O$7:$O$1432,MATCH(B848,Historical!$B$7:$B$1446,0))=0,"n/a",((INDEX(Historical!$C$7:$C$1439,MATCH(B848,Historical!$B$7:$B$1446,0))/INDEX(Historical!$O$7:$O$1432,MATCH(B848,Historical!$B$7:$B$1446,0)))^(1/10)-1)*100)</f>
        <v>24.539293074389825</v>
      </c>
      <c r="W848" s="762">
        <f t="shared" si="227"/>
        <v>0.70911841355931038</v>
      </c>
      <c r="X848" s="763">
        <f t="shared" si="228"/>
        <v>1.5964462912640627</v>
      </c>
      <c r="Y848" s="928"/>
      <c r="Z848" s="704">
        <f t="shared" si="229"/>
        <v>13.14060446780552</v>
      </c>
      <c r="AA848" s="937">
        <f t="shared" si="230"/>
        <v>8.9172141918528247</v>
      </c>
      <c r="AB848" s="641">
        <v>12</v>
      </c>
      <c r="AC848" s="918">
        <v>7.61</v>
      </c>
      <c r="AD848" s="918">
        <v>0.59</v>
      </c>
      <c r="AE848" s="918">
        <v>1.06</v>
      </c>
      <c r="AF848" s="918">
        <v>1.57</v>
      </c>
      <c r="AG848" s="918">
        <v>18.3</v>
      </c>
      <c r="AH848" s="918">
        <v>39.900000000000006</v>
      </c>
      <c r="AI848" s="918">
        <v>28.849999999999998</v>
      </c>
      <c r="AJ848" s="918">
        <v>10.9</v>
      </c>
      <c r="AK848" s="918">
        <v>15.07</v>
      </c>
      <c r="AL848" s="930">
        <v>9200</v>
      </c>
      <c r="AM848" s="924">
        <v>0.4</v>
      </c>
      <c r="AN848" s="918">
        <v>0.48</v>
      </c>
      <c r="AO848" s="804">
        <f t="shared" si="231"/>
        <v>9.9576725462027973</v>
      </c>
      <c r="AP848" s="805">
        <f t="shared" si="232"/>
        <v>18.874886738055622</v>
      </c>
      <c r="AQ848" s="938">
        <f t="shared" si="233"/>
        <v>-21.118862186454702</v>
      </c>
      <c r="AR848" s="704">
        <f>INDEX(Historical!$C$7:$C$1439,MATCH(B848,Historical!$B$7:$B$1446,0))*IF(AH848="n/a",1.03,IF(AH848&lt;0,1.01,IF(AH848&gt;10,1.1,(1+AH848/100))))</f>
        <v>1.0120000000000002</v>
      </c>
      <c r="AS848" s="937">
        <f t="shared" si="234"/>
        <v>1.1132000000000004</v>
      </c>
      <c r="AT848" s="937">
        <f t="shared" si="238"/>
        <v>1.2245200000000005</v>
      </c>
      <c r="AU848" s="937">
        <f t="shared" si="238"/>
        <v>1.3469720000000007</v>
      </c>
      <c r="AV848" s="937">
        <f t="shared" si="238"/>
        <v>1.4816692000000009</v>
      </c>
      <c r="AW848" s="704">
        <f t="shared" si="235"/>
        <v>6.1783612000000021</v>
      </c>
      <c r="AX848" s="812">
        <f t="shared" si="236"/>
        <v>9.1045699970527583</v>
      </c>
      <c r="AY848" s="997">
        <v>1.44</v>
      </c>
      <c r="AZ848" s="924">
        <v>13.530000000000001</v>
      </c>
      <c r="BA848" s="924">
        <v>-45.4</v>
      </c>
      <c r="BB848" s="924">
        <v>-6.61</v>
      </c>
      <c r="BC848" s="924">
        <v>-18.14</v>
      </c>
      <c r="BD848" s="963"/>
      <c r="BE848" s="666">
        <v>2004</v>
      </c>
      <c r="BF848" s="948" t="e">
        <f>#VALUE!</f>
        <v>#VALUE!</v>
      </c>
      <c r="BG848" s="933">
        <v>8.6</v>
      </c>
    </row>
    <row r="849" spans="1:59" s="537" customFormat="1" x14ac:dyDescent="0.2">
      <c r="A849" s="611" t="s">
        <v>3939</v>
      </c>
      <c r="B849" s="927" t="s">
        <v>3940</v>
      </c>
      <c r="C849" s="994" t="s">
        <v>123</v>
      </c>
      <c r="D849" s="994" t="s">
        <v>4208</v>
      </c>
      <c r="E849" s="794">
        <v>6</v>
      </c>
      <c r="F849" s="526">
        <v>768</v>
      </c>
      <c r="G849" s="526" t="s">
        <v>106</v>
      </c>
      <c r="H849" s="526" t="s">
        <v>106</v>
      </c>
      <c r="I849" s="926">
        <v>22.71</v>
      </c>
      <c r="J849" s="704">
        <f t="shared" si="224"/>
        <v>7.6230735358872748</v>
      </c>
      <c r="K849" s="929">
        <v>0.43280000000000002</v>
      </c>
      <c r="L849" s="641">
        <v>4</v>
      </c>
      <c r="M849" s="695">
        <f t="shared" si="225"/>
        <v>1.7312000000000001</v>
      </c>
      <c r="N849" s="923" t="s">
        <v>649</v>
      </c>
      <c r="O849" s="797">
        <v>0.42070000000000002</v>
      </c>
      <c r="P849" s="917">
        <v>43500</v>
      </c>
      <c r="Q849" s="917">
        <v>43516</v>
      </c>
      <c r="R849" s="695">
        <f t="shared" si="226"/>
        <v>2.8761587829807462</v>
      </c>
      <c r="S849" s="761">
        <f>IF(INDEX(Historical!$D$7:$D$1439,MATCH(B849,Historical!$B$7:$B$1446,0))=0,"n/a",(INDEX(Historical!$C$7:$C$1439,MATCH(B849,Historical!$B$7:$B$1446,0))/INDEX(Historical!$D$7:$D$1439,MATCH(B849,Historical!$B$7:$B$1446,0))-1)*100)</f>
        <v>12.002776813606397</v>
      </c>
      <c r="T849" s="761">
        <f>IF(INDEX(Historical!$F$7:$F$1432,MATCH(B849,Historical!$B$7:$B$1446,0))=0,"n/a",((INDEX(Historical!$C$7:$C$1439,MATCH(B849,Historical!$B$7:$B$1446,0))/INDEX(Historical!$F$7:$F$1432,MATCH(B849,Historical!$B$7:$B$1446,0)))^(1/3)-1)*100)</f>
        <v>12.002804134292422</v>
      </c>
      <c r="U849" s="761" t="str">
        <f>IF(INDEX(Historical!$H$7:$H$1432,MATCH(B849,Historical!$B$7:$B$1446,0))=0,"n/a",((INDEX(Historical!$C$7:$C$1439,MATCH(B849,Historical!$B$7:$B$1446,0))/INDEX(Historical!$H$7:$H$1432,MATCH(B849,Historical!$B$7:$B$1446,0)))^(1/5)-1)*100)</f>
        <v>n/a</v>
      </c>
      <c r="V849" s="761" t="str">
        <f>IF(INDEX(Historical!$O$7:$O$1432,MATCH(B849,Historical!$B$7:$B$1446,0))=0,"n/a",((INDEX(Historical!$C$7:$C$1439,MATCH(B849,Historical!$B$7:$B$1446,0))/INDEX(Historical!$O$7:$O$1432,MATCH(B849,Historical!$B$7:$B$1446,0)))^(1/10)-1)*100)</f>
        <v>n/a</v>
      </c>
      <c r="W849" s="762" t="str">
        <f t="shared" si="227"/>
        <v>n/a</v>
      </c>
      <c r="X849" s="763" t="str">
        <f t="shared" si="228"/>
        <v>n/a</v>
      </c>
      <c r="Y849" s="928"/>
      <c r="Z849" s="704">
        <f t="shared" si="229"/>
        <v>113.15032679738562</v>
      </c>
      <c r="AA849" s="937">
        <f t="shared" si="230"/>
        <v>14.843137254901961</v>
      </c>
      <c r="AB849" s="641">
        <v>12</v>
      </c>
      <c r="AC849" s="918">
        <v>1.53</v>
      </c>
      <c r="AD849" s="918">
        <v>5.1100000000000003</v>
      </c>
      <c r="AE849" s="918">
        <v>0.56999999999999995</v>
      </c>
      <c r="AF849" s="918">
        <v>1.6</v>
      </c>
      <c r="AG849" s="918">
        <v>10.7</v>
      </c>
      <c r="AH849" s="918">
        <v>-10.7</v>
      </c>
      <c r="AI849" s="918">
        <v>11.469999999999999</v>
      </c>
      <c r="AJ849" s="918">
        <v>-41.099999999999994</v>
      </c>
      <c r="AK849" s="918">
        <v>2.9000000000000004</v>
      </c>
      <c r="AL849" s="930">
        <v>737.85</v>
      </c>
      <c r="AM849" s="924">
        <v>0.6</v>
      </c>
      <c r="AN849" s="918">
        <v>1.04</v>
      </c>
      <c r="AO849" s="804" t="str">
        <f t="shared" si="231"/>
        <v>n/a</v>
      </c>
      <c r="AP849" s="805" t="str">
        <f t="shared" si="232"/>
        <v>n/a</v>
      </c>
      <c r="AQ849" s="938">
        <f t="shared" si="233"/>
        <v>2.7381128194793325</v>
      </c>
      <c r="AR849" s="704">
        <f>INDEX(Historical!$C$7:$C$1439,MATCH(B849,Historical!$B$7:$B$1446,0))*IF(AH849="n/a",1.03,IF(AH849&lt;0,1.01,IF(AH849&gt;10,1.1,(1+AH849/100))))</f>
        <v>1.629534</v>
      </c>
      <c r="AS849" s="937">
        <f t="shared" si="234"/>
        <v>1.7924874000000002</v>
      </c>
      <c r="AT849" s="937">
        <f t="shared" si="238"/>
        <v>1.8444695346</v>
      </c>
      <c r="AU849" s="937">
        <f t="shared" si="238"/>
        <v>1.8979591511033997</v>
      </c>
      <c r="AV849" s="937">
        <f t="shared" si="238"/>
        <v>1.9529999664853981</v>
      </c>
      <c r="AW849" s="704">
        <f t="shared" si="235"/>
        <v>9.1174500521887989</v>
      </c>
      <c r="AX849" s="812">
        <f t="shared" si="236"/>
        <v>40.147292171681194</v>
      </c>
      <c r="AY849" s="997">
        <v>0.6</v>
      </c>
      <c r="AZ849" s="924">
        <v>12.15</v>
      </c>
      <c r="BA849" s="924">
        <v>-18.16</v>
      </c>
      <c r="BB849" s="924">
        <v>0.13999999999999999</v>
      </c>
      <c r="BC849" s="924">
        <v>-4.71</v>
      </c>
      <c r="BD849" s="963"/>
      <c r="BE849" s="666">
        <v>2014</v>
      </c>
      <c r="BF849" s="948" t="e">
        <f>#VALUE!</f>
        <v>#VALUE!</v>
      </c>
      <c r="BG849" s="933">
        <v>3.3000000000000003</v>
      </c>
    </row>
    <row r="850" spans="1:59" s="537" customFormat="1" x14ac:dyDescent="0.2">
      <c r="A850" s="932" t="s">
        <v>1820</v>
      </c>
      <c r="B850" s="927" t="s">
        <v>1821</v>
      </c>
      <c r="C850" s="994" t="s">
        <v>108</v>
      </c>
      <c r="D850" s="994" t="s">
        <v>118</v>
      </c>
      <c r="E850" s="794">
        <v>8</v>
      </c>
      <c r="F850" s="526">
        <v>584</v>
      </c>
      <c r="G850" s="526" t="s">
        <v>106</v>
      </c>
      <c r="H850" s="526" t="s">
        <v>106</v>
      </c>
      <c r="I850" s="926">
        <v>175.65</v>
      </c>
      <c r="J850" s="704">
        <f t="shared" si="224"/>
        <v>1.4802163393111301</v>
      </c>
      <c r="K850" s="929">
        <v>0.65</v>
      </c>
      <c r="L850" s="641">
        <v>4</v>
      </c>
      <c r="M850" s="695">
        <f t="shared" si="225"/>
        <v>2.6</v>
      </c>
      <c r="N850" s="923" t="s">
        <v>220</v>
      </c>
      <c r="O850" s="797">
        <v>0.6</v>
      </c>
      <c r="P850" s="917">
        <v>43552</v>
      </c>
      <c r="Q850" s="917">
        <v>43570</v>
      </c>
      <c r="R850" s="695">
        <f t="shared" si="226"/>
        <v>8.333333333333341</v>
      </c>
      <c r="S850" s="761">
        <f>IF(INDEX(Historical!$D$7:$D$1439,MATCH(B850,Historical!$B$7:$B$1446,0))=0,"n/a",(INDEX(Historical!$C$7:$C$1439,MATCH(B850,Historical!$B$7:$B$1446,0))/INDEX(Historical!$D$7:$D$1439,MATCH(B850,Historical!$B$7:$B$1446,0))-1)*100)</f>
        <v>12.56038647342994</v>
      </c>
      <c r="T850" s="761">
        <f>IF(INDEX(Historical!$F$7:$F$1432,MATCH(B850,Historical!$B$7:$B$1446,0))=0,"n/a",((INDEX(Historical!$C$7:$C$1439,MATCH(B850,Historical!$B$7:$B$1446,0))/INDEX(Historical!$F$7:$F$1432,MATCH(B850,Historical!$B$7:$B$1446,0)))^(1/3)-1)*100)</f>
        <v>23.732447382153833</v>
      </c>
      <c r="U850" s="761">
        <f>IF(INDEX(Historical!$H$7:$H$1432,MATCH(B850,Historical!$B$7:$B$1446,0))=0,"n/a",((INDEX(Historical!$C$7:$C$1439,MATCH(B850,Historical!$B$7:$B$1446,0))/INDEX(Historical!$H$7:$H$1432,MATCH(B850,Historical!$B$7:$B$1446,0)))^(1/5)-1)*100)</f>
        <v>15.986271670980345</v>
      </c>
      <c r="V850" s="761">
        <f>IF(INDEX(Historical!$O$7:$O$1432,MATCH(B850,Historical!$B$7:$B$1446,0))=0,"n/a",((INDEX(Historical!$C$7:$C$1439,MATCH(B850,Historical!$B$7:$B$1446,0))/INDEX(Historical!$O$7:$O$1432,MATCH(B850,Historical!$B$7:$B$1446,0)))^(1/10)-1)*100)</f>
        <v>8.5055292511012848</v>
      </c>
      <c r="W850" s="762">
        <f t="shared" si="227"/>
        <v>1.8795152187514332</v>
      </c>
      <c r="X850" s="763" t="str">
        <f t="shared" si="228"/>
        <v>n/a</v>
      </c>
      <c r="Y850" s="928" t="s">
        <v>810</v>
      </c>
      <c r="Z850" s="704">
        <f t="shared" si="229"/>
        <v>49.523809523809526</v>
      </c>
      <c r="AA850" s="937">
        <f t="shared" si="230"/>
        <v>33.457142857142856</v>
      </c>
      <c r="AB850" s="641">
        <v>12</v>
      </c>
      <c r="AC850" s="918">
        <v>5.25</v>
      </c>
      <c r="AD850" s="918">
        <v>2.64</v>
      </c>
      <c r="AE850" s="918">
        <v>2.66</v>
      </c>
      <c r="AF850" s="918">
        <v>2.2799999999999998</v>
      </c>
      <c r="AG850" s="918">
        <v>6.8000000000000007</v>
      </c>
      <c r="AH850" s="918">
        <v>12.2</v>
      </c>
      <c r="AI850" s="918">
        <v>10.73</v>
      </c>
      <c r="AJ850" s="918">
        <v>-0.5</v>
      </c>
      <c r="AK850" s="918">
        <v>12.68</v>
      </c>
      <c r="AL850" s="930">
        <v>22640</v>
      </c>
      <c r="AM850" s="924">
        <v>0.6</v>
      </c>
      <c r="AN850" s="918">
        <v>0.46</v>
      </c>
      <c r="AO850" s="804">
        <f t="shared" si="231"/>
        <v>-15.990654846851381</v>
      </c>
      <c r="AP850" s="805">
        <f t="shared" si="232"/>
        <v>17.466488010291474</v>
      </c>
      <c r="AQ850" s="938">
        <f t="shared" si="233"/>
        <v>84.128319644855537</v>
      </c>
      <c r="AR850" s="704">
        <f>INDEX(Historical!$C$7:$C$1439,MATCH(B850,Historical!$B$7:$B$1446,0))*IF(AH850="n/a",1.03,IF(AH850&lt;0,1.01,IF(AH850&gt;10,1.1,(1+AH850/100))))</f>
        <v>2.5630000000000002</v>
      </c>
      <c r="AS850" s="937">
        <f t="shared" si="234"/>
        <v>2.8193000000000006</v>
      </c>
      <c r="AT850" s="937">
        <f t="shared" si="238"/>
        <v>3.101230000000001</v>
      </c>
      <c r="AU850" s="937">
        <f t="shared" si="238"/>
        <v>3.4113530000000014</v>
      </c>
      <c r="AV850" s="937">
        <f t="shared" si="238"/>
        <v>3.7524883000000018</v>
      </c>
      <c r="AW850" s="704">
        <f t="shared" si="235"/>
        <v>15.647371300000005</v>
      </c>
      <c r="AX850" s="812">
        <f t="shared" si="236"/>
        <v>8.9082671790492487</v>
      </c>
      <c r="AY850" s="997">
        <v>0.82</v>
      </c>
      <c r="AZ850" s="924">
        <v>30.59</v>
      </c>
      <c r="BA850" s="924">
        <v>-6.52</v>
      </c>
      <c r="BB850" s="924">
        <v>4.18</v>
      </c>
      <c r="BC850" s="924">
        <v>13.120000000000001</v>
      </c>
      <c r="BD850" s="963"/>
      <c r="BE850" s="666">
        <v>2012</v>
      </c>
      <c r="BF850" s="948" t="e">
        <f>#VALUE!</f>
        <v>#VALUE!</v>
      </c>
      <c r="BG850" s="933">
        <v>2.1</v>
      </c>
    </row>
    <row r="851" spans="1:59" s="537" customFormat="1" x14ac:dyDescent="0.2">
      <c r="A851" s="611" t="s">
        <v>769</v>
      </c>
      <c r="B851" s="927" t="s">
        <v>857</v>
      </c>
      <c r="C851" s="994" t="s">
        <v>112</v>
      </c>
      <c r="D851" s="994" t="s">
        <v>4359</v>
      </c>
      <c r="E851" s="794">
        <v>16</v>
      </c>
      <c r="F851" s="526">
        <v>231</v>
      </c>
      <c r="G851" s="526" t="s">
        <v>37</v>
      </c>
      <c r="H851" s="526" t="s">
        <v>115</v>
      </c>
      <c r="I851" s="926">
        <v>103.91</v>
      </c>
      <c r="J851" s="704">
        <f t="shared" si="224"/>
        <v>1.9728611298238861</v>
      </c>
      <c r="K851" s="929">
        <v>0.51249999999999996</v>
      </c>
      <c r="L851" s="641">
        <v>4</v>
      </c>
      <c r="M851" s="695">
        <f t="shared" si="225"/>
        <v>2.0499999999999998</v>
      </c>
      <c r="N851" s="923" t="s">
        <v>3969</v>
      </c>
      <c r="O851" s="797">
        <v>0.46500000000000002</v>
      </c>
      <c r="P851" s="917">
        <v>43531</v>
      </c>
      <c r="Q851" s="917">
        <v>43546</v>
      </c>
      <c r="R851" s="695">
        <f t="shared" si="226"/>
        <v>10.215053763440844</v>
      </c>
      <c r="S851" s="761">
        <f>IF(INDEX(Historical!$D$7:$D$1439,MATCH(B851,Historical!$B$7:$B$1446,0))=0,"n/a",(INDEX(Historical!$C$7:$C$1439,MATCH(B851,Historical!$B$7:$B$1446,0))/INDEX(Historical!$D$7:$D$1439,MATCH(B851,Historical!$B$7:$B$1446,0))-1)*100)</f>
        <v>9.4117647058823639</v>
      </c>
      <c r="T851" s="761">
        <f>IF(INDEX(Historical!$F$7:$F$1432,MATCH(B851,Historical!$B$7:$B$1446,0))=0,"n/a",((INDEX(Historical!$C$7:$C$1439,MATCH(B851,Historical!$B$7:$B$1446,0))/INDEX(Historical!$F$7:$F$1432,MATCH(B851,Historical!$B$7:$B$1446,0)))^(1/3)-1)*100)</f>
        <v>6.4953735209395624</v>
      </c>
      <c r="U851" s="761">
        <f>IF(INDEX(Historical!$H$7:$H$1432,MATCH(B851,Historical!$B$7:$B$1446,0))=0,"n/a",((INDEX(Historical!$C$7:$C$1439,MATCH(B851,Historical!$B$7:$B$1446,0))/INDEX(Historical!$H$7:$H$1432,MATCH(B851,Historical!$B$7:$B$1446,0)))^(1/5)-1)*100)</f>
        <v>4.9619807391366288</v>
      </c>
      <c r="V851" s="761">
        <f>IF(INDEX(Historical!$O$7:$O$1432,MATCH(B851,Historical!$B$7:$B$1446,0))=0,"n/a",((INDEX(Historical!$C$7:$C$1439,MATCH(B851,Historical!$B$7:$B$1446,0))/INDEX(Historical!$O$7:$O$1432,MATCH(B851,Historical!$B$7:$B$1446,0)))^(1/10)-1)*100)</f>
        <v>5.5866275967445089</v>
      </c>
      <c r="W851" s="762">
        <f t="shared" si="227"/>
        <v>0.8881889213499965</v>
      </c>
      <c r="X851" s="763">
        <f t="shared" si="228"/>
        <v>5.8930887638202242E-2</v>
      </c>
      <c r="Y851" s="727" t="s">
        <v>3999</v>
      </c>
      <c r="Z851" s="704">
        <f t="shared" si="229"/>
        <v>46.275395033860043</v>
      </c>
      <c r="AA851" s="937">
        <f t="shared" si="230"/>
        <v>23.455981941309254</v>
      </c>
      <c r="AB851" s="641">
        <v>12</v>
      </c>
      <c r="AC851" s="918">
        <v>4.43</v>
      </c>
      <c r="AD851" s="918">
        <v>2.23</v>
      </c>
      <c r="AE851" s="918">
        <v>2.95</v>
      </c>
      <c r="AF851" s="918">
        <v>7.04</v>
      </c>
      <c r="AG851" s="918">
        <v>31.3</v>
      </c>
      <c r="AH851" s="918">
        <v>-23.1</v>
      </c>
      <c r="AI851" s="918">
        <v>8.98</v>
      </c>
      <c r="AJ851" s="918">
        <v>84.2</v>
      </c>
      <c r="AK851" s="918">
        <v>10.5</v>
      </c>
      <c r="AL851" s="930">
        <v>44060</v>
      </c>
      <c r="AM851" s="924">
        <v>0.1</v>
      </c>
      <c r="AN851" s="918">
        <v>1.6</v>
      </c>
      <c r="AO851" s="804">
        <f t="shared" si="231"/>
        <v>-16.521140072348739</v>
      </c>
      <c r="AP851" s="805">
        <f t="shared" si="232"/>
        <v>6.9348418689605147</v>
      </c>
      <c r="AQ851" s="938">
        <f t="shared" si="233"/>
        <v>170.90803102555111</v>
      </c>
      <c r="AR851" s="704">
        <f>INDEX(Historical!$C$7:$C$1439,MATCH(B851,Historical!$B$7:$B$1446,0))*IF(AH851="n/a",1.03,IF(AH851&lt;0,1.01,IF(AH851&gt;10,1.1,(1+AH851/100))))</f>
        <v>1.8786</v>
      </c>
      <c r="AS851" s="937">
        <f t="shared" si="234"/>
        <v>2.0472982800000001</v>
      </c>
      <c r="AT851" s="937">
        <f t="shared" si="238"/>
        <v>2.2520281080000002</v>
      </c>
      <c r="AU851" s="937">
        <f t="shared" si="238"/>
        <v>2.4772309188000006</v>
      </c>
      <c r="AV851" s="937">
        <f t="shared" si="238"/>
        <v>2.7249540106800008</v>
      </c>
      <c r="AW851" s="704">
        <f t="shared" si="235"/>
        <v>11.380111317480003</v>
      </c>
      <c r="AX851" s="812">
        <f t="shared" si="236"/>
        <v>10.951892327475703</v>
      </c>
      <c r="AY851" s="997">
        <v>0.67</v>
      </c>
      <c r="AZ851" s="924">
        <v>29.95</v>
      </c>
      <c r="BA851" s="924">
        <v>-0.03</v>
      </c>
      <c r="BB851" s="924">
        <v>5.35</v>
      </c>
      <c r="BC851" s="924">
        <v>13.919999999999998</v>
      </c>
      <c r="BD851" s="963"/>
      <c r="BE851" s="666">
        <v>2004</v>
      </c>
      <c r="BF851" s="948" t="e">
        <f>#VALUE!</f>
        <v>#VALUE!</v>
      </c>
      <c r="BG851" s="933">
        <v>8.6</v>
      </c>
    </row>
    <row r="852" spans="1:59" s="537" customFormat="1" x14ac:dyDescent="0.2">
      <c r="A852" s="537" t="s">
        <v>1817</v>
      </c>
      <c r="B852" s="927" t="s">
        <v>1818</v>
      </c>
      <c r="C852" s="994" t="s">
        <v>108</v>
      </c>
      <c r="D852" s="994" t="s">
        <v>4376</v>
      </c>
      <c r="E852" s="794">
        <v>8</v>
      </c>
      <c r="F852" s="526">
        <v>517</v>
      </c>
      <c r="G852" s="526" t="s">
        <v>106</v>
      </c>
      <c r="H852" s="526" t="s">
        <v>106</v>
      </c>
      <c r="I852" s="926">
        <v>34.5</v>
      </c>
      <c r="J852" s="704">
        <f t="shared" si="224"/>
        <v>0.92753623188405798</v>
      </c>
      <c r="K852" s="929">
        <v>0.32</v>
      </c>
      <c r="L852" s="641">
        <v>1</v>
      </c>
      <c r="M852" s="695">
        <f t="shared" si="225"/>
        <v>0.32</v>
      </c>
      <c r="N852" s="923" t="s">
        <v>1819</v>
      </c>
      <c r="O852" s="797">
        <v>0.31</v>
      </c>
      <c r="P852" s="917">
        <v>43311</v>
      </c>
      <c r="Q852" s="917">
        <v>43321</v>
      </c>
      <c r="R852" s="695">
        <f t="shared" si="226"/>
        <v>3.2258064516129057</v>
      </c>
      <c r="S852" s="761">
        <f>IF(INDEX(Historical!$D$7:$D$1439,MATCH(B852,Historical!$B$7:$B$1446,0))=0,"n/a",(INDEX(Historical!$C$7:$C$1439,MATCH(B852,Historical!$B$7:$B$1446,0))/INDEX(Historical!$D$7:$D$1439,MATCH(B852,Historical!$B$7:$B$1446,0))-1)*100)</f>
        <v>3.2258064516129004</v>
      </c>
      <c r="T852" s="761">
        <f>IF(INDEX(Historical!$F$7:$F$1432,MATCH(B852,Historical!$B$7:$B$1446,0))=0,"n/a",((INDEX(Historical!$C$7:$C$1439,MATCH(B852,Historical!$B$7:$B$1446,0))/INDEX(Historical!$F$7:$F$1432,MATCH(B852,Historical!$B$7:$B$1446,0)))^(1/3)-1)*100)</f>
        <v>5.8267367978799722</v>
      </c>
      <c r="U852" s="761">
        <f>IF(INDEX(Historical!$H$7:$H$1432,MATCH(B852,Historical!$B$7:$B$1446,0))=0,"n/a",((INDEX(Historical!$C$7:$C$1439,MATCH(B852,Historical!$B$7:$B$1446,0))/INDEX(Historical!$H$7:$H$1432,MATCH(B852,Historical!$B$7:$B$1446,0)))^(1/5)-1)*100)</f>
        <v>5.0611121761506839</v>
      </c>
      <c r="V852" s="761" t="str">
        <f>IF(INDEX(Historical!$O$7:$O$1432,MATCH(B852,Historical!$B$7:$B$1446,0))=0,"n/a",((INDEX(Historical!$C$7:$C$1439,MATCH(B852,Historical!$B$7:$B$1446,0))/INDEX(Historical!$O$7:$O$1432,MATCH(B852,Historical!$B$7:$B$1446,0)))^(1/10)-1)*100)</f>
        <v>n/a</v>
      </c>
      <c r="W852" s="762" t="str">
        <f t="shared" si="227"/>
        <v>n/a</v>
      </c>
      <c r="X852" s="763" t="str">
        <f t="shared" si="228"/>
        <v>n/a</v>
      </c>
      <c r="Y852" s="928"/>
      <c r="Z852" s="704" t="str">
        <f t="shared" si="229"/>
        <v>n/a</v>
      </c>
      <c r="AA852" s="937" t="str">
        <f t="shared" si="230"/>
        <v>n/a</v>
      </c>
      <c r="AB852" s="641">
        <v>12</v>
      </c>
      <c r="AC852" s="918" t="s">
        <v>137</v>
      </c>
      <c r="AD852" s="918" t="s">
        <v>137</v>
      </c>
      <c r="AE852" s="918" t="s">
        <v>137</v>
      </c>
      <c r="AF852" s="918" t="s">
        <v>137</v>
      </c>
      <c r="AG852" s="918" t="s">
        <v>137</v>
      </c>
      <c r="AH852" s="918" t="s">
        <v>137</v>
      </c>
      <c r="AI852" s="918" t="s">
        <v>137</v>
      </c>
      <c r="AJ852" s="918" t="s">
        <v>137</v>
      </c>
      <c r="AK852" s="918" t="s">
        <v>137</v>
      </c>
      <c r="AL852" s="930" t="s">
        <v>137</v>
      </c>
      <c r="AM852" s="924" t="s">
        <v>137</v>
      </c>
      <c r="AN852" s="918" t="s">
        <v>137</v>
      </c>
      <c r="AO852" s="804" t="str">
        <f t="shared" si="231"/>
        <v>n/a</v>
      </c>
      <c r="AP852" s="805">
        <f t="shared" si="232"/>
        <v>5.9886484080347415</v>
      </c>
      <c r="AQ852" s="938" t="str">
        <f t="shared" si="233"/>
        <v>n/a</v>
      </c>
      <c r="AR852" s="704">
        <f>INDEX(Historical!$C$7:$C$1439,MATCH(B852,Historical!$B$7:$B$1446,0))*IF(AH852="n/a",1.03,IF(AH852&lt;0,1.01,IF(AH852&gt;10,1.1,(1+AH852/100))))</f>
        <v>0.3296</v>
      </c>
      <c r="AS852" s="937">
        <f t="shared" si="234"/>
        <v>0.33948800000000001</v>
      </c>
      <c r="AT852" s="937">
        <f t="shared" si="238"/>
        <v>0.34967264000000003</v>
      </c>
      <c r="AU852" s="937">
        <f t="shared" si="238"/>
        <v>0.36016281920000004</v>
      </c>
      <c r="AV852" s="937">
        <f t="shared" si="238"/>
        <v>0.37096770377600002</v>
      </c>
      <c r="AW852" s="704">
        <f t="shared" si="235"/>
        <v>1.7498911629760001</v>
      </c>
      <c r="AX852" s="812">
        <f t="shared" si="236"/>
        <v>5.0721482984811601</v>
      </c>
      <c r="AY852" s="997" t="s">
        <v>137</v>
      </c>
      <c r="AZ852" s="924" t="s">
        <v>137</v>
      </c>
      <c r="BA852" s="924" t="s">
        <v>137</v>
      </c>
      <c r="BB852" s="924" t="s">
        <v>137</v>
      </c>
      <c r="BC852" s="924" t="s">
        <v>137</v>
      </c>
      <c r="BD852" s="963" t="s">
        <v>4301</v>
      </c>
      <c r="BE852" s="666">
        <v>2011</v>
      </c>
      <c r="BF852" s="948" t="e">
        <f>#VALUE!</f>
        <v>#VALUE!</v>
      </c>
      <c r="BG852" s="933" t="s">
        <v>137</v>
      </c>
    </row>
    <row r="853" spans="1:59" s="537" customFormat="1" x14ac:dyDescent="0.2">
      <c r="A853" s="764" t="s">
        <v>3804</v>
      </c>
      <c r="B853" s="856" t="s">
        <v>3805</v>
      </c>
      <c r="C853" s="994" t="s">
        <v>112</v>
      </c>
      <c r="D853" s="994" t="s">
        <v>1230</v>
      </c>
      <c r="E853" s="794">
        <v>5</v>
      </c>
      <c r="F853" s="526">
        <v>815</v>
      </c>
      <c r="G853" s="526" t="s">
        <v>106</v>
      </c>
      <c r="H853" s="526" t="s">
        <v>106</v>
      </c>
      <c r="I853" s="934">
        <v>25.77</v>
      </c>
      <c r="J853" s="704">
        <f t="shared" si="224"/>
        <v>1.2417539774932091</v>
      </c>
      <c r="K853" s="537">
        <v>0.08</v>
      </c>
      <c r="L853" s="526">
        <v>4</v>
      </c>
      <c r="M853" s="695">
        <f t="shared" si="225"/>
        <v>0.32</v>
      </c>
      <c r="N853" s="526" t="s">
        <v>520</v>
      </c>
      <c r="O853" s="645">
        <v>7.0000000000000007E-2</v>
      </c>
      <c r="P853" s="684">
        <v>43255</v>
      </c>
      <c r="Q853" s="684">
        <v>43266</v>
      </c>
      <c r="R853" s="695">
        <f t="shared" si="226"/>
        <v>14.285714285714276</v>
      </c>
      <c r="S853" s="761">
        <f>IF(INDEX(Historical!$D$7:$D$1439,MATCH(B853,Historical!$B$7:$B$1446,0))=0,"n/a",(INDEX(Historical!$C$7:$C$1439,MATCH(B853,Historical!$B$7:$B$1446,0))/INDEX(Historical!$D$7:$D$1439,MATCH(B853,Historical!$B$7:$B$1446,0))-1)*100)</f>
        <v>14.814814814814813</v>
      </c>
      <c r="T853" s="761">
        <f>IF(INDEX(Historical!$F$7:$F$1432,MATCH(B853,Historical!$B$7:$B$1446,0))=0,"n/a",((INDEX(Historical!$C$7:$C$1439,MATCH(B853,Historical!$B$7:$B$1446,0))/INDEX(Historical!$F$7:$F$1432,MATCH(B853,Historical!$B$7:$B$1446,0)))^(1/3)-1)*100)</f>
        <v>17.725180311441701</v>
      </c>
      <c r="U853" s="761" t="str">
        <f>IF(INDEX(Historical!$H$7:$H$1432,MATCH(B853,Historical!$B$7:$B$1446,0))=0,"n/a",((INDEX(Historical!$C$7:$C$1439,MATCH(B853,Historical!$B$7:$B$1446,0))/INDEX(Historical!$H$7:$H$1432,MATCH(B853,Historical!$B$7:$B$1446,0)))^(1/5)-1)*100)</f>
        <v>n/a</v>
      </c>
      <c r="V853" s="761" t="str">
        <f>IF(INDEX(Historical!$O$7:$O$1432,MATCH(B853,Historical!$B$7:$B$1446,0))=0,"n/a",((INDEX(Historical!$C$7:$C$1439,MATCH(B853,Historical!$B$7:$B$1446,0))/INDEX(Historical!$O$7:$O$1432,MATCH(B853,Historical!$B$7:$B$1446,0)))^(1/10)-1)*100)</f>
        <v>n/a</v>
      </c>
      <c r="W853" s="762" t="str">
        <f t="shared" si="227"/>
        <v>n/a</v>
      </c>
      <c r="X853" s="763" t="str">
        <f t="shared" si="228"/>
        <v>n/a</v>
      </c>
      <c r="Y853" s="705"/>
      <c r="Z853" s="704">
        <f t="shared" si="229"/>
        <v>24.427480916030532</v>
      </c>
      <c r="AA853" s="937">
        <f t="shared" si="230"/>
        <v>19.671755725190838</v>
      </c>
      <c r="AB853" s="641">
        <v>3</v>
      </c>
      <c r="AC853" s="933">
        <v>1.31</v>
      </c>
      <c r="AD853" s="933">
        <v>0.75</v>
      </c>
      <c r="AE853" s="918">
        <v>1.1200000000000001</v>
      </c>
      <c r="AF853" s="918">
        <v>7.49</v>
      </c>
      <c r="AG853" s="918">
        <v>39.200000000000003</v>
      </c>
      <c r="AH853" s="918">
        <v>167.5</v>
      </c>
      <c r="AI853" s="918">
        <v>16.09</v>
      </c>
      <c r="AJ853" s="741">
        <v>37.6</v>
      </c>
      <c r="AK853" s="741">
        <v>26.3</v>
      </c>
      <c r="AL853" s="933">
        <v>1520</v>
      </c>
      <c r="AM853" s="933">
        <v>0.89999999999999991</v>
      </c>
      <c r="AN853" s="933">
        <v>1.59</v>
      </c>
      <c r="AO853" s="804" t="str">
        <f t="shared" si="231"/>
        <v>n/a</v>
      </c>
      <c r="AP853" s="805" t="str">
        <f t="shared" si="232"/>
        <v>n/a</v>
      </c>
      <c r="AQ853" s="938">
        <f t="shared" si="233"/>
        <v>155.90054524858709</v>
      </c>
      <c r="AR853" s="704">
        <f>INDEX(Historical!$C$7:$C$1439,MATCH(B853,Historical!$B$7:$B$1446,0))*IF(AH853="n/a",1.03,IF(AH853&lt;0,1.01,IF(AH853&gt;10,1.1,(1+AH853/100))))</f>
        <v>0.34100000000000003</v>
      </c>
      <c r="AS853" s="937">
        <f t="shared" si="234"/>
        <v>0.37510000000000004</v>
      </c>
      <c r="AT853" s="937">
        <f t="shared" si="238"/>
        <v>0.41261000000000009</v>
      </c>
      <c r="AU853" s="937">
        <f t="shared" si="238"/>
        <v>0.45387100000000014</v>
      </c>
      <c r="AV853" s="937">
        <f t="shared" si="238"/>
        <v>0.4992581000000002</v>
      </c>
      <c r="AW853" s="704">
        <f t="shared" si="235"/>
        <v>2.0818391000000003</v>
      </c>
      <c r="AX853" s="812">
        <f t="shared" si="236"/>
        <v>8.0785374466433844</v>
      </c>
      <c r="AY853" s="790">
        <v>0.99</v>
      </c>
      <c r="AZ853" s="918">
        <v>11.85</v>
      </c>
      <c r="BA853" s="918">
        <v>-23.07</v>
      </c>
      <c r="BB853" s="918">
        <v>1.7999999999999998</v>
      </c>
      <c r="BC853" s="918">
        <v>-6.77</v>
      </c>
      <c r="BD853" s="963"/>
      <c r="BE853" s="666">
        <v>2014</v>
      </c>
      <c r="BF853" s="948" t="e">
        <f>#VALUE!</f>
        <v>#VALUE!</v>
      </c>
      <c r="BG853" s="933">
        <v>6.1</v>
      </c>
    </row>
    <row r="854" spans="1:59" s="537" customFormat="1" x14ac:dyDescent="0.2">
      <c r="A854" s="537" t="s">
        <v>4070</v>
      </c>
      <c r="B854" s="927" t="s">
        <v>384</v>
      </c>
      <c r="C854" s="994" t="s">
        <v>128</v>
      </c>
      <c r="D854" s="994" t="s">
        <v>4373</v>
      </c>
      <c r="E854" s="794">
        <v>46</v>
      </c>
      <c r="F854" s="526">
        <v>49</v>
      </c>
      <c r="G854" s="526" t="s">
        <v>37</v>
      </c>
      <c r="H854" s="526" t="s">
        <v>115</v>
      </c>
      <c r="I854" s="918">
        <v>97.53</v>
      </c>
      <c r="J854" s="704">
        <f t="shared" si="224"/>
        <v>2.1736901466215524</v>
      </c>
      <c r="K854" s="929">
        <v>0.53</v>
      </c>
      <c r="L854" s="641">
        <v>4</v>
      </c>
      <c r="M854" s="695">
        <f t="shared" si="225"/>
        <v>2.12</v>
      </c>
      <c r="N854" s="923" t="s">
        <v>164</v>
      </c>
      <c r="O854" s="797">
        <v>0.52</v>
      </c>
      <c r="P854" s="917">
        <v>43538</v>
      </c>
      <c r="Q854" s="917">
        <v>43556</v>
      </c>
      <c r="R854" s="695">
        <f t="shared" si="226"/>
        <v>1.9230769230769247</v>
      </c>
      <c r="S854" s="761">
        <f>IF(INDEX(Historical!$D$7:$D$1439,MATCH(B854,Historical!$B$7:$B$1446,0))=0,"n/a",(INDEX(Historical!$C$7:$C$1439,MATCH(B854,Historical!$B$7:$B$1446,0))/INDEX(Historical!$D$7:$D$1439,MATCH(B854,Historical!$B$7:$B$1446,0))-1)*100)</f>
        <v>1.97044334975367</v>
      </c>
      <c r="T854" s="761">
        <f>IF(INDEX(Historical!$F$7:$F$1432,MATCH(B854,Historical!$B$7:$B$1446,0))=0,"n/a",((INDEX(Historical!$C$7:$C$1439,MATCH(B854,Historical!$B$7:$B$1446,0))/INDEX(Historical!$F$7:$F$1432,MATCH(B854,Historical!$B$7:$B$1446,0)))^(1/3)-1)*100)</f>
        <v>2.0105865449937532</v>
      </c>
      <c r="U854" s="761">
        <f>IF(INDEX(Historical!$H$7:$H$1432,MATCH(B854,Historical!$B$7:$B$1446,0))=0,"n/a",((INDEX(Historical!$C$7:$C$1439,MATCH(B854,Historical!$B$7:$B$1446,0))/INDEX(Historical!$H$7:$H$1432,MATCH(B854,Historical!$B$7:$B$1446,0)))^(1/5)-1)*100)</f>
        <v>2.749190236302379</v>
      </c>
      <c r="V854" s="761">
        <f>IF(INDEX(Historical!$O$7:$O$1432,MATCH(B854,Historical!$B$7:$B$1446,0))=0,"n/a",((INDEX(Historical!$C$7:$C$1439,MATCH(B854,Historical!$B$7:$B$1446,0))/INDEX(Historical!$O$7:$O$1432,MATCH(B854,Historical!$B$7:$B$1446,0)))^(1/10)-1)*100)</f>
        <v>8.3009211447253595</v>
      </c>
      <c r="W854" s="762">
        <f t="shared" si="227"/>
        <v>0.33119098331024294</v>
      </c>
      <c r="X854" s="763" t="str">
        <f t="shared" si="228"/>
        <v>n/a</v>
      </c>
      <c r="Y854" s="927"/>
      <c r="Z854" s="704">
        <f t="shared" si="229"/>
        <v>94.222222222222229</v>
      </c>
      <c r="AA854" s="937">
        <f t="shared" si="230"/>
        <v>43.346666666666664</v>
      </c>
      <c r="AB854" s="641">
        <v>1</v>
      </c>
      <c r="AC854" s="918">
        <v>2.25</v>
      </c>
      <c r="AD854" s="918">
        <v>12.28</v>
      </c>
      <c r="AE854" s="918">
        <v>0.56000000000000005</v>
      </c>
      <c r="AF854" s="918">
        <v>3.96</v>
      </c>
      <c r="AG854" s="918">
        <v>7.0000000000000009</v>
      </c>
      <c r="AH854" s="918">
        <v>-26.8</v>
      </c>
      <c r="AI854" s="918">
        <v>5.0200000000000005</v>
      </c>
      <c r="AJ854" s="918">
        <v>-8.5</v>
      </c>
      <c r="AK854" s="918">
        <v>3.53</v>
      </c>
      <c r="AL854" s="930">
        <v>285600</v>
      </c>
      <c r="AM854" s="924">
        <v>1.2</v>
      </c>
      <c r="AN854" s="918">
        <v>0.8</v>
      </c>
      <c r="AO854" s="804">
        <f t="shared" si="231"/>
        <v>-38.423786283742729</v>
      </c>
      <c r="AP854" s="805">
        <f t="shared" si="232"/>
        <v>4.9228803829239318</v>
      </c>
      <c r="AQ854" s="938">
        <f t="shared" si="233"/>
        <v>176.20668589542387</v>
      </c>
      <c r="AR854" s="704">
        <f>INDEX(Historical!$C$7:$C$1439,MATCH(B854,Historical!$B$7:$B$1446,0))*IF(AH854="n/a",1.03,IF(AH854&lt;0,1.01,IF(AH854&gt;10,1.1,(1+AH854/100))))</f>
        <v>2.0907</v>
      </c>
      <c r="AS854" s="937">
        <f t="shared" si="234"/>
        <v>2.1956531400000001</v>
      </c>
      <c r="AT854" s="937">
        <f t="shared" si="238"/>
        <v>2.2731596958419997</v>
      </c>
      <c r="AU854" s="937">
        <f t="shared" si="238"/>
        <v>2.3534022331052222</v>
      </c>
      <c r="AV854" s="937">
        <f t="shared" si="238"/>
        <v>2.4364773319338364</v>
      </c>
      <c r="AW854" s="704">
        <f t="shared" si="235"/>
        <v>11.349392400881058</v>
      </c>
      <c r="AX854" s="812">
        <f t="shared" si="236"/>
        <v>11.636821901856925</v>
      </c>
      <c r="AY854" s="997">
        <v>0.35</v>
      </c>
      <c r="AZ854" s="924">
        <v>19.259999999999998</v>
      </c>
      <c r="BA854" s="924">
        <v>-8.17</v>
      </c>
      <c r="BB854" s="924">
        <v>-0.28999999999999998</v>
      </c>
      <c r="BC854" s="924">
        <v>3.4099999999999997</v>
      </c>
      <c r="BD854" s="963"/>
      <c r="BE854" s="666">
        <v>1974</v>
      </c>
      <c r="BF854" s="948" t="e">
        <f>#VALUE!</f>
        <v>#VALUE!</v>
      </c>
      <c r="BG854" s="933">
        <v>2.5</v>
      </c>
    </row>
    <row r="855" spans="1:59" s="537" customFormat="1" x14ac:dyDescent="0.2">
      <c r="A855" s="630" t="s">
        <v>1824</v>
      </c>
      <c r="B855" s="927" t="s">
        <v>1825</v>
      </c>
      <c r="C855" s="994" t="s">
        <v>123</v>
      </c>
      <c r="D855" s="994" t="s">
        <v>4393</v>
      </c>
      <c r="E855" s="794">
        <v>8</v>
      </c>
      <c r="F855" s="526">
        <v>529</v>
      </c>
      <c r="G855" s="526" t="s">
        <v>37</v>
      </c>
      <c r="H855" s="526" t="s">
        <v>37</v>
      </c>
      <c r="I855" s="926">
        <v>37.32</v>
      </c>
      <c r="J855" s="704">
        <f t="shared" si="224"/>
        <v>2.4651661307609865</v>
      </c>
      <c r="K855" s="929">
        <v>0.23</v>
      </c>
      <c r="L855" s="641">
        <v>4</v>
      </c>
      <c r="M855" s="695">
        <f t="shared" si="225"/>
        <v>0.92</v>
      </c>
      <c r="N855" s="923" t="s">
        <v>152</v>
      </c>
      <c r="O855" s="797">
        <v>0.21</v>
      </c>
      <c r="P855" s="917">
        <v>43356</v>
      </c>
      <c r="Q855" s="917">
        <v>43371</v>
      </c>
      <c r="R855" s="695">
        <f t="shared" si="226"/>
        <v>9.5238095238095326</v>
      </c>
      <c r="S855" s="761">
        <f>IF(INDEX(Historical!$D$7:$D$1439,MATCH(B855,Historical!$B$7:$B$1446,0))=0,"n/a",(INDEX(Historical!$C$7:$C$1439,MATCH(B855,Historical!$B$7:$B$1446,0))/INDEX(Historical!$D$7:$D$1439,MATCH(B855,Historical!$B$7:$B$1446,0))-1)*100)</f>
        <v>7.3170731707316916</v>
      </c>
      <c r="T855" s="761">
        <f>IF(INDEX(Historical!$F$7:$F$1432,MATCH(B855,Historical!$B$7:$B$1446,0))=0,"n/a",((INDEX(Historical!$C$7:$C$1439,MATCH(B855,Historical!$B$7:$B$1446,0))/INDEX(Historical!$F$7:$F$1432,MATCH(B855,Historical!$B$7:$B$1446,0)))^(1/3)-1)*100)</f>
        <v>5.9457770971115043</v>
      </c>
      <c r="U855" s="761">
        <f>IF(INDEX(Historical!$H$7:$H$1432,MATCH(B855,Historical!$B$7:$B$1446,0))=0,"n/a",((INDEX(Historical!$C$7:$C$1439,MATCH(B855,Historical!$B$7:$B$1446,0))/INDEX(Historical!$H$7:$H$1432,MATCH(B855,Historical!$B$7:$B$1446,0)))^(1/5)-1)*100)</f>
        <v>9.4608784223157549</v>
      </c>
      <c r="V855" s="761">
        <f>IF(INDEX(Historical!$O$7:$O$1432,MATCH(B855,Historical!$B$7:$B$1446,0))=0,"n/a",((INDEX(Historical!$C$7:$C$1439,MATCH(B855,Historical!$B$7:$B$1446,0))/INDEX(Historical!$O$7:$O$1432,MATCH(B855,Historical!$B$7:$B$1446,0)))^(1/10)-1)*100)</f>
        <v>2.6118165254426451</v>
      </c>
      <c r="W855" s="762">
        <f t="shared" si="227"/>
        <v>3.622336534804008</v>
      </c>
      <c r="X855" s="763">
        <f t="shared" si="228"/>
        <v>1.6035387156467382</v>
      </c>
      <c r="Y855" s="718"/>
      <c r="Z855" s="704">
        <f t="shared" si="229"/>
        <v>37.704918032786885</v>
      </c>
      <c r="AA855" s="937">
        <f t="shared" si="230"/>
        <v>15.295081967213115</v>
      </c>
      <c r="AB855" s="641">
        <v>5</v>
      </c>
      <c r="AC855" s="918">
        <v>2.44</v>
      </c>
      <c r="AD855" s="918">
        <v>0.37</v>
      </c>
      <c r="AE855" s="918">
        <v>0.62</v>
      </c>
      <c r="AF855" s="918">
        <v>2.48</v>
      </c>
      <c r="AG855" s="918">
        <v>22.3</v>
      </c>
      <c r="AH855" s="918">
        <v>-19.2</v>
      </c>
      <c r="AI855" s="918">
        <v>18.740000000000002</v>
      </c>
      <c r="AJ855" s="918">
        <v>5.8999999999999995</v>
      </c>
      <c r="AK855" s="918">
        <v>41.5</v>
      </c>
      <c r="AL855" s="930">
        <v>2400</v>
      </c>
      <c r="AM855" s="924">
        <v>5.5</v>
      </c>
      <c r="AN855" s="918">
        <v>0.86</v>
      </c>
      <c r="AO855" s="804">
        <f t="shared" si="231"/>
        <v>-3.3690374141363737</v>
      </c>
      <c r="AP855" s="805">
        <f t="shared" si="232"/>
        <v>11.926044553076741</v>
      </c>
      <c r="AQ855" s="938">
        <f t="shared" si="233"/>
        <v>29.840591630555501</v>
      </c>
      <c r="AR855" s="704">
        <f>INDEX(Historical!$C$7:$C$1439,MATCH(B855,Historical!$B$7:$B$1446,0))*IF(AH855="n/a",1.03,IF(AH855&lt;0,1.01,IF(AH855&gt;10,1.1,(1+AH855/100))))</f>
        <v>0.88880000000000003</v>
      </c>
      <c r="AS855" s="937">
        <f t="shared" si="234"/>
        <v>0.9776800000000001</v>
      </c>
      <c r="AT855" s="937">
        <f t="shared" si="238"/>
        <v>1.0754480000000002</v>
      </c>
      <c r="AU855" s="937">
        <f t="shared" si="238"/>
        <v>1.1829928000000003</v>
      </c>
      <c r="AV855" s="937">
        <f t="shared" si="238"/>
        <v>1.3012920800000005</v>
      </c>
      <c r="AW855" s="704">
        <f t="shared" si="235"/>
        <v>5.4262128800000013</v>
      </c>
      <c r="AX855" s="812">
        <f t="shared" si="236"/>
        <v>14.539691532690249</v>
      </c>
      <c r="AY855" s="997">
        <v>1.03</v>
      </c>
      <c r="AZ855" s="924">
        <v>18.78</v>
      </c>
      <c r="BA855" s="924">
        <v>-24.83</v>
      </c>
      <c r="BB855" s="924">
        <v>-0.33999999999999997</v>
      </c>
      <c r="BC855" s="924">
        <v>-10.040000000000001</v>
      </c>
      <c r="BD855" s="698"/>
      <c r="BE855" s="666">
        <v>2011</v>
      </c>
      <c r="BF855" s="948" t="e">
        <f>#VALUE!</f>
        <v>#VALUE!</v>
      </c>
      <c r="BG855" s="933">
        <v>7.8</v>
      </c>
    </row>
    <row r="856" spans="1:59" s="537" customFormat="1" x14ac:dyDescent="0.2">
      <c r="A856" s="611" t="s">
        <v>853</v>
      </c>
      <c r="B856" s="927" t="s">
        <v>854</v>
      </c>
      <c r="C856" s="994" t="s">
        <v>4356</v>
      </c>
      <c r="D856" s="994" t="s">
        <v>4357</v>
      </c>
      <c r="E856" s="794">
        <v>22</v>
      </c>
      <c r="F856" s="526">
        <v>155</v>
      </c>
      <c r="G856" s="526" t="s">
        <v>37</v>
      </c>
      <c r="H856" s="526" t="s">
        <v>37</v>
      </c>
      <c r="I856" s="926">
        <v>78.33</v>
      </c>
      <c r="J856" s="704">
        <f t="shared" si="224"/>
        <v>5.2700114898506323</v>
      </c>
      <c r="K856" s="935">
        <v>1.032</v>
      </c>
      <c r="L856" s="641">
        <v>4</v>
      </c>
      <c r="M856" s="695">
        <f t="shared" si="225"/>
        <v>4.1280000000000001</v>
      </c>
      <c r="N856" s="923" t="s">
        <v>220</v>
      </c>
      <c r="O856" s="798">
        <v>1.03</v>
      </c>
      <c r="P856" s="917">
        <v>43552</v>
      </c>
      <c r="Q856" s="917">
        <v>43570</v>
      </c>
      <c r="R856" s="695">
        <f t="shared" si="226"/>
        <v>0.19417475728155356</v>
      </c>
      <c r="S856" s="761">
        <f>IF(INDEX(Historical!$D$7:$D$1439,MATCH(B856,Historical!$B$7:$B$1446,0))=0,"n/a",(INDEX(Historical!$C$7:$C$1439,MATCH(B856,Historical!$B$7:$B$1446,0))/INDEX(Historical!$D$7:$D$1439,MATCH(B856,Historical!$B$7:$B$1446,0))-1)*100)</f>
        <v>1.2437810945273853</v>
      </c>
      <c r="T856" s="761">
        <f>IF(INDEX(Historical!$F$7:$F$1432,MATCH(B856,Historical!$B$7:$B$1446,0))=0,"n/a",((INDEX(Historical!$C$7:$C$1439,MATCH(B856,Historical!$B$7:$B$1446,0))/INDEX(Historical!$F$7:$F$1432,MATCH(B856,Historical!$B$7:$B$1446,0)))^(1/3)-1)*100)</f>
        <v>2.0732592740087874</v>
      </c>
      <c r="U856" s="761">
        <f>IF(INDEX(Historical!$H$7:$H$1432,MATCH(B856,Historical!$B$7:$B$1446,0))=0,"n/a",((INDEX(Historical!$C$7:$C$1439,MATCH(B856,Historical!$B$7:$B$1446,0))/INDEX(Historical!$H$7:$H$1432,MATCH(B856,Historical!$B$7:$B$1446,0)))^(1/5)-1)*100)</f>
        <v>5.0590472146298415</v>
      </c>
      <c r="V856" s="761">
        <f>IF(INDEX(Historical!$O$7:$O$1432,MATCH(B856,Historical!$B$7:$B$1446,0))=0,"n/a",((INDEX(Historical!$C$7:$C$1439,MATCH(B856,Historical!$B$7:$B$1446,0))/INDEX(Historical!$O$7:$O$1432,MATCH(B856,Historical!$B$7:$B$1446,0)))^(1/10)-1)*100)</f>
        <v>7.7020732906573741</v>
      </c>
      <c r="W856" s="762">
        <f t="shared" si="227"/>
        <v>0.65684225840417187</v>
      </c>
      <c r="X856" s="763">
        <f t="shared" si="228"/>
        <v>0.15662684875014987</v>
      </c>
      <c r="Y856" s="928"/>
      <c r="Z856" s="704">
        <f t="shared" si="229"/>
        <v>118.28080229226362</v>
      </c>
      <c r="AA856" s="937">
        <f t="shared" si="230"/>
        <v>22.444126074498566</v>
      </c>
      <c r="AB856" s="641">
        <v>12</v>
      </c>
      <c r="AC856" s="918">
        <v>3.49</v>
      </c>
      <c r="AD856" s="918" t="s">
        <v>137</v>
      </c>
      <c r="AE856" s="918">
        <v>14.71</v>
      </c>
      <c r="AF856" s="918">
        <v>1.35</v>
      </c>
      <c r="AG856" s="918">
        <v>10.199999999999999</v>
      </c>
      <c r="AH856" s="918">
        <v>40.5</v>
      </c>
      <c r="AI856" s="918">
        <v>0.5</v>
      </c>
      <c r="AJ856" s="918">
        <v>32.300000000000004</v>
      </c>
      <c r="AK856" s="918" t="s">
        <v>137</v>
      </c>
      <c r="AL856" s="930">
        <v>13030</v>
      </c>
      <c r="AM856" s="924">
        <v>1</v>
      </c>
      <c r="AN856" s="918">
        <v>0.93</v>
      </c>
      <c r="AO856" s="804">
        <f t="shared" si="231"/>
        <v>-12.115067370018092</v>
      </c>
      <c r="AP856" s="805">
        <f t="shared" si="232"/>
        <v>10.329058704480474</v>
      </c>
      <c r="AQ856" s="938">
        <f t="shared" si="233"/>
        <v>16.045144856211625</v>
      </c>
      <c r="AR856" s="704">
        <f>INDEX(Historical!$C$7:$C$1439,MATCH(B856,Historical!$B$7:$B$1446,0))*IF(AH856="n/a",1.03,IF(AH856&lt;0,1.01,IF(AH856&gt;10,1.1,(1+AH856/100))))</f>
        <v>4.4770000000000003</v>
      </c>
      <c r="AS856" s="937">
        <f t="shared" si="234"/>
        <v>4.4993850000000002</v>
      </c>
      <c r="AT856" s="937">
        <f t="shared" si="238"/>
        <v>4.6343665500000002</v>
      </c>
      <c r="AU856" s="937">
        <f t="shared" si="238"/>
        <v>4.7733975465</v>
      </c>
      <c r="AV856" s="937">
        <f t="shared" si="238"/>
        <v>4.9165994728950002</v>
      </c>
      <c r="AW856" s="704">
        <f t="shared" si="235"/>
        <v>23.300748569395001</v>
      </c>
      <c r="AX856" s="812">
        <f t="shared" si="236"/>
        <v>29.746902297197753</v>
      </c>
      <c r="AY856" s="997">
        <v>0.67</v>
      </c>
      <c r="AZ856" s="924">
        <v>28.749999999999996</v>
      </c>
      <c r="BA856" s="924">
        <v>-0.95</v>
      </c>
      <c r="BB856" s="924">
        <v>4.87</v>
      </c>
      <c r="BC856" s="924">
        <v>14.66</v>
      </c>
      <c r="BD856" s="963"/>
      <c r="BE856" s="666">
        <v>1998</v>
      </c>
      <c r="BF856" s="948" t="e">
        <f>#VALUE!</f>
        <v>#VALUE!</v>
      </c>
      <c r="BG856" s="933">
        <v>4.2</v>
      </c>
    </row>
    <row r="857" spans="1:59" s="537" customFormat="1" x14ac:dyDescent="0.2">
      <c r="A857" s="630" t="s">
        <v>1826</v>
      </c>
      <c r="B857" s="927" t="s">
        <v>3983</v>
      </c>
      <c r="C857" s="994" t="s">
        <v>4380</v>
      </c>
      <c r="D857" s="994" t="s">
        <v>523</v>
      </c>
      <c r="E857" s="794">
        <v>9</v>
      </c>
      <c r="F857" s="526">
        <v>379</v>
      </c>
      <c r="G857" s="526" t="s">
        <v>106</v>
      </c>
      <c r="H857" s="526" t="s">
        <v>106</v>
      </c>
      <c r="I857" s="926">
        <v>52.8</v>
      </c>
      <c r="J857" s="704">
        <f t="shared" si="224"/>
        <v>7.5</v>
      </c>
      <c r="K857" s="929">
        <v>1.98</v>
      </c>
      <c r="L857" s="641">
        <v>2</v>
      </c>
      <c r="M857" s="695">
        <f t="shared" si="225"/>
        <v>3.96</v>
      </c>
      <c r="N857" s="923" t="s">
        <v>1828</v>
      </c>
      <c r="O857" s="797">
        <v>1.9260999999999999</v>
      </c>
      <c r="P857" s="917">
        <v>43265</v>
      </c>
      <c r="Q857" s="917">
        <v>43290</v>
      </c>
      <c r="R857" s="695">
        <f t="shared" si="226"/>
        <v>2.7984009137635666</v>
      </c>
      <c r="S857" s="761">
        <f>IF(INDEX(Historical!$D$7:$D$1439,MATCH(B857,Historical!$B$7:$B$1446,0))=0,"n/a",(INDEX(Historical!$C$7:$C$1439,MATCH(B857,Historical!$B$7:$B$1446,0))/INDEX(Historical!$D$7:$D$1439,MATCH(B857,Historical!$B$7:$B$1446,0))-1)*100)</f>
        <v>10.880491995717655</v>
      </c>
      <c r="T857" s="761">
        <f>IF(INDEX(Historical!$F$7:$F$1432,MATCH(B857,Historical!$B$7:$B$1446,0))=0,"n/a",((INDEX(Historical!$C$7:$C$1439,MATCH(B857,Historical!$B$7:$B$1446,0))/INDEX(Historical!$F$7:$F$1432,MATCH(B857,Historical!$B$7:$B$1446,0)))^(1/3)-1)*100)</f>
        <v>7.2283924363319541</v>
      </c>
      <c r="U857" s="761">
        <f>IF(INDEX(Historical!$H$7:$H$1432,MATCH(B857,Historical!$B$7:$B$1446,0))=0,"n/a",((INDEX(Historical!$C$7:$C$1439,MATCH(B857,Historical!$B$7:$B$1446,0))/INDEX(Historical!$H$7:$H$1432,MATCH(B857,Historical!$B$7:$B$1446,0)))^(1/5)-1)*100)</f>
        <v>11.514487899570369</v>
      </c>
      <c r="V857" s="761">
        <f>IF(INDEX(Historical!$O$7:$O$1432,MATCH(B857,Historical!$B$7:$B$1446,0))=0,"n/a",((INDEX(Historical!$C$7:$C$1439,MATCH(B857,Historical!$B$7:$B$1446,0))/INDEX(Historical!$O$7:$O$1432,MATCH(B857,Historical!$B$7:$B$1446,0)))^(1/10)-1)*100)</f>
        <v>11.948506997974228</v>
      </c>
      <c r="W857" s="762">
        <f t="shared" si="227"/>
        <v>0.96367587193300031</v>
      </c>
      <c r="X857" s="763">
        <f t="shared" si="228"/>
        <v>0.76763252663802461</v>
      </c>
      <c r="Y857" s="927" t="s">
        <v>4194</v>
      </c>
      <c r="Z857" s="704">
        <f t="shared" si="229"/>
        <v>71.609403254972875</v>
      </c>
      <c r="AA857" s="937">
        <f t="shared" si="230"/>
        <v>9.5479204339963832</v>
      </c>
      <c r="AB857" s="641">
        <v>12</v>
      </c>
      <c r="AC857" s="918">
        <v>5.53</v>
      </c>
      <c r="AD857" s="918">
        <v>10.62</v>
      </c>
      <c r="AE857" s="918">
        <v>0.67</v>
      </c>
      <c r="AF857" s="918">
        <v>1.04</v>
      </c>
      <c r="AG857" s="918" t="s">
        <v>137</v>
      </c>
      <c r="AH857" s="918">
        <v>16.900000000000002</v>
      </c>
      <c r="AI857" s="918">
        <v>2.48</v>
      </c>
      <c r="AJ857" s="918">
        <v>15</v>
      </c>
      <c r="AK857" s="918">
        <v>0.89999999999999991</v>
      </c>
      <c r="AL857" s="930">
        <v>13640</v>
      </c>
      <c r="AM857" s="924">
        <v>2.8000000000000003</v>
      </c>
      <c r="AN857" s="918" t="s">
        <v>137</v>
      </c>
      <c r="AO857" s="804">
        <f t="shared" si="231"/>
        <v>9.466567465573986</v>
      </c>
      <c r="AP857" s="805">
        <f t="shared" si="232"/>
        <v>19.014487899570369</v>
      </c>
      <c r="AQ857" s="938">
        <f t="shared" si="233"/>
        <v>-33.567620841920984</v>
      </c>
      <c r="AR857" s="704">
        <f>INDEX(Historical!$C$7:$C$1439,MATCH(B857,Historical!$B$7:$B$1446,0))*IF(AH857="n/a",1.03,IF(AH857&lt;0,1.01,IF(AH857&gt;10,1.1,(1+AH857/100))))</f>
        <v>4.3690900000000008</v>
      </c>
      <c r="AS857" s="937">
        <f t="shared" si="234"/>
        <v>4.4774434320000003</v>
      </c>
      <c r="AT857" s="937">
        <f t="shared" si="238"/>
        <v>4.517740422888</v>
      </c>
      <c r="AU857" s="937">
        <f t="shared" si="238"/>
        <v>4.5584000866939913</v>
      </c>
      <c r="AV857" s="937">
        <f t="shared" si="238"/>
        <v>4.5994256874742367</v>
      </c>
      <c r="AW857" s="704">
        <f t="shared" si="235"/>
        <v>22.522099629056228</v>
      </c>
      <c r="AX857" s="812">
        <f t="shared" si="236"/>
        <v>42.655491721697402</v>
      </c>
      <c r="AY857" s="997">
        <v>1.01</v>
      </c>
      <c r="AZ857" s="924">
        <v>4.95</v>
      </c>
      <c r="BA857" s="924">
        <v>-42.76</v>
      </c>
      <c r="BB857" s="924">
        <v>-5.3199999999999994</v>
      </c>
      <c r="BC857" s="924">
        <v>-19.68</v>
      </c>
      <c r="BD857" s="963"/>
      <c r="BE857" s="666">
        <v>2010</v>
      </c>
      <c r="BF857" s="948" t="e">
        <f>#VALUE!</f>
        <v>#VALUE!</v>
      </c>
      <c r="BG857" s="933" t="s">
        <v>137</v>
      </c>
    </row>
    <row r="858" spans="1:59" s="537" customFormat="1" x14ac:dyDescent="0.2">
      <c r="A858" s="537" t="s">
        <v>855</v>
      </c>
      <c r="B858" s="927" t="s">
        <v>856</v>
      </c>
      <c r="C858" s="994" t="s">
        <v>108</v>
      </c>
      <c r="D858" s="994" t="s">
        <v>118</v>
      </c>
      <c r="E858" s="794">
        <v>17</v>
      </c>
      <c r="F858" s="526">
        <v>187</v>
      </c>
      <c r="G858" s="526" t="s">
        <v>106</v>
      </c>
      <c r="H858" s="526" t="s">
        <v>106</v>
      </c>
      <c r="I858" s="926">
        <v>84.72</v>
      </c>
      <c r="J858" s="704">
        <f t="shared" si="224"/>
        <v>0.708215297450425</v>
      </c>
      <c r="K858" s="929">
        <v>0.15</v>
      </c>
      <c r="L858" s="641">
        <v>4</v>
      </c>
      <c r="M858" s="695">
        <f t="shared" si="225"/>
        <v>0.6</v>
      </c>
      <c r="N858" s="923" t="s">
        <v>506</v>
      </c>
      <c r="O858" s="797">
        <v>0.14000000000000001</v>
      </c>
      <c r="P858" s="917">
        <v>43265</v>
      </c>
      <c r="Q858" s="917">
        <v>43286</v>
      </c>
      <c r="R858" s="695">
        <f t="shared" si="226"/>
        <v>7.1428571428571281</v>
      </c>
      <c r="S858" s="761">
        <f>IF(INDEX(Historical!$D$7:$D$1439,MATCH(B858,Historical!$B$7:$B$1446,0))=0,"n/a",(INDEX(Historical!$C$7:$C$1439,MATCH(B858,Historical!$B$7:$B$1446,0))/INDEX(Historical!$D$7:$D$1439,MATCH(B858,Historical!$B$7:$B$1446,0))-1)*100)</f>
        <v>7.2727272727272529</v>
      </c>
      <c r="T858" s="761">
        <f>IF(INDEX(Historical!$F$7:$F$1432,MATCH(B858,Historical!$B$7:$B$1446,0))=0,"n/a",((INDEX(Historical!$C$7:$C$1439,MATCH(B858,Historical!$B$7:$B$1446,0))/INDEX(Historical!$F$7:$F$1432,MATCH(B858,Historical!$B$7:$B$1446,0)))^(1/3)-1)*100)</f>
        <v>7.8743150660129491</v>
      </c>
      <c r="U858" s="761">
        <f>IF(INDEX(Historical!$H$7:$H$1432,MATCH(B858,Historical!$B$7:$B$1446,0))=0,"n/a",((INDEX(Historical!$C$7:$C$1439,MATCH(B858,Historical!$B$7:$B$1446,0))/INDEX(Historical!$H$7:$H$1432,MATCH(B858,Historical!$B$7:$B$1446,0)))^(1/5)-1)*100)</f>
        <v>9.1977482660523524</v>
      </c>
      <c r="V858" s="761">
        <f>IF(INDEX(Historical!$O$7:$O$1432,MATCH(B858,Historical!$B$7:$B$1446,0))=0,"n/a",((INDEX(Historical!$C$7:$C$1439,MATCH(B858,Historical!$B$7:$B$1446,0))/INDEX(Historical!$O$7:$O$1432,MATCH(B858,Historical!$B$7:$B$1446,0)))^(1/10)-1)*100)</f>
        <v>9.878422965064404</v>
      </c>
      <c r="W858" s="762">
        <f t="shared" si="227"/>
        <v>0.93109480112166731</v>
      </c>
      <c r="X858" s="763">
        <f t="shared" si="228"/>
        <v>1.4599600422305321</v>
      </c>
      <c r="Y858" s="719"/>
      <c r="Z858" s="704">
        <f t="shared" si="229"/>
        <v>12.422360248447205</v>
      </c>
      <c r="AA858" s="937">
        <f t="shared" si="230"/>
        <v>17.540372670807454</v>
      </c>
      <c r="AB858" s="641">
        <v>12</v>
      </c>
      <c r="AC858" s="918">
        <v>4.83</v>
      </c>
      <c r="AD858" s="918">
        <v>1.52</v>
      </c>
      <c r="AE858" s="918">
        <v>1.35</v>
      </c>
      <c r="AF858" s="918">
        <v>1.98</v>
      </c>
      <c r="AG858" s="918">
        <v>11.799999999999999</v>
      </c>
      <c r="AH858" s="918">
        <v>17.8</v>
      </c>
      <c r="AI858" s="918">
        <v>7.3999999999999995</v>
      </c>
      <c r="AJ858" s="918">
        <v>6.3</v>
      </c>
      <c r="AK858" s="918">
        <v>11.58</v>
      </c>
      <c r="AL858" s="930">
        <v>10390</v>
      </c>
      <c r="AM858" s="924">
        <v>0.2</v>
      </c>
      <c r="AN858" s="918">
        <v>0.51</v>
      </c>
      <c r="AO858" s="804">
        <f t="shared" si="231"/>
        <v>-7.6344091073046769</v>
      </c>
      <c r="AP858" s="805">
        <f t="shared" si="232"/>
        <v>9.9059635635027767</v>
      </c>
      <c r="AQ858" s="938">
        <f t="shared" si="233"/>
        <v>24.239800186214744</v>
      </c>
      <c r="AR858" s="704">
        <f>INDEX(Historical!$C$7:$C$1439,MATCH(B858,Historical!$B$7:$B$1446,0))*IF(AH858="n/a",1.03,IF(AH858&lt;0,1.01,IF(AH858&gt;10,1.1,(1+AH858/100))))</f>
        <v>0.64900000000000002</v>
      </c>
      <c r="AS858" s="937">
        <f t="shared" si="234"/>
        <v>0.69702600000000003</v>
      </c>
      <c r="AT858" s="937">
        <f t="shared" si="238"/>
        <v>0.76672860000000009</v>
      </c>
      <c r="AU858" s="937">
        <f t="shared" si="238"/>
        <v>0.84340146000000016</v>
      </c>
      <c r="AV858" s="937">
        <f t="shared" si="238"/>
        <v>0.92774160600000022</v>
      </c>
      <c r="AW858" s="704">
        <f t="shared" si="235"/>
        <v>3.8838976660000006</v>
      </c>
      <c r="AX858" s="812">
        <f t="shared" si="236"/>
        <v>4.5843929013220031</v>
      </c>
      <c r="AY858" s="997">
        <v>0.75</v>
      </c>
      <c r="AZ858" s="924">
        <v>23.01</v>
      </c>
      <c r="BA858" s="924">
        <v>-0.48</v>
      </c>
      <c r="BB858" s="924">
        <v>4.79</v>
      </c>
      <c r="BC858" s="924">
        <v>10.59</v>
      </c>
      <c r="BD858" s="963"/>
      <c r="BE858" s="666">
        <v>2002</v>
      </c>
      <c r="BF858" s="948" t="e">
        <f>#VALUE!</f>
        <v>#VALUE!</v>
      </c>
      <c r="BG858" s="933">
        <v>2.6</v>
      </c>
    </row>
    <row r="859" spans="1:59" s="537" customFormat="1" x14ac:dyDescent="0.2">
      <c r="A859" s="537" t="s">
        <v>1797</v>
      </c>
      <c r="B859" s="645" t="s">
        <v>1798</v>
      </c>
      <c r="C859" s="994" t="s">
        <v>4356</v>
      </c>
      <c r="D859" s="994" t="s">
        <v>4357</v>
      </c>
      <c r="E859" s="794">
        <v>8</v>
      </c>
      <c r="F859" s="526">
        <v>489</v>
      </c>
      <c r="G859" s="526" t="s">
        <v>37</v>
      </c>
      <c r="H859" s="526" t="s">
        <v>115</v>
      </c>
      <c r="I859" s="926">
        <v>29.37</v>
      </c>
      <c r="J859" s="704">
        <f t="shared" si="224"/>
        <v>5.3796390875042555</v>
      </c>
      <c r="K859" s="929">
        <v>0.39500000000000002</v>
      </c>
      <c r="L859" s="641">
        <v>4</v>
      </c>
      <c r="M859" s="695">
        <f t="shared" si="225"/>
        <v>1.58</v>
      </c>
      <c r="N859" s="923" t="s">
        <v>149</v>
      </c>
      <c r="O859" s="797">
        <v>0.38500000000000001</v>
      </c>
      <c r="P859" s="919">
        <v>43166</v>
      </c>
      <c r="Q859" s="919">
        <v>43174</v>
      </c>
      <c r="R859" s="695">
        <f t="shared" si="226"/>
        <v>2.5974025974025996</v>
      </c>
      <c r="S859" s="761">
        <f>IF(INDEX(Historical!$D$7:$D$1439,MATCH(B859,Historical!$B$7:$B$1446,0))=0,"n/a",(INDEX(Historical!$C$7:$C$1439,MATCH(B859,Historical!$B$7:$B$1446,0))/INDEX(Historical!$D$7:$D$1439,MATCH(B859,Historical!$B$7:$B$1446,0))-1)*100)</f>
        <v>2.5974025974025983</v>
      </c>
      <c r="T859" s="761">
        <f>IF(INDEX(Historical!$F$7:$F$1432,MATCH(B859,Historical!$B$7:$B$1446,0))=0,"n/a",((INDEX(Historical!$C$7:$C$1439,MATCH(B859,Historical!$B$7:$B$1446,0))/INDEX(Historical!$F$7:$F$1432,MATCH(B859,Historical!$B$7:$B$1446,0)))^(1/3)-1)*100)</f>
        <v>4.6146886474063287</v>
      </c>
      <c r="U859" s="761">
        <f>IF(INDEX(Historical!$H$7:$H$1432,MATCH(B859,Historical!$B$7:$B$1446,0))=0,"n/a",((INDEX(Historical!$C$7:$C$1439,MATCH(B859,Historical!$B$7:$B$1446,0))/INDEX(Historical!$H$7:$H$1432,MATCH(B859,Historical!$B$7:$B$1446,0)))^(1/5)-1)*100)</f>
        <v>5.3075360122292414</v>
      </c>
      <c r="V859" s="761">
        <f>IF(INDEX(Historical!$O$7:$O$1432,MATCH(B859,Historical!$B$7:$B$1446,0))=0,"n/a",((INDEX(Historical!$C$7:$C$1439,MATCH(B859,Historical!$B$7:$B$1446,0))/INDEX(Historical!$O$7:$O$1432,MATCH(B859,Historical!$B$7:$B$1446,0)))^(1/10)-1)*100)</f>
        <v>-2.8050324237640201</v>
      </c>
      <c r="W859" s="762" t="str">
        <f t="shared" si="227"/>
        <v>n/a</v>
      </c>
      <c r="X859" s="763">
        <f t="shared" si="228"/>
        <v>0.12429826726532182</v>
      </c>
      <c r="Y859" s="736"/>
      <c r="Z859" s="704">
        <f t="shared" si="229"/>
        <v>62.204724409448822</v>
      </c>
      <c r="AA859" s="937">
        <f t="shared" si="230"/>
        <v>11.562992125984252</v>
      </c>
      <c r="AB859" s="641">
        <v>12</v>
      </c>
      <c r="AC859" s="918">
        <v>2.54</v>
      </c>
      <c r="AD859" s="918">
        <v>1.28</v>
      </c>
      <c r="AE859" s="918">
        <v>7.09</v>
      </c>
      <c r="AF859" s="918">
        <v>2.38</v>
      </c>
      <c r="AG859" s="918">
        <v>19.3</v>
      </c>
      <c r="AH859" s="918">
        <v>-2</v>
      </c>
      <c r="AI859" s="918">
        <v>3.08</v>
      </c>
      <c r="AJ859" s="918">
        <v>42.699999999999996</v>
      </c>
      <c r="AK859" s="918">
        <v>9</v>
      </c>
      <c r="AL859" s="930">
        <v>3770</v>
      </c>
      <c r="AM859" s="924">
        <v>3.5999999999999996</v>
      </c>
      <c r="AN859" s="918">
        <v>1.1399999999999999</v>
      </c>
      <c r="AO859" s="804">
        <f t="shared" si="231"/>
        <v>-0.87581702625075408</v>
      </c>
      <c r="AP859" s="805">
        <f t="shared" si="232"/>
        <v>10.687175099733498</v>
      </c>
      <c r="AQ859" s="938">
        <f t="shared" si="233"/>
        <v>10.59419566815234</v>
      </c>
      <c r="AR859" s="704">
        <f>INDEX(Historical!$C$7:$C$1439,MATCH(B859,Historical!$B$7:$B$1446,0))*IF(AH859="n/a",1.03,IF(AH859&lt;0,1.01,IF(AH859&gt;10,1.1,(1+AH859/100))))</f>
        <v>1.5958000000000001</v>
      </c>
      <c r="AS859" s="937">
        <f t="shared" si="234"/>
        <v>1.64495064</v>
      </c>
      <c r="AT859" s="937">
        <f t="shared" si="238"/>
        <v>1.7929961976000002</v>
      </c>
      <c r="AU859" s="937">
        <f t="shared" si="238"/>
        <v>1.9543658553840004</v>
      </c>
      <c r="AV859" s="937">
        <f t="shared" si="238"/>
        <v>2.1302587823685606</v>
      </c>
      <c r="AW859" s="704">
        <f t="shared" si="235"/>
        <v>9.1183714753525607</v>
      </c>
      <c r="AX859" s="812">
        <f t="shared" si="236"/>
        <v>31.046549115943346</v>
      </c>
      <c r="AY859" s="997">
        <v>0.78</v>
      </c>
      <c r="AZ859" s="924">
        <v>23.400000000000002</v>
      </c>
      <c r="BA859" s="924">
        <v>-3.2</v>
      </c>
      <c r="BB859" s="924">
        <v>3.3300000000000005</v>
      </c>
      <c r="BC859" s="924">
        <v>5.52</v>
      </c>
      <c r="BD859" s="963"/>
      <c r="BE859" s="666">
        <v>2011</v>
      </c>
      <c r="BF859" s="948" t="e">
        <f>#VALUE!</f>
        <v>#VALUE!</v>
      </c>
      <c r="BG859" s="933">
        <v>8.2000000000000011</v>
      </c>
    </row>
    <row r="860" spans="1:59" s="537" customFormat="1" x14ac:dyDescent="0.2">
      <c r="A860" s="537" t="s">
        <v>1811</v>
      </c>
      <c r="B860" s="645" t="s">
        <v>1812</v>
      </c>
      <c r="C860" s="994" t="s">
        <v>123</v>
      </c>
      <c r="D860" s="994" t="s">
        <v>4379</v>
      </c>
      <c r="E860" s="794">
        <v>10</v>
      </c>
      <c r="F860" s="526">
        <v>322</v>
      </c>
      <c r="G860" s="526" t="s">
        <v>106</v>
      </c>
      <c r="H860" s="526" t="s">
        <v>106</v>
      </c>
      <c r="I860" s="926">
        <v>38.35</v>
      </c>
      <c r="J860" s="704">
        <f t="shared" si="224"/>
        <v>4.7457627118644066</v>
      </c>
      <c r="K860" s="929">
        <v>0.45500000000000002</v>
      </c>
      <c r="L860" s="641">
        <v>4</v>
      </c>
      <c r="M860" s="695">
        <f t="shared" si="225"/>
        <v>1.82</v>
      </c>
      <c r="N860" s="923" t="s">
        <v>1248</v>
      </c>
      <c r="O860" s="797">
        <v>0.43</v>
      </c>
      <c r="P860" s="917">
        <v>43412</v>
      </c>
      <c r="Q860" s="917">
        <v>43423</v>
      </c>
      <c r="R860" s="695">
        <f t="shared" si="226"/>
        <v>5.8139534883720989</v>
      </c>
      <c r="S860" s="761">
        <f>IF(INDEX(Historical!$D$7:$D$1439,MATCH(B860,Historical!$B$7:$B$1446,0))=0,"n/a",(INDEX(Historical!$C$7:$C$1439,MATCH(B860,Historical!$B$7:$B$1446,0))/INDEX(Historical!$D$7:$D$1439,MATCH(B860,Historical!$B$7:$B$1446,0))-1)*100)</f>
        <v>7.055214723926384</v>
      </c>
      <c r="T860" s="761">
        <f>IF(INDEX(Historical!$F$7:$F$1432,MATCH(B860,Historical!$B$7:$B$1446,0))=0,"n/a",((INDEX(Historical!$C$7:$C$1439,MATCH(B860,Historical!$B$7:$B$1446,0))/INDEX(Historical!$F$7:$F$1432,MATCH(B860,Historical!$B$7:$B$1446,0)))^(1/3)-1)*100)</f>
        <v>11.663742812486188</v>
      </c>
      <c r="U860" s="761">
        <f>IF(INDEX(Historical!$H$7:$H$1432,MATCH(B860,Historical!$B$7:$B$1446,0))=0,"n/a",((INDEX(Historical!$C$7:$C$1439,MATCH(B860,Historical!$B$7:$B$1446,0))/INDEX(Historical!$H$7:$H$1432,MATCH(B860,Historical!$B$7:$B$1446,0)))^(1/5)-1)*100)</f>
        <v>26.944614869348339</v>
      </c>
      <c r="V860" s="761">
        <f>IF(INDEX(Historical!$O$7:$O$1432,MATCH(B860,Historical!$B$7:$B$1446,0))=0,"n/a",((INDEX(Historical!$C$7:$C$1439,MATCH(B860,Historical!$B$7:$B$1446,0))/INDEX(Historical!$O$7:$O$1432,MATCH(B860,Historical!$B$7:$B$1446,0)))^(1/10)-1)*100)</f>
        <v>25.488789126768154</v>
      </c>
      <c r="W860" s="762">
        <f t="shared" si="227"/>
        <v>1.0571163163279218</v>
      </c>
      <c r="X860" s="763" t="str">
        <f t="shared" si="228"/>
        <v>n/a</v>
      </c>
      <c r="Y860" s="928"/>
      <c r="Z860" s="704">
        <f t="shared" si="229"/>
        <v>60.264900662251655</v>
      </c>
      <c r="AA860" s="937">
        <f t="shared" si="230"/>
        <v>12.698675496688741</v>
      </c>
      <c r="AB860" s="641">
        <v>9</v>
      </c>
      <c r="AC860" s="918">
        <v>3.02</v>
      </c>
      <c r="AD860" s="918">
        <v>0.85</v>
      </c>
      <c r="AE860" s="918">
        <v>0.61</v>
      </c>
      <c r="AF860" s="918">
        <v>0.84</v>
      </c>
      <c r="AG860" s="918">
        <v>7.9</v>
      </c>
      <c r="AH860" s="918">
        <v>-4.1000000000000005</v>
      </c>
      <c r="AI860" s="918">
        <v>5.1100000000000003</v>
      </c>
      <c r="AJ860" s="918">
        <v>-11.799999999999999</v>
      </c>
      <c r="AK860" s="918">
        <v>14.97</v>
      </c>
      <c r="AL860" s="930">
        <v>10150</v>
      </c>
      <c r="AM860" s="924">
        <v>1.0999999999999999</v>
      </c>
      <c r="AN860" s="918">
        <v>0.93</v>
      </c>
      <c r="AO860" s="804">
        <f t="shared" si="231"/>
        <v>18.991702084524</v>
      </c>
      <c r="AP860" s="805">
        <f t="shared" si="232"/>
        <v>31.690377581212744</v>
      </c>
      <c r="AQ860" s="938">
        <f t="shared" si="233"/>
        <v>-31.14625026843396</v>
      </c>
      <c r="AR860" s="704">
        <f>INDEX(Historical!$C$7:$C$1439,MATCH(B860,Historical!$B$7:$B$1446,0))*IF(AH860="n/a",1.03,IF(AH860&lt;0,1.01,IF(AH860&gt;10,1.1,(1+AH860/100))))</f>
        <v>1.7624500000000001</v>
      </c>
      <c r="AS860" s="937">
        <f t="shared" si="234"/>
        <v>1.8525111949999999</v>
      </c>
      <c r="AT860" s="937">
        <f t="shared" si="238"/>
        <v>2.0377623145000001</v>
      </c>
      <c r="AU860" s="937">
        <f t="shared" si="238"/>
        <v>2.2415385459500001</v>
      </c>
      <c r="AV860" s="937">
        <f t="shared" si="238"/>
        <v>2.4656924005450005</v>
      </c>
      <c r="AW860" s="704">
        <f t="shared" si="235"/>
        <v>10.359954455995002</v>
      </c>
      <c r="AX860" s="812">
        <f t="shared" si="236"/>
        <v>27.014222831799223</v>
      </c>
      <c r="AY860" s="997">
        <v>1.71</v>
      </c>
      <c r="AZ860" s="924">
        <v>8.9499999999999993</v>
      </c>
      <c r="BA860" s="924">
        <v>-42.77</v>
      </c>
      <c r="BB860" s="924">
        <v>-1.68</v>
      </c>
      <c r="BC860" s="924">
        <v>-19.09</v>
      </c>
      <c r="BD860" s="963"/>
      <c r="BE860" s="666">
        <v>2010</v>
      </c>
      <c r="BF860" s="948" t="e">
        <f>#VALUE!</f>
        <v>#VALUE!</v>
      </c>
      <c r="BG860" s="933">
        <v>3.4000000000000004</v>
      </c>
    </row>
    <row r="861" spans="1:59" s="537" customFormat="1" x14ac:dyDescent="0.2">
      <c r="A861" s="537" t="s">
        <v>1803</v>
      </c>
      <c r="B861" s="645" t="s">
        <v>1804</v>
      </c>
      <c r="C861" s="994" t="s">
        <v>108</v>
      </c>
      <c r="D861" s="994" t="s">
        <v>4376</v>
      </c>
      <c r="E861" s="794">
        <v>9</v>
      </c>
      <c r="F861" s="526">
        <v>462</v>
      </c>
      <c r="G861" s="526" t="s">
        <v>37</v>
      </c>
      <c r="H861" s="526" t="s">
        <v>37</v>
      </c>
      <c r="I861" s="926">
        <v>39.75</v>
      </c>
      <c r="J861" s="704">
        <f t="shared" si="224"/>
        <v>3.1194968553459117</v>
      </c>
      <c r="K861" s="929">
        <v>0.31</v>
      </c>
      <c r="L861" s="641">
        <v>4</v>
      </c>
      <c r="M861" s="695">
        <f t="shared" si="225"/>
        <v>1.24</v>
      </c>
      <c r="N861" s="923" t="s">
        <v>164</v>
      </c>
      <c r="O861" s="797">
        <v>0.28999999999999998</v>
      </c>
      <c r="P861" s="917">
        <v>43538</v>
      </c>
      <c r="Q861" s="917">
        <v>43556</v>
      </c>
      <c r="R861" s="695">
        <f t="shared" si="226"/>
        <v>6.8965517241379377</v>
      </c>
      <c r="S861" s="761">
        <f>IF(INDEX(Historical!$D$7:$D$1439,MATCH(B861,Historical!$B$7:$B$1446,0))=0,"n/a",(INDEX(Historical!$C$7:$C$1439,MATCH(B861,Historical!$B$7:$B$1446,0))/INDEX(Historical!$D$7:$D$1439,MATCH(B861,Historical!$B$7:$B$1446,0))-1)*100)</f>
        <v>10.784313725490179</v>
      </c>
      <c r="T861" s="761">
        <f>IF(INDEX(Historical!$F$7:$F$1432,MATCH(B861,Historical!$B$7:$B$1446,0))=0,"n/a",((INDEX(Historical!$C$7:$C$1439,MATCH(B861,Historical!$B$7:$B$1446,0))/INDEX(Historical!$F$7:$F$1432,MATCH(B861,Historical!$B$7:$B$1446,0)))^(1/3)-1)*100)</f>
        <v>7.4844611903481795</v>
      </c>
      <c r="U861" s="761">
        <f>IF(INDEX(Historical!$H$7:$H$1432,MATCH(B861,Historical!$B$7:$B$1446,0))=0,"n/a",((INDEX(Historical!$C$7:$C$1439,MATCH(B861,Historical!$B$7:$B$1446,0))/INDEX(Historical!$H$7:$H$1432,MATCH(B861,Historical!$B$7:$B$1446,0)))^(1/5)-1)*100)</f>
        <v>8.2562478063863196</v>
      </c>
      <c r="V861" s="761">
        <f>IF(INDEX(Historical!$O$7:$O$1432,MATCH(B861,Historical!$B$7:$B$1446,0))=0,"n/a",((INDEX(Historical!$C$7:$C$1439,MATCH(B861,Historical!$B$7:$B$1446,0))/INDEX(Historical!$O$7:$O$1432,MATCH(B861,Historical!$B$7:$B$1446,0)))^(1/10)-1)*100)</f>
        <v>0.13372160583624559</v>
      </c>
      <c r="W861" s="762">
        <f t="shared" si="227"/>
        <v>61.742062957999877</v>
      </c>
      <c r="X861" s="763">
        <f t="shared" si="228"/>
        <v>1.3760413010643866</v>
      </c>
      <c r="Y861" s="719"/>
      <c r="Z861" s="704">
        <f t="shared" si="229"/>
        <v>42.465753424657535</v>
      </c>
      <c r="AA861" s="937">
        <f t="shared" si="230"/>
        <v>13.613013698630137</v>
      </c>
      <c r="AB861" s="641">
        <v>12</v>
      </c>
      <c r="AC861" s="918">
        <v>2.92</v>
      </c>
      <c r="AD861" s="918">
        <v>1.36</v>
      </c>
      <c r="AE861" s="918">
        <v>5.5</v>
      </c>
      <c r="AF861" s="918">
        <v>1.1000000000000001</v>
      </c>
      <c r="AG861" s="918">
        <v>8.4</v>
      </c>
      <c r="AH861" s="918">
        <v>20</v>
      </c>
      <c r="AI861" s="918">
        <v>2.85</v>
      </c>
      <c r="AJ861" s="918">
        <v>6</v>
      </c>
      <c r="AK861" s="918">
        <v>10</v>
      </c>
      <c r="AL861" s="930">
        <v>2280</v>
      </c>
      <c r="AM861" s="924">
        <v>3.08</v>
      </c>
      <c r="AN861" s="918">
        <v>0.1</v>
      </c>
      <c r="AO861" s="804">
        <f t="shared" si="231"/>
        <v>-2.2372690368979065</v>
      </c>
      <c r="AP861" s="805">
        <f t="shared" si="232"/>
        <v>11.375744661732231</v>
      </c>
      <c r="AQ861" s="938">
        <f t="shared" si="233"/>
        <v>-18.420277387377006</v>
      </c>
      <c r="AR861" s="704">
        <f>INDEX(Historical!$C$7:$C$1439,MATCH(B861,Historical!$B$7:$B$1446,0))*IF(AH861="n/a",1.03,IF(AH861&lt;0,1.01,IF(AH861&gt;10,1.1,(1+AH861/100))))</f>
        <v>1.2429999999999999</v>
      </c>
      <c r="AS861" s="937">
        <f t="shared" si="234"/>
        <v>1.2784254999999998</v>
      </c>
      <c r="AT861" s="937">
        <f t="shared" si="238"/>
        <v>1.4062680499999998</v>
      </c>
      <c r="AU861" s="937">
        <f t="shared" si="238"/>
        <v>1.5468948549999999</v>
      </c>
      <c r="AV861" s="937">
        <f t="shared" si="238"/>
        <v>1.7015843405</v>
      </c>
      <c r="AW861" s="704">
        <f t="shared" si="235"/>
        <v>7.1761727454999988</v>
      </c>
      <c r="AX861" s="812">
        <f t="shared" si="236"/>
        <v>18.053264768553458</v>
      </c>
      <c r="AY861" s="997">
        <v>1.07</v>
      </c>
      <c r="AZ861" s="924">
        <v>16.43</v>
      </c>
      <c r="BA861" s="924">
        <v>-22.24</v>
      </c>
      <c r="BB861" s="924">
        <v>-2.2399999999999998</v>
      </c>
      <c r="BC861" s="924">
        <v>-8.1199999999999992</v>
      </c>
      <c r="BD861" s="963"/>
      <c r="BE861" s="666">
        <v>2011</v>
      </c>
      <c r="BF861" s="948" t="e">
        <f>#VALUE!</f>
        <v>#VALUE!</v>
      </c>
      <c r="BG861" s="933">
        <v>1.2</v>
      </c>
    </row>
    <row r="862" spans="1:59" s="537" customFormat="1" x14ac:dyDescent="0.2">
      <c r="A862" s="537" t="s">
        <v>3016</v>
      </c>
      <c r="B862" s="645" t="s">
        <v>3017</v>
      </c>
      <c r="C862" s="994" t="s">
        <v>108</v>
      </c>
      <c r="D862" s="994" t="s">
        <v>4368</v>
      </c>
      <c r="E862" s="794">
        <v>5</v>
      </c>
      <c r="F862" s="526">
        <v>811</v>
      </c>
      <c r="G862" s="526" t="s">
        <v>106</v>
      </c>
      <c r="H862" s="526" t="s">
        <v>106</v>
      </c>
      <c r="I862" s="926">
        <v>38.6</v>
      </c>
      <c r="J862" s="704">
        <f t="shared" si="224"/>
        <v>1.1398963730569949</v>
      </c>
      <c r="K862" s="929">
        <v>0.11</v>
      </c>
      <c r="L862" s="641">
        <v>4</v>
      </c>
      <c r="M862" s="695">
        <f t="shared" si="225"/>
        <v>0.44</v>
      </c>
      <c r="N862" s="923" t="s">
        <v>997</v>
      </c>
      <c r="O862" s="797">
        <v>0.09</v>
      </c>
      <c r="P862" s="660">
        <v>43230</v>
      </c>
      <c r="Q862" s="660">
        <v>43245</v>
      </c>
      <c r="R862" s="695">
        <f t="shared" si="226"/>
        <v>22.222222222222225</v>
      </c>
      <c r="S862" s="761">
        <f>IF(INDEX(Historical!$D$7:$D$1439,MATCH(B862,Historical!$B$7:$B$1446,0))=0,"n/a",(INDEX(Historical!$C$7:$C$1439,MATCH(B862,Historical!$B$7:$B$1446,0))/INDEX(Historical!$D$7:$D$1439,MATCH(B862,Historical!$B$7:$B$1446,0))-1)*100)</f>
        <v>39.999999999999993</v>
      </c>
      <c r="T862" s="761">
        <f>IF(INDEX(Historical!$F$7:$F$1432,MATCH(B862,Historical!$B$7:$B$1446,0))=0,"n/a",((INDEX(Historical!$C$7:$C$1439,MATCH(B862,Historical!$B$7:$B$1446,0))/INDEX(Historical!$F$7:$F$1432,MATCH(B862,Historical!$B$7:$B$1446,0)))^(1/3)-1)*100)</f>
        <v>25.99210498948732</v>
      </c>
      <c r="U862" s="761">
        <f>IF(INDEX(Historical!$H$7:$H$1432,MATCH(B862,Historical!$B$7:$B$1446,0))=0,"n/a",((INDEX(Historical!$C$7:$C$1439,MATCH(B862,Historical!$B$7:$B$1446,0))/INDEX(Historical!$H$7:$H$1432,MATCH(B862,Historical!$B$7:$B$1446,0)))^(1/5)-1)*100)</f>
        <v>21.290241716173263</v>
      </c>
      <c r="V862" s="761">
        <f>IF(INDEX(Historical!$O$7:$O$1432,MATCH(B862,Historical!$B$7:$B$1446,0))=0,"n/a",((INDEX(Historical!$C$7:$C$1439,MATCH(B862,Historical!$B$7:$B$1446,0))/INDEX(Historical!$O$7:$O$1432,MATCH(B862,Historical!$B$7:$B$1446,0)))^(1/10)-1)*100)</f>
        <v>11.612317403390438</v>
      </c>
      <c r="W862" s="762">
        <f t="shared" si="227"/>
        <v>1.833418858319974</v>
      </c>
      <c r="X862" s="763">
        <f t="shared" si="228"/>
        <v>1.0698613927725256</v>
      </c>
      <c r="Y862" s="718"/>
      <c r="Z862" s="704">
        <f t="shared" si="229"/>
        <v>10.551558752997602</v>
      </c>
      <c r="AA862" s="937">
        <f t="shared" si="230"/>
        <v>9.2565947242206246</v>
      </c>
      <c r="AB862" s="641">
        <v>12</v>
      </c>
      <c r="AC862" s="918">
        <v>4.17</v>
      </c>
      <c r="AD862" s="918">
        <v>0.77</v>
      </c>
      <c r="AE862" s="918">
        <v>4.3899999999999997</v>
      </c>
      <c r="AF862" s="918">
        <v>1.48</v>
      </c>
      <c r="AG862" s="918">
        <v>17.2</v>
      </c>
      <c r="AH862" s="918">
        <v>111.80000000000001</v>
      </c>
      <c r="AI862" s="918">
        <v>12.8</v>
      </c>
      <c r="AJ862" s="918">
        <v>19.900000000000002</v>
      </c>
      <c r="AK862" s="918">
        <v>12</v>
      </c>
      <c r="AL862" s="930">
        <v>1290</v>
      </c>
      <c r="AM862" s="924">
        <v>1.7000000000000002</v>
      </c>
      <c r="AN862" s="918">
        <v>0.26</v>
      </c>
      <c r="AO862" s="804">
        <f t="shared" si="231"/>
        <v>13.173543365009634</v>
      </c>
      <c r="AP862" s="805">
        <f t="shared" si="232"/>
        <v>22.430138089230258</v>
      </c>
      <c r="AQ862" s="938">
        <f t="shared" si="233"/>
        <v>-21.969350204632132</v>
      </c>
      <c r="AR862" s="704">
        <f>INDEX(Historical!$C$7:$C$1439,MATCH(B862,Historical!$B$7:$B$1446,0))*IF(AH862="n/a",1.03,IF(AH862&lt;0,1.01,IF(AH862&gt;10,1.1,(1+AH862/100))))</f>
        <v>0.46200000000000002</v>
      </c>
      <c r="AS862" s="937">
        <f t="shared" si="234"/>
        <v>0.5082000000000001</v>
      </c>
      <c r="AT862" s="937">
        <f t="shared" si="238"/>
        <v>0.55902000000000018</v>
      </c>
      <c r="AU862" s="937">
        <f t="shared" si="238"/>
        <v>0.6149220000000003</v>
      </c>
      <c r="AV862" s="937">
        <f t="shared" si="238"/>
        <v>0.67641420000000041</v>
      </c>
      <c r="AW862" s="704">
        <f t="shared" si="235"/>
        <v>2.8205562000000013</v>
      </c>
      <c r="AX862" s="812">
        <f t="shared" si="236"/>
        <v>7.3071404145077752</v>
      </c>
      <c r="AY862" s="997">
        <v>1.1100000000000001</v>
      </c>
      <c r="AZ862" s="924">
        <v>14.37</v>
      </c>
      <c r="BA862" s="924">
        <v>-33.1</v>
      </c>
      <c r="BB862" s="924">
        <v>-8.18</v>
      </c>
      <c r="BC862" s="924">
        <v>-15.68</v>
      </c>
      <c r="BD862" s="963"/>
      <c r="BE862" s="666">
        <v>2014</v>
      </c>
      <c r="BF862" s="948" t="e">
        <f>#VALUE!</f>
        <v>#VALUE!</v>
      </c>
      <c r="BG862" s="933">
        <v>1.9</v>
      </c>
    </row>
    <row r="863" spans="1:59" s="537" customFormat="1" x14ac:dyDescent="0.2">
      <c r="A863" s="537" t="s">
        <v>868</v>
      </c>
      <c r="B863" s="645" t="s">
        <v>869</v>
      </c>
      <c r="C863" s="994" t="s">
        <v>247</v>
      </c>
      <c r="D863" s="994" t="s">
        <v>4354</v>
      </c>
      <c r="E863" s="794">
        <v>14</v>
      </c>
      <c r="F863" s="526">
        <v>280</v>
      </c>
      <c r="G863" s="526" t="s">
        <v>106</v>
      </c>
      <c r="H863" s="526" t="s">
        <v>106</v>
      </c>
      <c r="I863" s="926">
        <v>56.27</v>
      </c>
      <c r="J863" s="704">
        <f t="shared" si="224"/>
        <v>3.4121201350630881</v>
      </c>
      <c r="K863" s="929">
        <v>0.48</v>
      </c>
      <c r="L863" s="641">
        <v>4</v>
      </c>
      <c r="M863" s="695">
        <f t="shared" si="225"/>
        <v>1.92</v>
      </c>
      <c r="N863" s="923" t="s">
        <v>997</v>
      </c>
      <c r="O863" s="797">
        <v>0.43</v>
      </c>
      <c r="P863" s="917">
        <v>43580</v>
      </c>
      <c r="Q863" s="917">
        <v>43616</v>
      </c>
      <c r="R863" s="695">
        <f t="shared" si="226"/>
        <v>11.627906976744184</v>
      </c>
      <c r="S863" s="761">
        <f>IF(INDEX(Historical!$D$7:$D$1439,MATCH(B863,Historical!$B$7:$B$1446,0))=0,"n/a",(INDEX(Historical!$C$7:$C$1439,MATCH(B863,Historical!$B$7:$B$1446,0))/INDEX(Historical!$D$7:$D$1439,MATCH(B863,Historical!$B$7:$B$1446,0))-1)*100)</f>
        <v>9.0909090909090828</v>
      </c>
      <c r="T863" s="761">
        <f>IF(INDEX(Historical!$F$7:$F$1432,MATCH(B863,Historical!$B$7:$B$1446,0))=0,"n/a",((INDEX(Historical!$C$7:$C$1439,MATCH(B863,Historical!$B$7:$B$1446,0))/INDEX(Historical!$F$7:$F$1432,MATCH(B863,Historical!$B$7:$B$1446,0)))^(1/3)-1)*100)</f>
        <v>6.7767583149812571</v>
      </c>
      <c r="U863" s="761">
        <f>IF(INDEX(Historical!$H$7:$H$1432,MATCH(B863,Historical!$B$7:$B$1446,0))=0,"n/a",((INDEX(Historical!$C$7:$C$1439,MATCH(B863,Historical!$B$7:$B$1446,0))/INDEX(Historical!$H$7:$H$1432,MATCH(B863,Historical!$B$7:$B$1446,0)))^(1/5)-1)*100)</f>
        <v>7.8753675083670815</v>
      </c>
      <c r="V863" s="761">
        <f>IF(INDEX(Historical!$O$7:$O$1432,MATCH(B863,Historical!$B$7:$B$1446,0))=0,"n/a",((INDEX(Historical!$C$7:$C$1439,MATCH(B863,Historical!$B$7:$B$1446,0))/INDEX(Historical!$O$7:$O$1432,MATCH(B863,Historical!$B$7:$B$1446,0)))^(1/10)-1)*100)</f>
        <v>13.464908490828931</v>
      </c>
      <c r="W863" s="762">
        <f t="shared" si="227"/>
        <v>0.58488087859869708</v>
      </c>
      <c r="X863" s="763">
        <f t="shared" si="228"/>
        <v>1.1932375012677396</v>
      </c>
      <c r="Y863" s="927"/>
      <c r="Z863" s="704">
        <f t="shared" si="229"/>
        <v>48.484848484848484</v>
      </c>
      <c r="AA863" s="937">
        <f t="shared" si="230"/>
        <v>14.20959595959596</v>
      </c>
      <c r="AB863" s="641">
        <v>1</v>
      </c>
      <c r="AC863" s="918">
        <v>3.96</v>
      </c>
      <c r="AD863" s="918">
        <v>5.6</v>
      </c>
      <c r="AE863" s="918">
        <v>0.83</v>
      </c>
      <c r="AF863" s="918">
        <v>4.1500000000000004</v>
      </c>
      <c r="AG863" s="918">
        <v>23.1</v>
      </c>
      <c r="AH863" s="918">
        <v>2.5</v>
      </c>
      <c r="AI863" s="918">
        <v>4.03</v>
      </c>
      <c r="AJ863" s="918">
        <v>6.6000000000000005</v>
      </c>
      <c r="AK863" s="918">
        <v>2.54</v>
      </c>
      <c r="AL863" s="930">
        <v>4690</v>
      </c>
      <c r="AM863" s="924">
        <v>0.4</v>
      </c>
      <c r="AN863" s="918">
        <v>0.33</v>
      </c>
      <c r="AO863" s="804">
        <f t="shared" si="231"/>
        <v>-2.9221083161657901</v>
      </c>
      <c r="AP863" s="805">
        <f t="shared" si="232"/>
        <v>11.28748764343017</v>
      </c>
      <c r="AQ863" s="938">
        <f t="shared" si="233"/>
        <v>61.891353461131459</v>
      </c>
      <c r="AR863" s="704">
        <f>INDEX(Historical!$C$7:$C$1439,MATCH(B863,Historical!$B$7:$B$1446,0))*IF(AH863="n/a",1.03,IF(AH863&lt;0,1.01,IF(AH863&gt;10,1.1,(1+AH863/100))))</f>
        <v>1.7219999999999998</v>
      </c>
      <c r="AS863" s="937">
        <f t="shared" si="234"/>
        <v>1.7913965999999997</v>
      </c>
      <c r="AT863" s="937">
        <f t="shared" si="238"/>
        <v>1.8368980736399998</v>
      </c>
      <c r="AU863" s="937">
        <f t="shared" si="238"/>
        <v>1.883555284710456</v>
      </c>
      <c r="AV863" s="937">
        <f t="shared" si="238"/>
        <v>1.9313975889421018</v>
      </c>
      <c r="AW863" s="704">
        <f t="shared" si="235"/>
        <v>9.1652475472925552</v>
      </c>
      <c r="AX863" s="812">
        <f t="shared" si="236"/>
        <v>16.287982134872141</v>
      </c>
      <c r="AY863" s="997">
        <v>0.93</v>
      </c>
      <c r="AZ863" s="924">
        <v>25.03</v>
      </c>
      <c r="BA863" s="924">
        <v>-23.95</v>
      </c>
      <c r="BB863" s="924">
        <v>0.94000000000000006</v>
      </c>
      <c r="BC863" s="924">
        <v>-4.46</v>
      </c>
      <c r="BD863" s="963"/>
      <c r="BE863" s="666">
        <v>2006</v>
      </c>
      <c r="BF863" s="948" t="e">
        <f>#VALUE!</f>
        <v>#VALUE!</v>
      </c>
      <c r="BG863" s="933">
        <v>9.8000000000000007</v>
      </c>
    </row>
    <row r="864" spans="1:59" s="537" customFormat="1" x14ac:dyDescent="0.2">
      <c r="A864" s="611" t="s">
        <v>2978</v>
      </c>
      <c r="B864" s="645" t="s">
        <v>2979</v>
      </c>
      <c r="C864" s="994" t="s">
        <v>112</v>
      </c>
      <c r="D864" s="994" t="s">
        <v>4369</v>
      </c>
      <c r="E864" s="794">
        <v>6</v>
      </c>
      <c r="F864" s="526">
        <v>758</v>
      </c>
      <c r="G864" s="526" t="s">
        <v>106</v>
      </c>
      <c r="H864" s="526" t="s">
        <v>106</v>
      </c>
      <c r="I864" s="926">
        <v>143.21</v>
      </c>
      <c r="J864" s="704">
        <f t="shared" si="224"/>
        <v>4.4689616646882202</v>
      </c>
      <c r="K864" s="929">
        <v>1.6</v>
      </c>
      <c r="L864" s="641">
        <v>4</v>
      </c>
      <c r="M864" s="695">
        <f t="shared" si="225"/>
        <v>6.4</v>
      </c>
      <c r="N864" s="923" t="s">
        <v>725</v>
      </c>
      <c r="O864" s="797">
        <v>1.45</v>
      </c>
      <c r="P864" s="917">
        <v>43480</v>
      </c>
      <c r="Q864" s="917">
        <v>43496</v>
      </c>
      <c r="R864" s="695">
        <f t="shared" si="226"/>
        <v>10.344827586206906</v>
      </c>
      <c r="S864" s="761">
        <f>IF(INDEX(Historical!$D$7:$D$1439,MATCH(B864,Historical!$B$7:$B$1446,0))=0,"n/a",(INDEX(Historical!$C$7:$C$1439,MATCH(B864,Historical!$B$7:$B$1446,0))/INDEX(Historical!$D$7:$D$1439,MATCH(B864,Historical!$B$7:$B$1446,0))-1)*100)</f>
        <v>21.739130434782616</v>
      </c>
      <c r="T864" s="761">
        <f>IF(INDEX(Historical!$F$7:$F$1432,MATCH(B864,Historical!$B$7:$B$1446,0))=0,"n/a",((INDEX(Historical!$C$7:$C$1439,MATCH(B864,Historical!$B$7:$B$1446,0))/INDEX(Historical!$F$7:$F$1432,MATCH(B864,Historical!$B$7:$B$1446,0)))^(1/3)-1)*100)</f>
        <v>25.99210498948732</v>
      </c>
      <c r="U864" s="761">
        <f>IF(INDEX(Historical!$H$7:$H$1432,MATCH(B864,Historical!$B$7:$B$1446,0))=0,"n/a",((INDEX(Historical!$C$7:$C$1439,MATCH(B864,Historical!$B$7:$B$1446,0))/INDEX(Historical!$H$7:$H$1432,MATCH(B864,Historical!$B$7:$B$1446,0)))^(1/5)-1)*100)</f>
        <v>37.245475857748445</v>
      </c>
      <c r="V864" s="761">
        <f>IF(INDEX(Historical!$O$7:$O$1432,MATCH(B864,Historical!$B$7:$B$1446,0))=0,"n/a",((INDEX(Historical!$C$7:$C$1439,MATCH(B864,Historical!$B$7:$B$1446,0))/INDEX(Historical!$O$7:$O$1432,MATCH(B864,Historical!$B$7:$B$1446,0)))^(1/10)-1)*100)</f>
        <v>12.334976252295826</v>
      </c>
      <c r="W864" s="762">
        <f t="shared" si="227"/>
        <v>3.0195012212379568</v>
      </c>
      <c r="X864" s="763">
        <f t="shared" si="228"/>
        <v>3.1298719208191974</v>
      </c>
      <c r="Y864" s="928" t="s">
        <v>4149</v>
      </c>
      <c r="Z864" s="704">
        <f t="shared" si="229"/>
        <v>99.378881987577643</v>
      </c>
      <c r="AA864" s="937">
        <f t="shared" si="230"/>
        <v>22.237577639751553</v>
      </c>
      <c r="AB864" s="641">
        <v>12</v>
      </c>
      <c r="AC864" s="918">
        <v>6.44</v>
      </c>
      <c r="AD864" s="918">
        <v>1.48</v>
      </c>
      <c r="AE864" s="918">
        <v>1.22</v>
      </c>
      <c r="AF864" s="918">
        <v>3.65</v>
      </c>
      <c r="AG864" s="918">
        <v>16.7</v>
      </c>
      <c r="AH864" s="918">
        <v>17</v>
      </c>
      <c r="AI864" s="918">
        <v>7.1400000000000006</v>
      </c>
      <c r="AJ864" s="918">
        <v>11.899999999999999</v>
      </c>
      <c r="AK864" s="918">
        <v>15</v>
      </c>
      <c r="AL864" s="930">
        <v>5550</v>
      </c>
      <c r="AM864" s="924">
        <v>0.4</v>
      </c>
      <c r="AN864" s="918">
        <v>0.1</v>
      </c>
      <c r="AO864" s="804">
        <f t="shared" si="231"/>
        <v>19.476859882685115</v>
      </c>
      <c r="AP864" s="805">
        <f t="shared" si="232"/>
        <v>41.714437522436668</v>
      </c>
      <c r="AQ864" s="938">
        <f t="shared" si="233"/>
        <v>89.932336940282397</v>
      </c>
      <c r="AR864" s="704">
        <f>INDEX(Historical!$C$7:$C$1439,MATCH(B864,Historical!$B$7:$B$1446,0))*IF(AH864="n/a",1.03,IF(AH864&lt;0,1.01,IF(AH864&gt;10,1.1,(1+AH864/100))))</f>
        <v>6.16</v>
      </c>
      <c r="AS864" s="937">
        <f t="shared" si="234"/>
        <v>6.5998239999999999</v>
      </c>
      <c r="AT864" s="937">
        <f t="shared" si="238"/>
        <v>7.2598064000000004</v>
      </c>
      <c r="AU864" s="937">
        <f t="shared" si="238"/>
        <v>7.9857870400000008</v>
      </c>
      <c r="AV864" s="937">
        <f t="shared" si="238"/>
        <v>8.7843657440000023</v>
      </c>
      <c r="AW864" s="704">
        <f t="shared" si="235"/>
        <v>36.789783184000001</v>
      </c>
      <c r="AX864" s="812">
        <f t="shared" si="236"/>
        <v>25.689395422107392</v>
      </c>
      <c r="AY864" s="997">
        <v>0.93</v>
      </c>
      <c r="AZ864" s="924">
        <v>8.59</v>
      </c>
      <c r="BA864" s="924">
        <v>-25.77</v>
      </c>
      <c r="BB864" s="924">
        <v>-0.42</v>
      </c>
      <c r="BC864" s="924">
        <v>-10.24</v>
      </c>
      <c r="BD864" s="963"/>
      <c r="BE864" s="666">
        <v>2014</v>
      </c>
      <c r="BF864" s="948" t="e">
        <f>#VALUE!</f>
        <v>#VALUE!</v>
      </c>
      <c r="BG864" s="933">
        <v>10.199999999999999</v>
      </c>
    </row>
    <row r="865" spans="1:59" s="537" customFormat="1" x14ac:dyDescent="0.2">
      <c r="A865" s="611" t="s">
        <v>387</v>
      </c>
      <c r="B865" s="645" t="s">
        <v>388</v>
      </c>
      <c r="C865" s="994" t="s">
        <v>154</v>
      </c>
      <c r="D865" s="994" t="s">
        <v>4361</v>
      </c>
      <c r="E865" s="794">
        <v>25</v>
      </c>
      <c r="F865" s="526">
        <v>126</v>
      </c>
      <c r="G865" s="526" t="s">
        <v>37</v>
      </c>
      <c r="H865" s="526" t="s">
        <v>37</v>
      </c>
      <c r="I865" s="918">
        <v>110.2</v>
      </c>
      <c r="J865" s="704">
        <f t="shared" si="224"/>
        <v>0.54446460980036293</v>
      </c>
      <c r="K865" s="935">
        <v>0.15</v>
      </c>
      <c r="L865" s="641">
        <v>4</v>
      </c>
      <c r="M865" s="695">
        <f t="shared" si="225"/>
        <v>0.6</v>
      </c>
      <c r="N865" s="923" t="s">
        <v>140</v>
      </c>
      <c r="O865" s="798">
        <v>0.14000000000000001</v>
      </c>
      <c r="P865" s="917">
        <v>43396</v>
      </c>
      <c r="Q865" s="917">
        <v>43411</v>
      </c>
      <c r="R865" s="695">
        <f t="shared" si="226"/>
        <v>7.1428571428571281</v>
      </c>
      <c r="S865" s="761">
        <f>IF(INDEX(Historical!$D$7:$D$1439,MATCH(B865,Historical!$B$7:$B$1446,0))=0,"n/a",(INDEX(Historical!$C$7:$C$1439,MATCH(B865,Historical!$B$7:$B$1446,0))/INDEX(Historical!$D$7:$D$1439,MATCH(B865,Historical!$B$7:$B$1446,0))-1)*100)</f>
        <v>7.5471698113207308</v>
      </c>
      <c r="T865" s="761">
        <f>IF(INDEX(Historical!$F$7:$F$1432,MATCH(B865,Historical!$B$7:$B$1446,0))=0,"n/a",((INDEX(Historical!$C$7:$C$1439,MATCH(B865,Historical!$B$7:$B$1446,0))/INDEX(Historical!$F$7:$F$1432,MATCH(B865,Historical!$B$7:$B$1446,0)))^(1/3)-1)*100)</f>
        <v>8.1983855523197526</v>
      </c>
      <c r="U865" s="761">
        <f>IF(INDEX(Historical!$H$7:$H$1432,MATCH(B865,Historical!$B$7:$B$1446,0))=0,"n/a",((INDEX(Historical!$C$7:$C$1439,MATCH(B865,Historical!$B$7:$B$1446,0))/INDEX(Historical!$H$7:$H$1432,MATCH(B865,Historical!$B$7:$B$1446,0)))^(1/5)-1)*100)</f>
        <v>8.1640213555675523</v>
      </c>
      <c r="V865" s="761">
        <f>IF(INDEX(Historical!$O$7:$O$1432,MATCH(B865,Historical!$B$7:$B$1446,0))=0,"n/a",((INDEX(Historical!$C$7:$C$1439,MATCH(B865,Historical!$B$7:$B$1446,0))/INDEX(Historical!$O$7:$O$1432,MATCH(B865,Historical!$B$7:$B$1446,0)))^(1/10)-1)*100)</f>
        <v>7.1773462536293131</v>
      </c>
      <c r="W865" s="762">
        <f t="shared" si="227"/>
        <v>1.1374707401693649</v>
      </c>
      <c r="X865" s="763">
        <f t="shared" si="228"/>
        <v>0.70991490048413497</v>
      </c>
      <c r="Y865" s="718"/>
      <c r="Z865" s="704">
        <f t="shared" si="229"/>
        <v>22.058823529411761</v>
      </c>
      <c r="AA865" s="937">
        <f t="shared" si="230"/>
        <v>40.514705882352942</v>
      </c>
      <c r="AB865" s="641">
        <v>12</v>
      </c>
      <c r="AC865" s="918">
        <v>2.72</v>
      </c>
      <c r="AD865" s="918">
        <v>4.45</v>
      </c>
      <c r="AE865" s="918">
        <v>4.9000000000000004</v>
      </c>
      <c r="AF865" s="918">
        <v>5.83</v>
      </c>
      <c r="AG865" s="918">
        <v>15.5</v>
      </c>
      <c r="AH865" s="918">
        <v>-11.700000000000001</v>
      </c>
      <c r="AI865" s="918">
        <v>16.03</v>
      </c>
      <c r="AJ865" s="918">
        <v>11.5</v>
      </c>
      <c r="AK865" s="918">
        <v>9.1</v>
      </c>
      <c r="AL865" s="930">
        <v>8420</v>
      </c>
      <c r="AM865" s="924">
        <v>0.3</v>
      </c>
      <c r="AN865" s="918">
        <v>0.14000000000000001</v>
      </c>
      <c r="AO865" s="804">
        <f t="shared" si="231"/>
        <v>-31.806219916985029</v>
      </c>
      <c r="AP865" s="805">
        <f t="shared" si="232"/>
        <v>8.708485965367915</v>
      </c>
      <c r="AQ865" s="938">
        <f t="shared" si="233"/>
        <v>224.00324778490011</v>
      </c>
      <c r="AR865" s="704">
        <f>INDEX(Historical!$C$7:$C$1439,MATCH(B865,Historical!$B$7:$B$1446,0))*IF(AH865="n/a",1.03,IF(AH865&lt;0,1.01,IF(AH865&gt;10,1.1,(1+AH865/100))))</f>
        <v>0.57569999999999999</v>
      </c>
      <c r="AS865" s="937">
        <f t="shared" si="234"/>
        <v>0.63327</v>
      </c>
      <c r="AT865" s="937">
        <f t="shared" si="238"/>
        <v>0.69089756999999996</v>
      </c>
      <c r="AU865" s="937">
        <f t="shared" si="238"/>
        <v>0.75376924886999996</v>
      </c>
      <c r="AV865" s="937">
        <f t="shared" si="238"/>
        <v>0.82236225051716993</v>
      </c>
      <c r="AW865" s="704">
        <f t="shared" si="235"/>
        <v>3.4759990693871696</v>
      </c>
      <c r="AX865" s="812">
        <f t="shared" si="236"/>
        <v>3.1542641283005173</v>
      </c>
      <c r="AY865" s="997">
        <v>1.24</v>
      </c>
      <c r="AZ865" s="924">
        <v>33.19</v>
      </c>
      <c r="BA865" s="924">
        <v>-11.899999999999999</v>
      </c>
      <c r="BB865" s="924">
        <v>5.41</v>
      </c>
      <c r="BC865" s="924">
        <v>2.35</v>
      </c>
      <c r="BD865" s="963"/>
      <c r="BE865" s="666">
        <v>1994</v>
      </c>
      <c r="BF865" s="948" t="e">
        <f>#VALUE!</f>
        <v>#VALUE!</v>
      </c>
      <c r="BG865" s="933">
        <v>10.8</v>
      </c>
    </row>
    <row r="866" spans="1:59" s="537" customFormat="1" x14ac:dyDescent="0.2">
      <c r="A866" s="537" t="s">
        <v>1805</v>
      </c>
      <c r="B866" s="645" t="s">
        <v>1806</v>
      </c>
      <c r="C866" s="994" t="s">
        <v>108</v>
      </c>
      <c r="D866" s="994" t="s">
        <v>4376</v>
      </c>
      <c r="E866" s="794">
        <v>8</v>
      </c>
      <c r="F866" s="526">
        <v>498</v>
      </c>
      <c r="G866" s="526" t="s">
        <v>106</v>
      </c>
      <c r="H866" s="526" t="s">
        <v>106</v>
      </c>
      <c r="I866" s="926">
        <v>20.68</v>
      </c>
      <c r="J866" s="704">
        <f t="shared" si="224"/>
        <v>3.8684719535783367</v>
      </c>
      <c r="K866" s="929">
        <v>0.2</v>
      </c>
      <c r="L866" s="641">
        <v>4</v>
      </c>
      <c r="M866" s="695">
        <f t="shared" si="225"/>
        <v>0.8</v>
      </c>
      <c r="N866" s="923" t="s">
        <v>435</v>
      </c>
      <c r="O866" s="797">
        <v>0.18</v>
      </c>
      <c r="P866" s="660">
        <v>43228</v>
      </c>
      <c r="Q866" s="660">
        <v>43243</v>
      </c>
      <c r="R866" s="695">
        <f t="shared" si="226"/>
        <v>11.111111111111121</v>
      </c>
      <c r="S866" s="761">
        <f>IF(INDEX(Historical!$D$7:$D$1439,MATCH(B866,Historical!$B$7:$B$1446,0))=0,"n/a",(INDEX(Historical!$C$7:$C$1439,MATCH(B866,Historical!$B$7:$B$1446,0))/INDEX(Historical!$D$7:$D$1439,MATCH(B866,Historical!$B$7:$B$1446,0))-1)*100)</f>
        <v>9.8591549295774517</v>
      </c>
      <c r="T866" s="761">
        <f>IF(INDEX(Historical!$F$7:$F$1432,MATCH(B866,Historical!$B$7:$B$1446,0))=0,"n/a",((INDEX(Historical!$C$7:$C$1439,MATCH(B866,Historical!$B$7:$B$1446,0))/INDEX(Historical!$F$7:$F$1432,MATCH(B866,Historical!$B$7:$B$1446,0)))^(1/3)-1)*100)</f>
        <v>7.9528977308938487</v>
      </c>
      <c r="U866" s="761">
        <f>IF(INDEX(Historical!$H$7:$H$1432,MATCH(B866,Historical!$B$7:$B$1446,0))=0,"n/a",((INDEX(Historical!$C$7:$C$1439,MATCH(B866,Historical!$B$7:$B$1446,0))/INDEX(Historical!$H$7:$H$1432,MATCH(B866,Historical!$B$7:$B$1446,0)))^(1/5)-1)*100)</f>
        <v>13.179836563100178</v>
      </c>
      <c r="V866" s="761">
        <f>IF(INDEX(Historical!$O$7:$O$1432,MATCH(B866,Historical!$B$7:$B$1446,0))=0,"n/a",((INDEX(Historical!$C$7:$C$1439,MATCH(B866,Historical!$B$7:$B$1446,0))/INDEX(Historical!$O$7:$O$1432,MATCH(B866,Historical!$B$7:$B$1446,0)))^(1/10)-1)*100)</f>
        <v>1.9979546182629093</v>
      </c>
      <c r="W866" s="762">
        <f t="shared" si="227"/>
        <v>6.5966646302302818</v>
      </c>
      <c r="X866" s="763">
        <f t="shared" si="228"/>
        <v>1.1663572179734669</v>
      </c>
      <c r="Y866" s="718"/>
      <c r="Z866" s="704">
        <f t="shared" si="229"/>
        <v>45.977011494252878</v>
      </c>
      <c r="AA866" s="937">
        <f t="shared" si="230"/>
        <v>11.885057471264368</v>
      </c>
      <c r="AB866" s="641">
        <v>12</v>
      </c>
      <c r="AC866" s="918">
        <v>1.74</v>
      </c>
      <c r="AD866" s="918" t="s">
        <v>137</v>
      </c>
      <c r="AE866" s="918">
        <v>4.18</v>
      </c>
      <c r="AF866" s="918">
        <v>1.76</v>
      </c>
      <c r="AG866" s="918">
        <v>15.5</v>
      </c>
      <c r="AH866" s="918">
        <v>11.700000000000001</v>
      </c>
      <c r="AI866" s="918">
        <v>11.110000000000001</v>
      </c>
      <c r="AJ866" s="918">
        <v>11.3</v>
      </c>
      <c r="AK866" s="918" t="s">
        <v>137</v>
      </c>
      <c r="AL866" s="930">
        <v>354.87</v>
      </c>
      <c r="AM866" s="924">
        <v>1.2</v>
      </c>
      <c r="AN866" s="918">
        <v>0.25</v>
      </c>
      <c r="AO866" s="804">
        <f t="shared" si="231"/>
        <v>5.163251045414146</v>
      </c>
      <c r="AP866" s="805">
        <f t="shared" si="232"/>
        <v>17.048308516678514</v>
      </c>
      <c r="AQ866" s="938">
        <f t="shared" si="233"/>
        <v>-3.5803128691487718</v>
      </c>
      <c r="AR866" s="704">
        <f>INDEX(Historical!$C$7:$C$1439,MATCH(B866,Historical!$B$7:$B$1446,0))*IF(AH866="n/a",1.03,IF(AH866&lt;0,1.01,IF(AH866&gt;10,1.1,(1+AH866/100))))</f>
        <v>0.8580000000000001</v>
      </c>
      <c r="AS866" s="937">
        <f t="shared" si="234"/>
        <v>0.94380000000000019</v>
      </c>
      <c r="AT866" s="937">
        <f t="shared" si="238"/>
        <v>0.97211400000000026</v>
      </c>
      <c r="AU866" s="937">
        <f t="shared" si="238"/>
        <v>1.0012774200000003</v>
      </c>
      <c r="AV866" s="937">
        <f t="shared" si="238"/>
        <v>1.0313157426000004</v>
      </c>
      <c r="AW866" s="704">
        <f t="shared" si="235"/>
        <v>4.8065071626000009</v>
      </c>
      <c r="AX866" s="812">
        <f t="shared" si="236"/>
        <v>23.242297691489366</v>
      </c>
      <c r="AY866" s="997">
        <v>0.78</v>
      </c>
      <c r="AZ866" s="924">
        <v>14.510000000000002</v>
      </c>
      <c r="BA866" s="924">
        <v>-23.27</v>
      </c>
      <c r="BB866" s="924">
        <v>-4.41</v>
      </c>
      <c r="BC866" s="924">
        <v>-8.4699999999999989</v>
      </c>
      <c r="BD866" s="963"/>
      <c r="BE866" s="666">
        <v>2011</v>
      </c>
      <c r="BF866" s="948" t="e">
        <f>#VALUE!</f>
        <v>#VALUE!</v>
      </c>
      <c r="BG866" s="933">
        <v>1.3</v>
      </c>
    </row>
    <row r="867" spans="1:59" s="537" customFormat="1" x14ac:dyDescent="0.2">
      <c r="A867" s="611" t="s">
        <v>1780</v>
      </c>
      <c r="B867" s="645" t="s">
        <v>1781</v>
      </c>
      <c r="C867" s="994" t="s">
        <v>108</v>
      </c>
      <c r="D867" s="994" t="s">
        <v>4376</v>
      </c>
      <c r="E867" s="794">
        <v>7</v>
      </c>
      <c r="F867" s="526">
        <v>672</v>
      </c>
      <c r="G867" s="526" t="s">
        <v>106</v>
      </c>
      <c r="H867" s="526" t="s">
        <v>106</v>
      </c>
      <c r="I867" s="926">
        <v>405</v>
      </c>
      <c r="J867" s="704">
        <f t="shared" si="224"/>
        <v>1.728395061728395</v>
      </c>
      <c r="K867" s="929">
        <v>1.75</v>
      </c>
      <c r="L867" s="641">
        <v>4</v>
      </c>
      <c r="M867" s="695">
        <f t="shared" si="225"/>
        <v>7</v>
      </c>
      <c r="N867" s="923" t="s">
        <v>595</v>
      </c>
      <c r="O867" s="797">
        <v>1.1499999999999999</v>
      </c>
      <c r="P867" s="917">
        <v>43532</v>
      </c>
      <c r="Q867" s="917">
        <v>43539</v>
      </c>
      <c r="R867" s="695">
        <f t="shared" si="226"/>
        <v>52.173913043478272</v>
      </c>
      <c r="S867" s="761">
        <f>IF(INDEX(Historical!$D$7:$D$1439,MATCH(B867,Historical!$B$7:$B$1446,0))=0,"n/a",(INDEX(Historical!$C$7:$C$1439,MATCH(B867,Historical!$B$7:$B$1446,0))/INDEX(Historical!$D$7:$D$1439,MATCH(B867,Historical!$B$7:$B$1446,0))-1)*100)</f>
        <v>36.904761904761905</v>
      </c>
      <c r="T867" s="761">
        <f>IF(INDEX(Historical!$F$7:$F$1432,MATCH(B867,Historical!$B$7:$B$1446,0))=0,"n/a",((INDEX(Historical!$C$7:$C$1439,MATCH(B867,Historical!$B$7:$B$1446,0))/INDEX(Historical!$F$7:$F$1432,MATCH(B867,Historical!$B$7:$B$1446,0)))^(1/3)-1)*100)</f>
        <v>19.141475937296182</v>
      </c>
      <c r="U867" s="761">
        <f>IF(INDEX(Historical!$H$7:$H$1432,MATCH(B867,Historical!$B$7:$B$1446,0))=0,"n/a",((INDEX(Historical!$C$7:$C$1439,MATCH(B867,Historical!$B$7:$B$1446,0))/INDEX(Historical!$H$7:$H$1432,MATCH(B867,Historical!$B$7:$B$1446,0)))^(1/5)-1)*100)</f>
        <v>23.517237451927929</v>
      </c>
      <c r="V867" s="761" t="str">
        <f>IF(INDEX(Historical!$O$7:$O$1432,MATCH(B867,Historical!$B$7:$B$1446,0))=0,"n/a",((INDEX(Historical!$C$7:$C$1439,MATCH(B867,Historical!$B$7:$B$1446,0))/INDEX(Historical!$O$7:$O$1432,MATCH(B867,Historical!$B$7:$B$1446,0)))^(1/10)-1)*100)</f>
        <v>n/a</v>
      </c>
      <c r="W867" s="762" t="str">
        <f t="shared" si="227"/>
        <v>n/a</v>
      </c>
      <c r="X867" s="763" t="str">
        <f t="shared" si="228"/>
        <v>n/a</v>
      </c>
      <c r="Y867" s="928"/>
      <c r="Z867" s="704" t="str">
        <f t="shared" si="229"/>
        <v>n/a</v>
      </c>
      <c r="AA867" s="937" t="str">
        <f t="shared" si="230"/>
        <v>n/a</v>
      </c>
      <c r="AB867" s="641">
        <v>12</v>
      </c>
      <c r="AC867" s="918" t="s">
        <v>137</v>
      </c>
      <c r="AD867" s="918" t="s">
        <v>137</v>
      </c>
      <c r="AE867" s="918" t="s">
        <v>137</v>
      </c>
      <c r="AF867" s="918" t="s">
        <v>137</v>
      </c>
      <c r="AG867" s="918" t="s">
        <v>137</v>
      </c>
      <c r="AH867" s="918" t="s">
        <v>137</v>
      </c>
      <c r="AI867" s="918" t="s">
        <v>137</v>
      </c>
      <c r="AJ867" s="918" t="s">
        <v>137</v>
      </c>
      <c r="AK867" s="918" t="s">
        <v>137</v>
      </c>
      <c r="AL867" s="930" t="s">
        <v>137</v>
      </c>
      <c r="AM867" s="924" t="s">
        <v>137</v>
      </c>
      <c r="AN867" s="918" t="s">
        <v>137</v>
      </c>
      <c r="AO867" s="804" t="str">
        <f t="shared" si="231"/>
        <v>n/a</v>
      </c>
      <c r="AP867" s="805">
        <f t="shared" si="232"/>
        <v>25.245632513656325</v>
      </c>
      <c r="AQ867" s="938" t="str">
        <f t="shared" si="233"/>
        <v>n/a</v>
      </c>
      <c r="AR867" s="704">
        <f>INDEX(Historical!$C$7:$C$1439,MATCH(B867,Historical!$B$7:$B$1446,0))*IF(AH867="n/a",1.03,IF(AH867&lt;0,1.01,IF(AH867&gt;10,1.1,(1+AH867/100))))</f>
        <v>4.7379999999999995</v>
      </c>
      <c r="AS867" s="937">
        <f t="shared" si="234"/>
        <v>4.8801399999999999</v>
      </c>
      <c r="AT867" s="937">
        <f t="shared" ref="AT867:AV881" si="239">IF($AK867="n/a",1.03*AS867,IF($AK867&lt;0,1.01*AS867,IF($AK867&gt;10,1.1*AS867,(1+$AK867/100)*AS867)))</f>
        <v>5.0265442</v>
      </c>
      <c r="AU867" s="937">
        <f t="shared" si="239"/>
        <v>5.1773405260000001</v>
      </c>
      <c r="AV867" s="937">
        <f t="shared" si="239"/>
        <v>5.3326607417799998</v>
      </c>
      <c r="AW867" s="704">
        <f t="shared" si="235"/>
        <v>25.154685467780002</v>
      </c>
      <c r="AX867" s="812">
        <f t="shared" si="236"/>
        <v>6.2110334488345682</v>
      </c>
      <c r="AY867" s="997" t="s">
        <v>137</v>
      </c>
      <c r="AZ867" s="924" t="s">
        <v>137</v>
      </c>
      <c r="BA867" s="924" t="s">
        <v>137</v>
      </c>
      <c r="BB867" s="924" t="s">
        <v>137</v>
      </c>
      <c r="BC867" s="924" t="s">
        <v>137</v>
      </c>
      <c r="BD867" s="963" t="s">
        <v>4301</v>
      </c>
      <c r="BE867" s="666">
        <v>2013</v>
      </c>
      <c r="BF867" s="948" t="e">
        <f>#VALUE!</f>
        <v>#VALUE!</v>
      </c>
      <c r="BG867" s="933" t="s">
        <v>137</v>
      </c>
    </row>
    <row r="868" spans="1:59" s="537" customFormat="1" x14ac:dyDescent="0.2">
      <c r="A868" s="611" t="s">
        <v>3941</v>
      </c>
      <c r="B868" s="645" t="s">
        <v>3942</v>
      </c>
      <c r="C868" s="994" t="s">
        <v>108</v>
      </c>
      <c r="D868" s="994" t="s">
        <v>4376</v>
      </c>
      <c r="E868" s="794">
        <v>6</v>
      </c>
      <c r="F868" s="526">
        <v>769</v>
      </c>
      <c r="G868" s="526" t="s">
        <v>106</v>
      </c>
      <c r="H868" s="526" t="s">
        <v>106</v>
      </c>
      <c r="I868" s="926">
        <v>67.33</v>
      </c>
      <c r="J868" s="704">
        <f t="shared" si="224"/>
        <v>1.485222040695084</v>
      </c>
      <c r="K868" s="929">
        <v>0.25</v>
      </c>
      <c r="L868" s="641">
        <v>4</v>
      </c>
      <c r="M868" s="695">
        <f t="shared" si="225"/>
        <v>1</v>
      </c>
      <c r="N868" s="923" t="s">
        <v>443</v>
      </c>
      <c r="O868" s="797">
        <v>0.19</v>
      </c>
      <c r="P868" s="917">
        <v>43502</v>
      </c>
      <c r="Q868" s="917">
        <v>43517</v>
      </c>
      <c r="R868" s="695">
        <f t="shared" si="226"/>
        <v>31.578947368421051</v>
      </c>
      <c r="S868" s="761">
        <f>IF(INDEX(Historical!$D$7:$D$1439,MATCH(B868,Historical!$B$7:$B$1446,0))=0,"n/a",(INDEX(Historical!$C$7:$C$1439,MATCH(B868,Historical!$B$7:$B$1446,0))/INDEX(Historical!$D$7:$D$1439,MATCH(B868,Historical!$B$7:$B$1446,0))-1)*100)</f>
        <v>35.714285714285701</v>
      </c>
      <c r="T868" s="761">
        <f>IF(INDEX(Historical!$F$7:$F$1432,MATCH(B868,Historical!$B$7:$B$1446,0))=0,"n/a",((INDEX(Historical!$C$7:$C$1439,MATCH(B868,Historical!$B$7:$B$1446,0))/INDEX(Historical!$F$7:$F$1432,MATCH(B868,Historical!$B$7:$B$1446,0)))^(1/3)-1)*100)</f>
        <v>19.983162620797668</v>
      </c>
      <c r="U868" s="761">
        <f>IF(INDEX(Historical!$H$7:$H$1432,MATCH(B868,Historical!$B$7:$B$1446,0))=0,"n/a",((INDEX(Historical!$C$7:$C$1439,MATCH(B868,Historical!$B$7:$B$1446,0))/INDEX(Historical!$H$7:$H$1432,MATCH(B868,Historical!$B$7:$B$1446,0)))^(1/5)-1)*100)</f>
        <v>33.385376024181127</v>
      </c>
      <c r="V868" s="761">
        <f>IF(INDEX(Historical!$O$7:$O$1432,MATCH(B868,Historical!$B$7:$B$1446,0))=0,"n/a",((INDEX(Historical!$C$7:$C$1439,MATCH(B868,Historical!$B$7:$B$1446,0))/INDEX(Historical!$O$7:$O$1432,MATCH(B868,Historical!$B$7:$B$1446,0)))^(1/10)-1)*100)</f>
        <v>7.7583937488473254</v>
      </c>
      <c r="W868" s="762">
        <f t="shared" si="227"/>
        <v>4.303129888082986</v>
      </c>
      <c r="X868" s="763">
        <f t="shared" si="228"/>
        <v>2.0481825781706213</v>
      </c>
      <c r="Y868" s="718"/>
      <c r="Z868" s="704">
        <f t="shared" si="229"/>
        <v>17.094017094017094</v>
      </c>
      <c r="AA868" s="937">
        <f t="shared" si="230"/>
        <v>11.509401709401709</v>
      </c>
      <c r="AB868" s="641">
        <v>12</v>
      </c>
      <c r="AC868" s="918">
        <v>5.85</v>
      </c>
      <c r="AD868" s="918">
        <v>1.1499999999999999</v>
      </c>
      <c r="AE868" s="918">
        <v>3.41</v>
      </c>
      <c r="AF868" s="918">
        <v>1.21</v>
      </c>
      <c r="AG868" s="918">
        <v>11.1</v>
      </c>
      <c r="AH868" s="918">
        <v>36.700000000000003</v>
      </c>
      <c r="AI868" s="918">
        <v>7.42</v>
      </c>
      <c r="AJ868" s="918">
        <v>16.3</v>
      </c>
      <c r="AK868" s="918">
        <v>10</v>
      </c>
      <c r="AL868" s="930">
        <v>4000</v>
      </c>
      <c r="AM868" s="924">
        <v>1.2</v>
      </c>
      <c r="AN868" s="918">
        <v>0.25</v>
      </c>
      <c r="AO868" s="804">
        <f t="shared" si="231"/>
        <v>23.361196355474505</v>
      </c>
      <c r="AP868" s="805">
        <f t="shared" si="232"/>
        <v>34.870598064876212</v>
      </c>
      <c r="AQ868" s="938">
        <f t="shared" si="233"/>
        <v>-21.326621562095049</v>
      </c>
      <c r="AR868" s="704">
        <f>INDEX(Historical!$C$7:$C$1439,MATCH(B868,Historical!$B$7:$B$1446,0))*IF(AH868="n/a",1.03,IF(AH868&lt;0,1.01,IF(AH868&gt;10,1.1,(1+AH868/100))))</f>
        <v>0.83600000000000008</v>
      </c>
      <c r="AS868" s="937">
        <f t="shared" si="234"/>
        <v>0.89803120000000014</v>
      </c>
      <c r="AT868" s="937">
        <f t="shared" si="239"/>
        <v>0.98783432000000027</v>
      </c>
      <c r="AU868" s="937">
        <f t="shared" si="239"/>
        <v>1.0866177520000004</v>
      </c>
      <c r="AV868" s="937">
        <f t="shared" si="239"/>
        <v>1.1952795272000005</v>
      </c>
      <c r="AW868" s="704">
        <f t="shared" si="235"/>
        <v>5.0037627992000013</v>
      </c>
      <c r="AX868" s="812">
        <f t="shared" si="236"/>
        <v>7.4316987957819709</v>
      </c>
      <c r="AY868" s="997">
        <v>0.91</v>
      </c>
      <c r="AZ868" s="924">
        <v>9.43</v>
      </c>
      <c r="BA868" s="924">
        <v>-32.64</v>
      </c>
      <c r="BB868" s="924">
        <v>-6.36</v>
      </c>
      <c r="BC868" s="924">
        <v>-15.7</v>
      </c>
      <c r="BD868" s="963"/>
      <c r="BE868" s="666">
        <v>2014</v>
      </c>
      <c r="BF868" s="948" t="e">
        <f>#VALUE!</f>
        <v>#VALUE!</v>
      </c>
      <c r="BG868" s="933">
        <v>1.0999999999999999</v>
      </c>
    </row>
    <row r="869" spans="1:59" s="537" customFormat="1" x14ac:dyDescent="0.2">
      <c r="A869" s="611" t="s">
        <v>132</v>
      </c>
      <c r="B869" s="645" t="s">
        <v>133</v>
      </c>
      <c r="C869" s="994" t="s">
        <v>131</v>
      </c>
      <c r="D869" s="994" t="s">
        <v>4378</v>
      </c>
      <c r="E869" s="794">
        <v>26</v>
      </c>
      <c r="F869" s="526">
        <v>108</v>
      </c>
      <c r="G869" s="526" t="s">
        <v>37</v>
      </c>
      <c r="H869" s="526" t="s">
        <v>37</v>
      </c>
      <c r="I869" s="918">
        <v>36.44</v>
      </c>
      <c r="J869" s="704">
        <f t="shared" si="224"/>
        <v>2.4039517014270033</v>
      </c>
      <c r="K869" s="935">
        <v>0.219</v>
      </c>
      <c r="L869" s="641">
        <v>4</v>
      </c>
      <c r="M869" s="695">
        <f t="shared" si="225"/>
        <v>0.876</v>
      </c>
      <c r="N869" s="923" t="s">
        <v>119</v>
      </c>
      <c r="O869" s="798">
        <v>0.20469999999999999</v>
      </c>
      <c r="P869" s="917">
        <v>43328</v>
      </c>
      <c r="Q869" s="917">
        <v>43344</v>
      </c>
      <c r="R869" s="695">
        <f t="shared" si="226"/>
        <v>6.9858329262335168</v>
      </c>
      <c r="S869" s="761">
        <f>IF(INDEX(Historical!$D$7:$D$1439,MATCH(B869,Historical!$B$7:$B$1446,0))=0,"n/a",(INDEX(Historical!$C$7:$C$1439,MATCH(B869,Historical!$B$7:$B$1446,0))/INDEX(Historical!$D$7:$D$1439,MATCH(B869,Historical!$B$7:$B$1446,0))-1)*100)</f>
        <v>7.0707070707070718</v>
      </c>
      <c r="T869" s="761">
        <f>IF(INDEX(Historical!$F$7:$F$1432,MATCH(B869,Historical!$B$7:$B$1446,0))=0,"n/a",((INDEX(Historical!$C$7:$C$1439,MATCH(B869,Historical!$B$7:$B$1446,0))/INDEX(Historical!$F$7:$F$1432,MATCH(B869,Historical!$B$7:$B$1446,0)))^(1/3)-1)*100)</f>
        <v>7.3224501206020642</v>
      </c>
      <c r="U869" s="761">
        <f>IF(INDEX(Historical!$H$7:$H$1432,MATCH(B869,Historical!$B$7:$B$1446,0))=0,"n/a",((INDEX(Historical!$C$7:$C$1439,MATCH(B869,Historical!$B$7:$B$1446,0))/INDEX(Historical!$H$7:$H$1432,MATCH(B869,Historical!$B$7:$B$1446,0)))^(1/5)-1)*100)</f>
        <v>7.7448698857029541</v>
      </c>
      <c r="V869" s="761">
        <f>IF(INDEX(Historical!$O$7:$O$1432,MATCH(B869,Historical!$B$7:$B$1446,0))=0,"n/a",((INDEX(Historical!$C$7:$C$1439,MATCH(B869,Historical!$B$7:$B$1446,0))/INDEX(Historical!$O$7:$O$1432,MATCH(B869,Historical!$B$7:$B$1446,0)))^(1/10)-1)*100)</f>
        <v>7.5904115885967904</v>
      </c>
      <c r="W869" s="762">
        <f t="shared" si="227"/>
        <v>1.020349133285237</v>
      </c>
      <c r="X869" s="763" t="str">
        <f t="shared" si="228"/>
        <v>n/a</v>
      </c>
      <c r="Y869" s="718"/>
      <c r="Z869" s="704">
        <f t="shared" si="229"/>
        <v>81.1111111111111</v>
      </c>
      <c r="AA869" s="937">
        <f t="shared" si="230"/>
        <v>33.740740740740733</v>
      </c>
      <c r="AB869" s="641">
        <v>12</v>
      </c>
      <c r="AC869" s="918">
        <v>1.08</v>
      </c>
      <c r="AD869" s="918">
        <v>6.78</v>
      </c>
      <c r="AE869" s="918">
        <v>7.74</v>
      </c>
      <c r="AF869" s="918">
        <v>3.23</v>
      </c>
      <c r="AG869" s="918">
        <v>9.6</v>
      </c>
      <c r="AH869" s="918">
        <v>-21.2</v>
      </c>
      <c r="AI869" s="918">
        <v>6.5600000000000005</v>
      </c>
      <c r="AJ869" s="918">
        <v>-1.3</v>
      </c>
      <c r="AK869" s="918">
        <v>5</v>
      </c>
      <c r="AL869" s="930">
        <v>6490</v>
      </c>
      <c r="AM869" s="924">
        <v>0.3</v>
      </c>
      <c r="AN869" s="918">
        <v>1.27</v>
      </c>
      <c r="AO869" s="804">
        <f t="shared" si="231"/>
        <v>-23.591919153610775</v>
      </c>
      <c r="AP869" s="805">
        <f t="shared" si="232"/>
        <v>10.148821587129957</v>
      </c>
      <c r="AQ869" s="938">
        <f t="shared" si="233"/>
        <v>120.08341104892493</v>
      </c>
      <c r="AR869" s="704">
        <f>INDEX(Historical!$C$7:$C$1439,MATCH(B869,Historical!$B$7:$B$1446,0))*IF(AH869="n/a",1.03,IF(AH869&lt;0,1.01,IF(AH869&gt;10,1.1,(1+AH869/100))))</f>
        <v>0.85648000000000002</v>
      </c>
      <c r="AS869" s="937">
        <f t="shared" si="234"/>
        <v>0.91266508800000012</v>
      </c>
      <c r="AT869" s="937">
        <f t="shared" si="239"/>
        <v>0.95829834240000022</v>
      </c>
      <c r="AU869" s="937">
        <f t="shared" si="239"/>
        <v>1.0062132595200002</v>
      </c>
      <c r="AV869" s="937">
        <f t="shared" si="239"/>
        <v>1.0565239224960001</v>
      </c>
      <c r="AW869" s="704">
        <f t="shared" si="235"/>
        <v>4.790180612416</v>
      </c>
      <c r="AX869" s="812">
        <f t="shared" si="236"/>
        <v>13.145391362283206</v>
      </c>
      <c r="AY869" s="997">
        <v>0.45</v>
      </c>
      <c r="AZ869" s="924">
        <v>13.56</v>
      </c>
      <c r="BA869" s="924">
        <v>-4.71</v>
      </c>
      <c r="BB869" s="924">
        <v>2.41</v>
      </c>
      <c r="BC869" s="924">
        <v>2.52</v>
      </c>
      <c r="BD869" s="963"/>
      <c r="BE869" s="666">
        <v>1993</v>
      </c>
      <c r="BF869" s="948" t="e">
        <f>#VALUE!</f>
        <v>#VALUE!</v>
      </c>
      <c r="BG869" s="933">
        <v>2.9000000000000004</v>
      </c>
    </row>
    <row r="870" spans="1:59" s="537" customFormat="1" x14ac:dyDescent="0.2">
      <c r="A870" s="611" t="s">
        <v>1791</v>
      </c>
      <c r="B870" s="645" t="s">
        <v>1792</v>
      </c>
      <c r="C870" s="994" t="s">
        <v>112</v>
      </c>
      <c r="D870" s="994" t="s">
        <v>213</v>
      </c>
      <c r="E870" s="794">
        <v>6</v>
      </c>
      <c r="F870" s="526">
        <v>724</v>
      </c>
      <c r="G870" s="526" t="s">
        <v>106</v>
      </c>
      <c r="H870" s="526" t="s">
        <v>106</v>
      </c>
      <c r="I870" s="926">
        <v>80.819999999999993</v>
      </c>
      <c r="J870" s="704">
        <f t="shared" si="224"/>
        <v>1.0393466963622866</v>
      </c>
      <c r="K870" s="929">
        <v>0.21</v>
      </c>
      <c r="L870" s="641">
        <v>4</v>
      </c>
      <c r="M870" s="695">
        <f t="shared" si="225"/>
        <v>0.84</v>
      </c>
      <c r="N870" s="923" t="s">
        <v>595</v>
      </c>
      <c r="O870" s="797">
        <v>0.19</v>
      </c>
      <c r="P870" s="660">
        <v>43251</v>
      </c>
      <c r="Q870" s="660">
        <v>43266</v>
      </c>
      <c r="R870" s="695">
        <f t="shared" si="226"/>
        <v>10.52631578947368</v>
      </c>
      <c r="S870" s="761">
        <f>IF(INDEX(Historical!$D$7:$D$1439,MATCH(B870,Historical!$B$7:$B$1446,0))=0,"n/a",(INDEX(Historical!$C$7:$C$1439,MATCH(B870,Historical!$B$7:$B$1446,0))/INDEX(Historical!$D$7:$D$1439,MATCH(B870,Historical!$B$7:$B$1446,0))-1)*100)</f>
        <v>9.3333333333333268</v>
      </c>
      <c r="T870" s="761">
        <f>IF(INDEX(Historical!$F$7:$F$1432,MATCH(B870,Historical!$B$7:$B$1446,0))=0,"n/a",((INDEX(Historical!$C$7:$C$1439,MATCH(B870,Historical!$B$7:$B$1446,0))/INDEX(Historical!$F$7:$F$1432,MATCH(B870,Historical!$B$7:$B$1446,0)))^(1/3)-1)*100)</f>
        <v>7.5036737139838161</v>
      </c>
      <c r="U870" s="761">
        <f>IF(INDEX(Historical!$H$7:$H$1432,MATCH(B870,Historical!$B$7:$B$1446,0))=0,"n/a",((INDEX(Historical!$C$7:$C$1439,MATCH(B870,Historical!$B$7:$B$1446,0))/INDEX(Historical!$H$7:$H$1432,MATCH(B870,Historical!$B$7:$B$1446,0)))^(1/5)-1)*100)</f>
        <v>10.399922776586902</v>
      </c>
      <c r="V870" s="761">
        <f>IF(INDEX(Historical!$O$7:$O$1432,MATCH(B870,Historical!$B$7:$B$1446,0))=0,"n/a",((INDEX(Historical!$C$7:$C$1439,MATCH(B870,Historical!$B$7:$B$1446,0))/INDEX(Historical!$O$7:$O$1432,MATCH(B870,Historical!$B$7:$B$1446,0)))^(1/10)-1)*100)</f>
        <v>6.4231520106765583</v>
      </c>
      <c r="W870" s="762">
        <f t="shared" si="227"/>
        <v>1.6191307257402843</v>
      </c>
      <c r="X870" s="763">
        <f t="shared" si="228"/>
        <v>0.64197054176462354</v>
      </c>
      <c r="Y870" s="728"/>
      <c r="Z870" s="704">
        <f t="shared" si="229"/>
        <v>23.204419889502763</v>
      </c>
      <c r="AA870" s="937">
        <f t="shared" si="230"/>
        <v>22.325966850828728</v>
      </c>
      <c r="AB870" s="641">
        <v>12</v>
      </c>
      <c r="AC870" s="918">
        <v>3.62</v>
      </c>
      <c r="AD870" s="918">
        <v>2.79</v>
      </c>
      <c r="AE870" s="918">
        <v>1.85</v>
      </c>
      <c r="AF870" s="918">
        <v>3.11</v>
      </c>
      <c r="AG870" s="918">
        <v>14.7</v>
      </c>
      <c r="AH870" s="918">
        <v>26.900000000000002</v>
      </c>
      <c r="AI870" s="918">
        <v>7.3999999999999995</v>
      </c>
      <c r="AJ870" s="918">
        <v>16.2</v>
      </c>
      <c r="AK870" s="918">
        <v>8</v>
      </c>
      <c r="AL870" s="930">
        <v>2890</v>
      </c>
      <c r="AM870" s="924">
        <v>1</v>
      </c>
      <c r="AN870" s="918">
        <v>0.4</v>
      </c>
      <c r="AO870" s="804">
        <f t="shared" si="231"/>
        <v>-10.886697377879539</v>
      </c>
      <c r="AP870" s="805">
        <f t="shared" si="232"/>
        <v>11.439269472949189</v>
      </c>
      <c r="AQ870" s="938">
        <f t="shared" si="233"/>
        <v>75.668572925871274</v>
      </c>
      <c r="AR870" s="704">
        <f>INDEX(Historical!$C$7:$C$1439,MATCH(B870,Historical!$B$7:$B$1446,0))*IF(AH870="n/a",1.03,IF(AH870&lt;0,1.01,IF(AH870&gt;10,1.1,(1+AH870/100))))</f>
        <v>0.90200000000000002</v>
      </c>
      <c r="AS870" s="937">
        <f t="shared" si="234"/>
        <v>0.96874800000000005</v>
      </c>
      <c r="AT870" s="937">
        <f t="shared" si="239"/>
        <v>1.0462478400000002</v>
      </c>
      <c r="AU870" s="937">
        <f t="shared" si="239"/>
        <v>1.1299476672000002</v>
      </c>
      <c r="AV870" s="937">
        <f t="shared" si="239"/>
        <v>1.2203434805760003</v>
      </c>
      <c r="AW870" s="704">
        <f t="shared" si="235"/>
        <v>5.267286987776</v>
      </c>
      <c r="AX870" s="812">
        <f t="shared" si="236"/>
        <v>6.5173063446869586</v>
      </c>
      <c r="AY870" s="997">
        <v>1.2</v>
      </c>
      <c r="AZ870" s="924">
        <v>32.129999999999995</v>
      </c>
      <c r="BA870" s="924">
        <v>-13.420000000000002</v>
      </c>
      <c r="BB870" s="924">
        <v>4.01</v>
      </c>
      <c r="BC870" s="924">
        <v>4.8500000000000005</v>
      </c>
      <c r="BD870" s="963"/>
      <c r="BE870" s="666">
        <v>2013</v>
      </c>
      <c r="BF870" s="948" t="e">
        <f>#VALUE!</f>
        <v>#VALUE!</v>
      </c>
      <c r="BG870" s="933">
        <v>7.7</v>
      </c>
    </row>
    <row r="871" spans="1:59" s="537" customFormat="1" x14ac:dyDescent="0.2">
      <c r="A871" s="157" t="s">
        <v>4049</v>
      </c>
      <c r="B871" s="907" t="s">
        <v>4050</v>
      </c>
      <c r="C871" s="994" t="s">
        <v>112</v>
      </c>
      <c r="D871" s="994" t="s">
        <v>213</v>
      </c>
      <c r="E871" s="794">
        <v>5</v>
      </c>
      <c r="F871" s="526">
        <v>862</v>
      </c>
      <c r="G871" s="526" t="s">
        <v>106</v>
      </c>
      <c r="H871" s="526" t="s">
        <v>106</v>
      </c>
      <c r="I871" s="926">
        <v>94.89</v>
      </c>
      <c r="J871" s="704">
        <f t="shared" si="224"/>
        <v>0.68500368848139948</v>
      </c>
      <c r="K871" s="929">
        <v>0.16250000000000001</v>
      </c>
      <c r="L871" s="641">
        <v>4</v>
      </c>
      <c r="M871" s="695">
        <f t="shared" si="225"/>
        <v>0.65</v>
      </c>
      <c r="N871" s="923" t="s">
        <v>4469</v>
      </c>
      <c r="O871" s="797">
        <v>0.14249999999999999</v>
      </c>
      <c r="P871" s="917">
        <v>43511</v>
      </c>
      <c r="Q871" s="917">
        <v>43529</v>
      </c>
      <c r="R871" s="695">
        <f t="shared" si="226"/>
        <v>14.035087719298259</v>
      </c>
      <c r="S871" s="761">
        <f>IF(INDEX(Historical!$D$7:$D$1439,MATCH(B871,Historical!$B$7:$B$1446,0))=0,"n/a",(INDEX(Historical!$C$7:$C$1439,MATCH(B871,Historical!$B$7:$B$1446,0))/INDEX(Historical!$D$7:$D$1439,MATCH(B871,Historical!$B$7:$B$1446,0))-1)*100)</f>
        <v>13.999999999999989</v>
      </c>
      <c r="T871" s="761">
        <f>IF(INDEX(Historical!$F$7:$F$1432,MATCH(B871,Historical!$B$7:$B$1446,0))=0,"n/a",((INDEX(Historical!$C$7:$C$1439,MATCH(B871,Historical!$B$7:$B$1446,0))/INDEX(Historical!$F$7:$F$1432,MATCH(B871,Historical!$B$7:$B$1446,0)))^(1/3)-1)*100)</f>
        <v>12.530855733856594</v>
      </c>
      <c r="U871" s="761">
        <f>IF(INDEX(Historical!$H$7:$H$1432,MATCH(B871,Historical!$B$7:$B$1446,0))=0,"n/a",((INDEX(Historical!$C$7:$C$1439,MATCH(B871,Historical!$B$7:$B$1446,0))/INDEX(Historical!$H$7:$H$1432,MATCH(B871,Historical!$B$7:$B$1446,0)))^(1/5)-1)*100)</f>
        <v>12.239306718204613</v>
      </c>
      <c r="V871" s="761">
        <f>IF(INDEX(Historical!$O$7:$O$1432,MATCH(B871,Historical!$B$7:$B$1446,0))=0,"n/a",((INDEX(Historical!$C$7:$C$1439,MATCH(B871,Historical!$B$7:$B$1446,0))/INDEX(Historical!$O$7:$O$1432,MATCH(B871,Historical!$B$7:$B$1446,0)))^(1/10)-1)*100)</f>
        <v>10.500834061722086</v>
      </c>
      <c r="W871" s="762">
        <f t="shared" si="227"/>
        <v>1.1655556736030763</v>
      </c>
      <c r="X871" s="763">
        <f t="shared" si="228"/>
        <v>1.6539603673249479</v>
      </c>
      <c r="Y871" s="928"/>
      <c r="Z871" s="704">
        <f t="shared" si="229"/>
        <v>20.061728395061728</v>
      </c>
      <c r="AA871" s="937">
        <f t="shared" si="230"/>
        <v>29.287037037037035</v>
      </c>
      <c r="AB871" s="641">
        <v>9</v>
      </c>
      <c r="AC871" s="918">
        <v>3.24</v>
      </c>
      <c r="AD871" s="918">
        <v>1.93</v>
      </c>
      <c r="AE871" s="918">
        <v>2.4500000000000002</v>
      </c>
      <c r="AF871" s="918">
        <v>3.6</v>
      </c>
      <c r="AG871" s="918">
        <v>13.900000000000002</v>
      </c>
      <c r="AH871" s="918">
        <v>-5.2</v>
      </c>
      <c r="AI871" s="918">
        <v>13.4</v>
      </c>
      <c r="AJ871" s="918">
        <v>7.3999999999999995</v>
      </c>
      <c r="AK871" s="918">
        <v>15.15</v>
      </c>
      <c r="AL871" s="930">
        <v>6150</v>
      </c>
      <c r="AM871" s="924">
        <v>0.5</v>
      </c>
      <c r="AN871" s="918">
        <v>0.73</v>
      </c>
      <c r="AO871" s="804">
        <f t="shared" si="231"/>
        <v>-16.36272663035102</v>
      </c>
      <c r="AP871" s="805">
        <f t="shared" si="232"/>
        <v>12.924310406686013</v>
      </c>
      <c r="AQ871" s="938">
        <f t="shared" si="233"/>
        <v>116.46999621023522</v>
      </c>
      <c r="AR871" s="704">
        <f>INDEX(Historical!$C$7:$C$1439,MATCH(B871,Historical!$B$7:$B$1446,0))*IF(AH871="n/a",1.03,IF(AH871&lt;0,1.01,IF(AH871&gt;10,1.1,(1+AH871/100))))</f>
        <v>0.57569999999999999</v>
      </c>
      <c r="AS871" s="937">
        <f t="shared" si="234"/>
        <v>0.63327</v>
      </c>
      <c r="AT871" s="937">
        <f t="shared" si="239"/>
        <v>0.69659700000000002</v>
      </c>
      <c r="AU871" s="937">
        <f t="shared" si="239"/>
        <v>0.76625670000000012</v>
      </c>
      <c r="AV871" s="937">
        <f t="shared" si="239"/>
        <v>0.84288237000000021</v>
      </c>
      <c r="AW871" s="704">
        <f t="shared" si="235"/>
        <v>3.5147060700000003</v>
      </c>
      <c r="AX871" s="812">
        <f t="shared" si="236"/>
        <v>3.7039794182737911</v>
      </c>
      <c r="AY871" s="997">
        <v>1.45</v>
      </c>
      <c r="AZ871" s="924">
        <v>38.729999999999997</v>
      </c>
      <c r="BA871" s="924">
        <v>-2.81</v>
      </c>
      <c r="BB871" s="924">
        <v>4.21</v>
      </c>
      <c r="BC871" s="924">
        <v>16.37</v>
      </c>
      <c r="BD871" s="963"/>
      <c r="BE871" s="666">
        <v>2015</v>
      </c>
      <c r="BF871" s="948" t="e">
        <f>#VALUE!</f>
        <v>#VALUE!</v>
      </c>
      <c r="BG871" s="933">
        <v>5.8999999999999995</v>
      </c>
    </row>
    <row r="872" spans="1:59" s="537" customFormat="1" x14ac:dyDescent="0.2">
      <c r="A872" s="537" t="s">
        <v>1813</v>
      </c>
      <c r="B872" s="645" t="s">
        <v>1814</v>
      </c>
      <c r="C872" s="994" t="s">
        <v>4356</v>
      </c>
      <c r="D872" s="994" t="s">
        <v>4357</v>
      </c>
      <c r="E872" s="794">
        <v>8</v>
      </c>
      <c r="F872" s="526">
        <v>530</v>
      </c>
      <c r="G872" s="526" t="s">
        <v>37</v>
      </c>
      <c r="H872" s="526" t="s">
        <v>115</v>
      </c>
      <c r="I872" s="926">
        <v>26.34</v>
      </c>
      <c r="J872" s="704">
        <f t="shared" si="224"/>
        <v>5.1632498101746398</v>
      </c>
      <c r="K872" s="929">
        <v>0.34</v>
      </c>
      <c r="L872" s="641">
        <v>4</v>
      </c>
      <c r="M872" s="695">
        <f t="shared" si="225"/>
        <v>1.36</v>
      </c>
      <c r="N872" s="923" t="s">
        <v>149</v>
      </c>
      <c r="O872" s="797">
        <v>0.32</v>
      </c>
      <c r="P872" s="917">
        <v>43356</v>
      </c>
      <c r="Q872" s="917">
        <v>43371</v>
      </c>
      <c r="R872" s="695">
        <f t="shared" si="226"/>
        <v>6.2500000000000053</v>
      </c>
      <c r="S872" s="761">
        <f>IF(INDEX(Historical!$D$7:$D$1439,MATCH(B872,Historical!$B$7:$B$1446,0))=0,"n/a",(INDEX(Historical!$C$7:$C$1439,MATCH(B872,Historical!$B$7:$B$1446,0))/INDEX(Historical!$D$7:$D$1439,MATCH(B872,Historical!$B$7:$B$1446,0))-1)*100)</f>
        <v>5.600000000000005</v>
      </c>
      <c r="T872" s="761">
        <f>IF(INDEX(Historical!$F$7:$F$1432,MATCH(B872,Historical!$B$7:$B$1446,0))=0,"n/a",((INDEX(Historical!$C$7:$C$1439,MATCH(B872,Historical!$B$7:$B$1446,0))/INDEX(Historical!$F$7:$F$1432,MATCH(B872,Historical!$B$7:$B$1446,0)))^(1/3)-1)*100)</f>
        <v>3.228011545636722</v>
      </c>
      <c r="U872" s="761">
        <f>IF(INDEX(Historical!$H$7:$H$1432,MATCH(B872,Historical!$B$7:$B$1446,0))=0,"n/a",((INDEX(Historical!$C$7:$C$1439,MATCH(B872,Historical!$B$7:$B$1446,0))/INDEX(Historical!$H$7:$H$1432,MATCH(B872,Historical!$B$7:$B$1446,0)))^(1/5)-1)*100)</f>
        <v>10.25994778190622</v>
      </c>
      <c r="V872" s="761">
        <f>IF(INDEX(Historical!$O$7:$O$1432,MATCH(B872,Historical!$B$7:$B$1446,0))=0,"n/a",((INDEX(Historical!$C$7:$C$1439,MATCH(B872,Historical!$B$7:$B$1446,0))/INDEX(Historical!$O$7:$O$1432,MATCH(B872,Historical!$B$7:$B$1446,0)))^(1/10)-1)*100)</f>
        <v>4.0888731116521138</v>
      </c>
      <c r="W872" s="762">
        <f t="shared" si="227"/>
        <v>2.509236041751532</v>
      </c>
      <c r="X872" s="763">
        <f t="shared" si="228"/>
        <v>2.6999862583963736</v>
      </c>
      <c r="Y872" s="718"/>
      <c r="Z872" s="704">
        <f t="shared" si="229"/>
        <v>138.77551020408166</v>
      </c>
      <c r="AA872" s="937">
        <f t="shared" si="230"/>
        <v>26.877551020408163</v>
      </c>
      <c r="AB872" s="641">
        <v>12</v>
      </c>
      <c r="AC872" s="918">
        <v>0.98</v>
      </c>
      <c r="AD872" s="918">
        <v>5.36</v>
      </c>
      <c r="AE872" s="918">
        <v>2.67</v>
      </c>
      <c r="AF872" s="918">
        <v>2.1800000000000002</v>
      </c>
      <c r="AG872" s="918">
        <v>8.2000000000000011</v>
      </c>
      <c r="AH872" s="918">
        <v>18</v>
      </c>
      <c r="AI872" s="918">
        <v>24.88</v>
      </c>
      <c r="AJ872" s="918">
        <v>3.8</v>
      </c>
      <c r="AK872" s="918">
        <v>5</v>
      </c>
      <c r="AL872" s="930">
        <v>19990</v>
      </c>
      <c r="AM872" s="924">
        <v>0.2</v>
      </c>
      <c r="AN872" s="918">
        <v>0.73</v>
      </c>
      <c r="AO872" s="804">
        <f t="shared" si="231"/>
        <v>-11.454353428327302</v>
      </c>
      <c r="AP872" s="805">
        <f t="shared" si="232"/>
        <v>15.423197592080861</v>
      </c>
      <c r="AQ872" s="938">
        <f t="shared" si="233"/>
        <v>61.373357603470843</v>
      </c>
      <c r="AR872" s="704">
        <f>INDEX(Historical!$C$7:$C$1439,MATCH(B872,Historical!$B$7:$B$1446,0))*IF(AH872="n/a",1.03,IF(AH872&lt;0,1.01,IF(AH872&gt;10,1.1,(1+AH872/100))))</f>
        <v>1.4520000000000002</v>
      </c>
      <c r="AS872" s="937">
        <f t="shared" si="234"/>
        <v>1.5972000000000004</v>
      </c>
      <c r="AT872" s="937">
        <f t="shared" si="239"/>
        <v>1.6770600000000004</v>
      </c>
      <c r="AU872" s="937">
        <f t="shared" si="239"/>
        <v>1.7609130000000006</v>
      </c>
      <c r="AV872" s="937">
        <f t="shared" si="239"/>
        <v>1.8489586500000008</v>
      </c>
      <c r="AW872" s="704">
        <f t="shared" si="235"/>
        <v>8.3361316500000022</v>
      </c>
      <c r="AX872" s="812">
        <f t="shared" si="236"/>
        <v>31.648183940774494</v>
      </c>
      <c r="AY872" s="997">
        <v>1.64</v>
      </c>
      <c r="AZ872" s="924">
        <v>28.360000000000003</v>
      </c>
      <c r="BA872" s="924">
        <v>-31.39</v>
      </c>
      <c r="BB872" s="924">
        <v>3.19</v>
      </c>
      <c r="BC872" s="924">
        <v>-10.51</v>
      </c>
      <c r="BD872" s="963"/>
      <c r="BE872" s="666">
        <v>2011</v>
      </c>
      <c r="BF872" s="948" t="e">
        <f>#VALUE!</f>
        <v>#VALUE!</v>
      </c>
      <c r="BG872" s="933">
        <v>4.2</v>
      </c>
    </row>
    <row r="873" spans="1:59" s="537" customFormat="1" x14ac:dyDescent="0.2">
      <c r="A873" s="630" t="s">
        <v>4291</v>
      </c>
      <c r="B873" s="645" t="s">
        <v>4290</v>
      </c>
      <c r="C873" s="994" t="s">
        <v>247</v>
      </c>
      <c r="D873" s="994" t="s">
        <v>4390</v>
      </c>
      <c r="E873" s="794">
        <v>10</v>
      </c>
      <c r="F873" s="526">
        <v>350</v>
      </c>
      <c r="G873" s="526" t="s">
        <v>106</v>
      </c>
      <c r="H873" s="526" t="s">
        <v>106</v>
      </c>
      <c r="I873" s="926">
        <v>40.49</v>
      </c>
      <c r="J873" s="704">
        <f t="shared" si="224"/>
        <v>4.4455421091627558</v>
      </c>
      <c r="K873" s="936">
        <v>0.45</v>
      </c>
      <c r="L873" s="641">
        <v>4</v>
      </c>
      <c r="M873" s="695">
        <f t="shared" si="225"/>
        <v>1.8</v>
      </c>
      <c r="N873" s="923" t="s">
        <v>320</v>
      </c>
      <c r="O873" s="801">
        <v>0.41</v>
      </c>
      <c r="P873" s="917">
        <v>43539</v>
      </c>
      <c r="Q873" s="917">
        <v>43553</v>
      </c>
      <c r="R873" s="695">
        <f t="shared" si="226"/>
        <v>9.7560975609756184</v>
      </c>
      <c r="S873" s="761">
        <f>IF(INDEX(Historical!$D$7:$D$1439,MATCH(B873,Historical!$B$7:$B$1446,0))=0,"n/a",(INDEX(Historical!$C$7:$C$1439,MATCH(B873,Historical!$B$7:$B$1446,0))/INDEX(Historical!$D$7:$D$1439,MATCH(B873,Historical!$B$7:$B$1446,0))-1)*100)</f>
        <v>-18.534482758620683</v>
      </c>
      <c r="T873" s="761">
        <f>IF(INDEX(Historical!$F$7:$F$1432,MATCH(B873,Historical!$B$7:$B$1446,0))=0,"n/a",((INDEX(Historical!$C$7:$C$1439,MATCH(B873,Historical!$B$7:$B$1446,0))/INDEX(Historical!$F$7:$F$1432,MATCH(B873,Historical!$B$7:$B$1446,0)))^(1/3)-1)*100)</f>
        <v>4.0041911525952045</v>
      </c>
      <c r="U873" s="761">
        <f>IF(INDEX(Historical!$H$7:$H$1432,MATCH(B873,Historical!$B$7:$B$1446,0))=0,"n/a",((INDEX(Historical!$C$7:$C$1439,MATCH(B873,Historical!$B$7:$B$1446,0))/INDEX(Historical!$H$7:$H$1432,MATCH(B873,Historical!$B$7:$B$1446,0)))^(1/5)-1)*100)</f>
        <v>10.255626912397631</v>
      </c>
      <c r="V873" s="761">
        <f>IF(INDEX(Historical!$O$7:$O$1432,MATCH(B873,Historical!$B$7:$B$1446,0))=0,"n/a",((INDEX(Historical!$C$7:$C$1439,MATCH(B873,Historical!$B$7:$B$1446,0))/INDEX(Historical!$O$7:$O$1432,MATCH(B873,Historical!$B$7:$B$1446,0)))^(1/10)-1)*100)</f>
        <v>28.007136371788242</v>
      </c>
      <c r="W873" s="762">
        <f t="shared" si="227"/>
        <v>0.36617906151691343</v>
      </c>
      <c r="X873" s="763" t="str">
        <f t="shared" si="228"/>
        <v>n/a</v>
      </c>
      <c r="Y873" s="730" t="s">
        <v>957</v>
      </c>
      <c r="Z873" s="704">
        <f t="shared" si="229"/>
        <v>66.666666666666657</v>
      </c>
      <c r="AA873" s="937">
        <f t="shared" si="230"/>
        <v>14.996296296296297</v>
      </c>
      <c r="AB873" s="641">
        <v>12</v>
      </c>
      <c r="AC873" s="918">
        <v>2.7</v>
      </c>
      <c r="AD873" s="918">
        <v>7.99</v>
      </c>
      <c r="AE873" s="918">
        <v>1</v>
      </c>
      <c r="AF873" s="918" t="s">
        <v>137</v>
      </c>
      <c r="AG873" s="920">
        <v>-277.7</v>
      </c>
      <c r="AH873" s="918">
        <v>16.8</v>
      </c>
      <c r="AI873" s="918">
        <v>11.3</v>
      </c>
      <c r="AJ873" s="918">
        <v>-3.5000000000000004</v>
      </c>
      <c r="AK873" s="918">
        <v>1.8800000000000001</v>
      </c>
      <c r="AL873" s="930">
        <v>3950</v>
      </c>
      <c r="AM873" s="924">
        <v>1.7000000000000002</v>
      </c>
      <c r="AN873" s="918" t="s">
        <v>137</v>
      </c>
      <c r="AO873" s="804">
        <f t="shared" si="231"/>
        <v>-0.29512727473591127</v>
      </c>
      <c r="AP873" s="805">
        <f t="shared" si="232"/>
        <v>14.701169021560386</v>
      </c>
      <c r="AQ873" s="938" t="str">
        <f t="shared" si="233"/>
        <v>n/a</v>
      </c>
      <c r="AR873" s="704">
        <f>INDEX(Historical!$C$7:$C$1439,MATCH(B873,Historical!$B$7:$B$1446,0))*IF(AH873="n/a",1.03,IF(AH873&lt;0,1.01,IF(AH873&gt;10,1.1,(1+AH873/100))))</f>
        <v>2.0790000000000002</v>
      </c>
      <c r="AS873" s="937">
        <f t="shared" si="234"/>
        <v>2.2869000000000006</v>
      </c>
      <c r="AT873" s="937">
        <f t="shared" si="239"/>
        <v>2.3298937200000003</v>
      </c>
      <c r="AU873" s="937">
        <f t="shared" si="239"/>
        <v>2.373695721936</v>
      </c>
      <c r="AV873" s="937">
        <f t="shared" si="239"/>
        <v>2.4183212015083968</v>
      </c>
      <c r="AW873" s="704">
        <f t="shared" si="235"/>
        <v>11.487810643444398</v>
      </c>
      <c r="AX873" s="812">
        <f t="shared" si="236"/>
        <v>28.371969976400091</v>
      </c>
      <c r="AY873" s="997">
        <v>1.51</v>
      </c>
      <c r="AZ873" s="924">
        <v>20.69</v>
      </c>
      <c r="BA873" s="924">
        <v>-24.610000000000003</v>
      </c>
      <c r="BB873" s="924">
        <v>-6.01</v>
      </c>
      <c r="BC873" s="924">
        <v>-3.91</v>
      </c>
      <c r="BD873" s="963"/>
      <c r="BE873" s="666">
        <v>2010</v>
      </c>
      <c r="BF873" s="948" t="e">
        <f>#VALUE!</f>
        <v>#VALUE!</v>
      </c>
      <c r="BG873" s="933">
        <v>8.3000000000000007</v>
      </c>
    </row>
    <row r="874" spans="1:59" s="537" customFormat="1" x14ac:dyDescent="0.2">
      <c r="A874" s="537" t="s">
        <v>870</v>
      </c>
      <c r="B874" s="645" t="s">
        <v>871</v>
      </c>
      <c r="C874" s="994" t="s">
        <v>131</v>
      </c>
      <c r="D874" s="994" t="s">
        <v>4366</v>
      </c>
      <c r="E874" s="794">
        <v>16</v>
      </c>
      <c r="F874" s="526">
        <v>235</v>
      </c>
      <c r="G874" s="526" t="s">
        <v>37</v>
      </c>
      <c r="H874" s="526" t="s">
        <v>115</v>
      </c>
      <c r="I874" s="926">
        <v>56.21</v>
      </c>
      <c r="J874" s="704">
        <f t="shared" si="224"/>
        <v>2.8820494573919233</v>
      </c>
      <c r="K874" s="929">
        <v>0.40500000000000003</v>
      </c>
      <c r="L874" s="641">
        <v>4</v>
      </c>
      <c r="M874" s="695">
        <f t="shared" si="225"/>
        <v>1.62</v>
      </c>
      <c r="N874" s="923" t="s">
        <v>460</v>
      </c>
      <c r="O874" s="797">
        <v>0.38</v>
      </c>
      <c r="P874" s="917">
        <v>43538</v>
      </c>
      <c r="Q874" s="917">
        <v>43575</v>
      </c>
      <c r="R874" s="695">
        <f t="shared" si="226"/>
        <v>6.5789473684210575</v>
      </c>
      <c r="S874" s="761">
        <f>IF(INDEX(Historical!$D$7:$D$1439,MATCH(B874,Historical!$B$7:$B$1446,0))=0,"n/a",(INDEX(Historical!$C$7:$C$1439,MATCH(B874,Historical!$B$7:$B$1446,0))/INDEX(Historical!$D$7:$D$1439,MATCH(B874,Historical!$B$7:$B$1446,0))-1)*100)</f>
        <v>5.6338028169014009</v>
      </c>
      <c r="T874" s="761">
        <f>IF(INDEX(Historical!$F$7:$F$1432,MATCH(B874,Historical!$B$7:$B$1446,0))=0,"n/a",((INDEX(Historical!$C$7:$C$1439,MATCH(B874,Historical!$B$7:$B$1446,0))/INDEX(Historical!$F$7:$F$1432,MATCH(B874,Historical!$B$7:$B$1446,0)))^(1/3)-1)*100)</f>
        <v>5.983983294832651</v>
      </c>
      <c r="U874" s="761">
        <f>IF(INDEX(Historical!$H$7:$H$1432,MATCH(B874,Historical!$B$7:$B$1446,0))=0,"n/a",((INDEX(Historical!$C$7:$C$1439,MATCH(B874,Historical!$B$7:$B$1446,0))/INDEX(Historical!$H$7:$H$1432,MATCH(B874,Historical!$B$7:$B$1446,0)))^(1/5)-1)*100)</f>
        <v>6.3995312815083638</v>
      </c>
      <c r="V874" s="761">
        <f>IF(INDEX(Historical!$O$7:$O$1432,MATCH(B874,Historical!$B$7:$B$1446,0))=0,"n/a",((INDEX(Historical!$C$7:$C$1439,MATCH(B874,Historical!$B$7:$B$1446,0))/INDEX(Historical!$O$7:$O$1432,MATCH(B874,Historical!$B$7:$B$1446,0)))^(1/10)-1)*100)</f>
        <v>4.8402299471920429</v>
      </c>
      <c r="W874" s="762">
        <f t="shared" si="227"/>
        <v>1.3221543916980467</v>
      </c>
      <c r="X874" s="763" t="str">
        <f t="shared" si="228"/>
        <v>n/a</v>
      </c>
      <c r="Y874" s="927"/>
      <c r="Z874" s="704">
        <f t="shared" si="229"/>
        <v>91.011235955056179</v>
      </c>
      <c r="AA874" s="937">
        <f t="shared" si="230"/>
        <v>31.578651685393258</v>
      </c>
      <c r="AB874" s="641">
        <v>12</v>
      </c>
      <c r="AC874" s="918">
        <v>1.78</v>
      </c>
      <c r="AD874" s="918">
        <v>4.8</v>
      </c>
      <c r="AE874" s="918">
        <v>2.5</v>
      </c>
      <c r="AF874" s="918">
        <v>2.36</v>
      </c>
      <c r="AG874" s="918">
        <v>10.6</v>
      </c>
      <c r="AH874" s="918">
        <v>-22.8</v>
      </c>
      <c r="AI874" s="918">
        <v>6.74</v>
      </c>
      <c r="AJ874" s="918">
        <v>-1.4000000000000001</v>
      </c>
      <c r="AK874" s="918">
        <v>6.6000000000000005</v>
      </c>
      <c r="AL874" s="930">
        <v>28890</v>
      </c>
      <c r="AM874" s="924">
        <v>0.2</v>
      </c>
      <c r="AN874" s="918">
        <v>1.41</v>
      </c>
      <c r="AO874" s="804">
        <f t="shared" si="231"/>
        <v>-22.297070946492973</v>
      </c>
      <c r="AP874" s="805">
        <f t="shared" si="232"/>
        <v>9.2815807389002867</v>
      </c>
      <c r="AQ874" s="938">
        <f t="shared" si="233"/>
        <v>81.995870499584072</v>
      </c>
      <c r="AR874" s="704">
        <f>INDEX(Historical!$C$7:$C$1439,MATCH(B874,Historical!$B$7:$B$1446,0))*IF(AH874="n/a",1.03,IF(AH874&lt;0,1.01,IF(AH874&gt;10,1.1,(1+AH874/100))))</f>
        <v>1.5150000000000001</v>
      </c>
      <c r="AS874" s="937">
        <f t="shared" si="234"/>
        <v>1.617111</v>
      </c>
      <c r="AT874" s="937">
        <f t="shared" si="239"/>
        <v>1.7238403260000001</v>
      </c>
      <c r="AU874" s="937">
        <f t="shared" si="239"/>
        <v>1.8376137875160004</v>
      </c>
      <c r="AV874" s="937">
        <f t="shared" si="239"/>
        <v>1.9588962974920565</v>
      </c>
      <c r="AW874" s="704">
        <f t="shared" si="235"/>
        <v>8.6524614110080567</v>
      </c>
      <c r="AX874" s="812">
        <f t="shared" si="236"/>
        <v>15.39309982388909</v>
      </c>
      <c r="AY874" s="997">
        <v>0.21</v>
      </c>
      <c r="AZ874" s="924">
        <v>33.869999999999997</v>
      </c>
      <c r="BA874" s="924">
        <v>-2.2599999999999998</v>
      </c>
      <c r="BB874" s="924">
        <v>4.0599999999999996</v>
      </c>
      <c r="BC874" s="924">
        <v>13.089999999999998</v>
      </c>
      <c r="BD874" s="963"/>
      <c r="BE874" s="666">
        <v>2004</v>
      </c>
      <c r="BF874" s="948" t="e">
        <f>#VALUE!</f>
        <v>#VALUE!</v>
      </c>
      <c r="BG874" s="933">
        <v>2.8000000000000003</v>
      </c>
    </row>
    <row r="875" spans="1:59" s="537" customFormat="1" x14ac:dyDescent="0.2">
      <c r="A875" s="537" t="s">
        <v>872</v>
      </c>
      <c r="B875" s="645" t="s">
        <v>873</v>
      </c>
      <c r="C875" s="994" t="s">
        <v>4227</v>
      </c>
      <c r="D875" s="994" t="s">
        <v>4363</v>
      </c>
      <c r="E875" s="794">
        <v>16</v>
      </c>
      <c r="F875" s="526">
        <v>208</v>
      </c>
      <c r="G875" s="526" t="s">
        <v>106</v>
      </c>
      <c r="H875" s="526" t="s">
        <v>106</v>
      </c>
      <c r="I875" s="926">
        <v>126.79</v>
      </c>
      <c r="J875" s="704">
        <f t="shared" si="224"/>
        <v>1.1357362568025868</v>
      </c>
      <c r="K875" s="929">
        <v>0.36</v>
      </c>
      <c r="L875" s="641">
        <v>4</v>
      </c>
      <c r="M875" s="695">
        <f t="shared" si="225"/>
        <v>1.44</v>
      </c>
      <c r="N875" s="923" t="s">
        <v>423</v>
      </c>
      <c r="O875" s="797">
        <v>0.35</v>
      </c>
      <c r="P875" s="660">
        <v>43234</v>
      </c>
      <c r="Q875" s="660">
        <v>43255</v>
      </c>
      <c r="R875" s="695">
        <f t="shared" si="226"/>
        <v>2.8571428571428599</v>
      </c>
      <c r="S875" s="761">
        <f>IF(INDEX(Historical!$D$7:$D$1439,MATCH(B875,Historical!$B$7:$B$1446,0))=0,"n/a",(INDEX(Historical!$C$7:$C$1439,MATCH(B875,Historical!$B$7:$B$1446,0))/INDEX(Historical!$D$7:$D$1439,MATCH(B875,Historical!$B$7:$B$1446,0))-1)*100)</f>
        <v>3.6231884057970953</v>
      </c>
      <c r="T875" s="761">
        <f>IF(INDEX(Historical!$F$7:$F$1432,MATCH(B875,Historical!$B$7:$B$1446,0))=0,"n/a",((INDEX(Historical!$C$7:$C$1439,MATCH(B875,Historical!$B$7:$B$1446,0))/INDEX(Historical!$F$7:$F$1432,MATCH(B875,Historical!$B$7:$B$1446,0)))^(1/3)-1)*100)</f>
        <v>5.4367641392257138</v>
      </c>
      <c r="U875" s="761">
        <f>IF(INDEX(Historical!$H$7:$H$1432,MATCH(B875,Historical!$B$7:$B$1446,0))=0,"n/a",((INDEX(Historical!$C$7:$C$1439,MATCH(B875,Historical!$B$7:$B$1446,0))/INDEX(Historical!$H$7:$H$1432,MATCH(B875,Historical!$B$7:$B$1446,0)))^(1/5)-1)*100)</f>
        <v>8.0719183702249389</v>
      </c>
      <c r="V875" s="761">
        <f>IF(INDEX(Historical!$O$7:$O$1432,MATCH(B875,Historical!$B$7:$B$1446,0))=0,"n/a",((INDEX(Historical!$C$7:$C$1439,MATCH(B875,Historical!$B$7:$B$1446,0))/INDEX(Historical!$O$7:$O$1432,MATCH(B875,Historical!$B$7:$B$1446,0)))^(1/10)-1)*100)</f>
        <v>10.228583816212634</v>
      </c>
      <c r="W875" s="762">
        <f t="shared" si="227"/>
        <v>0.78915307487930919</v>
      </c>
      <c r="X875" s="763">
        <f t="shared" si="228"/>
        <v>0.79919983863613242</v>
      </c>
      <c r="Y875" s="927"/>
      <c r="Z875" s="704">
        <f t="shared" si="229"/>
        <v>42.857142857142854</v>
      </c>
      <c r="AA875" s="937">
        <f t="shared" si="230"/>
        <v>37.735119047619051</v>
      </c>
      <c r="AB875" s="641">
        <v>3</v>
      </c>
      <c r="AC875" s="918">
        <v>3.36</v>
      </c>
      <c r="AD875" s="918">
        <v>2.0699999999999998</v>
      </c>
      <c r="AE875" s="918">
        <v>11.33</v>
      </c>
      <c r="AF875" s="918">
        <v>12.17</v>
      </c>
      <c r="AG875" s="918">
        <v>33.200000000000003</v>
      </c>
      <c r="AH875" s="918">
        <v>24.9</v>
      </c>
      <c r="AI875" s="918">
        <v>11.07</v>
      </c>
      <c r="AJ875" s="918">
        <v>10.100000000000001</v>
      </c>
      <c r="AK875" s="918">
        <v>18.190000000000001</v>
      </c>
      <c r="AL875" s="930">
        <v>32900</v>
      </c>
      <c r="AM875" s="924">
        <v>0.18</v>
      </c>
      <c r="AN875" s="918">
        <v>0.65</v>
      </c>
      <c r="AO875" s="804">
        <f t="shared" si="231"/>
        <v>-28.527464420591524</v>
      </c>
      <c r="AP875" s="805">
        <f t="shared" si="232"/>
        <v>9.2076546270275266</v>
      </c>
      <c r="AQ875" s="938">
        <f t="shared" si="233"/>
        <v>351.77988682273815</v>
      </c>
      <c r="AR875" s="704">
        <f>INDEX(Historical!$C$7:$C$1439,MATCH(B875,Historical!$B$7:$B$1446,0))*IF(AH875="n/a",1.03,IF(AH875&lt;0,1.01,IF(AH875&gt;10,1.1,(1+AH875/100))))</f>
        <v>1.573</v>
      </c>
      <c r="AS875" s="937">
        <f t="shared" si="234"/>
        <v>1.7303000000000002</v>
      </c>
      <c r="AT875" s="937">
        <f t="shared" si="239"/>
        <v>1.9033300000000004</v>
      </c>
      <c r="AU875" s="937">
        <f t="shared" si="239"/>
        <v>2.0936630000000007</v>
      </c>
      <c r="AV875" s="937">
        <f t="shared" si="239"/>
        <v>2.3030293000000008</v>
      </c>
      <c r="AW875" s="704">
        <f t="shared" si="235"/>
        <v>9.6033223000000021</v>
      </c>
      <c r="AX875" s="812">
        <f t="shared" si="236"/>
        <v>7.5741953624102853</v>
      </c>
      <c r="AY875" s="997">
        <v>1.17</v>
      </c>
      <c r="AZ875" s="924">
        <v>102.73</v>
      </c>
      <c r="BA875" s="924">
        <v>-2.9000000000000004</v>
      </c>
      <c r="BB875" s="924">
        <v>8.59</v>
      </c>
      <c r="BC875" s="924">
        <v>44.5</v>
      </c>
      <c r="BD875" s="963"/>
      <c r="BE875" s="666">
        <v>2003</v>
      </c>
      <c r="BF875" s="948" t="e">
        <f>#VALUE!</f>
        <v>#VALUE!</v>
      </c>
      <c r="BG875" s="933">
        <v>15.7</v>
      </c>
    </row>
    <row r="876" spans="1:59" s="537" customFormat="1" x14ac:dyDescent="0.2">
      <c r="A876" s="537" t="s">
        <v>226</v>
      </c>
      <c r="B876" s="645" t="s">
        <v>227</v>
      </c>
      <c r="C876" s="994" t="s">
        <v>179</v>
      </c>
      <c r="D876" s="994" t="s">
        <v>4374</v>
      </c>
      <c r="E876" s="794">
        <v>36</v>
      </c>
      <c r="F876" s="526">
        <v>74</v>
      </c>
      <c r="G876" s="526" t="s">
        <v>37</v>
      </c>
      <c r="H876" s="526" t="s">
        <v>37</v>
      </c>
      <c r="I876" s="918">
        <v>80.8</v>
      </c>
      <c r="J876" s="704">
        <f t="shared" si="224"/>
        <v>4.0594059405940595</v>
      </c>
      <c r="K876" s="929">
        <v>0.82</v>
      </c>
      <c r="L876" s="641">
        <v>4</v>
      </c>
      <c r="M876" s="695">
        <f t="shared" si="225"/>
        <v>3.28</v>
      </c>
      <c r="N876" s="923" t="s">
        <v>143</v>
      </c>
      <c r="O876" s="797">
        <v>0.77</v>
      </c>
      <c r="P876" s="660">
        <v>43231</v>
      </c>
      <c r="Q876" s="660">
        <v>43262</v>
      </c>
      <c r="R876" s="695">
        <f t="shared" si="226"/>
        <v>6.4935064935064846</v>
      </c>
      <c r="S876" s="761">
        <f>IF(INDEX(Historical!$D$7:$D$1439,MATCH(B876,Historical!$B$7:$B$1446,0))=0,"n/a",(INDEX(Historical!$C$7:$C$1439,MATCH(B876,Historical!$B$7:$B$1446,0))/INDEX(Historical!$D$7:$D$1439,MATCH(B876,Historical!$B$7:$B$1446,0))-1)*100)</f>
        <v>5.555555555555558</v>
      </c>
      <c r="T876" s="761">
        <f>IF(INDEX(Historical!$F$7:$F$1432,MATCH(B876,Historical!$B$7:$B$1446,0))=0,"n/a",((INDEX(Historical!$C$7:$C$1439,MATCH(B876,Historical!$B$7:$B$1446,0))/INDEX(Historical!$F$7:$F$1432,MATCH(B876,Historical!$B$7:$B$1446,0)))^(1/3)-1)*100)</f>
        <v>3.8970806842840267</v>
      </c>
      <c r="U876" s="761">
        <f>IF(INDEX(Historical!$H$7:$H$1432,MATCH(B876,Historical!$B$7:$B$1446,0))=0,"n/a",((INDEX(Historical!$C$7:$C$1439,MATCH(B876,Historical!$B$7:$B$1446,0))/INDEX(Historical!$H$7:$H$1432,MATCH(B876,Historical!$B$7:$B$1446,0)))^(1/5)-1)*100)</f>
        <v>5.5974626920563653</v>
      </c>
      <c r="V876" s="761">
        <f>IF(INDEX(Historical!$O$7:$O$1432,MATCH(B876,Historical!$B$7:$B$1446,0))=0,"n/a",((INDEX(Historical!$C$7:$C$1439,MATCH(B876,Historical!$B$7:$B$1446,0))/INDEX(Historical!$O$7:$O$1432,MATCH(B876,Historical!$B$7:$B$1446,0)))^(1/10)-1)*100)</f>
        <v>7.6185366531503318</v>
      </c>
      <c r="W876" s="762">
        <f t="shared" si="227"/>
        <v>0.73471625154441766</v>
      </c>
      <c r="X876" s="763" t="str">
        <f t="shared" si="228"/>
        <v>n/a</v>
      </c>
      <c r="Y876" s="927"/>
      <c r="Z876" s="704">
        <f t="shared" si="229"/>
        <v>67.213114754098356</v>
      </c>
      <c r="AA876" s="937">
        <f t="shared" si="230"/>
        <v>16.557377049180328</v>
      </c>
      <c r="AB876" s="641">
        <v>12</v>
      </c>
      <c r="AC876" s="918">
        <v>4.88</v>
      </c>
      <c r="AD876" s="918">
        <v>1.0900000000000001</v>
      </c>
      <c r="AE876" s="918">
        <v>1.24</v>
      </c>
      <c r="AF876" s="918">
        <v>1.8</v>
      </c>
      <c r="AG876" s="918">
        <v>11</v>
      </c>
      <c r="AH876" s="918">
        <v>48.8</v>
      </c>
      <c r="AI876" s="918">
        <v>28.23</v>
      </c>
      <c r="AJ876" s="918">
        <v>-8.2000000000000011</v>
      </c>
      <c r="AK876" s="918">
        <v>15.17</v>
      </c>
      <c r="AL876" s="930">
        <v>347740</v>
      </c>
      <c r="AM876" s="924">
        <v>0.1</v>
      </c>
      <c r="AN876" s="918">
        <v>0.2</v>
      </c>
      <c r="AO876" s="804">
        <f t="shared" si="231"/>
        <v>-6.9005084165299024</v>
      </c>
      <c r="AP876" s="805">
        <f t="shared" si="232"/>
        <v>9.6568686326504256</v>
      </c>
      <c r="AQ876" s="938">
        <f t="shared" si="233"/>
        <v>15.090840814307471</v>
      </c>
      <c r="AR876" s="704">
        <f>INDEX(Historical!$C$7:$C$1439,MATCH(B876,Historical!$B$7:$B$1446,0))*IF(AH876="n/a",1.03,IF(AH876&lt;0,1.01,IF(AH876&gt;10,1.1,(1+AH876/100))))</f>
        <v>3.5530000000000004</v>
      </c>
      <c r="AS876" s="937">
        <f t="shared" si="234"/>
        <v>3.9083000000000006</v>
      </c>
      <c r="AT876" s="937">
        <f t="shared" si="239"/>
        <v>4.2991300000000008</v>
      </c>
      <c r="AU876" s="937">
        <f t="shared" si="239"/>
        <v>4.7290430000000017</v>
      </c>
      <c r="AV876" s="937">
        <f t="shared" si="239"/>
        <v>5.2019473000000023</v>
      </c>
      <c r="AW876" s="704">
        <f t="shared" si="235"/>
        <v>21.691420300000004</v>
      </c>
      <c r="AX876" s="812">
        <f t="shared" si="236"/>
        <v>26.845817202970302</v>
      </c>
      <c r="AY876" s="997">
        <v>0.91</v>
      </c>
      <c r="AZ876" s="924">
        <v>24.98</v>
      </c>
      <c r="BA876" s="924">
        <v>-7.51</v>
      </c>
      <c r="BB876" s="924">
        <v>4.7300000000000004</v>
      </c>
      <c r="BC876" s="924">
        <v>2.2800000000000002</v>
      </c>
      <c r="BD876" s="963"/>
      <c r="BE876" s="666">
        <v>1983</v>
      </c>
      <c r="BF876" s="948" t="e">
        <f>#VALUE!</f>
        <v>#VALUE!</v>
      </c>
      <c r="BG876" s="933">
        <v>6</v>
      </c>
    </row>
    <row r="877" spans="1:59" s="537" customFormat="1" x14ac:dyDescent="0.2">
      <c r="A877" s="611" t="s">
        <v>1119</v>
      </c>
      <c r="B877" s="645" t="s">
        <v>1120</v>
      </c>
      <c r="C877" s="994" t="s">
        <v>154</v>
      </c>
      <c r="D877" s="994" t="s">
        <v>4361</v>
      </c>
      <c r="E877" s="795">
        <v>7</v>
      </c>
      <c r="F877" s="526">
        <v>587</v>
      </c>
      <c r="G877" s="526" t="s">
        <v>106</v>
      </c>
      <c r="H877" s="526" t="s">
        <v>106</v>
      </c>
      <c r="I877" s="926">
        <v>49.59</v>
      </c>
      <c r="J877" s="704">
        <f t="shared" si="224"/>
        <v>0.70578745714861857</v>
      </c>
      <c r="K877" s="929">
        <v>8.7499999999999994E-2</v>
      </c>
      <c r="L877" s="641">
        <v>4</v>
      </c>
      <c r="M877" s="695">
        <f t="shared" si="225"/>
        <v>0.35</v>
      </c>
      <c r="N877" s="923" t="s">
        <v>241</v>
      </c>
      <c r="O877" s="797">
        <v>7.7499999999999999E-2</v>
      </c>
      <c r="P877" s="919">
        <v>42823</v>
      </c>
      <c r="Q877" s="919">
        <v>42838</v>
      </c>
      <c r="R877" s="695">
        <f t="shared" si="226"/>
        <v>12.903225806451607</v>
      </c>
      <c r="S877" s="761">
        <f>IF(INDEX(Historical!$D$7:$D$1439,MATCH(B877,Historical!$B$7:$B$1446,0))=0,"n/a",(INDEX(Historical!$C$7:$C$1439,MATCH(B877,Historical!$B$7:$B$1446,0))/INDEX(Historical!$D$7:$D$1439,MATCH(B877,Historical!$B$7:$B$1446,0))-1)*100)</f>
        <v>2.941176470588247</v>
      </c>
      <c r="T877" s="761">
        <f>IF(INDEX(Historical!$F$7:$F$1432,MATCH(B877,Historical!$B$7:$B$1446,0))=0,"n/a",((INDEX(Historical!$C$7:$C$1439,MATCH(B877,Historical!$B$7:$B$1446,0))/INDEX(Historical!$F$7:$F$1432,MATCH(B877,Historical!$B$7:$B$1446,0)))^(1/3)-1)*100)</f>
        <v>7.245083423338583</v>
      </c>
      <c r="U877" s="761">
        <f>IF(INDEX(Historical!$H$7:$H$1432,MATCH(B877,Historical!$B$7:$B$1446,0))=0,"n/a",((INDEX(Historical!$C$7:$C$1439,MATCH(B877,Historical!$B$7:$B$1446,0))/INDEX(Historical!$H$7:$H$1432,MATCH(B877,Historical!$B$7:$B$1446,0)))^(1/5)-1)*100)</f>
        <v>7.6146159865801977</v>
      </c>
      <c r="V877" s="761">
        <f>IF(INDEX(Historical!$O$7:$O$1432,MATCH(B877,Historical!$B$7:$B$1446,0))=0,"n/a",((INDEX(Historical!$C$7:$C$1439,MATCH(B877,Historical!$B$7:$B$1446,0))/INDEX(Historical!$O$7:$O$1432,MATCH(B877,Historical!$B$7:$B$1446,0)))^(1/10)-1)*100)</f>
        <v>6.8758431498721739</v>
      </c>
      <c r="W877" s="762">
        <f t="shared" si="227"/>
        <v>1.1074446901427293</v>
      </c>
      <c r="X877" s="763" t="str">
        <f t="shared" si="228"/>
        <v>n/a</v>
      </c>
      <c r="Y877" s="729" t="s">
        <v>4430</v>
      </c>
      <c r="Z877" s="704" t="str">
        <f t="shared" si="229"/>
        <v>n/a</v>
      </c>
      <c r="AA877" s="937" t="str">
        <f t="shared" si="230"/>
        <v>n/a</v>
      </c>
      <c r="AB877" s="641">
        <v>12</v>
      </c>
      <c r="AC877" s="918">
        <v>-4.51</v>
      </c>
      <c r="AD877" s="918" t="s">
        <v>137</v>
      </c>
      <c r="AE877" s="918">
        <v>2.82</v>
      </c>
      <c r="AF877" s="918">
        <v>2.15</v>
      </c>
      <c r="AG877" s="918">
        <v>-18.3</v>
      </c>
      <c r="AH877" s="920">
        <v>32.1</v>
      </c>
      <c r="AI877" s="920">
        <v>13.459999999999999</v>
      </c>
      <c r="AJ877" s="918">
        <v>-32.6</v>
      </c>
      <c r="AK877" s="918">
        <v>6.47</v>
      </c>
      <c r="AL877" s="930">
        <v>11240</v>
      </c>
      <c r="AM877" s="924">
        <v>0.2</v>
      </c>
      <c r="AN877" s="918">
        <v>0.32</v>
      </c>
      <c r="AO877" s="804" t="str">
        <f t="shared" si="231"/>
        <v>n/a</v>
      </c>
      <c r="AP877" s="805">
        <f t="shared" si="232"/>
        <v>8.3204034437288161</v>
      </c>
      <c r="AQ877" s="938" t="str">
        <f t="shared" si="233"/>
        <v>n/a</v>
      </c>
      <c r="AR877" s="704">
        <f>INDEX(Historical!$C$7:$C$1439,MATCH(B877,Historical!$B$7:$B$1446,0))*IF(AH877="n/a",1.03,IF(AH877&lt;0,1.01,IF(AH877&gt;10,1.1,(1+AH877/100))))</f>
        <v>0.38500000000000001</v>
      </c>
      <c r="AS877" s="937">
        <f t="shared" si="234"/>
        <v>0.42350000000000004</v>
      </c>
      <c r="AT877" s="937">
        <f t="shared" si="239"/>
        <v>0.45090045000000006</v>
      </c>
      <c r="AU877" s="937">
        <f t="shared" si="239"/>
        <v>0.48007370911500008</v>
      </c>
      <c r="AV877" s="937">
        <f t="shared" si="239"/>
        <v>0.51113447809474055</v>
      </c>
      <c r="AW877" s="704">
        <f t="shared" si="235"/>
        <v>2.2506086372097407</v>
      </c>
      <c r="AX877" s="812">
        <f t="shared" si="236"/>
        <v>4.5384324202656599</v>
      </c>
      <c r="AY877" s="997">
        <v>1.1399999999999999</v>
      </c>
      <c r="AZ877" s="924">
        <v>46.150000000000006</v>
      </c>
      <c r="BA877" s="924">
        <v>-3.02</v>
      </c>
      <c r="BB877" s="924">
        <v>10.58</v>
      </c>
      <c r="BC877" s="924">
        <v>21.310000000000002</v>
      </c>
      <c r="BD877" s="963"/>
      <c r="BE877" s="666">
        <v>2013</v>
      </c>
      <c r="BF877" s="948" t="e">
        <f>#VALUE!</f>
        <v>#VALUE!</v>
      </c>
      <c r="BG877" s="933">
        <v>-11</v>
      </c>
    </row>
    <row r="878" spans="1:59" s="537" customFormat="1" x14ac:dyDescent="0.2">
      <c r="A878" s="630" t="s">
        <v>1832</v>
      </c>
      <c r="B878" s="645" t="s">
        <v>1833</v>
      </c>
      <c r="C878" s="994" t="s">
        <v>112</v>
      </c>
      <c r="D878" s="994" t="s">
        <v>213</v>
      </c>
      <c r="E878" s="794">
        <v>9</v>
      </c>
      <c r="F878" s="526">
        <v>440</v>
      </c>
      <c r="G878" s="526" t="s">
        <v>37</v>
      </c>
      <c r="H878" s="526" t="s">
        <v>37</v>
      </c>
      <c r="I878" s="926">
        <v>79.040000000000006</v>
      </c>
      <c r="J878" s="704">
        <f t="shared" si="224"/>
        <v>1.214574898785425</v>
      </c>
      <c r="K878" s="929">
        <v>0.24</v>
      </c>
      <c r="L878" s="641">
        <v>4</v>
      </c>
      <c r="M878" s="695">
        <f t="shared" si="225"/>
        <v>0.96</v>
      </c>
      <c r="N878" s="923" t="s">
        <v>149</v>
      </c>
      <c r="O878" s="797">
        <v>0.21</v>
      </c>
      <c r="P878" s="917">
        <v>43509</v>
      </c>
      <c r="Q878" s="917">
        <v>43538</v>
      </c>
      <c r="R878" s="695">
        <f t="shared" si="226"/>
        <v>14.285714285714285</v>
      </c>
      <c r="S878" s="761">
        <f>IF(INDEX(Historical!$D$7:$D$1439,MATCH(B878,Historical!$B$7:$B$1446,0))=0,"n/a",(INDEX(Historical!$C$7:$C$1439,MATCH(B878,Historical!$B$7:$B$1446,0))/INDEX(Historical!$D$7:$D$1439,MATCH(B878,Historical!$B$7:$B$1446,0))-1)*100)</f>
        <v>16.666666666666675</v>
      </c>
      <c r="T878" s="761">
        <f>IF(INDEX(Historical!$F$7:$F$1432,MATCH(B878,Historical!$B$7:$B$1446,0))=0,"n/a",((INDEX(Historical!$C$7:$C$1439,MATCH(B878,Historical!$B$7:$B$1446,0))/INDEX(Historical!$F$7:$F$1432,MATCH(B878,Historical!$B$7:$B$1446,0)))^(1/3)-1)*100)</f>
        <v>14.25421040467436</v>
      </c>
      <c r="U878" s="761">
        <f>IF(INDEX(Historical!$H$7:$H$1432,MATCH(B878,Historical!$B$7:$B$1446,0))=0,"n/a",((INDEX(Historical!$C$7:$C$1439,MATCH(B878,Historical!$B$7:$B$1446,0))/INDEX(Historical!$H$7:$H$1432,MATCH(B878,Historical!$B$7:$B$1446,0)))^(1/5)-1)*100)</f>
        <v>12.603596299281072</v>
      </c>
      <c r="V878" s="761" t="str">
        <f>IF(INDEX(Historical!$O$7:$O$1432,MATCH(B878,Historical!$B$7:$B$1446,0))=0,"n/a",((INDEX(Historical!$C$7:$C$1439,MATCH(B878,Historical!$B$7:$B$1446,0))/INDEX(Historical!$O$7:$O$1432,MATCH(B878,Historical!$B$7:$B$1446,0)))^(1/10)-1)*100)</f>
        <v>n/a</v>
      </c>
      <c r="W878" s="762" t="str">
        <f t="shared" si="227"/>
        <v>n/a</v>
      </c>
      <c r="X878" s="763">
        <f t="shared" si="228"/>
        <v>0.62394041085549856</v>
      </c>
      <c r="Y878" s="728"/>
      <c r="Z878" s="704">
        <f t="shared" si="229"/>
        <v>31.168831168831169</v>
      </c>
      <c r="AA878" s="937">
        <f t="shared" si="230"/>
        <v>25.662337662337663</v>
      </c>
      <c r="AB878" s="641">
        <v>12</v>
      </c>
      <c r="AC878" s="918">
        <v>3.08</v>
      </c>
      <c r="AD878" s="918">
        <v>1.61</v>
      </c>
      <c r="AE878" s="918">
        <v>2.8</v>
      </c>
      <c r="AF878" s="918">
        <v>5.14</v>
      </c>
      <c r="AG878" s="918">
        <v>21</v>
      </c>
      <c r="AH878" s="918">
        <v>47.5</v>
      </c>
      <c r="AI878" s="918">
        <v>15</v>
      </c>
      <c r="AJ878" s="918">
        <v>20.200000000000003</v>
      </c>
      <c r="AK878" s="918">
        <v>16</v>
      </c>
      <c r="AL878" s="930">
        <v>14600</v>
      </c>
      <c r="AM878" s="924">
        <v>0.3</v>
      </c>
      <c r="AN878" s="918">
        <v>0.83</v>
      </c>
      <c r="AO878" s="804">
        <f t="shared" si="231"/>
        <v>-11.844166464271165</v>
      </c>
      <c r="AP878" s="805">
        <f t="shared" si="232"/>
        <v>13.818171198066498</v>
      </c>
      <c r="AQ878" s="938">
        <f t="shared" si="233"/>
        <v>142.12431663132205</v>
      </c>
      <c r="AR878" s="704">
        <f>INDEX(Historical!$C$7:$C$1439,MATCH(B878,Historical!$B$7:$B$1446,0))*IF(AH878="n/a",1.03,IF(AH878&lt;0,1.01,IF(AH878&gt;10,1.1,(1+AH878/100))))</f>
        <v>0.92400000000000004</v>
      </c>
      <c r="AS878" s="937">
        <f t="shared" si="234"/>
        <v>1.0164000000000002</v>
      </c>
      <c r="AT878" s="937">
        <f t="shared" si="239"/>
        <v>1.1180400000000004</v>
      </c>
      <c r="AU878" s="937">
        <f t="shared" si="239"/>
        <v>1.2298440000000006</v>
      </c>
      <c r="AV878" s="937">
        <f t="shared" si="239"/>
        <v>1.3528284000000008</v>
      </c>
      <c r="AW878" s="704">
        <f t="shared" si="235"/>
        <v>5.6411124000000026</v>
      </c>
      <c r="AX878" s="812">
        <f t="shared" si="236"/>
        <v>7.1370349190283431</v>
      </c>
      <c r="AY878" s="997">
        <v>1.1399999999999999</v>
      </c>
      <c r="AZ878" s="924">
        <v>30.320000000000004</v>
      </c>
      <c r="BA878" s="924">
        <v>-4.12</v>
      </c>
      <c r="BB878" s="924">
        <v>6.87</v>
      </c>
      <c r="BC878" s="924">
        <v>9.81</v>
      </c>
      <c r="BD878" s="963"/>
      <c r="BE878" s="666">
        <v>2011</v>
      </c>
      <c r="BF878" s="948" t="e">
        <f>#VALUE!</f>
        <v>#VALUE!</v>
      </c>
      <c r="BG878" s="933">
        <v>7.5</v>
      </c>
    </row>
    <row r="879" spans="1:59" s="537" customFormat="1" x14ac:dyDescent="0.2">
      <c r="A879" s="611" t="s">
        <v>874</v>
      </c>
      <c r="B879" s="645" t="s">
        <v>875</v>
      </c>
      <c r="C879" s="994" t="s">
        <v>131</v>
      </c>
      <c r="D879" s="994" t="s">
        <v>4378</v>
      </c>
      <c r="E879" s="794">
        <v>22</v>
      </c>
      <c r="F879" s="526">
        <v>152</v>
      </c>
      <c r="G879" s="526" t="s">
        <v>37</v>
      </c>
      <c r="H879" s="526" t="s">
        <v>37</v>
      </c>
      <c r="I879" s="926">
        <v>34.32</v>
      </c>
      <c r="J879" s="704">
        <f t="shared" si="224"/>
        <v>2.0198135198135199</v>
      </c>
      <c r="K879" s="935">
        <v>0.17330000000000001</v>
      </c>
      <c r="L879" s="641">
        <v>4</v>
      </c>
      <c r="M879" s="695">
        <f t="shared" si="225"/>
        <v>0.69320000000000004</v>
      </c>
      <c r="N879" s="923" t="s">
        <v>220</v>
      </c>
      <c r="O879" s="798">
        <v>0.1666</v>
      </c>
      <c r="P879" s="917">
        <v>43462</v>
      </c>
      <c r="Q879" s="917">
        <v>43480</v>
      </c>
      <c r="R879" s="695">
        <f t="shared" si="226"/>
        <v>4.0216086434573892</v>
      </c>
      <c r="S879" s="761">
        <f>IF(INDEX(Historical!$D$7:$D$1439,MATCH(B879,Historical!$B$7:$B$1446,0))=0,"n/a",(INDEX(Historical!$C$7:$C$1439,MATCH(B879,Historical!$B$7:$B$1446,0))/INDEX(Historical!$D$7:$D$1439,MATCH(B879,Historical!$B$7:$B$1446,0))-1)*100)</f>
        <v>3.995006242197241</v>
      </c>
      <c r="T879" s="761">
        <f>IF(INDEX(Historical!$F$7:$F$1432,MATCH(B879,Historical!$B$7:$B$1446,0))=0,"n/a",((INDEX(Historical!$C$7:$C$1439,MATCH(B879,Historical!$B$7:$B$1446,0))/INDEX(Historical!$F$7:$F$1432,MATCH(B879,Historical!$B$7:$B$1446,0)))^(1/3)-1)*100)</f>
        <v>3.675928810132989</v>
      </c>
      <c r="U879" s="761">
        <f>IF(INDEX(Historical!$H$7:$H$1432,MATCH(B879,Historical!$B$7:$B$1446,0))=0,"n/a",((INDEX(Historical!$C$7:$C$1439,MATCH(B879,Historical!$B$7:$B$1446,0))/INDEX(Historical!$H$7:$H$1432,MATCH(B879,Historical!$B$7:$B$1446,0)))^(1/5)-1)*100)</f>
        <v>3.7935971355392839</v>
      </c>
      <c r="V879" s="761">
        <f>IF(INDEX(Historical!$O$7:$O$1432,MATCH(B879,Historical!$B$7:$B$1446,0))=0,"n/a",((INDEX(Historical!$C$7:$C$1439,MATCH(B879,Historical!$B$7:$B$1446,0))/INDEX(Historical!$O$7:$O$1432,MATCH(B879,Historical!$B$7:$B$1446,0)))^(1/10)-1)*100)</f>
        <v>3.2497390422064898</v>
      </c>
      <c r="W879" s="762">
        <f t="shared" si="227"/>
        <v>1.1673543894661549</v>
      </c>
      <c r="X879" s="763">
        <f t="shared" si="228"/>
        <v>0.55788193169695344</v>
      </c>
      <c r="Y879" s="712"/>
      <c r="Z879" s="704">
        <f t="shared" si="229"/>
        <v>66.653846153846146</v>
      </c>
      <c r="AA879" s="937">
        <f t="shared" si="230"/>
        <v>33</v>
      </c>
      <c r="AB879" s="641">
        <v>12</v>
      </c>
      <c r="AC879" s="918">
        <v>1.04</v>
      </c>
      <c r="AD879" s="918">
        <v>6.76</v>
      </c>
      <c r="AE879" s="918">
        <v>9.4700000000000006</v>
      </c>
      <c r="AF879" s="918">
        <v>3.52</v>
      </c>
      <c r="AG879" s="918">
        <v>10.8</v>
      </c>
      <c r="AH879" s="918">
        <v>1.6</v>
      </c>
      <c r="AI879" s="918">
        <v>6.3100000000000005</v>
      </c>
      <c r="AJ879" s="918">
        <v>6.8000000000000007</v>
      </c>
      <c r="AK879" s="918">
        <v>4.9000000000000004</v>
      </c>
      <c r="AL879" s="930">
        <v>458.52</v>
      </c>
      <c r="AM879" s="924">
        <v>0.89999999999999991</v>
      </c>
      <c r="AN879" s="918">
        <v>0.75</v>
      </c>
      <c r="AO879" s="804">
        <f t="shared" si="231"/>
        <v>-27.186589344647196</v>
      </c>
      <c r="AP879" s="805">
        <f t="shared" si="232"/>
        <v>5.8134106553528042</v>
      </c>
      <c r="AQ879" s="938">
        <f t="shared" si="233"/>
        <v>127.21502297750176</v>
      </c>
      <c r="AR879" s="704">
        <f>INDEX(Historical!$C$7:$C$1439,MATCH(B879,Historical!$B$7:$B$1446,0))*IF(AH879="n/a",1.03,IF(AH879&lt;0,1.01,IF(AH879&gt;10,1.1,(1+AH879/100))))</f>
        <v>0.67706239999999995</v>
      </c>
      <c r="AS879" s="937">
        <f t="shared" si="234"/>
        <v>0.71978503743999989</v>
      </c>
      <c r="AT879" s="937">
        <f t="shared" si="239"/>
        <v>0.75505450427455978</v>
      </c>
      <c r="AU879" s="937">
        <f t="shared" si="239"/>
        <v>0.79205217498401315</v>
      </c>
      <c r="AV879" s="937">
        <f t="shared" si="239"/>
        <v>0.83086273155822976</v>
      </c>
      <c r="AW879" s="704">
        <f t="shared" si="235"/>
        <v>3.7748168482568025</v>
      </c>
      <c r="AX879" s="812">
        <f t="shared" si="236"/>
        <v>10.99888359049185</v>
      </c>
      <c r="AY879" s="997">
        <v>0.27</v>
      </c>
      <c r="AZ879" s="924">
        <v>18.55</v>
      </c>
      <c r="BA879" s="924">
        <v>-5.9700000000000006</v>
      </c>
      <c r="BB879" s="924">
        <v>1.23</v>
      </c>
      <c r="BC879" s="924">
        <v>6.92</v>
      </c>
      <c r="BD879" s="963"/>
      <c r="BE879" s="666">
        <v>1998</v>
      </c>
      <c r="BF879" s="948" t="e">
        <f>#VALUE!</f>
        <v>#VALUE!</v>
      </c>
      <c r="BG879" s="933">
        <v>3.9</v>
      </c>
    </row>
    <row r="880" spans="1:59" s="537" customFormat="1" x14ac:dyDescent="0.2">
      <c r="A880" s="932" t="s">
        <v>1842</v>
      </c>
      <c r="B880" s="645" t="s">
        <v>1843</v>
      </c>
      <c r="C880" s="994" t="s">
        <v>108</v>
      </c>
      <c r="D880" s="994" t="s">
        <v>4376</v>
      </c>
      <c r="E880" s="794">
        <v>6</v>
      </c>
      <c r="F880" s="526">
        <v>730</v>
      </c>
      <c r="G880" s="526" t="s">
        <v>37</v>
      </c>
      <c r="H880" s="526" t="s">
        <v>37</v>
      </c>
      <c r="I880" s="926">
        <v>45.41</v>
      </c>
      <c r="J880" s="704">
        <f t="shared" si="224"/>
        <v>2.6425897379431844</v>
      </c>
      <c r="K880" s="929">
        <v>0.3</v>
      </c>
      <c r="L880" s="641">
        <v>4</v>
      </c>
      <c r="M880" s="695">
        <f t="shared" si="225"/>
        <v>1.2</v>
      </c>
      <c r="N880" s="923" t="s">
        <v>649</v>
      </c>
      <c r="O880" s="797">
        <v>0.24</v>
      </c>
      <c r="P880" s="917">
        <v>43327</v>
      </c>
      <c r="Q880" s="917">
        <v>43335</v>
      </c>
      <c r="R880" s="695">
        <f t="shared" si="226"/>
        <v>25</v>
      </c>
      <c r="S880" s="761">
        <f>IF(INDEX(Historical!$D$7:$D$1439,MATCH(B880,Historical!$B$7:$B$1446,0))=0,"n/a",(INDEX(Historical!$C$7:$C$1439,MATCH(B880,Historical!$B$7:$B$1446,0))/INDEX(Historical!$D$7:$D$1439,MATCH(B880,Historical!$B$7:$B$1446,0))-1)*100)</f>
        <v>136.36363636363637</v>
      </c>
      <c r="T880" s="761">
        <f>IF(INDEX(Historical!$F$7:$F$1432,MATCH(B880,Historical!$B$7:$B$1446,0))=0,"n/a",((INDEX(Historical!$C$7:$C$1439,MATCH(B880,Historical!$B$7:$B$1446,0))/INDEX(Historical!$F$7:$F$1432,MATCH(B880,Historical!$B$7:$B$1446,0)))^(1/3)-1)*100)</f>
        <v>67.830241495631569</v>
      </c>
      <c r="U880" s="761">
        <f>IF(INDEX(Historical!$H$7:$H$1432,MATCH(B880,Historical!$B$7:$B$1446,0))=0,"n/a",((INDEX(Historical!$C$7:$C$1439,MATCH(B880,Historical!$B$7:$B$1446,0))/INDEX(Historical!$H$7:$H$1432,MATCH(B880,Historical!$B$7:$B$1446,0)))^(1/5)-1)*100)</f>
        <v>51.571656651039802</v>
      </c>
      <c r="V880" s="761">
        <f>IF(INDEX(Historical!$O$7:$O$1432,MATCH(B880,Historical!$B$7:$B$1446,0))=0,"n/a",((INDEX(Historical!$C$7:$C$1439,MATCH(B880,Historical!$B$7:$B$1446,0))/INDEX(Historical!$O$7:$O$1432,MATCH(B880,Historical!$B$7:$B$1446,0)))^(1/10)-1)*100)</f>
        <v>-4.276020227743615</v>
      </c>
      <c r="W880" s="762" t="str">
        <f t="shared" si="227"/>
        <v>n/a</v>
      </c>
      <c r="X880" s="763">
        <f t="shared" si="228"/>
        <v>2.4675433804325264</v>
      </c>
      <c r="Y880" s="928"/>
      <c r="Z880" s="704">
        <f t="shared" si="229"/>
        <v>29.411764705882355</v>
      </c>
      <c r="AA880" s="937">
        <f t="shared" si="230"/>
        <v>11.129901960784313</v>
      </c>
      <c r="AB880" s="641">
        <v>12</v>
      </c>
      <c r="AC880" s="918">
        <v>4.08</v>
      </c>
      <c r="AD880" s="918">
        <v>0.87</v>
      </c>
      <c r="AE880" s="918">
        <v>3.6</v>
      </c>
      <c r="AF880" s="918">
        <v>1.22</v>
      </c>
      <c r="AG880" s="918">
        <v>12</v>
      </c>
      <c r="AH880" s="918">
        <v>44.2</v>
      </c>
      <c r="AI880" s="918">
        <v>7.93</v>
      </c>
      <c r="AJ880" s="918">
        <v>20.9</v>
      </c>
      <c r="AK880" s="918">
        <v>12.85</v>
      </c>
      <c r="AL880" s="930">
        <v>8920</v>
      </c>
      <c r="AM880" s="924">
        <v>1.0999999999999999</v>
      </c>
      <c r="AN880" s="918">
        <v>0.1</v>
      </c>
      <c r="AO880" s="804">
        <f t="shared" si="231"/>
        <v>43.084344428198676</v>
      </c>
      <c r="AP880" s="805">
        <f t="shared" si="232"/>
        <v>54.214246388982986</v>
      </c>
      <c r="AQ880" s="938">
        <f t="shared" si="233"/>
        <v>-22.31550879170323</v>
      </c>
      <c r="AR880" s="704">
        <f>INDEX(Historical!$C$7:$C$1439,MATCH(B880,Historical!$B$7:$B$1446,0))*IF(AH880="n/a",1.03,IF(AH880&lt;0,1.01,IF(AH880&gt;10,1.1,(1+AH880/100))))</f>
        <v>1.1440000000000001</v>
      </c>
      <c r="AS880" s="937">
        <f t="shared" si="234"/>
        <v>1.2347192</v>
      </c>
      <c r="AT880" s="937">
        <f t="shared" si="239"/>
        <v>1.3581911200000001</v>
      </c>
      <c r="AU880" s="937">
        <f t="shared" si="239"/>
        <v>1.4940102320000002</v>
      </c>
      <c r="AV880" s="937">
        <f t="shared" si="239"/>
        <v>1.6434112552000002</v>
      </c>
      <c r="AW880" s="704">
        <f t="shared" si="235"/>
        <v>6.8743318071999999</v>
      </c>
      <c r="AX880" s="812">
        <f t="shared" si="236"/>
        <v>15.138365574102622</v>
      </c>
      <c r="AY880" s="997">
        <v>1.46</v>
      </c>
      <c r="AZ880" s="924">
        <v>19.25</v>
      </c>
      <c r="BA880" s="924">
        <v>-23.28</v>
      </c>
      <c r="BB880" s="924">
        <v>-6.67</v>
      </c>
      <c r="BC880" s="924">
        <v>-8.24</v>
      </c>
      <c r="BD880" s="963"/>
      <c r="BE880" s="666">
        <v>2013</v>
      </c>
      <c r="BF880" s="948" t="e">
        <f>#VALUE!</f>
        <v>#VALUE!</v>
      </c>
      <c r="BG880" s="933">
        <v>1.3</v>
      </c>
    </row>
    <row r="881" spans="1:59" s="537" customFormat="1" x14ac:dyDescent="0.2">
      <c r="A881" s="630" t="s">
        <v>1844</v>
      </c>
      <c r="B881" s="927" t="s">
        <v>1845</v>
      </c>
      <c r="C881" s="994" t="s">
        <v>154</v>
      </c>
      <c r="D881" s="994" t="s">
        <v>4386</v>
      </c>
      <c r="E881" s="794">
        <v>7</v>
      </c>
      <c r="F881" s="526">
        <v>665</v>
      </c>
      <c r="G881" s="526" t="s">
        <v>106</v>
      </c>
      <c r="H881" s="526" t="s">
        <v>106</v>
      </c>
      <c r="I881" s="926">
        <v>100.67</v>
      </c>
      <c r="J881" s="704">
        <f t="shared" si="224"/>
        <v>0.6516340518525876</v>
      </c>
      <c r="K881" s="929">
        <v>0.16400000000000001</v>
      </c>
      <c r="L881" s="641">
        <v>4</v>
      </c>
      <c r="M881" s="695">
        <f t="shared" si="225"/>
        <v>0.65600000000000003</v>
      </c>
      <c r="N881" s="923" t="s">
        <v>119</v>
      </c>
      <c r="O881" s="797">
        <v>0.126</v>
      </c>
      <c r="P881" s="917">
        <v>43482</v>
      </c>
      <c r="Q881" s="917">
        <v>43525</v>
      </c>
      <c r="R881" s="695">
        <f t="shared" si="226"/>
        <v>30.158730158730162</v>
      </c>
      <c r="S881" s="761">
        <f>IF(INDEX(Historical!$D$7:$D$1439,MATCH(B881,Historical!$B$7:$B$1446,0))=0,"n/a",(INDEX(Historical!$C$7:$C$1439,MATCH(B881,Historical!$B$7:$B$1446,0))/INDEX(Historical!$D$7:$D$1439,MATCH(B881,Historical!$B$7:$B$1446,0))-1)*100)</f>
        <v>19.999999999999996</v>
      </c>
      <c r="T881" s="761">
        <f>IF(INDEX(Historical!$F$7:$F$1432,MATCH(B881,Historical!$B$7:$B$1446,0))=0,"n/a",((INDEX(Historical!$C$7:$C$1439,MATCH(B881,Historical!$B$7:$B$1446,0))/INDEX(Historical!$F$7:$F$1432,MATCH(B881,Historical!$B$7:$B$1446,0)))^(1/3)-1)*100)</f>
        <v>14.929314826817098</v>
      </c>
      <c r="U881" s="761">
        <f>IF(INDEX(Historical!$H$7:$H$1432,MATCH(B881,Historical!$B$7:$B$1446,0))=0,"n/a",((INDEX(Historical!$C$7:$C$1439,MATCH(B881,Historical!$B$7:$B$1446,0))/INDEX(Historical!$H$7:$H$1432,MATCH(B881,Historical!$B$7:$B$1446,0)))^(1/5)-1)*100)</f>
        <v>31.128603730986558</v>
      </c>
      <c r="V881" s="761" t="str">
        <f>IF(INDEX(Historical!$O$7:$O$1432,MATCH(B881,Historical!$B$7:$B$1446,0))=0,"n/a",((INDEX(Historical!$C$7:$C$1439,MATCH(B881,Historical!$B$7:$B$1446,0))/INDEX(Historical!$O$7:$O$1432,MATCH(B881,Historical!$B$7:$B$1446,0)))^(1/10)-1)*100)</f>
        <v>n/a</v>
      </c>
      <c r="W881" s="762" t="str">
        <f t="shared" si="227"/>
        <v>n/a</v>
      </c>
      <c r="X881" s="763">
        <f t="shared" si="228"/>
        <v>1.3534175535211548</v>
      </c>
      <c r="Y881" s="715"/>
      <c r="Z881" s="704">
        <f t="shared" si="229"/>
        <v>23.098591549295776</v>
      </c>
      <c r="AA881" s="937">
        <f t="shared" si="230"/>
        <v>35.447183098591552</v>
      </c>
      <c r="AB881" s="641">
        <v>12</v>
      </c>
      <c r="AC881" s="918">
        <v>2.84</v>
      </c>
      <c r="AD881" s="918">
        <v>2.44</v>
      </c>
      <c r="AE881" s="918">
        <v>8.42</v>
      </c>
      <c r="AF881" s="918">
        <v>22.13</v>
      </c>
      <c r="AG881" s="918">
        <v>69.399999999999991</v>
      </c>
      <c r="AH881" s="918">
        <v>30.2</v>
      </c>
      <c r="AI881" s="918">
        <v>11.92</v>
      </c>
      <c r="AJ881" s="918">
        <v>23</v>
      </c>
      <c r="AK881" s="918">
        <v>14.530000000000001</v>
      </c>
      <c r="AL881" s="930">
        <v>49040</v>
      </c>
      <c r="AM881" s="924">
        <v>0.3</v>
      </c>
      <c r="AN881" s="918">
        <v>2.95</v>
      </c>
      <c r="AO881" s="804">
        <f t="shared" si="231"/>
        <v>-3.6669453157524075</v>
      </c>
      <c r="AP881" s="805">
        <f t="shared" si="232"/>
        <v>31.780237782839144</v>
      </c>
      <c r="AQ881" s="938">
        <f t="shared" si="233"/>
        <v>490.4597688701129</v>
      </c>
      <c r="AR881" s="704">
        <f>INDEX(Historical!$C$7:$C$1439,MATCH(B881,Historical!$B$7:$B$1446,0))*IF(AH881="n/a",1.03,IF(AH881&lt;0,1.01,IF(AH881&gt;10,1.1,(1+AH881/100))))</f>
        <v>0.5544</v>
      </c>
      <c r="AS881" s="937">
        <f t="shared" si="234"/>
        <v>0.60984000000000005</v>
      </c>
      <c r="AT881" s="937">
        <f t="shared" si="239"/>
        <v>0.67082400000000009</v>
      </c>
      <c r="AU881" s="937">
        <f t="shared" si="239"/>
        <v>0.73790640000000018</v>
      </c>
      <c r="AV881" s="937">
        <f t="shared" si="239"/>
        <v>0.81169704000000031</v>
      </c>
      <c r="AW881" s="704">
        <f t="shared" si="235"/>
        <v>3.3846674400000003</v>
      </c>
      <c r="AX881" s="812">
        <f t="shared" si="236"/>
        <v>3.3621410946657395</v>
      </c>
      <c r="AY881" s="997">
        <v>0.92</v>
      </c>
      <c r="AZ881" s="924">
        <v>30.740000000000002</v>
      </c>
      <c r="BA881" s="924">
        <v>0.76</v>
      </c>
      <c r="BB881" s="924">
        <v>9.7100000000000009</v>
      </c>
      <c r="BC881" s="924">
        <v>12.41</v>
      </c>
      <c r="BD881" s="963"/>
      <c r="BE881" s="666">
        <v>2013</v>
      </c>
      <c r="BF881" s="948" t="e">
        <f>#VALUE!</f>
        <v>#VALUE!</v>
      </c>
      <c r="BG881" s="933">
        <v>14.799999999999999</v>
      </c>
    </row>
    <row r="882" spans="1:59" s="776" customFormat="1" ht="13.5" thickBot="1" x14ac:dyDescent="0.25">
      <c r="B882" s="898"/>
      <c r="E882" s="899"/>
      <c r="F882" s="885"/>
      <c r="J882" s="791"/>
      <c r="L882" s="886"/>
      <c r="M882" s="885"/>
      <c r="N882" s="885"/>
      <c r="O882" s="791"/>
      <c r="R882" s="885"/>
      <c r="S882" s="887"/>
      <c r="T882" s="887"/>
      <c r="U882" s="887"/>
      <c r="V882" s="887"/>
      <c r="W882" s="887"/>
      <c r="X882" s="887"/>
      <c r="Y882" s="898"/>
      <c r="Z882" s="791"/>
      <c r="AC882" s="888"/>
      <c r="AD882" s="888"/>
      <c r="AE882" s="888"/>
      <c r="AF882" s="888"/>
      <c r="AG882" s="888"/>
      <c r="AH882" s="888"/>
      <c r="AI882" s="888"/>
      <c r="AJ882" s="888"/>
      <c r="AK882" s="888"/>
      <c r="AL882" s="888"/>
      <c r="AM882" s="888"/>
      <c r="AN882" s="888"/>
      <c r="AO882" s="791"/>
      <c r="AR882" s="889"/>
      <c r="AS882" s="890"/>
      <c r="AT882" s="890"/>
      <c r="AU882" s="890"/>
      <c r="AV882" s="890"/>
      <c r="AW882" s="889"/>
      <c r="AX882" s="890"/>
      <c r="AY882" s="791"/>
      <c r="BD882" s="899"/>
      <c r="BE882" s="885"/>
      <c r="BF882" s="885"/>
    </row>
    <row r="883" spans="1:59" x14ac:dyDescent="0.2">
      <c r="A883" s="537" t="s">
        <v>4328</v>
      </c>
      <c r="B883" s="710">
        <f>COUNTA(B7:B881)</f>
        <v>875</v>
      </c>
      <c r="E883" s="904">
        <f>AVERAGE(E7:E881)</f>
        <v>14.146285714285714</v>
      </c>
      <c r="I883" s="891">
        <f>AVERAGE(I7:I881)</f>
        <v>73.476102857142834</v>
      </c>
      <c r="J883" s="892">
        <f>AVERAGE(J7:J881)</f>
        <v>2.8507370239157988</v>
      </c>
      <c r="K883" s="900">
        <f>AVERAGE(K7:K881)</f>
        <v>0.4516494289523808</v>
      </c>
      <c r="M883" s="891">
        <f>AVERAGE(M7:M881)</f>
        <v>1.6957880426666647</v>
      </c>
      <c r="O883" s="900">
        <f>AVERAGE(O7:O881)</f>
        <v>0.41222770753214316</v>
      </c>
      <c r="R883" s="891">
        <f t="shared" ref="R883:X883" si="240">AVERAGE(R7:R881)</f>
        <v>10.982576124241657</v>
      </c>
      <c r="S883" s="901">
        <f t="shared" si="240"/>
        <v>13.428911794158411</v>
      </c>
      <c r="T883" s="901">
        <f t="shared" si="240"/>
        <v>12.48951276407235</v>
      </c>
      <c r="U883" s="901">
        <f t="shared" si="240"/>
        <v>14.535431073664624</v>
      </c>
      <c r="V883" s="901">
        <f t="shared" si="240"/>
        <v>8.0535498399608354</v>
      </c>
      <c r="W883" s="902">
        <f t="shared" si="240"/>
        <v>2.4645331160962618</v>
      </c>
      <c r="X883" s="903">
        <f t="shared" si="240"/>
        <v>2.5164838272998971</v>
      </c>
      <c r="Z883" s="892">
        <f>AVERAGE(Z7:Z881)</f>
        <v>75.788596809444769</v>
      </c>
      <c r="AA883" s="891">
        <f>AVERAGE(AA7:AA881)</f>
        <v>28.656650898920557</v>
      </c>
      <c r="AB883" s="767"/>
      <c r="AC883" s="891">
        <f t="shared" ref="AC883:BC883" si="241">AVERAGE(AC7:AC881)</f>
        <v>3.7010071942446081</v>
      </c>
      <c r="AD883" s="891">
        <f t="shared" si="241"/>
        <v>5.9667540029112081</v>
      </c>
      <c r="AE883" s="891">
        <f t="shared" si="241"/>
        <v>3.5485731414868091</v>
      </c>
      <c r="AF883" s="891">
        <f t="shared" si="241"/>
        <v>5.1325893958076492</v>
      </c>
      <c r="AG883" s="891">
        <f t="shared" si="241"/>
        <v>17.113037037037024</v>
      </c>
      <c r="AH883" s="891">
        <f t="shared" si="241"/>
        <v>26.691908212560424</v>
      </c>
      <c r="AI883" s="891">
        <f t="shared" si="241"/>
        <v>12.66739528795811</v>
      </c>
      <c r="AJ883" s="891">
        <f t="shared" si="241"/>
        <v>12.160471014492735</v>
      </c>
      <c r="AK883" s="891">
        <f t="shared" si="241"/>
        <v>9.8239945280437677</v>
      </c>
      <c r="AL883" s="1086">
        <f t="shared" si="241"/>
        <v>23474.020983213424</v>
      </c>
      <c r="AM883" s="891">
        <f t="shared" si="241"/>
        <v>3.1232569360675444</v>
      </c>
      <c r="AN883" s="891">
        <f t="shared" si="241"/>
        <v>1.1633520599250953</v>
      </c>
      <c r="AO883" s="971">
        <f t="shared" si="241"/>
        <v>-11.615043238968157</v>
      </c>
      <c r="AP883" s="891">
        <f t="shared" si="241"/>
        <v>17.325278012086383</v>
      </c>
      <c r="AQ883" s="1024">
        <f t="shared" si="241"/>
        <v>89.535248725168131</v>
      </c>
      <c r="AR883" s="1023">
        <f t="shared" si="241"/>
        <v>1.6857477833997752</v>
      </c>
      <c r="AS883" s="891">
        <f t="shared" si="241"/>
        <v>1.8049174852147787</v>
      </c>
      <c r="AT883" s="891">
        <f t="shared" si="241"/>
        <v>1.9313113631046277</v>
      </c>
      <c r="AU883" s="891">
        <f t="shared" si="241"/>
        <v>2.0682843250185035</v>
      </c>
      <c r="AV883" s="891">
        <f t="shared" si="241"/>
        <v>2.2167902494092173</v>
      </c>
      <c r="AW883" s="891">
        <f t="shared" si="241"/>
        <v>9.7070512061469092</v>
      </c>
      <c r="AX883" s="1024">
        <f t="shared" si="241"/>
        <v>16.303341635850664</v>
      </c>
      <c r="AY883" s="1023">
        <f t="shared" si="241"/>
        <v>0.91099153567110003</v>
      </c>
      <c r="AZ883" s="891">
        <f t="shared" si="241"/>
        <v>24.263816366276441</v>
      </c>
      <c r="BA883" s="891">
        <f t="shared" si="241"/>
        <v>-15.161299272480937</v>
      </c>
      <c r="BB883" s="891">
        <f t="shared" si="241"/>
        <v>0.76780980032893686</v>
      </c>
      <c r="BC883" s="1024">
        <f t="shared" si="241"/>
        <v>-0.53838107874140884</v>
      </c>
      <c r="BD883" s="891"/>
      <c r="BE883" s="767">
        <f>AVERAGE(BE7:BE881)</f>
        <v>2005.4457142857143</v>
      </c>
      <c r="BF883" s="891" t="e">
        <f>AVERAGE(BF7:BF881)</f>
        <v>#VALUE!</v>
      </c>
      <c r="BG883" s="891">
        <f>AVERAGE(BG7:BG881)</f>
        <v>6.103214723926377</v>
      </c>
    </row>
    <row r="884" spans="1:59" x14ac:dyDescent="0.2">
      <c r="A884" s="574" t="s">
        <v>393</v>
      </c>
      <c r="B884" s="710">
        <f>COUNTIF($E$7:$E$881,"&gt;=25")</f>
        <v>135</v>
      </c>
      <c r="E884" s="904">
        <f>AVERAGEIF($E$7:$E$881,"&gt;=25")</f>
        <v>39.251851851851853</v>
      </c>
      <c r="I884" s="904">
        <f>AVERAGEIF($E$7:$E$881,"&gt;=25",I7:I881)</f>
        <v>95.260148148148133</v>
      </c>
      <c r="J884" s="892">
        <f>AVERAGEIF($E$7:$E$881,"&gt;=25",J7:J881)</f>
        <v>2.435599551184199</v>
      </c>
      <c r="K884" s="900">
        <f>AVERAGEIF($E$7:$E$881,"&gt;=25",K7:K881)</f>
        <v>0.55007777777777789</v>
      </c>
      <c r="L884" s="891"/>
      <c r="M884" s="891">
        <f>AVERAGEIF($E$7:$E$881,"&gt;=25",M7:M881)</f>
        <v>2.0493333333333328</v>
      </c>
      <c r="N884" s="891"/>
      <c r="O884" s="900">
        <f>AVERAGEIF($E$7:$E$881,"&gt;=25",O7:O881)</f>
        <v>0.51003016392286094</v>
      </c>
      <c r="R884" s="891">
        <f t="shared" ref="R884:X884" si="242">AVERAGEIF($E$7:$E$881,"&gt;=25",R7:R881)</f>
        <v>8.4593823456692387</v>
      </c>
      <c r="S884" s="891">
        <f t="shared" si="242"/>
        <v>8.304176358030384</v>
      </c>
      <c r="T884" s="891">
        <f t="shared" si="242"/>
        <v>6.9469186612960891</v>
      </c>
      <c r="U884" s="891">
        <f t="shared" si="242"/>
        <v>7.5545989136712155</v>
      </c>
      <c r="V884" s="891">
        <f t="shared" si="242"/>
        <v>7.6298695557883196</v>
      </c>
      <c r="W884" s="903">
        <f t="shared" si="242"/>
        <v>1.011136981865665</v>
      </c>
      <c r="X884" s="903">
        <f t="shared" si="242"/>
        <v>1.719701726626657</v>
      </c>
      <c r="Z884" s="892">
        <f>AVERAGEIF($E$7:$E$881,"&gt;=25",Z7:Z881)</f>
        <v>58.942486621865385</v>
      </c>
      <c r="AA884" s="891">
        <f>AVERAGEIF($E$7:$E$881,"&gt;=25",AA7:AA881)</f>
        <v>25.898233679732709</v>
      </c>
      <c r="AB884" s="891"/>
      <c r="AC884" s="891">
        <f t="shared" ref="AC884:BC884" si="243">AVERAGEIF($E$7:$E$881,"&gt;=25",AC7:AC881)</f>
        <v>4.015307692307692</v>
      </c>
      <c r="AD884" s="891">
        <f t="shared" si="243"/>
        <v>3.5650862068965514</v>
      </c>
      <c r="AE884" s="891">
        <f t="shared" si="243"/>
        <v>3.7356153846153837</v>
      </c>
      <c r="AF884" s="891">
        <f t="shared" si="243"/>
        <v>5.0359842519685021</v>
      </c>
      <c r="AG884" s="891">
        <f t="shared" si="243"/>
        <v>15.817119999999999</v>
      </c>
      <c r="AH884" s="891">
        <f t="shared" si="243"/>
        <v>31.797674418604633</v>
      </c>
      <c r="AI884" s="891">
        <f t="shared" si="243"/>
        <v>10.091818181818182</v>
      </c>
      <c r="AJ884" s="891">
        <f t="shared" si="243"/>
        <v>6.5255813953488389</v>
      </c>
      <c r="AK884" s="891">
        <f t="shared" si="243"/>
        <v>9.7597500000000004</v>
      </c>
      <c r="AL884" s="1086">
        <f t="shared" si="243"/>
        <v>37017.764461538471</v>
      </c>
      <c r="AM884" s="891">
        <f t="shared" si="243"/>
        <v>3.0138759689922465</v>
      </c>
      <c r="AN884" s="1020">
        <f t="shared" si="243"/>
        <v>0.84920634920634919</v>
      </c>
      <c r="AO884" s="891">
        <f t="shared" si="243"/>
        <v>-15.81158034093953</v>
      </c>
      <c r="AP884" s="891">
        <f t="shared" si="243"/>
        <v>9.9901984648554141</v>
      </c>
      <c r="AQ884" s="1020">
        <f t="shared" si="243"/>
        <v>116.26298034736371</v>
      </c>
      <c r="AR884" s="891">
        <f t="shared" si="243"/>
        <v>2.068365574310715</v>
      </c>
      <c r="AS884" s="891">
        <f t="shared" si="243"/>
        <v>2.2143171197158726</v>
      </c>
      <c r="AT884" s="891">
        <f t="shared" si="243"/>
        <v>2.3728748943473676</v>
      </c>
      <c r="AU884" s="891">
        <f t="shared" si="243"/>
        <v>2.5445214991144631</v>
      </c>
      <c r="AV884" s="891">
        <f t="shared" si="243"/>
        <v>2.7304193929753264</v>
      </c>
      <c r="AW884" s="891">
        <f t="shared" si="243"/>
        <v>11.930498480463736</v>
      </c>
      <c r="AX884" s="1020">
        <f t="shared" si="243"/>
        <v>14.208318496116608</v>
      </c>
      <c r="AY884" s="891">
        <f t="shared" si="243"/>
        <v>0.83317829457364345</v>
      </c>
      <c r="AZ884" s="891">
        <f t="shared" si="243"/>
        <v>25.265888293087333</v>
      </c>
      <c r="BA884" s="891">
        <f t="shared" si="243"/>
        <v>-9.9239848912829292</v>
      </c>
      <c r="BB884" s="891">
        <f t="shared" si="243"/>
        <v>2.3770211521458218</v>
      </c>
      <c r="BC884" s="1020">
        <f t="shared" si="243"/>
        <v>3.5033553113553122</v>
      </c>
      <c r="BD884" s="891"/>
      <c r="BE884" s="767">
        <f>AVERAGEIF($E$7:$E$881,"&gt;=25",BE7:BE881)</f>
        <v>1980.3407407407408</v>
      </c>
      <c r="BF884" s="891" t="e">
        <f>AVERAGEIF($E$7:$E$881,"&gt;=25",BF7:BF881)</f>
        <v>#VALUE!</v>
      </c>
      <c r="BG884" s="891">
        <f>AVERAGEIF($E$7:$E$881,"&gt;=25",BG7:BG881)</f>
        <v>7.3416666666666659</v>
      </c>
    </row>
    <row r="885" spans="1:59" x14ac:dyDescent="0.2">
      <c r="A885" s="574" t="s">
        <v>394</v>
      </c>
      <c r="B885" s="710">
        <f>COUNTIFS($E$7:$E$881,"&lt;25",$E$7:$E$881,"&gt;=10")</f>
        <v>222</v>
      </c>
      <c r="E885" s="904">
        <f>AVERAGEIFS($E$7:$E$881,$E$7:$E$881,"&lt;25",$E$7:$E$881,"&gt;=10")</f>
        <v>15.135135135135135</v>
      </c>
      <c r="I885" s="904">
        <f>AVERAGEIFS(I7:I881,$E$7:$E$881,"&lt;25",$E$7:$E$881,"&gt;=10")</f>
        <v>88.788828828828869</v>
      </c>
      <c r="J885" s="892">
        <f>AVERAGEIFS(J7:J881,$E$7:$E$881,"&lt;25",$E$7:$E$881,"&gt;=10")</f>
        <v>2.8130134266655671</v>
      </c>
      <c r="K885" s="900">
        <f>AVERAGEIFS(K7:K881,$E$7:$E$881,"&lt;25",$E$7:$E$881,"&gt;=10")</f>
        <v>0.52999256756756741</v>
      </c>
      <c r="L885" s="891"/>
      <c r="M885" s="891">
        <f>AVERAGEIFS(M7:M881,$E$7:$E$881,"&lt;25",$E$7:$E$881,"&gt;=10")</f>
        <v>1.9651009009009002</v>
      </c>
      <c r="N885" s="891"/>
      <c r="O885" s="900">
        <f>AVERAGEIFS(O7:O881,$E$7:$E$881,"&lt;25",$E$7:$E$881,"&gt;=10")</f>
        <v>0.48873795971295941</v>
      </c>
      <c r="R885" s="891">
        <f t="shared" ref="R885:X885" si="244">AVERAGEIFS(R7:R881,$E$7:$E$881,"&lt;25",$E$7:$E$881,"&gt;=10")</f>
        <v>9.1198360324158969</v>
      </c>
      <c r="S885" s="891">
        <f t="shared" si="244"/>
        <v>11.309404342309731</v>
      </c>
      <c r="T885" s="891">
        <f t="shared" si="244"/>
        <v>9.5912612050257042</v>
      </c>
      <c r="U885" s="891">
        <f t="shared" si="244"/>
        <v>10.483110328257251</v>
      </c>
      <c r="V885" s="891">
        <f t="shared" si="244"/>
        <v>11.206284466267926</v>
      </c>
      <c r="W885" s="903">
        <f t="shared" si="244"/>
        <v>1.0103188233839506</v>
      </c>
      <c r="X885" s="903">
        <f t="shared" si="244"/>
        <v>1.7856887435119015</v>
      </c>
      <c r="Z885" s="892">
        <f>AVERAGEIFS(Z7:Z881,$E$7:$E$881,"&lt;25",$E$7:$E$881,"&gt;=10")</f>
        <v>69.395573993580399</v>
      </c>
      <c r="AA885" s="891">
        <f>AVERAGEIFS(AA7:AA881,$E$7:$E$881,"&lt;25",$E$7:$E$881,"&gt;=10")</f>
        <v>25.339775486277844</v>
      </c>
      <c r="AB885" s="891"/>
      <c r="AC885" s="891">
        <f t="shared" ref="AC885:BC885" si="245">AVERAGEIFS(AC7:AC881,$E$7:$E$881,"&lt;25",$E$7:$E$881,"&gt;=10")</f>
        <v>4.0910476190476208</v>
      </c>
      <c r="AD885" s="891">
        <f t="shared" si="245"/>
        <v>3.4065536723163818</v>
      </c>
      <c r="AE885" s="891">
        <f t="shared" si="245"/>
        <v>3.4682380952380969</v>
      </c>
      <c r="AF885" s="891">
        <f t="shared" si="245"/>
        <v>5.8399024390243897</v>
      </c>
      <c r="AG885" s="891">
        <f t="shared" si="245"/>
        <v>26.053532338308475</v>
      </c>
      <c r="AH885" s="891">
        <f t="shared" si="245"/>
        <v>26.258737864077663</v>
      </c>
      <c r="AI885" s="891">
        <f t="shared" si="245"/>
        <v>10.60694736842105</v>
      </c>
      <c r="AJ885" s="891">
        <f t="shared" si="245"/>
        <v>7.7942028985507248</v>
      </c>
      <c r="AK885" s="891">
        <f t="shared" si="245"/>
        <v>9.8609042553191468</v>
      </c>
      <c r="AL885" s="1086">
        <f t="shared" si="245"/>
        <v>27928.410809523812</v>
      </c>
      <c r="AM885" s="891">
        <f t="shared" si="245"/>
        <v>2.6441062801932373</v>
      </c>
      <c r="AN885" s="1020">
        <f t="shared" si="245"/>
        <v>1.1368905472636814</v>
      </c>
      <c r="AO885" s="891">
        <f t="shared" si="245"/>
        <v>-11.904592747960429</v>
      </c>
      <c r="AP885" s="891">
        <f t="shared" si="245"/>
        <v>13.296123754922817</v>
      </c>
      <c r="AQ885" s="1020">
        <f t="shared" si="245"/>
        <v>115.92966551092145</v>
      </c>
      <c r="AR885" s="891">
        <f t="shared" si="245"/>
        <v>1.9649243214714718</v>
      </c>
      <c r="AS885" s="891">
        <f t="shared" si="245"/>
        <v>2.0997077117278078</v>
      </c>
      <c r="AT885" s="891">
        <f t="shared" si="245"/>
        <v>2.2492027690294725</v>
      </c>
      <c r="AU885" s="891">
        <f t="shared" si="245"/>
        <v>2.4112711253635921</v>
      </c>
      <c r="AV885" s="891">
        <f t="shared" si="245"/>
        <v>2.5870471951465004</v>
      </c>
      <c r="AW885" s="891">
        <f t="shared" si="245"/>
        <v>11.312153122738838</v>
      </c>
      <c r="AX885" s="1020">
        <f t="shared" si="245"/>
        <v>16.201117444522467</v>
      </c>
      <c r="AY885" s="891">
        <f t="shared" si="245"/>
        <v>0.84565217391304393</v>
      </c>
      <c r="AZ885" s="891">
        <f t="shared" si="245"/>
        <v>25.257528525212503</v>
      </c>
      <c r="BA885" s="891">
        <f t="shared" si="245"/>
        <v>-14.106317418949164</v>
      </c>
      <c r="BB885" s="891">
        <f t="shared" si="245"/>
        <v>1.3165341010726743</v>
      </c>
      <c r="BC885" s="1020">
        <f t="shared" si="245"/>
        <v>0.22519362670736628</v>
      </c>
      <c r="BD885" s="891"/>
      <c r="BE885" s="767">
        <f>AVERAGEIFS(BE7:BE881,$E$7:$E$881,"&lt;25",$E$7:$E$881,"&gt;=10")</f>
        <v>2004.4909909909909</v>
      </c>
      <c r="BF885" s="891" t="e">
        <f>AVERAGEIFS(BF7:BF881,$E$7:$E$881,"&lt;25",$E$7:$E$881,"&gt;=10")</f>
        <v>#VALUE!</v>
      </c>
      <c r="BG885" s="891">
        <f>AVERAGEIFS(BG7:BG881,$E$7:$E$881,"&lt;25",$E$7:$E$881,"&gt;=10")</f>
        <v>7.3939800995024934</v>
      </c>
    </row>
    <row r="886" spans="1:59" x14ac:dyDescent="0.2">
      <c r="A886" s="630" t="s">
        <v>876</v>
      </c>
      <c r="B886" s="710">
        <f>COUNTIF($E$7:$E$881,"&lt;10")</f>
        <v>518</v>
      </c>
      <c r="C886" s="944"/>
      <c r="D886" s="13"/>
      <c r="E886" s="904">
        <f>AVERAGEIF($E$7:$E$881,"&lt;10")</f>
        <v>7.17953667953668</v>
      </c>
      <c r="I886" s="904">
        <f>AVERAGEIF($E$7:$E$881,"&lt;10",I7:I881)</f>
        <v>61.236196911196878</v>
      </c>
      <c r="J886" s="892">
        <f>AVERAGEIF($E$7:$E$881,"&lt;10",J7:J881)</f>
        <v>2.9750964783720066</v>
      </c>
      <c r="K886" s="900">
        <f>AVERAGEIF($E$7:$E$881,"&lt;10",K7:K881)</f>
        <v>0.39242162226512201</v>
      </c>
      <c r="L886" s="891"/>
      <c r="M886" s="891">
        <f>AVERAGEIF($E$7:$E$881,"&lt;10",M7:M881)</f>
        <v>1.4882280643500634</v>
      </c>
      <c r="N886" s="891"/>
      <c r="O886" s="900">
        <f>AVERAGEIF($E$7:$E$881,"&lt;10",O7:O881)</f>
        <v>0.35394854228718525</v>
      </c>
      <c r="R886" s="891">
        <f t="shared" ref="R886:X886" si="246">AVERAGEIF($E$7:$E$881,"&lt;10",R7:R881)</f>
        <v>12.438482418628894</v>
      </c>
      <c r="S886" s="891">
        <f t="shared" si="246"/>
        <v>15.672869203787172</v>
      </c>
      <c r="T886" s="891">
        <f t="shared" si="246"/>
        <v>15.176119038171086</v>
      </c>
      <c r="U886" s="891">
        <f t="shared" si="246"/>
        <v>18.619749359872095</v>
      </c>
      <c r="V886" s="891">
        <f t="shared" si="246"/>
        <v>6.2020892290842493</v>
      </c>
      <c r="W886" s="903">
        <f t="shared" si="246"/>
        <v>4.5083243087408942</v>
      </c>
      <c r="X886" s="903">
        <f t="shared" si="246"/>
        <v>3.0613161444003127</v>
      </c>
      <c r="Z886" s="892">
        <f>AVERAGEIF($E$7:$E$881,"&lt;10",Z7:Z881)</f>
        <v>82.981147339061494</v>
      </c>
      <c r="AA886" s="891">
        <f>AVERAGEIF($E$7:$E$881,"&lt;10",AA7:AA881)</f>
        <v>30.795702932863239</v>
      </c>
      <c r="AB886" s="891"/>
      <c r="AC886" s="891">
        <f t="shared" ref="AC886:BC886" si="247">AVERAGEIF($E$7:$E$881,"&lt;10",AC7:AC881)</f>
        <v>3.4524898785425093</v>
      </c>
      <c r="AD886" s="891">
        <f t="shared" si="247"/>
        <v>7.8239847715736053</v>
      </c>
      <c r="AE886" s="891">
        <f t="shared" si="247"/>
        <v>3.5335020242915007</v>
      </c>
      <c r="AF886" s="891">
        <f t="shared" si="247"/>
        <v>4.8554906054279785</v>
      </c>
      <c r="AG886" s="891">
        <f t="shared" si="247"/>
        <v>13.734834710743792</v>
      </c>
      <c r="AH886" s="891">
        <f t="shared" si="247"/>
        <v>25.536916835699799</v>
      </c>
      <c r="AI886" s="891">
        <f t="shared" si="247"/>
        <v>14.219558498896253</v>
      </c>
      <c r="AJ886" s="891">
        <f t="shared" si="247"/>
        <v>15.474939024390224</v>
      </c>
      <c r="AK886" s="891">
        <f t="shared" si="247"/>
        <v>9.8258156028368813</v>
      </c>
      <c r="AL886" s="1086">
        <f t="shared" si="247"/>
        <v>18016.311437246964</v>
      </c>
      <c r="AM886" s="891">
        <f t="shared" si="247"/>
        <v>3.3530628803245435</v>
      </c>
      <c r="AN886" s="1020">
        <f t="shared" si="247"/>
        <v>1.2580801687763714</v>
      </c>
      <c r="AO886" s="891">
        <f t="shared" si="247"/>
        <v>-10.196699803076537</v>
      </c>
      <c r="AP886" s="891">
        <f t="shared" si="247"/>
        <v>21.504231413342453</v>
      </c>
      <c r="AQ886" s="1020">
        <f t="shared" si="247"/>
        <v>71.106809703640863</v>
      </c>
      <c r="AR886" s="891">
        <f t="shared" si="247"/>
        <v>1.4663837038150411</v>
      </c>
      <c r="AS886" s="891">
        <f t="shared" si="247"/>
        <v>1.5718820007677867</v>
      </c>
      <c r="AT886" s="891">
        <f t="shared" si="247"/>
        <v>1.6799928904538826</v>
      </c>
      <c r="AU886" s="891">
        <f t="shared" si="247"/>
        <v>1.7971741161776442</v>
      </c>
      <c r="AV886" s="891">
        <f t="shared" si="247"/>
        <v>1.9242478240518772</v>
      </c>
      <c r="AW886" s="891">
        <f t="shared" si="247"/>
        <v>8.4396805352662234</v>
      </c>
      <c r="AX886" s="1020">
        <f t="shared" si="247"/>
        <v>16.893152242682614</v>
      </c>
      <c r="AY886" s="891">
        <f t="shared" si="247"/>
        <v>0.9589816700610998</v>
      </c>
      <c r="AZ886" s="891">
        <f t="shared" si="247"/>
        <v>23.579071105949168</v>
      </c>
      <c r="BA886" s="891">
        <f t="shared" si="247"/>
        <v>-16.984323633687875</v>
      </c>
      <c r="BB886" s="891">
        <f t="shared" si="247"/>
        <v>0.11239650963725871</v>
      </c>
      <c r="BC886" s="1020">
        <f t="shared" si="247"/>
        <v>-1.923787985522855</v>
      </c>
      <c r="BD886" s="891"/>
      <c r="BE886" s="767">
        <f>AVERAGEIF($E$7:$E$881,"&lt;10",BE7:BE881)</f>
        <v>2012.3976833976833</v>
      </c>
      <c r="BF886" s="891" t="e">
        <f>AVERAGEIF($E$7:$E$881,"&lt;10",BF7:BF881)</f>
        <v>#VALUE!</v>
      </c>
      <c r="BG886" s="891">
        <f>AVERAGEIF($E$7:$E$881,"&lt;10",BG7:BG881)</f>
        <v>5.2518032786885263</v>
      </c>
    </row>
    <row r="887" spans="1:59" x14ac:dyDescent="0.2">
      <c r="O887" s="1019"/>
      <c r="W887" s="1085"/>
      <c r="X887" s="1085"/>
      <c r="AC887" s="574"/>
      <c r="AD887" s="574"/>
      <c r="AE887" s="574"/>
      <c r="AF887" s="574"/>
      <c r="AG887" s="574"/>
      <c r="AH887" s="574"/>
      <c r="AI887" s="574"/>
      <c r="AJ887" s="574"/>
      <c r="AK887" s="574"/>
      <c r="AL887" s="1087"/>
      <c r="AM887" s="574"/>
      <c r="AN887" s="710"/>
      <c r="AO887" s="574"/>
      <c r="AQ887" s="710"/>
      <c r="AR887" s="574"/>
      <c r="AS887" s="574"/>
      <c r="AT887" s="574"/>
      <c r="AU887" s="574"/>
      <c r="AV887" s="574"/>
      <c r="AW887" s="574"/>
      <c r="AX887" s="710"/>
      <c r="AY887" s="574"/>
      <c r="BC887" s="710"/>
      <c r="BD887" s="574"/>
      <c r="BE887" s="1022"/>
      <c r="BF887" s="574"/>
    </row>
    <row r="888" spans="1:59" x14ac:dyDescent="0.2">
      <c r="A888" s="574" t="s">
        <v>4447</v>
      </c>
      <c r="I888" s="710"/>
      <c r="J888" s="574"/>
      <c r="O888" s="1019"/>
      <c r="W888" s="1085"/>
      <c r="X888" s="1085"/>
      <c r="AC888" s="574"/>
      <c r="AD888" s="574"/>
      <c r="AE888" s="574"/>
      <c r="AF888" s="574"/>
      <c r="AG888" s="574"/>
      <c r="AH888" s="574"/>
      <c r="AI888" s="574"/>
      <c r="AJ888" s="574"/>
      <c r="AK888" s="574"/>
      <c r="AL888" s="1087"/>
      <c r="AM888" s="574"/>
      <c r="AN888" s="710"/>
      <c r="AO888" s="574"/>
      <c r="AQ888" s="710"/>
      <c r="AR888" s="574"/>
      <c r="AS888" s="574"/>
      <c r="AT888" s="574"/>
      <c r="AU888" s="574"/>
      <c r="AV888" s="574"/>
      <c r="AW888" s="574"/>
      <c r="AX888" s="710"/>
      <c r="AY888" s="574"/>
      <c r="BC888" s="710"/>
      <c r="BD888" s="574"/>
      <c r="BE888" s="1022"/>
      <c r="BF888" s="574"/>
    </row>
    <row r="889" spans="1:59" x14ac:dyDescent="0.2">
      <c r="A889" s="574" t="s">
        <v>4380</v>
      </c>
      <c r="B889" s="710">
        <f t="shared" ref="B889:B899" si="248">COUNTIF($C$7:$C$881,"="&amp;$A889)</f>
        <v>18</v>
      </c>
      <c r="E889" s="904">
        <f t="shared" ref="E889:E899" si="249">AVERAGEIFS($E$7:$E$881,$C$7:$C$881,"="&amp;$A889)</f>
        <v>13.777777777777779</v>
      </c>
      <c r="I889" s="1017">
        <f t="shared" ref="I889:K899" si="250">AVERAGEIFS(I$7:I$881,$C$7:$C$881,"="&amp;$A889)</f>
        <v>47.960555555555558</v>
      </c>
      <c r="J889" s="891">
        <f t="shared" si="250"/>
        <v>3.9323910189807085</v>
      </c>
      <c r="K889" s="900">
        <f t="shared" si="250"/>
        <v>0.47763888888888889</v>
      </c>
      <c r="L889" s="904"/>
      <c r="M889" s="891">
        <f t="shared" ref="M889:M899" si="251">AVERAGEIFS(M$7:M$881,$C$7:$C$881,"="&amp;$A889)</f>
        <v>1.4861111111111114</v>
      </c>
      <c r="N889" s="904"/>
      <c r="O889" s="900">
        <f t="shared" ref="O889:O899" si="252">AVERAGEIFS(O$7:O$881,$C$7:$C$881,"="&amp;$A889)</f>
        <v>0.45263055555555554</v>
      </c>
      <c r="P889" s="904"/>
      <c r="Q889" s="904"/>
      <c r="R889" s="891">
        <f t="shared" ref="R889:X899" si="253">AVERAGEIFS(R$7:R$881,$C$7:$C$881,"="&amp;$A889)</f>
        <v>9.495530013156932</v>
      </c>
      <c r="S889" s="891">
        <f t="shared" si="253"/>
        <v>10.540888033020204</v>
      </c>
      <c r="T889" s="891">
        <f t="shared" si="253"/>
        <v>9.7911136336461801</v>
      </c>
      <c r="U889" s="891">
        <f t="shared" si="253"/>
        <v>13.783753945602614</v>
      </c>
      <c r="V889" s="891">
        <f t="shared" si="253"/>
        <v>9.0086382993996352</v>
      </c>
      <c r="W889" s="903">
        <f t="shared" si="253"/>
        <v>0.97722494493657053</v>
      </c>
      <c r="X889" s="903">
        <f t="shared" si="253"/>
        <v>0.78701109132092728</v>
      </c>
      <c r="Y889" s="710"/>
      <c r="Z889" s="891">
        <f t="shared" ref="Z889:AA899" si="254">AVERAGEIFS(Z$7:Z$881,$C$7:$C$881,"="&amp;$A889)</f>
        <v>208.32762588367163</v>
      </c>
      <c r="AA889" s="891">
        <f t="shared" si="254"/>
        <v>41.502988615070812</v>
      </c>
      <c r="AB889" s="891"/>
      <c r="AC889" s="891">
        <f t="shared" ref="AC889:AL899" si="255">AVERAGEIFS(AC$7:AC$881,$C$7:$C$881,"="&amp;$A889)</f>
        <v>2.7088888888888887</v>
      </c>
      <c r="AD889" s="891">
        <f t="shared" si="255"/>
        <v>3.5299999999999994</v>
      </c>
      <c r="AE889" s="891">
        <f t="shared" si="255"/>
        <v>1.8722222222222225</v>
      </c>
      <c r="AF889" s="891">
        <f t="shared" si="255"/>
        <v>2.6352941176470592</v>
      </c>
      <c r="AG889" s="891">
        <f t="shared" si="255"/>
        <v>13.805882352941175</v>
      </c>
      <c r="AH889" s="891">
        <f t="shared" si="255"/>
        <v>92.477777777777803</v>
      </c>
      <c r="AI889" s="891">
        <f t="shared" si="255"/>
        <v>24.592222222222222</v>
      </c>
      <c r="AJ889" s="891">
        <f t="shared" si="255"/>
        <v>16.105555555555554</v>
      </c>
      <c r="AK889" s="891">
        <f t="shared" si="255"/>
        <v>9.8928571428571423</v>
      </c>
      <c r="AL889" s="1086">
        <f t="shared" si="255"/>
        <v>53117.718888888885</v>
      </c>
      <c r="AM889" s="891">
        <f t="shared" ref="AM889:AV899" si="256">AVERAGEIFS(AM$7:AM$881,$C$7:$C$881,"="&amp;$A889)</f>
        <v>0.90555555555555556</v>
      </c>
      <c r="AN889" s="1020">
        <f t="shared" si="256"/>
        <v>1.316875</v>
      </c>
      <c r="AO889" s="891">
        <f t="shared" si="256"/>
        <v>-24.136292675029306</v>
      </c>
      <c r="AP889" s="891">
        <f t="shared" si="256"/>
        <v>17.095921467100396</v>
      </c>
      <c r="AQ889" s="1020">
        <f t="shared" si="256"/>
        <v>57.480033180018246</v>
      </c>
      <c r="AR889" s="891">
        <f t="shared" si="256"/>
        <v>1.538213888888889</v>
      </c>
      <c r="AS889" s="891">
        <f t="shared" si="256"/>
        <v>1.6274810670555557</v>
      </c>
      <c r="AT889" s="891">
        <f t="shared" si="256"/>
        <v>1.7123479056157225</v>
      </c>
      <c r="AU889" s="891">
        <f t="shared" si="256"/>
        <v>1.8037710157662983</v>
      </c>
      <c r="AV889" s="891">
        <f t="shared" si="256"/>
        <v>1.9023415545018314</v>
      </c>
      <c r="AW889" s="891">
        <f t="shared" ref="AW889:BC899" si="257">AVERAGEIFS(AW$7:AW$881,$C$7:$C$881,"="&amp;$A889)</f>
        <v>8.5841554318282967</v>
      </c>
      <c r="AX889" s="1020">
        <f t="shared" si="257"/>
        <v>22.785052700154292</v>
      </c>
      <c r="AY889" s="891">
        <f t="shared" si="257"/>
        <v>0.96666666666666679</v>
      </c>
      <c r="AZ889" s="891">
        <f t="shared" si="257"/>
        <v>24.823333333333331</v>
      </c>
      <c r="BA889" s="891">
        <f t="shared" si="257"/>
        <v>-18.630555555555553</v>
      </c>
      <c r="BB889" s="891">
        <f t="shared" si="257"/>
        <v>-1.3883333333333332</v>
      </c>
      <c r="BC889" s="1020">
        <f t="shared" si="257"/>
        <v>-2.0588888888888892</v>
      </c>
      <c r="BD889" s="891"/>
      <c r="BE889" s="767">
        <f t="shared" ref="BE889:BG899" si="258">AVERAGEIFS(BE$7:BE$881,$C$7:$C$881,"="&amp;$A889)</f>
        <v>2006</v>
      </c>
      <c r="BF889" s="891" t="e">
        <f t="shared" si="258"/>
        <v>#VALUE!</v>
      </c>
      <c r="BG889" s="891">
        <f t="shared" si="258"/>
        <v>4.6352941176470592</v>
      </c>
    </row>
    <row r="890" spans="1:59" x14ac:dyDescent="0.2">
      <c r="A890" s="574" t="s">
        <v>247</v>
      </c>
      <c r="B890" s="710">
        <f t="shared" si="248"/>
        <v>87</v>
      </c>
      <c r="E890" s="904">
        <f t="shared" si="249"/>
        <v>12.563218390804598</v>
      </c>
      <c r="I890" s="1017">
        <f t="shared" si="250"/>
        <v>68.960574712643691</v>
      </c>
      <c r="J890" s="891">
        <f t="shared" si="250"/>
        <v>2.5242446845850472</v>
      </c>
      <c r="K890" s="900">
        <f t="shared" si="250"/>
        <v>0.39318773946360153</v>
      </c>
      <c r="L890" s="904"/>
      <c r="M890" s="891">
        <f t="shared" si="251"/>
        <v>1.5281532567049807</v>
      </c>
      <c r="N890" s="904"/>
      <c r="O890" s="900">
        <f t="shared" si="252"/>
        <v>0.36258524904214562</v>
      </c>
      <c r="P890" s="904"/>
      <c r="Q890" s="904"/>
      <c r="R890" s="891">
        <f t="shared" si="253"/>
        <v>11.209325547772854</v>
      </c>
      <c r="S890" s="891">
        <f t="shared" si="253"/>
        <v>15.495711580316833</v>
      </c>
      <c r="T890" s="891">
        <f t="shared" si="253"/>
        <v>15.140933110527691</v>
      </c>
      <c r="U890" s="891">
        <f t="shared" si="253"/>
        <v>17.952826725658664</v>
      </c>
      <c r="V890" s="891">
        <f t="shared" si="253"/>
        <v>11.543795294532556</v>
      </c>
      <c r="W890" s="903">
        <f t="shared" si="253"/>
        <v>1.7602882244203417</v>
      </c>
      <c r="X890" s="903">
        <f t="shared" si="253"/>
        <v>4.2839767084188534</v>
      </c>
      <c r="Y890" s="710"/>
      <c r="Z890" s="891">
        <f t="shared" si="254"/>
        <v>98.765242555068454</v>
      </c>
      <c r="AA890" s="891">
        <f t="shared" si="254"/>
        <v>50.582197052536479</v>
      </c>
      <c r="AB890" s="891"/>
      <c r="AC890" s="891">
        <f t="shared" si="255"/>
        <v>3.5597701149425287</v>
      </c>
      <c r="AD890" s="891">
        <f t="shared" si="255"/>
        <v>14.938181818181812</v>
      </c>
      <c r="AE890" s="891">
        <f t="shared" si="255"/>
        <v>1.5939080459770121</v>
      </c>
      <c r="AF890" s="891">
        <f t="shared" si="255"/>
        <v>8.0982051282051284</v>
      </c>
      <c r="AG890" s="891">
        <f t="shared" si="255"/>
        <v>23.263058823529398</v>
      </c>
      <c r="AH890" s="891">
        <f t="shared" si="255"/>
        <v>20.708139534883721</v>
      </c>
      <c r="AI890" s="891">
        <f t="shared" si="255"/>
        <v>12.363209876543209</v>
      </c>
      <c r="AJ890" s="891">
        <f t="shared" si="255"/>
        <v>13.686511627906979</v>
      </c>
      <c r="AK890" s="891">
        <f t="shared" si="255"/>
        <v>9.3748148148148136</v>
      </c>
      <c r="AL890" s="1086">
        <f t="shared" si="255"/>
        <v>15432.044597701151</v>
      </c>
      <c r="AM890" s="891">
        <f t="shared" si="256"/>
        <v>2.9751162790697672</v>
      </c>
      <c r="AN890" s="1020">
        <f t="shared" si="256"/>
        <v>2.1089610389610383</v>
      </c>
      <c r="AO890" s="891">
        <f t="shared" si="256"/>
        <v>-32.979869964317935</v>
      </c>
      <c r="AP890" s="891">
        <f t="shared" si="256"/>
        <v>20.499913765427369</v>
      </c>
      <c r="AQ890" s="1020">
        <f t="shared" si="256"/>
        <v>111.09159587312196</v>
      </c>
      <c r="AR890" s="891">
        <f t="shared" si="256"/>
        <v>1.5060169846743292</v>
      </c>
      <c r="AS890" s="891">
        <f t="shared" si="256"/>
        <v>1.629065118314176</v>
      </c>
      <c r="AT890" s="891">
        <f t="shared" si="256"/>
        <v>1.7478726540787028</v>
      </c>
      <c r="AU890" s="891">
        <f t="shared" si="256"/>
        <v>1.8770180302467672</v>
      </c>
      <c r="AV890" s="891">
        <f t="shared" si="256"/>
        <v>2.0174538836836136</v>
      </c>
      <c r="AW890" s="891">
        <f t="shared" si="257"/>
        <v>8.7774266709975883</v>
      </c>
      <c r="AX890" s="1020">
        <f t="shared" si="257"/>
        <v>14.614886469337383</v>
      </c>
      <c r="AY890" s="891">
        <f t="shared" si="257"/>
        <v>0.89804597701149458</v>
      </c>
      <c r="AZ890" s="891">
        <f t="shared" si="257"/>
        <v>26.06195629246934</v>
      </c>
      <c r="BA890" s="891">
        <f t="shared" si="257"/>
        <v>-20.283450559488468</v>
      </c>
      <c r="BB890" s="891">
        <f t="shared" si="257"/>
        <v>1.6200720950625651</v>
      </c>
      <c r="BC890" s="1020">
        <f t="shared" si="257"/>
        <v>-2.4924718716530294</v>
      </c>
      <c r="BD890" s="891"/>
      <c r="BE890" s="767">
        <f t="shared" si="258"/>
        <v>2006.9885057471265</v>
      </c>
      <c r="BF890" s="891" t="e">
        <f t="shared" si="258"/>
        <v>#VALUE!</v>
      </c>
      <c r="BG890" s="891">
        <f t="shared" si="258"/>
        <v>10.095116279069765</v>
      </c>
    </row>
    <row r="891" spans="1:59" x14ac:dyDescent="0.2">
      <c r="A891" s="574" t="s">
        <v>128</v>
      </c>
      <c r="B891" s="710">
        <f t="shared" si="248"/>
        <v>46</v>
      </c>
      <c r="E891" s="904">
        <f t="shared" si="249"/>
        <v>25.869565217391305</v>
      </c>
      <c r="I891" s="1017">
        <f t="shared" si="250"/>
        <v>78.821739130434793</v>
      </c>
      <c r="J891" s="891">
        <f t="shared" si="250"/>
        <v>2.9550649483515277</v>
      </c>
      <c r="K891" s="900">
        <f t="shared" si="250"/>
        <v>0.46913478260869573</v>
      </c>
      <c r="L891" s="904"/>
      <c r="M891" s="891">
        <f t="shared" si="251"/>
        <v>1.8113217391304353</v>
      </c>
      <c r="N891" s="904"/>
      <c r="O891" s="900">
        <f t="shared" si="252"/>
        <v>0.42895502221150172</v>
      </c>
      <c r="P891" s="904"/>
      <c r="Q891" s="904"/>
      <c r="R891" s="891">
        <f t="shared" si="253"/>
        <v>9.9192531976564489</v>
      </c>
      <c r="S891" s="891">
        <f t="shared" si="253"/>
        <v>9.816305262962004</v>
      </c>
      <c r="T891" s="891">
        <f t="shared" si="253"/>
        <v>9.9625257057385674</v>
      </c>
      <c r="U891" s="891">
        <f t="shared" si="253"/>
        <v>9.8547695930667647</v>
      </c>
      <c r="V891" s="891">
        <f t="shared" si="253"/>
        <v>10.913001085553988</v>
      </c>
      <c r="W891" s="903">
        <f t="shared" si="253"/>
        <v>0.92387944409980172</v>
      </c>
      <c r="X891" s="903">
        <f t="shared" si="253"/>
        <v>3.4485138530261499</v>
      </c>
      <c r="Y891" s="710"/>
      <c r="Z891" s="891">
        <f t="shared" si="254"/>
        <v>68.114181291050357</v>
      </c>
      <c r="AA891" s="891">
        <f t="shared" si="254"/>
        <v>25.79235374295417</v>
      </c>
      <c r="AB891" s="891"/>
      <c r="AC891" s="891">
        <f t="shared" si="255"/>
        <v>3.2086956521739136</v>
      </c>
      <c r="AD891" s="891">
        <f t="shared" si="255"/>
        <v>5.2742499999999994</v>
      </c>
      <c r="AE891" s="891">
        <f t="shared" si="255"/>
        <v>2.2693478260869573</v>
      </c>
      <c r="AF891" s="891">
        <f t="shared" si="255"/>
        <v>6.0438095238095242</v>
      </c>
      <c r="AG891" s="891">
        <f t="shared" si="255"/>
        <v>7.4111111111111114</v>
      </c>
      <c r="AH891" s="891">
        <f t="shared" si="255"/>
        <v>25.513333333333335</v>
      </c>
      <c r="AI891" s="891">
        <f t="shared" si="255"/>
        <v>10.485121951219513</v>
      </c>
      <c r="AJ891" s="891">
        <f t="shared" si="255"/>
        <v>8.3044444444444458</v>
      </c>
      <c r="AK891" s="891">
        <f t="shared" si="255"/>
        <v>6.8402439024390231</v>
      </c>
      <c r="AL891" s="1086">
        <f t="shared" si="255"/>
        <v>41786.006739130433</v>
      </c>
      <c r="AM891" s="891">
        <f t="shared" si="256"/>
        <v>3.6253333333333311</v>
      </c>
      <c r="AN891" s="1020">
        <f t="shared" si="256"/>
        <v>1.0215476190476185</v>
      </c>
      <c r="AO891" s="891">
        <f t="shared" si="256"/>
        <v>-13.519937207538742</v>
      </c>
      <c r="AP891" s="891">
        <f t="shared" si="256"/>
        <v>12.765763282383036</v>
      </c>
      <c r="AQ891" s="1020">
        <f t="shared" si="256"/>
        <v>141.95078454317331</v>
      </c>
      <c r="AR891" s="891">
        <f t="shared" si="256"/>
        <v>1.8225283614605323</v>
      </c>
      <c r="AS891" s="891">
        <f t="shared" si="256"/>
        <v>1.9458819662173916</v>
      </c>
      <c r="AT891" s="891">
        <f t="shared" si="256"/>
        <v>2.0609441745137436</v>
      </c>
      <c r="AU891" s="891">
        <f t="shared" si="256"/>
        <v>2.1843751924773915</v>
      </c>
      <c r="AV891" s="891">
        <f t="shared" si="256"/>
        <v>2.3168638618419495</v>
      </c>
      <c r="AW891" s="891">
        <f t="shared" si="257"/>
        <v>10.330593556511008</v>
      </c>
      <c r="AX891" s="1020">
        <f t="shared" si="257"/>
        <v>16.796239180090645</v>
      </c>
      <c r="AY891" s="891">
        <f t="shared" si="257"/>
        <v>0.64434782608695673</v>
      </c>
      <c r="AZ891" s="891">
        <f t="shared" si="257"/>
        <v>27.10341269841269</v>
      </c>
      <c r="BA891" s="891">
        <f t="shared" si="257"/>
        <v>-14.194611711485297</v>
      </c>
      <c r="BB891" s="891">
        <f t="shared" si="257"/>
        <v>2.3609782608695644</v>
      </c>
      <c r="BC891" s="1020">
        <f t="shared" si="257"/>
        <v>1.4924287856071965</v>
      </c>
      <c r="BD891" s="891"/>
      <c r="BE891" s="767">
        <f t="shared" si="258"/>
        <v>1993.6521739130435</v>
      </c>
      <c r="BF891" s="891" t="e">
        <f t="shared" si="258"/>
        <v>#VALUE!</v>
      </c>
      <c r="BG891" s="891">
        <f t="shared" si="258"/>
        <v>8.821956521739132</v>
      </c>
    </row>
    <row r="892" spans="1:59" x14ac:dyDescent="0.2">
      <c r="A892" s="574" t="s">
        <v>179</v>
      </c>
      <c r="B892" s="710">
        <f t="shared" si="248"/>
        <v>26</v>
      </c>
      <c r="E892" s="904">
        <f t="shared" si="249"/>
        <v>14.692307692307692</v>
      </c>
      <c r="I892" s="1017">
        <f t="shared" si="250"/>
        <v>75.386153846153846</v>
      </c>
      <c r="J892" s="891">
        <f t="shared" si="250"/>
        <v>6.7872460052895098</v>
      </c>
      <c r="K892" s="900">
        <f t="shared" si="250"/>
        <v>0.74336538461538448</v>
      </c>
      <c r="L892" s="904"/>
      <c r="M892" s="891">
        <f t="shared" si="251"/>
        <v>2.7715384615384613</v>
      </c>
      <c r="N892" s="904"/>
      <c r="O892" s="900">
        <f t="shared" si="252"/>
        <v>0.68780515249999996</v>
      </c>
      <c r="P892" s="904"/>
      <c r="Q892" s="904"/>
      <c r="R892" s="891">
        <f t="shared" si="253"/>
        <v>9.8740623063626369</v>
      </c>
      <c r="S892" s="891">
        <f t="shared" si="253"/>
        <v>18.14087877012285</v>
      </c>
      <c r="T892" s="891">
        <f t="shared" si="253"/>
        <v>14.413443228922102</v>
      </c>
      <c r="U892" s="891">
        <f t="shared" si="253"/>
        <v>19.397485240637781</v>
      </c>
      <c r="V892" s="891">
        <f t="shared" si="253"/>
        <v>12.886923665723348</v>
      </c>
      <c r="W892" s="903">
        <f t="shared" si="253"/>
        <v>1.0358046688980762</v>
      </c>
      <c r="X892" s="903">
        <f t="shared" si="253"/>
        <v>1.4508804433385931</v>
      </c>
      <c r="Y892" s="710"/>
      <c r="Z892" s="891">
        <f t="shared" si="254"/>
        <v>94.375138129364316</v>
      </c>
      <c r="AA892" s="891">
        <f t="shared" si="254"/>
        <v>14.722231941008056</v>
      </c>
      <c r="AB892" s="891"/>
      <c r="AC892" s="891">
        <f t="shared" si="255"/>
        <v>4.3734615384615374</v>
      </c>
      <c r="AD892" s="891">
        <f t="shared" si="255"/>
        <v>1.6555555555555554</v>
      </c>
      <c r="AE892" s="891">
        <f t="shared" si="255"/>
        <v>3.3961538461538461</v>
      </c>
      <c r="AF892" s="891">
        <f t="shared" si="255"/>
        <v>5.1016000000000004</v>
      </c>
      <c r="AG892" s="891">
        <f t="shared" si="255"/>
        <v>22.204166666666666</v>
      </c>
      <c r="AH892" s="891">
        <f t="shared" si="255"/>
        <v>77.219230769230748</v>
      </c>
      <c r="AI892" s="891">
        <f t="shared" si="255"/>
        <v>16.740416666666665</v>
      </c>
      <c r="AJ892" s="891">
        <f t="shared" si="255"/>
        <v>15.138461538461534</v>
      </c>
      <c r="AK892" s="891">
        <f t="shared" si="255"/>
        <v>11.887142857142859</v>
      </c>
      <c r="AL892" s="1086">
        <f t="shared" si="255"/>
        <v>40929.044615384606</v>
      </c>
      <c r="AM892" s="891">
        <f t="shared" si="256"/>
        <v>6.2092307692307696</v>
      </c>
      <c r="AN892" s="1020">
        <f t="shared" si="256"/>
        <v>2.4184000000000005</v>
      </c>
      <c r="AO892" s="891">
        <f t="shared" si="256"/>
        <v>9.7967357637452981</v>
      </c>
      <c r="AP892" s="891">
        <f t="shared" si="256"/>
        <v>25.385499446661964</v>
      </c>
      <c r="AQ892" s="1020">
        <f t="shared" si="256"/>
        <v>57.165691893653054</v>
      </c>
      <c r="AR892" s="891">
        <f t="shared" si="256"/>
        <v>2.8270461538461538</v>
      </c>
      <c r="AS892" s="891">
        <f t="shared" si="256"/>
        <v>3.0572028342307696</v>
      </c>
      <c r="AT892" s="891">
        <f t="shared" si="256"/>
        <v>3.2679558937012323</v>
      </c>
      <c r="AU892" s="891">
        <f t="shared" si="256"/>
        <v>3.4968310711845012</v>
      </c>
      <c r="AV892" s="891">
        <f t="shared" si="256"/>
        <v>3.7455111903244926</v>
      </c>
      <c r="AW892" s="891">
        <f t="shared" si="257"/>
        <v>16.394547143287149</v>
      </c>
      <c r="AX892" s="1020">
        <f t="shared" si="257"/>
        <v>40.188864684650689</v>
      </c>
      <c r="AY892" s="891">
        <f t="shared" si="257"/>
        <v>1.1173076923076926</v>
      </c>
      <c r="AZ892" s="891">
        <f t="shared" si="257"/>
        <v>25.33230769230769</v>
      </c>
      <c r="BA892" s="891">
        <f t="shared" si="257"/>
        <v>-15.474615384615387</v>
      </c>
      <c r="BB892" s="891">
        <f t="shared" si="257"/>
        <v>2.0192307692307692</v>
      </c>
      <c r="BC892" s="1020">
        <f t="shared" si="257"/>
        <v>-1.8296153846153849</v>
      </c>
      <c r="BD892" s="891"/>
      <c r="BE892" s="767">
        <f t="shared" si="258"/>
        <v>2004.9615384615386</v>
      </c>
      <c r="BF892" s="891" t="e">
        <f t="shared" si="258"/>
        <v>#VALUE!</v>
      </c>
      <c r="BG892" s="891">
        <f t="shared" si="258"/>
        <v>10.632</v>
      </c>
    </row>
    <row r="893" spans="1:59" x14ac:dyDescent="0.2">
      <c r="A893" s="574" t="s">
        <v>108</v>
      </c>
      <c r="B893" s="710">
        <f t="shared" si="248"/>
        <v>293</v>
      </c>
      <c r="E893" s="904">
        <f t="shared" si="249"/>
        <v>11.665529010238908</v>
      </c>
      <c r="I893" s="1017">
        <f t="shared" si="250"/>
        <v>55.702901023890767</v>
      </c>
      <c r="J893" s="891">
        <f t="shared" si="250"/>
        <v>2.8318617604858711</v>
      </c>
      <c r="K893" s="900">
        <f t="shared" si="250"/>
        <v>0.39158361774744033</v>
      </c>
      <c r="L893" s="904"/>
      <c r="M893" s="891">
        <f t="shared" si="251"/>
        <v>1.3474709897610919</v>
      </c>
      <c r="N893" s="904"/>
      <c r="O893" s="900">
        <f t="shared" si="252"/>
        <v>0.35370664716398492</v>
      </c>
      <c r="P893" s="904"/>
      <c r="Q893" s="904"/>
      <c r="R893" s="891">
        <f t="shared" si="253"/>
        <v>12.977965406511585</v>
      </c>
      <c r="S893" s="891">
        <f t="shared" si="253"/>
        <v>17.592600847832013</v>
      </c>
      <c r="T893" s="891">
        <f t="shared" si="253"/>
        <v>14.865515658885545</v>
      </c>
      <c r="U893" s="891">
        <f t="shared" si="253"/>
        <v>16.28028649370771</v>
      </c>
      <c r="V893" s="891">
        <f t="shared" si="253"/>
        <v>5.3416283117936834</v>
      </c>
      <c r="W893" s="903">
        <f t="shared" si="253"/>
        <v>4.4185925624683131</v>
      </c>
      <c r="X893" s="903">
        <f t="shared" si="253"/>
        <v>1.7891865041758175</v>
      </c>
      <c r="Y893" s="710"/>
      <c r="Z893" s="891">
        <f t="shared" si="254"/>
        <v>49.987972193391599</v>
      </c>
      <c r="AA893" s="891">
        <f t="shared" si="254"/>
        <v>18.972766583346246</v>
      </c>
      <c r="AB893" s="891"/>
      <c r="AC893" s="891">
        <f t="shared" si="255"/>
        <v>3.7864285714285746</v>
      </c>
      <c r="AD893" s="891">
        <f t="shared" si="255"/>
        <v>2.3384782608695636</v>
      </c>
      <c r="AE893" s="891">
        <f t="shared" si="255"/>
        <v>4.0091269841269854</v>
      </c>
      <c r="AF893" s="891">
        <f t="shared" si="255"/>
        <v>2.4446613545816742</v>
      </c>
      <c r="AG893" s="891">
        <f t="shared" si="255"/>
        <v>16.130325203252031</v>
      </c>
      <c r="AH893" s="891">
        <f t="shared" si="255"/>
        <v>18.096399999999996</v>
      </c>
      <c r="AI893" s="891">
        <f t="shared" si="255"/>
        <v>12.324009216589861</v>
      </c>
      <c r="AJ893" s="891">
        <f t="shared" si="255"/>
        <v>11.023200000000005</v>
      </c>
      <c r="AK893" s="891">
        <f t="shared" si="255"/>
        <v>9.6166153846153843</v>
      </c>
      <c r="AL893" s="1086">
        <f t="shared" si="255"/>
        <v>11846.522341269838</v>
      </c>
      <c r="AM893" s="891">
        <f t="shared" si="256"/>
        <v>4.5557768924302771</v>
      </c>
      <c r="AN893" s="1020">
        <f t="shared" si="256"/>
        <v>0.67668016194331948</v>
      </c>
      <c r="AO893" s="891">
        <f t="shared" si="256"/>
        <v>0.32540030019697547</v>
      </c>
      <c r="AP893" s="891">
        <f t="shared" si="256"/>
        <v>19.106308244878836</v>
      </c>
      <c r="AQ893" s="1020">
        <f t="shared" si="256"/>
        <v>18.900447616906842</v>
      </c>
      <c r="AR893" s="891">
        <f t="shared" si="256"/>
        <v>1.3199430478303276</v>
      </c>
      <c r="AS893" s="891">
        <f t="shared" si="256"/>
        <v>1.4001712819554688</v>
      </c>
      <c r="AT893" s="891">
        <f t="shared" si="256"/>
        <v>1.4919479421953774</v>
      </c>
      <c r="AU893" s="891">
        <f t="shared" si="256"/>
        <v>1.5910792811114245</v>
      </c>
      <c r="AV893" s="891">
        <f t="shared" si="256"/>
        <v>1.6982148376257855</v>
      </c>
      <c r="AW893" s="891">
        <f t="shared" si="257"/>
        <v>7.5013563907183824</v>
      </c>
      <c r="AX893" s="1020">
        <f t="shared" si="257"/>
        <v>15.773442410561298</v>
      </c>
      <c r="AY893" s="891">
        <f t="shared" si="257"/>
        <v>0.88602409638554191</v>
      </c>
      <c r="AZ893" s="891">
        <f t="shared" si="257"/>
        <v>17.798751012520352</v>
      </c>
      <c r="BA893" s="891">
        <f t="shared" si="257"/>
        <v>-18.925828139332008</v>
      </c>
      <c r="BB893" s="891">
        <f t="shared" si="257"/>
        <v>-1.971631773813195</v>
      </c>
      <c r="BC893" s="1020">
        <f t="shared" si="257"/>
        <v>-5.4547868084165403</v>
      </c>
      <c r="BD893" s="891"/>
      <c r="BE893" s="767">
        <f t="shared" si="258"/>
        <v>2007.8976109215016</v>
      </c>
      <c r="BF893" s="891" t="e">
        <f t="shared" si="258"/>
        <v>#VALUE!</v>
      </c>
      <c r="BG893" s="891">
        <f t="shared" si="258"/>
        <v>2.6673983739837377</v>
      </c>
    </row>
    <row r="894" spans="1:59" x14ac:dyDescent="0.2">
      <c r="A894" s="574" t="s">
        <v>154</v>
      </c>
      <c r="B894" s="710">
        <f t="shared" si="248"/>
        <v>39</v>
      </c>
      <c r="E894" s="904">
        <f t="shared" si="249"/>
        <v>13.538461538461538</v>
      </c>
      <c r="I894" s="1017">
        <f t="shared" si="250"/>
        <v>130.99538461538461</v>
      </c>
      <c r="J894" s="891">
        <f t="shared" si="250"/>
        <v>1.8286548159676255</v>
      </c>
      <c r="K894" s="900">
        <f t="shared" si="250"/>
        <v>0.45164871794871786</v>
      </c>
      <c r="L894" s="904"/>
      <c r="M894" s="891">
        <f t="shared" si="251"/>
        <v>1.8014666666666663</v>
      </c>
      <c r="N894" s="904"/>
      <c r="O894" s="900">
        <f t="shared" si="252"/>
        <v>0.41044615384615396</v>
      </c>
      <c r="P894" s="904"/>
      <c r="Q894" s="904"/>
      <c r="R894" s="891">
        <f t="shared" si="253"/>
        <v>10.640563452187022</v>
      </c>
      <c r="S894" s="891">
        <f t="shared" si="253"/>
        <v>11.418360793674607</v>
      </c>
      <c r="T894" s="891">
        <f t="shared" si="253"/>
        <v>11.049698874516457</v>
      </c>
      <c r="U894" s="891">
        <f t="shared" si="253"/>
        <v>14.447494371485085</v>
      </c>
      <c r="V894" s="891">
        <f t="shared" si="253"/>
        <v>13.28900327785167</v>
      </c>
      <c r="W894" s="903">
        <f t="shared" si="253"/>
        <v>1.4669747001221591</v>
      </c>
      <c r="X894" s="903">
        <f t="shared" si="253"/>
        <v>7.1462128471932074</v>
      </c>
      <c r="Y894" s="710"/>
      <c r="Z894" s="891">
        <f t="shared" si="254"/>
        <v>48.183397389483652</v>
      </c>
      <c r="AA894" s="891">
        <f t="shared" si="254"/>
        <v>30.669770478997311</v>
      </c>
      <c r="AB894" s="891"/>
      <c r="AC894" s="891">
        <f t="shared" si="255"/>
        <v>4.2933333333333348</v>
      </c>
      <c r="AD894" s="891">
        <f t="shared" si="255"/>
        <v>5.4996774193548372</v>
      </c>
      <c r="AE894" s="891">
        <f t="shared" si="255"/>
        <v>3.5307692307692307</v>
      </c>
      <c r="AF894" s="891">
        <f t="shared" si="255"/>
        <v>5.0978947368421057</v>
      </c>
      <c r="AG894" s="891">
        <f t="shared" si="255"/>
        <v>12.681578947368424</v>
      </c>
      <c r="AH894" s="891">
        <f t="shared" si="255"/>
        <v>18.907692307692301</v>
      </c>
      <c r="AI894" s="891">
        <f t="shared" si="255"/>
        <v>10.693611111111112</v>
      </c>
      <c r="AJ894" s="891">
        <f t="shared" si="255"/>
        <v>6.4051282051282046</v>
      </c>
      <c r="AK894" s="891">
        <f t="shared" si="255"/>
        <v>8.6668571428571468</v>
      </c>
      <c r="AL894" s="1086">
        <f t="shared" si="255"/>
        <v>63050.46641025642</v>
      </c>
      <c r="AM894" s="891">
        <f t="shared" si="256"/>
        <v>1.6356410256410259</v>
      </c>
      <c r="AN894" s="1020">
        <f t="shared" si="256"/>
        <v>0.74263157894736842</v>
      </c>
      <c r="AO894" s="891">
        <f t="shared" si="256"/>
        <v>-14.449211113747182</v>
      </c>
      <c r="AP894" s="891">
        <f t="shared" si="256"/>
        <v>16.222263084742213</v>
      </c>
      <c r="AQ894" s="1020">
        <f t="shared" si="256"/>
        <v>155.00313508506633</v>
      </c>
      <c r="AR894" s="891">
        <f t="shared" si="256"/>
        <v>1.7871992307692313</v>
      </c>
      <c r="AS894" s="891">
        <f t="shared" si="256"/>
        <v>1.9208480077435901</v>
      </c>
      <c r="AT894" s="891">
        <f t="shared" si="256"/>
        <v>2.0560271126080978</v>
      </c>
      <c r="AU894" s="891">
        <f t="shared" si="256"/>
        <v>2.202702182139721</v>
      </c>
      <c r="AV894" s="891">
        <f t="shared" si="256"/>
        <v>2.3619246224199619</v>
      </c>
      <c r="AW894" s="891">
        <f t="shared" si="257"/>
        <v>10.328701155680601</v>
      </c>
      <c r="AX894" s="1020">
        <f t="shared" si="257"/>
        <v>10.401410669791749</v>
      </c>
      <c r="AY894" s="891">
        <f t="shared" si="257"/>
        <v>0.92461538461538451</v>
      </c>
      <c r="AZ894" s="891">
        <f t="shared" si="257"/>
        <v>27.13256410256411</v>
      </c>
      <c r="BA894" s="891">
        <f t="shared" si="257"/>
        <v>-14.469743589743588</v>
      </c>
      <c r="BB894" s="891">
        <f t="shared" si="257"/>
        <v>0.80538461538461548</v>
      </c>
      <c r="BC894" s="1020">
        <f t="shared" si="257"/>
        <v>1.0982051282051282</v>
      </c>
      <c r="BD894" s="891"/>
      <c r="BE894" s="767">
        <f t="shared" si="258"/>
        <v>2006.0769230769231</v>
      </c>
      <c r="BF894" s="891" t="e">
        <f t="shared" si="258"/>
        <v>#VALUE!</v>
      </c>
      <c r="BG894" s="891">
        <f t="shared" si="258"/>
        <v>7.7236842105263177</v>
      </c>
    </row>
    <row r="895" spans="1:59" x14ac:dyDescent="0.2">
      <c r="A895" s="574" t="s">
        <v>112</v>
      </c>
      <c r="B895" s="710">
        <f t="shared" si="248"/>
        <v>126</v>
      </c>
      <c r="E895" s="904">
        <f t="shared" si="249"/>
        <v>16.531746031746032</v>
      </c>
      <c r="I895" s="1017">
        <f t="shared" si="250"/>
        <v>90.716825396825357</v>
      </c>
      <c r="J895" s="891">
        <f t="shared" si="250"/>
        <v>1.9253608847890284</v>
      </c>
      <c r="K895" s="900">
        <f t="shared" si="250"/>
        <v>0.43764484126984138</v>
      </c>
      <c r="L895" s="904"/>
      <c r="M895" s="891">
        <f t="shared" si="251"/>
        <v>1.6746269841269847</v>
      </c>
      <c r="N895" s="904"/>
      <c r="O895" s="900">
        <f t="shared" si="252"/>
        <v>0.39435952380952399</v>
      </c>
      <c r="P895" s="904"/>
      <c r="Q895" s="904"/>
      <c r="R895" s="891">
        <f t="shared" si="253"/>
        <v>10.977276266486681</v>
      </c>
      <c r="S895" s="891">
        <f t="shared" si="253"/>
        <v>11.778350791068419</v>
      </c>
      <c r="T895" s="891">
        <f t="shared" si="253"/>
        <v>11.147425676475594</v>
      </c>
      <c r="U895" s="891">
        <f t="shared" si="253"/>
        <v>14.356738927796263</v>
      </c>
      <c r="V895" s="891">
        <f t="shared" si="253"/>
        <v>10.545519563327533</v>
      </c>
      <c r="W895" s="903">
        <f t="shared" si="253"/>
        <v>1.1377512420140952</v>
      </c>
      <c r="X895" s="903">
        <f t="shared" si="253"/>
        <v>3.1629834492214393</v>
      </c>
      <c r="Y895" s="710"/>
      <c r="Z895" s="891">
        <f t="shared" si="254"/>
        <v>37.697731301791549</v>
      </c>
      <c r="AA895" s="891">
        <f t="shared" si="254"/>
        <v>21.561400692037601</v>
      </c>
      <c r="AB895" s="891"/>
      <c r="AC895" s="891">
        <f t="shared" si="255"/>
        <v>4.6619841269841285</v>
      </c>
      <c r="AD895" s="891">
        <f t="shared" si="255"/>
        <v>2.0882499999999995</v>
      </c>
      <c r="AE895" s="891">
        <f t="shared" si="255"/>
        <v>2.0419047619047621</v>
      </c>
      <c r="AF895" s="891">
        <f t="shared" si="255"/>
        <v>10.555483870967739</v>
      </c>
      <c r="AG895" s="891">
        <f t="shared" si="255"/>
        <v>26.963934426229503</v>
      </c>
      <c r="AH895" s="891">
        <f t="shared" si="255"/>
        <v>27.201587301587299</v>
      </c>
      <c r="AI895" s="891">
        <f t="shared" si="255"/>
        <v>12.027983870967738</v>
      </c>
      <c r="AJ895" s="891">
        <f t="shared" si="255"/>
        <v>13.113492063492069</v>
      </c>
      <c r="AK895" s="891">
        <f t="shared" si="255"/>
        <v>11.979756097560976</v>
      </c>
      <c r="AL895" s="1086">
        <f t="shared" si="255"/>
        <v>19145.592380952381</v>
      </c>
      <c r="AM895" s="891">
        <f t="shared" si="256"/>
        <v>1.4942400000000005</v>
      </c>
      <c r="AN895" s="1020">
        <f t="shared" si="256"/>
        <v>1.2565322580645157</v>
      </c>
      <c r="AO895" s="891">
        <f t="shared" si="256"/>
        <v>-5.2425848639622661</v>
      </c>
      <c r="AP895" s="891">
        <f t="shared" si="256"/>
        <v>16.286106409798883</v>
      </c>
      <c r="AQ895" s="1020">
        <f t="shared" si="256"/>
        <v>124.26528480454364</v>
      </c>
      <c r="AR895" s="891">
        <f t="shared" si="256"/>
        <v>1.673217751322752</v>
      </c>
      <c r="AS895" s="891">
        <f t="shared" si="256"/>
        <v>1.8176859356058201</v>
      </c>
      <c r="AT895" s="891">
        <f t="shared" si="256"/>
        <v>1.9799792256202668</v>
      </c>
      <c r="AU895" s="891">
        <f t="shared" si="256"/>
        <v>2.1573893345023083</v>
      </c>
      <c r="AV895" s="891">
        <f t="shared" si="256"/>
        <v>2.3513533167603011</v>
      </c>
      <c r="AW895" s="891">
        <f t="shared" si="257"/>
        <v>9.9796255638114495</v>
      </c>
      <c r="AX895" s="1020">
        <f t="shared" si="257"/>
        <v>11.476685776318295</v>
      </c>
      <c r="AY895" s="891">
        <f t="shared" si="257"/>
        <v>1.2013599999999998</v>
      </c>
      <c r="AZ895" s="891">
        <f t="shared" si="257"/>
        <v>25.692619047619061</v>
      </c>
      <c r="BA895" s="891">
        <f t="shared" si="257"/>
        <v>-15.359126984126982</v>
      </c>
      <c r="BB895" s="891">
        <f t="shared" si="257"/>
        <v>1.1938095238095239</v>
      </c>
      <c r="BC895" s="1020">
        <f t="shared" si="257"/>
        <v>7.1984126984126554E-2</v>
      </c>
      <c r="BD895" s="891"/>
      <c r="BE895" s="767">
        <f t="shared" si="258"/>
        <v>2003.0793650793651</v>
      </c>
      <c r="BF895" s="891" t="e">
        <f t="shared" si="258"/>
        <v>#VALUE!</v>
      </c>
      <c r="BG895" s="891">
        <f t="shared" si="258"/>
        <v>8.5774193548387121</v>
      </c>
    </row>
    <row r="896" spans="1:59" x14ac:dyDescent="0.2">
      <c r="A896" s="574" t="s">
        <v>4227</v>
      </c>
      <c r="B896" s="710">
        <f t="shared" si="248"/>
        <v>55</v>
      </c>
      <c r="E896" s="904">
        <f t="shared" si="249"/>
        <v>11.236363636363636</v>
      </c>
      <c r="I896" s="1017">
        <f t="shared" si="250"/>
        <v>94.199818181818159</v>
      </c>
      <c r="J896" s="891">
        <f t="shared" si="250"/>
        <v>1.9271195310204792</v>
      </c>
      <c r="K896" s="900">
        <f t="shared" si="250"/>
        <v>0.4516018181818181</v>
      </c>
      <c r="L896" s="904"/>
      <c r="M896" s="891">
        <f t="shared" si="251"/>
        <v>1.6987199999999998</v>
      </c>
      <c r="N896" s="904"/>
      <c r="O896" s="900">
        <f t="shared" si="252"/>
        <v>0.37874694214876048</v>
      </c>
      <c r="P896" s="904"/>
      <c r="Q896" s="904"/>
      <c r="R896" s="891">
        <f t="shared" si="253"/>
        <v>17.346274445406944</v>
      </c>
      <c r="S896" s="891">
        <f t="shared" si="253"/>
        <v>15.932921586021047</v>
      </c>
      <c r="T896" s="891">
        <f t="shared" si="253"/>
        <v>14.935070151210716</v>
      </c>
      <c r="U896" s="891">
        <f t="shared" si="253"/>
        <v>17.141701677213703</v>
      </c>
      <c r="V896" s="891">
        <f t="shared" si="253"/>
        <v>15.712803226235634</v>
      </c>
      <c r="W896" s="903">
        <f t="shared" si="253"/>
        <v>0.89985621134741756</v>
      </c>
      <c r="X896" s="903">
        <f t="shared" si="253"/>
        <v>1.8379407529816865</v>
      </c>
      <c r="Y896" s="710"/>
      <c r="Z896" s="891">
        <f t="shared" si="254"/>
        <v>50.294618234916328</v>
      </c>
      <c r="AA896" s="891">
        <f t="shared" si="254"/>
        <v>27.653654302506407</v>
      </c>
      <c r="AB896" s="891"/>
      <c r="AC896" s="891">
        <f t="shared" si="255"/>
        <v>4.1896363636363647</v>
      </c>
      <c r="AD896" s="891">
        <f t="shared" si="255"/>
        <v>2.6453999999999995</v>
      </c>
      <c r="AE896" s="891">
        <f t="shared" si="255"/>
        <v>4.4385454545454541</v>
      </c>
      <c r="AF896" s="891">
        <f t="shared" si="255"/>
        <v>7.5669230769230795</v>
      </c>
      <c r="AG896" s="891">
        <f t="shared" si="255"/>
        <v>19.529056603773579</v>
      </c>
      <c r="AH896" s="891">
        <f t="shared" si="255"/>
        <v>37.090740740740749</v>
      </c>
      <c r="AI896" s="891">
        <f t="shared" si="255"/>
        <v>18.747924528301887</v>
      </c>
      <c r="AJ896" s="891">
        <f t="shared" si="255"/>
        <v>14.400000000000004</v>
      </c>
      <c r="AK896" s="891">
        <f t="shared" si="255"/>
        <v>12.210943396226414</v>
      </c>
      <c r="AL896" s="1086">
        <f t="shared" si="255"/>
        <v>79961.244545454552</v>
      </c>
      <c r="AM896" s="891">
        <f t="shared" si="256"/>
        <v>3.787090909090908</v>
      </c>
      <c r="AN896" s="1020">
        <f t="shared" si="256"/>
        <v>0.7566666666666666</v>
      </c>
      <c r="AO896" s="891">
        <f t="shared" si="256"/>
        <v>-9.4329781696876527</v>
      </c>
      <c r="AP896" s="891">
        <f t="shared" si="256"/>
        <v>19.105684877972461</v>
      </c>
      <c r="AQ896" s="1020">
        <f t="shared" si="256"/>
        <v>184.03013924369026</v>
      </c>
      <c r="AR896" s="891">
        <f t="shared" si="256"/>
        <v>1.6255338836363638</v>
      </c>
      <c r="AS896" s="891">
        <f t="shared" si="256"/>
        <v>1.7607146226421815</v>
      </c>
      <c r="AT896" s="891">
        <f t="shared" si="256"/>
        <v>1.9086585553700368</v>
      </c>
      <c r="AU896" s="891">
        <f t="shared" si="256"/>
        <v>2.0706346456543172</v>
      </c>
      <c r="AV896" s="891">
        <f t="shared" si="256"/>
        <v>2.2480044347261785</v>
      </c>
      <c r="AW896" s="891">
        <f t="shared" si="257"/>
        <v>9.6135461420290795</v>
      </c>
      <c r="AX896" s="1020">
        <f t="shared" si="257"/>
        <v>11.126791647895468</v>
      </c>
      <c r="AY896" s="891">
        <f t="shared" si="257"/>
        <v>1.0338181818181817</v>
      </c>
      <c r="AZ896" s="891">
        <f t="shared" si="257"/>
        <v>31.786645056388231</v>
      </c>
      <c r="BA896" s="891">
        <f t="shared" si="257"/>
        <v>-12.502509743032372</v>
      </c>
      <c r="BB896" s="891">
        <f t="shared" si="257"/>
        <v>3.4840499959810312</v>
      </c>
      <c r="BC896" s="1020">
        <f t="shared" si="257"/>
        <v>4.4633852813852828</v>
      </c>
      <c r="BD896" s="891"/>
      <c r="BE896" s="767">
        <f t="shared" si="258"/>
        <v>2008.2545454545455</v>
      </c>
      <c r="BF896" s="891" t="e">
        <f t="shared" si="258"/>
        <v>#VALUE!</v>
      </c>
      <c r="BG896" s="891">
        <f t="shared" si="258"/>
        <v>11.84245283018868</v>
      </c>
    </row>
    <row r="897" spans="1:59" x14ac:dyDescent="0.2">
      <c r="A897" s="574" t="s">
        <v>123</v>
      </c>
      <c r="B897" s="710">
        <f t="shared" si="248"/>
        <v>46</v>
      </c>
      <c r="E897" s="904">
        <f t="shared" si="249"/>
        <v>17.260869565217391</v>
      </c>
      <c r="I897" s="1017">
        <f t="shared" si="250"/>
        <v>92.361086956521731</v>
      </c>
      <c r="J897" s="891">
        <f t="shared" si="250"/>
        <v>2.3578327873766503</v>
      </c>
      <c r="K897" s="900">
        <f t="shared" si="250"/>
        <v>0.45761521739130434</v>
      </c>
      <c r="L897" s="904"/>
      <c r="M897" s="891">
        <f t="shared" si="251"/>
        <v>1.7802434782608696</v>
      </c>
      <c r="N897" s="904"/>
      <c r="O897" s="900">
        <f t="shared" si="252"/>
        <v>0.41691739130434785</v>
      </c>
      <c r="P897" s="904"/>
      <c r="Q897" s="904"/>
      <c r="R897" s="891">
        <f t="shared" si="253"/>
        <v>9.1697998575174946</v>
      </c>
      <c r="S897" s="891">
        <f t="shared" si="253"/>
        <v>8.7019765931553472</v>
      </c>
      <c r="T897" s="891">
        <f t="shared" si="253"/>
        <v>9.2229429971755614</v>
      </c>
      <c r="U897" s="891">
        <f t="shared" si="253"/>
        <v>12.72492268508001</v>
      </c>
      <c r="V897" s="891">
        <f t="shared" si="253"/>
        <v>10.548051688690382</v>
      </c>
      <c r="W897" s="903">
        <f t="shared" si="253"/>
        <v>1.237080585896722</v>
      </c>
      <c r="X897" s="903">
        <f t="shared" si="253"/>
        <v>1.9361225055906726</v>
      </c>
      <c r="Y897" s="710"/>
      <c r="Z897" s="891">
        <f t="shared" si="254"/>
        <v>53.724804360105587</v>
      </c>
      <c r="AA897" s="891">
        <f t="shared" si="254"/>
        <v>28.110121179172481</v>
      </c>
      <c r="AB897" s="891"/>
      <c r="AC897" s="891">
        <f t="shared" si="255"/>
        <v>4.4465217391304348</v>
      </c>
      <c r="AD897" s="891">
        <f t="shared" si="255"/>
        <v>3.0481395348837208</v>
      </c>
      <c r="AE897" s="891">
        <f t="shared" si="255"/>
        <v>2.2771739130434785</v>
      </c>
      <c r="AF897" s="891">
        <f t="shared" si="255"/>
        <v>3.7256521739130433</v>
      </c>
      <c r="AG897" s="891">
        <f t="shared" si="255"/>
        <v>17.095555555555553</v>
      </c>
      <c r="AH897" s="891">
        <f t="shared" si="255"/>
        <v>33.571739130434786</v>
      </c>
      <c r="AI897" s="891">
        <f t="shared" si="255"/>
        <v>12.484318181818184</v>
      </c>
      <c r="AJ897" s="891">
        <f t="shared" si="255"/>
        <v>5.4936956521739129</v>
      </c>
      <c r="AK897" s="891">
        <f t="shared" si="255"/>
        <v>11.395555555555557</v>
      </c>
      <c r="AL897" s="1086">
        <f t="shared" si="255"/>
        <v>9813.5128260869551</v>
      </c>
      <c r="AM897" s="891">
        <f t="shared" si="256"/>
        <v>2.2630434782608693</v>
      </c>
      <c r="AN897" s="1020">
        <f t="shared" si="256"/>
        <v>1.1044444444444446</v>
      </c>
      <c r="AO897" s="891">
        <f t="shared" si="256"/>
        <v>-12.933002363362361</v>
      </c>
      <c r="AP897" s="891">
        <f t="shared" si="256"/>
        <v>14.965750122489748</v>
      </c>
      <c r="AQ897" s="1020">
        <f t="shared" si="256"/>
        <v>98.604438819590811</v>
      </c>
      <c r="AR897" s="891">
        <f t="shared" si="256"/>
        <v>1.7852537826086956</v>
      </c>
      <c r="AS897" s="891">
        <f t="shared" si="256"/>
        <v>1.9161115436956526</v>
      </c>
      <c r="AT897" s="891">
        <f t="shared" si="256"/>
        <v>2.0741006601863048</v>
      </c>
      <c r="AU897" s="891">
        <f t="shared" si="256"/>
        <v>2.2460182177281296</v>
      </c>
      <c r="AV897" s="891">
        <f t="shared" si="256"/>
        <v>2.43313987270801</v>
      </c>
      <c r="AW897" s="891">
        <f t="shared" si="257"/>
        <v>10.454624076926795</v>
      </c>
      <c r="AX897" s="1020">
        <f t="shared" si="257"/>
        <v>13.731825354756179</v>
      </c>
      <c r="AY897" s="891">
        <f t="shared" si="257"/>
        <v>1.1999999999999997</v>
      </c>
      <c r="AZ897" s="891">
        <f t="shared" si="257"/>
        <v>26.242391304347834</v>
      </c>
      <c r="BA897" s="891">
        <f t="shared" si="257"/>
        <v>-16.341086956521735</v>
      </c>
      <c r="BB897" s="891">
        <f t="shared" si="257"/>
        <v>1.4789130434782607</v>
      </c>
      <c r="BC897" s="1020">
        <f t="shared" si="257"/>
        <v>-0.81500000000000017</v>
      </c>
      <c r="BD897" s="891"/>
      <c r="BE897" s="767">
        <f t="shared" si="258"/>
        <v>2002.2826086956522</v>
      </c>
      <c r="BF897" s="891" t="e">
        <f t="shared" si="258"/>
        <v>#VALUE!</v>
      </c>
      <c r="BG897" s="891">
        <f t="shared" si="258"/>
        <v>6.2999999999999989</v>
      </c>
    </row>
    <row r="898" spans="1:59" x14ac:dyDescent="0.2">
      <c r="A898" s="574" t="s">
        <v>4356</v>
      </c>
      <c r="B898" s="710">
        <f t="shared" si="248"/>
        <v>78</v>
      </c>
      <c r="E898" s="904">
        <f t="shared" si="249"/>
        <v>10.064102564102564</v>
      </c>
      <c r="I898" s="1017">
        <f t="shared" si="250"/>
        <v>73.650256410256432</v>
      </c>
      <c r="J898" s="891">
        <f t="shared" si="250"/>
        <v>4.3251809417440352</v>
      </c>
      <c r="K898" s="900">
        <f t="shared" si="250"/>
        <v>0.63926496153846146</v>
      </c>
      <c r="L898" s="904"/>
      <c r="M898" s="891">
        <f t="shared" si="251"/>
        <v>2.6204103076923073</v>
      </c>
      <c r="N898" s="904"/>
      <c r="O898" s="900">
        <f t="shared" si="252"/>
        <v>0.6067478589743589</v>
      </c>
      <c r="P898" s="904"/>
      <c r="Q898" s="904"/>
      <c r="R898" s="891">
        <f t="shared" si="253"/>
        <v>5.6223041676351153</v>
      </c>
      <c r="S898" s="891">
        <f t="shared" si="253"/>
        <v>6.7596562933726476</v>
      </c>
      <c r="T898" s="891">
        <f t="shared" si="253"/>
        <v>9.6992063831644817</v>
      </c>
      <c r="U898" s="891">
        <f t="shared" si="253"/>
        <v>11.702734010206784</v>
      </c>
      <c r="V898" s="891">
        <f t="shared" si="253"/>
        <v>2.4422301071611217</v>
      </c>
      <c r="W898" s="903">
        <f t="shared" si="253"/>
        <v>4.4445026383111887</v>
      </c>
      <c r="X898" s="903">
        <f t="shared" si="253"/>
        <v>1.1169405909412011</v>
      </c>
      <c r="Y898" s="710"/>
      <c r="Z898" s="891">
        <f t="shared" si="254"/>
        <v>193.23941964950595</v>
      </c>
      <c r="AA898" s="891">
        <f t="shared" si="254"/>
        <v>50.484123579712914</v>
      </c>
      <c r="AB898" s="891"/>
      <c r="AC898" s="891">
        <f t="shared" si="255"/>
        <v>2.1329487179487181</v>
      </c>
      <c r="AD898" s="891">
        <f t="shared" si="255"/>
        <v>22.476249999999993</v>
      </c>
      <c r="AE898" s="891">
        <f t="shared" si="255"/>
        <v>8.3115384615384631</v>
      </c>
      <c r="AF898" s="891">
        <f t="shared" si="255"/>
        <v>3.5903896103896109</v>
      </c>
      <c r="AG898" s="891">
        <f t="shared" si="255"/>
        <v>8.6142857142857103</v>
      </c>
      <c r="AH898" s="891">
        <f t="shared" si="255"/>
        <v>15.582051282051271</v>
      </c>
      <c r="AI898" s="891">
        <f t="shared" si="255"/>
        <v>12.248260869565222</v>
      </c>
      <c r="AJ898" s="891">
        <f t="shared" si="255"/>
        <v>24.008441558441564</v>
      </c>
      <c r="AK898" s="891">
        <f t="shared" si="255"/>
        <v>8.3838461538461519</v>
      </c>
      <c r="AL898" s="1086">
        <f t="shared" si="255"/>
        <v>9762.049102564104</v>
      </c>
      <c r="AM898" s="891">
        <f t="shared" si="256"/>
        <v>2.2051282051282048</v>
      </c>
      <c r="AN898" s="1020">
        <f t="shared" si="256"/>
        <v>1.6015789473684208</v>
      </c>
      <c r="AO898" s="891">
        <f t="shared" si="256"/>
        <v>-33.775235907815095</v>
      </c>
      <c r="AP898" s="891">
        <f t="shared" si="256"/>
        <v>16.09305970530248</v>
      </c>
      <c r="AQ898" s="1020">
        <f t="shared" si="256"/>
        <v>146.82472049612963</v>
      </c>
      <c r="AR898" s="891">
        <f t="shared" si="256"/>
        <v>2.6462778589743592</v>
      </c>
      <c r="AS898" s="891">
        <f t="shared" si="256"/>
        <v>2.8116109234538453</v>
      </c>
      <c r="AT898" s="891">
        <f t="shared" si="256"/>
        <v>2.9804703046418464</v>
      </c>
      <c r="AU898" s="891">
        <f t="shared" si="256"/>
        <v>3.1624665699194021</v>
      </c>
      <c r="AV898" s="891">
        <f t="shared" si="256"/>
        <v>3.358730384945404</v>
      </c>
      <c r="AW898" s="891">
        <f t="shared" si="257"/>
        <v>14.959556041934857</v>
      </c>
      <c r="AX898" s="1020">
        <f t="shared" si="257"/>
        <v>24.659094243022672</v>
      </c>
      <c r="AY898" s="891">
        <f t="shared" si="257"/>
        <v>0.76948051948051943</v>
      </c>
      <c r="AZ898" s="891">
        <f t="shared" si="257"/>
        <v>28.618205128205137</v>
      </c>
      <c r="BA898" s="891">
        <f t="shared" si="257"/>
        <v>-6.5248717948717925</v>
      </c>
      <c r="BB898" s="891">
        <f t="shared" si="257"/>
        <v>2.7910256410256409</v>
      </c>
      <c r="BC898" s="1020">
        <f t="shared" si="257"/>
        <v>6.0830769230769244</v>
      </c>
      <c r="BD898" s="891"/>
      <c r="BE898" s="767">
        <f t="shared" si="258"/>
        <v>2009.6410256410256</v>
      </c>
      <c r="BF898" s="891" t="e">
        <f t="shared" si="258"/>
        <v>#VALUE!</v>
      </c>
      <c r="BG898" s="891">
        <f t="shared" si="258"/>
        <v>3.4220779220779223</v>
      </c>
    </row>
    <row r="899" spans="1:59" x14ac:dyDescent="0.2">
      <c r="A899" s="574" t="s">
        <v>131</v>
      </c>
      <c r="B899" s="710">
        <f t="shared" si="248"/>
        <v>61</v>
      </c>
      <c r="E899" s="904">
        <f t="shared" si="249"/>
        <v>20.311475409836067</v>
      </c>
      <c r="I899" s="1017">
        <f t="shared" si="250"/>
        <v>62.434098360655746</v>
      </c>
      <c r="J899" s="891">
        <f t="shared" si="250"/>
        <v>3.2153554959683883</v>
      </c>
      <c r="K899" s="900">
        <f t="shared" si="250"/>
        <v>0.46291967213114782</v>
      </c>
      <c r="L899" s="904"/>
      <c r="M899" s="891">
        <f t="shared" si="251"/>
        <v>1.8516786885245913</v>
      </c>
      <c r="N899" s="904"/>
      <c r="O899" s="900">
        <f t="shared" si="252"/>
        <v>0.43809426229508203</v>
      </c>
      <c r="P899" s="904"/>
      <c r="Q899" s="904"/>
      <c r="R899" s="891">
        <f t="shared" si="253"/>
        <v>5.5008806134674915</v>
      </c>
      <c r="S899" s="891">
        <f t="shared" si="253"/>
        <v>6.5794576597565495</v>
      </c>
      <c r="T899" s="891">
        <f t="shared" si="253"/>
        <v>6.6961380763407465</v>
      </c>
      <c r="U899" s="891">
        <f t="shared" si="253"/>
        <v>6.9880515734468798</v>
      </c>
      <c r="V899" s="891">
        <f t="shared" si="253"/>
        <v>5.5089074383517298</v>
      </c>
      <c r="W899" s="903">
        <f t="shared" si="253"/>
        <v>1.2007663321205382</v>
      </c>
      <c r="X899" s="903">
        <f t="shared" si="253"/>
        <v>1.6222289429915131</v>
      </c>
      <c r="Y899" s="710"/>
      <c r="Z899" s="891">
        <f t="shared" si="254"/>
        <v>98.930255880496333</v>
      </c>
      <c r="AA899" s="891">
        <f t="shared" si="254"/>
        <v>29.056316265696498</v>
      </c>
      <c r="AB899" s="891"/>
      <c r="AC899" s="891">
        <f t="shared" si="255"/>
        <v>2.5655737704918042</v>
      </c>
      <c r="AD899" s="891">
        <f t="shared" si="255"/>
        <v>5.2525454545454542</v>
      </c>
      <c r="AE899" s="891">
        <f t="shared" si="255"/>
        <v>3.1475409836065578</v>
      </c>
      <c r="AF899" s="891">
        <f t="shared" si="255"/>
        <v>2.4124590163934427</v>
      </c>
      <c r="AG899" s="891">
        <f t="shared" si="255"/>
        <v>9.9293103448275861</v>
      </c>
      <c r="AH899" s="891">
        <f t="shared" si="255"/>
        <v>34.135000000000005</v>
      </c>
      <c r="AI899" s="891">
        <f t="shared" si="255"/>
        <v>8.1284210526315803</v>
      </c>
      <c r="AJ899" s="891">
        <f t="shared" si="255"/>
        <v>4.8814754098360664</v>
      </c>
      <c r="AK899" s="891">
        <f t="shared" si="255"/>
        <v>6.8341379310344816</v>
      </c>
      <c r="AL899" s="1086">
        <f t="shared" si="255"/>
        <v>13523.752131147541</v>
      </c>
      <c r="AM899" s="891">
        <f t="shared" si="256"/>
        <v>1.8996666666666659</v>
      </c>
      <c r="AN899" s="1020">
        <f t="shared" si="256"/>
        <v>1.3973333333333329</v>
      </c>
      <c r="AO899" s="891">
        <f t="shared" si="256"/>
        <v>-19.2531919870476</v>
      </c>
      <c r="AP899" s="891">
        <f t="shared" si="256"/>
        <v>10.206733918002316</v>
      </c>
      <c r="AQ899" s="1020">
        <f t="shared" si="256"/>
        <v>68.944891444068418</v>
      </c>
      <c r="AR899" s="891">
        <f t="shared" si="256"/>
        <v>1.8651352114754105</v>
      </c>
      <c r="AS899" s="891">
        <f t="shared" si="256"/>
        <v>1.9803911121408202</v>
      </c>
      <c r="AT899" s="891">
        <f t="shared" si="256"/>
        <v>2.0913975850435058</v>
      </c>
      <c r="AU899" s="891">
        <f t="shared" si="256"/>
        <v>2.2095846585998098</v>
      </c>
      <c r="AV899" s="891">
        <f t="shared" si="256"/>
        <v>2.3354693456985189</v>
      </c>
      <c r="AW899" s="891">
        <f t="shared" si="257"/>
        <v>10.481977912958062</v>
      </c>
      <c r="AX899" s="1020">
        <f t="shared" si="257"/>
        <v>18.45700766734182</v>
      </c>
      <c r="AY899" s="891">
        <f t="shared" si="257"/>
        <v>0.37016666666666664</v>
      </c>
      <c r="AZ899" s="891">
        <f t="shared" si="257"/>
        <v>27.123278688524589</v>
      </c>
      <c r="BA899" s="891">
        <f t="shared" si="257"/>
        <v>-4.3985245901639338</v>
      </c>
      <c r="BB899" s="891">
        <f t="shared" si="257"/>
        <v>3.3393442622950817</v>
      </c>
      <c r="BC899" s="1020">
        <f t="shared" si="257"/>
        <v>7.0321311475409845</v>
      </c>
      <c r="BD899" s="891"/>
      <c r="BE899" s="767">
        <f t="shared" si="258"/>
        <v>1999.377049180328</v>
      </c>
      <c r="BF899" s="891" t="e">
        <f t="shared" si="258"/>
        <v>#VALUE!</v>
      </c>
      <c r="BG899" s="891">
        <f t="shared" si="258"/>
        <v>2.8896551724137938</v>
      </c>
    </row>
    <row r="900" spans="1:59" x14ac:dyDescent="0.2">
      <c r="I900" s="710"/>
      <c r="J900" s="574"/>
      <c r="K900" s="1019"/>
      <c r="L900" s="574"/>
      <c r="M900" s="574"/>
      <c r="N900" s="574"/>
      <c r="R900" s="574"/>
      <c r="S900" s="574"/>
      <c r="T900" s="574"/>
      <c r="U900" s="574"/>
      <c r="V900" s="574"/>
      <c r="W900" s="574"/>
      <c r="X900" s="574"/>
      <c r="AN900" s="1021"/>
      <c r="AO900" s="574"/>
      <c r="BC900" s="710"/>
      <c r="BD900" s="666"/>
    </row>
    <row r="901" spans="1:59" x14ac:dyDescent="0.2">
      <c r="I901" s="1018"/>
      <c r="J901" s="1016"/>
      <c r="K901" s="1019"/>
      <c r="L901" s="1016"/>
      <c r="M901" s="1016"/>
      <c r="N901" s="1016"/>
      <c r="O901" s="1016"/>
      <c r="P901" s="1016"/>
      <c r="Q901" s="1016"/>
      <c r="R901" s="1016"/>
      <c r="S901" s="1016"/>
      <c r="T901" s="1016"/>
      <c r="U901" s="1016"/>
      <c r="V901" s="1016"/>
      <c r="W901" s="1016"/>
      <c r="X901" s="1016"/>
    </row>
    <row r="902" spans="1:59" x14ac:dyDescent="0.2">
      <c r="I902" s="1018"/>
      <c r="J902" s="1016"/>
      <c r="K902" s="1019"/>
      <c r="L902" s="1016"/>
      <c r="M902" s="1016"/>
      <c r="N902" s="1016"/>
      <c r="O902" s="1016"/>
      <c r="P902" s="1016"/>
      <c r="Q902" s="1016"/>
      <c r="R902" s="1016"/>
      <c r="S902" s="1016"/>
      <c r="T902" s="1016"/>
      <c r="U902" s="1016"/>
      <c r="V902" s="1016"/>
      <c r="W902" s="1016"/>
      <c r="X902" s="1016"/>
    </row>
    <row r="903" spans="1:59" x14ac:dyDescent="0.2">
      <c r="K903" s="1015"/>
    </row>
    <row r="904" spans="1:59" x14ac:dyDescent="0.2">
      <c r="K904" s="639"/>
    </row>
    <row r="905" spans="1:59" x14ac:dyDescent="0.2">
      <c r="K905" s="639"/>
    </row>
    <row r="906" spans="1:59" x14ac:dyDescent="0.2">
      <c r="K906" s="639"/>
    </row>
    <row r="907" spans="1:59" x14ac:dyDescent="0.2">
      <c r="K907" s="639"/>
    </row>
  </sheetData>
  <sheetProtection selectLockedCells="1" selectUnlockedCells="1"/>
  <mergeCells count="2">
    <mergeCell ref="P5:Q5"/>
    <mergeCell ref="AZ4:BC4"/>
  </mergeCells>
  <conditionalFormatting sqref="R7:V7 R881:V881 R843:R880 R8:R838 S8:V880">
    <cfRule type="cellIs" dxfId="29" priority="482" stopIfTrue="1" operator="lessThan">
      <formula>2</formula>
    </cfRule>
  </conditionalFormatting>
  <conditionalFormatting sqref="A467 A480 A482 A506 A554 A587 A654 A692 A698 A700 A702 A741:A744 A746:A748 A813">
    <cfRule type="cellIs" dxfId="28" priority="429" stopIfTrue="1" operator="lessThan">
      <formula>2</formula>
    </cfRule>
  </conditionalFormatting>
  <conditionalFormatting sqref="AQ843:AQ881 AQ7:AQ838">
    <cfRule type="cellIs" dxfId="27" priority="30" stopIfTrue="1" operator="lessThan">
      <formula>0</formula>
    </cfRule>
  </conditionalFormatting>
  <conditionalFormatting sqref="AP843:AP881 AP7:AP838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20">
    <cfRule type="cellIs" dxfId="24" priority="21" stopIfTrue="1" operator="lessThan">
      <formula>2</formula>
    </cfRule>
  </conditionalFormatting>
  <conditionalFormatting sqref="J843:J881 J7:J838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39:R840">
    <cfRule type="cellIs" dxfId="21" priority="18" stopIfTrue="1" operator="lessThan">
      <formula>2</formula>
    </cfRule>
  </conditionalFormatting>
  <conditionalFormatting sqref="AQ839:AQ840">
    <cfRule type="cellIs" dxfId="20" priority="17" stopIfTrue="1" operator="lessThan">
      <formula>0</formula>
    </cfRule>
  </conditionalFormatting>
  <conditionalFormatting sqref="AP839:AP840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39:J840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41">
    <cfRule type="cellIs" dxfId="15" priority="12" stopIfTrue="1" operator="lessThan">
      <formula>2</formula>
    </cfRule>
  </conditionalFormatting>
  <conditionalFormatting sqref="AQ841">
    <cfRule type="cellIs" dxfId="14" priority="11" stopIfTrue="1" operator="lessThan">
      <formula>0</formula>
    </cfRule>
  </conditionalFormatting>
  <conditionalFormatting sqref="AP841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41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42">
    <cfRule type="cellIs" dxfId="9" priority="6" stopIfTrue="1" operator="lessThan">
      <formula>2</formula>
    </cfRule>
  </conditionalFormatting>
  <conditionalFormatting sqref="AQ842">
    <cfRule type="cellIs" dxfId="8" priority="5" stopIfTrue="1" operator="lessThan">
      <formula>0</formula>
    </cfRule>
  </conditionalFormatting>
  <conditionalFormatting sqref="AP842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42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7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4" customWidth="1"/>
    <col min="2" max="2" width="6" style="494" customWidth="1"/>
    <col min="3" max="3" width="6.42578125" style="494" customWidth="1"/>
    <col min="4" max="7" width="5.5703125" style="494" customWidth="1"/>
    <col min="8" max="8" width="6" style="494" customWidth="1"/>
    <col min="9" max="9" width="1.5703125" style="494" customWidth="1"/>
    <col min="10" max="11" width="6" style="494" customWidth="1"/>
    <col min="12" max="12" width="1.5703125" style="494" customWidth="1"/>
    <col min="13" max="24" width="6" style="494" customWidth="1"/>
    <col min="25" max="25" width="7.7109375" style="494" bestFit="1" customWidth="1"/>
    <col min="26" max="26" width="5.140625" style="494" customWidth="1"/>
    <col min="27" max="46" width="5.140625" style="681" customWidth="1"/>
    <col min="47" max="16384" width="8.85546875" style="494"/>
  </cols>
  <sheetData>
    <row r="1" spans="1:46" ht="12.75" customHeight="1" x14ac:dyDescent="0.2">
      <c r="A1" s="568" t="s">
        <v>4213</v>
      </c>
      <c r="B1" s="569"/>
      <c r="C1" s="1000" t="s">
        <v>3</v>
      </c>
      <c r="D1" s="1000"/>
      <c r="E1" s="570"/>
      <c r="F1" s="570"/>
      <c r="G1" s="570"/>
      <c r="H1" s="570"/>
      <c r="I1" s="570"/>
      <c r="J1" s="570"/>
      <c r="K1" s="570"/>
      <c r="L1" s="570"/>
      <c r="M1" s="570"/>
      <c r="P1" s="570"/>
      <c r="Q1" s="570"/>
      <c r="R1" s="570"/>
      <c r="S1" s="570"/>
      <c r="T1" s="570"/>
      <c r="U1" s="570"/>
      <c r="V1" s="570"/>
      <c r="W1" s="570"/>
      <c r="X1" s="570"/>
      <c r="Y1" s="571"/>
      <c r="Z1" s="960" t="s">
        <v>4</v>
      </c>
      <c r="AB1" s="663"/>
      <c r="AC1" s="663"/>
      <c r="AD1" s="664"/>
      <c r="AE1" s="663"/>
      <c r="AF1" s="663"/>
      <c r="AG1" s="663"/>
      <c r="AH1" s="663"/>
      <c r="AI1" s="664"/>
      <c r="AJ1" s="664"/>
      <c r="AK1" s="664"/>
      <c r="AL1" s="664"/>
      <c r="AM1" s="664"/>
      <c r="AN1" s="664"/>
      <c r="AO1" s="664"/>
      <c r="AP1" s="664"/>
      <c r="AQ1" s="664"/>
      <c r="AR1" s="664"/>
      <c r="AS1" s="664"/>
      <c r="AT1" s="665"/>
    </row>
    <row r="2" spans="1:46" ht="9.6" customHeight="1" x14ac:dyDescent="0.2">
      <c r="A2" s="572"/>
      <c r="B2" s="573"/>
      <c r="C2" s="752" t="s">
        <v>9</v>
      </c>
      <c r="D2" s="752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5"/>
      <c r="Z2" s="574"/>
      <c r="AA2" s="666"/>
      <c r="AB2" s="666"/>
      <c r="AC2" s="666"/>
      <c r="AD2" s="666"/>
      <c r="AE2" s="666"/>
      <c r="AF2" s="666"/>
      <c r="AG2" s="667"/>
      <c r="AH2" s="667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8"/>
    </row>
    <row r="3" spans="1:46" ht="9.6" customHeight="1" x14ac:dyDescent="0.2">
      <c r="A3" s="576"/>
      <c r="B3" s="15"/>
      <c r="C3" s="15"/>
      <c r="D3" s="574"/>
      <c r="E3" s="574"/>
      <c r="F3" s="574"/>
      <c r="G3" s="574"/>
      <c r="H3" s="574"/>
      <c r="I3" s="574"/>
      <c r="J3" s="574"/>
      <c r="K3" s="574"/>
      <c r="L3" s="574"/>
      <c r="M3" s="574"/>
      <c r="N3" s="577"/>
      <c r="O3" s="574"/>
      <c r="P3" s="574"/>
      <c r="Q3" s="574"/>
      <c r="R3" s="574"/>
      <c r="S3" s="574"/>
      <c r="T3" s="574"/>
      <c r="U3" s="574"/>
      <c r="V3" s="574"/>
      <c r="W3" s="574"/>
      <c r="X3" s="574"/>
      <c r="Y3" s="575"/>
      <c r="Z3" s="574"/>
      <c r="AA3" s="666"/>
      <c r="AB3" s="669"/>
      <c r="AC3" s="669"/>
      <c r="AD3" s="666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70"/>
    </row>
    <row r="4" spans="1:46" ht="12.75" customHeight="1" x14ac:dyDescent="0.2">
      <c r="A4" s="580" t="s">
        <v>1847</v>
      </c>
      <c r="B4" s="581"/>
      <c r="C4" s="573"/>
      <c r="D4" s="574"/>
      <c r="E4" s="574"/>
      <c r="F4" s="574"/>
      <c r="G4" s="574"/>
      <c r="H4" s="574"/>
      <c r="I4" s="582" t="s">
        <v>16</v>
      </c>
      <c r="J4" s="574"/>
      <c r="K4" s="574"/>
      <c r="L4" s="582"/>
      <c r="M4" s="574"/>
      <c r="N4" s="582"/>
      <c r="O4" s="574"/>
      <c r="P4" s="574"/>
      <c r="Q4" s="574"/>
      <c r="R4" s="574"/>
      <c r="S4" s="574"/>
      <c r="T4" s="574"/>
      <c r="U4" s="574"/>
      <c r="V4" s="574"/>
      <c r="W4" s="574"/>
      <c r="X4" s="575"/>
      <c r="Y4" s="583" t="s">
        <v>4423</v>
      </c>
      <c r="Z4" s="584">
        <v>2018</v>
      </c>
      <c r="AA4" s="584">
        <v>2017</v>
      </c>
      <c r="AB4" s="584">
        <v>2016</v>
      </c>
      <c r="AC4" s="584">
        <v>2015</v>
      </c>
      <c r="AD4" s="584">
        <v>2014</v>
      </c>
      <c r="AE4" s="585" t="s">
        <v>17</v>
      </c>
      <c r="AF4" s="584">
        <v>2012</v>
      </c>
      <c r="AG4" s="584">
        <v>2011</v>
      </c>
      <c r="AH4" s="586">
        <v>2010</v>
      </c>
      <c r="AI4" s="587">
        <v>2009</v>
      </c>
      <c r="AJ4" s="587">
        <v>2008</v>
      </c>
      <c r="AK4" s="587">
        <v>2007</v>
      </c>
      <c r="AL4" s="587">
        <v>2006</v>
      </c>
      <c r="AM4" s="587">
        <v>2005</v>
      </c>
      <c r="AN4" s="587">
        <v>2004</v>
      </c>
      <c r="AO4" s="587">
        <v>2003</v>
      </c>
      <c r="AP4" s="587">
        <v>2002</v>
      </c>
      <c r="AQ4" s="587">
        <v>2001</v>
      </c>
      <c r="AR4" s="588">
        <v>2000</v>
      </c>
      <c r="AS4" s="584" t="s">
        <v>18</v>
      </c>
      <c r="AT4" s="584"/>
    </row>
    <row r="5" spans="1:46" ht="12.75" customHeight="1" x14ac:dyDescent="0.2">
      <c r="A5" s="519" t="s">
        <v>21</v>
      </c>
      <c r="B5" s="583" t="s">
        <v>22</v>
      </c>
      <c r="C5" s="589"/>
      <c r="D5" s="589"/>
      <c r="E5" s="589"/>
      <c r="F5" s="589"/>
      <c r="G5" s="589"/>
      <c r="H5" s="590"/>
      <c r="I5" s="590"/>
      <c r="J5" s="591" t="s">
        <v>43</v>
      </c>
      <c r="K5" s="590"/>
      <c r="L5" s="590"/>
      <c r="M5" s="591"/>
      <c r="N5" s="591"/>
      <c r="O5" s="578"/>
      <c r="P5" s="578"/>
      <c r="Q5" s="578"/>
      <c r="R5" s="578"/>
      <c r="S5" s="578"/>
      <c r="T5" s="578"/>
      <c r="U5" s="578"/>
      <c r="V5" s="578"/>
      <c r="W5" s="578"/>
      <c r="X5" s="579"/>
      <c r="Y5" s="592" t="s">
        <v>4424</v>
      </c>
      <c r="Z5" s="593" t="s">
        <v>44</v>
      </c>
      <c r="AA5" s="593" t="s">
        <v>44</v>
      </c>
      <c r="AB5" s="593" t="s">
        <v>44</v>
      </c>
      <c r="AC5" s="593" t="s">
        <v>44</v>
      </c>
      <c r="AD5" s="593" t="s">
        <v>44</v>
      </c>
      <c r="AE5" s="588" t="s">
        <v>44</v>
      </c>
      <c r="AF5" s="593" t="s">
        <v>44</v>
      </c>
      <c r="AG5" s="593" t="s">
        <v>44</v>
      </c>
      <c r="AH5" s="586" t="s">
        <v>44</v>
      </c>
      <c r="AI5" s="587" t="s">
        <v>44</v>
      </c>
      <c r="AJ5" s="587" t="s">
        <v>44</v>
      </c>
      <c r="AK5" s="587" t="s">
        <v>44</v>
      </c>
      <c r="AL5" s="587" t="s">
        <v>44</v>
      </c>
      <c r="AM5" s="587" t="s">
        <v>44</v>
      </c>
      <c r="AN5" s="587" t="s">
        <v>44</v>
      </c>
      <c r="AO5" s="587" t="s">
        <v>44</v>
      </c>
      <c r="AP5" s="587" t="s">
        <v>44</v>
      </c>
      <c r="AQ5" s="587" t="s">
        <v>44</v>
      </c>
      <c r="AR5" s="588" t="s">
        <v>44</v>
      </c>
      <c r="AS5" s="593" t="s">
        <v>45</v>
      </c>
      <c r="AT5" s="593" t="s">
        <v>46</v>
      </c>
    </row>
    <row r="6" spans="1:46" ht="12.75" customHeight="1" x14ac:dyDescent="0.2">
      <c r="A6" s="504" t="s">
        <v>55</v>
      </c>
      <c r="B6" s="594" t="s">
        <v>56</v>
      </c>
      <c r="C6" s="594">
        <v>2018</v>
      </c>
      <c r="D6" s="594">
        <v>2017</v>
      </c>
      <c r="E6" s="594">
        <v>2016</v>
      </c>
      <c r="F6" s="594">
        <v>2015</v>
      </c>
      <c r="G6" s="594">
        <v>2014</v>
      </c>
      <c r="H6" s="594">
        <v>2013</v>
      </c>
      <c r="I6" s="595" t="s">
        <v>90</v>
      </c>
      <c r="J6" s="594">
        <v>2012</v>
      </c>
      <c r="K6" s="596">
        <v>2011</v>
      </c>
      <c r="L6" s="595" t="s">
        <v>90</v>
      </c>
      <c r="M6" s="594">
        <v>2010</v>
      </c>
      <c r="N6" s="589">
        <v>2009</v>
      </c>
      <c r="O6" s="589">
        <v>2008</v>
      </c>
      <c r="P6" s="589">
        <v>2007</v>
      </c>
      <c r="Q6" s="589">
        <v>2006</v>
      </c>
      <c r="R6" s="589">
        <v>2005</v>
      </c>
      <c r="S6" s="589">
        <v>2004</v>
      </c>
      <c r="T6" s="589">
        <v>2003</v>
      </c>
      <c r="U6" s="589">
        <v>2002</v>
      </c>
      <c r="V6" s="589">
        <v>2001</v>
      </c>
      <c r="W6" s="589">
        <v>2000</v>
      </c>
      <c r="X6" s="482">
        <v>1999</v>
      </c>
      <c r="Y6" s="594" t="s">
        <v>91</v>
      </c>
      <c r="Z6" s="597">
        <v>2017</v>
      </c>
      <c r="AA6" s="597">
        <v>2016</v>
      </c>
      <c r="AB6" s="597">
        <v>2015</v>
      </c>
      <c r="AC6" s="597">
        <v>2014</v>
      </c>
      <c r="AD6" s="597">
        <v>2013</v>
      </c>
      <c r="AE6" s="588" t="s">
        <v>92</v>
      </c>
      <c r="AF6" s="597">
        <v>2011</v>
      </c>
      <c r="AG6" s="597">
        <v>2010</v>
      </c>
      <c r="AH6" s="598">
        <v>2009</v>
      </c>
      <c r="AI6" s="599">
        <v>2008</v>
      </c>
      <c r="AJ6" s="599">
        <v>2007</v>
      </c>
      <c r="AK6" s="599">
        <v>2006</v>
      </c>
      <c r="AL6" s="599">
        <v>2005</v>
      </c>
      <c r="AM6" s="599">
        <v>2004</v>
      </c>
      <c r="AN6" s="599">
        <v>2003</v>
      </c>
      <c r="AO6" s="599">
        <v>2002</v>
      </c>
      <c r="AP6" s="599">
        <v>2001</v>
      </c>
      <c r="AQ6" s="599">
        <v>2000</v>
      </c>
      <c r="AR6" s="600">
        <v>1999</v>
      </c>
      <c r="AS6" s="597" t="s">
        <v>93</v>
      </c>
      <c r="AT6" s="597" t="s">
        <v>94</v>
      </c>
    </row>
    <row r="7" spans="1:46" ht="11.25" customHeight="1" x14ac:dyDescent="0.2">
      <c r="A7" s="519" t="s">
        <v>888</v>
      </c>
      <c r="B7" s="507" t="s">
        <v>81</v>
      </c>
      <c r="C7" s="497">
        <v>0.59599999999999997</v>
      </c>
      <c r="D7" s="497">
        <v>0.52800000000000002</v>
      </c>
      <c r="E7" s="513">
        <v>0.46</v>
      </c>
      <c r="F7" s="513">
        <v>0.4</v>
      </c>
      <c r="G7" s="513">
        <v>0.37768000000000002</v>
      </c>
      <c r="H7" s="513">
        <v>0.32904999999999995</v>
      </c>
      <c r="I7" s="514"/>
      <c r="J7" s="513">
        <v>0.21459</v>
      </c>
      <c r="K7" s="515">
        <v>0</v>
      </c>
      <c r="L7" s="514"/>
      <c r="M7" s="532">
        <v>0</v>
      </c>
      <c r="N7" s="517">
        <v>0</v>
      </c>
      <c r="O7" s="517">
        <v>0</v>
      </c>
      <c r="P7" s="517">
        <v>0</v>
      </c>
      <c r="Q7" s="517">
        <v>0</v>
      </c>
      <c r="R7" s="517">
        <v>0</v>
      </c>
      <c r="S7" s="517">
        <v>0</v>
      </c>
      <c r="T7" s="517">
        <v>0</v>
      </c>
      <c r="U7" s="517">
        <v>0</v>
      </c>
      <c r="V7" s="517">
        <v>0</v>
      </c>
      <c r="W7" s="517">
        <v>0</v>
      </c>
      <c r="X7" s="517">
        <v>0</v>
      </c>
      <c r="Y7" s="655">
        <f t="shared" ref="Y7:Y70" si="0">SUM(C7:X7)</f>
        <v>2.9053199999999997</v>
      </c>
      <c r="Z7" s="1026">
        <f t="shared" ref="Z7:Z70" si="1">IF(ISERROR((C7/D7-1)*100),"n/a",(C7/D7-1)*100)</f>
        <v>12.878787878787868</v>
      </c>
      <c r="AA7" s="671">
        <f t="shared" ref="AA7:AA70" si="2">IF(ISERROR((D7/E7-1)*100),"n/a",(D7/E7-1)*100)</f>
        <v>14.782608695652177</v>
      </c>
      <c r="AB7" s="671">
        <f t="shared" ref="AB7:AB70" si="3">IF(ISERROR((E7/F7-1)*100),"n/a",(E7/F7-1)*100)</f>
        <v>14.999999999999991</v>
      </c>
      <c r="AC7" s="671">
        <f t="shared" ref="AC7:AC70" si="4">IF(ISERROR((F7/G7-1)*100),"n/a",(F7/G7-1)*100)</f>
        <v>5.9097648803219771</v>
      </c>
      <c r="AD7" s="671">
        <f t="shared" ref="AD7:AD70" si="5">IF(ISERROR((G7/H7-1)*100),"n/a",(G7/H7-1)*100)</f>
        <v>14.778908980398132</v>
      </c>
      <c r="AE7" s="671">
        <f t="shared" ref="AE7:AE70" si="6">IF(ISERROR((H7/J7-1)*100),"n/a",(H7/J7-1)*100)</f>
        <v>53.338925392609141</v>
      </c>
      <c r="AF7" s="671" t="str">
        <f t="shared" ref="AF7:AF70" si="7">IF(ISERROR((J7/K7-1)*100),"n/a",(J7/K7-1)*100)</f>
        <v>n/a</v>
      </c>
      <c r="AG7" s="671" t="str">
        <f t="shared" ref="AG7:AG70" si="8">IF(ISERROR((K7/M7-1)*100),"n/a",(K7/M7-1)*100)</f>
        <v>n/a</v>
      </c>
      <c r="AH7" s="671" t="str">
        <f t="shared" ref="AH7:AH70" si="9">IF(ISERROR((M7/N7-1)*100),"n/a",(M7/N7-1)*100)</f>
        <v>n/a</v>
      </c>
      <c r="AI7" s="671" t="str">
        <f t="shared" ref="AI7:AI70" si="10">IF(ISERROR((N7/O7-1)*100),"n/a",(N7/O7-1)*100)</f>
        <v>n/a</v>
      </c>
      <c r="AJ7" s="671" t="str">
        <f t="shared" ref="AJ7:AJ70" si="11">IF(ISERROR((O7/P7-1)*100),"n/a",(O7/P7-1)*100)</f>
        <v>n/a</v>
      </c>
      <c r="AK7" s="671" t="str">
        <f t="shared" ref="AK7:AK70" si="12">IF(ISERROR((P7/Q7-1)*100),"n/a",(P7/Q7-1)*100)</f>
        <v>n/a</v>
      </c>
      <c r="AL7" s="671" t="str">
        <f t="shared" ref="AL7:AL70" si="13">IF(ISERROR((Q7/R7-1)*100),"n/a",(Q7/R7-1)*100)</f>
        <v>n/a</v>
      </c>
      <c r="AM7" s="671" t="str">
        <f t="shared" ref="AM7:AM70" si="14">IF(ISERROR((R7/S7-1)*100),"n/a",(R7/S7-1)*100)</f>
        <v>n/a</v>
      </c>
      <c r="AN7" s="671" t="str">
        <f t="shared" ref="AN7:AN70" si="15">IF(ISERROR((S7/T7-1)*100),"n/a",(S7/T7-1)*100)</f>
        <v>n/a</v>
      </c>
      <c r="AO7" s="671" t="str">
        <f t="shared" ref="AO7:AO70" si="16">IF(ISERROR((T7/U7-1)*100),"n/a",(T7/U7-1)*100)</f>
        <v>n/a</v>
      </c>
      <c r="AP7" s="671" t="str">
        <f t="shared" ref="AP7:AP70" si="17">IF(ISERROR((U7/V7-1)*100),"n/a",(U7/V7-1)*100)</f>
        <v>n/a</v>
      </c>
      <c r="AQ7" s="671" t="str">
        <f t="shared" ref="AQ7:AQ70" si="18">IF(ISERROR((V7/W7-1)*100),"n/a",(V7/W7-1)*100)</f>
        <v>n/a</v>
      </c>
      <c r="AR7" s="671" t="str">
        <f t="shared" ref="AR7:AR70" si="19">IF(ISERROR((W7/X7-1)*100),"n/a",(W7/X7-1)*100)</f>
        <v>n/a</v>
      </c>
      <c r="AS7" s="672">
        <f t="shared" ref="AS7:AS70" si="20">AVERAGE(Z7:AR7)</f>
        <v>19.44816597129488</v>
      </c>
      <c r="AT7" s="673">
        <f t="shared" ref="AT7:AT70" si="21">STDEV(Z7:AR7)</f>
        <v>16.9610387230458</v>
      </c>
    </row>
    <row r="8" spans="1:46" ht="11.25" customHeight="1" x14ac:dyDescent="0.2">
      <c r="A8" s="501" t="s">
        <v>397</v>
      </c>
      <c r="B8" s="525" t="s">
        <v>398</v>
      </c>
      <c r="C8" s="497">
        <v>0.12</v>
      </c>
      <c r="D8" s="497">
        <v>0.11</v>
      </c>
      <c r="E8" s="498">
        <v>0.1</v>
      </c>
      <c r="F8" s="498">
        <v>9.4E-2</v>
      </c>
      <c r="G8" s="498">
        <v>8.5999999999999993E-2</v>
      </c>
      <c r="H8" s="498">
        <v>6.8000000000000005E-2</v>
      </c>
      <c r="I8" s="499"/>
      <c r="J8" s="498">
        <v>0.06</v>
      </c>
      <c r="K8" s="496">
        <v>5.1999999999999998E-2</v>
      </c>
      <c r="L8" s="499"/>
      <c r="M8" s="657">
        <v>4.8000000000000001E-2</v>
      </c>
      <c r="N8" s="658">
        <v>4.5332999999999998E-2</v>
      </c>
      <c r="O8" s="658">
        <v>4.2666999999999997E-2</v>
      </c>
      <c r="P8" s="658">
        <v>0.04</v>
      </c>
      <c r="Q8" s="654">
        <v>3.7332999999999998E-2</v>
      </c>
      <c r="R8" s="658">
        <v>3.5333000000000003E-2</v>
      </c>
      <c r="S8" s="658">
        <v>2.6450000000000001E-2</v>
      </c>
      <c r="T8" s="654">
        <v>1.1860000000000001E-2</v>
      </c>
      <c r="U8" s="654">
        <v>1.1860000000000001E-2</v>
      </c>
      <c r="V8" s="654">
        <v>1.1860000000000001E-2</v>
      </c>
      <c r="W8" s="654">
        <v>1.1860000000000001E-2</v>
      </c>
      <c r="X8" s="658">
        <v>1.1860000000000001E-2</v>
      </c>
      <c r="Y8" s="655">
        <f t="shared" si="0"/>
        <v>1.024416</v>
      </c>
      <c r="Z8" s="1026">
        <f t="shared" si="1"/>
        <v>9.0909090909090828</v>
      </c>
      <c r="AA8" s="671">
        <f t="shared" si="2"/>
        <v>9.9999999999999858</v>
      </c>
      <c r="AB8" s="671">
        <f t="shared" si="3"/>
        <v>6.3829787234042534</v>
      </c>
      <c r="AC8" s="671">
        <f t="shared" si="4"/>
        <v>9.3023255813953654</v>
      </c>
      <c r="AD8" s="671">
        <f t="shared" si="5"/>
        <v>26.470588235294091</v>
      </c>
      <c r="AE8" s="671">
        <f t="shared" si="6"/>
        <v>13.333333333333353</v>
      </c>
      <c r="AF8" s="671">
        <f t="shared" si="7"/>
        <v>15.384615384615397</v>
      </c>
      <c r="AG8" s="671">
        <f t="shared" si="8"/>
        <v>8.333333333333325</v>
      </c>
      <c r="AH8" s="671">
        <f t="shared" si="9"/>
        <v>5.8831314936139245</v>
      </c>
      <c r="AI8" s="671">
        <f t="shared" si="10"/>
        <v>6.2483886844634018</v>
      </c>
      <c r="AJ8" s="671">
        <f t="shared" si="11"/>
        <v>6.6674999999999818</v>
      </c>
      <c r="AK8" s="671">
        <f t="shared" si="12"/>
        <v>7.1438137840516447</v>
      </c>
      <c r="AL8" s="671">
        <f t="shared" si="13"/>
        <v>5.6604307587807323</v>
      </c>
      <c r="AM8" s="671">
        <f t="shared" si="14"/>
        <v>33.584120982986775</v>
      </c>
      <c r="AN8" s="671">
        <f t="shared" si="15"/>
        <v>123.01854974704889</v>
      </c>
      <c r="AO8" s="671">
        <f t="shared" si="16"/>
        <v>0</v>
      </c>
      <c r="AP8" s="671">
        <f t="shared" si="17"/>
        <v>0</v>
      </c>
      <c r="AQ8" s="671">
        <f t="shared" si="18"/>
        <v>0</v>
      </c>
      <c r="AR8" s="671">
        <f t="shared" si="19"/>
        <v>0</v>
      </c>
      <c r="AS8" s="672">
        <f t="shared" si="20"/>
        <v>15.079158901748961</v>
      </c>
      <c r="AT8" s="673">
        <f t="shared" si="21"/>
        <v>27.52465743038303</v>
      </c>
    </row>
    <row r="9" spans="1:46" ht="11.25" customHeight="1" x14ac:dyDescent="0.2">
      <c r="A9" s="501" t="s">
        <v>942</v>
      </c>
      <c r="B9" s="652" t="s">
        <v>943</v>
      </c>
      <c r="C9" s="497">
        <v>2.82</v>
      </c>
      <c r="D9" s="497">
        <v>2.46</v>
      </c>
      <c r="E9" s="498">
        <v>2.23</v>
      </c>
      <c r="F9" s="498">
        <v>2.0299999999999998</v>
      </c>
      <c r="G9" s="498">
        <v>1.84571</v>
      </c>
      <c r="H9" s="498">
        <v>1.6857</v>
      </c>
      <c r="I9" s="499"/>
      <c r="J9" s="498">
        <v>0.75714000000000004</v>
      </c>
      <c r="K9" s="656">
        <v>0</v>
      </c>
      <c r="L9" s="499"/>
      <c r="M9" s="503">
        <v>0</v>
      </c>
      <c r="N9" s="654">
        <v>0</v>
      </c>
      <c r="O9" s="654">
        <v>0</v>
      </c>
      <c r="P9" s="654">
        <v>0</v>
      </c>
      <c r="Q9" s="654">
        <v>0</v>
      </c>
      <c r="R9" s="654">
        <v>0</v>
      </c>
      <c r="S9" s="654">
        <v>0</v>
      </c>
      <c r="T9" s="654">
        <v>0</v>
      </c>
      <c r="U9" s="654">
        <v>0</v>
      </c>
      <c r="V9" s="654">
        <v>0</v>
      </c>
      <c r="W9" s="654">
        <v>0</v>
      </c>
      <c r="X9" s="654">
        <v>0</v>
      </c>
      <c r="Y9" s="655">
        <f t="shared" si="0"/>
        <v>13.82855</v>
      </c>
      <c r="Z9" s="1026">
        <f t="shared" si="1"/>
        <v>14.634146341463406</v>
      </c>
      <c r="AA9" s="671">
        <f t="shared" si="2"/>
        <v>10.313901345291487</v>
      </c>
      <c r="AB9" s="671">
        <f t="shared" si="3"/>
        <v>9.852216748768484</v>
      </c>
      <c r="AC9" s="671">
        <f t="shared" si="4"/>
        <v>9.9847755064446773</v>
      </c>
      <c r="AD9" s="671">
        <f t="shared" si="5"/>
        <v>9.4921990864329295</v>
      </c>
      <c r="AE9" s="671">
        <f t="shared" si="6"/>
        <v>122.64046279419922</v>
      </c>
      <c r="AF9" s="671" t="str">
        <f t="shared" si="7"/>
        <v>n/a</v>
      </c>
      <c r="AG9" s="671" t="str">
        <f t="shared" si="8"/>
        <v>n/a</v>
      </c>
      <c r="AH9" s="671" t="str">
        <f t="shared" si="9"/>
        <v>n/a</v>
      </c>
      <c r="AI9" s="671" t="str">
        <f t="shared" si="10"/>
        <v>n/a</v>
      </c>
      <c r="AJ9" s="671" t="str">
        <f t="shared" si="11"/>
        <v>n/a</v>
      </c>
      <c r="AK9" s="671" t="str">
        <f t="shared" si="12"/>
        <v>n/a</v>
      </c>
      <c r="AL9" s="671" t="str">
        <f t="shared" si="13"/>
        <v>n/a</v>
      </c>
      <c r="AM9" s="671" t="str">
        <f t="shared" si="14"/>
        <v>n/a</v>
      </c>
      <c r="AN9" s="671" t="str">
        <f t="shared" si="15"/>
        <v>n/a</v>
      </c>
      <c r="AO9" s="671" t="str">
        <f t="shared" si="16"/>
        <v>n/a</v>
      </c>
      <c r="AP9" s="671" t="str">
        <f t="shared" si="17"/>
        <v>n/a</v>
      </c>
      <c r="AQ9" s="671" t="str">
        <f t="shared" si="18"/>
        <v>n/a</v>
      </c>
      <c r="AR9" s="671" t="str">
        <f t="shared" si="19"/>
        <v>n/a</v>
      </c>
      <c r="AS9" s="672">
        <f t="shared" si="20"/>
        <v>29.486283637100033</v>
      </c>
      <c r="AT9" s="673">
        <f t="shared" si="21"/>
        <v>45.675893288231045</v>
      </c>
    </row>
    <row r="10" spans="1:46" ht="11.25" customHeight="1" x14ac:dyDescent="0.2">
      <c r="A10" s="500" t="s">
        <v>908</v>
      </c>
      <c r="B10" s="652" t="s">
        <v>909</v>
      </c>
      <c r="C10" s="497">
        <v>1.0900000000000001</v>
      </c>
      <c r="D10" s="497">
        <v>1.05</v>
      </c>
      <c r="E10" s="498">
        <v>1.01</v>
      </c>
      <c r="F10" s="498">
        <v>0.94750000000000001</v>
      </c>
      <c r="G10" s="498">
        <v>0.89249999999999996</v>
      </c>
      <c r="H10" s="498">
        <v>0.85</v>
      </c>
      <c r="I10" s="499"/>
      <c r="J10" s="502">
        <v>0.84</v>
      </c>
      <c r="K10" s="496">
        <v>0.8</v>
      </c>
      <c r="L10" s="499"/>
      <c r="M10" s="503">
        <v>0</v>
      </c>
      <c r="N10" s="654">
        <v>0</v>
      </c>
      <c r="O10" s="654">
        <v>0</v>
      </c>
      <c r="P10" s="654">
        <v>0</v>
      </c>
      <c r="Q10" s="654">
        <v>0</v>
      </c>
      <c r="R10" s="654">
        <v>0</v>
      </c>
      <c r="S10" s="654">
        <v>0</v>
      </c>
      <c r="T10" s="654">
        <v>0</v>
      </c>
      <c r="U10" s="654">
        <v>0</v>
      </c>
      <c r="V10" s="654">
        <v>0</v>
      </c>
      <c r="W10" s="654">
        <v>0</v>
      </c>
      <c r="X10" s="654">
        <v>0</v>
      </c>
      <c r="Y10" s="655">
        <f t="shared" si="0"/>
        <v>7.4799999999999995</v>
      </c>
      <c r="Z10" s="1026">
        <f t="shared" si="1"/>
        <v>3.8095238095238182</v>
      </c>
      <c r="AA10" s="671">
        <f t="shared" si="2"/>
        <v>3.9603960396039639</v>
      </c>
      <c r="AB10" s="671">
        <f t="shared" si="3"/>
        <v>6.5963060686015762</v>
      </c>
      <c r="AC10" s="671">
        <f t="shared" si="4"/>
        <v>6.1624649859943981</v>
      </c>
      <c r="AD10" s="671">
        <f t="shared" si="5"/>
        <v>5.0000000000000044</v>
      </c>
      <c r="AE10" s="671">
        <f t="shared" si="6"/>
        <v>1.1904761904761862</v>
      </c>
      <c r="AF10" s="671">
        <f t="shared" si="7"/>
        <v>4.9999999999999822</v>
      </c>
      <c r="AG10" s="671" t="str">
        <f t="shared" si="8"/>
        <v>n/a</v>
      </c>
      <c r="AH10" s="671" t="str">
        <f t="shared" si="9"/>
        <v>n/a</v>
      </c>
      <c r="AI10" s="671" t="str">
        <f t="shared" si="10"/>
        <v>n/a</v>
      </c>
      <c r="AJ10" s="671" t="str">
        <f t="shared" si="11"/>
        <v>n/a</v>
      </c>
      <c r="AK10" s="671" t="str">
        <f t="shared" si="12"/>
        <v>n/a</v>
      </c>
      <c r="AL10" s="671" t="str">
        <f t="shared" si="13"/>
        <v>n/a</v>
      </c>
      <c r="AM10" s="671" t="str">
        <f t="shared" si="14"/>
        <v>n/a</v>
      </c>
      <c r="AN10" s="671" t="str">
        <f t="shared" si="15"/>
        <v>n/a</v>
      </c>
      <c r="AO10" s="671" t="str">
        <f t="shared" si="16"/>
        <v>n/a</v>
      </c>
      <c r="AP10" s="671" t="str">
        <f t="shared" si="17"/>
        <v>n/a</v>
      </c>
      <c r="AQ10" s="671" t="str">
        <f t="shared" si="18"/>
        <v>n/a</v>
      </c>
      <c r="AR10" s="671" t="str">
        <f t="shared" si="19"/>
        <v>n/a</v>
      </c>
      <c r="AS10" s="672">
        <f t="shared" si="20"/>
        <v>4.5313095848857037</v>
      </c>
      <c r="AT10" s="673">
        <f t="shared" si="21"/>
        <v>1.7968632196909016</v>
      </c>
    </row>
    <row r="11" spans="1:46" ht="11.25" customHeight="1" x14ac:dyDescent="0.2">
      <c r="A11" s="1096" t="s">
        <v>877</v>
      </c>
      <c r="B11" s="507" t="s">
        <v>878</v>
      </c>
      <c r="C11" s="497">
        <v>3.59</v>
      </c>
      <c r="D11" s="510">
        <v>2.56</v>
      </c>
      <c r="E11" s="498">
        <v>2.2799999999999998</v>
      </c>
      <c r="F11" s="498">
        <v>2.02</v>
      </c>
      <c r="G11" s="498">
        <v>1.66</v>
      </c>
      <c r="H11" s="498">
        <v>1.6</v>
      </c>
      <c r="I11" s="499"/>
      <c r="J11" s="502">
        <v>0</v>
      </c>
      <c r="K11" s="656">
        <v>0</v>
      </c>
      <c r="L11" s="499"/>
      <c r="M11" s="503">
        <v>0</v>
      </c>
      <c r="N11" s="654">
        <v>0</v>
      </c>
      <c r="O11" s="654">
        <v>0</v>
      </c>
      <c r="P11" s="654">
        <v>0</v>
      </c>
      <c r="Q11" s="654">
        <v>0</v>
      </c>
      <c r="R11" s="654">
        <v>0</v>
      </c>
      <c r="S11" s="654">
        <v>0</v>
      </c>
      <c r="T11" s="654">
        <v>0</v>
      </c>
      <c r="U11" s="654">
        <v>0</v>
      </c>
      <c r="V11" s="654">
        <v>0</v>
      </c>
      <c r="W11" s="654">
        <v>0</v>
      </c>
      <c r="X11" s="654">
        <v>0</v>
      </c>
      <c r="Y11" s="655">
        <f t="shared" si="0"/>
        <v>13.709999999999999</v>
      </c>
      <c r="Z11" s="1026">
        <f t="shared" si="1"/>
        <v>40.234375</v>
      </c>
      <c r="AA11" s="671">
        <f t="shared" si="2"/>
        <v>12.28070175438598</v>
      </c>
      <c r="AB11" s="671">
        <f t="shared" si="3"/>
        <v>12.871287128712861</v>
      </c>
      <c r="AC11" s="671">
        <f t="shared" si="4"/>
        <v>21.68674698795181</v>
      </c>
      <c r="AD11" s="671">
        <f t="shared" si="5"/>
        <v>3.7499999999999867</v>
      </c>
      <c r="AE11" s="671" t="str">
        <f t="shared" si="6"/>
        <v>n/a</v>
      </c>
      <c r="AF11" s="671" t="str">
        <f t="shared" si="7"/>
        <v>n/a</v>
      </c>
      <c r="AG11" s="671" t="str">
        <f t="shared" si="8"/>
        <v>n/a</v>
      </c>
      <c r="AH11" s="671" t="str">
        <f t="shared" si="9"/>
        <v>n/a</v>
      </c>
      <c r="AI11" s="671" t="str">
        <f t="shared" si="10"/>
        <v>n/a</v>
      </c>
      <c r="AJ11" s="671" t="str">
        <f t="shared" si="11"/>
        <v>n/a</v>
      </c>
      <c r="AK11" s="671" t="str">
        <f t="shared" si="12"/>
        <v>n/a</v>
      </c>
      <c r="AL11" s="671" t="str">
        <f t="shared" si="13"/>
        <v>n/a</v>
      </c>
      <c r="AM11" s="671" t="str">
        <f t="shared" si="14"/>
        <v>n/a</v>
      </c>
      <c r="AN11" s="671" t="str">
        <f t="shared" si="15"/>
        <v>n/a</v>
      </c>
      <c r="AO11" s="671" t="str">
        <f t="shared" si="16"/>
        <v>n/a</v>
      </c>
      <c r="AP11" s="671" t="str">
        <f t="shared" si="17"/>
        <v>n/a</v>
      </c>
      <c r="AQ11" s="671" t="str">
        <f t="shared" si="18"/>
        <v>n/a</v>
      </c>
      <c r="AR11" s="671" t="str">
        <f t="shared" si="19"/>
        <v>n/a</v>
      </c>
      <c r="AS11" s="672">
        <f t="shared" si="20"/>
        <v>18.164622174210127</v>
      </c>
      <c r="AT11" s="673">
        <f t="shared" si="21"/>
        <v>13.873541372257653</v>
      </c>
    </row>
    <row r="12" spans="1:46" ht="11.25" customHeight="1" x14ac:dyDescent="0.2">
      <c r="A12" s="501" t="s">
        <v>421</v>
      </c>
      <c r="B12" s="652" t="s">
        <v>422</v>
      </c>
      <c r="C12" s="497">
        <v>1.54</v>
      </c>
      <c r="D12" s="657">
        <v>1.4750000000000001</v>
      </c>
      <c r="E12" s="498">
        <v>1.385</v>
      </c>
      <c r="F12" s="498">
        <v>1.21</v>
      </c>
      <c r="G12" s="498">
        <v>0.995</v>
      </c>
      <c r="H12" s="498">
        <v>0.86499999999999999</v>
      </c>
      <c r="I12" s="499"/>
      <c r="J12" s="498">
        <v>0.6</v>
      </c>
      <c r="K12" s="496">
        <v>0.46</v>
      </c>
      <c r="L12" s="499"/>
      <c r="M12" s="657">
        <v>0.34</v>
      </c>
      <c r="N12" s="658">
        <v>0.24</v>
      </c>
      <c r="O12" s="658">
        <v>0.16250000000000001</v>
      </c>
      <c r="P12" s="658">
        <v>0.1125</v>
      </c>
      <c r="Q12" s="658">
        <v>6.25E-2</v>
      </c>
      <c r="R12" s="658">
        <v>3.125E-2</v>
      </c>
      <c r="S12" s="654">
        <v>2.5000000000000001E-2</v>
      </c>
      <c r="T12" s="654">
        <v>2.5000000000000001E-2</v>
      </c>
      <c r="U12" s="654">
        <v>2.5000000000000001E-2</v>
      </c>
      <c r="V12" s="654">
        <v>6.2500000000000003E-3</v>
      </c>
      <c r="W12" s="654">
        <v>0</v>
      </c>
      <c r="X12" s="654">
        <v>0</v>
      </c>
      <c r="Y12" s="655">
        <f t="shared" si="0"/>
        <v>9.5600000000000023</v>
      </c>
      <c r="Z12" s="1026">
        <f t="shared" si="1"/>
        <v>4.4067796610169463</v>
      </c>
      <c r="AA12" s="671">
        <f t="shared" si="2"/>
        <v>6.498194945848379</v>
      </c>
      <c r="AB12" s="671">
        <f t="shared" si="3"/>
        <v>14.462809917355379</v>
      </c>
      <c r="AC12" s="671">
        <f t="shared" si="4"/>
        <v>21.608040201005018</v>
      </c>
      <c r="AD12" s="671">
        <f t="shared" si="5"/>
        <v>15.02890173410405</v>
      </c>
      <c r="AE12" s="671">
        <f t="shared" si="6"/>
        <v>44.166666666666664</v>
      </c>
      <c r="AF12" s="671">
        <f t="shared" si="7"/>
        <v>30.434782608695631</v>
      </c>
      <c r="AG12" s="671">
        <f t="shared" si="8"/>
        <v>35.294117647058812</v>
      </c>
      <c r="AH12" s="671">
        <f t="shared" si="9"/>
        <v>41.666666666666671</v>
      </c>
      <c r="AI12" s="671">
        <f t="shared" si="10"/>
        <v>47.692307692307679</v>
      </c>
      <c r="AJ12" s="671">
        <f t="shared" si="11"/>
        <v>44.444444444444443</v>
      </c>
      <c r="AK12" s="671">
        <f t="shared" si="12"/>
        <v>80</v>
      </c>
      <c r="AL12" s="671">
        <f t="shared" si="13"/>
        <v>100</v>
      </c>
      <c r="AM12" s="671">
        <f t="shared" si="14"/>
        <v>25</v>
      </c>
      <c r="AN12" s="671">
        <f t="shared" si="15"/>
        <v>0</v>
      </c>
      <c r="AO12" s="671">
        <f t="shared" si="16"/>
        <v>0</v>
      </c>
      <c r="AP12" s="671">
        <f t="shared" si="17"/>
        <v>300</v>
      </c>
      <c r="AQ12" s="671" t="str">
        <f t="shared" si="18"/>
        <v>n/a</v>
      </c>
      <c r="AR12" s="671" t="str">
        <f t="shared" si="19"/>
        <v>n/a</v>
      </c>
      <c r="AS12" s="672">
        <f t="shared" si="20"/>
        <v>47.688453657951158</v>
      </c>
      <c r="AT12" s="673">
        <f t="shared" si="21"/>
        <v>70.460986163666448</v>
      </c>
    </row>
    <row r="13" spans="1:46" ht="11.25" customHeight="1" x14ac:dyDescent="0.2">
      <c r="A13" s="500" t="s">
        <v>113</v>
      </c>
      <c r="B13" s="652" t="s">
        <v>114</v>
      </c>
      <c r="C13" s="497">
        <v>0.7</v>
      </c>
      <c r="D13" s="657">
        <v>0.68</v>
      </c>
      <c r="E13" s="498">
        <v>0.66</v>
      </c>
      <c r="F13" s="498">
        <v>0.64</v>
      </c>
      <c r="G13" s="498">
        <v>0.62</v>
      </c>
      <c r="H13" s="498">
        <v>0.6</v>
      </c>
      <c r="I13" s="499" t="s">
        <v>90</v>
      </c>
      <c r="J13" s="498">
        <v>0.57999999999999996</v>
      </c>
      <c r="K13" s="496">
        <v>0.56000000000000005</v>
      </c>
      <c r="L13" s="499"/>
      <c r="M13" s="657">
        <v>0.54</v>
      </c>
      <c r="N13" s="658">
        <v>0.52</v>
      </c>
      <c r="O13" s="658">
        <v>0.5</v>
      </c>
      <c r="P13" s="658">
        <v>0.48</v>
      </c>
      <c r="Q13" s="658">
        <v>0.44</v>
      </c>
      <c r="R13" s="658">
        <v>0.42</v>
      </c>
      <c r="S13" s="658">
        <v>0.4</v>
      </c>
      <c r="T13" s="658">
        <v>0.38</v>
      </c>
      <c r="U13" s="658">
        <v>0.36</v>
      </c>
      <c r="V13" s="658">
        <v>0.33</v>
      </c>
      <c r="W13" s="658">
        <v>0.31</v>
      </c>
      <c r="X13" s="658">
        <v>0.28000000000000003</v>
      </c>
      <c r="Y13" s="655">
        <f t="shared" si="0"/>
        <v>10.000000000000002</v>
      </c>
      <c r="Z13" s="1026">
        <f t="shared" si="1"/>
        <v>2.9411764705882248</v>
      </c>
      <c r="AA13" s="671">
        <f t="shared" si="2"/>
        <v>3.0303030303030276</v>
      </c>
      <c r="AB13" s="671">
        <f t="shared" si="3"/>
        <v>3.125</v>
      </c>
      <c r="AC13" s="671">
        <f t="shared" si="4"/>
        <v>3.2258064516129004</v>
      </c>
      <c r="AD13" s="671">
        <f t="shared" si="5"/>
        <v>3.3333333333333437</v>
      </c>
      <c r="AE13" s="671">
        <f t="shared" si="6"/>
        <v>3.4482758620689724</v>
      </c>
      <c r="AF13" s="671">
        <f t="shared" si="7"/>
        <v>3.5714285714285587</v>
      </c>
      <c r="AG13" s="671">
        <f t="shared" si="8"/>
        <v>3.7037037037036979</v>
      </c>
      <c r="AH13" s="671">
        <f t="shared" si="9"/>
        <v>3.8461538461538547</v>
      </c>
      <c r="AI13" s="671">
        <f t="shared" si="10"/>
        <v>4.0000000000000036</v>
      </c>
      <c r="AJ13" s="671">
        <f t="shared" si="11"/>
        <v>4.1666666666666741</v>
      </c>
      <c r="AK13" s="671">
        <f t="shared" si="12"/>
        <v>9.0909090909090828</v>
      </c>
      <c r="AL13" s="671">
        <f t="shared" si="13"/>
        <v>4.7619047619047672</v>
      </c>
      <c r="AM13" s="671">
        <f t="shared" si="14"/>
        <v>4.9999999999999822</v>
      </c>
      <c r="AN13" s="671">
        <f t="shared" si="15"/>
        <v>5.2631578947368363</v>
      </c>
      <c r="AO13" s="671">
        <f t="shared" si="16"/>
        <v>5.555555555555558</v>
      </c>
      <c r="AP13" s="671">
        <f t="shared" si="17"/>
        <v>9.0909090909090828</v>
      </c>
      <c r="AQ13" s="671">
        <f t="shared" si="18"/>
        <v>6.4516129032258229</v>
      </c>
      <c r="AR13" s="671">
        <f t="shared" si="19"/>
        <v>10.714285714285698</v>
      </c>
      <c r="AS13" s="672">
        <f t="shared" si="20"/>
        <v>4.9642201551255827</v>
      </c>
      <c r="AT13" s="673">
        <f t="shared" si="21"/>
        <v>2.3016425883415259</v>
      </c>
    </row>
    <row r="14" spans="1:46" ht="11.25" customHeight="1" x14ac:dyDescent="0.2">
      <c r="A14" s="501" t="s">
        <v>948</v>
      </c>
      <c r="B14" s="652" t="s">
        <v>949</v>
      </c>
      <c r="C14" s="497">
        <v>0.98</v>
      </c>
      <c r="D14" s="657">
        <v>0.72</v>
      </c>
      <c r="E14" s="498">
        <v>0.62</v>
      </c>
      <c r="F14" s="498">
        <v>0.57999999999999996</v>
      </c>
      <c r="G14" s="502">
        <v>0.52</v>
      </c>
      <c r="H14" s="498">
        <v>0.5</v>
      </c>
      <c r="I14" s="499"/>
      <c r="J14" s="498">
        <v>0.28499999999999998</v>
      </c>
      <c r="K14" s="656">
        <v>0</v>
      </c>
      <c r="L14" s="499"/>
      <c r="M14" s="503">
        <v>0</v>
      </c>
      <c r="N14" s="654">
        <v>0</v>
      </c>
      <c r="O14" s="654">
        <v>2.1</v>
      </c>
      <c r="P14" s="654">
        <v>2.46</v>
      </c>
      <c r="Q14" s="658">
        <v>2.57</v>
      </c>
      <c r="R14" s="658">
        <v>2.2400000000000002</v>
      </c>
      <c r="S14" s="658">
        <v>0.78</v>
      </c>
      <c r="T14" s="654">
        <v>0</v>
      </c>
      <c r="U14" s="654">
        <v>0</v>
      </c>
      <c r="V14" s="654">
        <v>0</v>
      </c>
      <c r="W14" s="654">
        <v>0</v>
      </c>
      <c r="X14" s="654">
        <v>0</v>
      </c>
      <c r="Y14" s="655">
        <f t="shared" si="0"/>
        <v>14.355</v>
      </c>
      <c r="Z14" s="1026">
        <f t="shared" si="1"/>
        <v>36.111111111111114</v>
      </c>
      <c r="AA14" s="671">
        <f t="shared" si="2"/>
        <v>16.129032258064502</v>
      </c>
      <c r="AB14" s="671">
        <f t="shared" si="3"/>
        <v>6.8965517241379448</v>
      </c>
      <c r="AC14" s="671">
        <f t="shared" si="4"/>
        <v>11.538461538461519</v>
      </c>
      <c r="AD14" s="671">
        <f t="shared" si="5"/>
        <v>4.0000000000000036</v>
      </c>
      <c r="AE14" s="671">
        <f t="shared" si="6"/>
        <v>75.438596491228083</v>
      </c>
      <c r="AF14" s="671" t="str">
        <f t="shared" si="7"/>
        <v>n/a</v>
      </c>
      <c r="AG14" s="671" t="str">
        <f t="shared" si="8"/>
        <v>n/a</v>
      </c>
      <c r="AH14" s="671" t="str">
        <f t="shared" si="9"/>
        <v>n/a</v>
      </c>
      <c r="AI14" s="671">
        <f t="shared" si="10"/>
        <v>-100</v>
      </c>
      <c r="AJ14" s="671">
        <f t="shared" si="11"/>
        <v>-14.634146341463406</v>
      </c>
      <c r="AK14" s="671">
        <f t="shared" si="12"/>
        <v>-4.2801556420233418</v>
      </c>
      <c r="AL14" s="671">
        <f t="shared" si="13"/>
        <v>14.732142857142838</v>
      </c>
      <c r="AM14" s="671">
        <f t="shared" si="14"/>
        <v>187.17948717948718</v>
      </c>
      <c r="AN14" s="671" t="str">
        <f t="shared" si="15"/>
        <v>n/a</v>
      </c>
      <c r="AO14" s="671" t="str">
        <f t="shared" si="16"/>
        <v>n/a</v>
      </c>
      <c r="AP14" s="671" t="str">
        <f t="shared" si="17"/>
        <v>n/a</v>
      </c>
      <c r="AQ14" s="671" t="str">
        <f t="shared" si="18"/>
        <v>n/a</v>
      </c>
      <c r="AR14" s="671" t="str">
        <f t="shared" si="19"/>
        <v>n/a</v>
      </c>
      <c r="AS14" s="672">
        <f t="shared" si="20"/>
        <v>21.191916470558766</v>
      </c>
      <c r="AT14" s="673">
        <f t="shared" si="21"/>
        <v>69.280186383222969</v>
      </c>
    </row>
    <row r="15" spans="1:46" ht="11.25" customHeight="1" x14ac:dyDescent="0.2">
      <c r="A15" s="504" t="s">
        <v>1872</v>
      </c>
      <c r="B15" s="916" t="s">
        <v>1873</v>
      </c>
      <c r="C15" s="497">
        <v>1.1200000000000001</v>
      </c>
      <c r="D15" s="491">
        <v>1.06</v>
      </c>
      <c r="E15" s="498">
        <v>1.04</v>
      </c>
      <c r="F15" s="498">
        <v>0.96</v>
      </c>
      <c r="G15" s="498">
        <v>0.88</v>
      </c>
      <c r="H15" s="542">
        <v>0.56000000000000005</v>
      </c>
      <c r="I15" s="499"/>
      <c r="J15" s="498">
        <v>0.96439999999999992</v>
      </c>
      <c r="K15" s="496">
        <v>0.90201000000000009</v>
      </c>
      <c r="L15" s="499"/>
      <c r="M15" s="657">
        <v>0.82524999999999993</v>
      </c>
      <c r="N15" s="658">
        <v>0.7484900000000001</v>
      </c>
      <c r="O15" s="658">
        <v>0.6741299999999999</v>
      </c>
      <c r="P15" s="658">
        <v>0.60936000000000001</v>
      </c>
      <c r="Q15" s="658">
        <v>0.55657000000000001</v>
      </c>
      <c r="R15" s="658">
        <v>0.52060000000000006</v>
      </c>
      <c r="S15" s="658">
        <v>0.49095999999999995</v>
      </c>
      <c r="T15" s="658">
        <v>0.43991999999999998</v>
      </c>
      <c r="U15" s="658">
        <v>0.41074000000000005</v>
      </c>
      <c r="V15" s="658">
        <v>0.36809999999999998</v>
      </c>
      <c r="W15" s="658">
        <v>0.33218000000000003</v>
      </c>
      <c r="X15" s="658">
        <v>0.29627000000000003</v>
      </c>
      <c r="Y15" s="655">
        <f t="shared" si="0"/>
        <v>13.758979999999999</v>
      </c>
      <c r="Z15" s="1026">
        <f t="shared" si="1"/>
        <v>5.6603773584905648</v>
      </c>
      <c r="AA15" s="671">
        <f t="shared" si="2"/>
        <v>1.9230769230769162</v>
      </c>
      <c r="AB15" s="671">
        <f t="shared" si="3"/>
        <v>8.3333333333333481</v>
      </c>
      <c r="AC15" s="671">
        <f t="shared" si="4"/>
        <v>9.0909090909090828</v>
      </c>
      <c r="AD15" s="671">
        <f t="shared" si="5"/>
        <v>57.142857142857139</v>
      </c>
      <c r="AE15" s="671">
        <f t="shared" si="6"/>
        <v>-41.932807963500608</v>
      </c>
      <c r="AF15" s="671">
        <f t="shared" si="7"/>
        <v>6.9167747585946682</v>
      </c>
      <c r="AG15" s="671">
        <f t="shared" si="8"/>
        <v>9.3014238109663907</v>
      </c>
      <c r="AH15" s="671">
        <f t="shared" si="9"/>
        <v>10.255314032251572</v>
      </c>
      <c r="AI15" s="671">
        <f t="shared" si="10"/>
        <v>11.030513402459508</v>
      </c>
      <c r="AJ15" s="671">
        <f t="shared" si="11"/>
        <v>10.629184718393049</v>
      </c>
      <c r="AK15" s="671">
        <f t="shared" si="12"/>
        <v>9.4848806080097816</v>
      </c>
      <c r="AL15" s="671">
        <f t="shared" si="13"/>
        <v>6.9093353822512471</v>
      </c>
      <c r="AM15" s="671">
        <f t="shared" si="14"/>
        <v>6.037151702786403</v>
      </c>
      <c r="AN15" s="671">
        <f t="shared" si="15"/>
        <v>11.602109474449884</v>
      </c>
      <c r="AO15" s="671">
        <f t="shared" si="16"/>
        <v>7.104250864293693</v>
      </c>
      <c r="AP15" s="671">
        <f t="shared" si="17"/>
        <v>11.583808747622948</v>
      </c>
      <c r="AQ15" s="671">
        <f t="shared" si="18"/>
        <v>10.81341441387198</v>
      </c>
      <c r="AR15" s="671">
        <f t="shared" si="19"/>
        <v>12.120700712188203</v>
      </c>
      <c r="AS15" s="672">
        <f t="shared" si="20"/>
        <v>8.631926763858198</v>
      </c>
      <c r="AT15" s="673">
        <f t="shared" si="21"/>
        <v>16.711999186350585</v>
      </c>
    </row>
    <row r="16" spans="1:46" ht="11.25" customHeight="1" x14ac:dyDescent="0.2">
      <c r="A16" s="659" t="s">
        <v>910</v>
      </c>
      <c r="B16" s="507" t="s">
        <v>911</v>
      </c>
      <c r="C16" s="497">
        <v>1.82</v>
      </c>
      <c r="D16" s="510">
        <v>1.74</v>
      </c>
      <c r="E16" s="513">
        <v>1.66</v>
      </c>
      <c r="F16" s="513">
        <v>1.58</v>
      </c>
      <c r="G16" s="513">
        <v>1.5</v>
      </c>
      <c r="H16" s="513">
        <v>1.4175</v>
      </c>
      <c r="I16" s="514"/>
      <c r="J16" s="512">
        <v>1.35</v>
      </c>
      <c r="K16" s="515">
        <v>1.35</v>
      </c>
      <c r="L16" s="514"/>
      <c r="M16" s="532">
        <v>1.35</v>
      </c>
      <c r="N16" s="517">
        <v>1.35</v>
      </c>
      <c r="O16" s="517">
        <v>1.35</v>
      </c>
      <c r="P16" s="517">
        <v>1.35</v>
      </c>
      <c r="Q16" s="517">
        <v>1.35</v>
      </c>
      <c r="R16" s="516">
        <v>1.35</v>
      </c>
      <c r="S16" s="516">
        <v>0.1651</v>
      </c>
      <c r="T16" s="517">
        <v>0</v>
      </c>
      <c r="U16" s="517">
        <v>0</v>
      </c>
      <c r="V16" s="517">
        <v>0</v>
      </c>
      <c r="W16" s="517">
        <v>0</v>
      </c>
      <c r="X16" s="517">
        <v>0</v>
      </c>
      <c r="Y16" s="655">
        <f t="shared" si="0"/>
        <v>20.682600000000004</v>
      </c>
      <c r="Z16" s="1026">
        <f t="shared" si="1"/>
        <v>4.5977011494252817</v>
      </c>
      <c r="AA16" s="671">
        <f t="shared" si="2"/>
        <v>4.8192771084337505</v>
      </c>
      <c r="AB16" s="671">
        <f t="shared" si="3"/>
        <v>5.0632911392404889</v>
      </c>
      <c r="AC16" s="671">
        <f t="shared" si="4"/>
        <v>5.3333333333333455</v>
      </c>
      <c r="AD16" s="671">
        <f t="shared" si="5"/>
        <v>5.8201058201058142</v>
      </c>
      <c r="AE16" s="671">
        <f t="shared" si="6"/>
        <v>4.9999999999999822</v>
      </c>
      <c r="AF16" s="671">
        <f t="shared" si="7"/>
        <v>0</v>
      </c>
      <c r="AG16" s="671">
        <f t="shared" si="8"/>
        <v>0</v>
      </c>
      <c r="AH16" s="671">
        <f t="shared" si="9"/>
        <v>0</v>
      </c>
      <c r="AI16" s="671">
        <f t="shared" si="10"/>
        <v>0</v>
      </c>
      <c r="AJ16" s="671">
        <f t="shared" si="11"/>
        <v>0</v>
      </c>
      <c r="AK16" s="671">
        <f t="shared" si="12"/>
        <v>0</v>
      </c>
      <c r="AL16" s="671">
        <f t="shared" si="13"/>
        <v>0</v>
      </c>
      <c r="AM16" s="671">
        <f t="shared" si="14"/>
        <v>717.68625075711691</v>
      </c>
      <c r="AN16" s="671" t="str">
        <f t="shared" si="15"/>
        <v>n/a</v>
      </c>
      <c r="AO16" s="671" t="str">
        <f t="shared" si="16"/>
        <v>n/a</v>
      </c>
      <c r="AP16" s="671" t="str">
        <f t="shared" si="17"/>
        <v>n/a</v>
      </c>
      <c r="AQ16" s="671" t="str">
        <f t="shared" si="18"/>
        <v>n/a</v>
      </c>
      <c r="AR16" s="671" t="str">
        <f t="shared" si="19"/>
        <v>n/a</v>
      </c>
      <c r="AS16" s="672">
        <f t="shared" si="20"/>
        <v>53.451425664832541</v>
      </c>
      <c r="AT16" s="673">
        <f t="shared" si="21"/>
        <v>191.19706006921302</v>
      </c>
    </row>
    <row r="17" spans="1:46" ht="11.25" customHeight="1" x14ac:dyDescent="0.2">
      <c r="A17" s="501" t="s">
        <v>399</v>
      </c>
      <c r="B17" s="495" t="s">
        <v>400</v>
      </c>
      <c r="C17" s="497">
        <v>2.79</v>
      </c>
      <c r="D17" s="657">
        <v>2.66</v>
      </c>
      <c r="E17" s="498">
        <v>2.31</v>
      </c>
      <c r="F17" s="498">
        <v>2.12</v>
      </c>
      <c r="G17" s="498">
        <v>1.95</v>
      </c>
      <c r="H17" s="498">
        <v>1.74</v>
      </c>
      <c r="I17" s="499"/>
      <c r="J17" s="498">
        <v>1.4850000000000001</v>
      </c>
      <c r="K17" s="496">
        <v>1.125</v>
      </c>
      <c r="L17" s="499"/>
      <c r="M17" s="657">
        <v>0.82499999999999996</v>
      </c>
      <c r="N17" s="658">
        <v>0.75</v>
      </c>
      <c r="O17" s="658">
        <v>0.5</v>
      </c>
      <c r="P17" s="658">
        <v>0.42</v>
      </c>
      <c r="Q17" s="658">
        <v>0.35</v>
      </c>
      <c r="R17" s="658">
        <v>0.3</v>
      </c>
      <c r="S17" s="654">
        <v>0</v>
      </c>
      <c r="T17" s="654">
        <v>0</v>
      </c>
      <c r="U17" s="654">
        <v>0</v>
      </c>
      <c r="V17" s="654">
        <v>0</v>
      </c>
      <c r="W17" s="654">
        <v>0</v>
      </c>
      <c r="X17" s="654">
        <v>0</v>
      </c>
      <c r="Y17" s="655">
        <f t="shared" si="0"/>
        <v>19.325000000000003</v>
      </c>
      <c r="Z17" s="1026">
        <f t="shared" si="1"/>
        <v>4.8872180451127845</v>
      </c>
      <c r="AA17" s="671">
        <f t="shared" si="2"/>
        <v>15.151515151515159</v>
      </c>
      <c r="AB17" s="671">
        <f t="shared" si="3"/>
        <v>8.9622641509433887</v>
      </c>
      <c r="AC17" s="671">
        <f t="shared" si="4"/>
        <v>8.7179487179487314</v>
      </c>
      <c r="AD17" s="671">
        <f t="shared" si="5"/>
        <v>12.06896551724137</v>
      </c>
      <c r="AE17" s="671">
        <f t="shared" si="6"/>
        <v>17.171717171717169</v>
      </c>
      <c r="AF17" s="671">
        <f t="shared" si="7"/>
        <v>32.000000000000007</v>
      </c>
      <c r="AG17" s="671">
        <f t="shared" si="8"/>
        <v>36.363636363636374</v>
      </c>
      <c r="AH17" s="671">
        <f t="shared" si="9"/>
        <v>9.9999999999999858</v>
      </c>
      <c r="AI17" s="671">
        <f t="shared" si="10"/>
        <v>50</v>
      </c>
      <c r="AJ17" s="671">
        <f t="shared" si="11"/>
        <v>19.047619047619047</v>
      </c>
      <c r="AK17" s="671">
        <f t="shared" si="12"/>
        <v>19.999999999999996</v>
      </c>
      <c r="AL17" s="671">
        <f t="shared" si="13"/>
        <v>16.666666666666675</v>
      </c>
      <c r="AM17" s="671" t="str">
        <f t="shared" si="14"/>
        <v>n/a</v>
      </c>
      <c r="AN17" s="671" t="str">
        <f t="shared" si="15"/>
        <v>n/a</v>
      </c>
      <c r="AO17" s="671" t="str">
        <f t="shared" si="16"/>
        <v>n/a</v>
      </c>
      <c r="AP17" s="671" t="str">
        <f t="shared" si="17"/>
        <v>n/a</v>
      </c>
      <c r="AQ17" s="671" t="str">
        <f t="shared" si="18"/>
        <v>n/a</v>
      </c>
      <c r="AR17" s="671" t="str">
        <f t="shared" si="19"/>
        <v>n/a</v>
      </c>
      <c r="AS17" s="672">
        <f t="shared" si="20"/>
        <v>19.310580833261593</v>
      </c>
      <c r="AT17" s="673">
        <f t="shared" si="21"/>
        <v>12.876103903043397</v>
      </c>
    </row>
    <row r="18" spans="1:46" ht="11.25" customHeight="1" x14ac:dyDescent="0.2">
      <c r="A18" s="501" t="s">
        <v>402</v>
      </c>
      <c r="B18" s="495" t="s">
        <v>403</v>
      </c>
      <c r="C18" s="497">
        <v>0.44</v>
      </c>
      <c r="D18" s="657">
        <v>0.42000000000000004</v>
      </c>
      <c r="E18" s="498">
        <v>0.4</v>
      </c>
      <c r="F18" s="498">
        <v>0.36</v>
      </c>
      <c r="G18" s="498">
        <v>0.33</v>
      </c>
      <c r="H18" s="498">
        <v>0.3</v>
      </c>
      <c r="I18" s="499" t="s">
        <v>90</v>
      </c>
      <c r="J18" s="502">
        <v>0.28000000000000003</v>
      </c>
      <c r="K18" s="496">
        <v>0.25</v>
      </c>
      <c r="L18" s="499"/>
      <c r="M18" s="657">
        <v>0.21</v>
      </c>
      <c r="N18" s="654">
        <v>0.2</v>
      </c>
      <c r="O18" s="658">
        <v>0.17</v>
      </c>
      <c r="P18" s="658">
        <v>0.15</v>
      </c>
      <c r="Q18" s="654">
        <v>0.12</v>
      </c>
      <c r="R18" s="658">
        <v>0.1</v>
      </c>
      <c r="S18" s="658">
        <v>0.04</v>
      </c>
      <c r="T18" s="654">
        <v>0</v>
      </c>
      <c r="U18" s="654">
        <v>0</v>
      </c>
      <c r="V18" s="654">
        <v>0</v>
      </c>
      <c r="W18" s="654">
        <v>0</v>
      </c>
      <c r="X18" s="654">
        <v>0</v>
      </c>
      <c r="Y18" s="655">
        <f t="shared" si="0"/>
        <v>3.7700000000000005</v>
      </c>
      <c r="Z18" s="1026">
        <f t="shared" si="1"/>
        <v>4.761904761904745</v>
      </c>
      <c r="AA18" s="671">
        <f t="shared" si="2"/>
        <v>5.0000000000000044</v>
      </c>
      <c r="AB18" s="671">
        <f t="shared" si="3"/>
        <v>11.111111111111116</v>
      </c>
      <c r="AC18" s="671">
        <f t="shared" si="4"/>
        <v>9.0909090909090828</v>
      </c>
      <c r="AD18" s="671">
        <f t="shared" si="5"/>
        <v>10.000000000000009</v>
      </c>
      <c r="AE18" s="671">
        <f t="shared" si="6"/>
        <v>7.1428571428571397</v>
      </c>
      <c r="AF18" s="671">
        <f t="shared" si="7"/>
        <v>12.000000000000011</v>
      </c>
      <c r="AG18" s="671">
        <f t="shared" si="8"/>
        <v>19.047619047619047</v>
      </c>
      <c r="AH18" s="671">
        <f t="shared" si="9"/>
        <v>4.9999999999999822</v>
      </c>
      <c r="AI18" s="671">
        <f t="shared" si="10"/>
        <v>17.647058823529417</v>
      </c>
      <c r="AJ18" s="671">
        <f t="shared" si="11"/>
        <v>13.333333333333353</v>
      </c>
      <c r="AK18" s="671">
        <f t="shared" si="12"/>
        <v>25</v>
      </c>
      <c r="AL18" s="671">
        <f t="shared" si="13"/>
        <v>19.999999999999996</v>
      </c>
      <c r="AM18" s="671">
        <f t="shared" si="14"/>
        <v>150</v>
      </c>
      <c r="AN18" s="671" t="str">
        <f t="shared" si="15"/>
        <v>n/a</v>
      </c>
      <c r="AO18" s="671" t="str">
        <f t="shared" si="16"/>
        <v>n/a</v>
      </c>
      <c r="AP18" s="671" t="str">
        <f t="shared" si="17"/>
        <v>n/a</v>
      </c>
      <c r="AQ18" s="671" t="str">
        <f t="shared" si="18"/>
        <v>n/a</v>
      </c>
      <c r="AR18" s="671" t="str">
        <f t="shared" si="19"/>
        <v>n/a</v>
      </c>
      <c r="AS18" s="672">
        <f t="shared" si="20"/>
        <v>22.08105666509028</v>
      </c>
      <c r="AT18" s="673">
        <f t="shared" si="21"/>
        <v>37.339176095492377</v>
      </c>
    </row>
    <row r="19" spans="1:46" ht="11.25" customHeight="1" x14ac:dyDescent="0.2">
      <c r="A19" s="500" t="s">
        <v>889</v>
      </c>
      <c r="B19" s="652" t="s">
        <v>890</v>
      </c>
      <c r="C19" s="497">
        <v>2.12</v>
      </c>
      <c r="D19" s="657">
        <v>2.02</v>
      </c>
      <c r="E19" s="498">
        <v>1.92</v>
      </c>
      <c r="F19" s="498">
        <v>1.83</v>
      </c>
      <c r="G19" s="498">
        <v>1.7</v>
      </c>
      <c r="H19" s="498">
        <v>1.63</v>
      </c>
      <c r="I19" s="499"/>
      <c r="J19" s="502">
        <v>1.6</v>
      </c>
      <c r="K19" s="656">
        <v>1.71</v>
      </c>
      <c r="L19" s="499"/>
      <c r="M19" s="503">
        <v>2.04</v>
      </c>
      <c r="N19" s="658">
        <v>2.0099999999999998</v>
      </c>
      <c r="O19" s="658">
        <v>2</v>
      </c>
      <c r="P19" s="654">
        <v>1.96</v>
      </c>
      <c r="Q19" s="654">
        <v>1.96</v>
      </c>
      <c r="R19" s="658">
        <v>1.96</v>
      </c>
      <c r="S19" s="658">
        <v>1.9450000000000001</v>
      </c>
      <c r="T19" s="658">
        <v>1.91</v>
      </c>
      <c r="U19" s="654">
        <v>1.84</v>
      </c>
      <c r="V19" s="654">
        <v>1.84</v>
      </c>
      <c r="W19" s="654">
        <v>1.84</v>
      </c>
      <c r="X19" s="654">
        <v>1.84</v>
      </c>
      <c r="Y19" s="655">
        <f t="shared" si="0"/>
        <v>37.675000000000011</v>
      </c>
      <c r="Z19" s="1026">
        <f t="shared" si="1"/>
        <v>4.9504950495049549</v>
      </c>
      <c r="AA19" s="671">
        <f t="shared" si="2"/>
        <v>5.2083333333333481</v>
      </c>
      <c r="AB19" s="671">
        <f t="shared" si="3"/>
        <v>4.9180327868852292</v>
      </c>
      <c r="AC19" s="671">
        <f t="shared" si="4"/>
        <v>7.647058823529429</v>
      </c>
      <c r="AD19" s="671">
        <f t="shared" si="5"/>
        <v>4.2944785276073594</v>
      </c>
      <c r="AE19" s="671">
        <f t="shared" si="6"/>
        <v>1.8749999999999822</v>
      </c>
      <c r="AF19" s="671">
        <f t="shared" si="7"/>
        <v>-6.4327485380116904</v>
      </c>
      <c r="AG19" s="671">
        <f t="shared" si="8"/>
        <v>-16.176470588235293</v>
      </c>
      <c r="AH19" s="671">
        <f t="shared" si="9"/>
        <v>1.4925373134328401</v>
      </c>
      <c r="AI19" s="671">
        <f t="shared" si="10"/>
        <v>0.49999999999998934</v>
      </c>
      <c r="AJ19" s="671">
        <f t="shared" si="11"/>
        <v>2.0408163265306145</v>
      </c>
      <c r="AK19" s="671">
        <f t="shared" si="12"/>
        <v>0</v>
      </c>
      <c r="AL19" s="671">
        <f t="shared" si="13"/>
        <v>0</v>
      </c>
      <c r="AM19" s="671">
        <f t="shared" si="14"/>
        <v>0.77120822622107621</v>
      </c>
      <c r="AN19" s="671">
        <f t="shared" si="15"/>
        <v>1.832460732984309</v>
      </c>
      <c r="AO19" s="671">
        <f t="shared" si="16"/>
        <v>3.8043478260869401</v>
      </c>
      <c r="AP19" s="671">
        <f t="shared" si="17"/>
        <v>0</v>
      </c>
      <c r="AQ19" s="671">
        <f t="shared" si="18"/>
        <v>0</v>
      </c>
      <c r="AR19" s="671">
        <f t="shared" si="19"/>
        <v>0</v>
      </c>
      <c r="AS19" s="672">
        <f t="shared" si="20"/>
        <v>0.88029209578258372</v>
      </c>
      <c r="AT19" s="673">
        <f t="shared" si="21"/>
        <v>5.1080561872271</v>
      </c>
    </row>
    <row r="20" spans="1:46" ht="11.25" customHeight="1" x14ac:dyDescent="0.2">
      <c r="A20" s="480" t="s">
        <v>427</v>
      </c>
      <c r="B20" s="916" t="s">
        <v>428</v>
      </c>
      <c r="C20" s="497">
        <v>1.92</v>
      </c>
      <c r="D20" s="491">
        <v>1.8</v>
      </c>
      <c r="E20" s="487">
        <v>1.68</v>
      </c>
      <c r="F20" s="487">
        <v>1.6</v>
      </c>
      <c r="G20" s="487">
        <v>1.48</v>
      </c>
      <c r="H20" s="487">
        <v>1.36</v>
      </c>
      <c r="I20" s="488"/>
      <c r="J20" s="487">
        <v>1.2</v>
      </c>
      <c r="K20" s="485">
        <v>0.97</v>
      </c>
      <c r="L20" s="488"/>
      <c r="M20" s="491">
        <v>0.86</v>
      </c>
      <c r="N20" s="492">
        <v>0.8</v>
      </c>
      <c r="O20" s="493">
        <v>0.78</v>
      </c>
      <c r="P20" s="493">
        <v>0.72</v>
      </c>
      <c r="Q20" s="493">
        <v>0.6</v>
      </c>
      <c r="R20" s="493">
        <v>0.36</v>
      </c>
      <c r="S20" s="493">
        <v>0.22</v>
      </c>
      <c r="T20" s="493">
        <v>0.04</v>
      </c>
      <c r="U20" s="492">
        <v>0</v>
      </c>
      <c r="V20" s="492">
        <v>0</v>
      </c>
      <c r="W20" s="492">
        <v>0</v>
      </c>
      <c r="X20" s="492">
        <v>0</v>
      </c>
      <c r="Y20" s="655">
        <f t="shared" si="0"/>
        <v>16.389999999999997</v>
      </c>
      <c r="Z20" s="1026">
        <f t="shared" si="1"/>
        <v>6.6666666666666652</v>
      </c>
      <c r="AA20" s="671">
        <f t="shared" si="2"/>
        <v>7.1428571428571397</v>
      </c>
      <c r="AB20" s="671">
        <f t="shared" si="3"/>
        <v>4.9999999999999822</v>
      </c>
      <c r="AC20" s="671">
        <f t="shared" si="4"/>
        <v>8.1081081081081141</v>
      </c>
      <c r="AD20" s="671">
        <f t="shared" si="5"/>
        <v>8.8235294117646959</v>
      </c>
      <c r="AE20" s="671">
        <f t="shared" si="6"/>
        <v>13.333333333333353</v>
      </c>
      <c r="AF20" s="671">
        <f t="shared" si="7"/>
        <v>23.711340206185572</v>
      </c>
      <c r="AG20" s="671">
        <f t="shared" si="8"/>
        <v>12.790697674418606</v>
      </c>
      <c r="AH20" s="671">
        <f t="shared" si="9"/>
        <v>7.4999999999999956</v>
      </c>
      <c r="AI20" s="671">
        <f t="shared" si="10"/>
        <v>2.5641025641025772</v>
      </c>
      <c r="AJ20" s="671">
        <f t="shared" si="11"/>
        <v>8.3333333333333481</v>
      </c>
      <c r="AK20" s="671">
        <f t="shared" si="12"/>
        <v>19.999999999999996</v>
      </c>
      <c r="AL20" s="671">
        <f t="shared" si="13"/>
        <v>66.666666666666671</v>
      </c>
      <c r="AM20" s="671">
        <f t="shared" si="14"/>
        <v>63.636363636363626</v>
      </c>
      <c r="AN20" s="671">
        <f t="shared" si="15"/>
        <v>450</v>
      </c>
      <c r="AO20" s="671" t="str">
        <f t="shared" si="16"/>
        <v>n/a</v>
      </c>
      <c r="AP20" s="671" t="str">
        <f t="shared" si="17"/>
        <v>n/a</v>
      </c>
      <c r="AQ20" s="671" t="str">
        <f t="shared" si="18"/>
        <v>n/a</v>
      </c>
      <c r="AR20" s="671" t="str">
        <f t="shared" si="19"/>
        <v>n/a</v>
      </c>
      <c r="AS20" s="672">
        <f t="shared" si="20"/>
        <v>46.95179991625335</v>
      </c>
      <c r="AT20" s="673">
        <f t="shared" si="21"/>
        <v>113.27176418974466</v>
      </c>
    </row>
    <row r="21" spans="1:46" ht="11.25" customHeight="1" x14ac:dyDescent="0.2">
      <c r="A21" s="519" t="s">
        <v>134</v>
      </c>
      <c r="B21" s="507" t="s">
        <v>135</v>
      </c>
      <c r="C21" s="497">
        <v>1.34</v>
      </c>
      <c r="D21" s="510">
        <v>1.28</v>
      </c>
      <c r="E21" s="498">
        <v>1.2</v>
      </c>
      <c r="F21" s="498">
        <v>1.1200000000000001</v>
      </c>
      <c r="G21" s="498">
        <v>0.96</v>
      </c>
      <c r="H21" s="498">
        <v>0.76</v>
      </c>
      <c r="I21" s="499"/>
      <c r="J21" s="502">
        <v>0.7</v>
      </c>
      <c r="K21" s="496">
        <v>0.65500000000000003</v>
      </c>
      <c r="L21" s="499"/>
      <c r="M21" s="657">
        <v>0.6</v>
      </c>
      <c r="N21" s="658">
        <v>0.56000000000000005</v>
      </c>
      <c r="O21" s="658">
        <v>0.52</v>
      </c>
      <c r="P21" s="658">
        <v>0.46</v>
      </c>
      <c r="Q21" s="658">
        <v>0.4</v>
      </c>
      <c r="R21" s="658">
        <v>0.34</v>
      </c>
      <c r="S21" s="658">
        <v>0.3</v>
      </c>
      <c r="T21" s="658">
        <v>0.24</v>
      </c>
      <c r="U21" s="658">
        <v>0.22</v>
      </c>
      <c r="V21" s="658">
        <v>0.19286000000000003</v>
      </c>
      <c r="W21" s="658">
        <v>0.18367</v>
      </c>
      <c r="X21" s="658">
        <v>0.17491999999999999</v>
      </c>
      <c r="Y21" s="655">
        <f t="shared" si="0"/>
        <v>12.206450000000002</v>
      </c>
      <c r="Z21" s="1026">
        <f t="shared" si="1"/>
        <v>4.6875</v>
      </c>
      <c r="AA21" s="671">
        <f t="shared" si="2"/>
        <v>6.6666666666666652</v>
      </c>
      <c r="AB21" s="671">
        <f t="shared" si="3"/>
        <v>7.1428571428571397</v>
      </c>
      <c r="AC21" s="671">
        <f t="shared" si="4"/>
        <v>16.666666666666675</v>
      </c>
      <c r="AD21" s="671">
        <f t="shared" si="5"/>
        <v>26.315789473684205</v>
      </c>
      <c r="AE21" s="671">
        <f t="shared" si="6"/>
        <v>8.5714285714285854</v>
      </c>
      <c r="AF21" s="671">
        <f t="shared" si="7"/>
        <v>6.8702290076335659</v>
      </c>
      <c r="AG21" s="671">
        <f t="shared" si="8"/>
        <v>9.1666666666666785</v>
      </c>
      <c r="AH21" s="671">
        <f t="shared" si="9"/>
        <v>7.1428571428571397</v>
      </c>
      <c r="AI21" s="671">
        <f t="shared" si="10"/>
        <v>7.6923076923077094</v>
      </c>
      <c r="AJ21" s="671">
        <f t="shared" si="11"/>
        <v>13.043478260869556</v>
      </c>
      <c r="AK21" s="671">
        <f t="shared" si="12"/>
        <v>14.999999999999991</v>
      </c>
      <c r="AL21" s="671">
        <f t="shared" si="13"/>
        <v>17.647058823529417</v>
      </c>
      <c r="AM21" s="671">
        <f t="shared" si="14"/>
        <v>13.333333333333353</v>
      </c>
      <c r="AN21" s="671">
        <f t="shared" si="15"/>
        <v>25</v>
      </c>
      <c r="AO21" s="671">
        <f t="shared" si="16"/>
        <v>9.0909090909090828</v>
      </c>
      <c r="AP21" s="671">
        <f t="shared" si="17"/>
        <v>14.07238411282794</v>
      </c>
      <c r="AQ21" s="671">
        <f t="shared" si="18"/>
        <v>5.0035389557358423</v>
      </c>
      <c r="AR21" s="671">
        <f t="shared" si="19"/>
        <v>5.0022867596615672</v>
      </c>
      <c r="AS21" s="672">
        <f t="shared" si="20"/>
        <v>11.479787282507113</v>
      </c>
      <c r="AT21" s="673">
        <f t="shared" si="21"/>
        <v>6.4064384319864693</v>
      </c>
    </row>
    <row r="22" spans="1:46" ht="11.25" customHeight="1" x14ac:dyDescent="0.2">
      <c r="A22" s="500" t="s">
        <v>144</v>
      </c>
      <c r="B22" s="652" t="s">
        <v>145</v>
      </c>
      <c r="C22" s="497">
        <v>2.64</v>
      </c>
      <c r="D22" s="657">
        <v>2.2799999999999998</v>
      </c>
      <c r="E22" s="498">
        <v>2.12</v>
      </c>
      <c r="F22" s="498">
        <v>1.96</v>
      </c>
      <c r="G22" s="498">
        <v>1.6856800000000001</v>
      </c>
      <c r="H22" s="498">
        <v>1.5200640000000001</v>
      </c>
      <c r="I22" s="499"/>
      <c r="J22" s="498">
        <v>1.3802880000000002</v>
      </c>
      <c r="K22" s="496">
        <v>1.257984</v>
      </c>
      <c r="L22" s="499"/>
      <c r="M22" s="657">
        <v>1.188096</v>
      </c>
      <c r="N22" s="658">
        <v>1.1531520000000002</v>
      </c>
      <c r="O22" s="658">
        <v>1.0133760000000001</v>
      </c>
      <c r="P22" s="658">
        <v>0.80371200000000009</v>
      </c>
      <c r="Q22" s="658">
        <v>0.64646400000000004</v>
      </c>
      <c r="R22" s="658">
        <v>0.541632</v>
      </c>
      <c r="S22" s="658">
        <v>0.4892160000000001</v>
      </c>
      <c r="T22" s="658">
        <v>0.41932799999999998</v>
      </c>
      <c r="U22" s="658">
        <v>0.40185600000000005</v>
      </c>
      <c r="V22" s="658">
        <v>0.35817599999999999</v>
      </c>
      <c r="W22" s="658">
        <v>0.30575999999999998</v>
      </c>
      <c r="X22" s="658">
        <v>0.26644800000000002</v>
      </c>
      <c r="Y22" s="655">
        <f t="shared" si="0"/>
        <v>22.431232000000001</v>
      </c>
      <c r="Z22" s="1026">
        <f t="shared" si="1"/>
        <v>15.789473684210531</v>
      </c>
      <c r="AA22" s="671">
        <f t="shared" si="2"/>
        <v>7.5471698113207308</v>
      </c>
      <c r="AB22" s="671">
        <f t="shared" si="3"/>
        <v>8.163265306122458</v>
      </c>
      <c r="AC22" s="671">
        <f t="shared" si="4"/>
        <v>16.273551326467661</v>
      </c>
      <c r="AD22" s="671">
        <f t="shared" si="5"/>
        <v>10.895330722916929</v>
      </c>
      <c r="AE22" s="671">
        <f t="shared" si="6"/>
        <v>10.126582278480999</v>
      </c>
      <c r="AF22" s="671">
        <f t="shared" si="7"/>
        <v>9.7222222222222321</v>
      </c>
      <c r="AG22" s="671">
        <f t="shared" si="8"/>
        <v>5.8823529411764719</v>
      </c>
      <c r="AH22" s="671">
        <f t="shared" si="9"/>
        <v>3.0303030303030276</v>
      </c>
      <c r="AI22" s="671">
        <f t="shared" si="10"/>
        <v>13.793103448275868</v>
      </c>
      <c r="AJ22" s="671">
        <f t="shared" si="11"/>
        <v>26.086956521739111</v>
      </c>
      <c r="AK22" s="671">
        <f t="shared" si="12"/>
        <v>24.324324324324344</v>
      </c>
      <c r="AL22" s="671">
        <f t="shared" si="13"/>
        <v>19.354838709677423</v>
      </c>
      <c r="AM22" s="671">
        <f t="shared" si="14"/>
        <v>10.714285714285698</v>
      </c>
      <c r="AN22" s="671">
        <f t="shared" si="15"/>
        <v>16.666666666666696</v>
      </c>
      <c r="AO22" s="671">
        <f t="shared" si="16"/>
        <v>4.3478260869564966</v>
      </c>
      <c r="AP22" s="671">
        <f t="shared" si="17"/>
        <v>12.195121951219523</v>
      </c>
      <c r="AQ22" s="671">
        <f t="shared" si="18"/>
        <v>17.142857142857149</v>
      </c>
      <c r="AR22" s="671">
        <f t="shared" si="19"/>
        <v>14.754098360655732</v>
      </c>
      <c r="AS22" s="672">
        <f t="shared" si="20"/>
        <v>12.990017381572583</v>
      </c>
      <c r="AT22" s="673">
        <f t="shared" si="21"/>
        <v>6.2363061438080258</v>
      </c>
    </row>
    <row r="23" spans="1:46" ht="11.25" customHeight="1" x14ac:dyDescent="0.2">
      <c r="A23" s="484" t="s">
        <v>4337</v>
      </c>
      <c r="B23" s="24" t="s">
        <v>3810</v>
      </c>
      <c r="C23" s="497">
        <v>1.8474999999999999</v>
      </c>
      <c r="D23" s="652">
        <v>1.7775000000000001</v>
      </c>
      <c r="E23" s="915">
        <v>1.7150000000000001</v>
      </c>
      <c r="F23" s="915">
        <v>1.655</v>
      </c>
      <c r="G23" s="915">
        <v>1.61</v>
      </c>
      <c r="H23" s="915">
        <v>1.6</v>
      </c>
      <c r="I23" s="915"/>
      <c r="J23" s="915">
        <v>1.6</v>
      </c>
      <c r="K23" s="652">
        <v>1.5549999999999999</v>
      </c>
      <c r="L23" s="915"/>
      <c r="M23" s="652">
        <v>1.54</v>
      </c>
      <c r="N23" s="537">
        <v>1.54</v>
      </c>
      <c r="O23" s="537">
        <v>2.54</v>
      </c>
      <c r="P23" s="537">
        <v>2.54</v>
      </c>
      <c r="Q23" s="537">
        <v>2.54</v>
      </c>
      <c r="R23" s="537">
        <v>2.54</v>
      </c>
      <c r="S23" s="537">
        <v>2.54</v>
      </c>
      <c r="T23" s="537">
        <v>2.54</v>
      </c>
      <c r="U23" s="537">
        <v>2.54</v>
      </c>
      <c r="V23" s="537">
        <v>2.54</v>
      </c>
      <c r="W23" s="537">
        <v>2.54</v>
      </c>
      <c r="X23" s="537">
        <v>2.54</v>
      </c>
      <c r="Y23" s="655">
        <f t="shared" si="0"/>
        <v>41.839999999999989</v>
      </c>
      <c r="Z23" s="1026">
        <f t="shared" si="1"/>
        <v>3.9381153305203753</v>
      </c>
      <c r="AA23" s="671">
        <f t="shared" si="2"/>
        <v>3.6443148688046545</v>
      </c>
      <c r="AB23" s="671">
        <f t="shared" si="3"/>
        <v>3.6253776435045459</v>
      </c>
      <c r="AC23" s="671">
        <f t="shared" si="4"/>
        <v>2.7950310559006208</v>
      </c>
      <c r="AD23" s="671">
        <f t="shared" si="5"/>
        <v>0.62500000000000888</v>
      </c>
      <c r="AE23" s="671">
        <f t="shared" si="6"/>
        <v>0</v>
      </c>
      <c r="AF23" s="671">
        <f t="shared" si="7"/>
        <v>2.893890675241173</v>
      </c>
      <c r="AG23" s="671">
        <f t="shared" si="8"/>
        <v>0.97402597402596047</v>
      </c>
      <c r="AH23" s="671">
        <f t="shared" si="9"/>
        <v>0</v>
      </c>
      <c r="AI23" s="671">
        <f t="shared" si="10"/>
        <v>-39.370078740157474</v>
      </c>
      <c r="AJ23" s="671">
        <f t="shared" si="11"/>
        <v>0</v>
      </c>
      <c r="AK23" s="671">
        <f t="shared" si="12"/>
        <v>0</v>
      </c>
      <c r="AL23" s="671">
        <f t="shared" si="13"/>
        <v>0</v>
      </c>
      <c r="AM23" s="671">
        <f t="shared" si="14"/>
        <v>0</v>
      </c>
      <c r="AN23" s="671">
        <f t="shared" si="15"/>
        <v>0</v>
      </c>
      <c r="AO23" s="671">
        <f t="shared" si="16"/>
        <v>0</v>
      </c>
      <c r="AP23" s="671">
        <f t="shared" si="17"/>
        <v>0</v>
      </c>
      <c r="AQ23" s="671">
        <f t="shared" si="18"/>
        <v>0</v>
      </c>
      <c r="AR23" s="671">
        <f t="shared" si="19"/>
        <v>0</v>
      </c>
      <c r="AS23" s="672">
        <f t="shared" si="20"/>
        <v>-1.0986485890610598</v>
      </c>
      <c r="AT23" s="673">
        <f t="shared" si="21"/>
        <v>9.3883167761342694</v>
      </c>
    </row>
    <row r="24" spans="1:46" ht="11.25" customHeight="1" x14ac:dyDescent="0.2">
      <c r="A24" s="501" t="s">
        <v>409</v>
      </c>
      <c r="B24" s="652" t="s">
        <v>410</v>
      </c>
      <c r="C24" s="497">
        <v>0.28000000000000003</v>
      </c>
      <c r="D24" s="657">
        <v>0.26</v>
      </c>
      <c r="E24" s="498">
        <v>0.24</v>
      </c>
      <c r="F24" s="498">
        <v>0.22</v>
      </c>
      <c r="G24" s="498">
        <v>0.2</v>
      </c>
      <c r="H24" s="498">
        <v>0.18</v>
      </c>
      <c r="I24" s="499"/>
      <c r="J24" s="498">
        <v>0.15</v>
      </c>
      <c r="K24" s="496">
        <v>0.12</v>
      </c>
      <c r="L24" s="499"/>
      <c r="M24" s="657">
        <v>0.1</v>
      </c>
      <c r="N24" s="658">
        <v>0.08</v>
      </c>
      <c r="O24" s="658">
        <v>7.0000000000000007E-2</v>
      </c>
      <c r="P24" s="658">
        <v>0.06</v>
      </c>
      <c r="Q24" s="658">
        <v>0.05</v>
      </c>
      <c r="R24" s="658">
        <v>0.04</v>
      </c>
      <c r="S24" s="658">
        <v>0.02</v>
      </c>
      <c r="T24" s="654">
        <v>0.01</v>
      </c>
      <c r="U24" s="654">
        <v>0.01</v>
      </c>
      <c r="V24" s="654">
        <v>0.01</v>
      </c>
      <c r="W24" s="654">
        <v>0.01</v>
      </c>
      <c r="X24" s="654">
        <v>0.01</v>
      </c>
      <c r="Y24" s="655">
        <f t="shared" si="0"/>
        <v>2.1199999999999992</v>
      </c>
      <c r="Z24" s="1026">
        <f t="shared" si="1"/>
        <v>7.6923076923077094</v>
      </c>
      <c r="AA24" s="671">
        <f t="shared" si="2"/>
        <v>8.3333333333333481</v>
      </c>
      <c r="AB24" s="671">
        <f t="shared" si="3"/>
        <v>9.0909090909090828</v>
      </c>
      <c r="AC24" s="671">
        <f t="shared" si="4"/>
        <v>9.9999999999999858</v>
      </c>
      <c r="AD24" s="671">
        <f t="shared" si="5"/>
        <v>11.111111111111116</v>
      </c>
      <c r="AE24" s="671">
        <f t="shared" si="6"/>
        <v>19.999999999999996</v>
      </c>
      <c r="AF24" s="671">
        <f t="shared" si="7"/>
        <v>25</v>
      </c>
      <c r="AG24" s="671">
        <f t="shared" si="8"/>
        <v>19.999999999999996</v>
      </c>
      <c r="AH24" s="671">
        <f t="shared" si="9"/>
        <v>25</v>
      </c>
      <c r="AI24" s="671">
        <f t="shared" si="10"/>
        <v>14.285714285714279</v>
      </c>
      <c r="AJ24" s="671">
        <f t="shared" si="11"/>
        <v>16.666666666666675</v>
      </c>
      <c r="AK24" s="671">
        <f t="shared" si="12"/>
        <v>19.999999999999996</v>
      </c>
      <c r="AL24" s="671">
        <f t="shared" si="13"/>
        <v>25</v>
      </c>
      <c r="AM24" s="671">
        <f t="shared" si="14"/>
        <v>100</v>
      </c>
      <c r="AN24" s="671">
        <f t="shared" si="15"/>
        <v>100</v>
      </c>
      <c r="AO24" s="671">
        <f t="shared" si="16"/>
        <v>0</v>
      </c>
      <c r="AP24" s="671">
        <f t="shared" si="17"/>
        <v>0</v>
      </c>
      <c r="AQ24" s="671">
        <f t="shared" si="18"/>
        <v>0</v>
      </c>
      <c r="AR24" s="671">
        <f t="shared" si="19"/>
        <v>0</v>
      </c>
      <c r="AS24" s="672">
        <f t="shared" si="20"/>
        <v>21.693686430528537</v>
      </c>
      <c r="AT24" s="673">
        <f t="shared" si="21"/>
        <v>28.915463262908681</v>
      </c>
    </row>
    <row r="25" spans="1:46" ht="11.25" customHeight="1" x14ac:dyDescent="0.2">
      <c r="A25" s="504" t="s">
        <v>912</v>
      </c>
      <c r="B25" s="916" t="s">
        <v>913</v>
      </c>
      <c r="C25" s="497">
        <v>2.5299999999999998</v>
      </c>
      <c r="D25" s="491">
        <v>2.39</v>
      </c>
      <c r="E25" s="498">
        <v>2.27</v>
      </c>
      <c r="F25" s="498">
        <v>2.15</v>
      </c>
      <c r="G25" s="498">
        <v>2.0299999999999998</v>
      </c>
      <c r="H25" s="498">
        <v>1.95</v>
      </c>
      <c r="I25" s="499"/>
      <c r="J25" s="502">
        <v>1.88</v>
      </c>
      <c r="K25" s="496">
        <v>1.85</v>
      </c>
      <c r="L25" s="499"/>
      <c r="M25" s="657">
        <v>1.71</v>
      </c>
      <c r="N25" s="654">
        <v>1.64</v>
      </c>
      <c r="O25" s="658">
        <v>1.64</v>
      </c>
      <c r="P25" s="658">
        <v>1.58</v>
      </c>
      <c r="Q25" s="658">
        <v>1.5</v>
      </c>
      <c r="R25" s="658">
        <v>1.42</v>
      </c>
      <c r="S25" s="654">
        <v>1.4</v>
      </c>
      <c r="T25" s="654">
        <v>1.65</v>
      </c>
      <c r="U25" s="654">
        <v>2.4</v>
      </c>
      <c r="V25" s="654">
        <v>2.4</v>
      </c>
      <c r="W25" s="654">
        <v>2.4</v>
      </c>
      <c r="X25" s="654">
        <v>2.4</v>
      </c>
      <c r="Y25" s="655">
        <f t="shared" si="0"/>
        <v>39.19</v>
      </c>
      <c r="Z25" s="1026">
        <f t="shared" si="1"/>
        <v>5.8577405857740406</v>
      </c>
      <c r="AA25" s="671">
        <f t="shared" si="2"/>
        <v>5.2863436123347984</v>
      </c>
      <c r="AB25" s="671">
        <f t="shared" si="3"/>
        <v>5.5813953488372148</v>
      </c>
      <c r="AC25" s="671">
        <f t="shared" si="4"/>
        <v>5.9113300492610987</v>
      </c>
      <c r="AD25" s="671">
        <f t="shared" si="5"/>
        <v>4.102564102564088</v>
      </c>
      <c r="AE25" s="671">
        <f t="shared" si="6"/>
        <v>3.7234042553191626</v>
      </c>
      <c r="AF25" s="671">
        <f t="shared" si="7"/>
        <v>1.6216216216216051</v>
      </c>
      <c r="AG25" s="671">
        <f t="shared" si="8"/>
        <v>8.1871345029239873</v>
      </c>
      <c r="AH25" s="671">
        <f t="shared" si="9"/>
        <v>4.2682926829268331</v>
      </c>
      <c r="AI25" s="671">
        <f t="shared" si="10"/>
        <v>0</v>
      </c>
      <c r="AJ25" s="671">
        <f t="shared" si="11"/>
        <v>3.7974683544303778</v>
      </c>
      <c r="AK25" s="671">
        <f t="shared" si="12"/>
        <v>5.3333333333333455</v>
      </c>
      <c r="AL25" s="671">
        <f t="shared" si="13"/>
        <v>5.6338028169014231</v>
      </c>
      <c r="AM25" s="671">
        <f t="shared" si="14"/>
        <v>1.4285714285714235</v>
      </c>
      <c r="AN25" s="671">
        <f t="shared" si="15"/>
        <v>-15.151515151515149</v>
      </c>
      <c r="AO25" s="671">
        <f t="shared" si="16"/>
        <v>-31.25</v>
      </c>
      <c r="AP25" s="671">
        <f t="shared" si="17"/>
        <v>0</v>
      </c>
      <c r="AQ25" s="671">
        <f t="shared" si="18"/>
        <v>0</v>
      </c>
      <c r="AR25" s="671">
        <f t="shared" si="19"/>
        <v>0</v>
      </c>
      <c r="AS25" s="672">
        <f t="shared" si="20"/>
        <v>0.75428881806759229</v>
      </c>
      <c r="AT25" s="673">
        <f t="shared" si="21"/>
        <v>9.1860185545849422</v>
      </c>
    </row>
    <row r="26" spans="1:46" ht="11.25" customHeight="1" x14ac:dyDescent="0.2">
      <c r="A26" s="519" t="s">
        <v>884</v>
      </c>
      <c r="B26" s="507" t="s">
        <v>885</v>
      </c>
      <c r="C26" s="497">
        <v>0.52</v>
      </c>
      <c r="D26" s="510">
        <v>0.48</v>
      </c>
      <c r="E26" s="513">
        <v>0.44</v>
      </c>
      <c r="F26" s="513">
        <v>0.4</v>
      </c>
      <c r="G26" s="513">
        <v>0.2</v>
      </c>
      <c r="H26" s="513">
        <v>0.16</v>
      </c>
      <c r="I26" s="514"/>
      <c r="J26" s="513">
        <v>0.04</v>
      </c>
      <c r="K26" s="515">
        <v>0</v>
      </c>
      <c r="L26" s="514"/>
      <c r="M26" s="532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655">
        <f t="shared" si="0"/>
        <v>2.2400000000000002</v>
      </c>
      <c r="Z26" s="1026">
        <f t="shared" si="1"/>
        <v>8.3333333333333481</v>
      </c>
      <c r="AA26" s="671">
        <f t="shared" si="2"/>
        <v>9.0909090909090828</v>
      </c>
      <c r="AB26" s="671">
        <f t="shared" si="3"/>
        <v>9.9999999999999858</v>
      </c>
      <c r="AC26" s="671">
        <f t="shared" si="4"/>
        <v>100</v>
      </c>
      <c r="AD26" s="671">
        <f t="shared" si="5"/>
        <v>25</v>
      </c>
      <c r="AE26" s="671">
        <f t="shared" si="6"/>
        <v>300</v>
      </c>
      <c r="AF26" s="671" t="str">
        <f t="shared" si="7"/>
        <v>n/a</v>
      </c>
      <c r="AG26" s="671" t="str">
        <f t="shared" si="8"/>
        <v>n/a</v>
      </c>
      <c r="AH26" s="671" t="str">
        <f t="shared" si="9"/>
        <v>n/a</v>
      </c>
      <c r="AI26" s="671" t="str">
        <f t="shared" si="10"/>
        <v>n/a</v>
      </c>
      <c r="AJ26" s="671" t="str">
        <f t="shared" si="11"/>
        <v>n/a</v>
      </c>
      <c r="AK26" s="671" t="str">
        <f t="shared" si="12"/>
        <v>n/a</v>
      </c>
      <c r="AL26" s="671" t="str">
        <f t="shared" si="13"/>
        <v>n/a</v>
      </c>
      <c r="AM26" s="671" t="str">
        <f t="shared" si="14"/>
        <v>n/a</v>
      </c>
      <c r="AN26" s="671" t="str">
        <f t="shared" si="15"/>
        <v>n/a</v>
      </c>
      <c r="AO26" s="671" t="str">
        <f t="shared" si="16"/>
        <v>n/a</v>
      </c>
      <c r="AP26" s="671" t="str">
        <f t="shared" si="17"/>
        <v>n/a</v>
      </c>
      <c r="AQ26" s="671" t="str">
        <f t="shared" si="18"/>
        <v>n/a</v>
      </c>
      <c r="AR26" s="671" t="str">
        <f t="shared" si="19"/>
        <v>n/a</v>
      </c>
      <c r="AS26" s="672">
        <f t="shared" si="20"/>
        <v>75.404040404040401</v>
      </c>
      <c r="AT26" s="673">
        <f t="shared" si="21"/>
        <v>115.55299495644297</v>
      </c>
    </row>
    <row r="27" spans="1:46" ht="11.25" customHeight="1" x14ac:dyDescent="0.2">
      <c r="A27" s="501" t="s">
        <v>411</v>
      </c>
      <c r="B27" s="652" t="s">
        <v>412</v>
      </c>
      <c r="C27" s="497">
        <v>1.45</v>
      </c>
      <c r="D27" s="657">
        <v>1.2875000000000001</v>
      </c>
      <c r="E27" s="498">
        <v>1.1525000000000001</v>
      </c>
      <c r="F27" s="498">
        <v>1.03</v>
      </c>
      <c r="G27" s="498">
        <v>0.91</v>
      </c>
      <c r="H27" s="498">
        <v>0.80500000000000005</v>
      </c>
      <c r="I27" s="499"/>
      <c r="J27" s="498">
        <v>0.72</v>
      </c>
      <c r="K27" s="496">
        <v>0.66249999999999998</v>
      </c>
      <c r="L27" s="499"/>
      <c r="M27" s="657">
        <v>0.57499999999999996</v>
      </c>
      <c r="N27" s="658">
        <v>0.52</v>
      </c>
      <c r="O27" s="658">
        <v>0.5</v>
      </c>
      <c r="P27" s="658">
        <v>0.4</v>
      </c>
      <c r="Q27" s="658">
        <v>0.36799999999999999</v>
      </c>
      <c r="R27" s="654">
        <v>0.33332000000000001</v>
      </c>
      <c r="S27" s="654">
        <v>0.33332000000000001</v>
      </c>
      <c r="T27" s="654">
        <v>0.33332000000000001</v>
      </c>
      <c r="U27" s="654">
        <v>0.33332000000000001</v>
      </c>
      <c r="V27" s="654">
        <v>0.66668000000000005</v>
      </c>
      <c r="W27" s="654">
        <v>0.66668000000000005</v>
      </c>
      <c r="X27" s="654">
        <v>0.66668000000000005</v>
      </c>
      <c r="Y27" s="655">
        <f t="shared" si="0"/>
        <v>13.71382</v>
      </c>
      <c r="Z27" s="1026">
        <f t="shared" si="1"/>
        <v>12.621359223300965</v>
      </c>
      <c r="AA27" s="671">
        <f t="shared" si="2"/>
        <v>11.713665943600859</v>
      </c>
      <c r="AB27" s="671">
        <f t="shared" si="3"/>
        <v>11.893203883495151</v>
      </c>
      <c r="AC27" s="671">
        <f t="shared" si="4"/>
        <v>13.186813186813184</v>
      </c>
      <c r="AD27" s="671">
        <f t="shared" si="5"/>
        <v>13.043478260869556</v>
      </c>
      <c r="AE27" s="671">
        <f t="shared" si="6"/>
        <v>11.805555555555557</v>
      </c>
      <c r="AF27" s="671">
        <f t="shared" si="7"/>
        <v>8.6792452830188651</v>
      </c>
      <c r="AG27" s="671">
        <f t="shared" si="8"/>
        <v>15.217391304347828</v>
      </c>
      <c r="AH27" s="671">
        <f t="shared" si="9"/>
        <v>10.576923076923062</v>
      </c>
      <c r="AI27" s="671">
        <f t="shared" si="10"/>
        <v>4.0000000000000036</v>
      </c>
      <c r="AJ27" s="671">
        <f t="shared" si="11"/>
        <v>25</v>
      </c>
      <c r="AK27" s="671">
        <f t="shared" si="12"/>
        <v>8.6956521739130608</v>
      </c>
      <c r="AL27" s="671">
        <f t="shared" si="13"/>
        <v>10.404416176647068</v>
      </c>
      <c r="AM27" s="671">
        <f t="shared" si="14"/>
        <v>0</v>
      </c>
      <c r="AN27" s="671">
        <f t="shared" si="15"/>
        <v>0</v>
      </c>
      <c r="AO27" s="671">
        <f t="shared" si="16"/>
        <v>0</v>
      </c>
      <c r="AP27" s="671">
        <f t="shared" si="17"/>
        <v>-50.002999940001203</v>
      </c>
      <c r="AQ27" s="671">
        <f t="shared" si="18"/>
        <v>0</v>
      </c>
      <c r="AR27" s="671">
        <f t="shared" si="19"/>
        <v>0</v>
      </c>
      <c r="AS27" s="672">
        <f t="shared" si="20"/>
        <v>5.6228791646570517</v>
      </c>
      <c r="AT27" s="673">
        <f t="shared" si="21"/>
        <v>15.026956701217562</v>
      </c>
    </row>
    <row r="28" spans="1:46" ht="11.25" customHeight="1" x14ac:dyDescent="0.2">
      <c r="A28" s="500" t="s">
        <v>116</v>
      </c>
      <c r="B28" s="652" t="s">
        <v>117</v>
      </c>
      <c r="C28" s="497">
        <v>1.04</v>
      </c>
      <c r="D28" s="657">
        <v>0.87</v>
      </c>
      <c r="E28" s="498">
        <v>0.83</v>
      </c>
      <c r="F28" s="498">
        <v>0.79</v>
      </c>
      <c r="G28" s="498">
        <v>0.74</v>
      </c>
      <c r="H28" s="498">
        <v>0.71</v>
      </c>
      <c r="I28" s="499"/>
      <c r="J28" s="498">
        <v>0.67</v>
      </c>
      <c r="K28" s="496">
        <v>0.61499999999999999</v>
      </c>
      <c r="L28" s="499"/>
      <c r="M28" s="657">
        <v>0.56999999999999995</v>
      </c>
      <c r="N28" s="658">
        <v>0.56000000000000005</v>
      </c>
      <c r="O28" s="658">
        <v>0.48</v>
      </c>
      <c r="P28" s="658">
        <v>0.4</v>
      </c>
      <c r="Q28" s="658">
        <v>0.27500000000000002</v>
      </c>
      <c r="R28" s="658">
        <v>0.22</v>
      </c>
      <c r="S28" s="658">
        <v>0.19</v>
      </c>
      <c r="T28" s="658">
        <v>0.15</v>
      </c>
      <c r="U28" s="658">
        <v>0.115</v>
      </c>
      <c r="V28" s="658">
        <v>9.6250000000000002E-2</v>
      </c>
      <c r="W28" s="658">
        <v>8.2500000000000004E-2</v>
      </c>
      <c r="X28" s="658">
        <v>7.2499999999999995E-2</v>
      </c>
      <c r="Y28" s="655">
        <f t="shared" si="0"/>
        <v>9.4762500000000021</v>
      </c>
      <c r="Z28" s="1026">
        <f t="shared" si="1"/>
        <v>19.540229885057482</v>
      </c>
      <c r="AA28" s="671">
        <f t="shared" si="2"/>
        <v>4.8192771084337505</v>
      </c>
      <c r="AB28" s="671">
        <f t="shared" si="3"/>
        <v>5.0632911392404889</v>
      </c>
      <c r="AC28" s="671">
        <f t="shared" si="4"/>
        <v>6.7567567567567544</v>
      </c>
      <c r="AD28" s="671">
        <f t="shared" si="5"/>
        <v>4.2253521126760507</v>
      </c>
      <c r="AE28" s="671">
        <f t="shared" si="6"/>
        <v>5.9701492537313383</v>
      </c>
      <c r="AF28" s="671">
        <f t="shared" si="7"/>
        <v>8.9430894308943252</v>
      </c>
      <c r="AG28" s="671">
        <f t="shared" si="8"/>
        <v>7.8947368421052655</v>
      </c>
      <c r="AH28" s="671">
        <f t="shared" si="9"/>
        <v>1.7857142857142572</v>
      </c>
      <c r="AI28" s="671">
        <f t="shared" si="10"/>
        <v>16.666666666666675</v>
      </c>
      <c r="AJ28" s="671">
        <f t="shared" si="11"/>
        <v>19.999999999999996</v>
      </c>
      <c r="AK28" s="671">
        <f t="shared" si="12"/>
        <v>45.45454545454546</v>
      </c>
      <c r="AL28" s="671">
        <f t="shared" si="13"/>
        <v>25</v>
      </c>
      <c r="AM28" s="671">
        <f t="shared" si="14"/>
        <v>15.789473684210531</v>
      </c>
      <c r="AN28" s="671">
        <f t="shared" si="15"/>
        <v>26.666666666666682</v>
      </c>
      <c r="AO28" s="671">
        <f t="shared" si="16"/>
        <v>30.434782608695631</v>
      </c>
      <c r="AP28" s="671">
        <f t="shared" si="17"/>
        <v>19.480519480519476</v>
      </c>
      <c r="AQ28" s="671">
        <f t="shared" si="18"/>
        <v>16.666666666666675</v>
      </c>
      <c r="AR28" s="671">
        <f t="shared" si="19"/>
        <v>13.793103448275868</v>
      </c>
      <c r="AS28" s="672">
        <f t="shared" si="20"/>
        <v>15.523737973202984</v>
      </c>
      <c r="AT28" s="673">
        <f t="shared" si="21"/>
        <v>11.054640256307446</v>
      </c>
    </row>
    <row r="29" spans="1:46" ht="11.25" customHeight="1" x14ac:dyDescent="0.2">
      <c r="A29" s="504" t="s">
        <v>886</v>
      </c>
      <c r="B29" s="916" t="s">
        <v>887</v>
      </c>
      <c r="C29" s="497">
        <v>0.6</v>
      </c>
      <c r="D29" s="491">
        <v>0.56000000000000005</v>
      </c>
      <c r="E29" s="487">
        <v>0.52</v>
      </c>
      <c r="F29" s="487">
        <v>0.48</v>
      </c>
      <c r="G29" s="487">
        <v>0.44</v>
      </c>
      <c r="H29" s="487">
        <v>0.4</v>
      </c>
      <c r="I29" s="488"/>
      <c r="J29" s="489">
        <v>0</v>
      </c>
      <c r="K29" s="490">
        <v>0</v>
      </c>
      <c r="L29" s="488"/>
      <c r="M29" s="505">
        <v>0</v>
      </c>
      <c r="N29" s="492">
        <v>0</v>
      </c>
      <c r="O29" s="492">
        <v>0</v>
      </c>
      <c r="P29" s="492">
        <v>0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655">
        <f t="shared" si="0"/>
        <v>3</v>
      </c>
      <c r="Z29" s="1026">
        <f t="shared" si="1"/>
        <v>7.1428571428571397</v>
      </c>
      <c r="AA29" s="671">
        <f t="shared" si="2"/>
        <v>7.6923076923077094</v>
      </c>
      <c r="AB29" s="671">
        <f t="shared" si="3"/>
        <v>8.3333333333333481</v>
      </c>
      <c r="AC29" s="671">
        <f t="shared" si="4"/>
        <v>9.0909090909090828</v>
      </c>
      <c r="AD29" s="671">
        <f t="shared" si="5"/>
        <v>9.9999999999999858</v>
      </c>
      <c r="AE29" s="671" t="str">
        <f t="shared" si="6"/>
        <v>n/a</v>
      </c>
      <c r="AF29" s="671" t="str">
        <f t="shared" si="7"/>
        <v>n/a</v>
      </c>
      <c r="AG29" s="671" t="str">
        <f t="shared" si="8"/>
        <v>n/a</v>
      </c>
      <c r="AH29" s="671" t="str">
        <f t="shared" si="9"/>
        <v>n/a</v>
      </c>
      <c r="AI29" s="671" t="str">
        <f t="shared" si="10"/>
        <v>n/a</v>
      </c>
      <c r="AJ29" s="671" t="str">
        <f t="shared" si="11"/>
        <v>n/a</v>
      </c>
      <c r="AK29" s="671" t="str">
        <f t="shared" si="12"/>
        <v>n/a</v>
      </c>
      <c r="AL29" s="671" t="str">
        <f t="shared" si="13"/>
        <v>n/a</v>
      </c>
      <c r="AM29" s="671" t="str">
        <f t="shared" si="14"/>
        <v>n/a</v>
      </c>
      <c r="AN29" s="671" t="str">
        <f t="shared" si="15"/>
        <v>n/a</v>
      </c>
      <c r="AO29" s="671" t="str">
        <f t="shared" si="16"/>
        <v>n/a</v>
      </c>
      <c r="AP29" s="671" t="str">
        <f t="shared" si="17"/>
        <v>n/a</v>
      </c>
      <c r="AQ29" s="671" t="str">
        <f t="shared" si="18"/>
        <v>n/a</v>
      </c>
      <c r="AR29" s="671" t="str">
        <f t="shared" si="19"/>
        <v>n/a</v>
      </c>
      <c r="AS29" s="672">
        <f t="shared" si="20"/>
        <v>8.4518814518814533</v>
      </c>
      <c r="AT29" s="673">
        <f t="shared" si="21"/>
        <v>1.1302187793443661</v>
      </c>
    </row>
    <row r="30" spans="1:46" ht="11.25" customHeight="1" x14ac:dyDescent="0.2">
      <c r="A30" s="659" t="s">
        <v>1183</v>
      </c>
      <c r="B30" s="507" t="s">
        <v>1184</v>
      </c>
      <c r="C30" s="497">
        <v>2.3199999999999998</v>
      </c>
      <c r="D30" s="521">
        <v>1.44</v>
      </c>
      <c r="E30" s="498">
        <v>1.04</v>
      </c>
      <c r="F30" s="498">
        <v>0.64</v>
      </c>
      <c r="G30" s="498">
        <v>0.56000000000000005</v>
      </c>
      <c r="H30" s="498">
        <v>0.48</v>
      </c>
      <c r="I30" s="499"/>
      <c r="J30" s="498">
        <v>0.4</v>
      </c>
      <c r="K30" s="656">
        <v>0.2</v>
      </c>
      <c r="L30" s="499"/>
      <c r="M30" s="503">
        <v>0.2</v>
      </c>
      <c r="N30" s="654">
        <v>0.2</v>
      </c>
      <c r="O30" s="654">
        <v>0.4</v>
      </c>
      <c r="P30" s="654">
        <v>0.4</v>
      </c>
      <c r="Q30" s="654">
        <v>0.4</v>
      </c>
      <c r="R30" s="658">
        <v>0.4</v>
      </c>
      <c r="S30" s="658">
        <v>0.1</v>
      </c>
      <c r="T30" s="654">
        <v>0</v>
      </c>
      <c r="U30" s="654">
        <v>0</v>
      </c>
      <c r="V30" s="654">
        <v>0</v>
      </c>
      <c r="W30" s="654">
        <v>0</v>
      </c>
      <c r="X30" s="654">
        <v>0</v>
      </c>
      <c r="Y30" s="655">
        <f t="shared" si="0"/>
        <v>9.1800000000000015</v>
      </c>
      <c r="Z30" s="1026">
        <f t="shared" si="1"/>
        <v>61.111111111111114</v>
      </c>
      <c r="AA30" s="671">
        <f t="shared" si="2"/>
        <v>38.46153846153846</v>
      </c>
      <c r="AB30" s="671">
        <f t="shared" si="3"/>
        <v>62.5</v>
      </c>
      <c r="AC30" s="671">
        <f t="shared" si="4"/>
        <v>14.285714285714279</v>
      </c>
      <c r="AD30" s="671">
        <f t="shared" si="5"/>
        <v>16.666666666666675</v>
      </c>
      <c r="AE30" s="671">
        <f t="shared" si="6"/>
        <v>19.999999999999996</v>
      </c>
      <c r="AF30" s="671">
        <f t="shared" si="7"/>
        <v>100</v>
      </c>
      <c r="AG30" s="671">
        <f t="shared" si="8"/>
        <v>0</v>
      </c>
      <c r="AH30" s="671">
        <f t="shared" si="9"/>
        <v>0</v>
      </c>
      <c r="AI30" s="671">
        <f t="shared" si="10"/>
        <v>-50</v>
      </c>
      <c r="AJ30" s="671">
        <f t="shared" si="11"/>
        <v>0</v>
      </c>
      <c r="AK30" s="671">
        <f t="shared" si="12"/>
        <v>0</v>
      </c>
      <c r="AL30" s="671">
        <f t="shared" si="13"/>
        <v>0</v>
      </c>
      <c r="AM30" s="671">
        <f t="shared" si="14"/>
        <v>300</v>
      </c>
      <c r="AN30" s="671" t="str">
        <f t="shared" si="15"/>
        <v>n/a</v>
      </c>
      <c r="AO30" s="671" t="str">
        <f t="shared" si="16"/>
        <v>n/a</v>
      </c>
      <c r="AP30" s="671" t="str">
        <f t="shared" si="17"/>
        <v>n/a</v>
      </c>
      <c r="AQ30" s="671" t="str">
        <f t="shared" si="18"/>
        <v>n/a</v>
      </c>
      <c r="AR30" s="671" t="str">
        <f t="shared" si="19"/>
        <v>n/a</v>
      </c>
      <c r="AS30" s="672">
        <f t="shared" si="20"/>
        <v>40.216073608930749</v>
      </c>
      <c r="AT30" s="673">
        <f t="shared" si="21"/>
        <v>83.139970569205531</v>
      </c>
    </row>
    <row r="31" spans="1:46" ht="11.25" customHeight="1" x14ac:dyDescent="0.2">
      <c r="A31" s="500" t="s">
        <v>962</v>
      </c>
      <c r="B31" s="652" t="s">
        <v>963</v>
      </c>
      <c r="C31" s="497">
        <v>0.64</v>
      </c>
      <c r="D31" s="497">
        <v>0.56999999999999995</v>
      </c>
      <c r="E31" s="498">
        <v>0.52</v>
      </c>
      <c r="F31" s="498">
        <v>0.48</v>
      </c>
      <c r="G31" s="498">
        <v>0.44</v>
      </c>
      <c r="H31" s="498">
        <v>0.4</v>
      </c>
      <c r="I31" s="499"/>
      <c r="J31" s="498">
        <v>0.36</v>
      </c>
      <c r="K31" s="656">
        <v>0.18</v>
      </c>
      <c r="L31" s="499"/>
      <c r="M31" s="503">
        <v>0.18</v>
      </c>
      <c r="N31" s="654">
        <v>0.18</v>
      </c>
      <c r="O31" s="658">
        <v>0.18</v>
      </c>
      <c r="P31" s="658">
        <v>0.16</v>
      </c>
      <c r="Q31" s="658">
        <v>0.14000000000000001</v>
      </c>
      <c r="R31" s="658">
        <v>0.12</v>
      </c>
      <c r="S31" s="658">
        <v>0.06</v>
      </c>
      <c r="T31" s="654">
        <v>0</v>
      </c>
      <c r="U31" s="654">
        <v>0</v>
      </c>
      <c r="V31" s="654">
        <v>0</v>
      </c>
      <c r="W31" s="654">
        <v>0</v>
      </c>
      <c r="X31" s="654">
        <v>0</v>
      </c>
      <c r="Y31" s="655">
        <f t="shared" si="0"/>
        <v>4.6099999999999994</v>
      </c>
      <c r="Z31" s="1026">
        <f t="shared" si="1"/>
        <v>12.28070175438598</v>
      </c>
      <c r="AA31" s="671">
        <f t="shared" si="2"/>
        <v>9.6153846153846025</v>
      </c>
      <c r="AB31" s="671">
        <f t="shared" si="3"/>
        <v>8.3333333333333481</v>
      </c>
      <c r="AC31" s="671">
        <f t="shared" si="4"/>
        <v>9.0909090909090828</v>
      </c>
      <c r="AD31" s="671">
        <f t="shared" si="5"/>
        <v>9.9999999999999858</v>
      </c>
      <c r="AE31" s="671">
        <f t="shared" si="6"/>
        <v>11.111111111111116</v>
      </c>
      <c r="AF31" s="671">
        <f t="shared" si="7"/>
        <v>100</v>
      </c>
      <c r="AG31" s="671">
        <f t="shared" si="8"/>
        <v>0</v>
      </c>
      <c r="AH31" s="671">
        <f t="shared" si="9"/>
        <v>0</v>
      </c>
      <c r="AI31" s="671">
        <f t="shared" si="10"/>
        <v>0</v>
      </c>
      <c r="AJ31" s="671">
        <f t="shared" si="11"/>
        <v>12.5</v>
      </c>
      <c r="AK31" s="671">
        <f t="shared" si="12"/>
        <v>14.285714285714279</v>
      </c>
      <c r="AL31" s="671">
        <f t="shared" si="13"/>
        <v>16.666666666666675</v>
      </c>
      <c r="AM31" s="671">
        <f t="shared" si="14"/>
        <v>100</v>
      </c>
      <c r="AN31" s="671" t="str">
        <f t="shared" si="15"/>
        <v>n/a</v>
      </c>
      <c r="AO31" s="671" t="str">
        <f t="shared" si="16"/>
        <v>n/a</v>
      </c>
      <c r="AP31" s="671" t="str">
        <f t="shared" si="17"/>
        <v>n/a</v>
      </c>
      <c r="AQ31" s="671" t="str">
        <f t="shared" si="18"/>
        <v>n/a</v>
      </c>
      <c r="AR31" s="671" t="str">
        <f t="shared" si="19"/>
        <v>n/a</v>
      </c>
      <c r="AS31" s="672">
        <f t="shared" si="20"/>
        <v>21.705987204107505</v>
      </c>
      <c r="AT31" s="673">
        <f t="shared" si="21"/>
        <v>33.582078786289891</v>
      </c>
    </row>
    <row r="32" spans="1:46" ht="11.25" customHeight="1" x14ac:dyDescent="0.2">
      <c r="A32" s="501" t="s">
        <v>951</v>
      </c>
      <c r="B32" s="652" t="s">
        <v>952</v>
      </c>
      <c r="C32" s="497">
        <v>0.79</v>
      </c>
      <c r="D32" s="497">
        <v>0.75</v>
      </c>
      <c r="E32" s="498">
        <v>0.71</v>
      </c>
      <c r="F32" s="498">
        <v>0.67</v>
      </c>
      <c r="G32" s="502">
        <v>0.64</v>
      </c>
      <c r="H32" s="498">
        <v>0.16</v>
      </c>
      <c r="I32" s="499"/>
      <c r="J32" s="502">
        <v>0</v>
      </c>
      <c r="K32" s="656">
        <v>0</v>
      </c>
      <c r="L32" s="499"/>
      <c r="M32" s="503">
        <v>0</v>
      </c>
      <c r="N32" s="654">
        <v>0</v>
      </c>
      <c r="O32" s="654">
        <v>0</v>
      </c>
      <c r="P32" s="654">
        <v>0</v>
      </c>
      <c r="Q32" s="654">
        <v>0</v>
      </c>
      <c r="R32" s="654">
        <v>0</v>
      </c>
      <c r="S32" s="654">
        <v>0</v>
      </c>
      <c r="T32" s="654">
        <v>0</v>
      </c>
      <c r="U32" s="654">
        <v>0</v>
      </c>
      <c r="V32" s="654">
        <v>0</v>
      </c>
      <c r="W32" s="654">
        <v>0</v>
      </c>
      <c r="X32" s="654">
        <v>0</v>
      </c>
      <c r="Y32" s="655">
        <f t="shared" si="0"/>
        <v>3.72</v>
      </c>
      <c r="Z32" s="1026">
        <f t="shared" si="1"/>
        <v>5.3333333333333455</v>
      </c>
      <c r="AA32" s="671">
        <f t="shared" si="2"/>
        <v>5.6338028169014231</v>
      </c>
      <c r="AB32" s="671">
        <f t="shared" si="3"/>
        <v>5.9701492537313383</v>
      </c>
      <c r="AC32" s="671">
        <f t="shared" si="4"/>
        <v>4.6875</v>
      </c>
      <c r="AD32" s="671">
        <f t="shared" si="5"/>
        <v>300</v>
      </c>
      <c r="AE32" s="671" t="str">
        <f t="shared" si="6"/>
        <v>n/a</v>
      </c>
      <c r="AF32" s="671" t="str">
        <f t="shared" si="7"/>
        <v>n/a</v>
      </c>
      <c r="AG32" s="671" t="str">
        <f t="shared" si="8"/>
        <v>n/a</v>
      </c>
      <c r="AH32" s="671" t="str">
        <f t="shared" si="9"/>
        <v>n/a</v>
      </c>
      <c r="AI32" s="671" t="str">
        <f t="shared" si="10"/>
        <v>n/a</v>
      </c>
      <c r="AJ32" s="671" t="str">
        <f t="shared" si="11"/>
        <v>n/a</v>
      </c>
      <c r="AK32" s="671" t="str">
        <f t="shared" si="12"/>
        <v>n/a</v>
      </c>
      <c r="AL32" s="671" t="str">
        <f t="shared" si="13"/>
        <v>n/a</v>
      </c>
      <c r="AM32" s="671" t="str">
        <f t="shared" si="14"/>
        <v>n/a</v>
      </c>
      <c r="AN32" s="671" t="str">
        <f t="shared" si="15"/>
        <v>n/a</v>
      </c>
      <c r="AO32" s="671" t="str">
        <f t="shared" si="16"/>
        <v>n/a</v>
      </c>
      <c r="AP32" s="671" t="str">
        <f t="shared" si="17"/>
        <v>n/a</v>
      </c>
      <c r="AQ32" s="671" t="str">
        <f t="shared" si="18"/>
        <v>n/a</v>
      </c>
      <c r="AR32" s="671" t="str">
        <f t="shared" si="19"/>
        <v>n/a</v>
      </c>
      <c r="AS32" s="672">
        <f t="shared" si="20"/>
        <v>64.324957080793212</v>
      </c>
      <c r="AT32" s="673">
        <f t="shared" si="21"/>
        <v>131.7472001597724</v>
      </c>
    </row>
    <row r="33" spans="1:46" ht="11.25" customHeight="1" x14ac:dyDescent="0.2">
      <c r="A33" s="500" t="s">
        <v>903</v>
      </c>
      <c r="B33" s="652" t="s">
        <v>904</v>
      </c>
      <c r="C33" s="497">
        <v>0.68</v>
      </c>
      <c r="D33" s="497">
        <v>0.64</v>
      </c>
      <c r="E33" s="502">
        <v>0.6</v>
      </c>
      <c r="F33" s="498">
        <v>0.54</v>
      </c>
      <c r="G33" s="498">
        <v>0.44</v>
      </c>
      <c r="H33" s="498">
        <v>0.34</v>
      </c>
      <c r="I33" s="499" t="s">
        <v>90</v>
      </c>
      <c r="J33" s="498">
        <v>0.1</v>
      </c>
      <c r="K33" s="656">
        <v>0</v>
      </c>
      <c r="L33" s="499"/>
      <c r="M33" s="503">
        <v>0</v>
      </c>
      <c r="N33" s="654">
        <v>0</v>
      </c>
      <c r="O33" s="654">
        <v>0</v>
      </c>
      <c r="P33" s="654">
        <v>0</v>
      </c>
      <c r="Q33" s="654">
        <v>0</v>
      </c>
      <c r="R33" s="654">
        <v>0</v>
      </c>
      <c r="S33" s="654">
        <v>0</v>
      </c>
      <c r="T33" s="654">
        <v>0</v>
      </c>
      <c r="U33" s="654">
        <v>0</v>
      </c>
      <c r="V33" s="654">
        <v>0</v>
      </c>
      <c r="W33" s="654">
        <v>0</v>
      </c>
      <c r="X33" s="654">
        <v>0</v>
      </c>
      <c r="Y33" s="655">
        <f t="shared" si="0"/>
        <v>3.34</v>
      </c>
      <c r="Z33" s="1026">
        <f t="shared" si="1"/>
        <v>6.25</v>
      </c>
      <c r="AA33" s="671">
        <f t="shared" si="2"/>
        <v>6.6666666666666652</v>
      </c>
      <c r="AB33" s="671">
        <f t="shared" si="3"/>
        <v>11.111111111111093</v>
      </c>
      <c r="AC33" s="671">
        <f t="shared" si="4"/>
        <v>22.72727272727273</v>
      </c>
      <c r="AD33" s="671">
        <f t="shared" si="5"/>
        <v>29.411764705882337</v>
      </c>
      <c r="AE33" s="671">
        <f t="shared" si="6"/>
        <v>240</v>
      </c>
      <c r="AF33" s="671" t="str">
        <f t="shared" si="7"/>
        <v>n/a</v>
      </c>
      <c r="AG33" s="671" t="str">
        <f t="shared" si="8"/>
        <v>n/a</v>
      </c>
      <c r="AH33" s="671" t="str">
        <f t="shared" si="9"/>
        <v>n/a</v>
      </c>
      <c r="AI33" s="671" t="str">
        <f t="shared" si="10"/>
        <v>n/a</v>
      </c>
      <c r="AJ33" s="671" t="str">
        <f t="shared" si="11"/>
        <v>n/a</v>
      </c>
      <c r="AK33" s="671" t="str">
        <f t="shared" si="12"/>
        <v>n/a</v>
      </c>
      <c r="AL33" s="671" t="str">
        <f t="shared" si="13"/>
        <v>n/a</v>
      </c>
      <c r="AM33" s="671" t="str">
        <f t="shared" si="14"/>
        <v>n/a</v>
      </c>
      <c r="AN33" s="671" t="str">
        <f t="shared" si="15"/>
        <v>n/a</v>
      </c>
      <c r="AO33" s="671" t="str">
        <f t="shared" si="16"/>
        <v>n/a</v>
      </c>
      <c r="AP33" s="671" t="str">
        <f t="shared" si="17"/>
        <v>n/a</v>
      </c>
      <c r="AQ33" s="671" t="str">
        <f t="shared" si="18"/>
        <v>n/a</v>
      </c>
      <c r="AR33" s="671" t="str">
        <f t="shared" si="19"/>
        <v>n/a</v>
      </c>
      <c r="AS33" s="672">
        <f t="shared" si="20"/>
        <v>52.694469201822137</v>
      </c>
      <c r="AT33" s="673">
        <f t="shared" si="21"/>
        <v>92.22613735436525</v>
      </c>
    </row>
    <row r="34" spans="1:46" ht="11.25" customHeight="1" x14ac:dyDescent="0.2">
      <c r="A34" s="504" t="s">
        <v>944</v>
      </c>
      <c r="B34" s="916" t="s">
        <v>945</v>
      </c>
      <c r="C34" s="497">
        <v>1.2</v>
      </c>
      <c r="D34" s="522">
        <v>1.1599999999999999</v>
      </c>
      <c r="E34" s="498">
        <v>1.1200000000000001</v>
      </c>
      <c r="F34" s="498">
        <v>1.08</v>
      </c>
      <c r="G34" s="498">
        <v>1</v>
      </c>
      <c r="H34" s="498">
        <v>0.92</v>
      </c>
      <c r="I34" s="499"/>
      <c r="J34" s="498">
        <v>0.84</v>
      </c>
      <c r="K34" s="496">
        <v>0.74</v>
      </c>
      <c r="L34" s="499"/>
      <c r="M34" s="657">
        <v>0.64</v>
      </c>
      <c r="N34" s="654">
        <v>0.6</v>
      </c>
      <c r="O34" s="658">
        <v>0.6</v>
      </c>
      <c r="P34" s="658">
        <v>0.54</v>
      </c>
      <c r="Q34" s="658">
        <v>0.46</v>
      </c>
      <c r="R34" s="658">
        <v>0.34</v>
      </c>
      <c r="S34" s="658">
        <v>0.23</v>
      </c>
      <c r="T34" s="654">
        <v>0.21332000000000001</v>
      </c>
      <c r="U34" s="654">
        <v>0.21332000000000001</v>
      </c>
      <c r="V34" s="654">
        <v>0.21332000000000001</v>
      </c>
      <c r="W34" s="654">
        <v>0.21332000000000001</v>
      </c>
      <c r="X34" s="654">
        <v>0.21332000000000001</v>
      </c>
      <c r="Y34" s="655">
        <f t="shared" si="0"/>
        <v>12.5366</v>
      </c>
      <c r="Z34" s="1026">
        <f t="shared" si="1"/>
        <v>3.4482758620689724</v>
      </c>
      <c r="AA34" s="671">
        <f t="shared" si="2"/>
        <v>3.5714285714285587</v>
      </c>
      <c r="AB34" s="671">
        <f t="shared" si="3"/>
        <v>3.7037037037036979</v>
      </c>
      <c r="AC34" s="671">
        <f t="shared" si="4"/>
        <v>8.0000000000000071</v>
      </c>
      <c r="AD34" s="671">
        <f t="shared" si="5"/>
        <v>8.6956521739130377</v>
      </c>
      <c r="AE34" s="671">
        <f t="shared" si="6"/>
        <v>9.5238095238095344</v>
      </c>
      <c r="AF34" s="671">
        <f t="shared" si="7"/>
        <v>13.513513513513509</v>
      </c>
      <c r="AG34" s="671">
        <f t="shared" si="8"/>
        <v>15.625</v>
      </c>
      <c r="AH34" s="671">
        <f t="shared" si="9"/>
        <v>6.6666666666666652</v>
      </c>
      <c r="AI34" s="671">
        <f t="shared" si="10"/>
        <v>0</v>
      </c>
      <c r="AJ34" s="671">
        <f t="shared" si="11"/>
        <v>11.111111111111093</v>
      </c>
      <c r="AK34" s="671">
        <f t="shared" si="12"/>
        <v>17.391304347826097</v>
      </c>
      <c r="AL34" s="671">
        <f t="shared" si="13"/>
        <v>35.294117647058812</v>
      </c>
      <c r="AM34" s="671">
        <f t="shared" si="14"/>
        <v>47.826086956521749</v>
      </c>
      <c r="AN34" s="671">
        <f t="shared" si="15"/>
        <v>7.8192387024188958</v>
      </c>
      <c r="AO34" s="671">
        <f t="shared" si="16"/>
        <v>0</v>
      </c>
      <c r="AP34" s="671">
        <f t="shared" si="17"/>
        <v>0</v>
      </c>
      <c r="AQ34" s="671">
        <f t="shared" si="18"/>
        <v>0</v>
      </c>
      <c r="AR34" s="671">
        <f t="shared" si="19"/>
        <v>0</v>
      </c>
      <c r="AS34" s="672">
        <f t="shared" si="20"/>
        <v>10.115258356844242</v>
      </c>
      <c r="AT34" s="673">
        <f t="shared" si="21"/>
        <v>12.507540092952729</v>
      </c>
    </row>
    <row r="35" spans="1:46" ht="11.25" customHeight="1" x14ac:dyDescent="0.2">
      <c r="A35" s="659" t="s">
        <v>936</v>
      </c>
      <c r="B35" s="507" t="s">
        <v>937</v>
      </c>
      <c r="C35" s="497">
        <v>1.52</v>
      </c>
      <c r="D35" s="497">
        <v>1.44</v>
      </c>
      <c r="E35" s="513">
        <v>1.32</v>
      </c>
      <c r="F35" s="513">
        <v>1.18</v>
      </c>
      <c r="G35" s="513">
        <v>1.04</v>
      </c>
      <c r="H35" s="513">
        <v>0.96</v>
      </c>
      <c r="I35" s="514"/>
      <c r="J35" s="513">
        <v>0.76</v>
      </c>
      <c r="K35" s="509">
        <v>0.48</v>
      </c>
      <c r="L35" s="514"/>
      <c r="M35" s="532">
        <v>0.4</v>
      </c>
      <c r="N35" s="517">
        <v>0.90739999999999998</v>
      </c>
      <c r="O35" s="517">
        <v>2.4</v>
      </c>
      <c r="P35" s="517">
        <v>2.4</v>
      </c>
      <c r="Q35" s="517">
        <v>2.4</v>
      </c>
      <c r="R35" s="517">
        <v>2.4</v>
      </c>
      <c r="S35" s="517">
        <v>2.4</v>
      </c>
      <c r="T35" s="516">
        <v>3.06</v>
      </c>
      <c r="U35" s="516">
        <v>3.28</v>
      </c>
      <c r="V35" s="516">
        <v>3.12</v>
      </c>
      <c r="W35" s="516">
        <v>2.8</v>
      </c>
      <c r="X35" s="516">
        <v>2.5</v>
      </c>
      <c r="Y35" s="655">
        <f t="shared" si="0"/>
        <v>36.767399999999995</v>
      </c>
      <c r="Z35" s="1026">
        <f t="shared" si="1"/>
        <v>5.555555555555558</v>
      </c>
      <c r="AA35" s="671">
        <f t="shared" si="2"/>
        <v>9.0909090909090828</v>
      </c>
      <c r="AB35" s="671">
        <f t="shared" si="3"/>
        <v>11.86440677966103</v>
      </c>
      <c r="AC35" s="671">
        <f t="shared" si="4"/>
        <v>13.461538461538458</v>
      </c>
      <c r="AD35" s="671">
        <f t="shared" si="5"/>
        <v>8.3333333333333481</v>
      </c>
      <c r="AE35" s="671">
        <f t="shared" si="6"/>
        <v>26.315789473684205</v>
      </c>
      <c r="AF35" s="671">
        <f t="shared" si="7"/>
        <v>58.33333333333335</v>
      </c>
      <c r="AG35" s="671">
        <f t="shared" si="8"/>
        <v>19.999999999999996</v>
      </c>
      <c r="AH35" s="671">
        <f t="shared" si="9"/>
        <v>-55.918007493938717</v>
      </c>
      <c r="AI35" s="671">
        <f t="shared" si="10"/>
        <v>-62.19166666666667</v>
      </c>
      <c r="AJ35" s="671">
        <f t="shared" si="11"/>
        <v>0</v>
      </c>
      <c r="AK35" s="671">
        <f t="shared" si="12"/>
        <v>0</v>
      </c>
      <c r="AL35" s="671">
        <f t="shared" si="13"/>
        <v>0</v>
      </c>
      <c r="AM35" s="671">
        <f t="shared" si="14"/>
        <v>0</v>
      </c>
      <c r="AN35" s="671">
        <f t="shared" si="15"/>
        <v>-21.568627450980394</v>
      </c>
      <c r="AO35" s="671">
        <f t="shared" si="16"/>
        <v>-6.7073170731707261</v>
      </c>
      <c r="AP35" s="671">
        <f t="shared" si="17"/>
        <v>5.12820512820511</v>
      </c>
      <c r="AQ35" s="671">
        <f t="shared" si="18"/>
        <v>11.428571428571432</v>
      </c>
      <c r="AR35" s="671">
        <f t="shared" si="19"/>
        <v>11.999999999999989</v>
      </c>
      <c r="AS35" s="672">
        <f t="shared" si="20"/>
        <v>1.8487381000018452</v>
      </c>
      <c r="AT35" s="673">
        <f t="shared" si="21"/>
        <v>26.605159964039984</v>
      </c>
    </row>
    <row r="36" spans="1:46" ht="11.25" customHeight="1" x14ac:dyDescent="0.2">
      <c r="A36" s="501" t="s">
        <v>444</v>
      </c>
      <c r="B36" s="652" t="s">
        <v>445</v>
      </c>
      <c r="C36" s="497">
        <v>2.2799999999999998</v>
      </c>
      <c r="D36" s="497">
        <v>2.1500000000000004</v>
      </c>
      <c r="E36" s="498">
        <v>2.0299999999999998</v>
      </c>
      <c r="F36" s="498">
        <v>1.37</v>
      </c>
      <c r="G36" s="498">
        <v>1.06</v>
      </c>
      <c r="H36" s="498">
        <v>0.96</v>
      </c>
      <c r="I36" s="499"/>
      <c r="J36" s="498">
        <v>0.81</v>
      </c>
      <c r="K36" s="496">
        <v>0.7</v>
      </c>
      <c r="L36" s="499"/>
      <c r="M36" s="657">
        <v>0.63</v>
      </c>
      <c r="N36" s="658">
        <v>0.59</v>
      </c>
      <c r="O36" s="658">
        <v>0.54</v>
      </c>
      <c r="P36" s="658">
        <v>0.46</v>
      </c>
      <c r="Q36" s="658">
        <v>0.38</v>
      </c>
      <c r="R36" s="658">
        <v>0.31</v>
      </c>
      <c r="S36" s="658">
        <v>0.21</v>
      </c>
      <c r="T36" s="654">
        <v>0</v>
      </c>
      <c r="U36" s="654">
        <v>0</v>
      </c>
      <c r="V36" s="654">
        <v>0</v>
      </c>
      <c r="W36" s="654">
        <v>0</v>
      </c>
      <c r="X36" s="654">
        <v>0</v>
      </c>
      <c r="Y36" s="655">
        <f t="shared" si="0"/>
        <v>14.48</v>
      </c>
      <c r="Z36" s="1026">
        <f t="shared" si="1"/>
        <v>6.0465116279069475</v>
      </c>
      <c r="AA36" s="671">
        <f t="shared" si="2"/>
        <v>5.9113300492611209</v>
      </c>
      <c r="AB36" s="671">
        <f t="shared" si="3"/>
        <v>48.17518248175179</v>
      </c>
      <c r="AC36" s="671">
        <f t="shared" si="4"/>
        <v>29.24528301886793</v>
      </c>
      <c r="AD36" s="671">
        <f t="shared" si="5"/>
        <v>10.416666666666675</v>
      </c>
      <c r="AE36" s="671">
        <f t="shared" si="6"/>
        <v>18.518518518518512</v>
      </c>
      <c r="AF36" s="671">
        <f t="shared" si="7"/>
        <v>15.714285714285726</v>
      </c>
      <c r="AG36" s="671">
        <f t="shared" si="8"/>
        <v>11.111111111111093</v>
      </c>
      <c r="AH36" s="671">
        <f t="shared" si="9"/>
        <v>6.7796610169491567</v>
      </c>
      <c r="AI36" s="671">
        <f t="shared" si="10"/>
        <v>9.259259259259256</v>
      </c>
      <c r="AJ36" s="671">
        <f t="shared" si="11"/>
        <v>17.391304347826097</v>
      </c>
      <c r="AK36" s="671">
        <f t="shared" si="12"/>
        <v>21.052631578947366</v>
      </c>
      <c r="AL36" s="671">
        <f t="shared" si="13"/>
        <v>22.580645161290324</v>
      </c>
      <c r="AM36" s="671">
        <f t="shared" si="14"/>
        <v>47.619047619047628</v>
      </c>
      <c r="AN36" s="671" t="str">
        <f t="shared" si="15"/>
        <v>n/a</v>
      </c>
      <c r="AO36" s="671" t="str">
        <f t="shared" si="16"/>
        <v>n/a</v>
      </c>
      <c r="AP36" s="671" t="str">
        <f t="shared" si="17"/>
        <v>n/a</v>
      </c>
      <c r="AQ36" s="671" t="str">
        <f t="shared" si="18"/>
        <v>n/a</v>
      </c>
      <c r="AR36" s="671" t="str">
        <f t="shared" si="19"/>
        <v>n/a</v>
      </c>
      <c r="AS36" s="672">
        <f t="shared" si="20"/>
        <v>19.272959869406403</v>
      </c>
      <c r="AT36" s="673">
        <f t="shared" si="21"/>
        <v>13.93403934236521</v>
      </c>
    </row>
    <row r="37" spans="1:46" ht="11.25" customHeight="1" x14ac:dyDescent="0.2">
      <c r="A37" s="500" t="s">
        <v>953</v>
      </c>
      <c r="B37" s="652" t="s">
        <v>954</v>
      </c>
      <c r="C37" s="497">
        <v>1.64</v>
      </c>
      <c r="D37" s="497">
        <v>1.56</v>
      </c>
      <c r="E37" s="498">
        <v>1.52</v>
      </c>
      <c r="F37" s="498">
        <v>1.48</v>
      </c>
      <c r="G37" s="498">
        <v>1.44</v>
      </c>
      <c r="H37" s="498">
        <v>1.4</v>
      </c>
      <c r="I37" s="499"/>
      <c r="J37" s="498">
        <v>1.36</v>
      </c>
      <c r="K37" s="496">
        <v>1.32</v>
      </c>
      <c r="L37" s="499"/>
      <c r="M37" s="503">
        <v>1.28</v>
      </c>
      <c r="N37" s="654">
        <v>1.28</v>
      </c>
      <c r="O37" s="658">
        <v>1.28</v>
      </c>
      <c r="P37" s="658">
        <v>1.24</v>
      </c>
      <c r="Q37" s="658">
        <v>1.2</v>
      </c>
      <c r="R37" s="658">
        <v>1.1200000000000001</v>
      </c>
      <c r="S37" s="658">
        <v>1</v>
      </c>
      <c r="T37" s="658">
        <v>0.72</v>
      </c>
      <c r="U37" s="658">
        <v>0.57999999999999996</v>
      </c>
      <c r="V37" s="658">
        <v>0.52</v>
      </c>
      <c r="W37" s="658">
        <v>0.46</v>
      </c>
      <c r="X37" s="658">
        <v>0.4</v>
      </c>
      <c r="Y37" s="655">
        <f t="shared" si="0"/>
        <v>22.799999999999994</v>
      </c>
      <c r="Z37" s="1026">
        <f t="shared" si="1"/>
        <v>5.12820512820511</v>
      </c>
      <c r="AA37" s="671">
        <f t="shared" si="2"/>
        <v>2.6315789473684292</v>
      </c>
      <c r="AB37" s="671">
        <f t="shared" si="3"/>
        <v>2.7027027027026973</v>
      </c>
      <c r="AC37" s="671">
        <f t="shared" si="4"/>
        <v>2.7777777777777901</v>
      </c>
      <c r="AD37" s="671">
        <f t="shared" si="5"/>
        <v>2.8571428571428692</v>
      </c>
      <c r="AE37" s="671">
        <f t="shared" si="6"/>
        <v>2.9411764705882248</v>
      </c>
      <c r="AF37" s="671">
        <f t="shared" si="7"/>
        <v>3.0303030303030276</v>
      </c>
      <c r="AG37" s="671">
        <f t="shared" si="8"/>
        <v>3.125</v>
      </c>
      <c r="AH37" s="671">
        <f t="shared" si="9"/>
        <v>0</v>
      </c>
      <c r="AI37" s="671">
        <f t="shared" si="10"/>
        <v>0</v>
      </c>
      <c r="AJ37" s="671">
        <f t="shared" si="11"/>
        <v>3.2258064516129004</v>
      </c>
      <c r="AK37" s="671">
        <f t="shared" si="12"/>
        <v>3.3333333333333437</v>
      </c>
      <c r="AL37" s="671">
        <f t="shared" si="13"/>
        <v>7.1428571428571397</v>
      </c>
      <c r="AM37" s="671">
        <f t="shared" si="14"/>
        <v>12.000000000000011</v>
      </c>
      <c r="AN37" s="671">
        <f t="shared" si="15"/>
        <v>38.888888888888886</v>
      </c>
      <c r="AO37" s="671">
        <f t="shared" si="16"/>
        <v>24.137931034482762</v>
      </c>
      <c r="AP37" s="671">
        <f t="shared" si="17"/>
        <v>11.538461538461519</v>
      </c>
      <c r="AQ37" s="671">
        <f t="shared" si="18"/>
        <v>13.043478260869556</v>
      </c>
      <c r="AR37" s="671">
        <f t="shared" si="19"/>
        <v>14.999999999999991</v>
      </c>
      <c r="AS37" s="672">
        <f t="shared" si="20"/>
        <v>8.0791917665575923</v>
      </c>
      <c r="AT37" s="673">
        <f t="shared" si="21"/>
        <v>9.671275338869803</v>
      </c>
    </row>
    <row r="38" spans="1:46" ht="11.25" customHeight="1" x14ac:dyDescent="0.2">
      <c r="A38" s="500" t="s">
        <v>879</v>
      </c>
      <c r="B38" s="652" t="s">
        <v>880</v>
      </c>
      <c r="C38" s="497">
        <v>1.08</v>
      </c>
      <c r="D38" s="497">
        <v>1.04</v>
      </c>
      <c r="E38" s="498">
        <v>1</v>
      </c>
      <c r="F38" s="498">
        <v>0.96</v>
      </c>
      <c r="G38" s="498">
        <v>0.92</v>
      </c>
      <c r="H38" s="498">
        <v>0.81</v>
      </c>
      <c r="I38" s="499"/>
      <c r="J38" s="502">
        <v>0.72</v>
      </c>
      <c r="K38" s="656">
        <v>0.72</v>
      </c>
      <c r="L38" s="499"/>
      <c r="M38" s="503">
        <v>0.72</v>
      </c>
      <c r="N38" s="654">
        <v>0.78</v>
      </c>
      <c r="O38" s="658">
        <v>0.84</v>
      </c>
      <c r="P38" s="658">
        <v>0.8</v>
      </c>
      <c r="Q38" s="658">
        <v>0.74</v>
      </c>
      <c r="R38" s="658">
        <v>0.69</v>
      </c>
      <c r="S38" s="658">
        <v>0.64</v>
      </c>
      <c r="T38" s="658">
        <v>0.56499999999999995</v>
      </c>
      <c r="U38" s="658">
        <v>0.51</v>
      </c>
      <c r="V38" s="654">
        <v>0.48</v>
      </c>
      <c r="W38" s="658">
        <v>0.48</v>
      </c>
      <c r="X38" s="658">
        <v>0.36</v>
      </c>
      <c r="Y38" s="655">
        <f t="shared" si="0"/>
        <v>14.855</v>
      </c>
      <c r="Z38" s="1026">
        <f t="shared" si="1"/>
        <v>3.8461538461538547</v>
      </c>
      <c r="AA38" s="671">
        <f t="shared" si="2"/>
        <v>4.0000000000000036</v>
      </c>
      <c r="AB38" s="671">
        <f t="shared" si="3"/>
        <v>4.1666666666666741</v>
      </c>
      <c r="AC38" s="671">
        <f t="shared" si="4"/>
        <v>4.3478260869565188</v>
      </c>
      <c r="AD38" s="671">
        <f t="shared" si="5"/>
        <v>13.58024691358024</v>
      </c>
      <c r="AE38" s="671">
        <f t="shared" si="6"/>
        <v>12.500000000000021</v>
      </c>
      <c r="AF38" s="671">
        <f t="shared" si="7"/>
        <v>0</v>
      </c>
      <c r="AG38" s="671">
        <f t="shared" si="8"/>
        <v>0</v>
      </c>
      <c r="AH38" s="671">
        <f t="shared" si="9"/>
        <v>-7.6923076923076987</v>
      </c>
      <c r="AI38" s="671">
        <f t="shared" si="10"/>
        <v>-7.1428571428571397</v>
      </c>
      <c r="AJ38" s="671">
        <f t="shared" si="11"/>
        <v>4.9999999999999822</v>
      </c>
      <c r="AK38" s="671">
        <f t="shared" si="12"/>
        <v>8.1081081081081141</v>
      </c>
      <c r="AL38" s="671">
        <f t="shared" si="13"/>
        <v>7.2463768115942129</v>
      </c>
      <c r="AM38" s="671">
        <f t="shared" si="14"/>
        <v>7.8125</v>
      </c>
      <c r="AN38" s="671">
        <f t="shared" si="15"/>
        <v>13.27433628318586</v>
      </c>
      <c r="AO38" s="671">
        <f t="shared" si="16"/>
        <v>10.784313725490179</v>
      </c>
      <c r="AP38" s="671">
        <f t="shared" si="17"/>
        <v>6.25</v>
      </c>
      <c r="AQ38" s="671">
        <f t="shared" si="18"/>
        <v>0</v>
      </c>
      <c r="AR38" s="671">
        <f t="shared" si="19"/>
        <v>33.333333333333329</v>
      </c>
      <c r="AS38" s="672">
        <f t="shared" si="20"/>
        <v>6.2849840494686386</v>
      </c>
      <c r="AT38" s="673">
        <f t="shared" si="21"/>
        <v>8.8643256193043047</v>
      </c>
    </row>
    <row r="39" spans="1:46" ht="11.25" customHeight="1" x14ac:dyDescent="0.2">
      <c r="A39" s="504" t="s">
        <v>891</v>
      </c>
      <c r="B39" s="916" t="s">
        <v>892</v>
      </c>
      <c r="C39" s="497">
        <v>0.4</v>
      </c>
      <c r="D39" s="497">
        <v>0.3</v>
      </c>
      <c r="E39" s="487">
        <v>0.2</v>
      </c>
      <c r="F39" s="487">
        <v>0.16</v>
      </c>
      <c r="G39" s="487">
        <v>0.12</v>
      </c>
      <c r="H39" s="487">
        <v>7.4999999999999997E-2</v>
      </c>
      <c r="I39" s="488"/>
      <c r="J39" s="489">
        <v>0</v>
      </c>
      <c r="K39" s="490">
        <v>0</v>
      </c>
      <c r="L39" s="488"/>
      <c r="M39" s="505">
        <v>0</v>
      </c>
      <c r="N39" s="492">
        <v>0</v>
      </c>
      <c r="O39" s="492">
        <v>0</v>
      </c>
      <c r="P39" s="492">
        <v>0</v>
      </c>
      <c r="Q39" s="492">
        <v>0</v>
      </c>
      <c r="R39" s="492">
        <v>0</v>
      </c>
      <c r="S39" s="492">
        <v>0</v>
      </c>
      <c r="T39" s="492">
        <v>0</v>
      </c>
      <c r="U39" s="492">
        <v>0</v>
      </c>
      <c r="V39" s="492">
        <v>0</v>
      </c>
      <c r="W39" s="492">
        <v>0</v>
      </c>
      <c r="X39" s="492">
        <v>0</v>
      </c>
      <c r="Y39" s="655">
        <f t="shared" si="0"/>
        <v>1.2549999999999997</v>
      </c>
      <c r="Z39" s="1026">
        <f t="shared" si="1"/>
        <v>33.33333333333335</v>
      </c>
      <c r="AA39" s="671">
        <f t="shared" si="2"/>
        <v>49.999999999999979</v>
      </c>
      <c r="AB39" s="671">
        <f t="shared" si="3"/>
        <v>25</v>
      </c>
      <c r="AC39" s="671">
        <f t="shared" si="4"/>
        <v>33.33333333333335</v>
      </c>
      <c r="AD39" s="671">
        <f t="shared" si="5"/>
        <v>60.000000000000007</v>
      </c>
      <c r="AE39" s="671" t="str">
        <f t="shared" si="6"/>
        <v>n/a</v>
      </c>
      <c r="AF39" s="671" t="str">
        <f t="shared" si="7"/>
        <v>n/a</v>
      </c>
      <c r="AG39" s="671" t="str">
        <f t="shared" si="8"/>
        <v>n/a</v>
      </c>
      <c r="AH39" s="671" t="str">
        <f t="shared" si="9"/>
        <v>n/a</v>
      </c>
      <c r="AI39" s="671" t="str">
        <f t="shared" si="10"/>
        <v>n/a</v>
      </c>
      <c r="AJ39" s="671" t="str">
        <f t="shared" si="11"/>
        <v>n/a</v>
      </c>
      <c r="AK39" s="671" t="str">
        <f t="shared" si="12"/>
        <v>n/a</v>
      </c>
      <c r="AL39" s="671" t="str">
        <f t="shared" si="13"/>
        <v>n/a</v>
      </c>
      <c r="AM39" s="671" t="str">
        <f t="shared" si="14"/>
        <v>n/a</v>
      </c>
      <c r="AN39" s="671" t="str">
        <f t="shared" si="15"/>
        <v>n/a</v>
      </c>
      <c r="AO39" s="671" t="str">
        <f t="shared" si="16"/>
        <v>n/a</v>
      </c>
      <c r="AP39" s="671" t="str">
        <f t="shared" si="17"/>
        <v>n/a</v>
      </c>
      <c r="AQ39" s="671" t="str">
        <f t="shared" si="18"/>
        <v>n/a</v>
      </c>
      <c r="AR39" s="671" t="str">
        <f t="shared" si="19"/>
        <v>n/a</v>
      </c>
      <c r="AS39" s="672">
        <f t="shared" si="20"/>
        <v>40.333333333333336</v>
      </c>
      <c r="AT39" s="673">
        <f t="shared" si="21"/>
        <v>14.259499757471614</v>
      </c>
    </row>
    <row r="40" spans="1:46" ht="11.25" customHeight="1" x14ac:dyDescent="0.2">
      <c r="A40" s="519" t="s">
        <v>405</v>
      </c>
      <c r="B40" s="507" t="s">
        <v>406</v>
      </c>
      <c r="C40" s="497">
        <v>1.325</v>
      </c>
      <c r="D40" s="521">
        <v>1.2649999999999999</v>
      </c>
      <c r="E40" s="498">
        <v>1.2050000000000001</v>
      </c>
      <c r="F40" s="498">
        <v>1.145</v>
      </c>
      <c r="G40" s="498">
        <v>1.0649999999999999</v>
      </c>
      <c r="H40" s="498">
        <v>0.96</v>
      </c>
      <c r="I40" s="499"/>
      <c r="J40" s="498">
        <v>0.77500000000000002</v>
      </c>
      <c r="K40" s="496">
        <v>0.63500000000000001</v>
      </c>
      <c r="L40" s="499"/>
      <c r="M40" s="657">
        <v>0.56000000000000005</v>
      </c>
      <c r="N40" s="658">
        <v>0.5</v>
      </c>
      <c r="O40" s="658">
        <v>0.48</v>
      </c>
      <c r="P40" s="658">
        <v>0.42</v>
      </c>
      <c r="Q40" s="658">
        <v>0.34499999999999997</v>
      </c>
      <c r="R40" s="658">
        <v>0.31</v>
      </c>
      <c r="S40" s="658">
        <v>0.29249999999999998</v>
      </c>
      <c r="T40" s="658">
        <v>0.28249999999999997</v>
      </c>
      <c r="U40" s="658">
        <v>0.27</v>
      </c>
      <c r="V40" s="654">
        <v>0.26</v>
      </c>
      <c r="W40" s="658">
        <v>0.23</v>
      </c>
      <c r="X40" s="654">
        <v>0.2</v>
      </c>
      <c r="Y40" s="655">
        <f t="shared" si="0"/>
        <v>12.525000000000002</v>
      </c>
      <c r="Z40" s="1026">
        <f t="shared" si="1"/>
        <v>4.743083003952564</v>
      </c>
      <c r="AA40" s="671">
        <f t="shared" si="2"/>
        <v>4.9792531120331773</v>
      </c>
      <c r="AB40" s="671">
        <f t="shared" si="3"/>
        <v>5.2401746724890952</v>
      </c>
      <c r="AC40" s="671">
        <f t="shared" si="4"/>
        <v>7.5117370892018753</v>
      </c>
      <c r="AD40" s="671">
        <f t="shared" si="5"/>
        <v>10.9375</v>
      </c>
      <c r="AE40" s="671">
        <f t="shared" si="6"/>
        <v>23.870967741935466</v>
      </c>
      <c r="AF40" s="671">
        <f t="shared" si="7"/>
        <v>22.047244094488192</v>
      </c>
      <c r="AG40" s="671">
        <f t="shared" si="8"/>
        <v>13.392857142857139</v>
      </c>
      <c r="AH40" s="671">
        <f t="shared" si="9"/>
        <v>12.000000000000011</v>
      </c>
      <c r="AI40" s="671">
        <f t="shared" si="10"/>
        <v>4.1666666666666741</v>
      </c>
      <c r="AJ40" s="671">
        <f t="shared" si="11"/>
        <v>14.285714285714279</v>
      </c>
      <c r="AK40" s="671">
        <f t="shared" si="12"/>
        <v>21.739130434782616</v>
      </c>
      <c r="AL40" s="671">
        <f t="shared" si="13"/>
        <v>11.290322580645151</v>
      </c>
      <c r="AM40" s="671">
        <f t="shared" si="14"/>
        <v>5.9829059829059839</v>
      </c>
      <c r="AN40" s="671">
        <f t="shared" si="15"/>
        <v>3.539823008849563</v>
      </c>
      <c r="AO40" s="671">
        <f t="shared" si="16"/>
        <v>4.6296296296296058</v>
      </c>
      <c r="AP40" s="671">
        <f t="shared" si="17"/>
        <v>3.8461538461538547</v>
      </c>
      <c r="AQ40" s="671">
        <f t="shared" si="18"/>
        <v>13.043478260869556</v>
      </c>
      <c r="AR40" s="671">
        <f t="shared" si="19"/>
        <v>14.999999999999991</v>
      </c>
      <c r="AS40" s="672">
        <f t="shared" si="20"/>
        <v>10.644560081746045</v>
      </c>
      <c r="AT40" s="673">
        <f t="shared" si="21"/>
        <v>6.5762139685234455</v>
      </c>
    </row>
    <row r="41" spans="1:46" ht="11.25" customHeight="1" x14ac:dyDescent="0.2">
      <c r="A41" s="500" t="s">
        <v>899</v>
      </c>
      <c r="B41" s="652" t="s">
        <v>900</v>
      </c>
      <c r="C41" s="497">
        <v>2.2400000000000002</v>
      </c>
      <c r="D41" s="497">
        <v>2.14</v>
      </c>
      <c r="E41" s="498">
        <v>2.08</v>
      </c>
      <c r="F41" s="498">
        <v>2.02</v>
      </c>
      <c r="G41" s="498">
        <v>1.96</v>
      </c>
      <c r="H41" s="498">
        <v>1.9</v>
      </c>
      <c r="I41" s="499"/>
      <c r="J41" s="498">
        <v>1.84</v>
      </c>
      <c r="K41" s="496">
        <v>1.78</v>
      </c>
      <c r="L41" s="499"/>
      <c r="M41" s="503">
        <v>1.76</v>
      </c>
      <c r="N41" s="658">
        <v>1.76</v>
      </c>
      <c r="O41" s="658">
        <v>1.72</v>
      </c>
      <c r="P41" s="658">
        <v>1.64</v>
      </c>
      <c r="Q41" s="658">
        <v>1.45</v>
      </c>
      <c r="R41" s="658">
        <v>1.2450000000000001</v>
      </c>
      <c r="S41" s="658">
        <v>1.149</v>
      </c>
      <c r="T41" s="658">
        <v>1.1319999999999999</v>
      </c>
      <c r="U41" s="658">
        <v>1.1000000000000001</v>
      </c>
      <c r="V41" s="654">
        <v>1.0720000000000001</v>
      </c>
      <c r="W41" s="658">
        <v>1.0720000000000001</v>
      </c>
      <c r="X41" s="658">
        <v>1.0590000000000002</v>
      </c>
      <c r="Y41" s="655">
        <f t="shared" si="0"/>
        <v>32.119000000000007</v>
      </c>
      <c r="Z41" s="1026">
        <f t="shared" si="1"/>
        <v>4.6728971962616939</v>
      </c>
      <c r="AA41" s="671">
        <f t="shared" si="2"/>
        <v>2.8846153846153966</v>
      </c>
      <c r="AB41" s="671">
        <f t="shared" si="3"/>
        <v>2.9702970297029729</v>
      </c>
      <c r="AC41" s="671">
        <f t="shared" si="4"/>
        <v>3.0612244897959107</v>
      </c>
      <c r="AD41" s="671">
        <f t="shared" si="5"/>
        <v>3.1578947368421151</v>
      </c>
      <c r="AE41" s="671">
        <f t="shared" si="6"/>
        <v>3.2608695652173836</v>
      </c>
      <c r="AF41" s="671">
        <f t="shared" si="7"/>
        <v>3.3707865168539408</v>
      </c>
      <c r="AG41" s="671">
        <f t="shared" si="8"/>
        <v>1.1363636363636465</v>
      </c>
      <c r="AH41" s="671">
        <f t="shared" si="9"/>
        <v>0</v>
      </c>
      <c r="AI41" s="671">
        <f t="shared" si="10"/>
        <v>2.3255813953488413</v>
      </c>
      <c r="AJ41" s="671">
        <f t="shared" si="11"/>
        <v>4.8780487804878092</v>
      </c>
      <c r="AK41" s="671">
        <f t="shared" si="12"/>
        <v>13.103448275862073</v>
      </c>
      <c r="AL41" s="671">
        <f t="shared" si="13"/>
        <v>16.465863453815246</v>
      </c>
      <c r="AM41" s="671">
        <f t="shared" si="14"/>
        <v>8.3550913838120078</v>
      </c>
      <c r="AN41" s="671">
        <f t="shared" si="15"/>
        <v>1.5017667844523075</v>
      </c>
      <c r="AO41" s="671">
        <f t="shared" si="16"/>
        <v>2.9090909090908834</v>
      </c>
      <c r="AP41" s="671">
        <f t="shared" si="17"/>
        <v>2.6119402985074647</v>
      </c>
      <c r="AQ41" s="671">
        <f t="shared" si="18"/>
        <v>0</v>
      </c>
      <c r="AR41" s="671">
        <f t="shared" si="19"/>
        <v>1.227573182247399</v>
      </c>
      <c r="AS41" s="672">
        <f t="shared" si="20"/>
        <v>4.0996501589093199</v>
      </c>
      <c r="AT41" s="673">
        <f t="shared" si="21"/>
        <v>4.2371234254348122</v>
      </c>
    </row>
    <row r="42" spans="1:46" ht="11.25" customHeight="1" x14ac:dyDescent="0.2">
      <c r="A42" s="604" t="s">
        <v>4461</v>
      </c>
      <c r="B42" s="652" t="s">
        <v>3994</v>
      </c>
      <c r="C42" s="497">
        <v>0.44</v>
      </c>
      <c r="D42" s="497">
        <v>0.4</v>
      </c>
      <c r="E42" s="498">
        <v>0.36</v>
      </c>
      <c r="F42" s="498">
        <v>0.32</v>
      </c>
      <c r="G42" s="502">
        <v>0.28000000000000003</v>
      </c>
      <c r="H42" s="498">
        <v>0.28000000000000003</v>
      </c>
      <c r="I42" s="499"/>
      <c r="J42" s="502">
        <v>0.24</v>
      </c>
      <c r="K42" s="656">
        <v>0.24</v>
      </c>
      <c r="L42" s="499"/>
      <c r="M42" s="503">
        <v>0.24</v>
      </c>
      <c r="N42" s="654">
        <v>0.24</v>
      </c>
      <c r="O42" s="654">
        <v>0.24</v>
      </c>
      <c r="P42" s="543">
        <v>0.24</v>
      </c>
      <c r="Q42" s="543">
        <v>0.24</v>
      </c>
      <c r="R42" s="543">
        <v>0.24</v>
      </c>
      <c r="S42" s="543">
        <v>0.24</v>
      </c>
      <c r="T42" s="543">
        <v>0.24</v>
      </c>
      <c r="U42" s="654">
        <v>0.24</v>
      </c>
      <c r="V42" s="543">
        <v>0.24</v>
      </c>
      <c r="W42" s="654">
        <v>0.24</v>
      </c>
      <c r="X42" s="658">
        <v>0.34</v>
      </c>
      <c r="Y42" s="655">
        <f t="shared" si="0"/>
        <v>5.5400000000000027</v>
      </c>
      <c r="Z42" s="1026">
        <f t="shared" si="1"/>
        <v>9.9999999999999858</v>
      </c>
      <c r="AA42" s="671">
        <f t="shared" si="2"/>
        <v>11.111111111111116</v>
      </c>
      <c r="AB42" s="671">
        <f t="shared" si="3"/>
        <v>12.5</v>
      </c>
      <c r="AC42" s="671">
        <f t="shared" si="4"/>
        <v>14.285714285714279</v>
      </c>
      <c r="AD42" s="671">
        <f t="shared" si="5"/>
        <v>0</v>
      </c>
      <c r="AE42" s="671">
        <f t="shared" si="6"/>
        <v>16.666666666666675</v>
      </c>
      <c r="AF42" s="671">
        <f t="shared" si="7"/>
        <v>0</v>
      </c>
      <c r="AG42" s="671">
        <f t="shared" si="8"/>
        <v>0</v>
      </c>
      <c r="AH42" s="671">
        <f t="shared" si="9"/>
        <v>0</v>
      </c>
      <c r="AI42" s="671">
        <f t="shared" si="10"/>
        <v>0</v>
      </c>
      <c r="AJ42" s="671">
        <f t="shared" si="11"/>
        <v>0</v>
      </c>
      <c r="AK42" s="671">
        <f t="shared" si="12"/>
        <v>0</v>
      </c>
      <c r="AL42" s="671">
        <f t="shared" si="13"/>
        <v>0</v>
      </c>
      <c r="AM42" s="671">
        <f t="shared" si="14"/>
        <v>0</v>
      </c>
      <c r="AN42" s="671">
        <f t="shared" si="15"/>
        <v>0</v>
      </c>
      <c r="AO42" s="671">
        <f t="shared" si="16"/>
        <v>0</v>
      </c>
      <c r="AP42" s="671">
        <f t="shared" si="17"/>
        <v>0</v>
      </c>
      <c r="AQ42" s="671">
        <f t="shared" si="18"/>
        <v>0</v>
      </c>
      <c r="AR42" s="671">
        <f t="shared" si="19"/>
        <v>-29.411764705882359</v>
      </c>
      <c r="AS42" s="672">
        <f t="shared" si="20"/>
        <v>1.8500909135584045</v>
      </c>
      <c r="AT42" s="673">
        <f t="shared" si="21"/>
        <v>9.6078215020896351</v>
      </c>
    </row>
    <row r="43" spans="1:46" ht="11.25" customHeight="1" x14ac:dyDescent="0.2">
      <c r="A43" s="500" t="s">
        <v>895</v>
      </c>
      <c r="B43" s="652" t="s">
        <v>896</v>
      </c>
      <c r="C43" s="497">
        <v>1.28</v>
      </c>
      <c r="D43" s="497">
        <v>1.2</v>
      </c>
      <c r="E43" s="498">
        <v>1.1000000000000001</v>
      </c>
      <c r="F43" s="498">
        <v>0.8</v>
      </c>
      <c r="G43" s="498">
        <v>0.5</v>
      </c>
      <c r="H43" s="498">
        <v>0.2</v>
      </c>
      <c r="I43" s="499"/>
      <c r="J43" s="502">
        <v>0</v>
      </c>
      <c r="K43" s="656">
        <v>0</v>
      </c>
      <c r="L43" s="499"/>
      <c r="M43" s="503">
        <v>0</v>
      </c>
      <c r="N43" s="654">
        <v>0</v>
      </c>
      <c r="O43" s="654">
        <v>0</v>
      </c>
      <c r="P43" s="654">
        <v>0</v>
      </c>
      <c r="Q43" s="654">
        <v>0</v>
      </c>
      <c r="R43" s="654">
        <v>0</v>
      </c>
      <c r="S43" s="654">
        <v>0</v>
      </c>
      <c r="T43" s="654">
        <v>0</v>
      </c>
      <c r="U43" s="654">
        <v>0</v>
      </c>
      <c r="V43" s="654">
        <v>0</v>
      </c>
      <c r="W43" s="654">
        <v>0</v>
      </c>
      <c r="X43" s="654">
        <v>0</v>
      </c>
      <c r="Y43" s="655">
        <f t="shared" si="0"/>
        <v>5.08</v>
      </c>
      <c r="Z43" s="1026">
        <f t="shared" si="1"/>
        <v>6.6666666666666652</v>
      </c>
      <c r="AA43" s="671">
        <f t="shared" si="2"/>
        <v>9.0909090909090828</v>
      </c>
      <c r="AB43" s="671">
        <f t="shared" si="3"/>
        <v>37.5</v>
      </c>
      <c r="AC43" s="671">
        <f t="shared" si="4"/>
        <v>60.000000000000007</v>
      </c>
      <c r="AD43" s="671">
        <f t="shared" si="5"/>
        <v>150</v>
      </c>
      <c r="AE43" s="671" t="str">
        <f t="shared" si="6"/>
        <v>n/a</v>
      </c>
      <c r="AF43" s="671" t="str">
        <f t="shared" si="7"/>
        <v>n/a</v>
      </c>
      <c r="AG43" s="671" t="str">
        <f t="shared" si="8"/>
        <v>n/a</v>
      </c>
      <c r="AH43" s="671" t="str">
        <f t="shared" si="9"/>
        <v>n/a</v>
      </c>
      <c r="AI43" s="671" t="str">
        <f t="shared" si="10"/>
        <v>n/a</v>
      </c>
      <c r="AJ43" s="671" t="str">
        <f t="shared" si="11"/>
        <v>n/a</v>
      </c>
      <c r="AK43" s="671" t="str">
        <f t="shared" si="12"/>
        <v>n/a</v>
      </c>
      <c r="AL43" s="671" t="str">
        <f t="shared" si="13"/>
        <v>n/a</v>
      </c>
      <c r="AM43" s="671" t="str">
        <f t="shared" si="14"/>
        <v>n/a</v>
      </c>
      <c r="AN43" s="671" t="str">
        <f t="shared" si="15"/>
        <v>n/a</v>
      </c>
      <c r="AO43" s="671" t="str">
        <f t="shared" si="16"/>
        <v>n/a</v>
      </c>
      <c r="AP43" s="671" t="str">
        <f t="shared" si="17"/>
        <v>n/a</v>
      </c>
      <c r="AQ43" s="671" t="str">
        <f t="shared" si="18"/>
        <v>n/a</v>
      </c>
      <c r="AR43" s="671" t="str">
        <f t="shared" si="19"/>
        <v>n/a</v>
      </c>
      <c r="AS43" s="672">
        <f t="shared" si="20"/>
        <v>52.651515151515149</v>
      </c>
      <c r="AT43" s="673">
        <f t="shared" si="21"/>
        <v>58.677995947783678</v>
      </c>
    </row>
    <row r="44" spans="1:46" ht="11.25" customHeight="1" x14ac:dyDescent="0.2">
      <c r="A44" s="504" t="s">
        <v>901</v>
      </c>
      <c r="B44" s="916" t="s">
        <v>902</v>
      </c>
      <c r="C44" s="497">
        <v>1.75</v>
      </c>
      <c r="D44" s="522">
        <v>1.44</v>
      </c>
      <c r="E44" s="498">
        <v>1.29</v>
      </c>
      <c r="F44" s="498">
        <v>1.18</v>
      </c>
      <c r="G44" s="498">
        <v>1.1200000000000001</v>
      </c>
      <c r="H44" s="498">
        <v>1</v>
      </c>
      <c r="I44" s="499"/>
      <c r="J44" s="498">
        <v>0.88</v>
      </c>
      <c r="K44" s="496">
        <v>0.84</v>
      </c>
      <c r="L44" s="499"/>
      <c r="M44" s="503">
        <v>0.8</v>
      </c>
      <c r="N44" s="654">
        <v>0.8</v>
      </c>
      <c r="O44" s="658">
        <v>1.64</v>
      </c>
      <c r="P44" s="658">
        <v>1.52</v>
      </c>
      <c r="Q44" s="658">
        <v>1.4</v>
      </c>
      <c r="R44" s="658">
        <v>1.28</v>
      </c>
      <c r="S44" s="658">
        <v>1.1200000000000001</v>
      </c>
      <c r="T44" s="658">
        <v>0.92</v>
      </c>
      <c r="U44" s="658">
        <v>0.84</v>
      </c>
      <c r="V44" s="658">
        <v>0.76</v>
      </c>
      <c r="W44" s="658">
        <v>0.68</v>
      </c>
      <c r="X44" s="658">
        <v>0.6</v>
      </c>
      <c r="Y44" s="655">
        <f t="shared" si="0"/>
        <v>21.860000000000007</v>
      </c>
      <c r="Z44" s="1026">
        <f t="shared" si="1"/>
        <v>21.527777777777789</v>
      </c>
      <c r="AA44" s="671">
        <f t="shared" si="2"/>
        <v>11.627906976744185</v>
      </c>
      <c r="AB44" s="671">
        <f t="shared" si="3"/>
        <v>9.3220338983051043</v>
      </c>
      <c r="AC44" s="671">
        <f t="shared" si="4"/>
        <v>5.3571428571428381</v>
      </c>
      <c r="AD44" s="671">
        <f t="shared" si="5"/>
        <v>12.000000000000011</v>
      </c>
      <c r="AE44" s="671">
        <f t="shared" si="6"/>
        <v>13.636363636363647</v>
      </c>
      <c r="AF44" s="671">
        <f t="shared" si="7"/>
        <v>4.7619047619047672</v>
      </c>
      <c r="AG44" s="671">
        <f t="shared" si="8"/>
        <v>4.9999999999999822</v>
      </c>
      <c r="AH44" s="671">
        <f t="shared" si="9"/>
        <v>0</v>
      </c>
      <c r="AI44" s="671">
        <f t="shared" si="10"/>
        <v>-51.219512195121951</v>
      </c>
      <c r="AJ44" s="671">
        <f t="shared" si="11"/>
        <v>7.8947368421052655</v>
      </c>
      <c r="AK44" s="671">
        <f t="shared" si="12"/>
        <v>8.5714285714285854</v>
      </c>
      <c r="AL44" s="671">
        <f t="shared" si="13"/>
        <v>9.375</v>
      </c>
      <c r="AM44" s="671">
        <f t="shared" si="14"/>
        <v>14.285714285714279</v>
      </c>
      <c r="AN44" s="671">
        <f t="shared" si="15"/>
        <v>21.739130434782616</v>
      </c>
      <c r="AO44" s="671">
        <f t="shared" si="16"/>
        <v>9.5238095238095344</v>
      </c>
      <c r="AP44" s="671">
        <f t="shared" si="17"/>
        <v>10.526315789473673</v>
      </c>
      <c r="AQ44" s="671">
        <f t="shared" si="18"/>
        <v>11.764705882352944</v>
      </c>
      <c r="AR44" s="671">
        <f t="shared" si="19"/>
        <v>13.333333333333353</v>
      </c>
      <c r="AS44" s="672">
        <f t="shared" si="20"/>
        <v>7.3172522303219276</v>
      </c>
      <c r="AT44" s="673">
        <f t="shared" si="21"/>
        <v>15.121850543811091</v>
      </c>
    </row>
    <row r="45" spans="1:46" ht="11.25" customHeight="1" x14ac:dyDescent="0.2">
      <c r="A45" s="519" t="s">
        <v>3808</v>
      </c>
      <c r="B45" s="507" t="s">
        <v>3809</v>
      </c>
      <c r="C45" s="497">
        <v>0.84</v>
      </c>
      <c r="D45" s="497">
        <v>0.64</v>
      </c>
      <c r="E45" s="513">
        <v>0.48</v>
      </c>
      <c r="F45" s="513">
        <v>0.4</v>
      </c>
      <c r="G45" s="513">
        <v>0.32</v>
      </c>
      <c r="H45" s="540">
        <v>0</v>
      </c>
      <c r="I45" s="514"/>
      <c r="J45" s="512">
        <v>0</v>
      </c>
      <c r="K45" s="515">
        <v>0</v>
      </c>
      <c r="L45" s="514"/>
      <c r="M45" s="532">
        <v>0</v>
      </c>
      <c r="N45" s="517">
        <v>0</v>
      </c>
      <c r="O45" s="517">
        <v>0</v>
      </c>
      <c r="P45" s="517">
        <v>0</v>
      </c>
      <c r="Q45" s="517">
        <v>0</v>
      </c>
      <c r="R45" s="517">
        <v>0</v>
      </c>
      <c r="S45" s="517">
        <v>0</v>
      </c>
      <c r="T45" s="517">
        <v>0</v>
      </c>
      <c r="U45" s="517">
        <v>0</v>
      </c>
      <c r="V45" s="517">
        <v>0</v>
      </c>
      <c r="W45" s="517">
        <v>0</v>
      </c>
      <c r="X45" s="517">
        <v>0</v>
      </c>
      <c r="Y45" s="655">
        <f t="shared" si="0"/>
        <v>2.6799999999999997</v>
      </c>
      <c r="Z45" s="1026">
        <f t="shared" si="1"/>
        <v>31.25</v>
      </c>
      <c r="AA45" s="671">
        <f t="shared" si="2"/>
        <v>33.33333333333335</v>
      </c>
      <c r="AB45" s="671">
        <f t="shared" si="3"/>
        <v>19.999999999999996</v>
      </c>
      <c r="AC45" s="671">
        <f t="shared" si="4"/>
        <v>25</v>
      </c>
      <c r="AD45" s="671" t="str">
        <f t="shared" si="5"/>
        <v>n/a</v>
      </c>
      <c r="AE45" s="671" t="str">
        <f t="shared" si="6"/>
        <v>n/a</v>
      </c>
      <c r="AF45" s="671" t="str">
        <f t="shared" si="7"/>
        <v>n/a</v>
      </c>
      <c r="AG45" s="671" t="str">
        <f t="shared" si="8"/>
        <v>n/a</v>
      </c>
      <c r="AH45" s="671" t="str">
        <f t="shared" si="9"/>
        <v>n/a</v>
      </c>
      <c r="AI45" s="671" t="str">
        <f t="shared" si="10"/>
        <v>n/a</v>
      </c>
      <c r="AJ45" s="671" t="str">
        <f t="shared" si="11"/>
        <v>n/a</v>
      </c>
      <c r="AK45" s="671" t="str">
        <f t="shared" si="12"/>
        <v>n/a</v>
      </c>
      <c r="AL45" s="671" t="str">
        <f t="shared" si="13"/>
        <v>n/a</v>
      </c>
      <c r="AM45" s="671" t="str">
        <f t="shared" si="14"/>
        <v>n/a</v>
      </c>
      <c r="AN45" s="671" t="str">
        <f t="shared" si="15"/>
        <v>n/a</v>
      </c>
      <c r="AO45" s="671" t="str">
        <f t="shared" si="16"/>
        <v>n/a</v>
      </c>
      <c r="AP45" s="671" t="str">
        <f t="shared" si="17"/>
        <v>n/a</v>
      </c>
      <c r="AQ45" s="671" t="str">
        <f t="shared" si="18"/>
        <v>n/a</v>
      </c>
      <c r="AR45" s="671" t="str">
        <f t="shared" si="19"/>
        <v>n/a</v>
      </c>
      <c r="AS45" s="672">
        <f t="shared" si="20"/>
        <v>27.395833333333336</v>
      </c>
      <c r="AT45" s="673">
        <f t="shared" si="21"/>
        <v>6.0703342851389568</v>
      </c>
    </row>
    <row r="46" spans="1:46" ht="11.25" customHeight="1" x14ac:dyDescent="0.2">
      <c r="A46" s="500" t="s">
        <v>964</v>
      </c>
      <c r="B46" s="652" t="s">
        <v>965</v>
      </c>
      <c r="C46" s="497">
        <v>2.46</v>
      </c>
      <c r="D46" s="497">
        <v>2.38</v>
      </c>
      <c r="E46" s="498">
        <v>2.2999999999999998</v>
      </c>
      <c r="F46" s="498">
        <v>2.2200000000000002</v>
      </c>
      <c r="G46" s="498">
        <v>2.12</v>
      </c>
      <c r="H46" s="502">
        <v>2</v>
      </c>
      <c r="I46" s="499"/>
      <c r="J46" s="498">
        <v>1.89</v>
      </c>
      <c r="K46" s="496">
        <v>1.73</v>
      </c>
      <c r="L46" s="499"/>
      <c r="M46" s="657">
        <v>0.65</v>
      </c>
      <c r="N46" s="654">
        <v>0.21</v>
      </c>
      <c r="O46" s="658">
        <v>1.6</v>
      </c>
      <c r="P46" s="658">
        <v>1.54</v>
      </c>
      <c r="Q46" s="658">
        <v>1.36</v>
      </c>
      <c r="R46" s="658">
        <v>1.17</v>
      </c>
      <c r="S46" s="658">
        <v>0.77</v>
      </c>
      <c r="T46" s="658">
        <v>0.54</v>
      </c>
      <c r="U46" s="654">
        <v>0.44</v>
      </c>
      <c r="V46" s="654">
        <v>0.44</v>
      </c>
      <c r="W46" s="654">
        <v>0.44</v>
      </c>
      <c r="X46" s="654">
        <v>0.44</v>
      </c>
      <c r="Y46" s="655">
        <f t="shared" si="0"/>
        <v>26.700000000000006</v>
      </c>
      <c r="Z46" s="1026">
        <f t="shared" si="1"/>
        <v>3.3613445378151363</v>
      </c>
      <c r="AA46" s="671">
        <f t="shared" si="2"/>
        <v>3.4782608695652195</v>
      </c>
      <c r="AB46" s="671">
        <f t="shared" si="3"/>
        <v>3.603603603603589</v>
      </c>
      <c r="AC46" s="671">
        <f t="shared" si="4"/>
        <v>4.7169811320754818</v>
      </c>
      <c r="AD46" s="671">
        <f t="shared" si="5"/>
        <v>6.0000000000000053</v>
      </c>
      <c r="AE46" s="671">
        <f t="shared" si="6"/>
        <v>5.8201058201058364</v>
      </c>
      <c r="AF46" s="671">
        <f t="shared" si="7"/>
        <v>9.2485549132947931</v>
      </c>
      <c r="AG46" s="671">
        <f t="shared" si="8"/>
        <v>166.15384615384613</v>
      </c>
      <c r="AH46" s="671">
        <f t="shared" si="9"/>
        <v>209.52380952380955</v>
      </c>
      <c r="AI46" s="671">
        <f t="shared" si="10"/>
        <v>-86.875</v>
      </c>
      <c r="AJ46" s="671">
        <f t="shared" si="11"/>
        <v>3.8961038961039085</v>
      </c>
      <c r="AK46" s="671">
        <f t="shared" si="12"/>
        <v>13.235294117647056</v>
      </c>
      <c r="AL46" s="671">
        <f t="shared" si="13"/>
        <v>16.239316239316249</v>
      </c>
      <c r="AM46" s="671">
        <f t="shared" si="14"/>
        <v>51.94805194805194</v>
      </c>
      <c r="AN46" s="671">
        <f t="shared" si="15"/>
        <v>42.592592592592581</v>
      </c>
      <c r="AO46" s="671">
        <f t="shared" si="16"/>
        <v>22.72727272727273</v>
      </c>
      <c r="AP46" s="671">
        <f t="shared" si="17"/>
        <v>0</v>
      </c>
      <c r="AQ46" s="671">
        <f t="shared" si="18"/>
        <v>0</v>
      </c>
      <c r="AR46" s="671">
        <f t="shared" si="19"/>
        <v>0</v>
      </c>
      <c r="AS46" s="672">
        <f t="shared" si="20"/>
        <v>25.035270425005276</v>
      </c>
      <c r="AT46" s="673">
        <f t="shared" si="21"/>
        <v>63.614913799174175</v>
      </c>
    </row>
    <row r="47" spans="1:46" ht="11.25" customHeight="1" x14ac:dyDescent="0.2">
      <c r="A47" s="500" t="s">
        <v>3806</v>
      </c>
      <c r="B47" s="652" t="s">
        <v>3807</v>
      </c>
      <c r="C47" s="497">
        <v>18</v>
      </c>
      <c r="D47" s="1042">
        <v>17</v>
      </c>
      <c r="E47" s="531">
        <v>16</v>
      </c>
      <c r="F47" s="531">
        <v>14</v>
      </c>
      <c r="G47" s="531">
        <v>13</v>
      </c>
      <c r="H47" s="1047">
        <v>11</v>
      </c>
      <c r="I47" s="499"/>
      <c r="J47" s="531">
        <v>15</v>
      </c>
      <c r="K47" s="1012">
        <v>12</v>
      </c>
      <c r="L47" s="499"/>
      <c r="M47" s="657">
        <v>7.5</v>
      </c>
      <c r="N47" s="654">
        <v>0</v>
      </c>
      <c r="O47" s="543">
        <v>0</v>
      </c>
      <c r="P47" s="543">
        <v>0</v>
      </c>
      <c r="Q47" s="543">
        <v>0</v>
      </c>
      <c r="R47" s="543">
        <v>0</v>
      </c>
      <c r="S47" s="543">
        <v>0</v>
      </c>
      <c r="T47" s="543">
        <v>0</v>
      </c>
      <c r="U47" s="543">
        <v>0</v>
      </c>
      <c r="V47" s="543">
        <v>0</v>
      </c>
      <c r="W47" s="654">
        <v>0</v>
      </c>
      <c r="X47" s="654">
        <v>0</v>
      </c>
      <c r="Y47" s="655">
        <f t="shared" si="0"/>
        <v>123.5</v>
      </c>
      <c r="Z47" s="1026">
        <f t="shared" si="1"/>
        <v>5.8823529411764719</v>
      </c>
      <c r="AA47" s="671">
        <f t="shared" si="2"/>
        <v>6.25</v>
      </c>
      <c r="AB47" s="671">
        <f t="shared" si="3"/>
        <v>14.285714285714279</v>
      </c>
      <c r="AC47" s="671">
        <f t="shared" si="4"/>
        <v>7.6923076923076872</v>
      </c>
      <c r="AD47" s="671">
        <f t="shared" si="5"/>
        <v>18.181818181818187</v>
      </c>
      <c r="AE47" s="671">
        <f t="shared" si="6"/>
        <v>-26.666666666666671</v>
      </c>
      <c r="AF47" s="671">
        <f t="shared" si="7"/>
        <v>25</v>
      </c>
      <c r="AG47" s="671">
        <f t="shared" si="8"/>
        <v>60.000000000000007</v>
      </c>
      <c r="AH47" s="671" t="str">
        <f t="shared" si="9"/>
        <v>n/a</v>
      </c>
      <c r="AI47" s="671" t="str">
        <f t="shared" si="10"/>
        <v>n/a</v>
      </c>
      <c r="AJ47" s="671" t="str">
        <f t="shared" si="11"/>
        <v>n/a</v>
      </c>
      <c r="AK47" s="671" t="str">
        <f t="shared" si="12"/>
        <v>n/a</v>
      </c>
      <c r="AL47" s="671" t="str">
        <f t="shared" si="13"/>
        <v>n/a</v>
      </c>
      <c r="AM47" s="671" t="str">
        <f t="shared" si="14"/>
        <v>n/a</v>
      </c>
      <c r="AN47" s="671" t="str">
        <f t="shared" si="15"/>
        <v>n/a</v>
      </c>
      <c r="AO47" s="671" t="str">
        <f t="shared" si="16"/>
        <v>n/a</v>
      </c>
      <c r="AP47" s="671" t="str">
        <f t="shared" si="17"/>
        <v>n/a</v>
      </c>
      <c r="AQ47" s="671" t="str">
        <f t="shared" si="18"/>
        <v>n/a</v>
      </c>
      <c r="AR47" s="671" t="str">
        <f t="shared" si="19"/>
        <v>n/a</v>
      </c>
      <c r="AS47" s="672">
        <f t="shared" si="20"/>
        <v>13.828190804293744</v>
      </c>
      <c r="AT47" s="673">
        <f t="shared" si="21"/>
        <v>24.124251409729762</v>
      </c>
    </row>
    <row r="48" spans="1:46" ht="11.25" customHeight="1" x14ac:dyDescent="0.2">
      <c r="A48" s="500" t="s">
        <v>922</v>
      </c>
      <c r="B48" s="652" t="s">
        <v>923</v>
      </c>
      <c r="C48" s="497">
        <v>5.28</v>
      </c>
      <c r="D48" s="497">
        <v>4.5999999999999996</v>
      </c>
      <c r="E48" s="498">
        <v>4</v>
      </c>
      <c r="F48" s="498">
        <v>3.16</v>
      </c>
      <c r="G48" s="498">
        <v>2.44</v>
      </c>
      <c r="H48" s="498">
        <v>1.88</v>
      </c>
      <c r="I48" s="499"/>
      <c r="J48" s="498">
        <v>1.44</v>
      </c>
      <c r="K48" s="496">
        <v>0.56000000000000005</v>
      </c>
      <c r="L48" s="499"/>
      <c r="M48" s="503">
        <v>0</v>
      </c>
      <c r="N48" s="654">
        <v>0</v>
      </c>
      <c r="O48" s="654">
        <v>0</v>
      </c>
      <c r="P48" s="654">
        <v>0</v>
      </c>
      <c r="Q48" s="654">
        <v>0</v>
      </c>
      <c r="R48" s="654">
        <v>0</v>
      </c>
      <c r="S48" s="654">
        <v>0</v>
      </c>
      <c r="T48" s="654">
        <v>0</v>
      </c>
      <c r="U48" s="654">
        <v>0</v>
      </c>
      <c r="V48" s="654">
        <v>0</v>
      </c>
      <c r="W48" s="654">
        <v>0</v>
      </c>
      <c r="X48" s="654">
        <v>0</v>
      </c>
      <c r="Y48" s="655">
        <f t="shared" si="0"/>
        <v>23.36</v>
      </c>
      <c r="Z48" s="1026">
        <f t="shared" si="1"/>
        <v>14.782608695652177</v>
      </c>
      <c r="AA48" s="671">
        <f t="shared" si="2"/>
        <v>14.999999999999991</v>
      </c>
      <c r="AB48" s="671">
        <f t="shared" si="3"/>
        <v>26.582278481012644</v>
      </c>
      <c r="AC48" s="671">
        <f t="shared" si="4"/>
        <v>29.508196721311485</v>
      </c>
      <c r="AD48" s="671">
        <f t="shared" si="5"/>
        <v>29.787234042553191</v>
      </c>
      <c r="AE48" s="671">
        <f t="shared" si="6"/>
        <v>30.555555555555557</v>
      </c>
      <c r="AF48" s="671">
        <f t="shared" si="7"/>
        <v>157.14285714285711</v>
      </c>
      <c r="AG48" s="671" t="str">
        <f t="shared" si="8"/>
        <v>n/a</v>
      </c>
      <c r="AH48" s="671" t="str">
        <f t="shared" si="9"/>
        <v>n/a</v>
      </c>
      <c r="AI48" s="671" t="str">
        <f t="shared" si="10"/>
        <v>n/a</v>
      </c>
      <c r="AJ48" s="671" t="str">
        <f t="shared" si="11"/>
        <v>n/a</v>
      </c>
      <c r="AK48" s="671" t="str">
        <f t="shared" si="12"/>
        <v>n/a</v>
      </c>
      <c r="AL48" s="671" t="str">
        <f t="shared" si="13"/>
        <v>n/a</v>
      </c>
      <c r="AM48" s="671" t="str">
        <f t="shared" si="14"/>
        <v>n/a</v>
      </c>
      <c r="AN48" s="671" t="str">
        <f t="shared" si="15"/>
        <v>n/a</v>
      </c>
      <c r="AO48" s="671" t="str">
        <f t="shared" si="16"/>
        <v>n/a</v>
      </c>
      <c r="AP48" s="671" t="str">
        <f t="shared" si="17"/>
        <v>n/a</v>
      </c>
      <c r="AQ48" s="671" t="str">
        <f t="shared" si="18"/>
        <v>n/a</v>
      </c>
      <c r="AR48" s="671" t="str">
        <f t="shared" si="19"/>
        <v>n/a</v>
      </c>
      <c r="AS48" s="672">
        <f t="shared" si="20"/>
        <v>43.336961519848884</v>
      </c>
      <c r="AT48" s="673">
        <f t="shared" si="21"/>
        <v>50.644232848139353</v>
      </c>
    </row>
    <row r="49" spans="1:46" ht="11.25" customHeight="1" x14ac:dyDescent="0.2">
      <c r="A49" s="480" t="s">
        <v>436</v>
      </c>
      <c r="B49" s="916" t="s">
        <v>437</v>
      </c>
      <c r="C49" s="497">
        <v>8.7499999999999994E-2</v>
      </c>
      <c r="D49" s="523">
        <v>0.08</v>
      </c>
      <c r="E49" s="487">
        <v>7.8E-2</v>
      </c>
      <c r="F49" s="487">
        <v>7.2999999999999995E-2</v>
      </c>
      <c r="G49" s="487">
        <v>6.6000000000000003E-2</v>
      </c>
      <c r="H49" s="487">
        <v>5.1999999999999998E-2</v>
      </c>
      <c r="I49" s="488"/>
      <c r="J49" s="487">
        <v>4.8000000000000001E-2</v>
      </c>
      <c r="K49" s="485">
        <v>4.2000000000000003E-2</v>
      </c>
      <c r="L49" s="488"/>
      <c r="M49" s="491">
        <v>3.3000000000000002E-2</v>
      </c>
      <c r="N49" s="493">
        <v>0.03</v>
      </c>
      <c r="O49" s="493">
        <v>2.8750000000000001E-2</v>
      </c>
      <c r="P49" s="493">
        <v>2.5999999999999999E-2</v>
      </c>
      <c r="Q49" s="493">
        <v>2.4500000000000001E-2</v>
      </c>
      <c r="R49" s="492">
        <v>0.02</v>
      </c>
      <c r="S49" s="492">
        <v>0.02</v>
      </c>
      <c r="T49" s="492">
        <v>0.02</v>
      </c>
      <c r="U49" s="493">
        <v>0.02</v>
      </c>
      <c r="V49" s="492">
        <v>1.7999999999999999E-2</v>
      </c>
      <c r="W49" s="493">
        <v>5.0000000000000001E-3</v>
      </c>
      <c r="X49" s="492">
        <v>0</v>
      </c>
      <c r="Y49" s="655">
        <f t="shared" si="0"/>
        <v>0.77175000000000016</v>
      </c>
      <c r="Z49" s="1026">
        <f t="shared" si="1"/>
        <v>9.375</v>
      </c>
      <c r="AA49" s="671">
        <f t="shared" si="2"/>
        <v>2.5641025641025772</v>
      </c>
      <c r="AB49" s="671">
        <f t="shared" si="3"/>
        <v>6.8493150684931559</v>
      </c>
      <c r="AC49" s="671">
        <f t="shared" si="4"/>
        <v>10.606060606060597</v>
      </c>
      <c r="AD49" s="671">
        <f t="shared" si="5"/>
        <v>26.923076923076938</v>
      </c>
      <c r="AE49" s="671">
        <f t="shared" si="6"/>
        <v>8.333333333333325</v>
      </c>
      <c r="AF49" s="671">
        <f t="shared" si="7"/>
        <v>14.285714285714279</v>
      </c>
      <c r="AG49" s="671">
        <f t="shared" si="8"/>
        <v>27.27272727272727</v>
      </c>
      <c r="AH49" s="671">
        <f t="shared" si="9"/>
        <v>10.000000000000009</v>
      </c>
      <c r="AI49" s="671">
        <f t="shared" si="10"/>
        <v>4.3478260869565188</v>
      </c>
      <c r="AJ49" s="671">
        <f t="shared" si="11"/>
        <v>10.576923076923084</v>
      </c>
      <c r="AK49" s="671">
        <f t="shared" si="12"/>
        <v>6.1224489795918213</v>
      </c>
      <c r="AL49" s="671">
        <f t="shared" si="13"/>
        <v>22.500000000000007</v>
      </c>
      <c r="AM49" s="671">
        <f t="shared" si="14"/>
        <v>0</v>
      </c>
      <c r="AN49" s="671">
        <f t="shared" si="15"/>
        <v>0</v>
      </c>
      <c r="AO49" s="671">
        <f t="shared" si="16"/>
        <v>0</v>
      </c>
      <c r="AP49" s="671">
        <f t="shared" si="17"/>
        <v>11.111111111111116</v>
      </c>
      <c r="AQ49" s="671">
        <f t="shared" si="18"/>
        <v>259.99999999999994</v>
      </c>
      <c r="AR49" s="671" t="str">
        <f t="shared" si="19"/>
        <v>n/a</v>
      </c>
      <c r="AS49" s="672">
        <f t="shared" si="20"/>
        <v>23.937091072671699</v>
      </c>
      <c r="AT49" s="673">
        <f t="shared" si="21"/>
        <v>59.498044866120956</v>
      </c>
    </row>
    <row r="50" spans="1:46" ht="11.25" customHeight="1" x14ac:dyDescent="0.2">
      <c r="A50" s="659" t="s">
        <v>418</v>
      </c>
      <c r="B50" s="507" t="s">
        <v>419</v>
      </c>
      <c r="C50" s="497">
        <v>3.53</v>
      </c>
      <c r="D50" s="510">
        <v>3.2399999999999998</v>
      </c>
      <c r="E50" s="498">
        <v>2.92</v>
      </c>
      <c r="F50" s="498">
        <v>2.59</v>
      </c>
      <c r="G50" s="498">
        <v>2.2599999999999998</v>
      </c>
      <c r="H50" s="498">
        <v>2.0099999999999998</v>
      </c>
      <c r="I50" s="499"/>
      <c r="J50" s="498">
        <v>1.43</v>
      </c>
      <c r="K50" s="496">
        <v>0.87</v>
      </c>
      <c r="L50" s="499"/>
      <c r="M50" s="657">
        <v>0.71</v>
      </c>
      <c r="N50" s="654">
        <v>0.68</v>
      </c>
      <c r="O50" s="658">
        <v>0.66</v>
      </c>
      <c r="P50" s="658">
        <v>0.56000000000000005</v>
      </c>
      <c r="Q50" s="654">
        <v>0.44</v>
      </c>
      <c r="R50" s="658">
        <v>0.11</v>
      </c>
      <c r="S50" s="654">
        <v>0</v>
      </c>
      <c r="T50" s="654">
        <v>0</v>
      </c>
      <c r="U50" s="654">
        <v>0</v>
      </c>
      <c r="V50" s="654">
        <v>0</v>
      </c>
      <c r="W50" s="654">
        <v>0</v>
      </c>
      <c r="X50" s="654">
        <v>0</v>
      </c>
      <c r="Y50" s="655">
        <f t="shared" si="0"/>
        <v>22.009999999999998</v>
      </c>
      <c r="Z50" s="1026">
        <f t="shared" si="1"/>
        <v>8.9506172839506135</v>
      </c>
      <c r="AA50" s="671">
        <f t="shared" si="2"/>
        <v>10.95890410958904</v>
      </c>
      <c r="AB50" s="671">
        <f t="shared" si="3"/>
        <v>12.741312741312738</v>
      </c>
      <c r="AC50" s="671">
        <f t="shared" si="4"/>
        <v>14.601769911504437</v>
      </c>
      <c r="AD50" s="671">
        <f t="shared" si="5"/>
        <v>12.437810945273631</v>
      </c>
      <c r="AE50" s="671">
        <f t="shared" si="6"/>
        <v>40.559440559440539</v>
      </c>
      <c r="AF50" s="671">
        <f t="shared" si="7"/>
        <v>64.367816091954012</v>
      </c>
      <c r="AG50" s="671">
        <f t="shared" si="8"/>
        <v>22.535211267605646</v>
      </c>
      <c r="AH50" s="671">
        <f t="shared" si="9"/>
        <v>4.4117647058823373</v>
      </c>
      <c r="AI50" s="671">
        <f t="shared" si="10"/>
        <v>3.0303030303030276</v>
      </c>
      <c r="AJ50" s="671">
        <f t="shared" si="11"/>
        <v>17.857142857142861</v>
      </c>
      <c r="AK50" s="671">
        <f t="shared" si="12"/>
        <v>27.272727272727295</v>
      </c>
      <c r="AL50" s="671">
        <f t="shared" si="13"/>
        <v>300</v>
      </c>
      <c r="AM50" s="671" t="str">
        <f t="shared" si="14"/>
        <v>n/a</v>
      </c>
      <c r="AN50" s="671" t="str">
        <f t="shared" si="15"/>
        <v>n/a</v>
      </c>
      <c r="AO50" s="671" t="str">
        <f t="shared" si="16"/>
        <v>n/a</v>
      </c>
      <c r="AP50" s="671" t="str">
        <f t="shared" si="17"/>
        <v>n/a</v>
      </c>
      <c r="AQ50" s="671" t="str">
        <f t="shared" si="18"/>
        <v>n/a</v>
      </c>
      <c r="AR50" s="671" t="str">
        <f t="shared" si="19"/>
        <v>n/a</v>
      </c>
      <c r="AS50" s="672">
        <f t="shared" si="20"/>
        <v>41.517293905898931</v>
      </c>
      <c r="AT50" s="673">
        <f t="shared" si="21"/>
        <v>79.430259932109607</v>
      </c>
    </row>
    <row r="51" spans="1:46" ht="11.25" customHeight="1" x14ac:dyDescent="0.2">
      <c r="A51" s="501" t="s">
        <v>918</v>
      </c>
      <c r="B51" s="652" t="s">
        <v>919</v>
      </c>
      <c r="C51" s="497">
        <v>0.88</v>
      </c>
      <c r="D51" s="657">
        <v>0.8</v>
      </c>
      <c r="E51" s="498">
        <v>0.72</v>
      </c>
      <c r="F51" s="498">
        <v>0.6</v>
      </c>
      <c r="G51" s="498">
        <v>0.48</v>
      </c>
      <c r="H51" s="498">
        <v>0.32</v>
      </c>
      <c r="I51" s="499"/>
      <c r="J51" s="502">
        <v>0</v>
      </c>
      <c r="K51" s="656">
        <v>0</v>
      </c>
      <c r="L51" s="499"/>
      <c r="M51" s="503">
        <v>0</v>
      </c>
      <c r="N51" s="654">
        <v>0</v>
      </c>
      <c r="O51" s="654">
        <v>0</v>
      </c>
      <c r="P51" s="654">
        <v>0</v>
      </c>
      <c r="Q51" s="654">
        <v>0</v>
      </c>
      <c r="R51" s="654">
        <v>0</v>
      </c>
      <c r="S51" s="654">
        <v>0</v>
      </c>
      <c r="T51" s="654">
        <v>0</v>
      </c>
      <c r="U51" s="654">
        <v>0</v>
      </c>
      <c r="V51" s="654">
        <v>0</v>
      </c>
      <c r="W51" s="654">
        <v>0</v>
      </c>
      <c r="X51" s="654">
        <v>0</v>
      </c>
      <c r="Y51" s="655">
        <f t="shared" si="0"/>
        <v>3.8000000000000003</v>
      </c>
      <c r="Z51" s="1026">
        <f t="shared" si="1"/>
        <v>9.9999999999999858</v>
      </c>
      <c r="AA51" s="671">
        <f t="shared" si="2"/>
        <v>11.111111111111116</v>
      </c>
      <c r="AB51" s="671">
        <f t="shared" si="3"/>
        <v>19.999999999999996</v>
      </c>
      <c r="AC51" s="671">
        <f t="shared" si="4"/>
        <v>25</v>
      </c>
      <c r="AD51" s="671">
        <f t="shared" si="5"/>
        <v>50</v>
      </c>
      <c r="AE51" s="671" t="str">
        <f t="shared" si="6"/>
        <v>n/a</v>
      </c>
      <c r="AF51" s="671" t="str">
        <f t="shared" si="7"/>
        <v>n/a</v>
      </c>
      <c r="AG51" s="671" t="str">
        <f t="shared" si="8"/>
        <v>n/a</v>
      </c>
      <c r="AH51" s="671" t="str">
        <f t="shared" si="9"/>
        <v>n/a</v>
      </c>
      <c r="AI51" s="671" t="str">
        <f t="shared" si="10"/>
        <v>n/a</v>
      </c>
      <c r="AJ51" s="671" t="str">
        <f t="shared" si="11"/>
        <v>n/a</v>
      </c>
      <c r="AK51" s="671" t="str">
        <f t="shared" si="12"/>
        <v>n/a</v>
      </c>
      <c r="AL51" s="671" t="str">
        <f t="shared" si="13"/>
        <v>n/a</v>
      </c>
      <c r="AM51" s="671" t="str">
        <f t="shared" si="14"/>
        <v>n/a</v>
      </c>
      <c r="AN51" s="671" t="str">
        <f t="shared" si="15"/>
        <v>n/a</v>
      </c>
      <c r="AO51" s="671" t="str">
        <f t="shared" si="16"/>
        <v>n/a</v>
      </c>
      <c r="AP51" s="671" t="str">
        <f t="shared" si="17"/>
        <v>n/a</v>
      </c>
      <c r="AQ51" s="671" t="str">
        <f t="shared" si="18"/>
        <v>n/a</v>
      </c>
      <c r="AR51" s="671" t="str">
        <f t="shared" si="19"/>
        <v>n/a</v>
      </c>
      <c r="AS51" s="672">
        <f t="shared" si="20"/>
        <v>23.222222222222221</v>
      </c>
      <c r="AT51" s="673">
        <f t="shared" si="21"/>
        <v>16.218035989540308</v>
      </c>
    </row>
    <row r="52" spans="1:46" ht="11.25" customHeight="1" x14ac:dyDescent="0.2">
      <c r="A52" s="484" t="s">
        <v>916</v>
      </c>
      <c r="B52" s="652" t="s">
        <v>917</v>
      </c>
      <c r="C52" s="497">
        <v>3.01</v>
      </c>
      <c r="D52" s="657">
        <v>2.64</v>
      </c>
      <c r="E52" s="498">
        <v>2.2000000000000002</v>
      </c>
      <c r="F52" s="498">
        <v>1.81</v>
      </c>
      <c r="G52" s="498">
        <v>1.4</v>
      </c>
      <c r="H52" s="498">
        <v>1.1000000000000001</v>
      </c>
      <c r="I52" s="499"/>
      <c r="J52" s="498">
        <v>0.9</v>
      </c>
      <c r="K52" s="496">
        <v>0.35</v>
      </c>
      <c r="L52" s="499"/>
      <c r="M52" s="503">
        <v>0</v>
      </c>
      <c r="N52" s="654">
        <v>0</v>
      </c>
      <c r="O52" s="654">
        <v>0</v>
      </c>
      <c r="P52" s="654">
        <v>0</v>
      </c>
      <c r="Q52" s="654">
        <v>0</v>
      </c>
      <c r="R52" s="654">
        <v>0</v>
      </c>
      <c r="S52" s="654">
        <v>0</v>
      </c>
      <c r="T52" s="654">
        <v>0</v>
      </c>
      <c r="U52" s="654">
        <v>0</v>
      </c>
      <c r="V52" s="654">
        <v>0</v>
      </c>
      <c r="W52" s="654">
        <v>0</v>
      </c>
      <c r="X52" s="654">
        <v>0</v>
      </c>
      <c r="Y52" s="655">
        <f t="shared" si="0"/>
        <v>13.41</v>
      </c>
      <c r="Z52" s="1026">
        <f t="shared" si="1"/>
        <v>14.015151515151491</v>
      </c>
      <c r="AA52" s="671">
        <f t="shared" si="2"/>
        <v>19.999999999999996</v>
      </c>
      <c r="AB52" s="671">
        <f t="shared" si="3"/>
        <v>21.546961325966851</v>
      </c>
      <c r="AC52" s="671">
        <f t="shared" si="4"/>
        <v>29.285714285714292</v>
      </c>
      <c r="AD52" s="671">
        <f t="shared" si="5"/>
        <v>27.272727272727249</v>
      </c>
      <c r="AE52" s="671">
        <f t="shared" si="6"/>
        <v>22.222222222222232</v>
      </c>
      <c r="AF52" s="671">
        <f t="shared" si="7"/>
        <v>157.14285714285717</v>
      </c>
      <c r="AG52" s="671" t="str">
        <f t="shared" si="8"/>
        <v>n/a</v>
      </c>
      <c r="AH52" s="671" t="str">
        <f t="shared" si="9"/>
        <v>n/a</v>
      </c>
      <c r="AI52" s="671" t="str">
        <f t="shared" si="10"/>
        <v>n/a</v>
      </c>
      <c r="AJ52" s="671" t="str">
        <f t="shared" si="11"/>
        <v>n/a</v>
      </c>
      <c r="AK52" s="671" t="str">
        <f t="shared" si="12"/>
        <v>n/a</v>
      </c>
      <c r="AL52" s="671" t="str">
        <f t="shared" si="13"/>
        <v>n/a</v>
      </c>
      <c r="AM52" s="671" t="str">
        <f t="shared" si="14"/>
        <v>n/a</v>
      </c>
      <c r="AN52" s="671" t="str">
        <f t="shared" si="15"/>
        <v>n/a</v>
      </c>
      <c r="AO52" s="671" t="str">
        <f t="shared" si="16"/>
        <v>n/a</v>
      </c>
      <c r="AP52" s="671" t="str">
        <f t="shared" si="17"/>
        <v>n/a</v>
      </c>
      <c r="AQ52" s="671" t="str">
        <f t="shared" si="18"/>
        <v>n/a</v>
      </c>
      <c r="AR52" s="671" t="str">
        <f t="shared" si="19"/>
        <v>n/a</v>
      </c>
      <c r="AS52" s="672">
        <f t="shared" si="20"/>
        <v>41.640804823519893</v>
      </c>
      <c r="AT52" s="673">
        <f t="shared" si="21"/>
        <v>51.17316851559567</v>
      </c>
    </row>
    <row r="53" spans="1:46" ht="11.25" customHeight="1" x14ac:dyDescent="0.2">
      <c r="A53" s="500" t="s">
        <v>1713</v>
      </c>
      <c r="B53" s="652" t="s">
        <v>1714</v>
      </c>
      <c r="C53" s="497">
        <v>0.93</v>
      </c>
      <c r="D53" s="657">
        <v>0.75</v>
      </c>
      <c r="E53" s="498">
        <v>0.69</v>
      </c>
      <c r="F53" s="498">
        <v>0.62</v>
      </c>
      <c r="G53" s="498">
        <v>0.51</v>
      </c>
      <c r="H53" s="498">
        <v>0.39</v>
      </c>
      <c r="I53" s="499"/>
      <c r="J53" s="498">
        <v>0.27</v>
      </c>
      <c r="K53" s="496">
        <v>0.21</v>
      </c>
      <c r="L53" s="499"/>
      <c r="M53" s="657">
        <v>0.05</v>
      </c>
      <c r="N53" s="654">
        <v>0</v>
      </c>
      <c r="O53" s="654">
        <v>0</v>
      </c>
      <c r="P53" s="654">
        <v>0</v>
      </c>
      <c r="Q53" s="654">
        <v>0</v>
      </c>
      <c r="R53" s="654">
        <v>0</v>
      </c>
      <c r="S53" s="654">
        <v>0</v>
      </c>
      <c r="T53" s="654">
        <v>0</v>
      </c>
      <c r="U53" s="654">
        <v>0</v>
      </c>
      <c r="V53" s="654">
        <v>0</v>
      </c>
      <c r="W53" s="654">
        <v>0</v>
      </c>
      <c r="X53" s="654">
        <v>0</v>
      </c>
      <c r="Y53" s="655">
        <f t="shared" si="0"/>
        <v>4.42</v>
      </c>
      <c r="Z53" s="1026">
        <f t="shared" si="1"/>
        <v>24</v>
      </c>
      <c r="AA53" s="671">
        <f t="shared" si="2"/>
        <v>8.6956521739130608</v>
      </c>
      <c r="AB53" s="671">
        <f t="shared" si="3"/>
        <v>11.290322580645151</v>
      </c>
      <c r="AC53" s="671">
        <f t="shared" si="4"/>
        <v>21.568627450980383</v>
      </c>
      <c r="AD53" s="671">
        <f t="shared" si="5"/>
        <v>30.76923076923077</v>
      </c>
      <c r="AE53" s="671">
        <f t="shared" si="6"/>
        <v>44.444444444444443</v>
      </c>
      <c r="AF53" s="671">
        <f t="shared" si="7"/>
        <v>28.57142857142858</v>
      </c>
      <c r="AG53" s="671">
        <f t="shared" si="8"/>
        <v>319.99999999999994</v>
      </c>
      <c r="AH53" s="671" t="str">
        <f t="shared" si="9"/>
        <v>n/a</v>
      </c>
      <c r="AI53" s="671" t="str">
        <f t="shared" si="10"/>
        <v>n/a</v>
      </c>
      <c r="AJ53" s="671" t="str">
        <f t="shared" si="11"/>
        <v>n/a</v>
      </c>
      <c r="AK53" s="671" t="str">
        <f t="shared" si="12"/>
        <v>n/a</v>
      </c>
      <c r="AL53" s="671" t="str">
        <f t="shared" si="13"/>
        <v>n/a</v>
      </c>
      <c r="AM53" s="671" t="str">
        <f t="shared" si="14"/>
        <v>n/a</v>
      </c>
      <c r="AN53" s="671" t="str">
        <f t="shared" si="15"/>
        <v>n/a</v>
      </c>
      <c r="AO53" s="671" t="str">
        <f t="shared" si="16"/>
        <v>n/a</v>
      </c>
      <c r="AP53" s="671" t="str">
        <f t="shared" si="17"/>
        <v>n/a</v>
      </c>
      <c r="AQ53" s="671" t="str">
        <f t="shared" si="18"/>
        <v>n/a</v>
      </c>
      <c r="AR53" s="671" t="str">
        <f t="shared" si="19"/>
        <v>n/a</v>
      </c>
      <c r="AS53" s="672">
        <f t="shared" si="20"/>
        <v>61.167463248830288</v>
      </c>
      <c r="AT53" s="673">
        <f t="shared" si="21"/>
        <v>105.18759004285464</v>
      </c>
    </row>
    <row r="54" spans="1:46" ht="11.25" customHeight="1" x14ac:dyDescent="0.2">
      <c r="A54" s="480" t="s">
        <v>430</v>
      </c>
      <c r="B54" s="916" t="s">
        <v>431</v>
      </c>
      <c r="C54" s="497">
        <v>0.66</v>
      </c>
      <c r="D54" s="491">
        <v>0.64</v>
      </c>
      <c r="E54" s="498">
        <v>0.62</v>
      </c>
      <c r="F54" s="498">
        <v>0.56000000000000005</v>
      </c>
      <c r="G54" s="498">
        <v>0.44</v>
      </c>
      <c r="H54" s="498">
        <v>0.42666666666666669</v>
      </c>
      <c r="I54" s="499"/>
      <c r="J54" s="498">
        <v>0.4</v>
      </c>
      <c r="K54" s="496">
        <v>0.29333333333333333</v>
      </c>
      <c r="L54" s="499"/>
      <c r="M54" s="657">
        <v>0.23833333333333331</v>
      </c>
      <c r="N54" s="658">
        <v>0.23166666666666666</v>
      </c>
      <c r="O54" s="658">
        <v>0.21666666666666667</v>
      </c>
      <c r="P54" s="658">
        <v>0.14666666666666667</v>
      </c>
      <c r="Q54" s="658">
        <v>0.11833333333333333</v>
      </c>
      <c r="R54" s="658">
        <v>0.11</v>
      </c>
      <c r="S54" s="658">
        <v>0.10333333333333333</v>
      </c>
      <c r="T54" s="658">
        <v>9.6666666666666665E-2</v>
      </c>
      <c r="U54" s="654">
        <v>8.666666666666667E-2</v>
      </c>
      <c r="V54" s="658">
        <v>8.666666666666667E-2</v>
      </c>
      <c r="W54" s="658">
        <v>0.08</v>
      </c>
      <c r="X54" s="658">
        <v>6.6666666666666666E-2</v>
      </c>
      <c r="Y54" s="655">
        <f t="shared" si="0"/>
        <v>5.621666666666667</v>
      </c>
      <c r="Z54" s="1026">
        <f t="shared" si="1"/>
        <v>3.125</v>
      </c>
      <c r="AA54" s="671">
        <f t="shared" si="2"/>
        <v>3.2258064516129004</v>
      </c>
      <c r="AB54" s="671">
        <f t="shared" si="3"/>
        <v>10.714285714285698</v>
      </c>
      <c r="AC54" s="671">
        <f t="shared" si="4"/>
        <v>27.272727272727295</v>
      </c>
      <c r="AD54" s="671">
        <f t="shared" si="5"/>
        <v>3.125</v>
      </c>
      <c r="AE54" s="671">
        <f t="shared" si="6"/>
        <v>6.6666666666666652</v>
      </c>
      <c r="AF54" s="671">
        <f t="shared" si="7"/>
        <v>36.363636363636374</v>
      </c>
      <c r="AG54" s="671">
        <f t="shared" si="8"/>
        <v>23.076923076923084</v>
      </c>
      <c r="AH54" s="671">
        <f t="shared" si="9"/>
        <v>2.877697841726623</v>
      </c>
      <c r="AI54" s="671">
        <f t="shared" si="10"/>
        <v>6.9230769230769207</v>
      </c>
      <c r="AJ54" s="671">
        <f t="shared" si="11"/>
        <v>47.727272727272727</v>
      </c>
      <c r="AK54" s="671">
        <f t="shared" si="12"/>
        <v>23.943661971830998</v>
      </c>
      <c r="AL54" s="671">
        <f t="shared" si="13"/>
        <v>7.575757575757569</v>
      </c>
      <c r="AM54" s="671">
        <f t="shared" si="14"/>
        <v>6.4516129032258007</v>
      </c>
      <c r="AN54" s="671">
        <f t="shared" si="15"/>
        <v>6.8965517241379226</v>
      </c>
      <c r="AO54" s="671">
        <f t="shared" si="16"/>
        <v>11.538461538461542</v>
      </c>
      <c r="AP54" s="671">
        <f t="shared" si="17"/>
        <v>0</v>
      </c>
      <c r="AQ54" s="671">
        <f t="shared" si="18"/>
        <v>8.333333333333325</v>
      </c>
      <c r="AR54" s="671">
        <f t="shared" si="19"/>
        <v>19.999999999999996</v>
      </c>
      <c r="AS54" s="672">
        <f t="shared" si="20"/>
        <v>13.465130109719761</v>
      </c>
      <c r="AT54" s="673">
        <f t="shared" si="21"/>
        <v>12.908895939856952</v>
      </c>
    </row>
    <row r="55" spans="1:46" ht="11.25" customHeight="1" x14ac:dyDescent="0.2">
      <c r="A55" s="501" t="s">
        <v>930</v>
      </c>
      <c r="B55" s="652" t="s">
        <v>931</v>
      </c>
      <c r="C55" s="497">
        <v>4.0750000000000002</v>
      </c>
      <c r="D55" s="655">
        <v>3.8062</v>
      </c>
      <c r="E55" s="498">
        <v>3.3070000000000004</v>
      </c>
      <c r="F55" s="498">
        <v>2.835</v>
      </c>
      <c r="G55" s="498">
        <v>2.4125000000000001</v>
      </c>
      <c r="H55" s="498">
        <v>2.0175000000000001</v>
      </c>
      <c r="I55" s="499"/>
      <c r="J55" s="498">
        <v>1.605</v>
      </c>
      <c r="K55" s="496">
        <v>0.59499999999999997</v>
      </c>
      <c r="L55" s="499"/>
      <c r="M55" s="503">
        <v>0</v>
      </c>
      <c r="N55" s="654">
        <v>0</v>
      </c>
      <c r="O55" s="654">
        <v>0</v>
      </c>
      <c r="P55" s="654">
        <v>0</v>
      </c>
      <c r="Q55" s="654">
        <v>0</v>
      </c>
      <c r="R55" s="654">
        <v>0</v>
      </c>
      <c r="S55" s="654">
        <v>0</v>
      </c>
      <c r="T55" s="654">
        <v>0</v>
      </c>
      <c r="U55" s="654">
        <v>0</v>
      </c>
      <c r="V55" s="654">
        <v>0</v>
      </c>
      <c r="W55" s="654">
        <v>0</v>
      </c>
      <c r="X55" s="654">
        <v>0</v>
      </c>
      <c r="Y55" s="655">
        <f t="shared" si="0"/>
        <v>20.653200000000002</v>
      </c>
      <c r="Z55" s="1026">
        <f t="shared" si="1"/>
        <v>7.0621617361147582</v>
      </c>
      <c r="AA55" s="671">
        <f t="shared" si="2"/>
        <v>15.095252494708177</v>
      </c>
      <c r="AB55" s="671">
        <f t="shared" si="3"/>
        <v>16.649029982363327</v>
      </c>
      <c r="AC55" s="671">
        <f t="shared" si="4"/>
        <v>17.512953367875639</v>
      </c>
      <c r="AD55" s="671">
        <f t="shared" si="5"/>
        <v>19.578686493184637</v>
      </c>
      <c r="AE55" s="671">
        <f t="shared" si="6"/>
        <v>25.700934579439249</v>
      </c>
      <c r="AF55" s="671">
        <f t="shared" si="7"/>
        <v>169.74789915966389</v>
      </c>
      <c r="AG55" s="671" t="str">
        <f t="shared" si="8"/>
        <v>n/a</v>
      </c>
      <c r="AH55" s="671" t="str">
        <f t="shared" si="9"/>
        <v>n/a</v>
      </c>
      <c r="AI55" s="671" t="str">
        <f t="shared" si="10"/>
        <v>n/a</v>
      </c>
      <c r="AJ55" s="671" t="str">
        <f t="shared" si="11"/>
        <v>n/a</v>
      </c>
      <c r="AK55" s="671" t="str">
        <f t="shared" si="12"/>
        <v>n/a</v>
      </c>
      <c r="AL55" s="671" t="str">
        <f t="shared" si="13"/>
        <v>n/a</v>
      </c>
      <c r="AM55" s="671" t="str">
        <f t="shared" si="14"/>
        <v>n/a</v>
      </c>
      <c r="AN55" s="671" t="str">
        <f t="shared" si="15"/>
        <v>n/a</v>
      </c>
      <c r="AO55" s="671" t="str">
        <f t="shared" si="16"/>
        <v>n/a</v>
      </c>
      <c r="AP55" s="671" t="str">
        <f t="shared" si="17"/>
        <v>n/a</v>
      </c>
      <c r="AQ55" s="671" t="str">
        <f t="shared" si="18"/>
        <v>n/a</v>
      </c>
      <c r="AR55" s="671" t="str">
        <f t="shared" si="19"/>
        <v>n/a</v>
      </c>
      <c r="AS55" s="672">
        <f t="shared" si="20"/>
        <v>38.763845401907098</v>
      </c>
      <c r="AT55" s="673">
        <f t="shared" si="21"/>
        <v>58.024990034551529</v>
      </c>
    </row>
    <row r="56" spans="1:46" ht="11.25" customHeight="1" x14ac:dyDescent="0.2">
      <c r="A56" s="500" t="s">
        <v>932</v>
      </c>
      <c r="B56" s="652" t="s">
        <v>933</v>
      </c>
      <c r="C56" s="497">
        <v>3</v>
      </c>
      <c r="D56" s="655">
        <v>2.7</v>
      </c>
      <c r="E56" s="498">
        <v>2.6</v>
      </c>
      <c r="F56" s="498">
        <v>2.5</v>
      </c>
      <c r="G56" s="498">
        <v>1.75</v>
      </c>
      <c r="H56" s="498">
        <v>1.5</v>
      </c>
      <c r="I56" s="499"/>
      <c r="J56" s="498">
        <v>1.1499999999999999</v>
      </c>
      <c r="K56" s="496">
        <v>1</v>
      </c>
      <c r="L56" s="499"/>
      <c r="M56" s="503">
        <v>0</v>
      </c>
      <c r="N56" s="654">
        <v>0</v>
      </c>
      <c r="O56" s="654">
        <v>0</v>
      </c>
      <c r="P56" s="654">
        <v>0</v>
      </c>
      <c r="Q56" s="654">
        <v>0</v>
      </c>
      <c r="R56" s="654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5">
        <f t="shared" si="0"/>
        <v>16.200000000000003</v>
      </c>
      <c r="Z56" s="1026">
        <f t="shared" si="1"/>
        <v>11.111111111111093</v>
      </c>
      <c r="AA56" s="671">
        <f t="shared" si="2"/>
        <v>3.8461538461538547</v>
      </c>
      <c r="AB56" s="671">
        <f t="shared" si="3"/>
        <v>4.0000000000000036</v>
      </c>
      <c r="AC56" s="671">
        <f t="shared" si="4"/>
        <v>42.857142857142861</v>
      </c>
      <c r="AD56" s="671">
        <f t="shared" si="5"/>
        <v>16.666666666666675</v>
      </c>
      <c r="AE56" s="671">
        <f t="shared" si="6"/>
        <v>30.434782608695656</v>
      </c>
      <c r="AF56" s="671">
        <f t="shared" si="7"/>
        <v>14.999999999999991</v>
      </c>
      <c r="AG56" s="671" t="str">
        <f t="shared" si="8"/>
        <v>n/a</v>
      </c>
      <c r="AH56" s="671" t="str">
        <f t="shared" si="9"/>
        <v>n/a</v>
      </c>
      <c r="AI56" s="671" t="str">
        <f t="shared" si="10"/>
        <v>n/a</v>
      </c>
      <c r="AJ56" s="671" t="str">
        <f t="shared" si="11"/>
        <v>n/a</v>
      </c>
      <c r="AK56" s="671" t="str">
        <f t="shared" si="12"/>
        <v>n/a</v>
      </c>
      <c r="AL56" s="671" t="str">
        <f t="shared" si="13"/>
        <v>n/a</v>
      </c>
      <c r="AM56" s="671" t="str">
        <f t="shared" si="14"/>
        <v>n/a</v>
      </c>
      <c r="AN56" s="671" t="str">
        <f t="shared" si="15"/>
        <v>n/a</v>
      </c>
      <c r="AO56" s="671" t="str">
        <f t="shared" si="16"/>
        <v>n/a</v>
      </c>
      <c r="AP56" s="671" t="str">
        <f t="shared" si="17"/>
        <v>n/a</v>
      </c>
      <c r="AQ56" s="671" t="str">
        <f t="shared" si="18"/>
        <v>n/a</v>
      </c>
      <c r="AR56" s="671" t="str">
        <f t="shared" si="19"/>
        <v>n/a</v>
      </c>
      <c r="AS56" s="672">
        <f t="shared" si="20"/>
        <v>17.702265298538588</v>
      </c>
      <c r="AT56" s="673">
        <f t="shared" si="21"/>
        <v>14.297125449583261</v>
      </c>
    </row>
    <row r="57" spans="1:46" ht="11.25" customHeight="1" x14ac:dyDescent="0.2">
      <c r="A57" s="501" t="s">
        <v>934</v>
      </c>
      <c r="B57" s="652" t="s">
        <v>935</v>
      </c>
      <c r="C57" s="497">
        <v>1.56</v>
      </c>
      <c r="D57" s="655">
        <v>1.4100000000000001</v>
      </c>
      <c r="E57" s="498">
        <v>1.29</v>
      </c>
      <c r="F57" s="498">
        <v>1.1499999999999999</v>
      </c>
      <c r="G57" s="498">
        <v>0.92500000000000004</v>
      </c>
      <c r="H57" s="498">
        <v>0.6825</v>
      </c>
      <c r="I57" s="499"/>
      <c r="J57" s="498">
        <v>0.62250000000000005</v>
      </c>
      <c r="K57" s="656">
        <v>0.6</v>
      </c>
      <c r="L57" s="499"/>
      <c r="M57" s="503">
        <v>0.6</v>
      </c>
      <c r="N57" s="654">
        <v>0.6</v>
      </c>
      <c r="O57" s="654">
        <v>0.6</v>
      </c>
      <c r="P57" s="658">
        <v>0.6</v>
      </c>
      <c r="Q57" s="658">
        <v>0.3</v>
      </c>
      <c r="R57" s="654">
        <v>0</v>
      </c>
      <c r="S57" s="654">
        <v>0</v>
      </c>
      <c r="T57" s="654">
        <v>0</v>
      </c>
      <c r="U57" s="654">
        <v>0</v>
      </c>
      <c r="V57" s="654">
        <v>0</v>
      </c>
      <c r="W57" s="654">
        <v>0</v>
      </c>
      <c r="X57" s="654">
        <v>0</v>
      </c>
      <c r="Y57" s="655">
        <f t="shared" si="0"/>
        <v>10.94</v>
      </c>
      <c r="Z57" s="1026">
        <f t="shared" si="1"/>
        <v>10.638297872340408</v>
      </c>
      <c r="AA57" s="671">
        <f t="shared" si="2"/>
        <v>9.3023255813953654</v>
      </c>
      <c r="AB57" s="671">
        <f t="shared" si="3"/>
        <v>12.173913043478279</v>
      </c>
      <c r="AC57" s="671">
        <f t="shared" si="4"/>
        <v>24.324324324324298</v>
      </c>
      <c r="AD57" s="671">
        <f t="shared" si="5"/>
        <v>35.53113553113554</v>
      </c>
      <c r="AE57" s="671">
        <f t="shared" si="6"/>
        <v>9.6385542168674565</v>
      </c>
      <c r="AF57" s="671">
        <f t="shared" si="7"/>
        <v>3.7500000000000089</v>
      </c>
      <c r="AG57" s="671">
        <f t="shared" si="8"/>
        <v>0</v>
      </c>
      <c r="AH57" s="671">
        <f t="shared" si="9"/>
        <v>0</v>
      </c>
      <c r="AI57" s="671">
        <f t="shared" si="10"/>
        <v>0</v>
      </c>
      <c r="AJ57" s="671">
        <f t="shared" si="11"/>
        <v>0</v>
      </c>
      <c r="AK57" s="671">
        <f t="shared" si="12"/>
        <v>100</v>
      </c>
      <c r="AL57" s="671" t="str">
        <f t="shared" si="13"/>
        <v>n/a</v>
      </c>
      <c r="AM57" s="671" t="str">
        <f t="shared" si="14"/>
        <v>n/a</v>
      </c>
      <c r="AN57" s="671" t="str">
        <f t="shared" si="15"/>
        <v>n/a</v>
      </c>
      <c r="AO57" s="671" t="str">
        <f t="shared" si="16"/>
        <v>n/a</v>
      </c>
      <c r="AP57" s="671" t="str">
        <f t="shared" si="17"/>
        <v>n/a</v>
      </c>
      <c r="AQ57" s="671" t="str">
        <f t="shared" si="18"/>
        <v>n/a</v>
      </c>
      <c r="AR57" s="671" t="str">
        <f t="shared" si="19"/>
        <v>n/a</v>
      </c>
      <c r="AS57" s="672">
        <f t="shared" si="20"/>
        <v>17.113212547461782</v>
      </c>
      <c r="AT57" s="673">
        <f t="shared" si="21"/>
        <v>28.275696037821771</v>
      </c>
    </row>
    <row r="58" spans="1:46" ht="11.25" customHeight="1" x14ac:dyDescent="0.2">
      <c r="A58" s="504" t="s">
        <v>395</v>
      </c>
      <c r="B58" s="916" t="s">
        <v>396</v>
      </c>
      <c r="C58" s="497">
        <v>0.76</v>
      </c>
      <c r="D58" s="486">
        <v>0.56000000000000005</v>
      </c>
      <c r="E58" s="487">
        <v>0.48</v>
      </c>
      <c r="F58" s="487">
        <v>0.38</v>
      </c>
      <c r="G58" s="487">
        <v>0.3</v>
      </c>
      <c r="H58" s="487">
        <v>0.23</v>
      </c>
      <c r="I58" s="488"/>
      <c r="J58" s="487">
        <v>0.18</v>
      </c>
      <c r="K58" s="485">
        <v>0.15</v>
      </c>
      <c r="L58" s="488"/>
      <c r="M58" s="491">
        <v>0.13500000000000001</v>
      </c>
      <c r="N58" s="493">
        <v>0.12833333333333333</v>
      </c>
      <c r="O58" s="493">
        <v>0.12333333333333334</v>
      </c>
      <c r="P58" s="493">
        <v>0.11666666666666665</v>
      </c>
      <c r="Q58" s="493">
        <v>0.11</v>
      </c>
      <c r="R58" s="492">
        <v>0.10666666666666667</v>
      </c>
      <c r="S58" s="493">
        <v>0.10333333333333333</v>
      </c>
      <c r="T58" s="493">
        <v>9.6666666666666665E-2</v>
      </c>
      <c r="U58" s="493">
        <v>0.09</v>
      </c>
      <c r="V58" s="492">
        <v>8.666666666666667E-2</v>
      </c>
      <c r="W58" s="493">
        <v>8.3333333333333329E-2</v>
      </c>
      <c r="X58" s="492">
        <v>0.08</v>
      </c>
      <c r="Y58" s="655">
        <f t="shared" si="0"/>
        <v>4.3</v>
      </c>
      <c r="Z58" s="1026">
        <f t="shared" si="1"/>
        <v>35.714285714285701</v>
      </c>
      <c r="AA58" s="671">
        <f t="shared" si="2"/>
        <v>16.666666666666675</v>
      </c>
      <c r="AB58" s="671">
        <f t="shared" si="3"/>
        <v>26.315789473684205</v>
      </c>
      <c r="AC58" s="671">
        <f t="shared" si="4"/>
        <v>26.666666666666682</v>
      </c>
      <c r="AD58" s="671">
        <f t="shared" si="5"/>
        <v>30.434782608695631</v>
      </c>
      <c r="AE58" s="671">
        <f t="shared" si="6"/>
        <v>27.777777777777789</v>
      </c>
      <c r="AF58" s="671">
        <f t="shared" si="7"/>
        <v>19.999999999999996</v>
      </c>
      <c r="AG58" s="671">
        <f t="shared" si="8"/>
        <v>11.111111111111093</v>
      </c>
      <c r="AH58" s="671">
        <f t="shared" si="9"/>
        <v>5.1948051948051965</v>
      </c>
      <c r="AI58" s="671">
        <f t="shared" si="10"/>
        <v>4.0540540540540571</v>
      </c>
      <c r="AJ58" s="671">
        <f t="shared" si="11"/>
        <v>5.7142857142857384</v>
      </c>
      <c r="AK58" s="671">
        <f t="shared" si="12"/>
        <v>6.0606060606060552</v>
      </c>
      <c r="AL58" s="671">
        <f t="shared" si="13"/>
        <v>3.125</v>
      </c>
      <c r="AM58" s="671">
        <f t="shared" si="14"/>
        <v>3.2258064516129004</v>
      </c>
      <c r="AN58" s="671">
        <f t="shared" si="15"/>
        <v>6.8965517241379226</v>
      </c>
      <c r="AO58" s="671">
        <f t="shared" si="16"/>
        <v>7.4074074074074181</v>
      </c>
      <c r="AP58" s="671">
        <f t="shared" si="17"/>
        <v>3.8461538461538325</v>
      </c>
      <c r="AQ58" s="671">
        <f t="shared" si="18"/>
        <v>4.0000000000000036</v>
      </c>
      <c r="AR58" s="671">
        <f t="shared" si="19"/>
        <v>4.1666666666666519</v>
      </c>
      <c r="AS58" s="672">
        <f t="shared" si="20"/>
        <v>13.072548270453558</v>
      </c>
      <c r="AT58" s="673">
        <f t="shared" si="21"/>
        <v>11.092744569064516</v>
      </c>
    </row>
    <row r="59" spans="1:46" ht="11.25" customHeight="1" x14ac:dyDescent="0.2">
      <c r="A59" s="519" t="s">
        <v>120</v>
      </c>
      <c r="B59" s="507" t="s">
        <v>121</v>
      </c>
      <c r="C59" s="497">
        <v>4.25</v>
      </c>
      <c r="D59" s="518">
        <v>3.7099999999999995</v>
      </c>
      <c r="E59" s="498">
        <v>3.39</v>
      </c>
      <c r="F59" s="498">
        <v>3.2</v>
      </c>
      <c r="G59" s="498">
        <v>3.02</v>
      </c>
      <c r="H59" s="498">
        <v>2.77</v>
      </c>
      <c r="I59" s="499"/>
      <c r="J59" s="498">
        <v>2.5</v>
      </c>
      <c r="K59" s="496">
        <v>2.23</v>
      </c>
      <c r="L59" s="499"/>
      <c r="M59" s="657">
        <v>1.92</v>
      </c>
      <c r="N59" s="658">
        <v>1.79</v>
      </c>
      <c r="O59" s="658">
        <v>1.7</v>
      </c>
      <c r="P59" s="658">
        <v>1.48</v>
      </c>
      <c r="Q59" s="658">
        <v>1.34</v>
      </c>
      <c r="R59" s="658">
        <v>1.25</v>
      </c>
      <c r="S59" s="658">
        <v>1.04</v>
      </c>
      <c r="T59" s="658">
        <v>0.88</v>
      </c>
      <c r="U59" s="658">
        <v>0.82</v>
      </c>
      <c r="V59" s="658">
        <v>0.78</v>
      </c>
      <c r="W59" s="658">
        <v>0.74</v>
      </c>
      <c r="X59" s="658">
        <v>0.7</v>
      </c>
      <c r="Y59" s="655">
        <f t="shared" si="0"/>
        <v>39.510000000000012</v>
      </c>
      <c r="Z59" s="1026">
        <f t="shared" si="1"/>
        <v>14.555256064690036</v>
      </c>
      <c r="AA59" s="671">
        <f t="shared" si="2"/>
        <v>9.4395280235987968</v>
      </c>
      <c r="AB59" s="671">
        <f t="shared" si="3"/>
        <v>5.9374999999999956</v>
      </c>
      <c r="AC59" s="671">
        <f t="shared" si="4"/>
        <v>5.9602649006622599</v>
      </c>
      <c r="AD59" s="671">
        <f t="shared" si="5"/>
        <v>9.0252707581227387</v>
      </c>
      <c r="AE59" s="671">
        <f t="shared" si="6"/>
        <v>10.80000000000001</v>
      </c>
      <c r="AF59" s="671">
        <f t="shared" si="7"/>
        <v>12.107623318385642</v>
      </c>
      <c r="AG59" s="671">
        <f t="shared" si="8"/>
        <v>16.145833333333325</v>
      </c>
      <c r="AH59" s="671">
        <f t="shared" si="9"/>
        <v>7.2625698324022325</v>
      </c>
      <c r="AI59" s="671">
        <f t="shared" si="10"/>
        <v>5.2941176470588269</v>
      </c>
      <c r="AJ59" s="671">
        <f t="shared" si="11"/>
        <v>14.864864864864868</v>
      </c>
      <c r="AK59" s="671">
        <f t="shared" si="12"/>
        <v>10.447761194029837</v>
      </c>
      <c r="AL59" s="671">
        <f t="shared" si="13"/>
        <v>7.2000000000000064</v>
      </c>
      <c r="AM59" s="671">
        <f t="shared" si="14"/>
        <v>20.192307692307686</v>
      </c>
      <c r="AN59" s="671">
        <f t="shared" si="15"/>
        <v>18.181818181818187</v>
      </c>
      <c r="AO59" s="671">
        <f t="shared" si="16"/>
        <v>7.3170731707317138</v>
      </c>
      <c r="AP59" s="671">
        <f t="shared" si="17"/>
        <v>5.12820512820511</v>
      </c>
      <c r="AQ59" s="671">
        <f t="shared" si="18"/>
        <v>5.4054054054054168</v>
      </c>
      <c r="AR59" s="671">
        <f t="shared" si="19"/>
        <v>5.7142857142857162</v>
      </c>
      <c r="AS59" s="672">
        <f t="shared" si="20"/>
        <v>10.05156238052118</v>
      </c>
      <c r="AT59" s="673">
        <f t="shared" si="21"/>
        <v>4.7153557895024854</v>
      </c>
    </row>
    <row r="60" spans="1:46" ht="11.25" customHeight="1" x14ac:dyDescent="0.2">
      <c r="A60" s="501" t="s">
        <v>925</v>
      </c>
      <c r="B60" s="652" t="s">
        <v>926</v>
      </c>
      <c r="C60" s="497">
        <v>0.84</v>
      </c>
      <c r="D60" s="655">
        <v>0.67</v>
      </c>
      <c r="E60" s="498">
        <v>0.56000000000000005</v>
      </c>
      <c r="F60" s="498">
        <v>0.51500000000000001</v>
      </c>
      <c r="G60" s="498">
        <v>0.42499999999999999</v>
      </c>
      <c r="H60" s="498">
        <v>0.25750000000000001</v>
      </c>
      <c r="I60" s="499"/>
      <c r="J60" s="498">
        <v>0.16500000000000001</v>
      </c>
      <c r="K60" s="656">
        <v>0.03</v>
      </c>
      <c r="L60" s="499"/>
      <c r="M60" s="503">
        <v>0.03</v>
      </c>
      <c r="N60" s="654">
        <v>0.03</v>
      </c>
      <c r="O60" s="654">
        <v>0.03</v>
      </c>
      <c r="P60" s="654">
        <v>0.03</v>
      </c>
      <c r="Q60" s="654">
        <v>0.03</v>
      </c>
      <c r="R60" s="658">
        <v>2.2499999999999999E-2</v>
      </c>
      <c r="S60" s="654">
        <v>0</v>
      </c>
      <c r="T60" s="654">
        <v>0</v>
      </c>
      <c r="U60" s="654">
        <v>0</v>
      </c>
      <c r="V60" s="654">
        <v>0</v>
      </c>
      <c r="W60" s="654">
        <v>0</v>
      </c>
      <c r="X60" s="654">
        <v>0</v>
      </c>
      <c r="Y60" s="655">
        <f t="shared" si="0"/>
        <v>3.6349999999999989</v>
      </c>
      <c r="Z60" s="1026">
        <f t="shared" si="1"/>
        <v>25.373134328358194</v>
      </c>
      <c r="AA60" s="671">
        <f t="shared" si="2"/>
        <v>19.642857142857139</v>
      </c>
      <c r="AB60" s="671">
        <f t="shared" si="3"/>
        <v>8.7378640776699221</v>
      </c>
      <c r="AC60" s="671">
        <f t="shared" si="4"/>
        <v>21.176470588235308</v>
      </c>
      <c r="AD60" s="671">
        <f t="shared" si="5"/>
        <v>65.048543689320383</v>
      </c>
      <c r="AE60" s="671">
        <f t="shared" si="6"/>
        <v>56.060606060606055</v>
      </c>
      <c r="AF60" s="671">
        <f t="shared" si="7"/>
        <v>450.00000000000011</v>
      </c>
      <c r="AG60" s="671">
        <f t="shared" si="8"/>
        <v>0</v>
      </c>
      <c r="AH60" s="671">
        <f t="shared" si="9"/>
        <v>0</v>
      </c>
      <c r="AI60" s="671">
        <f t="shared" si="10"/>
        <v>0</v>
      </c>
      <c r="AJ60" s="671">
        <f t="shared" si="11"/>
        <v>0</v>
      </c>
      <c r="AK60" s="671">
        <f t="shared" si="12"/>
        <v>0</v>
      </c>
      <c r="AL60" s="671">
        <f t="shared" si="13"/>
        <v>33.333333333333329</v>
      </c>
      <c r="AM60" s="671" t="str">
        <f t="shared" si="14"/>
        <v>n/a</v>
      </c>
      <c r="AN60" s="671" t="str">
        <f t="shared" si="15"/>
        <v>n/a</v>
      </c>
      <c r="AO60" s="671" t="str">
        <f t="shared" si="16"/>
        <v>n/a</v>
      </c>
      <c r="AP60" s="671" t="str">
        <f t="shared" si="17"/>
        <v>n/a</v>
      </c>
      <c r="AQ60" s="671" t="str">
        <f t="shared" si="18"/>
        <v>n/a</v>
      </c>
      <c r="AR60" s="671" t="str">
        <f t="shared" si="19"/>
        <v>n/a</v>
      </c>
      <c r="AS60" s="672">
        <f t="shared" si="20"/>
        <v>52.259446863106184</v>
      </c>
      <c r="AT60" s="673">
        <f t="shared" si="21"/>
        <v>121.46192799700562</v>
      </c>
    </row>
    <row r="61" spans="1:46" ht="11.25" customHeight="1" x14ac:dyDescent="0.2">
      <c r="A61" s="484" t="s">
        <v>940</v>
      </c>
      <c r="B61" s="652" t="s">
        <v>941</v>
      </c>
      <c r="C61" s="497">
        <v>2</v>
      </c>
      <c r="D61" s="655">
        <v>1.97</v>
      </c>
      <c r="E61" s="498">
        <v>1.93</v>
      </c>
      <c r="F61" s="498">
        <v>1.89</v>
      </c>
      <c r="G61" s="498">
        <v>1.85</v>
      </c>
      <c r="H61" s="498">
        <v>1.72</v>
      </c>
      <c r="I61" s="499"/>
      <c r="J61" s="498">
        <v>1.63</v>
      </c>
      <c r="K61" s="496">
        <v>1.52</v>
      </c>
      <c r="L61" s="499"/>
      <c r="M61" s="520">
        <v>1.26</v>
      </c>
      <c r="N61" s="654">
        <v>1.44</v>
      </c>
      <c r="O61" s="658">
        <v>1.68</v>
      </c>
      <c r="P61" s="658">
        <v>1.64</v>
      </c>
      <c r="Q61" s="543">
        <v>1.6</v>
      </c>
      <c r="R61" s="658">
        <v>1.6</v>
      </c>
      <c r="S61" s="658">
        <v>1.59</v>
      </c>
      <c r="T61" s="658">
        <v>1.52</v>
      </c>
      <c r="U61" s="658">
        <v>1.44</v>
      </c>
      <c r="V61" s="658">
        <v>1.4</v>
      </c>
      <c r="W61" s="658">
        <v>1.32</v>
      </c>
      <c r="X61" s="658">
        <v>1.24</v>
      </c>
      <c r="Y61" s="655">
        <f t="shared" si="0"/>
        <v>32.24</v>
      </c>
      <c r="Z61" s="1026">
        <f t="shared" si="1"/>
        <v>1.5228426395939021</v>
      </c>
      <c r="AA61" s="671">
        <f t="shared" si="2"/>
        <v>2.0725388601036343</v>
      </c>
      <c r="AB61" s="671">
        <f t="shared" si="3"/>
        <v>2.1164021164021163</v>
      </c>
      <c r="AC61" s="671">
        <f t="shared" si="4"/>
        <v>2.1621621621621623</v>
      </c>
      <c r="AD61" s="671">
        <f t="shared" si="5"/>
        <v>7.5581395348837344</v>
      </c>
      <c r="AE61" s="671">
        <f t="shared" si="6"/>
        <v>5.5214723926380493</v>
      </c>
      <c r="AF61" s="671">
        <f t="shared" si="7"/>
        <v>7.2368421052631415</v>
      </c>
      <c r="AG61" s="671">
        <f t="shared" si="8"/>
        <v>20.634920634920629</v>
      </c>
      <c r="AH61" s="671">
        <f t="shared" si="9"/>
        <v>-12.5</v>
      </c>
      <c r="AI61" s="671">
        <f t="shared" si="10"/>
        <v>-14.28571428571429</v>
      </c>
      <c r="AJ61" s="671">
        <f t="shared" si="11"/>
        <v>2.4390243902439046</v>
      </c>
      <c r="AK61" s="671">
        <f t="shared" si="12"/>
        <v>2.4999999999999911</v>
      </c>
      <c r="AL61" s="671">
        <f t="shared" si="13"/>
        <v>0</v>
      </c>
      <c r="AM61" s="671">
        <f t="shared" si="14"/>
        <v>0.62893081761006275</v>
      </c>
      <c r="AN61" s="671">
        <f t="shared" si="15"/>
        <v>4.6052631578947345</v>
      </c>
      <c r="AO61" s="671">
        <f t="shared" si="16"/>
        <v>5.555555555555558</v>
      </c>
      <c r="AP61" s="671">
        <f t="shared" si="17"/>
        <v>2.8571428571428692</v>
      </c>
      <c r="AQ61" s="671">
        <f t="shared" si="18"/>
        <v>6.0606060606060552</v>
      </c>
      <c r="AR61" s="671">
        <f t="shared" si="19"/>
        <v>6.4516129032258229</v>
      </c>
      <c r="AS61" s="672">
        <f t="shared" si="20"/>
        <v>2.7967232580280035</v>
      </c>
      <c r="AT61" s="673">
        <f t="shared" si="21"/>
        <v>7.2436070221836184</v>
      </c>
    </row>
    <row r="62" spans="1:46" ht="11.25" customHeight="1" x14ac:dyDescent="0.2">
      <c r="A62" s="501" t="s">
        <v>938</v>
      </c>
      <c r="B62" s="652" t="s">
        <v>939</v>
      </c>
      <c r="C62" s="497">
        <v>0.63</v>
      </c>
      <c r="D62" s="655">
        <v>0.56000000000000005</v>
      </c>
      <c r="E62" s="498">
        <v>0.5</v>
      </c>
      <c r="F62" s="498">
        <v>0.44</v>
      </c>
      <c r="G62" s="498">
        <v>0.4</v>
      </c>
      <c r="H62" s="502">
        <v>0.36</v>
      </c>
      <c r="I62" s="499"/>
      <c r="J62" s="498">
        <v>0.35149999999999998</v>
      </c>
      <c r="K62" s="656">
        <v>0.32600000000000001</v>
      </c>
      <c r="L62" s="544"/>
      <c r="M62" s="656">
        <v>0.32600000000000001</v>
      </c>
      <c r="N62" s="535">
        <v>0.32600000000000001</v>
      </c>
      <c r="O62" s="658">
        <v>0.30349999999999999</v>
      </c>
      <c r="P62" s="658">
        <v>0.27650000000000002</v>
      </c>
      <c r="Q62" s="658">
        <v>0.26250000000000001</v>
      </c>
      <c r="R62" s="658">
        <v>0.2525</v>
      </c>
      <c r="S62" s="658">
        <v>0.24249999999999999</v>
      </c>
      <c r="T62" s="658">
        <v>0.23250000000000001</v>
      </c>
      <c r="U62" s="658">
        <v>0.2225</v>
      </c>
      <c r="V62" s="658">
        <v>0.21249999999999999</v>
      </c>
      <c r="W62" s="654">
        <v>0.21</v>
      </c>
      <c r="X62" s="654">
        <v>0.21</v>
      </c>
      <c r="Y62" s="655">
        <f t="shared" si="0"/>
        <v>6.6445000000000007</v>
      </c>
      <c r="Z62" s="1026">
        <f t="shared" si="1"/>
        <v>12.5</v>
      </c>
      <c r="AA62" s="671">
        <f t="shared" si="2"/>
        <v>12.000000000000011</v>
      </c>
      <c r="AB62" s="671">
        <f t="shared" si="3"/>
        <v>13.636363636363647</v>
      </c>
      <c r="AC62" s="671">
        <f t="shared" si="4"/>
        <v>9.9999999999999858</v>
      </c>
      <c r="AD62" s="671">
        <f t="shared" si="5"/>
        <v>11.111111111111116</v>
      </c>
      <c r="AE62" s="671">
        <f t="shared" si="6"/>
        <v>2.4182076813655806</v>
      </c>
      <c r="AF62" s="671">
        <f t="shared" si="7"/>
        <v>7.8220858895705403</v>
      </c>
      <c r="AG62" s="671">
        <f t="shared" si="8"/>
        <v>0</v>
      </c>
      <c r="AH62" s="671">
        <f t="shared" si="9"/>
        <v>0</v>
      </c>
      <c r="AI62" s="671">
        <f t="shared" si="10"/>
        <v>7.4135090609555254</v>
      </c>
      <c r="AJ62" s="671">
        <f t="shared" si="11"/>
        <v>9.7649186256780993</v>
      </c>
      <c r="AK62" s="671">
        <f t="shared" si="12"/>
        <v>5.3333333333333455</v>
      </c>
      <c r="AL62" s="671">
        <f t="shared" si="13"/>
        <v>3.9603960396039639</v>
      </c>
      <c r="AM62" s="671">
        <f t="shared" si="14"/>
        <v>4.1237113402061931</v>
      </c>
      <c r="AN62" s="671">
        <f t="shared" si="15"/>
        <v>4.3010752688172005</v>
      </c>
      <c r="AO62" s="671">
        <f t="shared" si="16"/>
        <v>4.4943820224719211</v>
      </c>
      <c r="AP62" s="671">
        <f t="shared" si="17"/>
        <v>4.705882352941182</v>
      </c>
      <c r="AQ62" s="671">
        <f t="shared" si="18"/>
        <v>1.1904761904761862</v>
      </c>
      <c r="AR62" s="671">
        <f t="shared" si="19"/>
        <v>0</v>
      </c>
      <c r="AS62" s="672">
        <f t="shared" si="20"/>
        <v>6.0408132922576057</v>
      </c>
      <c r="AT62" s="673">
        <f t="shared" si="21"/>
        <v>4.4538503275335524</v>
      </c>
    </row>
    <row r="63" spans="1:46" ht="11.25" customHeight="1" x14ac:dyDescent="0.2">
      <c r="A63" s="480" t="s">
        <v>1585</v>
      </c>
      <c r="B63" s="916" t="s">
        <v>1586</v>
      </c>
      <c r="C63" s="497">
        <v>1.01</v>
      </c>
      <c r="D63" s="486">
        <v>0.94</v>
      </c>
      <c r="E63" s="498">
        <v>0.81</v>
      </c>
      <c r="F63" s="498">
        <v>0.71</v>
      </c>
      <c r="G63" s="498">
        <v>0.64</v>
      </c>
      <c r="H63" s="498">
        <v>0.59499999999999997</v>
      </c>
      <c r="I63" s="499"/>
      <c r="J63" s="498">
        <v>0.52500000000000002</v>
      </c>
      <c r="K63" s="496">
        <v>0.5</v>
      </c>
      <c r="L63" s="499"/>
      <c r="M63" s="503">
        <v>0</v>
      </c>
      <c r="N63" s="654">
        <v>0</v>
      </c>
      <c r="O63" s="654">
        <v>0</v>
      </c>
      <c r="P63" s="654">
        <v>0</v>
      </c>
      <c r="Q63" s="654">
        <v>0</v>
      </c>
      <c r="R63" s="654">
        <v>0</v>
      </c>
      <c r="S63" s="654">
        <v>0</v>
      </c>
      <c r="T63" s="654">
        <v>0</v>
      </c>
      <c r="U63" s="654">
        <v>0</v>
      </c>
      <c r="V63" s="654">
        <v>0</v>
      </c>
      <c r="W63" s="654">
        <v>0</v>
      </c>
      <c r="X63" s="654">
        <v>0</v>
      </c>
      <c r="Y63" s="655">
        <f t="shared" si="0"/>
        <v>5.7299999999999995</v>
      </c>
      <c r="Z63" s="1026">
        <f t="shared" si="1"/>
        <v>7.4468085106383031</v>
      </c>
      <c r="AA63" s="671">
        <f t="shared" si="2"/>
        <v>16.049382716049365</v>
      </c>
      <c r="AB63" s="671">
        <f t="shared" si="3"/>
        <v>14.084507042253524</v>
      </c>
      <c r="AC63" s="671">
        <f t="shared" si="4"/>
        <v>10.9375</v>
      </c>
      <c r="AD63" s="671">
        <f t="shared" si="5"/>
        <v>7.5630252100840512</v>
      </c>
      <c r="AE63" s="671">
        <f t="shared" si="6"/>
        <v>13.33333333333333</v>
      </c>
      <c r="AF63" s="671">
        <f t="shared" si="7"/>
        <v>5.0000000000000044</v>
      </c>
      <c r="AG63" s="671" t="str">
        <f t="shared" si="8"/>
        <v>n/a</v>
      </c>
      <c r="AH63" s="671" t="str">
        <f t="shared" si="9"/>
        <v>n/a</v>
      </c>
      <c r="AI63" s="671" t="str">
        <f t="shared" si="10"/>
        <v>n/a</v>
      </c>
      <c r="AJ63" s="671" t="str">
        <f t="shared" si="11"/>
        <v>n/a</v>
      </c>
      <c r="AK63" s="671" t="str">
        <f t="shared" si="12"/>
        <v>n/a</v>
      </c>
      <c r="AL63" s="671" t="str">
        <f t="shared" si="13"/>
        <v>n/a</v>
      </c>
      <c r="AM63" s="671" t="str">
        <f t="shared" si="14"/>
        <v>n/a</v>
      </c>
      <c r="AN63" s="671" t="str">
        <f t="shared" si="15"/>
        <v>n/a</v>
      </c>
      <c r="AO63" s="671" t="str">
        <f t="shared" si="16"/>
        <v>n/a</v>
      </c>
      <c r="AP63" s="671" t="str">
        <f t="shared" si="17"/>
        <v>n/a</v>
      </c>
      <c r="AQ63" s="671" t="str">
        <f t="shared" si="18"/>
        <v>n/a</v>
      </c>
      <c r="AR63" s="671" t="str">
        <f t="shared" si="19"/>
        <v>n/a</v>
      </c>
      <c r="AS63" s="672">
        <f t="shared" si="20"/>
        <v>10.630650973194081</v>
      </c>
      <c r="AT63" s="673">
        <f t="shared" si="21"/>
        <v>4.0812954385968139</v>
      </c>
    </row>
    <row r="64" spans="1:46" ht="11.25" customHeight="1" x14ac:dyDescent="0.2">
      <c r="A64" s="659" t="s">
        <v>416</v>
      </c>
      <c r="B64" s="507" t="s">
        <v>417</v>
      </c>
      <c r="C64" s="523">
        <v>3.8</v>
      </c>
      <c r="D64" s="518">
        <v>3.7899999999999996</v>
      </c>
      <c r="E64" s="513">
        <v>3.74</v>
      </c>
      <c r="F64" s="513">
        <v>3.64</v>
      </c>
      <c r="G64" s="513">
        <v>3.48</v>
      </c>
      <c r="H64" s="513">
        <v>3.32</v>
      </c>
      <c r="I64" s="514"/>
      <c r="J64" s="513">
        <v>3.1625000000000001</v>
      </c>
      <c r="K64" s="509">
        <v>2.9249999999999998</v>
      </c>
      <c r="L64" s="514"/>
      <c r="M64" s="510">
        <v>2.7850000000000001</v>
      </c>
      <c r="N64" s="516">
        <v>2.65</v>
      </c>
      <c r="O64" s="516">
        <v>2.5299999999999998</v>
      </c>
      <c r="P64" s="516">
        <v>2.41</v>
      </c>
      <c r="Q64" s="516">
        <v>2.2999999999999998</v>
      </c>
      <c r="R64" s="516">
        <v>2.23</v>
      </c>
      <c r="S64" s="517">
        <v>2.2000000000000002</v>
      </c>
      <c r="T64" s="517">
        <v>2.2000000000000002</v>
      </c>
      <c r="U64" s="517">
        <v>2.2000000000000002</v>
      </c>
      <c r="V64" s="517">
        <v>2.2000000000000002</v>
      </c>
      <c r="W64" s="517">
        <v>2.2000000000000002</v>
      </c>
      <c r="X64" s="517">
        <v>2.2000000000000002</v>
      </c>
      <c r="Y64" s="655">
        <f t="shared" si="0"/>
        <v>55.962500000000013</v>
      </c>
      <c r="Z64" s="1026">
        <f t="shared" si="1"/>
        <v>0.26385224274407815</v>
      </c>
      <c r="AA64" s="671">
        <f t="shared" si="2"/>
        <v>1.3368983957219083</v>
      </c>
      <c r="AB64" s="671">
        <f t="shared" si="3"/>
        <v>2.7472527472527597</v>
      </c>
      <c r="AC64" s="671">
        <f t="shared" si="4"/>
        <v>4.5977011494252817</v>
      </c>
      <c r="AD64" s="671">
        <f t="shared" si="5"/>
        <v>4.8192771084337505</v>
      </c>
      <c r="AE64" s="671">
        <f t="shared" si="6"/>
        <v>4.9802371541501911</v>
      </c>
      <c r="AF64" s="671">
        <f t="shared" si="7"/>
        <v>8.1196581196581352</v>
      </c>
      <c r="AG64" s="671">
        <f t="shared" si="8"/>
        <v>5.0269299820466573</v>
      </c>
      <c r="AH64" s="671">
        <f t="shared" si="9"/>
        <v>5.0943396226415194</v>
      </c>
      <c r="AI64" s="671">
        <f t="shared" si="10"/>
        <v>4.743083003952564</v>
      </c>
      <c r="AJ64" s="671">
        <f t="shared" si="11"/>
        <v>4.9792531120331773</v>
      </c>
      <c r="AK64" s="671">
        <f t="shared" si="12"/>
        <v>4.7826086956521907</v>
      </c>
      <c r="AL64" s="671">
        <f t="shared" si="13"/>
        <v>3.1390134529147851</v>
      </c>
      <c r="AM64" s="671">
        <f t="shared" si="14"/>
        <v>1.3636363636363447</v>
      </c>
      <c r="AN64" s="671">
        <f t="shared" si="15"/>
        <v>0</v>
      </c>
      <c r="AO64" s="671">
        <f t="shared" si="16"/>
        <v>0</v>
      </c>
      <c r="AP64" s="671">
        <f t="shared" si="17"/>
        <v>0</v>
      </c>
      <c r="AQ64" s="671">
        <f t="shared" si="18"/>
        <v>0</v>
      </c>
      <c r="AR64" s="671">
        <f t="shared" si="19"/>
        <v>0</v>
      </c>
      <c r="AS64" s="672">
        <f t="shared" si="20"/>
        <v>2.9470390079085971</v>
      </c>
      <c r="AT64" s="673">
        <f t="shared" si="21"/>
        <v>2.5009203429387554</v>
      </c>
    </row>
    <row r="65" spans="1:46" ht="11.25" customHeight="1" x14ac:dyDescent="0.2">
      <c r="A65" s="501" t="s">
        <v>897</v>
      </c>
      <c r="B65" s="652" t="s">
        <v>898</v>
      </c>
      <c r="C65" s="497">
        <v>3.66</v>
      </c>
      <c r="D65" s="655">
        <v>3.44</v>
      </c>
      <c r="E65" s="498">
        <v>3.2</v>
      </c>
      <c r="F65" s="498">
        <v>3.02</v>
      </c>
      <c r="G65" s="498">
        <v>2.82</v>
      </c>
      <c r="H65" s="498">
        <v>2.4900000000000002</v>
      </c>
      <c r="I65" s="499"/>
      <c r="J65" s="498">
        <v>2.02</v>
      </c>
      <c r="K65" s="496">
        <v>1.82</v>
      </c>
      <c r="L65" s="499"/>
      <c r="M65" s="503">
        <v>1.4</v>
      </c>
      <c r="N65" s="654">
        <v>2.2999999999999998</v>
      </c>
      <c r="O65" s="658">
        <v>3.16</v>
      </c>
      <c r="P65" s="658">
        <v>3</v>
      </c>
      <c r="Q65" s="658">
        <v>2.82</v>
      </c>
      <c r="R65" s="658">
        <v>2.68</v>
      </c>
      <c r="S65" s="658">
        <v>2.44</v>
      </c>
      <c r="T65" s="658">
        <v>2.12</v>
      </c>
      <c r="U65" s="658">
        <v>1.96</v>
      </c>
      <c r="V65" s="658">
        <v>1.81</v>
      </c>
      <c r="W65" s="654">
        <v>1.72</v>
      </c>
      <c r="X65" s="658">
        <v>1.66</v>
      </c>
      <c r="Y65" s="655">
        <f t="shared" si="0"/>
        <v>49.539999999999992</v>
      </c>
      <c r="Z65" s="1026">
        <f t="shared" si="1"/>
        <v>6.3953488372093137</v>
      </c>
      <c r="AA65" s="671">
        <f t="shared" si="2"/>
        <v>7.4999999999999956</v>
      </c>
      <c r="AB65" s="671">
        <f t="shared" si="3"/>
        <v>5.9602649006622599</v>
      </c>
      <c r="AC65" s="671">
        <f t="shared" si="4"/>
        <v>7.0921985815602939</v>
      </c>
      <c r="AD65" s="671">
        <f t="shared" si="5"/>
        <v>13.253012048192758</v>
      </c>
      <c r="AE65" s="671">
        <f t="shared" si="6"/>
        <v>23.267326732673265</v>
      </c>
      <c r="AF65" s="671">
        <f t="shared" si="7"/>
        <v>10.989010989010994</v>
      </c>
      <c r="AG65" s="671">
        <f t="shared" si="8"/>
        <v>30.000000000000004</v>
      </c>
      <c r="AH65" s="671">
        <f t="shared" si="9"/>
        <v>-39.130434782608688</v>
      </c>
      <c r="AI65" s="671">
        <f t="shared" si="10"/>
        <v>-27.215189873417735</v>
      </c>
      <c r="AJ65" s="671">
        <f t="shared" si="11"/>
        <v>5.3333333333333455</v>
      </c>
      <c r="AK65" s="671">
        <f t="shared" si="12"/>
        <v>6.3829787234042534</v>
      </c>
      <c r="AL65" s="671">
        <f t="shared" si="13"/>
        <v>5.2238805970149071</v>
      </c>
      <c r="AM65" s="671">
        <f t="shared" si="14"/>
        <v>9.8360655737705027</v>
      </c>
      <c r="AN65" s="671">
        <f t="shared" si="15"/>
        <v>15.094339622641506</v>
      </c>
      <c r="AO65" s="671">
        <f t="shared" si="16"/>
        <v>8.163265306122458</v>
      </c>
      <c r="AP65" s="671">
        <f t="shared" si="17"/>
        <v>8.287292817679548</v>
      </c>
      <c r="AQ65" s="671">
        <f t="shared" si="18"/>
        <v>5.232558139534893</v>
      </c>
      <c r="AR65" s="671">
        <f t="shared" si="19"/>
        <v>3.6144578313253017</v>
      </c>
      <c r="AS65" s="672">
        <f t="shared" si="20"/>
        <v>5.541037335689956</v>
      </c>
      <c r="AT65" s="673">
        <f t="shared" si="21"/>
        <v>15.286282072519931</v>
      </c>
    </row>
    <row r="66" spans="1:46" ht="11.25" customHeight="1" x14ac:dyDescent="0.2">
      <c r="A66" s="501" t="s">
        <v>950</v>
      </c>
      <c r="B66" s="652" t="s">
        <v>4185</v>
      </c>
      <c r="C66" s="497">
        <v>1.08</v>
      </c>
      <c r="D66" s="655">
        <v>0.93913043478260883</v>
      </c>
      <c r="E66" s="498">
        <v>0.76521739130434785</v>
      </c>
      <c r="F66" s="498">
        <v>0.69565217391304357</v>
      </c>
      <c r="G66" s="498">
        <v>0.6</v>
      </c>
      <c r="H66" s="498">
        <v>0.52173913043478259</v>
      </c>
      <c r="I66" s="499"/>
      <c r="J66" s="502">
        <v>0.41739130434782612</v>
      </c>
      <c r="K66" s="656">
        <v>0.41739130434782612</v>
      </c>
      <c r="L66" s="499"/>
      <c r="M66" s="657">
        <v>0.41739130434782612</v>
      </c>
      <c r="N66" s="654">
        <v>0</v>
      </c>
      <c r="O66" s="654">
        <v>0</v>
      </c>
      <c r="P66" s="654">
        <v>0</v>
      </c>
      <c r="Q66" s="654">
        <v>0</v>
      </c>
      <c r="R66" s="658">
        <v>0.36521739130434783</v>
      </c>
      <c r="S66" s="654">
        <v>0.20869565217391306</v>
      </c>
      <c r="T66" s="654">
        <v>0.20869565217391306</v>
      </c>
      <c r="U66" s="654">
        <v>0.20869565217391306</v>
      </c>
      <c r="V66" s="654">
        <v>0.20869565217391306</v>
      </c>
      <c r="W66" s="654">
        <v>0.20869565217391306</v>
      </c>
      <c r="X66" s="654">
        <v>0.39130434782608697</v>
      </c>
      <c r="Y66" s="655">
        <f t="shared" si="0"/>
        <v>7.6539130434782594</v>
      </c>
      <c r="Z66" s="1026">
        <f t="shared" si="1"/>
        <v>14.999999999999991</v>
      </c>
      <c r="AA66" s="671">
        <f t="shared" si="2"/>
        <v>22.727272727272751</v>
      </c>
      <c r="AB66" s="671">
        <f t="shared" si="3"/>
        <v>9.9999999999999858</v>
      </c>
      <c r="AC66" s="671">
        <f t="shared" si="4"/>
        <v>15.942028985507273</v>
      </c>
      <c r="AD66" s="671">
        <f t="shared" si="5"/>
        <v>14.999999999999991</v>
      </c>
      <c r="AE66" s="671">
        <f t="shared" si="6"/>
        <v>24.999999999999979</v>
      </c>
      <c r="AF66" s="671">
        <f t="shared" si="7"/>
        <v>0</v>
      </c>
      <c r="AG66" s="671">
        <f t="shared" si="8"/>
        <v>0</v>
      </c>
      <c r="AH66" s="671" t="str">
        <f t="shared" si="9"/>
        <v>n/a</v>
      </c>
      <c r="AI66" s="671" t="str">
        <f t="shared" si="10"/>
        <v>n/a</v>
      </c>
      <c r="AJ66" s="671" t="str">
        <f t="shared" si="11"/>
        <v>n/a</v>
      </c>
      <c r="AK66" s="671" t="str">
        <f t="shared" si="12"/>
        <v>n/a</v>
      </c>
      <c r="AL66" s="671">
        <f t="shared" si="13"/>
        <v>-100</v>
      </c>
      <c r="AM66" s="671">
        <f t="shared" si="14"/>
        <v>74.999999999999972</v>
      </c>
      <c r="AN66" s="671">
        <f t="shared" si="15"/>
        <v>0</v>
      </c>
      <c r="AO66" s="671">
        <f t="shared" si="16"/>
        <v>0</v>
      </c>
      <c r="AP66" s="671">
        <f t="shared" si="17"/>
        <v>0</v>
      </c>
      <c r="AQ66" s="671">
        <f t="shared" si="18"/>
        <v>0</v>
      </c>
      <c r="AR66" s="671">
        <f t="shared" si="19"/>
        <v>-46.666666666666664</v>
      </c>
      <c r="AS66" s="672">
        <f t="shared" si="20"/>
        <v>2.1335090030742183</v>
      </c>
      <c r="AT66" s="673">
        <f t="shared" si="21"/>
        <v>37.493025143332027</v>
      </c>
    </row>
    <row r="67" spans="1:46" ht="11.25" customHeight="1" x14ac:dyDescent="0.2">
      <c r="A67" s="987" t="s">
        <v>4411</v>
      </c>
      <c r="B67" s="916" t="s">
        <v>3811</v>
      </c>
      <c r="C67" s="497">
        <v>0.42499999999999999</v>
      </c>
      <c r="D67" s="1101">
        <v>0.41399999999999998</v>
      </c>
      <c r="E67" s="687">
        <v>0.38800000000000001</v>
      </c>
      <c r="F67" s="687">
        <v>0.35360000000000003</v>
      </c>
      <c r="G67" s="687">
        <v>0.31119999999999998</v>
      </c>
      <c r="H67" s="489">
        <v>0</v>
      </c>
      <c r="I67" s="481"/>
      <c r="J67" s="489">
        <v>0</v>
      </c>
      <c r="K67" s="490">
        <v>0</v>
      </c>
      <c r="L67" s="488"/>
      <c r="M67" s="505">
        <v>0</v>
      </c>
      <c r="N67" s="492">
        <v>0</v>
      </c>
      <c r="O67" s="492">
        <v>0</v>
      </c>
      <c r="P67" s="492">
        <v>0</v>
      </c>
      <c r="Q67" s="492">
        <v>0</v>
      </c>
      <c r="R67" s="492">
        <v>0</v>
      </c>
      <c r="S67" s="492">
        <v>0</v>
      </c>
      <c r="T67" s="492">
        <v>0</v>
      </c>
      <c r="U67" s="492">
        <v>0</v>
      </c>
      <c r="V67" s="492">
        <v>0</v>
      </c>
      <c r="W67" s="492">
        <v>0</v>
      </c>
      <c r="X67" s="492">
        <v>0</v>
      </c>
      <c r="Y67" s="655">
        <f t="shared" si="0"/>
        <v>1.8917999999999999</v>
      </c>
      <c r="Z67" s="1026">
        <f t="shared" si="1"/>
        <v>2.6570048309178862</v>
      </c>
      <c r="AA67" s="671">
        <f t="shared" si="2"/>
        <v>6.7010309278350499</v>
      </c>
      <c r="AB67" s="671">
        <f t="shared" si="3"/>
        <v>9.7285067873303035</v>
      </c>
      <c r="AC67" s="671">
        <f t="shared" si="4"/>
        <v>13.624678663239088</v>
      </c>
      <c r="AD67" s="671" t="str">
        <f t="shared" si="5"/>
        <v>n/a</v>
      </c>
      <c r="AE67" s="671" t="str">
        <f t="shared" si="6"/>
        <v>n/a</v>
      </c>
      <c r="AF67" s="671" t="str">
        <f t="shared" si="7"/>
        <v>n/a</v>
      </c>
      <c r="AG67" s="671" t="str">
        <f t="shared" si="8"/>
        <v>n/a</v>
      </c>
      <c r="AH67" s="671" t="str">
        <f t="shared" si="9"/>
        <v>n/a</v>
      </c>
      <c r="AI67" s="671" t="str">
        <f t="shared" si="10"/>
        <v>n/a</v>
      </c>
      <c r="AJ67" s="671" t="str">
        <f t="shared" si="11"/>
        <v>n/a</v>
      </c>
      <c r="AK67" s="671" t="str">
        <f t="shared" si="12"/>
        <v>n/a</v>
      </c>
      <c r="AL67" s="671" t="str">
        <f t="shared" si="13"/>
        <v>n/a</v>
      </c>
      <c r="AM67" s="671" t="str">
        <f t="shared" si="14"/>
        <v>n/a</v>
      </c>
      <c r="AN67" s="671" t="str">
        <f t="shared" si="15"/>
        <v>n/a</v>
      </c>
      <c r="AO67" s="671" t="str">
        <f t="shared" si="16"/>
        <v>n/a</v>
      </c>
      <c r="AP67" s="671" t="str">
        <f t="shared" si="17"/>
        <v>n/a</v>
      </c>
      <c r="AQ67" s="671" t="str">
        <f t="shared" si="18"/>
        <v>n/a</v>
      </c>
      <c r="AR67" s="671" t="str">
        <f t="shared" si="19"/>
        <v>n/a</v>
      </c>
      <c r="AS67" s="672">
        <f t="shared" si="20"/>
        <v>8.177805302330583</v>
      </c>
      <c r="AT67" s="673">
        <f t="shared" si="21"/>
        <v>4.6451840617881617</v>
      </c>
    </row>
    <row r="68" spans="1:46" ht="11.25" customHeight="1" x14ac:dyDescent="0.2">
      <c r="A68" s="519" t="s">
        <v>438</v>
      </c>
      <c r="B68" s="507" t="s">
        <v>439</v>
      </c>
      <c r="C68" s="497">
        <v>1.02</v>
      </c>
      <c r="D68" s="518">
        <v>0.97815533980582525</v>
      </c>
      <c r="E68" s="498">
        <v>0.94966537845225751</v>
      </c>
      <c r="F68" s="498">
        <v>0.92873420458766964</v>
      </c>
      <c r="G68" s="498">
        <v>0.91052372998791142</v>
      </c>
      <c r="H68" s="498">
        <v>0.90599376118200137</v>
      </c>
      <c r="I68" s="499"/>
      <c r="J68" s="498">
        <v>0.87516698384074509</v>
      </c>
      <c r="K68" s="496">
        <v>0.85179030693092939</v>
      </c>
      <c r="L68" s="499"/>
      <c r="M68" s="657">
        <v>0.8028978839553419</v>
      </c>
      <c r="N68" s="658">
        <v>0.77951250869450672</v>
      </c>
      <c r="O68" s="658">
        <v>0.76597288580794443</v>
      </c>
      <c r="P68" s="658">
        <v>0.72652548540271633</v>
      </c>
      <c r="Q68" s="658">
        <v>0.70535936510447672</v>
      </c>
      <c r="R68" s="658">
        <v>0.67066956026327273</v>
      </c>
      <c r="S68" s="658">
        <v>0.63032961261655251</v>
      </c>
      <c r="T68" s="658">
        <v>0.57469682428748203</v>
      </c>
      <c r="U68" s="658">
        <v>0.51981313810752117</v>
      </c>
      <c r="V68" s="658">
        <v>0.45468906616579863</v>
      </c>
      <c r="W68" s="658">
        <v>0.39905627783672842</v>
      </c>
      <c r="X68" s="658">
        <v>0.3525641295611523</v>
      </c>
      <c r="Y68" s="655">
        <f t="shared" si="0"/>
        <v>14.802116442590831</v>
      </c>
      <c r="Z68" s="1026">
        <f t="shared" si="1"/>
        <v>4.2779156327543477</v>
      </c>
      <c r="AA68" s="671">
        <f t="shared" si="2"/>
        <v>3.0000000000000027</v>
      </c>
      <c r="AB68" s="671">
        <f t="shared" si="3"/>
        <v>2.2537313432835937</v>
      </c>
      <c r="AC68" s="671">
        <f t="shared" si="4"/>
        <v>2.0000000000000018</v>
      </c>
      <c r="AD68" s="671">
        <f t="shared" si="5"/>
        <v>0.50000000000001155</v>
      </c>
      <c r="AE68" s="671">
        <f t="shared" si="6"/>
        <v>3.5223880597015089</v>
      </c>
      <c r="AF68" s="671">
        <f t="shared" si="7"/>
        <v>2.7444168734490404</v>
      </c>
      <c r="AG68" s="671">
        <f t="shared" si="8"/>
        <v>6.0894945612170792</v>
      </c>
      <c r="AH68" s="671">
        <f t="shared" si="9"/>
        <v>3.0000000000000027</v>
      </c>
      <c r="AI68" s="671">
        <f t="shared" si="10"/>
        <v>1.767637358635854</v>
      </c>
      <c r="AJ68" s="671">
        <f t="shared" si="11"/>
        <v>5.4295962354799165</v>
      </c>
      <c r="AK68" s="671">
        <f t="shared" si="12"/>
        <v>3.0007569680604584</v>
      </c>
      <c r="AL68" s="671">
        <f t="shared" si="13"/>
        <v>5.1724137931034919</v>
      </c>
      <c r="AM68" s="671">
        <f t="shared" si="14"/>
        <v>6.3998179427531054</v>
      </c>
      <c r="AN68" s="671">
        <f t="shared" si="15"/>
        <v>9.6803716286486985</v>
      </c>
      <c r="AO68" s="671">
        <f t="shared" si="16"/>
        <v>10.558349175200799</v>
      </c>
      <c r="AP68" s="671">
        <f t="shared" si="17"/>
        <v>14.322770611329272</v>
      </c>
      <c r="AQ68" s="671">
        <f t="shared" si="18"/>
        <v>13.941088367448785</v>
      </c>
      <c r="AR68" s="671">
        <f t="shared" si="19"/>
        <v>13.186862864763471</v>
      </c>
      <c r="AS68" s="672">
        <f t="shared" si="20"/>
        <v>5.8340848113594443</v>
      </c>
      <c r="AT68" s="673">
        <f t="shared" si="21"/>
        <v>4.3707042879232327</v>
      </c>
    </row>
    <row r="69" spans="1:46" ht="11.25" customHeight="1" x14ac:dyDescent="0.2">
      <c r="A69" s="500" t="s">
        <v>441</v>
      </c>
      <c r="B69" s="652" t="s">
        <v>442</v>
      </c>
      <c r="C69" s="497">
        <v>0.95489999999999997</v>
      </c>
      <c r="D69" s="655">
        <v>0.92690000000000006</v>
      </c>
      <c r="E69" s="498">
        <v>0.89969999999999994</v>
      </c>
      <c r="F69" s="498">
        <v>0.87319999999999998</v>
      </c>
      <c r="G69" s="498">
        <v>0.84789999999999999</v>
      </c>
      <c r="H69" s="498">
        <v>0.82269999999999999</v>
      </c>
      <c r="I69" s="499"/>
      <c r="J69" s="498">
        <v>0.79610000000000003</v>
      </c>
      <c r="K69" s="496">
        <v>0.76239999999999997</v>
      </c>
      <c r="L69" s="499"/>
      <c r="M69" s="657">
        <v>0.75290000000000001</v>
      </c>
      <c r="N69" s="658">
        <v>0.72250000000000003</v>
      </c>
      <c r="O69" s="658">
        <v>0.70720000000000005</v>
      </c>
      <c r="P69" s="658">
        <v>0.66400000000000003</v>
      </c>
      <c r="Q69" s="658">
        <v>0.61339999999999995</v>
      </c>
      <c r="R69" s="658">
        <v>0.58050000000000002</v>
      </c>
      <c r="S69" s="658">
        <v>0.55330000000000001</v>
      </c>
      <c r="T69" s="658">
        <v>0.53268000000000004</v>
      </c>
      <c r="U69" s="658">
        <v>0.51556000000000002</v>
      </c>
      <c r="V69" s="658">
        <v>0.49334</v>
      </c>
      <c r="W69" s="658">
        <v>0.48665999999999998</v>
      </c>
      <c r="X69" s="658">
        <v>0.47109999999999996</v>
      </c>
      <c r="Y69" s="655">
        <f t="shared" si="0"/>
        <v>13.976940000000003</v>
      </c>
      <c r="Z69" s="1026">
        <f t="shared" si="1"/>
        <v>3.020822095155884</v>
      </c>
      <c r="AA69" s="671">
        <f t="shared" si="2"/>
        <v>3.023229965544072</v>
      </c>
      <c r="AB69" s="671">
        <f t="shared" si="3"/>
        <v>3.0348144754924311</v>
      </c>
      <c r="AC69" s="671">
        <f t="shared" si="4"/>
        <v>2.9838424342493175</v>
      </c>
      <c r="AD69" s="671">
        <f t="shared" si="5"/>
        <v>3.0630849641424485</v>
      </c>
      <c r="AE69" s="671">
        <f t="shared" si="6"/>
        <v>3.3412887828162319</v>
      </c>
      <c r="AF69" s="671">
        <f t="shared" si="7"/>
        <v>4.4202518363064103</v>
      </c>
      <c r="AG69" s="671">
        <f t="shared" si="8"/>
        <v>1.2617877540177957</v>
      </c>
      <c r="AH69" s="671">
        <f t="shared" si="9"/>
        <v>4.2076124567474116</v>
      </c>
      <c r="AI69" s="671">
        <f t="shared" si="10"/>
        <v>2.1634615384615419</v>
      </c>
      <c r="AJ69" s="671">
        <f t="shared" si="11"/>
        <v>6.5060240963855431</v>
      </c>
      <c r="AK69" s="671">
        <f t="shared" si="12"/>
        <v>8.2491033583306219</v>
      </c>
      <c r="AL69" s="671">
        <f t="shared" si="13"/>
        <v>5.6675279931093669</v>
      </c>
      <c r="AM69" s="671">
        <f t="shared" si="14"/>
        <v>4.9159587926983495</v>
      </c>
      <c r="AN69" s="671">
        <f t="shared" si="15"/>
        <v>3.8709919651573221</v>
      </c>
      <c r="AO69" s="671">
        <f t="shared" si="16"/>
        <v>3.3206610287842331</v>
      </c>
      <c r="AP69" s="671">
        <f t="shared" si="17"/>
        <v>4.5039931892812302</v>
      </c>
      <c r="AQ69" s="671">
        <f t="shared" si="18"/>
        <v>1.3726215427608546</v>
      </c>
      <c r="AR69" s="671">
        <f t="shared" si="19"/>
        <v>3.3029080874549033</v>
      </c>
      <c r="AS69" s="672">
        <f t="shared" si="20"/>
        <v>3.8015782293103144</v>
      </c>
      <c r="AT69" s="673">
        <f t="shared" si="21"/>
        <v>1.6932374443653333</v>
      </c>
    </row>
    <row r="70" spans="1:46" ht="11.25" customHeight="1" x14ac:dyDescent="0.2">
      <c r="A70" s="500" t="s">
        <v>960</v>
      </c>
      <c r="B70" s="652" t="s">
        <v>961</v>
      </c>
      <c r="C70" s="497">
        <v>0.62</v>
      </c>
      <c r="D70" s="655">
        <v>0.5</v>
      </c>
      <c r="E70" s="498">
        <v>0.45</v>
      </c>
      <c r="F70" s="498">
        <v>0.41</v>
      </c>
      <c r="G70" s="498">
        <v>0.37</v>
      </c>
      <c r="H70" s="498">
        <v>0.33</v>
      </c>
      <c r="I70" s="499"/>
      <c r="J70" s="498">
        <v>0.23</v>
      </c>
      <c r="K70" s="656">
        <v>0.04</v>
      </c>
      <c r="L70" s="499"/>
      <c r="M70" s="503">
        <v>0.04</v>
      </c>
      <c r="N70" s="654">
        <v>0.47</v>
      </c>
      <c r="O70" s="658">
        <v>1.27</v>
      </c>
      <c r="P70" s="658">
        <v>1.22</v>
      </c>
      <c r="Q70" s="658">
        <v>1.1399999999999999</v>
      </c>
      <c r="R70" s="658">
        <v>1.06</v>
      </c>
      <c r="S70" s="658">
        <v>0.97667000000000004</v>
      </c>
      <c r="T70" s="658">
        <v>0.88668000000000002</v>
      </c>
      <c r="U70" s="658">
        <v>0.80789</v>
      </c>
      <c r="V70" s="658">
        <v>0.73939999999999995</v>
      </c>
      <c r="W70" s="658">
        <v>0.67108000000000001</v>
      </c>
      <c r="X70" s="654">
        <v>0.63912000000000002</v>
      </c>
      <c r="Y70" s="655">
        <f t="shared" si="0"/>
        <v>12.870840000000001</v>
      </c>
      <c r="Z70" s="1026">
        <f t="shared" si="1"/>
        <v>24</v>
      </c>
      <c r="AA70" s="671">
        <f t="shared" si="2"/>
        <v>11.111111111111116</v>
      </c>
      <c r="AB70" s="671">
        <f t="shared" si="3"/>
        <v>9.7560975609756184</v>
      </c>
      <c r="AC70" s="671">
        <f t="shared" si="4"/>
        <v>10.810810810810811</v>
      </c>
      <c r="AD70" s="671">
        <f t="shared" si="5"/>
        <v>12.12121212121211</v>
      </c>
      <c r="AE70" s="671">
        <f t="shared" si="6"/>
        <v>43.478260869565212</v>
      </c>
      <c r="AF70" s="671">
        <f t="shared" si="7"/>
        <v>475</v>
      </c>
      <c r="AG70" s="671">
        <f t="shared" si="8"/>
        <v>0</v>
      </c>
      <c r="AH70" s="671">
        <f t="shared" si="9"/>
        <v>-91.489361702127653</v>
      </c>
      <c r="AI70" s="671">
        <f t="shared" si="10"/>
        <v>-62.99212598425197</v>
      </c>
      <c r="AJ70" s="671">
        <f t="shared" si="11"/>
        <v>4.0983606557376984</v>
      </c>
      <c r="AK70" s="671">
        <f t="shared" si="12"/>
        <v>7.0175438596491224</v>
      </c>
      <c r="AL70" s="671">
        <f t="shared" si="13"/>
        <v>7.5471698113207308</v>
      </c>
      <c r="AM70" s="671">
        <f t="shared" si="14"/>
        <v>8.532052791628697</v>
      </c>
      <c r="AN70" s="671">
        <f t="shared" si="15"/>
        <v>10.149095502323281</v>
      </c>
      <c r="AO70" s="671">
        <f t="shared" si="16"/>
        <v>9.7525653244872501</v>
      </c>
      <c r="AP70" s="671">
        <f t="shared" si="17"/>
        <v>9.2629158777387097</v>
      </c>
      <c r="AQ70" s="671">
        <f t="shared" si="18"/>
        <v>10.180604398879399</v>
      </c>
      <c r="AR70" s="671">
        <f t="shared" si="19"/>
        <v>5.0006258605582721</v>
      </c>
      <c r="AS70" s="672">
        <f t="shared" si="20"/>
        <v>26.49141783524307</v>
      </c>
      <c r="AT70" s="673">
        <f t="shared" si="21"/>
        <v>112.59227433461034</v>
      </c>
    </row>
    <row r="71" spans="1:46" ht="11.25" customHeight="1" x14ac:dyDescent="0.2">
      <c r="A71" s="501" t="s">
        <v>955</v>
      </c>
      <c r="B71" s="652" t="s">
        <v>956</v>
      </c>
      <c r="C71" s="497">
        <v>0.97499999999999998</v>
      </c>
      <c r="D71" s="655">
        <v>0.86580000000000001</v>
      </c>
      <c r="E71" s="502">
        <v>0.76329999999999998</v>
      </c>
      <c r="F71" s="498">
        <v>0.73880000000000001</v>
      </c>
      <c r="G71" s="502">
        <v>0.66539999999999999</v>
      </c>
      <c r="H71" s="498">
        <v>0.60909999999999997</v>
      </c>
      <c r="I71" s="499"/>
      <c r="J71" s="498">
        <v>0.41589999999999999</v>
      </c>
      <c r="K71" s="496">
        <v>0.33029999999999998</v>
      </c>
      <c r="L71" s="499"/>
      <c r="M71" s="657">
        <v>0.25690000000000002</v>
      </c>
      <c r="N71" s="654">
        <v>0.14680000000000001</v>
      </c>
      <c r="O71" s="654">
        <v>0.44030000000000002</v>
      </c>
      <c r="P71" s="654">
        <v>0.53820000000000001</v>
      </c>
      <c r="Q71" s="658">
        <v>0.53820000000000001</v>
      </c>
      <c r="R71" s="658">
        <v>0.49099999999999999</v>
      </c>
      <c r="S71" s="654">
        <v>0.44369999999999998</v>
      </c>
      <c r="T71" s="654">
        <v>0.44369999999999998</v>
      </c>
      <c r="U71" s="654">
        <v>0.44369999999999998</v>
      </c>
      <c r="V71" s="658">
        <v>0.44369999999999998</v>
      </c>
      <c r="W71" s="658">
        <v>0.43759999999999999</v>
      </c>
      <c r="X71" s="654">
        <v>0.4194</v>
      </c>
      <c r="Y71" s="655">
        <f t="shared" ref="Y71:Y134" si="22">SUM(C71:X71)</f>
        <v>10.406799999999997</v>
      </c>
      <c r="Z71" s="1026">
        <f t="shared" ref="Z71:Z134" si="23">IF(ISERROR((C71/D71-1)*100),"n/a",(C71/D71-1)*100)</f>
        <v>12.612612612612617</v>
      </c>
      <c r="AA71" s="671">
        <f t="shared" ref="AA71:AA134" si="24">IF(ISERROR((D71/E71-1)*100),"n/a",(D71/E71-1)*100)</f>
        <v>13.428533997117786</v>
      </c>
      <c r="AB71" s="671">
        <f t="shared" ref="AB71:AB134" si="25">IF(ISERROR((E71/F71-1)*100),"n/a",(E71/F71-1)*100)</f>
        <v>3.3161884136437392</v>
      </c>
      <c r="AC71" s="671">
        <f t="shared" ref="AC71:AC134" si="26">IF(ISERROR((F71/G71-1)*100),"n/a",(F71/G71-1)*100)</f>
        <v>11.030958821761349</v>
      </c>
      <c r="AD71" s="671">
        <f t="shared" ref="AD71:AD134" si="27">IF(ISERROR((G71/H71-1)*100),"n/a",(G71/H71-1)*100)</f>
        <v>9.2431456246921719</v>
      </c>
      <c r="AE71" s="671">
        <f t="shared" ref="AE71:AE134" si="28">IF(ISERROR((H71/J71-1)*100),"n/a",(H71/J71-1)*100)</f>
        <v>46.453474392882896</v>
      </c>
      <c r="AF71" s="671">
        <f t="shared" ref="AF71:AF134" si="29">IF(ISERROR((J71/K71-1)*100),"n/a",(J71/K71-1)*100)</f>
        <v>25.915834090221026</v>
      </c>
      <c r="AG71" s="671">
        <f t="shared" ref="AG71:AG134" si="30">IF(ISERROR((K71/M71-1)*100),"n/a",(K71/M71-1)*100)</f>
        <v>28.571428571428559</v>
      </c>
      <c r="AH71" s="671">
        <f t="shared" ref="AH71:AH134" si="31">IF(ISERROR((M71/N71-1)*100),"n/a",(M71/N71-1)*100)</f>
        <v>75</v>
      </c>
      <c r="AI71" s="671">
        <f t="shared" ref="AI71:AI134" si="32">IF(ISERROR((N71/O71-1)*100),"n/a",(N71/O71-1)*100)</f>
        <v>-66.659096070860784</v>
      </c>
      <c r="AJ71" s="671">
        <f t="shared" ref="AJ71:AJ134" si="33">IF(ISERROR((O71/P71-1)*100),"n/a",(O71/P71-1)*100)</f>
        <v>-18.190263842437748</v>
      </c>
      <c r="AK71" s="671">
        <f t="shared" ref="AK71:AK134" si="34">IF(ISERROR((P71/Q71-1)*100),"n/a",(P71/Q71-1)*100)</f>
        <v>0</v>
      </c>
      <c r="AL71" s="671">
        <f t="shared" ref="AL71:AL134" si="35">IF(ISERROR((Q71/R71-1)*100),"n/a",(Q71/R71-1)*100)</f>
        <v>9.6130346232179207</v>
      </c>
      <c r="AM71" s="671">
        <f t="shared" ref="AM71:AM134" si="36">IF(ISERROR((R71/S71-1)*100),"n/a",(R71/S71-1)*100)</f>
        <v>10.660356096461566</v>
      </c>
      <c r="AN71" s="671">
        <f t="shared" ref="AN71:AN134" si="37">IF(ISERROR((S71/T71-1)*100),"n/a",(S71/T71-1)*100)</f>
        <v>0</v>
      </c>
      <c r="AO71" s="671">
        <f t="shared" ref="AO71:AO134" si="38">IF(ISERROR((T71/U71-1)*100),"n/a",(T71/U71-1)*100)</f>
        <v>0</v>
      </c>
      <c r="AP71" s="671">
        <f t="shared" ref="AP71:AP134" si="39">IF(ISERROR((U71/V71-1)*100),"n/a",(U71/V71-1)*100)</f>
        <v>0</v>
      </c>
      <c r="AQ71" s="671">
        <f t="shared" ref="AQ71:AQ134" si="40">IF(ISERROR((V71/W71-1)*100),"n/a",(V71/W71-1)*100)</f>
        <v>1.3939670932358261</v>
      </c>
      <c r="AR71" s="671">
        <f t="shared" ref="AR71:AR134" si="41">IF(ISERROR((W71/X71-1)*100),"n/a",(W71/X71-1)*100)</f>
        <v>4.3395326657129196</v>
      </c>
      <c r="AS71" s="672">
        <f t="shared" ref="AS71:AS134" si="42">AVERAGE(Z71:AR71)</f>
        <v>8.7752477415626213</v>
      </c>
      <c r="AT71" s="673">
        <f t="shared" ref="AT71:AT134" si="43">STDEV(Z71:AR71)</f>
        <v>27.250336703933353</v>
      </c>
    </row>
    <row r="72" spans="1:46" ht="11.25" customHeight="1" x14ac:dyDescent="0.2">
      <c r="A72" s="504" t="s">
        <v>920</v>
      </c>
      <c r="B72" s="916" t="s">
        <v>921</v>
      </c>
      <c r="C72" s="497">
        <v>0.91</v>
      </c>
      <c r="D72" s="486">
        <v>0.87</v>
      </c>
      <c r="E72" s="498">
        <v>0.83</v>
      </c>
      <c r="F72" s="498">
        <v>0.78</v>
      </c>
      <c r="G72" s="498">
        <v>0.7</v>
      </c>
      <c r="H72" s="498">
        <v>0.63</v>
      </c>
      <c r="I72" s="499"/>
      <c r="J72" s="498">
        <v>0.57999999999999996</v>
      </c>
      <c r="K72" s="496">
        <v>0.5</v>
      </c>
      <c r="L72" s="499"/>
      <c r="M72" s="503">
        <v>0.43</v>
      </c>
      <c r="N72" s="654">
        <v>0.57999999999999996</v>
      </c>
      <c r="O72" s="658">
        <v>1.1100000000000001</v>
      </c>
      <c r="P72" s="658">
        <v>1.07</v>
      </c>
      <c r="Q72" s="658">
        <v>1.03</v>
      </c>
      <c r="R72" s="658">
        <v>0.91332999999999998</v>
      </c>
      <c r="S72" s="658">
        <v>0.63331999999999999</v>
      </c>
      <c r="T72" s="658">
        <v>0.6</v>
      </c>
      <c r="U72" s="658">
        <v>0.54666000000000003</v>
      </c>
      <c r="V72" s="654">
        <v>0</v>
      </c>
      <c r="W72" s="654">
        <v>0</v>
      </c>
      <c r="X72" s="654">
        <v>0</v>
      </c>
      <c r="Y72" s="655">
        <f t="shared" si="22"/>
        <v>12.713309999999998</v>
      </c>
      <c r="Z72" s="1026">
        <f t="shared" si="23"/>
        <v>4.5977011494252817</v>
      </c>
      <c r="AA72" s="671">
        <f t="shared" si="24"/>
        <v>4.8192771084337505</v>
      </c>
      <c r="AB72" s="671">
        <f t="shared" si="25"/>
        <v>6.4102564102564097</v>
      </c>
      <c r="AC72" s="671">
        <f t="shared" si="26"/>
        <v>11.428571428571432</v>
      </c>
      <c r="AD72" s="671">
        <f t="shared" si="27"/>
        <v>11.111111111111093</v>
      </c>
      <c r="AE72" s="671">
        <f t="shared" si="28"/>
        <v>8.6206896551724199</v>
      </c>
      <c r="AF72" s="671">
        <f t="shared" si="29"/>
        <v>15.999999999999993</v>
      </c>
      <c r="AG72" s="671">
        <f t="shared" si="30"/>
        <v>16.279069767441868</v>
      </c>
      <c r="AH72" s="671">
        <f t="shared" si="31"/>
        <v>-25.862068965517238</v>
      </c>
      <c r="AI72" s="671">
        <f t="shared" si="32"/>
        <v>-47.747747747747759</v>
      </c>
      <c r="AJ72" s="671">
        <f t="shared" si="33"/>
        <v>3.7383177570093462</v>
      </c>
      <c r="AK72" s="671">
        <f t="shared" si="34"/>
        <v>3.8834951456310662</v>
      </c>
      <c r="AL72" s="671">
        <f t="shared" si="35"/>
        <v>12.774134212168665</v>
      </c>
      <c r="AM72" s="671">
        <f t="shared" si="36"/>
        <v>44.21303606391713</v>
      </c>
      <c r="AN72" s="671">
        <f t="shared" si="37"/>
        <v>5.5533333333333434</v>
      </c>
      <c r="AO72" s="671">
        <f t="shared" si="38"/>
        <v>9.75743606629349</v>
      </c>
      <c r="AP72" s="671" t="str">
        <f t="shared" si="39"/>
        <v>n/a</v>
      </c>
      <c r="AQ72" s="671" t="str">
        <f t="shared" si="40"/>
        <v>n/a</v>
      </c>
      <c r="AR72" s="671" t="str">
        <f t="shared" si="41"/>
        <v>n/a</v>
      </c>
      <c r="AS72" s="672">
        <f t="shared" si="42"/>
        <v>5.3485382809687687</v>
      </c>
      <c r="AT72" s="673">
        <f t="shared" si="43"/>
        <v>19.491721383922719</v>
      </c>
    </row>
    <row r="73" spans="1:46" ht="11.25" customHeight="1" x14ac:dyDescent="0.2">
      <c r="A73" s="659" t="s">
        <v>141</v>
      </c>
      <c r="B73" s="507" t="s">
        <v>142</v>
      </c>
      <c r="C73" s="497">
        <v>1.98</v>
      </c>
      <c r="D73" s="518">
        <v>1.835</v>
      </c>
      <c r="E73" s="513">
        <v>1.71</v>
      </c>
      <c r="F73" s="513">
        <v>1.59</v>
      </c>
      <c r="G73" s="513">
        <v>1.5</v>
      </c>
      <c r="H73" s="513">
        <v>1.42</v>
      </c>
      <c r="I73" s="514"/>
      <c r="J73" s="513">
        <v>1.385</v>
      </c>
      <c r="K73" s="509">
        <v>1.365</v>
      </c>
      <c r="L73" s="514"/>
      <c r="M73" s="510">
        <v>1.345</v>
      </c>
      <c r="N73" s="516">
        <v>1.325</v>
      </c>
      <c r="O73" s="516">
        <v>1.3049999999999999</v>
      </c>
      <c r="P73" s="516">
        <v>1.2849999999999999</v>
      </c>
      <c r="Q73" s="516">
        <v>1.2649999999999999</v>
      </c>
      <c r="R73" s="516">
        <v>1.2450000000000001</v>
      </c>
      <c r="S73" s="516">
        <v>1.2250000000000001</v>
      </c>
      <c r="T73" s="516">
        <v>1.2050000000000001</v>
      </c>
      <c r="U73" s="516">
        <v>1.1850000000000001</v>
      </c>
      <c r="V73" s="516">
        <v>1.165</v>
      </c>
      <c r="W73" s="516">
        <v>1.145</v>
      </c>
      <c r="X73" s="516">
        <v>1.1100000000000001</v>
      </c>
      <c r="Y73" s="655">
        <f t="shared" si="22"/>
        <v>27.590000000000003</v>
      </c>
      <c r="Z73" s="1026">
        <f t="shared" si="23"/>
        <v>7.9019073569482234</v>
      </c>
      <c r="AA73" s="671">
        <f t="shared" si="24"/>
        <v>7.3099415204678442</v>
      </c>
      <c r="AB73" s="671">
        <f t="shared" si="25"/>
        <v>7.547169811320753</v>
      </c>
      <c r="AC73" s="671">
        <f t="shared" si="26"/>
        <v>6.0000000000000053</v>
      </c>
      <c r="AD73" s="671">
        <f t="shared" si="27"/>
        <v>5.6338028169014231</v>
      </c>
      <c r="AE73" s="671">
        <f t="shared" si="28"/>
        <v>2.5270758122743597</v>
      </c>
      <c r="AF73" s="671">
        <f t="shared" si="29"/>
        <v>1.46520146520146</v>
      </c>
      <c r="AG73" s="671">
        <f t="shared" si="30"/>
        <v>1.4869888475836479</v>
      </c>
      <c r="AH73" s="671">
        <f t="shared" si="31"/>
        <v>1.5094339622641506</v>
      </c>
      <c r="AI73" s="671">
        <f t="shared" si="32"/>
        <v>1.5325670498084198</v>
      </c>
      <c r="AJ73" s="671">
        <f t="shared" si="33"/>
        <v>1.5564202334630295</v>
      </c>
      <c r="AK73" s="671">
        <f t="shared" si="34"/>
        <v>1.5810276679841806</v>
      </c>
      <c r="AL73" s="671">
        <f t="shared" si="35"/>
        <v>1.6064257028112205</v>
      </c>
      <c r="AM73" s="671">
        <f t="shared" si="36"/>
        <v>1.6326530612244872</v>
      </c>
      <c r="AN73" s="671">
        <f t="shared" si="37"/>
        <v>1.6597510373443924</v>
      </c>
      <c r="AO73" s="671">
        <f t="shared" si="38"/>
        <v>1.6877637130801704</v>
      </c>
      <c r="AP73" s="671">
        <f t="shared" si="39"/>
        <v>1.7167381974249052</v>
      </c>
      <c r="AQ73" s="671">
        <f t="shared" si="40"/>
        <v>1.7467248908296984</v>
      </c>
      <c r="AR73" s="671">
        <f t="shared" si="41"/>
        <v>3.1531531531531432</v>
      </c>
      <c r="AS73" s="672">
        <f t="shared" si="42"/>
        <v>3.1186708578992373</v>
      </c>
      <c r="AT73" s="673">
        <f t="shared" si="43"/>
        <v>2.3905164630614917</v>
      </c>
    </row>
    <row r="74" spans="1:46" ht="11.25" customHeight="1" x14ac:dyDescent="0.2">
      <c r="A74" s="500" t="s">
        <v>433</v>
      </c>
      <c r="B74" s="652" t="s">
        <v>434</v>
      </c>
      <c r="C74" s="497">
        <v>1.32</v>
      </c>
      <c r="D74" s="524">
        <v>1.28</v>
      </c>
      <c r="E74" s="498">
        <v>1.22</v>
      </c>
      <c r="F74" s="498">
        <v>1.1399999999999999</v>
      </c>
      <c r="G74" s="498">
        <v>1.0900000000000001</v>
      </c>
      <c r="H74" s="498">
        <v>1</v>
      </c>
      <c r="I74" s="499"/>
      <c r="J74" s="502">
        <v>0.88</v>
      </c>
      <c r="K74" s="496">
        <v>0.8</v>
      </c>
      <c r="L74" s="499"/>
      <c r="M74" s="657">
        <v>0.66</v>
      </c>
      <c r="N74" s="654">
        <v>0.6</v>
      </c>
      <c r="O74" s="658">
        <v>0.56000000000000005</v>
      </c>
      <c r="P74" s="658">
        <v>0.5</v>
      </c>
      <c r="Q74" s="658">
        <v>0.42</v>
      </c>
      <c r="R74" s="658">
        <v>0.35</v>
      </c>
      <c r="S74" s="658">
        <v>0.22</v>
      </c>
      <c r="T74" s="658">
        <v>0.125</v>
      </c>
      <c r="U74" s="654">
        <v>0.12</v>
      </c>
      <c r="V74" s="658">
        <v>0.11</v>
      </c>
      <c r="W74" s="654">
        <v>0.1</v>
      </c>
      <c r="X74" s="658">
        <v>0.09</v>
      </c>
      <c r="Y74" s="655">
        <f t="shared" si="22"/>
        <v>12.584999999999999</v>
      </c>
      <c r="Z74" s="1026">
        <f t="shared" si="23"/>
        <v>3.125</v>
      </c>
      <c r="AA74" s="671">
        <f t="shared" si="24"/>
        <v>4.9180327868852514</v>
      </c>
      <c r="AB74" s="671">
        <f t="shared" si="25"/>
        <v>7.0175438596491224</v>
      </c>
      <c r="AC74" s="671">
        <f t="shared" si="26"/>
        <v>4.5871559633027248</v>
      </c>
      <c r="AD74" s="671">
        <f t="shared" si="27"/>
        <v>9.0000000000000071</v>
      </c>
      <c r="AE74" s="671">
        <f t="shared" si="28"/>
        <v>13.636363636363647</v>
      </c>
      <c r="AF74" s="671">
        <f t="shared" si="29"/>
        <v>9.9999999999999858</v>
      </c>
      <c r="AG74" s="671">
        <f t="shared" si="30"/>
        <v>21.212121212121215</v>
      </c>
      <c r="AH74" s="671">
        <f t="shared" si="31"/>
        <v>10.000000000000009</v>
      </c>
      <c r="AI74" s="671">
        <f t="shared" si="32"/>
        <v>7.1428571428571397</v>
      </c>
      <c r="AJ74" s="671">
        <f t="shared" si="33"/>
        <v>12.000000000000011</v>
      </c>
      <c r="AK74" s="671">
        <f t="shared" si="34"/>
        <v>19.047619047619047</v>
      </c>
      <c r="AL74" s="671">
        <f t="shared" si="35"/>
        <v>19.999999999999996</v>
      </c>
      <c r="AM74" s="671">
        <f t="shared" si="36"/>
        <v>59.090909090909079</v>
      </c>
      <c r="AN74" s="671">
        <f t="shared" si="37"/>
        <v>76</v>
      </c>
      <c r="AO74" s="671">
        <f t="shared" si="38"/>
        <v>4.1666666666666741</v>
      </c>
      <c r="AP74" s="671">
        <f t="shared" si="39"/>
        <v>9.0909090909090828</v>
      </c>
      <c r="AQ74" s="671">
        <f t="shared" si="40"/>
        <v>9.9999999999999858</v>
      </c>
      <c r="AR74" s="671">
        <f t="shared" si="41"/>
        <v>11.111111111111116</v>
      </c>
      <c r="AS74" s="672">
        <f t="shared" si="42"/>
        <v>16.376120505704954</v>
      </c>
      <c r="AT74" s="673">
        <f t="shared" si="43"/>
        <v>18.966060659955161</v>
      </c>
    </row>
    <row r="75" spans="1:46" ht="11.25" customHeight="1" x14ac:dyDescent="0.2">
      <c r="A75" s="501" t="s">
        <v>446</v>
      </c>
      <c r="B75" s="652" t="s">
        <v>447</v>
      </c>
      <c r="C75" s="497">
        <v>5.0999999999999996</v>
      </c>
      <c r="D75" s="655">
        <v>4.5</v>
      </c>
      <c r="E75" s="498">
        <v>3.9</v>
      </c>
      <c r="F75" s="498">
        <v>3.3</v>
      </c>
      <c r="G75" s="498">
        <v>2.78</v>
      </c>
      <c r="H75" s="498">
        <v>2.4</v>
      </c>
      <c r="I75" s="499"/>
      <c r="J75" s="498">
        <v>2.1</v>
      </c>
      <c r="K75" s="496">
        <v>1.82</v>
      </c>
      <c r="L75" s="499"/>
      <c r="M75" s="657">
        <v>1.56</v>
      </c>
      <c r="N75" s="658">
        <v>1.32</v>
      </c>
      <c r="O75" s="658">
        <v>1.08</v>
      </c>
      <c r="P75" s="658">
        <v>0.88</v>
      </c>
      <c r="Q75" s="658">
        <v>0.74</v>
      </c>
      <c r="R75" s="658">
        <v>0.62</v>
      </c>
      <c r="S75" s="658">
        <v>0.52</v>
      </c>
      <c r="T75" s="658">
        <v>0.24</v>
      </c>
      <c r="U75" s="654">
        <v>0</v>
      </c>
      <c r="V75" s="654">
        <v>0</v>
      </c>
      <c r="W75" s="654">
        <v>0</v>
      </c>
      <c r="X75" s="654">
        <v>0</v>
      </c>
      <c r="Y75" s="655">
        <f t="shared" si="22"/>
        <v>32.86</v>
      </c>
      <c r="Z75" s="1026">
        <f t="shared" si="23"/>
        <v>13.33333333333333</v>
      </c>
      <c r="AA75" s="671">
        <f t="shared" si="24"/>
        <v>15.384615384615397</v>
      </c>
      <c r="AB75" s="671">
        <f t="shared" si="25"/>
        <v>18.181818181818187</v>
      </c>
      <c r="AC75" s="671">
        <f t="shared" si="26"/>
        <v>18.705035971223015</v>
      </c>
      <c r="AD75" s="671">
        <f t="shared" si="27"/>
        <v>15.833333333333321</v>
      </c>
      <c r="AE75" s="671">
        <f t="shared" si="28"/>
        <v>14.285714285714279</v>
      </c>
      <c r="AF75" s="671">
        <f t="shared" si="29"/>
        <v>15.384615384615397</v>
      </c>
      <c r="AG75" s="671">
        <f t="shared" si="30"/>
        <v>16.666666666666675</v>
      </c>
      <c r="AH75" s="671">
        <f t="shared" si="31"/>
        <v>18.181818181818187</v>
      </c>
      <c r="AI75" s="671">
        <f t="shared" si="32"/>
        <v>22.222222222222211</v>
      </c>
      <c r="AJ75" s="671">
        <f t="shared" si="33"/>
        <v>22.72727272727273</v>
      </c>
      <c r="AK75" s="671">
        <f t="shared" si="34"/>
        <v>18.918918918918926</v>
      </c>
      <c r="AL75" s="671">
        <f t="shared" si="35"/>
        <v>19.354838709677423</v>
      </c>
      <c r="AM75" s="671">
        <f t="shared" si="36"/>
        <v>19.23076923076923</v>
      </c>
      <c r="AN75" s="671">
        <f t="shared" si="37"/>
        <v>116.6666666666667</v>
      </c>
      <c r="AO75" s="671" t="str">
        <f t="shared" si="38"/>
        <v>n/a</v>
      </c>
      <c r="AP75" s="671" t="str">
        <f t="shared" si="39"/>
        <v>n/a</v>
      </c>
      <c r="AQ75" s="671" t="str">
        <f t="shared" si="40"/>
        <v>n/a</v>
      </c>
      <c r="AR75" s="671" t="str">
        <f t="shared" si="41"/>
        <v>n/a</v>
      </c>
      <c r="AS75" s="672">
        <f t="shared" si="42"/>
        <v>24.338509279911001</v>
      </c>
      <c r="AT75" s="673">
        <f t="shared" si="43"/>
        <v>25.680897926894051</v>
      </c>
    </row>
    <row r="76" spans="1:46" ht="11.25" customHeight="1" x14ac:dyDescent="0.2">
      <c r="A76" s="500" t="s">
        <v>881</v>
      </c>
      <c r="B76" s="652" t="s">
        <v>882</v>
      </c>
      <c r="C76" s="497">
        <v>0.34</v>
      </c>
      <c r="D76" s="655">
        <v>0.3</v>
      </c>
      <c r="E76" s="498">
        <v>0.26</v>
      </c>
      <c r="F76" s="498">
        <v>0.23</v>
      </c>
      <c r="G76" s="498">
        <v>0.2</v>
      </c>
      <c r="H76" s="498">
        <v>0.19</v>
      </c>
      <c r="I76" s="499"/>
      <c r="J76" s="498">
        <v>0.18</v>
      </c>
      <c r="K76" s="496">
        <v>0.16500000000000001</v>
      </c>
      <c r="L76" s="499"/>
      <c r="M76" s="657">
        <v>0.15</v>
      </c>
      <c r="N76" s="654">
        <v>0</v>
      </c>
      <c r="O76" s="654">
        <v>0</v>
      </c>
      <c r="P76" s="654">
        <v>0</v>
      </c>
      <c r="Q76" s="654">
        <v>0</v>
      </c>
      <c r="R76" s="654">
        <v>0</v>
      </c>
      <c r="S76" s="654">
        <v>0</v>
      </c>
      <c r="T76" s="654">
        <v>0</v>
      </c>
      <c r="U76" s="654">
        <v>0</v>
      </c>
      <c r="V76" s="654">
        <v>0</v>
      </c>
      <c r="W76" s="654">
        <v>0</v>
      </c>
      <c r="X76" s="654">
        <v>0</v>
      </c>
      <c r="Y76" s="655">
        <f t="shared" si="22"/>
        <v>2.0150000000000001</v>
      </c>
      <c r="Z76" s="1026">
        <f t="shared" si="23"/>
        <v>13.333333333333353</v>
      </c>
      <c r="AA76" s="671">
        <f t="shared" si="24"/>
        <v>15.384615384615374</v>
      </c>
      <c r="AB76" s="671">
        <f t="shared" si="25"/>
        <v>13.043478260869556</v>
      </c>
      <c r="AC76" s="671">
        <f t="shared" si="26"/>
        <v>14.999999999999991</v>
      </c>
      <c r="AD76" s="671">
        <f t="shared" si="27"/>
        <v>5.2631578947368363</v>
      </c>
      <c r="AE76" s="671">
        <f t="shared" si="28"/>
        <v>5.555555555555558</v>
      </c>
      <c r="AF76" s="671">
        <f t="shared" si="29"/>
        <v>9.0909090909090828</v>
      </c>
      <c r="AG76" s="671">
        <f t="shared" si="30"/>
        <v>10.000000000000009</v>
      </c>
      <c r="AH76" s="671" t="str">
        <f t="shared" si="31"/>
        <v>n/a</v>
      </c>
      <c r="AI76" s="671" t="str">
        <f t="shared" si="32"/>
        <v>n/a</v>
      </c>
      <c r="AJ76" s="671" t="str">
        <f t="shared" si="33"/>
        <v>n/a</v>
      </c>
      <c r="AK76" s="671" t="str">
        <f t="shared" si="34"/>
        <v>n/a</v>
      </c>
      <c r="AL76" s="671" t="str">
        <f t="shared" si="35"/>
        <v>n/a</v>
      </c>
      <c r="AM76" s="671" t="str">
        <f t="shared" si="36"/>
        <v>n/a</v>
      </c>
      <c r="AN76" s="671" t="str">
        <f t="shared" si="37"/>
        <v>n/a</v>
      </c>
      <c r="AO76" s="671" t="str">
        <f t="shared" si="38"/>
        <v>n/a</v>
      </c>
      <c r="AP76" s="671" t="str">
        <f t="shared" si="39"/>
        <v>n/a</v>
      </c>
      <c r="AQ76" s="671" t="str">
        <f t="shared" si="40"/>
        <v>n/a</v>
      </c>
      <c r="AR76" s="671" t="str">
        <f t="shared" si="41"/>
        <v>n/a</v>
      </c>
      <c r="AS76" s="672">
        <f t="shared" si="42"/>
        <v>10.833881190002471</v>
      </c>
      <c r="AT76" s="673">
        <f t="shared" si="43"/>
        <v>3.9968254723387777</v>
      </c>
    </row>
    <row r="77" spans="1:46" ht="11.25" customHeight="1" x14ac:dyDescent="0.2">
      <c r="A77" s="519" t="s">
        <v>448</v>
      </c>
      <c r="B77" s="507" t="s">
        <v>449</v>
      </c>
      <c r="C77" s="497">
        <v>0.96</v>
      </c>
      <c r="D77" s="518">
        <v>0.92</v>
      </c>
      <c r="E77" s="498">
        <v>0.9</v>
      </c>
      <c r="F77" s="498">
        <v>0.88</v>
      </c>
      <c r="G77" s="498">
        <v>0.86</v>
      </c>
      <c r="H77" s="498">
        <v>0.84</v>
      </c>
      <c r="I77" s="499"/>
      <c r="J77" s="498">
        <v>0.82</v>
      </c>
      <c r="K77" s="496">
        <v>0.8</v>
      </c>
      <c r="L77" s="499"/>
      <c r="M77" s="657">
        <v>0.78</v>
      </c>
      <c r="N77" s="658">
        <v>0.76</v>
      </c>
      <c r="O77" s="658">
        <v>0.74</v>
      </c>
      <c r="P77" s="658">
        <v>0.7</v>
      </c>
      <c r="Q77" s="658">
        <v>0.64</v>
      </c>
      <c r="R77" s="658">
        <v>0.57999999999999996</v>
      </c>
      <c r="S77" s="658">
        <v>0.5</v>
      </c>
      <c r="T77" s="658">
        <v>0.48</v>
      </c>
      <c r="U77" s="658">
        <v>0.44</v>
      </c>
      <c r="V77" s="654">
        <v>0.4</v>
      </c>
      <c r="W77" s="654">
        <v>0.4</v>
      </c>
      <c r="X77" s="658">
        <v>0.32</v>
      </c>
      <c r="Y77" s="655">
        <f t="shared" si="22"/>
        <v>13.72</v>
      </c>
      <c r="Z77" s="1026">
        <f t="shared" si="23"/>
        <v>4.3478260869565188</v>
      </c>
      <c r="AA77" s="671">
        <f t="shared" si="24"/>
        <v>2.2222222222222143</v>
      </c>
      <c r="AB77" s="671">
        <f t="shared" si="25"/>
        <v>2.2727272727272707</v>
      </c>
      <c r="AC77" s="671">
        <f t="shared" si="26"/>
        <v>2.3255813953488413</v>
      </c>
      <c r="AD77" s="671">
        <f t="shared" si="27"/>
        <v>2.3809523809523725</v>
      </c>
      <c r="AE77" s="671">
        <f t="shared" si="28"/>
        <v>2.4390243902439046</v>
      </c>
      <c r="AF77" s="671">
        <f t="shared" si="29"/>
        <v>2.4999999999999911</v>
      </c>
      <c r="AG77" s="671">
        <f t="shared" si="30"/>
        <v>2.5641025641025772</v>
      </c>
      <c r="AH77" s="671">
        <f t="shared" si="31"/>
        <v>2.6315789473684292</v>
      </c>
      <c r="AI77" s="671">
        <f t="shared" si="32"/>
        <v>2.7027027027026973</v>
      </c>
      <c r="AJ77" s="671">
        <f t="shared" si="33"/>
        <v>5.7142857142857162</v>
      </c>
      <c r="AK77" s="671">
        <f t="shared" si="34"/>
        <v>9.375</v>
      </c>
      <c r="AL77" s="671">
        <f t="shared" si="35"/>
        <v>10.344827586206918</v>
      </c>
      <c r="AM77" s="671">
        <f t="shared" si="36"/>
        <v>15.999999999999993</v>
      </c>
      <c r="AN77" s="671">
        <f t="shared" si="37"/>
        <v>4.1666666666666741</v>
      </c>
      <c r="AO77" s="671">
        <f t="shared" si="38"/>
        <v>9.0909090909090828</v>
      </c>
      <c r="AP77" s="671">
        <f t="shared" si="39"/>
        <v>9.9999999999999858</v>
      </c>
      <c r="AQ77" s="671">
        <f t="shared" si="40"/>
        <v>0</v>
      </c>
      <c r="AR77" s="671">
        <f t="shared" si="41"/>
        <v>25</v>
      </c>
      <c r="AS77" s="672">
        <f t="shared" si="42"/>
        <v>6.1093898431943776</v>
      </c>
      <c r="AT77" s="673">
        <f t="shared" si="43"/>
        <v>6.1123023919791759</v>
      </c>
    </row>
    <row r="78" spans="1:46" ht="11.25" customHeight="1" x14ac:dyDescent="0.2">
      <c r="A78" s="501" t="s">
        <v>450</v>
      </c>
      <c r="B78" s="652" t="s">
        <v>451</v>
      </c>
      <c r="C78" s="497">
        <v>1.49</v>
      </c>
      <c r="D78" s="655">
        <v>1.43</v>
      </c>
      <c r="E78" s="498">
        <v>1.37</v>
      </c>
      <c r="F78" s="498">
        <v>1.32</v>
      </c>
      <c r="G78" s="498">
        <v>1.27</v>
      </c>
      <c r="H78" s="498">
        <v>1.22</v>
      </c>
      <c r="I78" s="499"/>
      <c r="J78" s="498">
        <v>1.1599999999999999</v>
      </c>
      <c r="K78" s="496">
        <v>1.1000000000000001</v>
      </c>
      <c r="L78" s="499"/>
      <c r="M78" s="657">
        <v>1</v>
      </c>
      <c r="N78" s="658">
        <v>0.81</v>
      </c>
      <c r="O78" s="658">
        <v>0.69</v>
      </c>
      <c r="P78" s="658">
        <v>0.59499999999999997</v>
      </c>
      <c r="Q78" s="658">
        <v>0.56999999999999995</v>
      </c>
      <c r="R78" s="658">
        <v>0.54500000000000004</v>
      </c>
      <c r="S78" s="658">
        <v>0.51500000000000001</v>
      </c>
      <c r="T78" s="658">
        <v>0.49</v>
      </c>
      <c r="U78" s="654">
        <v>0.48</v>
      </c>
      <c r="V78" s="654">
        <v>0.48</v>
      </c>
      <c r="W78" s="654">
        <v>0.48</v>
      </c>
      <c r="X78" s="654">
        <v>0.48</v>
      </c>
      <c r="Y78" s="655">
        <f t="shared" si="22"/>
        <v>17.495000000000005</v>
      </c>
      <c r="Z78" s="1026">
        <f t="shared" si="23"/>
        <v>4.1958041958042092</v>
      </c>
      <c r="AA78" s="671">
        <f t="shared" si="24"/>
        <v>4.3795620437956151</v>
      </c>
      <c r="AB78" s="671">
        <f t="shared" si="25"/>
        <v>3.7878787878787845</v>
      </c>
      <c r="AC78" s="671">
        <f t="shared" si="26"/>
        <v>3.937007874015741</v>
      </c>
      <c r="AD78" s="671">
        <f t="shared" si="27"/>
        <v>4.0983606557376984</v>
      </c>
      <c r="AE78" s="671">
        <f t="shared" si="28"/>
        <v>5.1724137931034475</v>
      </c>
      <c r="AF78" s="671">
        <f t="shared" si="29"/>
        <v>5.4545454545454453</v>
      </c>
      <c r="AG78" s="671">
        <f t="shared" si="30"/>
        <v>10.000000000000009</v>
      </c>
      <c r="AH78" s="671">
        <f t="shared" si="31"/>
        <v>23.456790123456784</v>
      </c>
      <c r="AI78" s="671">
        <f t="shared" si="32"/>
        <v>17.391304347826097</v>
      </c>
      <c r="AJ78" s="671">
        <f t="shared" si="33"/>
        <v>15.966386554621836</v>
      </c>
      <c r="AK78" s="671">
        <f t="shared" si="34"/>
        <v>4.3859649122807154</v>
      </c>
      <c r="AL78" s="671">
        <f t="shared" si="35"/>
        <v>4.5871559633027248</v>
      </c>
      <c r="AM78" s="671">
        <f t="shared" si="36"/>
        <v>5.8252427184465994</v>
      </c>
      <c r="AN78" s="671">
        <f t="shared" si="37"/>
        <v>5.1020408163265252</v>
      </c>
      <c r="AO78" s="671">
        <f t="shared" si="38"/>
        <v>2.0833333333333259</v>
      </c>
      <c r="AP78" s="671">
        <f t="shared" si="39"/>
        <v>0</v>
      </c>
      <c r="AQ78" s="671">
        <f t="shared" si="40"/>
        <v>0</v>
      </c>
      <c r="AR78" s="671">
        <f t="shared" si="41"/>
        <v>0</v>
      </c>
      <c r="AS78" s="672">
        <f t="shared" si="42"/>
        <v>6.3065153460250292</v>
      </c>
      <c r="AT78" s="673">
        <f t="shared" si="43"/>
        <v>6.2202738059079428</v>
      </c>
    </row>
    <row r="79" spans="1:46" ht="11.25" customHeight="1" x14ac:dyDescent="0.2">
      <c r="A79" s="500" t="s">
        <v>967</v>
      </c>
      <c r="B79" s="652" t="s">
        <v>968</v>
      </c>
      <c r="C79" s="497">
        <v>5.83</v>
      </c>
      <c r="D79" s="655">
        <v>5.6099999999999994</v>
      </c>
      <c r="E79" s="498">
        <v>5.3</v>
      </c>
      <c r="F79" s="498">
        <v>4.91</v>
      </c>
      <c r="G79" s="498">
        <v>4.55</v>
      </c>
      <c r="H79" s="498">
        <v>4.18</v>
      </c>
      <c r="I79" s="499"/>
      <c r="J79" s="498">
        <v>3.8025000000000002</v>
      </c>
      <c r="K79" s="656">
        <v>3.57</v>
      </c>
      <c r="L79" s="499"/>
      <c r="M79" s="503">
        <v>3.57</v>
      </c>
      <c r="N79" s="658">
        <v>3.57</v>
      </c>
      <c r="O79" s="658">
        <v>3.5274999999999999</v>
      </c>
      <c r="P79" s="658">
        <v>3.33</v>
      </c>
      <c r="Q79" s="658">
        <v>3.05</v>
      </c>
      <c r="R79" s="658">
        <v>2.83</v>
      </c>
      <c r="S79" s="654">
        <v>2.8</v>
      </c>
      <c r="T79" s="658">
        <v>2.8</v>
      </c>
      <c r="U79" s="658">
        <v>2.74</v>
      </c>
      <c r="V79" s="658">
        <v>2.48</v>
      </c>
      <c r="W79" s="658">
        <v>2.2000000000000002</v>
      </c>
      <c r="X79" s="658">
        <v>2.0499999999999998</v>
      </c>
      <c r="Y79" s="655">
        <f t="shared" si="22"/>
        <v>72.699999999999989</v>
      </c>
      <c r="Z79" s="1026">
        <f t="shared" si="23"/>
        <v>3.9215686274509887</v>
      </c>
      <c r="AA79" s="671">
        <f t="shared" si="24"/>
        <v>5.8490566037735725</v>
      </c>
      <c r="AB79" s="671">
        <f t="shared" si="25"/>
        <v>7.9429735234215926</v>
      </c>
      <c r="AC79" s="671">
        <f t="shared" si="26"/>
        <v>7.9120879120879284</v>
      </c>
      <c r="AD79" s="671">
        <f t="shared" si="27"/>
        <v>8.8516746411483318</v>
      </c>
      <c r="AE79" s="671">
        <f t="shared" si="28"/>
        <v>9.9276791584483668</v>
      </c>
      <c r="AF79" s="671">
        <f t="shared" si="29"/>
        <v>6.512605042016828</v>
      </c>
      <c r="AG79" s="671">
        <f t="shared" si="30"/>
        <v>0</v>
      </c>
      <c r="AH79" s="671">
        <f t="shared" si="31"/>
        <v>0</v>
      </c>
      <c r="AI79" s="671">
        <f t="shared" si="32"/>
        <v>1.2048192771084265</v>
      </c>
      <c r="AJ79" s="671">
        <f t="shared" si="33"/>
        <v>5.9309309309309333</v>
      </c>
      <c r="AK79" s="671">
        <f t="shared" si="34"/>
        <v>9.1803278688524781</v>
      </c>
      <c r="AL79" s="671">
        <f t="shared" si="35"/>
        <v>7.7738515901059957</v>
      </c>
      <c r="AM79" s="671">
        <f t="shared" si="36"/>
        <v>1.0714285714285898</v>
      </c>
      <c r="AN79" s="671">
        <f t="shared" si="37"/>
        <v>0</v>
      </c>
      <c r="AO79" s="671">
        <f t="shared" si="38"/>
        <v>2.1897810218977964</v>
      </c>
      <c r="AP79" s="671">
        <f t="shared" si="39"/>
        <v>10.483870967741948</v>
      </c>
      <c r="AQ79" s="671">
        <f t="shared" si="40"/>
        <v>12.72727272727272</v>
      </c>
      <c r="AR79" s="671">
        <f t="shared" si="41"/>
        <v>7.317073170731736</v>
      </c>
      <c r="AS79" s="672">
        <f t="shared" si="42"/>
        <v>5.7261579807588543</v>
      </c>
      <c r="AT79" s="673">
        <f t="shared" si="43"/>
        <v>3.9744649591173706</v>
      </c>
    </row>
    <row r="80" spans="1:46" ht="11.25" customHeight="1" x14ac:dyDescent="0.2">
      <c r="A80" s="500" t="s">
        <v>1017</v>
      </c>
      <c r="B80" s="652" t="s">
        <v>1018</v>
      </c>
      <c r="C80" s="497">
        <v>7.9</v>
      </c>
      <c r="D80" s="655">
        <v>4.8099999999999996</v>
      </c>
      <c r="E80" s="498">
        <v>2.04</v>
      </c>
      <c r="F80" s="498">
        <v>1.64</v>
      </c>
      <c r="G80" s="498">
        <v>1.23</v>
      </c>
      <c r="H80" s="498">
        <v>0.88</v>
      </c>
      <c r="I80" s="499"/>
      <c r="J80" s="498">
        <v>0.61</v>
      </c>
      <c r="K80" s="496">
        <v>0.4</v>
      </c>
      <c r="L80" s="499"/>
      <c r="M80" s="657">
        <v>7.0000000000000007E-2</v>
      </c>
      <c r="N80" s="654">
        <v>0</v>
      </c>
      <c r="O80" s="654">
        <v>0</v>
      </c>
      <c r="P80" s="654">
        <v>0</v>
      </c>
      <c r="Q80" s="654">
        <v>0</v>
      </c>
      <c r="R80" s="654">
        <v>0</v>
      </c>
      <c r="S80" s="654">
        <v>0</v>
      </c>
      <c r="T80" s="654">
        <v>0</v>
      </c>
      <c r="U80" s="654">
        <v>0</v>
      </c>
      <c r="V80" s="654">
        <v>0</v>
      </c>
      <c r="W80" s="654">
        <v>0</v>
      </c>
      <c r="X80" s="654">
        <v>0</v>
      </c>
      <c r="Y80" s="655">
        <f t="shared" si="22"/>
        <v>19.579999999999998</v>
      </c>
      <c r="Z80" s="1026">
        <f t="shared" si="23"/>
        <v>64.241164241164256</v>
      </c>
      <c r="AA80" s="671">
        <f t="shared" si="24"/>
        <v>135.78431372549016</v>
      </c>
      <c r="AB80" s="671">
        <f t="shared" si="25"/>
        <v>24.390243902439025</v>
      </c>
      <c r="AC80" s="671">
        <f t="shared" si="26"/>
        <v>33.333333333333329</v>
      </c>
      <c r="AD80" s="671">
        <f t="shared" si="27"/>
        <v>39.772727272727273</v>
      </c>
      <c r="AE80" s="671">
        <f t="shared" si="28"/>
        <v>44.262295081967217</v>
      </c>
      <c r="AF80" s="671">
        <f t="shared" si="29"/>
        <v>52.499999999999993</v>
      </c>
      <c r="AG80" s="671">
        <f t="shared" si="30"/>
        <v>471.42857142857144</v>
      </c>
      <c r="AH80" s="671" t="str">
        <f t="shared" si="31"/>
        <v>n/a</v>
      </c>
      <c r="AI80" s="671" t="str">
        <f t="shared" si="32"/>
        <v>n/a</v>
      </c>
      <c r="AJ80" s="671" t="str">
        <f t="shared" si="33"/>
        <v>n/a</v>
      </c>
      <c r="AK80" s="671" t="str">
        <f t="shared" si="34"/>
        <v>n/a</v>
      </c>
      <c r="AL80" s="671" t="str">
        <f t="shared" si="35"/>
        <v>n/a</v>
      </c>
      <c r="AM80" s="671" t="str">
        <f t="shared" si="36"/>
        <v>n/a</v>
      </c>
      <c r="AN80" s="671" t="str">
        <f t="shared" si="37"/>
        <v>n/a</v>
      </c>
      <c r="AO80" s="671" t="str">
        <f t="shared" si="38"/>
        <v>n/a</v>
      </c>
      <c r="AP80" s="671" t="str">
        <f t="shared" si="39"/>
        <v>n/a</v>
      </c>
      <c r="AQ80" s="671" t="str">
        <f t="shared" si="40"/>
        <v>n/a</v>
      </c>
      <c r="AR80" s="671" t="str">
        <f t="shared" si="41"/>
        <v>n/a</v>
      </c>
      <c r="AS80" s="672">
        <f t="shared" si="42"/>
        <v>108.21408112321159</v>
      </c>
      <c r="AT80" s="673">
        <f t="shared" si="43"/>
        <v>150.77427398919582</v>
      </c>
    </row>
    <row r="81" spans="1:46" ht="11.25" customHeight="1" x14ac:dyDescent="0.2">
      <c r="A81" s="480" t="s">
        <v>971</v>
      </c>
      <c r="B81" s="916" t="s">
        <v>972</v>
      </c>
      <c r="C81" s="497">
        <v>0.78</v>
      </c>
      <c r="D81" s="655">
        <v>0.72</v>
      </c>
      <c r="E81" s="502">
        <v>0.68</v>
      </c>
      <c r="F81" s="498">
        <v>0.66</v>
      </c>
      <c r="G81" s="498">
        <v>0.62</v>
      </c>
      <c r="H81" s="498">
        <v>0.3</v>
      </c>
      <c r="I81" s="499"/>
      <c r="J81" s="502">
        <v>0</v>
      </c>
      <c r="K81" s="656">
        <v>0</v>
      </c>
      <c r="L81" s="499"/>
      <c r="M81" s="503">
        <v>0</v>
      </c>
      <c r="N81" s="654">
        <v>0</v>
      </c>
      <c r="O81" s="654">
        <v>0</v>
      </c>
      <c r="P81" s="654">
        <v>0</v>
      </c>
      <c r="Q81" s="654">
        <v>0</v>
      </c>
      <c r="R81" s="654">
        <v>0</v>
      </c>
      <c r="S81" s="654">
        <v>0</v>
      </c>
      <c r="T81" s="654">
        <v>0</v>
      </c>
      <c r="U81" s="654">
        <v>0</v>
      </c>
      <c r="V81" s="654">
        <v>0.3</v>
      </c>
      <c r="W81" s="654">
        <v>0.3</v>
      </c>
      <c r="X81" s="654">
        <v>0.3</v>
      </c>
      <c r="Y81" s="655">
        <f t="shared" si="22"/>
        <v>4.66</v>
      </c>
      <c r="Z81" s="1026">
        <f t="shared" si="23"/>
        <v>8.3333333333333481</v>
      </c>
      <c r="AA81" s="671">
        <f t="shared" si="24"/>
        <v>5.8823529411764497</v>
      </c>
      <c r="AB81" s="671">
        <f t="shared" si="25"/>
        <v>3.0303030303030276</v>
      </c>
      <c r="AC81" s="671">
        <f t="shared" si="26"/>
        <v>6.4516129032258229</v>
      </c>
      <c r="AD81" s="671">
        <f t="shared" si="27"/>
        <v>106.66666666666669</v>
      </c>
      <c r="AE81" s="671" t="str">
        <f t="shared" si="28"/>
        <v>n/a</v>
      </c>
      <c r="AF81" s="671" t="str">
        <f t="shared" si="29"/>
        <v>n/a</v>
      </c>
      <c r="AG81" s="671" t="str">
        <f t="shared" si="30"/>
        <v>n/a</v>
      </c>
      <c r="AH81" s="671" t="str">
        <f t="shared" si="31"/>
        <v>n/a</v>
      </c>
      <c r="AI81" s="671" t="str">
        <f t="shared" si="32"/>
        <v>n/a</v>
      </c>
      <c r="AJ81" s="671" t="str">
        <f t="shared" si="33"/>
        <v>n/a</v>
      </c>
      <c r="AK81" s="671" t="str">
        <f t="shared" si="34"/>
        <v>n/a</v>
      </c>
      <c r="AL81" s="671" t="str">
        <f t="shared" si="35"/>
        <v>n/a</v>
      </c>
      <c r="AM81" s="671" t="str">
        <f t="shared" si="36"/>
        <v>n/a</v>
      </c>
      <c r="AN81" s="671" t="str">
        <f t="shared" si="37"/>
        <v>n/a</v>
      </c>
      <c r="AO81" s="671" t="str">
        <f t="shared" si="38"/>
        <v>n/a</v>
      </c>
      <c r="AP81" s="671">
        <f t="shared" si="39"/>
        <v>-100</v>
      </c>
      <c r="AQ81" s="671">
        <f t="shared" si="40"/>
        <v>0</v>
      </c>
      <c r="AR81" s="671">
        <f t="shared" si="41"/>
        <v>0</v>
      </c>
      <c r="AS81" s="672">
        <f t="shared" si="42"/>
        <v>3.7955336093381646</v>
      </c>
      <c r="AT81" s="673">
        <f t="shared" si="43"/>
        <v>55.313885806134223</v>
      </c>
    </row>
    <row r="82" spans="1:46" ht="11.25" customHeight="1" x14ac:dyDescent="0.2">
      <c r="A82" s="519" t="s">
        <v>973</v>
      </c>
      <c r="B82" s="507" t="s">
        <v>974</v>
      </c>
      <c r="C82" s="497">
        <v>0.46</v>
      </c>
      <c r="D82" s="510">
        <v>0.44500000000000001</v>
      </c>
      <c r="E82" s="513">
        <v>0.42499999999999999</v>
      </c>
      <c r="F82" s="512">
        <v>0.42</v>
      </c>
      <c r="G82" s="513">
        <v>0.39</v>
      </c>
      <c r="H82" s="513">
        <v>0.35</v>
      </c>
      <c r="I82" s="514"/>
      <c r="J82" s="513">
        <v>0.3</v>
      </c>
      <c r="K82" s="509">
        <v>0.24</v>
      </c>
      <c r="L82" s="514"/>
      <c r="M82" s="510">
        <v>0.17499999999999999</v>
      </c>
      <c r="N82" s="517">
        <v>0.16</v>
      </c>
      <c r="O82" s="516">
        <v>0.16</v>
      </c>
      <c r="P82" s="516">
        <v>0.1575</v>
      </c>
      <c r="Q82" s="517">
        <v>0.15</v>
      </c>
      <c r="R82" s="517">
        <v>0.15</v>
      </c>
      <c r="S82" s="517">
        <v>0.15</v>
      </c>
      <c r="T82" s="517">
        <v>0.15</v>
      </c>
      <c r="U82" s="516">
        <v>0.15</v>
      </c>
      <c r="V82" s="516">
        <v>0.14499999999999999</v>
      </c>
      <c r="W82" s="516">
        <v>0.14000000000000001</v>
      </c>
      <c r="X82" s="516">
        <v>0.13</v>
      </c>
      <c r="Y82" s="655">
        <f t="shared" si="22"/>
        <v>4.8475000000000001</v>
      </c>
      <c r="Z82" s="1026">
        <f t="shared" si="23"/>
        <v>3.3707865168539408</v>
      </c>
      <c r="AA82" s="671">
        <f t="shared" si="24"/>
        <v>4.705882352941182</v>
      </c>
      <c r="AB82" s="671">
        <f t="shared" si="25"/>
        <v>1.1904761904761862</v>
      </c>
      <c r="AC82" s="671">
        <f t="shared" si="26"/>
        <v>7.6923076923076872</v>
      </c>
      <c r="AD82" s="671">
        <f t="shared" si="27"/>
        <v>11.428571428571432</v>
      </c>
      <c r="AE82" s="671">
        <f t="shared" si="28"/>
        <v>16.666666666666675</v>
      </c>
      <c r="AF82" s="671">
        <f t="shared" si="29"/>
        <v>25</v>
      </c>
      <c r="AG82" s="671">
        <f t="shared" si="30"/>
        <v>37.142857142857146</v>
      </c>
      <c r="AH82" s="671">
        <f t="shared" si="31"/>
        <v>9.375</v>
      </c>
      <c r="AI82" s="671">
        <f t="shared" si="32"/>
        <v>0</v>
      </c>
      <c r="AJ82" s="671">
        <f t="shared" si="33"/>
        <v>1.5873015873015817</v>
      </c>
      <c r="AK82" s="671">
        <f t="shared" si="34"/>
        <v>5.0000000000000044</v>
      </c>
      <c r="AL82" s="671">
        <f t="shared" si="35"/>
        <v>0</v>
      </c>
      <c r="AM82" s="671">
        <f t="shared" si="36"/>
        <v>0</v>
      </c>
      <c r="AN82" s="671">
        <f t="shared" si="37"/>
        <v>0</v>
      </c>
      <c r="AO82" s="671">
        <f t="shared" si="38"/>
        <v>0</v>
      </c>
      <c r="AP82" s="671">
        <f t="shared" si="39"/>
        <v>3.4482758620689724</v>
      </c>
      <c r="AQ82" s="671">
        <f t="shared" si="40"/>
        <v>3.5714285714285587</v>
      </c>
      <c r="AR82" s="671">
        <f t="shared" si="41"/>
        <v>7.6923076923077094</v>
      </c>
      <c r="AS82" s="672">
        <f t="shared" si="42"/>
        <v>7.2564137738832137</v>
      </c>
      <c r="AT82" s="673">
        <f t="shared" si="43"/>
        <v>9.7349610573645524</v>
      </c>
    </row>
    <row r="83" spans="1:46" ht="11.25" customHeight="1" x14ac:dyDescent="0.2">
      <c r="A83" s="500" t="s">
        <v>969</v>
      </c>
      <c r="B83" s="652" t="s">
        <v>970</v>
      </c>
      <c r="C83" s="497">
        <v>2.0099999999999998</v>
      </c>
      <c r="D83" s="657">
        <v>1.76</v>
      </c>
      <c r="E83" s="498">
        <v>1.6</v>
      </c>
      <c r="F83" s="498">
        <v>1.46</v>
      </c>
      <c r="G83" s="498">
        <v>1.34</v>
      </c>
      <c r="H83" s="498">
        <v>1.1399999999999999</v>
      </c>
      <c r="I83" s="499"/>
      <c r="J83" s="498">
        <v>1.08</v>
      </c>
      <c r="K83" s="496">
        <v>1</v>
      </c>
      <c r="L83" s="499"/>
      <c r="M83" s="503">
        <v>0.8</v>
      </c>
      <c r="N83" s="654">
        <v>1.22</v>
      </c>
      <c r="O83" s="654">
        <v>1.64</v>
      </c>
      <c r="P83" s="658">
        <v>1.61</v>
      </c>
      <c r="Q83" s="658">
        <v>1.57</v>
      </c>
      <c r="R83" s="658">
        <v>1.53</v>
      </c>
      <c r="S83" s="658">
        <v>1.49</v>
      </c>
      <c r="T83" s="658">
        <v>1.45</v>
      </c>
      <c r="U83" s="658">
        <v>1.35</v>
      </c>
      <c r="V83" s="658">
        <v>1.23</v>
      </c>
      <c r="W83" s="658">
        <v>1.1100000000000001</v>
      </c>
      <c r="X83" s="658">
        <v>0.99</v>
      </c>
      <c r="Y83" s="655">
        <f t="shared" si="22"/>
        <v>27.380000000000003</v>
      </c>
      <c r="Z83" s="1026">
        <f t="shared" si="23"/>
        <v>14.204545454545435</v>
      </c>
      <c r="AA83" s="671">
        <f t="shared" si="24"/>
        <v>9.9999999999999858</v>
      </c>
      <c r="AB83" s="671">
        <f t="shared" si="25"/>
        <v>9.5890410958904262</v>
      </c>
      <c r="AC83" s="671">
        <f t="shared" si="26"/>
        <v>8.9552238805969964</v>
      </c>
      <c r="AD83" s="671">
        <f t="shared" si="27"/>
        <v>17.543859649122815</v>
      </c>
      <c r="AE83" s="671">
        <f t="shared" si="28"/>
        <v>5.5555555555555358</v>
      </c>
      <c r="AF83" s="671">
        <f t="shared" si="29"/>
        <v>8.0000000000000071</v>
      </c>
      <c r="AG83" s="671">
        <f t="shared" si="30"/>
        <v>25</v>
      </c>
      <c r="AH83" s="671">
        <f t="shared" si="31"/>
        <v>-34.426229508196712</v>
      </c>
      <c r="AI83" s="671">
        <f t="shared" si="32"/>
        <v>-25.609756097560975</v>
      </c>
      <c r="AJ83" s="671">
        <f t="shared" si="33"/>
        <v>1.8633540372670732</v>
      </c>
      <c r="AK83" s="671">
        <f t="shared" si="34"/>
        <v>2.5477707006369421</v>
      </c>
      <c r="AL83" s="671">
        <f t="shared" si="35"/>
        <v>2.6143790849673332</v>
      </c>
      <c r="AM83" s="671">
        <f t="shared" si="36"/>
        <v>2.6845637583892579</v>
      </c>
      <c r="AN83" s="671">
        <f t="shared" si="37"/>
        <v>2.7586206896551779</v>
      </c>
      <c r="AO83" s="671">
        <f t="shared" si="38"/>
        <v>7.4074074074073959</v>
      </c>
      <c r="AP83" s="671">
        <f t="shared" si="39"/>
        <v>9.7560975609756184</v>
      </c>
      <c r="AQ83" s="671">
        <f t="shared" si="40"/>
        <v>10.810810810810789</v>
      </c>
      <c r="AR83" s="671">
        <f t="shared" si="41"/>
        <v>12.121212121212132</v>
      </c>
      <c r="AS83" s="672">
        <f t="shared" si="42"/>
        <v>4.8092871684881713</v>
      </c>
      <c r="AT83" s="673">
        <f t="shared" si="43"/>
        <v>13.639401546587459</v>
      </c>
    </row>
    <row r="84" spans="1:46" ht="11.25" customHeight="1" x14ac:dyDescent="0.2">
      <c r="A84" s="501" t="s">
        <v>414</v>
      </c>
      <c r="B84" s="652" t="s">
        <v>415</v>
      </c>
      <c r="C84" s="497">
        <v>1.78</v>
      </c>
      <c r="D84" s="657">
        <v>1.6199999999999999</v>
      </c>
      <c r="E84" s="498">
        <v>1.4650000000000001</v>
      </c>
      <c r="F84" s="498">
        <v>1.33</v>
      </c>
      <c r="G84" s="498">
        <v>1.21</v>
      </c>
      <c r="H84" s="498">
        <v>1.0900000000000001</v>
      </c>
      <c r="I84" s="499" t="s">
        <v>90</v>
      </c>
      <c r="J84" s="498">
        <v>0.96</v>
      </c>
      <c r="K84" s="496">
        <v>0.9</v>
      </c>
      <c r="L84" s="499"/>
      <c r="M84" s="657">
        <v>0.86</v>
      </c>
      <c r="N84" s="658">
        <v>0.82</v>
      </c>
      <c r="O84" s="658">
        <v>0.4</v>
      </c>
      <c r="P84" s="654">
        <v>0</v>
      </c>
      <c r="Q84" s="654">
        <v>0</v>
      </c>
      <c r="R84" s="654">
        <v>0</v>
      </c>
      <c r="S84" s="654">
        <v>0</v>
      </c>
      <c r="T84" s="654">
        <v>0</v>
      </c>
      <c r="U84" s="654">
        <v>0</v>
      </c>
      <c r="V84" s="654">
        <v>0</v>
      </c>
      <c r="W84" s="654">
        <v>0</v>
      </c>
      <c r="X84" s="654">
        <v>0</v>
      </c>
      <c r="Y84" s="655">
        <f t="shared" si="22"/>
        <v>12.435000000000002</v>
      </c>
      <c r="Z84" s="1026">
        <f t="shared" si="23"/>
        <v>9.8765432098765427</v>
      </c>
      <c r="AA84" s="671">
        <f t="shared" si="24"/>
        <v>10.580204778156975</v>
      </c>
      <c r="AB84" s="671">
        <f t="shared" si="25"/>
        <v>10.150375939849621</v>
      </c>
      <c r="AC84" s="671">
        <f t="shared" si="26"/>
        <v>9.9173553719008378</v>
      </c>
      <c r="AD84" s="671">
        <f t="shared" si="27"/>
        <v>11.009174311926584</v>
      </c>
      <c r="AE84" s="671">
        <f t="shared" si="28"/>
        <v>13.541666666666675</v>
      </c>
      <c r="AF84" s="671">
        <f t="shared" si="29"/>
        <v>6.6666666666666652</v>
      </c>
      <c r="AG84" s="671">
        <f t="shared" si="30"/>
        <v>4.6511627906976827</v>
      </c>
      <c r="AH84" s="671">
        <f t="shared" si="31"/>
        <v>4.8780487804878092</v>
      </c>
      <c r="AI84" s="671">
        <f t="shared" si="32"/>
        <v>104.99999999999999</v>
      </c>
      <c r="AJ84" s="671" t="str">
        <f t="shared" si="33"/>
        <v>n/a</v>
      </c>
      <c r="AK84" s="671" t="str">
        <f t="shared" si="34"/>
        <v>n/a</v>
      </c>
      <c r="AL84" s="671" t="str">
        <f t="shared" si="35"/>
        <v>n/a</v>
      </c>
      <c r="AM84" s="671" t="str">
        <f t="shared" si="36"/>
        <v>n/a</v>
      </c>
      <c r="AN84" s="671" t="str">
        <f t="shared" si="37"/>
        <v>n/a</v>
      </c>
      <c r="AO84" s="671" t="str">
        <f t="shared" si="38"/>
        <v>n/a</v>
      </c>
      <c r="AP84" s="671" t="str">
        <f t="shared" si="39"/>
        <v>n/a</v>
      </c>
      <c r="AQ84" s="671" t="str">
        <f t="shared" si="40"/>
        <v>n/a</v>
      </c>
      <c r="AR84" s="671" t="str">
        <f t="shared" si="41"/>
        <v>n/a</v>
      </c>
      <c r="AS84" s="672">
        <f t="shared" si="42"/>
        <v>18.62711985162294</v>
      </c>
      <c r="AT84" s="673">
        <f t="shared" si="43"/>
        <v>30.478820958798064</v>
      </c>
    </row>
    <row r="85" spans="1:46" ht="11.25" customHeight="1" x14ac:dyDescent="0.2">
      <c r="A85" s="500" t="s">
        <v>129</v>
      </c>
      <c r="B85" s="652" t="s">
        <v>130</v>
      </c>
      <c r="C85" s="497">
        <v>1.06</v>
      </c>
      <c r="D85" s="657">
        <v>0.99399999999999999</v>
      </c>
      <c r="E85" s="498">
        <v>0.91400000000000003</v>
      </c>
      <c r="F85" s="498">
        <v>0.874</v>
      </c>
      <c r="G85" s="498">
        <v>0.83</v>
      </c>
      <c r="H85" s="498">
        <v>0.76</v>
      </c>
      <c r="I85" s="499"/>
      <c r="J85" s="498">
        <v>0.63500000000000001</v>
      </c>
      <c r="K85" s="496">
        <v>0.55000000000000004</v>
      </c>
      <c r="L85" s="499"/>
      <c r="M85" s="657">
        <v>0.52</v>
      </c>
      <c r="N85" s="658">
        <v>0.505</v>
      </c>
      <c r="O85" s="654">
        <v>0.5</v>
      </c>
      <c r="P85" s="658">
        <v>0.47749999999999998</v>
      </c>
      <c r="Q85" s="658">
        <v>0.46500000000000002</v>
      </c>
      <c r="R85" s="654">
        <v>0.45</v>
      </c>
      <c r="S85" s="658">
        <v>0.4425</v>
      </c>
      <c r="T85" s="658">
        <v>0.44</v>
      </c>
      <c r="U85" s="658">
        <v>0.43567</v>
      </c>
      <c r="V85" s="654">
        <v>0.43334</v>
      </c>
      <c r="W85" s="658">
        <v>0.42832999999999999</v>
      </c>
      <c r="X85" s="658">
        <v>0.42665999999999998</v>
      </c>
      <c r="Y85" s="655">
        <f t="shared" si="22"/>
        <v>12.140999999999998</v>
      </c>
      <c r="Z85" s="1026">
        <f t="shared" si="23"/>
        <v>6.6398390342052416</v>
      </c>
      <c r="AA85" s="671">
        <f t="shared" si="24"/>
        <v>8.7527352297593009</v>
      </c>
      <c r="AB85" s="671">
        <f t="shared" si="25"/>
        <v>4.5766590389016093</v>
      </c>
      <c r="AC85" s="671">
        <f t="shared" si="26"/>
        <v>5.3012048192771166</v>
      </c>
      <c r="AD85" s="671">
        <f t="shared" si="27"/>
        <v>9.210526315789469</v>
      </c>
      <c r="AE85" s="671">
        <f t="shared" si="28"/>
        <v>19.685039370078748</v>
      </c>
      <c r="AF85" s="671">
        <f t="shared" si="29"/>
        <v>15.454545454545453</v>
      </c>
      <c r="AG85" s="671">
        <f t="shared" si="30"/>
        <v>5.7692307692307709</v>
      </c>
      <c r="AH85" s="671">
        <f t="shared" si="31"/>
        <v>2.9702970297029729</v>
      </c>
      <c r="AI85" s="671">
        <f t="shared" si="32"/>
        <v>1.0000000000000009</v>
      </c>
      <c r="AJ85" s="671">
        <f t="shared" si="33"/>
        <v>4.7120418848167533</v>
      </c>
      <c r="AK85" s="671">
        <f t="shared" si="34"/>
        <v>2.6881720430107503</v>
      </c>
      <c r="AL85" s="671">
        <f t="shared" si="35"/>
        <v>3.3333333333333437</v>
      </c>
      <c r="AM85" s="671">
        <f t="shared" si="36"/>
        <v>1.6949152542372836</v>
      </c>
      <c r="AN85" s="671">
        <f t="shared" si="37"/>
        <v>0.56818181818181213</v>
      </c>
      <c r="AO85" s="671">
        <f t="shared" si="38"/>
        <v>0.9938715082516536</v>
      </c>
      <c r="AP85" s="671">
        <f t="shared" si="39"/>
        <v>0.53768403563021483</v>
      </c>
      <c r="AQ85" s="671">
        <f t="shared" si="40"/>
        <v>1.1696589078514341</v>
      </c>
      <c r="AR85" s="671">
        <f t="shared" si="41"/>
        <v>0.39141236581821115</v>
      </c>
      <c r="AS85" s="672">
        <f t="shared" si="42"/>
        <v>5.0236499059274822</v>
      </c>
      <c r="AT85" s="673">
        <f t="shared" si="43"/>
        <v>5.2231377246213366</v>
      </c>
    </row>
    <row r="86" spans="1:46" ht="11.25" customHeight="1" x14ac:dyDescent="0.2">
      <c r="A86" s="504" t="s">
        <v>914</v>
      </c>
      <c r="B86" s="916" t="s">
        <v>915</v>
      </c>
      <c r="C86" s="497">
        <v>1.44</v>
      </c>
      <c r="D86" s="657">
        <v>1.31</v>
      </c>
      <c r="E86" s="487">
        <v>1.19</v>
      </c>
      <c r="F86" s="487">
        <v>1.1000000000000001</v>
      </c>
      <c r="G86" s="487">
        <v>0.98</v>
      </c>
      <c r="H86" s="487">
        <v>0.86</v>
      </c>
      <c r="I86" s="488"/>
      <c r="J86" s="487">
        <v>0.78</v>
      </c>
      <c r="K86" s="490">
        <v>0.72</v>
      </c>
      <c r="L86" s="488"/>
      <c r="M86" s="505">
        <v>0.72</v>
      </c>
      <c r="N86" s="492">
        <v>0.72</v>
      </c>
      <c r="O86" s="493">
        <v>0.72</v>
      </c>
      <c r="P86" s="493">
        <v>0.6</v>
      </c>
      <c r="Q86" s="493">
        <v>0.54</v>
      </c>
      <c r="R86" s="493">
        <v>0.43511999999999995</v>
      </c>
      <c r="S86" s="493">
        <v>0.36763000000000001</v>
      </c>
      <c r="T86" s="493">
        <v>0.31509999999999999</v>
      </c>
      <c r="U86" s="492">
        <v>0.28008</v>
      </c>
      <c r="V86" s="492">
        <v>0.28008</v>
      </c>
      <c r="W86" s="493">
        <v>0.27571000000000001</v>
      </c>
      <c r="X86" s="492">
        <v>0.2626</v>
      </c>
      <c r="Y86" s="655">
        <f t="shared" si="22"/>
        <v>13.896320000000003</v>
      </c>
      <c r="Z86" s="1026">
        <f t="shared" si="23"/>
        <v>9.9236641221373887</v>
      </c>
      <c r="AA86" s="671">
        <f t="shared" si="24"/>
        <v>10.084033613445387</v>
      </c>
      <c r="AB86" s="671">
        <f t="shared" si="25"/>
        <v>8.1818181818181799</v>
      </c>
      <c r="AC86" s="671">
        <f t="shared" si="26"/>
        <v>12.244897959183687</v>
      </c>
      <c r="AD86" s="671">
        <f t="shared" si="27"/>
        <v>13.953488372093027</v>
      </c>
      <c r="AE86" s="671">
        <f t="shared" si="28"/>
        <v>10.256410256410241</v>
      </c>
      <c r="AF86" s="671">
        <f t="shared" si="29"/>
        <v>8.3333333333333481</v>
      </c>
      <c r="AG86" s="671">
        <f t="shared" si="30"/>
        <v>0</v>
      </c>
      <c r="AH86" s="671">
        <f t="shared" si="31"/>
        <v>0</v>
      </c>
      <c r="AI86" s="671">
        <f t="shared" si="32"/>
        <v>0</v>
      </c>
      <c r="AJ86" s="671">
        <f t="shared" si="33"/>
        <v>19.999999999999996</v>
      </c>
      <c r="AK86" s="671">
        <f t="shared" si="34"/>
        <v>11.111111111111093</v>
      </c>
      <c r="AL86" s="671">
        <f t="shared" si="35"/>
        <v>24.10369553226699</v>
      </c>
      <c r="AM86" s="671">
        <f t="shared" si="36"/>
        <v>18.358131817316313</v>
      </c>
      <c r="AN86" s="671">
        <f t="shared" si="37"/>
        <v>16.67089812757856</v>
      </c>
      <c r="AO86" s="671">
        <f t="shared" si="38"/>
        <v>12.503570408454735</v>
      </c>
      <c r="AP86" s="671">
        <f t="shared" si="39"/>
        <v>0</v>
      </c>
      <c r="AQ86" s="671">
        <f t="shared" si="40"/>
        <v>1.5849987305502022</v>
      </c>
      <c r="AR86" s="671">
        <f t="shared" si="41"/>
        <v>4.9923838537699883</v>
      </c>
      <c r="AS86" s="672">
        <f t="shared" si="42"/>
        <v>9.5948650220773235</v>
      </c>
      <c r="AT86" s="673">
        <f t="shared" si="43"/>
        <v>7.227945988891574</v>
      </c>
    </row>
    <row r="87" spans="1:46" ht="11.25" customHeight="1" x14ac:dyDescent="0.2">
      <c r="A87" s="501" t="s">
        <v>453</v>
      </c>
      <c r="B87" s="652" t="s">
        <v>454</v>
      </c>
      <c r="C87" s="497">
        <v>1.56</v>
      </c>
      <c r="D87" s="655">
        <v>1.52</v>
      </c>
      <c r="E87" s="498">
        <v>1.4</v>
      </c>
      <c r="F87" s="498">
        <v>1.1599999999999999</v>
      </c>
      <c r="G87" s="498">
        <v>1.08</v>
      </c>
      <c r="H87" s="498">
        <v>1</v>
      </c>
      <c r="I87" s="499"/>
      <c r="J87" s="498">
        <v>0.96</v>
      </c>
      <c r="K87" s="496">
        <v>0.92</v>
      </c>
      <c r="L87" s="499"/>
      <c r="M87" s="657">
        <v>0.84</v>
      </c>
      <c r="N87" s="658">
        <v>0.8</v>
      </c>
      <c r="O87" s="658">
        <v>0.74</v>
      </c>
      <c r="P87" s="658">
        <v>0.66</v>
      </c>
      <c r="Q87" s="654">
        <v>0.6</v>
      </c>
      <c r="R87" s="658">
        <v>0.57499999999999996</v>
      </c>
      <c r="S87" s="658">
        <v>0.44500000000000001</v>
      </c>
      <c r="T87" s="658">
        <v>7.0000000000000007E-2</v>
      </c>
      <c r="U87" s="654">
        <v>0</v>
      </c>
      <c r="V87" s="654">
        <v>0</v>
      </c>
      <c r="W87" s="654">
        <v>0</v>
      </c>
      <c r="X87" s="654">
        <v>0</v>
      </c>
      <c r="Y87" s="655">
        <f t="shared" si="22"/>
        <v>14.33</v>
      </c>
      <c r="Z87" s="1026">
        <f t="shared" si="23"/>
        <v>2.6315789473684292</v>
      </c>
      <c r="AA87" s="671">
        <f t="shared" si="24"/>
        <v>8.5714285714285854</v>
      </c>
      <c r="AB87" s="671">
        <f t="shared" si="25"/>
        <v>20.68965517241379</v>
      </c>
      <c r="AC87" s="671">
        <f t="shared" si="26"/>
        <v>7.4074074074073959</v>
      </c>
      <c r="AD87" s="671">
        <f t="shared" si="27"/>
        <v>8.0000000000000071</v>
      </c>
      <c r="AE87" s="671">
        <f t="shared" si="28"/>
        <v>4.1666666666666741</v>
      </c>
      <c r="AF87" s="671">
        <f t="shared" si="29"/>
        <v>4.3478260869565188</v>
      </c>
      <c r="AG87" s="671">
        <f t="shared" si="30"/>
        <v>9.5238095238095344</v>
      </c>
      <c r="AH87" s="671">
        <f t="shared" si="31"/>
        <v>4.9999999999999822</v>
      </c>
      <c r="AI87" s="671">
        <f t="shared" si="32"/>
        <v>8.1081081081081141</v>
      </c>
      <c r="AJ87" s="671">
        <f t="shared" si="33"/>
        <v>12.12121212121211</v>
      </c>
      <c r="AK87" s="671">
        <f t="shared" si="34"/>
        <v>10.000000000000009</v>
      </c>
      <c r="AL87" s="671">
        <f t="shared" si="35"/>
        <v>4.3478260869565188</v>
      </c>
      <c r="AM87" s="671">
        <f t="shared" si="36"/>
        <v>29.213483146067396</v>
      </c>
      <c r="AN87" s="671">
        <f t="shared" si="37"/>
        <v>535.71428571428567</v>
      </c>
      <c r="AO87" s="671" t="str">
        <f t="shared" si="38"/>
        <v>n/a</v>
      </c>
      <c r="AP87" s="671" t="str">
        <f t="shared" si="39"/>
        <v>n/a</v>
      </c>
      <c r="AQ87" s="671" t="str">
        <f t="shared" si="40"/>
        <v>n/a</v>
      </c>
      <c r="AR87" s="671" t="str">
        <f t="shared" si="41"/>
        <v>n/a</v>
      </c>
      <c r="AS87" s="672">
        <f t="shared" si="42"/>
        <v>44.656219170178716</v>
      </c>
      <c r="AT87" s="673">
        <f t="shared" si="43"/>
        <v>136.02557989771452</v>
      </c>
    </row>
    <row r="88" spans="1:46" ht="11.25" customHeight="1" x14ac:dyDescent="0.2">
      <c r="A88" s="500" t="s">
        <v>893</v>
      </c>
      <c r="B88" s="652" t="s">
        <v>894</v>
      </c>
      <c r="C88" s="497">
        <v>1.1399999999999999</v>
      </c>
      <c r="D88" s="655">
        <v>1.06</v>
      </c>
      <c r="E88" s="498">
        <v>0.98</v>
      </c>
      <c r="F88" s="498">
        <v>0.9</v>
      </c>
      <c r="G88" s="498">
        <v>0.82</v>
      </c>
      <c r="H88" s="498">
        <v>0.69499999999999995</v>
      </c>
      <c r="I88" s="499"/>
      <c r="J88" s="498">
        <v>0.61499999999999999</v>
      </c>
      <c r="K88" s="496">
        <v>0.5</v>
      </c>
      <c r="L88" s="499"/>
      <c r="M88" s="503">
        <v>0.4</v>
      </c>
      <c r="N88" s="654">
        <v>0.4</v>
      </c>
      <c r="O88" s="654">
        <v>1.45</v>
      </c>
      <c r="P88" s="658">
        <v>2.1875</v>
      </c>
      <c r="Q88" s="658">
        <v>0.35</v>
      </c>
      <c r="R88" s="654">
        <v>0</v>
      </c>
      <c r="S88" s="654">
        <v>0</v>
      </c>
      <c r="T88" s="654">
        <v>0</v>
      </c>
      <c r="U88" s="654">
        <v>0</v>
      </c>
      <c r="V88" s="654">
        <v>0</v>
      </c>
      <c r="W88" s="654">
        <v>0</v>
      </c>
      <c r="X88" s="654">
        <v>0</v>
      </c>
      <c r="Y88" s="655">
        <f t="shared" si="22"/>
        <v>11.4975</v>
      </c>
      <c r="Z88" s="1026">
        <f t="shared" si="23"/>
        <v>7.5471698113207308</v>
      </c>
      <c r="AA88" s="671">
        <f t="shared" si="24"/>
        <v>8.163265306122458</v>
      </c>
      <c r="AB88" s="671">
        <f t="shared" si="25"/>
        <v>8.8888888888888786</v>
      </c>
      <c r="AC88" s="671">
        <f t="shared" si="26"/>
        <v>9.7560975609756184</v>
      </c>
      <c r="AD88" s="671">
        <f t="shared" si="27"/>
        <v>17.985611510791365</v>
      </c>
      <c r="AE88" s="671">
        <f t="shared" si="28"/>
        <v>13.008130081300816</v>
      </c>
      <c r="AF88" s="671">
        <f t="shared" si="29"/>
        <v>23</v>
      </c>
      <c r="AG88" s="671">
        <f t="shared" si="30"/>
        <v>25</v>
      </c>
      <c r="AH88" s="671">
        <f t="shared" si="31"/>
        <v>0</v>
      </c>
      <c r="AI88" s="671">
        <f t="shared" si="32"/>
        <v>-72.41379310344827</v>
      </c>
      <c r="AJ88" s="671">
        <f t="shared" si="33"/>
        <v>-33.714285714285722</v>
      </c>
      <c r="AK88" s="671">
        <f t="shared" si="34"/>
        <v>525</v>
      </c>
      <c r="AL88" s="671" t="str">
        <f t="shared" si="35"/>
        <v>n/a</v>
      </c>
      <c r="AM88" s="671" t="str">
        <f t="shared" si="36"/>
        <v>n/a</v>
      </c>
      <c r="AN88" s="671" t="str">
        <f t="shared" si="37"/>
        <v>n/a</v>
      </c>
      <c r="AO88" s="671" t="str">
        <f t="shared" si="38"/>
        <v>n/a</v>
      </c>
      <c r="AP88" s="671" t="str">
        <f t="shared" si="39"/>
        <v>n/a</v>
      </c>
      <c r="AQ88" s="671" t="str">
        <f t="shared" si="40"/>
        <v>n/a</v>
      </c>
      <c r="AR88" s="671" t="str">
        <f t="shared" si="41"/>
        <v>n/a</v>
      </c>
      <c r="AS88" s="672">
        <f t="shared" si="42"/>
        <v>44.351757028472157</v>
      </c>
      <c r="AT88" s="673">
        <f t="shared" si="43"/>
        <v>153.84317764949901</v>
      </c>
    </row>
    <row r="89" spans="1:46" ht="11.25" customHeight="1" x14ac:dyDescent="0.2">
      <c r="A89" s="500" t="s">
        <v>993</v>
      </c>
      <c r="B89" s="652" t="s">
        <v>994</v>
      </c>
      <c r="C89" s="497">
        <v>0.62</v>
      </c>
      <c r="D89" s="655">
        <v>0.55000000000000004</v>
      </c>
      <c r="E89" s="498">
        <v>0.51</v>
      </c>
      <c r="F89" s="502">
        <v>0.48</v>
      </c>
      <c r="G89" s="502">
        <v>0.48</v>
      </c>
      <c r="H89" s="498">
        <v>0.45</v>
      </c>
      <c r="I89" s="499"/>
      <c r="J89" s="502">
        <v>0.4</v>
      </c>
      <c r="K89" s="496">
        <v>0.34</v>
      </c>
      <c r="L89" s="499"/>
      <c r="M89" s="503">
        <v>0.32</v>
      </c>
      <c r="N89" s="654">
        <v>0.48</v>
      </c>
      <c r="O89" s="658">
        <v>0.62</v>
      </c>
      <c r="P89" s="658">
        <v>0.54500000000000004</v>
      </c>
      <c r="Q89" s="658">
        <v>0.48499999999999999</v>
      </c>
      <c r="R89" s="658">
        <v>0.42</v>
      </c>
      <c r="S89" s="654">
        <v>0.4</v>
      </c>
      <c r="T89" s="654">
        <v>0.4</v>
      </c>
      <c r="U89" s="654">
        <v>0.4</v>
      </c>
      <c r="V89" s="654">
        <v>0.4</v>
      </c>
      <c r="W89" s="658">
        <v>0.39500000000000002</v>
      </c>
      <c r="X89" s="658">
        <v>0.375</v>
      </c>
      <c r="Y89" s="655">
        <f t="shared" si="22"/>
        <v>9.0700000000000021</v>
      </c>
      <c r="Z89" s="1026">
        <f t="shared" si="23"/>
        <v>12.72727272727272</v>
      </c>
      <c r="AA89" s="671">
        <f t="shared" si="24"/>
        <v>7.8431372549019773</v>
      </c>
      <c r="AB89" s="671">
        <f t="shared" si="25"/>
        <v>6.25</v>
      </c>
      <c r="AC89" s="671">
        <f t="shared" si="26"/>
        <v>0</v>
      </c>
      <c r="AD89" s="671">
        <f t="shared" si="27"/>
        <v>6.6666666666666652</v>
      </c>
      <c r="AE89" s="671">
        <f t="shared" si="28"/>
        <v>12.5</v>
      </c>
      <c r="AF89" s="671">
        <f t="shared" si="29"/>
        <v>17.647058823529417</v>
      </c>
      <c r="AG89" s="671">
        <f t="shared" si="30"/>
        <v>6.25</v>
      </c>
      <c r="AH89" s="671">
        <f t="shared" si="31"/>
        <v>-33.333333333333329</v>
      </c>
      <c r="AI89" s="671">
        <f t="shared" si="32"/>
        <v>-22.580645161290324</v>
      </c>
      <c r="AJ89" s="671">
        <f t="shared" si="33"/>
        <v>13.761467889908241</v>
      </c>
      <c r="AK89" s="671">
        <f t="shared" si="34"/>
        <v>12.371134020618557</v>
      </c>
      <c r="AL89" s="671">
        <f t="shared" si="35"/>
        <v>15.476190476190489</v>
      </c>
      <c r="AM89" s="671">
        <f t="shared" si="36"/>
        <v>4.9999999999999822</v>
      </c>
      <c r="AN89" s="671">
        <f t="shared" si="37"/>
        <v>0</v>
      </c>
      <c r="AO89" s="671">
        <f t="shared" si="38"/>
        <v>0</v>
      </c>
      <c r="AP89" s="671">
        <f t="shared" si="39"/>
        <v>0</v>
      </c>
      <c r="AQ89" s="671">
        <f t="shared" si="40"/>
        <v>1.2658227848101333</v>
      </c>
      <c r="AR89" s="671">
        <f t="shared" si="41"/>
        <v>5.3333333333333455</v>
      </c>
      <c r="AS89" s="672">
        <f t="shared" si="42"/>
        <v>3.5356897622425199</v>
      </c>
      <c r="AT89" s="673">
        <f t="shared" si="43"/>
        <v>12.548116920948015</v>
      </c>
    </row>
    <row r="90" spans="1:46" ht="11.25" customHeight="1" x14ac:dyDescent="0.2">
      <c r="A90" s="504" t="s">
        <v>1002</v>
      </c>
      <c r="B90" s="916" t="s">
        <v>1003</v>
      </c>
      <c r="C90" s="497">
        <v>6.84</v>
      </c>
      <c r="D90" s="655">
        <v>5.68</v>
      </c>
      <c r="E90" s="498">
        <v>4.3600000000000003</v>
      </c>
      <c r="F90" s="498">
        <v>3.64</v>
      </c>
      <c r="G90" s="498">
        <v>2.92</v>
      </c>
      <c r="H90" s="498">
        <v>1.94</v>
      </c>
      <c r="I90" s="499"/>
      <c r="J90" s="498">
        <v>1.76</v>
      </c>
      <c r="K90" s="656">
        <v>1.68</v>
      </c>
      <c r="L90" s="499"/>
      <c r="M90" s="503">
        <v>1.68</v>
      </c>
      <c r="N90" s="658">
        <v>1.68</v>
      </c>
      <c r="O90" s="658">
        <v>1.6</v>
      </c>
      <c r="P90" s="658">
        <v>1.4</v>
      </c>
      <c r="Q90" s="658">
        <v>1.2</v>
      </c>
      <c r="R90" s="658">
        <v>1</v>
      </c>
      <c r="S90" s="658">
        <v>0.77</v>
      </c>
      <c r="T90" s="654">
        <v>0.68</v>
      </c>
      <c r="U90" s="654">
        <v>0.68</v>
      </c>
      <c r="V90" s="658">
        <v>0.68</v>
      </c>
      <c r="W90" s="654">
        <v>0.56000000000000005</v>
      </c>
      <c r="X90" s="654">
        <v>0.56000000000000005</v>
      </c>
      <c r="Y90" s="655">
        <f t="shared" si="22"/>
        <v>41.310000000000009</v>
      </c>
      <c r="Z90" s="1026">
        <f t="shared" si="23"/>
        <v>20.422535211267601</v>
      </c>
      <c r="AA90" s="671">
        <f t="shared" si="24"/>
        <v>30.275229357798139</v>
      </c>
      <c r="AB90" s="671">
        <f t="shared" si="25"/>
        <v>19.780219780219777</v>
      </c>
      <c r="AC90" s="671">
        <f t="shared" si="26"/>
        <v>24.657534246575352</v>
      </c>
      <c r="AD90" s="671">
        <f t="shared" si="27"/>
        <v>50.515463917525771</v>
      </c>
      <c r="AE90" s="671">
        <f t="shared" si="28"/>
        <v>10.22727272727273</v>
      </c>
      <c r="AF90" s="671">
        <f t="shared" si="29"/>
        <v>4.7619047619047672</v>
      </c>
      <c r="AG90" s="671">
        <f t="shared" si="30"/>
        <v>0</v>
      </c>
      <c r="AH90" s="671">
        <f t="shared" si="31"/>
        <v>0</v>
      </c>
      <c r="AI90" s="671">
        <f t="shared" si="32"/>
        <v>4.9999999999999822</v>
      </c>
      <c r="AJ90" s="671">
        <f t="shared" si="33"/>
        <v>14.285714285714302</v>
      </c>
      <c r="AK90" s="671">
        <f t="shared" si="34"/>
        <v>16.666666666666675</v>
      </c>
      <c r="AL90" s="671">
        <f t="shared" si="35"/>
        <v>19.999999999999996</v>
      </c>
      <c r="AM90" s="671">
        <f t="shared" si="36"/>
        <v>29.870129870129869</v>
      </c>
      <c r="AN90" s="671">
        <f t="shared" si="37"/>
        <v>13.235294117647056</v>
      </c>
      <c r="AO90" s="671">
        <f t="shared" si="38"/>
        <v>0</v>
      </c>
      <c r="AP90" s="671">
        <f t="shared" si="39"/>
        <v>0</v>
      </c>
      <c r="AQ90" s="671">
        <f t="shared" si="40"/>
        <v>21.42857142857142</v>
      </c>
      <c r="AR90" s="671">
        <f t="shared" si="41"/>
        <v>0</v>
      </c>
      <c r="AS90" s="672">
        <f t="shared" si="42"/>
        <v>14.796133493225971</v>
      </c>
      <c r="AT90" s="673">
        <f t="shared" si="43"/>
        <v>13.511025288221441</v>
      </c>
    </row>
    <row r="91" spans="1:46" ht="11.25" customHeight="1" x14ac:dyDescent="0.2">
      <c r="A91" s="558" t="s">
        <v>4224</v>
      </c>
      <c r="B91" s="507" t="s">
        <v>1969</v>
      </c>
      <c r="C91" s="497">
        <v>0.54</v>
      </c>
      <c r="D91" s="1100">
        <v>0.39</v>
      </c>
      <c r="E91" s="1044">
        <v>0.25</v>
      </c>
      <c r="F91" s="1044">
        <v>0.2</v>
      </c>
      <c r="G91" s="1044">
        <v>0.12</v>
      </c>
      <c r="H91" s="1045">
        <v>0.04</v>
      </c>
      <c r="I91" s="1041"/>
      <c r="J91" s="1045">
        <v>0.04</v>
      </c>
      <c r="K91" s="1048">
        <v>0.04</v>
      </c>
      <c r="L91" s="1041"/>
      <c r="M91" s="1048">
        <v>0.04</v>
      </c>
      <c r="N91" s="1050">
        <v>0.04</v>
      </c>
      <c r="O91" s="1052">
        <v>2.88</v>
      </c>
      <c r="P91" s="1052">
        <v>2.4</v>
      </c>
      <c r="Q91" s="1052">
        <v>2.12</v>
      </c>
      <c r="R91" s="1052">
        <v>1.9</v>
      </c>
      <c r="S91" s="1052">
        <v>1.7</v>
      </c>
      <c r="T91" s="1052">
        <v>1.44</v>
      </c>
      <c r="U91" s="1052">
        <v>1.22</v>
      </c>
      <c r="V91" s="1052">
        <v>1.1399999999999999</v>
      </c>
      <c r="W91" s="1052">
        <v>1.03</v>
      </c>
      <c r="X91" s="1052">
        <v>0.92500000000000004</v>
      </c>
      <c r="Y91" s="655">
        <f t="shared" si="22"/>
        <v>18.455000000000002</v>
      </c>
      <c r="Z91" s="1026">
        <f t="shared" si="23"/>
        <v>38.46153846153846</v>
      </c>
      <c r="AA91" s="671">
        <f t="shared" si="24"/>
        <v>56.000000000000007</v>
      </c>
      <c r="AB91" s="671">
        <f t="shared" si="25"/>
        <v>25</v>
      </c>
      <c r="AC91" s="671">
        <f t="shared" si="26"/>
        <v>66.666666666666671</v>
      </c>
      <c r="AD91" s="671">
        <f t="shared" si="27"/>
        <v>200</v>
      </c>
      <c r="AE91" s="671">
        <f t="shared" si="28"/>
        <v>0</v>
      </c>
      <c r="AF91" s="671">
        <f t="shared" si="29"/>
        <v>0</v>
      </c>
      <c r="AG91" s="671">
        <f t="shared" si="30"/>
        <v>0</v>
      </c>
      <c r="AH91" s="671">
        <f t="shared" si="31"/>
        <v>0</v>
      </c>
      <c r="AI91" s="671">
        <f t="shared" si="32"/>
        <v>-98.611111111111114</v>
      </c>
      <c r="AJ91" s="671">
        <f t="shared" si="33"/>
        <v>19.999999999999996</v>
      </c>
      <c r="AK91" s="671">
        <f t="shared" si="34"/>
        <v>13.207547169811317</v>
      </c>
      <c r="AL91" s="671">
        <f t="shared" si="35"/>
        <v>11.578947368421066</v>
      </c>
      <c r="AM91" s="671">
        <f t="shared" si="36"/>
        <v>11.764705882352944</v>
      </c>
      <c r="AN91" s="671">
        <f t="shared" si="37"/>
        <v>18.055555555555557</v>
      </c>
      <c r="AO91" s="671">
        <f t="shared" si="38"/>
        <v>18.032786885245898</v>
      </c>
      <c r="AP91" s="671">
        <f t="shared" si="39"/>
        <v>7.0175438596491224</v>
      </c>
      <c r="AQ91" s="671">
        <f t="shared" si="40"/>
        <v>10.679611650485432</v>
      </c>
      <c r="AR91" s="671">
        <f t="shared" si="41"/>
        <v>11.351351351351347</v>
      </c>
      <c r="AS91" s="672">
        <f t="shared" si="42"/>
        <v>21.537112828419296</v>
      </c>
      <c r="AT91" s="673">
        <f t="shared" si="43"/>
        <v>53.94752882387089</v>
      </c>
    </row>
    <row r="92" spans="1:46" ht="11.25" customHeight="1" x14ac:dyDescent="0.2">
      <c r="A92" s="501" t="s">
        <v>1005</v>
      </c>
      <c r="B92" s="652" t="s">
        <v>1006</v>
      </c>
      <c r="C92" s="497">
        <v>0.76</v>
      </c>
      <c r="D92" s="657">
        <v>0.68</v>
      </c>
      <c r="E92" s="498">
        <v>0.6</v>
      </c>
      <c r="F92" s="498">
        <v>0.52</v>
      </c>
      <c r="G92" s="498">
        <v>0.43</v>
      </c>
      <c r="H92" s="498">
        <v>0.39</v>
      </c>
      <c r="I92" s="499"/>
      <c r="J92" s="498">
        <v>0.36</v>
      </c>
      <c r="K92" s="656">
        <v>0</v>
      </c>
      <c r="L92" s="499"/>
      <c r="M92" s="503">
        <v>0</v>
      </c>
      <c r="N92" s="654">
        <v>0</v>
      </c>
      <c r="O92" s="654">
        <v>0</v>
      </c>
      <c r="P92" s="654">
        <v>0</v>
      </c>
      <c r="Q92" s="654">
        <v>0</v>
      </c>
      <c r="R92" s="654">
        <v>0</v>
      </c>
      <c r="S92" s="654">
        <v>0</v>
      </c>
      <c r="T92" s="654">
        <v>0</v>
      </c>
      <c r="U92" s="654">
        <v>0</v>
      </c>
      <c r="V92" s="654">
        <v>0</v>
      </c>
      <c r="W92" s="654">
        <v>0</v>
      </c>
      <c r="X92" s="654">
        <v>0</v>
      </c>
      <c r="Y92" s="655">
        <f t="shared" si="22"/>
        <v>3.74</v>
      </c>
      <c r="Z92" s="1026">
        <f t="shared" si="23"/>
        <v>11.764705882352944</v>
      </c>
      <c r="AA92" s="671">
        <f t="shared" si="24"/>
        <v>13.333333333333353</v>
      </c>
      <c r="AB92" s="671">
        <f t="shared" si="25"/>
        <v>15.384615384615374</v>
      </c>
      <c r="AC92" s="671">
        <f t="shared" si="26"/>
        <v>20.930232558139551</v>
      </c>
      <c r="AD92" s="671">
        <f t="shared" si="27"/>
        <v>10.256410256410241</v>
      </c>
      <c r="AE92" s="671">
        <f t="shared" si="28"/>
        <v>8.3333333333333481</v>
      </c>
      <c r="AF92" s="671" t="str">
        <f t="shared" si="29"/>
        <v>n/a</v>
      </c>
      <c r="AG92" s="671" t="str">
        <f t="shared" si="30"/>
        <v>n/a</v>
      </c>
      <c r="AH92" s="671" t="str">
        <f t="shared" si="31"/>
        <v>n/a</v>
      </c>
      <c r="AI92" s="671" t="str">
        <f t="shared" si="32"/>
        <v>n/a</v>
      </c>
      <c r="AJ92" s="671" t="str">
        <f t="shared" si="33"/>
        <v>n/a</v>
      </c>
      <c r="AK92" s="671" t="str">
        <f t="shared" si="34"/>
        <v>n/a</v>
      </c>
      <c r="AL92" s="671" t="str">
        <f t="shared" si="35"/>
        <v>n/a</v>
      </c>
      <c r="AM92" s="671" t="str">
        <f t="shared" si="36"/>
        <v>n/a</v>
      </c>
      <c r="AN92" s="671" t="str">
        <f t="shared" si="37"/>
        <v>n/a</v>
      </c>
      <c r="AO92" s="671" t="str">
        <f t="shared" si="38"/>
        <v>n/a</v>
      </c>
      <c r="AP92" s="671" t="str">
        <f t="shared" si="39"/>
        <v>n/a</v>
      </c>
      <c r="AQ92" s="671" t="str">
        <f t="shared" si="40"/>
        <v>n/a</v>
      </c>
      <c r="AR92" s="671" t="str">
        <f t="shared" si="41"/>
        <v>n/a</v>
      </c>
      <c r="AS92" s="672">
        <f t="shared" si="42"/>
        <v>13.333771791364134</v>
      </c>
      <c r="AT92" s="673">
        <f t="shared" si="43"/>
        <v>4.4463171824234866</v>
      </c>
    </row>
    <row r="93" spans="1:46" ht="11.25" customHeight="1" x14ac:dyDescent="0.2">
      <c r="A93" s="500" t="s">
        <v>1020</v>
      </c>
      <c r="B93" s="652" t="s">
        <v>1021</v>
      </c>
      <c r="C93" s="497">
        <v>0.6</v>
      </c>
      <c r="D93" s="657">
        <v>0.56000000000000005</v>
      </c>
      <c r="E93" s="498">
        <v>0.52</v>
      </c>
      <c r="F93" s="498">
        <v>0.47332999999999997</v>
      </c>
      <c r="G93" s="498">
        <v>0.42668</v>
      </c>
      <c r="H93" s="498">
        <v>0.39034999999999997</v>
      </c>
      <c r="I93" s="499"/>
      <c r="J93" s="498">
        <v>0.33580999999999994</v>
      </c>
      <c r="K93" s="656">
        <v>0.29871999999999999</v>
      </c>
      <c r="L93" s="499"/>
      <c r="M93" s="656">
        <v>0.29871999999999999</v>
      </c>
      <c r="N93" s="535">
        <v>0.29871999999999999</v>
      </c>
      <c r="O93" s="658">
        <v>0.29298000000000002</v>
      </c>
      <c r="P93" s="658">
        <v>0.2681</v>
      </c>
      <c r="Q93" s="658">
        <v>0.22214</v>
      </c>
      <c r="R93" s="654">
        <v>0.15065000000000001</v>
      </c>
      <c r="S93" s="654">
        <v>0.16170999999999999</v>
      </c>
      <c r="T93" s="658">
        <v>0.17359999999999998</v>
      </c>
      <c r="U93" s="654">
        <v>0.17019999999999999</v>
      </c>
      <c r="V93" s="654">
        <v>0.17019999999999999</v>
      </c>
      <c r="W93" s="658">
        <v>0.16764999999999999</v>
      </c>
      <c r="X93" s="654">
        <v>0.1668</v>
      </c>
      <c r="Y93" s="655">
        <f t="shared" si="22"/>
        <v>6.1463600000000014</v>
      </c>
      <c r="Z93" s="1026">
        <f t="shared" si="23"/>
        <v>7.1428571428571397</v>
      </c>
      <c r="AA93" s="671">
        <f t="shared" si="24"/>
        <v>7.6923076923077094</v>
      </c>
      <c r="AB93" s="671">
        <f t="shared" si="25"/>
        <v>9.8599285910464296</v>
      </c>
      <c r="AC93" s="671">
        <f t="shared" si="26"/>
        <v>10.933252085872303</v>
      </c>
      <c r="AD93" s="671">
        <f t="shared" si="27"/>
        <v>9.3070321506340647</v>
      </c>
      <c r="AE93" s="671">
        <f t="shared" si="28"/>
        <v>16.241326940829648</v>
      </c>
      <c r="AF93" s="671">
        <f t="shared" si="29"/>
        <v>12.416309587573625</v>
      </c>
      <c r="AG93" s="671">
        <f t="shared" si="30"/>
        <v>0</v>
      </c>
      <c r="AH93" s="671">
        <f t="shared" si="31"/>
        <v>0</v>
      </c>
      <c r="AI93" s="671">
        <f t="shared" si="32"/>
        <v>1.9591781008942544</v>
      </c>
      <c r="AJ93" s="671">
        <f t="shared" si="33"/>
        <v>9.2801193584483457</v>
      </c>
      <c r="AK93" s="671">
        <f t="shared" si="34"/>
        <v>20.68965517241379</v>
      </c>
      <c r="AL93" s="671">
        <f t="shared" si="35"/>
        <v>47.454364420843007</v>
      </c>
      <c r="AM93" s="671">
        <f t="shared" si="36"/>
        <v>-6.8394038711273142</v>
      </c>
      <c r="AN93" s="671">
        <f t="shared" si="37"/>
        <v>-6.849078341013815</v>
      </c>
      <c r="AO93" s="671">
        <f t="shared" si="38"/>
        <v>1.9976498237367801</v>
      </c>
      <c r="AP93" s="671">
        <f t="shared" si="39"/>
        <v>0</v>
      </c>
      <c r="AQ93" s="671">
        <f t="shared" si="40"/>
        <v>1.5210259469132126</v>
      </c>
      <c r="AR93" s="671">
        <f t="shared" si="41"/>
        <v>0.50959232613907446</v>
      </c>
      <c r="AS93" s="672">
        <f t="shared" si="42"/>
        <v>7.5429535330720157</v>
      </c>
      <c r="AT93" s="673">
        <f t="shared" si="43"/>
        <v>12.066193211652205</v>
      </c>
    </row>
    <row r="94" spans="1:46" ht="11.25" customHeight="1" x14ac:dyDescent="0.2">
      <c r="A94" s="500" t="s">
        <v>455</v>
      </c>
      <c r="B94" s="652" t="s">
        <v>456</v>
      </c>
      <c r="C94" s="497">
        <v>0.93</v>
      </c>
      <c r="D94" s="657">
        <v>0.78</v>
      </c>
      <c r="E94" s="498">
        <v>0.73</v>
      </c>
      <c r="F94" s="498">
        <v>0.69</v>
      </c>
      <c r="G94" s="498">
        <v>0.63500000000000001</v>
      </c>
      <c r="H94" s="498">
        <v>0.59</v>
      </c>
      <c r="I94" s="499"/>
      <c r="J94" s="498">
        <v>0.55000000000000004</v>
      </c>
      <c r="K94" s="496">
        <v>0.51</v>
      </c>
      <c r="L94" s="499"/>
      <c r="M94" s="657">
        <v>0.47</v>
      </c>
      <c r="N94" s="658">
        <v>0.44500000000000001</v>
      </c>
      <c r="O94" s="658">
        <v>0.41</v>
      </c>
      <c r="P94" s="658">
        <v>0.37</v>
      </c>
      <c r="Q94" s="658">
        <v>0.33</v>
      </c>
      <c r="R94" s="658">
        <v>0.28999999999999998</v>
      </c>
      <c r="S94" s="658">
        <v>0.25750000000000001</v>
      </c>
      <c r="T94" s="658">
        <v>0.22750000000000001</v>
      </c>
      <c r="U94" s="658">
        <v>0.19</v>
      </c>
      <c r="V94" s="658">
        <v>0.18</v>
      </c>
      <c r="W94" s="658">
        <v>0.16</v>
      </c>
      <c r="X94" s="658">
        <v>0.125</v>
      </c>
      <c r="Y94" s="655">
        <f t="shared" si="22"/>
        <v>8.8699999999999992</v>
      </c>
      <c r="Z94" s="1026">
        <f t="shared" si="23"/>
        <v>19.23076923076923</v>
      </c>
      <c r="AA94" s="671">
        <f t="shared" si="24"/>
        <v>6.8493150684931559</v>
      </c>
      <c r="AB94" s="671">
        <f t="shared" si="25"/>
        <v>5.7971014492753659</v>
      </c>
      <c r="AC94" s="671">
        <f t="shared" si="26"/>
        <v>8.6614173228346303</v>
      </c>
      <c r="AD94" s="671">
        <f t="shared" si="27"/>
        <v>7.6271186440677985</v>
      </c>
      <c r="AE94" s="671">
        <f t="shared" si="28"/>
        <v>7.2727272727272529</v>
      </c>
      <c r="AF94" s="671">
        <f t="shared" si="29"/>
        <v>7.8431372549019773</v>
      </c>
      <c r="AG94" s="671">
        <f t="shared" si="30"/>
        <v>8.5106382978723527</v>
      </c>
      <c r="AH94" s="671">
        <f t="shared" si="31"/>
        <v>5.6179775280898792</v>
      </c>
      <c r="AI94" s="671">
        <f t="shared" si="32"/>
        <v>8.5365853658536661</v>
      </c>
      <c r="AJ94" s="671">
        <f t="shared" si="33"/>
        <v>10.810810810810811</v>
      </c>
      <c r="AK94" s="671">
        <f t="shared" si="34"/>
        <v>12.12121212121211</v>
      </c>
      <c r="AL94" s="671">
        <f t="shared" si="35"/>
        <v>13.793103448275868</v>
      </c>
      <c r="AM94" s="671">
        <f t="shared" si="36"/>
        <v>12.621359223300965</v>
      </c>
      <c r="AN94" s="671">
        <f t="shared" si="37"/>
        <v>13.186813186813184</v>
      </c>
      <c r="AO94" s="671">
        <f t="shared" si="38"/>
        <v>19.736842105263165</v>
      </c>
      <c r="AP94" s="671">
        <f t="shared" si="39"/>
        <v>5.555555555555558</v>
      </c>
      <c r="AQ94" s="671">
        <f t="shared" si="40"/>
        <v>12.5</v>
      </c>
      <c r="AR94" s="671">
        <f t="shared" si="41"/>
        <v>28.000000000000004</v>
      </c>
      <c r="AS94" s="672">
        <f t="shared" si="42"/>
        <v>11.277499151900894</v>
      </c>
      <c r="AT94" s="673">
        <f t="shared" si="43"/>
        <v>5.8034741089942408</v>
      </c>
    </row>
    <row r="95" spans="1:46" ht="11.25" customHeight="1" x14ac:dyDescent="0.2">
      <c r="A95" s="545" t="s">
        <v>991</v>
      </c>
      <c r="B95" s="916" t="s">
        <v>992</v>
      </c>
      <c r="C95" s="497">
        <v>1.33</v>
      </c>
      <c r="D95" s="657">
        <v>0.98</v>
      </c>
      <c r="E95" s="487">
        <v>0.83</v>
      </c>
      <c r="F95" s="489">
        <v>0.72</v>
      </c>
      <c r="G95" s="487">
        <v>0.69</v>
      </c>
      <c r="H95" s="487">
        <v>0.4</v>
      </c>
      <c r="I95" s="488"/>
      <c r="J95" s="489">
        <v>0.04</v>
      </c>
      <c r="K95" s="490">
        <v>0.04</v>
      </c>
      <c r="L95" s="488"/>
      <c r="M95" s="505">
        <v>0.04</v>
      </c>
      <c r="N95" s="492">
        <v>0.08</v>
      </c>
      <c r="O95" s="492">
        <v>0.65</v>
      </c>
      <c r="P95" s="493">
        <v>0.76</v>
      </c>
      <c r="Q95" s="493">
        <v>0.72</v>
      </c>
      <c r="R95" s="493">
        <v>0.68</v>
      </c>
      <c r="S95" s="493">
        <v>0.64</v>
      </c>
      <c r="T95" s="492">
        <v>0.6</v>
      </c>
      <c r="U95" s="493">
        <v>0.59</v>
      </c>
      <c r="V95" s="492">
        <v>0.56000000000000005</v>
      </c>
      <c r="W95" s="493">
        <v>0.54</v>
      </c>
      <c r="X95" s="492">
        <v>0.45</v>
      </c>
      <c r="Y95" s="655">
        <f t="shared" si="22"/>
        <v>11.34</v>
      </c>
      <c r="Z95" s="1026">
        <f t="shared" si="23"/>
        <v>35.714285714285722</v>
      </c>
      <c r="AA95" s="671">
        <f t="shared" si="24"/>
        <v>18.07228915662651</v>
      </c>
      <c r="AB95" s="671">
        <f t="shared" si="25"/>
        <v>15.277777777777768</v>
      </c>
      <c r="AC95" s="671">
        <f t="shared" si="26"/>
        <v>4.3478260869565188</v>
      </c>
      <c r="AD95" s="671">
        <f t="shared" si="27"/>
        <v>72.499999999999986</v>
      </c>
      <c r="AE95" s="671">
        <f t="shared" si="28"/>
        <v>900</v>
      </c>
      <c r="AF95" s="671">
        <f t="shared" si="29"/>
        <v>0</v>
      </c>
      <c r="AG95" s="671">
        <f t="shared" si="30"/>
        <v>0</v>
      </c>
      <c r="AH95" s="671">
        <f t="shared" si="31"/>
        <v>-50</v>
      </c>
      <c r="AI95" s="671">
        <f t="shared" si="32"/>
        <v>-87.692307692307693</v>
      </c>
      <c r="AJ95" s="671">
        <f t="shared" si="33"/>
        <v>-14.473684210526317</v>
      </c>
      <c r="AK95" s="671">
        <f t="shared" si="34"/>
        <v>5.555555555555558</v>
      </c>
      <c r="AL95" s="671">
        <f t="shared" si="35"/>
        <v>5.8823529411764497</v>
      </c>
      <c r="AM95" s="671">
        <f t="shared" si="36"/>
        <v>6.25</v>
      </c>
      <c r="AN95" s="671">
        <f t="shared" si="37"/>
        <v>6.6666666666666652</v>
      </c>
      <c r="AO95" s="671">
        <f t="shared" si="38"/>
        <v>1.6949152542372836</v>
      </c>
      <c r="AP95" s="671">
        <f t="shared" si="39"/>
        <v>5.3571428571428381</v>
      </c>
      <c r="AQ95" s="671">
        <f t="shared" si="40"/>
        <v>3.7037037037036979</v>
      </c>
      <c r="AR95" s="671">
        <f t="shared" si="41"/>
        <v>19.999999999999996</v>
      </c>
      <c r="AS95" s="672">
        <f t="shared" si="42"/>
        <v>49.939817042699723</v>
      </c>
      <c r="AT95" s="673">
        <f t="shared" si="43"/>
        <v>208.26247480918133</v>
      </c>
    </row>
    <row r="96" spans="1:46" ht="11.25" customHeight="1" x14ac:dyDescent="0.2">
      <c r="A96" s="519" t="s">
        <v>998</v>
      </c>
      <c r="B96" s="507" t="s">
        <v>999</v>
      </c>
      <c r="C96" s="497">
        <v>1.5149999999999999</v>
      </c>
      <c r="D96" s="518">
        <v>1.26</v>
      </c>
      <c r="E96" s="498">
        <v>1.1499999999999999</v>
      </c>
      <c r="F96" s="498">
        <v>1.05</v>
      </c>
      <c r="G96" s="498">
        <v>0.95</v>
      </c>
      <c r="H96" s="498">
        <v>0.92</v>
      </c>
      <c r="I96" s="499" t="s">
        <v>90</v>
      </c>
      <c r="J96" s="498">
        <v>0.76</v>
      </c>
      <c r="K96" s="496">
        <v>0.64</v>
      </c>
      <c r="L96" s="499"/>
      <c r="M96" s="503">
        <v>0.6</v>
      </c>
      <c r="N96" s="654">
        <v>1.24</v>
      </c>
      <c r="O96" s="658">
        <v>1.86</v>
      </c>
      <c r="P96" s="658">
        <v>1.76</v>
      </c>
      <c r="Q96" s="658">
        <v>1.6</v>
      </c>
      <c r="R96" s="658">
        <v>1.46</v>
      </c>
      <c r="S96" s="658">
        <v>1.34</v>
      </c>
      <c r="T96" s="658">
        <v>1.22</v>
      </c>
      <c r="U96" s="658">
        <v>1.1000000000000001</v>
      </c>
      <c r="V96" s="658">
        <v>0.98</v>
      </c>
      <c r="W96" s="658">
        <v>0.86</v>
      </c>
      <c r="X96" s="658">
        <v>0.75</v>
      </c>
      <c r="Y96" s="655">
        <f t="shared" si="22"/>
        <v>23.014999999999997</v>
      </c>
      <c r="Z96" s="1026">
        <f t="shared" si="23"/>
        <v>20.238095238095234</v>
      </c>
      <c r="AA96" s="671">
        <f t="shared" si="24"/>
        <v>9.5652173913043583</v>
      </c>
      <c r="AB96" s="671">
        <f t="shared" si="25"/>
        <v>9.5238095238095113</v>
      </c>
      <c r="AC96" s="671">
        <f t="shared" si="26"/>
        <v>10.526315789473696</v>
      </c>
      <c r="AD96" s="671">
        <f t="shared" si="27"/>
        <v>3.2608695652173836</v>
      </c>
      <c r="AE96" s="671">
        <f t="shared" si="28"/>
        <v>21.052631578947366</v>
      </c>
      <c r="AF96" s="671">
        <f t="shared" si="29"/>
        <v>18.75</v>
      </c>
      <c r="AG96" s="671">
        <f t="shared" si="30"/>
        <v>6.6666666666666652</v>
      </c>
      <c r="AH96" s="671">
        <f t="shared" si="31"/>
        <v>-51.612903225806448</v>
      </c>
      <c r="AI96" s="671">
        <f t="shared" si="32"/>
        <v>-33.333333333333336</v>
      </c>
      <c r="AJ96" s="671">
        <f t="shared" si="33"/>
        <v>5.6818181818181879</v>
      </c>
      <c r="AK96" s="671">
        <f t="shared" si="34"/>
        <v>9.9999999999999858</v>
      </c>
      <c r="AL96" s="671">
        <f t="shared" si="35"/>
        <v>9.5890410958904262</v>
      </c>
      <c r="AM96" s="671">
        <f t="shared" si="36"/>
        <v>8.9552238805969964</v>
      </c>
      <c r="AN96" s="671">
        <f t="shared" si="37"/>
        <v>9.8360655737705027</v>
      </c>
      <c r="AO96" s="671">
        <f t="shared" si="38"/>
        <v>10.909090909090891</v>
      </c>
      <c r="AP96" s="671">
        <f t="shared" si="39"/>
        <v>12.244897959183687</v>
      </c>
      <c r="AQ96" s="671">
        <f t="shared" si="40"/>
        <v>13.953488372093027</v>
      </c>
      <c r="AR96" s="671">
        <f t="shared" si="41"/>
        <v>14.666666666666671</v>
      </c>
      <c r="AS96" s="672">
        <f t="shared" si="42"/>
        <v>5.8144032543939383</v>
      </c>
      <c r="AT96" s="673">
        <f t="shared" si="43"/>
        <v>17.896355719042994</v>
      </c>
    </row>
    <row r="97" spans="1:46" ht="11.25" customHeight="1" x14ac:dyDescent="0.2">
      <c r="A97" s="501" t="s">
        <v>465</v>
      </c>
      <c r="B97" s="652" t="s">
        <v>466</v>
      </c>
      <c r="C97" s="497">
        <v>1.8</v>
      </c>
      <c r="D97" s="655">
        <v>1.36</v>
      </c>
      <c r="E97" s="498">
        <v>1.1200000000000001</v>
      </c>
      <c r="F97" s="498">
        <v>0.92</v>
      </c>
      <c r="G97" s="498">
        <v>0.72</v>
      </c>
      <c r="H97" s="502">
        <v>0.68</v>
      </c>
      <c r="I97" s="499"/>
      <c r="J97" s="498">
        <v>0.65</v>
      </c>
      <c r="K97" s="496">
        <v>0.61</v>
      </c>
      <c r="L97" s="499"/>
      <c r="M97" s="511">
        <v>0.56999999999999995</v>
      </c>
      <c r="N97" s="653">
        <v>0.56000000000000005</v>
      </c>
      <c r="O97" s="658">
        <v>0.53</v>
      </c>
      <c r="P97" s="658">
        <v>0.43</v>
      </c>
      <c r="Q97" s="658">
        <v>0.34</v>
      </c>
      <c r="R97" s="658">
        <v>0.29999000000000003</v>
      </c>
      <c r="S97" s="658">
        <v>0.27334000000000003</v>
      </c>
      <c r="T97" s="654">
        <v>0</v>
      </c>
      <c r="U97" s="654">
        <v>0</v>
      </c>
      <c r="V97" s="654">
        <v>0</v>
      </c>
      <c r="W97" s="654">
        <v>0</v>
      </c>
      <c r="X97" s="654">
        <v>0</v>
      </c>
      <c r="Y97" s="655">
        <f t="shared" si="22"/>
        <v>10.863329999999998</v>
      </c>
      <c r="Z97" s="1026">
        <f t="shared" si="23"/>
        <v>32.352941176470587</v>
      </c>
      <c r="AA97" s="671">
        <f t="shared" si="24"/>
        <v>21.42857142857142</v>
      </c>
      <c r="AB97" s="671">
        <f t="shared" si="25"/>
        <v>21.739130434782616</v>
      </c>
      <c r="AC97" s="671">
        <f t="shared" si="26"/>
        <v>27.777777777777789</v>
      </c>
      <c r="AD97" s="671">
        <f t="shared" si="27"/>
        <v>5.8823529411764497</v>
      </c>
      <c r="AE97" s="671">
        <f t="shared" si="28"/>
        <v>4.6153846153846212</v>
      </c>
      <c r="AF97" s="671">
        <f t="shared" si="29"/>
        <v>6.5573770491803351</v>
      </c>
      <c r="AG97" s="671">
        <f t="shared" si="30"/>
        <v>7.0175438596491224</v>
      </c>
      <c r="AH97" s="671">
        <f t="shared" si="31"/>
        <v>1.7857142857142572</v>
      </c>
      <c r="AI97" s="671">
        <f t="shared" si="32"/>
        <v>5.6603773584905648</v>
      </c>
      <c r="AJ97" s="671">
        <f t="shared" si="33"/>
        <v>23.255813953488392</v>
      </c>
      <c r="AK97" s="671">
        <f t="shared" si="34"/>
        <v>26.470588235294112</v>
      </c>
      <c r="AL97" s="671">
        <f t="shared" si="35"/>
        <v>13.337111237041221</v>
      </c>
      <c r="AM97" s="671">
        <f t="shared" si="36"/>
        <v>9.7497622009219409</v>
      </c>
      <c r="AN97" s="671" t="str">
        <f t="shared" si="37"/>
        <v>n/a</v>
      </c>
      <c r="AO97" s="671" t="str">
        <f t="shared" si="38"/>
        <v>n/a</v>
      </c>
      <c r="AP97" s="671" t="str">
        <f t="shared" si="39"/>
        <v>n/a</v>
      </c>
      <c r="AQ97" s="671" t="str">
        <f t="shared" si="40"/>
        <v>n/a</v>
      </c>
      <c r="AR97" s="671" t="str">
        <f t="shared" si="41"/>
        <v>n/a</v>
      </c>
      <c r="AS97" s="672">
        <f t="shared" si="42"/>
        <v>14.830746182424532</v>
      </c>
      <c r="AT97" s="673">
        <f t="shared" si="43"/>
        <v>10.260513150612423</v>
      </c>
    </row>
    <row r="98" spans="1:46" ht="11.25" customHeight="1" x14ac:dyDescent="0.2">
      <c r="A98" s="652" t="s">
        <v>1024</v>
      </c>
      <c r="B98" s="652" t="s">
        <v>1025</v>
      </c>
      <c r="C98" s="497">
        <v>0.78</v>
      </c>
      <c r="D98" s="655">
        <v>0.68500000000000005</v>
      </c>
      <c r="E98" s="498">
        <v>0.61499999999999999</v>
      </c>
      <c r="F98" s="498">
        <v>0.52500000000000002</v>
      </c>
      <c r="G98" s="498">
        <v>0.45</v>
      </c>
      <c r="H98" s="498">
        <v>0.1</v>
      </c>
      <c r="I98" s="499"/>
      <c r="J98" s="502">
        <v>0.05</v>
      </c>
      <c r="K98" s="656">
        <v>0.05</v>
      </c>
      <c r="L98" s="499"/>
      <c r="M98" s="653">
        <v>0.05</v>
      </c>
      <c r="N98" s="653">
        <v>0.05</v>
      </c>
      <c r="O98" s="654">
        <v>0.05</v>
      </c>
      <c r="P98" s="654">
        <v>0.6</v>
      </c>
      <c r="Q98" s="654">
        <v>0.6</v>
      </c>
      <c r="R98" s="654">
        <v>0.6</v>
      </c>
      <c r="S98" s="658">
        <v>0.6</v>
      </c>
      <c r="T98" s="654">
        <v>0.5</v>
      </c>
      <c r="U98" s="654">
        <v>0.5</v>
      </c>
      <c r="V98" s="654">
        <v>0.5</v>
      </c>
      <c r="W98" s="654">
        <v>0.5</v>
      </c>
      <c r="X98" s="654">
        <v>0.5</v>
      </c>
      <c r="Y98" s="655">
        <f t="shared" si="22"/>
        <v>8.3049999999999979</v>
      </c>
      <c r="Z98" s="1026">
        <f t="shared" si="23"/>
        <v>13.868613138686126</v>
      </c>
      <c r="AA98" s="671">
        <f t="shared" si="24"/>
        <v>11.38211382113823</v>
      </c>
      <c r="AB98" s="671">
        <f t="shared" si="25"/>
        <v>17.142857142857125</v>
      </c>
      <c r="AC98" s="671">
        <f t="shared" si="26"/>
        <v>16.666666666666675</v>
      </c>
      <c r="AD98" s="671">
        <f t="shared" si="27"/>
        <v>350</v>
      </c>
      <c r="AE98" s="671">
        <f t="shared" si="28"/>
        <v>100</v>
      </c>
      <c r="AF98" s="671">
        <f t="shared" si="29"/>
        <v>0</v>
      </c>
      <c r="AG98" s="671">
        <f t="shared" si="30"/>
        <v>0</v>
      </c>
      <c r="AH98" s="671">
        <f t="shared" si="31"/>
        <v>0</v>
      </c>
      <c r="AI98" s="671">
        <f t="shared" si="32"/>
        <v>0</v>
      </c>
      <c r="AJ98" s="671">
        <f t="shared" si="33"/>
        <v>-91.666666666666657</v>
      </c>
      <c r="AK98" s="671">
        <f t="shared" si="34"/>
        <v>0</v>
      </c>
      <c r="AL98" s="671">
        <f t="shared" si="35"/>
        <v>0</v>
      </c>
      <c r="AM98" s="671">
        <f t="shared" si="36"/>
        <v>0</v>
      </c>
      <c r="AN98" s="671">
        <f t="shared" si="37"/>
        <v>19.999999999999996</v>
      </c>
      <c r="AO98" s="671">
        <f t="shared" si="38"/>
        <v>0</v>
      </c>
      <c r="AP98" s="671">
        <f t="shared" si="39"/>
        <v>0</v>
      </c>
      <c r="AQ98" s="671">
        <f t="shared" si="40"/>
        <v>0</v>
      </c>
      <c r="AR98" s="671">
        <f t="shared" si="41"/>
        <v>0</v>
      </c>
      <c r="AS98" s="672">
        <f t="shared" si="42"/>
        <v>23.02071495277271</v>
      </c>
      <c r="AT98" s="673">
        <f t="shared" si="43"/>
        <v>85.67613794277338</v>
      </c>
    </row>
    <row r="99" spans="1:46" ht="11.25" customHeight="1" x14ac:dyDescent="0.2">
      <c r="A99" s="500" t="s">
        <v>980</v>
      </c>
      <c r="B99" s="652" t="s">
        <v>981</v>
      </c>
      <c r="C99" s="497">
        <v>0.42</v>
      </c>
      <c r="D99" s="655">
        <v>0.38</v>
      </c>
      <c r="E99" s="498">
        <v>0.34</v>
      </c>
      <c r="F99" s="498">
        <v>0.3</v>
      </c>
      <c r="G99" s="498">
        <v>0.26</v>
      </c>
      <c r="H99" s="498">
        <v>0.22</v>
      </c>
      <c r="I99" s="499"/>
      <c r="J99" s="498">
        <v>0.18</v>
      </c>
      <c r="K99" s="496">
        <v>0.15</v>
      </c>
      <c r="L99" s="499"/>
      <c r="M99" s="511">
        <v>0.11</v>
      </c>
      <c r="N99" s="653">
        <v>7.3330000000000006E-2</v>
      </c>
      <c r="O99" s="658">
        <v>7.3330000000000006E-2</v>
      </c>
      <c r="P99" s="658">
        <v>0.04</v>
      </c>
      <c r="Q99" s="658">
        <v>2.6669999999999999E-2</v>
      </c>
      <c r="R99" s="658">
        <v>1.7780000000000001E-2</v>
      </c>
      <c r="S99" s="654">
        <v>1.5800000000000002E-2</v>
      </c>
      <c r="T99" s="658">
        <v>1.5800000000000002E-2</v>
      </c>
      <c r="U99" s="658">
        <v>1.2840000000000001E-2</v>
      </c>
      <c r="V99" s="658">
        <v>1.1849999999999999E-2</v>
      </c>
      <c r="W99" s="658">
        <v>9.8700000000000003E-3</v>
      </c>
      <c r="X99" s="654">
        <v>6.5199999999999998E-3</v>
      </c>
      <c r="Y99" s="655">
        <f t="shared" si="22"/>
        <v>2.6637900000000001</v>
      </c>
      <c r="Z99" s="1026">
        <f t="shared" si="23"/>
        <v>10.526315789473673</v>
      </c>
      <c r="AA99" s="671">
        <f t="shared" si="24"/>
        <v>11.764705882352944</v>
      </c>
      <c r="AB99" s="671">
        <f t="shared" si="25"/>
        <v>13.333333333333353</v>
      </c>
      <c r="AC99" s="671">
        <f t="shared" si="26"/>
        <v>15.384615384615374</v>
      </c>
      <c r="AD99" s="671">
        <f t="shared" si="27"/>
        <v>18.181818181818187</v>
      </c>
      <c r="AE99" s="671">
        <f t="shared" si="28"/>
        <v>22.222222222222232</v>
      </c>
      <c r="AF99" s="671">
        <f t="shared" si="29"/>
        <v>19.999999999999996</v>
      </c>
      <c r="AG99" s="671">
        <f t="shared" si="30"/>
        <v>36.363636363636353</v>
      </c>
      <c r="AH99" s="671">
        <f t="shared" si="31"/>
        <v>50.006818491749613</v>
      </c>
      <c r="AI99" s="671">
        <f t="shared" si="32"/>
        <v>0</v>
      </c>
      <c r="AJ99" s="671">
        <f t="shared" si="33"/>
        <v>83.325000000000003</v>
      </c>
      <c r="AK99" s="671">
        <f t="shared" si="34"/>
        <v>49.981252343457072</v>
      </c>
      <c r="AL99" s="671">
        <f t="shared" si="35"/>
        <v>50</v>
      </c>
      <c r="AM99" s="671">
        <f t="shared" si="36"/>
        <v>12.531645569620252</v>
      </c>
      <c r="AN99" s="671">
        <f t="shared" si="37"/>
        <v>0</v>
      </c>
      <c r="AO99" s="671">
        <f t="shared" si="38"/>
        <v>23.052959501557634</v>
      </c>
      <c r="AP99" s="671">
        <f t="shared" si="39"/>
        <v>8.3544303797468586</v>
      </c>
      <c r="AQ99" s="671">
        <f t="shared" si="40"/>
        <v>20.060790273556229</v>
      </c>
      <c r="AR99" s="671">
        <f t="shared" si="41"/>
        <v>51.380368098159515</v>
      </c>
      <c r="AS99" s="672">
        <f t="shared" si="42"/>
        <v>26.129995358699961</v>
      </c>
      <c r="AT99" s="673">
        <f t="shared" si="43"/>
        <v>21.705295380697414</v>
      </c>
    </row>
    <row r="100" spans="1:46" ht="11.25" customHeight="1" x14ac:dyDescent="0.2">
      <c r="A100" s="36" t="s">
        <v>4111</v>
      </c>
      <c r="B100" s="652" t="s">
        <v>4112</v>
      </c>
      <c r="C100" s="497">
        <v>0.25</v>
      </c>
      <c r="D100" s="655">
        <v>0.2</v>
      </c>
      <c r="E100" s="661">
        <v>0.18</v>
      </c>
      <c r="F100" s="661">
        <v>0.15</v>
      </c>
      <c r="G100" s="502">
        <v>0</v>
      </c>
      <c r="H100" s="502">
        <v>0</v>
      </c>
      <c r="I100" s="993"/>
      <c r="J100" s="502">
        <v>0</v>
      </c>
      <c r="K100" s="686">
        <v>0.1</v>
      </c>
      <c r="L100" s="1178"/>
      <c r="M100" s="503">
        <v>0</v>
      </c>
      <c r="N100" s="654">
        <v>0</v>
      </c>
      <c r="O100" s="654">
        <v>0</v>
      </c>
      <c r="P100" s="654">
        <v>0</v>
      </c>
      <c r="Q100" s="1144">
        <v>0.35</v>
      </c>
      <c r="R100" s="1144">
        <v>0.32</v>
      </c>
      <c r="S100" s="1144">
        <v>0.3</v>
      </c>
      <c r="T100" s="1144">
        <v>0.27</v>
      </c>
      <c r="U100" s="1144">
        <v>0.25</v>
      </c>
      <c r="V100" s="1144">
        <v>0.12</v>
      </c>
      <c r="W100" s="1144">
        <v>0.11</v>
      </c>
      <c r="X100" s="1144">
        <v>0.1</v>
      </c>
      <c r="Y100" s="655">
        <f t="shared" si="22"/>
        <v>2.7</v>
      </c>
      <c r="Z100" s="1026">
        <f t="shared" si="23"/>
        <v>25</v>
      </c>
      <c r="AA100" s="671">
        <f t="shared" si="24"/>
        <v>11.111111111111116</v>
      </c>
      <c r="AB100" s="671">
        <f t="shared" si="25"/>
        <v>19.999999999999996</v>
      </c>
      <c r="AC100" s="671" t="str">
        <f t="shared" si="26"/>
        <v>n/a</v>
      </c>
      <c r="AD100" s="671" t="str">
        <f t="shared" si="27"/>
        <v>n/a</v>
      </c>
      <c r="AE100" s="671" t="str">
        <f t="shared" si="28"/>
        <v>n/a</v>
      </c>
      <c r="AF100" s="671">
        <f t="shared" si="29"/>
        <v>-100</v>
      </c>
      <c r="AG100" s="671" t="str">
        <f t="shared" si="30"/>
        <v>n/a</v>
      </c>
      <c r="AH100" s="671" t="str">
        <f t="shared" si="31"/>
        <v>n/a</v>
      </c>
      <c r="AI100" s="671" t="str">
        <f t="shared" si="32"/>
        <v>n/a</v>
      </c>
      <c r="AJ100" s="671" t="str">
        <f t="shared" si="33"/>
        <v>n/a</v>
      </c>
      <c r="AK100" s="671">
        <f t="shared" si="34"/>
        <v>-100</v>
      </c>
      <c r="AL100" s="671">
        <f t="shared" si="35"/>
        <v>9.375</v>
      </c>
      <c r="AM100" s="671">
        <f t="shared" si="36"/>
        <v>6.6666666666666652</v>
      </c>
      <c r="AN100" s="671">
        <f t="shared" si="37"/>
        <v>11.111111111111093</v>
      </c>
      <c r="AO100" s="671">
        <f t="shared" si="38"/>
        <v>8.0000000000000071</v>
      </c>
      <c r="AP100" s="671">
        <f t="shared" si="39"/>
        <v>108.33333333333334</v>
      </c>
      <c r="AQ100" s="671">
        <f t="shared" si="40"/>
        <v>9.0909090909090828</v>
      </c>
      <c r="AR100" s="671">
        <f t="shared" si="41"/>
        <v>9.9999999999999858</v>
      </c>
      <c r="AS100" s="672">
        <f t="shared" si="42"/>
        <v>1.5573442760942748</v>
      </c>
      <c r="AT100" s="673">
        <f t="shared" si="43"/>
        <v>55.068470218752744</v>
      </c>
    </row>
    <row r="101" spans="1:46" ht="11.25" customHeight="1" x14ac:dyDescent="0.2">
      <c r="A101" s="519" t="s">
        <v>150</v>
      </c>
      <c r="B101" s="507" t="s">
        <v>151</v>
      </c>
      <c r="C101" s="497">
        <v>3.02</v>
      </c>
      <c r="D101" s="510">
        <v>2.94</v>
      </c>
      <c r="E101" s="513">
        <v>2.71</v>
      </c>
      <c r="F101" s="513">
        <v>2.46</v>
      </c>
      <c r="G101" s="513">
        <v>2.2349999999999999</v>
      </c>
      <c r="H101" s="513">
        <v>2.0299999999999998</v>
      </c>
      <c r="I101" s="514"/>
      <c r="J101" s="527">
        <v>1.845</v>
      </c>
      <c r="K101" s="662">
        <v>1.64</v>
      </c>
      <c r="L101" s="528" t="s">
        <v>90</v>
      </c>
      <c r="M101" s="510">
        <v>1.48</v>
      </c>
      <c r="N101" s="516">
        <v>1.32</v>
      </c>
      <c r="O101" s="516">
        <v>1.1399999999999999</v>
      </c>
      <c r="P101" s="516">
        <v>0.98</v>
      </c>
      <c r="Q101" s="516">
        <v>0.86</v>
      </c>
      <c r="R101" s="516">
        <v>0.72</v>
      </c>
      <c r="S101" s="516">
        <v>0.6</v>
      </c>
      <c r="T101" s="516">
        <v>0.4</v>
      </c>
      <c r="U101" s="516">
        <v>0.39</v>
      </c>
      <c r="V101" s="516">
        <v>0.38</v>
      </c>
      <c r="W101" s="516">
        <v>0.37</v>
      </c>
      <c r="X101" s="516">
        <v>0.34</v>
      </c>
      <c r="Y101" s="655">
        <f t="shared" si="22"/>
        <v>27.86</v>
      </c>
      <c r="Z101" s="1026">
        <f t="shared" si="23"/>
        <v>2.7210884353741527</v>
      </c>
      <c r="AA101" s="671">
        <f t="shared" si="24"/>
        <v>8.4870848708487046</v>
      </c>
      <c r="AB101" s="671">
        <f t="shared" si="25"/>
        <v>10.162601626016254</v>
      </c>
      <c r="AC101" s="671">
        <f t="shared" si="26"/>
        <v>10.067114093959727</v>
      </c>
      <c r="AD101" s="671">
        <f t="shared" si="27"/>
        <v>10.098522167487701</v>
      </c>
      <c r="AE101" s="671">
        <f t="shared" si="28"/>
        <v>10.027100271002709</v>
      </c>
      <c r="AF101" s="671">
        <f t="shared" si="29"/>
        <v>12.5</v>
      </c>
      <c r="AG101" s="671">
        <f t="shared" si="30"/>
        <v>10.810810810810811</v>
      </c>
      <c r="AH101" s="671">
        <f t="shared" si="31"/>
        <v>12.12121212121211</v>
      </c>
      <c r="AI101" s="671">
        <f t="shared" si="32"/>
        <v>15.789473684210531</v>
      </c>
      <c r="AJ101" s="671">
        <f t="shared" si="33"/>
        <v>16.326530612244895</v>
      </c>
      <c r="AK101" s="671">
        <f t="shared" si="34"/>
        <v>13.953488372093027</v>
      </c>
      <c r="AL101" s="671">
        <f t="shared" si="35"/>
        <v>19.444444444444443</v>
      </c>
      <c r="AM101" s="671">
        <f t="shared" si="36"/>
        <v>19.999999999999996</v>
      </c>
      <c r="AN101" s="671">
        <f t="shared" si="37"/>
        <v>49.999999999999979</v>
      </c>
      <c r="AO101" s="671">
        <f t="shared" si="38"/>
        <v>2.5641025641025772</v>
      </c>
      <c r="AP101" s="671">
        <f t="shared" si="39"/>
        <v>2.6315789473684292</v>
      </c>
      <c r="AQ101" s="671">
        <f t="shared" si="40"/>
        <v>2.7027027027026973</v>
      </c>
      <c r="AR101" s="671">
        <f t="shared" si="41"/>
        <v>8.8235294117646959</v>
      </c>
      <c r="AS101" s="672">
        <f t="shared" si="42"/>
        <v>12.591125533454919</v>
      </c>
      <c r="AT101" s="673">
        <f t="shared" si="43"/>
        <v>10.49271316735914</v>
      </c>
    </row>
    <row r="102" spans="1:46" ht="11.25" customHeight="1" x14ac:dyDescent="0.2">
      <c r="A102" s="537" t="s">
        <v>239</v>
      </c>
      <c r="B102" s="652" t="s">
        <v>240</v>
      </c>
      <c r="C102" s="497">
        <v>0.92</v>
      </c>
      <c r="D102" s="657">
        <v>0.8</v>
      </c>
      <c r="E102" s="498">
        <v>0.72</v>
      </c>
      <c r="F102" s="498">
        <v>0.6</v>
      </c>
      <c r="G102" s="498">
        <v>0.48</v>
      </c>
      <c r="H102" s="498">
        <v>0.39</v>
      </c>
      <c r="I102" s="499"/>
      <c r="J102" s="498">
        <v>0.3666666666666667</v>
      </c>
      <c r="K102" s="496">
        <v>0.33333333333333331</v>
      </c>
      <c r="L102" s="499"/>
      <c r="M102" s="657">
        <v>0.29333333333333333</v>
      </c>
      <c r="N102" s="658">
        <v>0.28000000000000003</v>
      </c>
      <c r="O102" s="658">
        <v>0.26666666666666666</v>
      </c>
      <c r="P102" s="658">
        <v>0.2</v>
      </c>
      <c r="Q102" s="658">
        <v>0.16</v>
      </c>
      <c r="R102" s="658">
        <v>0.13333333333333333</v>
      </c>
      <c r="S102" s="658">
        <v>0.11333333333333334</v>
      </c>
      <c r="T102" s="658">
        <v>0.1</v>
      </c>
      <c r="U102" s="658">
        <v>9.3333333333333338E-2</v>
      </c>
      <c r="V102" s="658">
        <v>8.666666666666667E-2</v>
      </c>
      <c r="W102" s="658">
        <v>0.08</v>
      </c>
      <c r="X102" s="658">
        <v>7.3333333333333334E-2</v>
      </c>
      <c r="Y102" s="655">
        <f t="shared" si="22"/>
        <v>6.4900000000000011</v>
      </c>
      <c r="Z102" s="1026">
        <f t="shared" si="23"/>
        <v>14.999999999999991</v>
      </c>
      <c r="AA102" s="671">
        <f t="shared" si="24"/>
        <v>11.111111111111116</v>
      </c>
      <c r="AB102" s="671">
        <f t="shared" si="25"/>
        <v>19.999999999999996</v>
      </c>
      <c r="AC102" s="671">
        <f t="shared" si="26"/>
        <v>25</v>
      </c>
      <c r="AD102" s="671">
        <f t="shared" si="27"/>
        <v>23.076923076923062</v>
      </c>
      <c r="AE102" s="671">
        <f t="shared" si="28"/>
        <v>6.3636363636363491</v>
      </c>
      <c r="AF102" s="671">
        <f t="shared" si="29"/>
        <v>10.000000000000009</v>
      </c>
      <c r="AG102" s="671">
        <f t="shared" si="30"/>
        <v>13.636363636363624</v>
      </c>
      <c r="AH102" s="671">
        <f t="shared" si="31"/>
        <v>4.761904761904745</v>
      </c>
      <c r="AI102" s="671">
        <f t="shared" si="32"/>
        <v>5.0000000000000044</v>
      </c>
      <c r="AJ102" s="671">
        <f t="shared" si="33"/>
        <v>33.333333333333329</v>
      </c>
      <c r="AK102" s="671">
        <f t="shared" si="34"/>
        <v>25</v>
      </c>
      <c r="AL102" s="671">
        <f t="shared" si="35"/>
        <v>19.999999999999996</v>
      </c>
      <c r="AM102" s="671">
        <f t="shared" si="36"/>
        <v>17.647058823529392</v>
      </c>
      <c r="AN102" s="671">
        <f t="shared" si="37"/>
        <v>13.33333333333333</v>
      </c>
      <c r="AO102" s="671">
        <f t="shared" si="38"/>
        <v>7.1428571428571397</v>
      </c>
      <c r="AP102" s="671">
        <f t="shared" si="39"/>
        <v>7.6923076923076872</v>
      </c>
      <c r="AQ102" s="671">
        <f t="shared" si="40"/>
        <v>8.333333333333325</v>
      </c>
      <c r="AR102" s="671">
        <f t="shared" si="41"/>
        <v>9.0909090909090828</v>
      </c>
      <c r="AS102" s="672">
        <f t="shared" si="42"/>
        <v>14.501214299975901</v>
      </c>
      <c r="AT102" s="673">
        <f t="shared" si="43"/>
        <v>8.070153281699298</v>
      </c>
    </row>
    <row r="103" spans="1:46" ht="11.25" customHeight="1" x14ac:dyDescent="0.2">
      <c r="A103" s="557" t="s">
        <v>4079</v>
      </c>
      <c r="B103" s="652" t="s">
        <v>4080</v>
      </c>
      <c r="C103" s="497">
        <v>1.96</v>
      </c>
      <c r="D103" s="657">
        <v>1.87</v>
      </c>
      <c r="E103" s="498">
        <v>1.78</v>
      </c>
      <c r="F103" s="498">
        <v>1.66</v>
      </c>
      <c r="G103" s="498">
        <v>1.5250000000000001</v>
      </c>
      <c r="H103" s="498">
        <v>1.4324999999999999</v>
      </c>
      <c r="I103" s="499"/>
      <c r="J103" s="498">
        <v>1.3725000000000001</v>
      </c>
      <c r="K103" s="496">
        <v>1.2999800000000001</v>
      </c>
      <c r="L103" s="499"/>
      <c r="M103" s="511">
        <v>1.2916399999999999</v>
      </c>
      <c r="N103" s="548">
        <v>1.25004</v>
      </c>
      <c r="O103" s="543">
        <v>1.25004</v>
      </c>
      <c r="P103" s="658">
        <v>1.25004</v>
      </c>
      <c r="Q103" s="658">
        <v>0.48989387500000003</v>
      </c>
      <c r="R103" s="658">
        <v>0.10125000000000001</v>
      </c>
      <c r="S103" s="654">
        <v>0</v>
      </c>
      <c r="T103" s="654">
        <v>0</v>
      </c>
      <c r="U103" s="654">
        <v>0</v>
      </c>
      <c r="V103" s="654">
        <v>0</v>
      </c>
      <c r="W103" s="654">
        <v>0</v>
      </c>
      <c r="X103" s="654">
        <v>0</v>
      </c>
      <c r="Y103" s="655">
        <f t="shared" si="22"/>
        <v>18.532883874999996</v>
      </c>
      <c r="Z103" s="1026">
        <f t="shared" si="23"/>
        <v>4.8128342245989275</v>
      </c>
      <c r="AA103" s="671">
        <f t="shared" si="24"/>
        <v>5.0561797752809001</v>
      </c>
      <c r="AB103" s="671">
        <f t="shared" si="25"/>
        <v>7.2289156626506035</v>
      </c>
      <c r="AC103" s="671">
        <f t="shared" si="26"/>
        <v>8.8524590163934214</v>
      </c>
      <c r="AD103" s="671">
        <f t="shared" si="27"/>
        <v>6.4572425828970603</v>
      </c>
      <c r="AE103" s="671">
        <f t="shared" si="28"/>
        <v>4.3715846994535346</v>
      </c>
      <c r="AF103" s="671">
        <f t="shared" si="29"/>
        <v>5.5785473622671056</v>
      </c>
      <c r="AG103" s="671">
        <f t="shared" si="30"/>
        <v>0.64569074974452079</v>
      </c>
      <c r="AH103" s="671">
        <f t="shared" si="31"/>
        <v>3.327893507407742</v>
      </c>
      <c r="AI103" s="671">
        <f t="shared" si="32"/>
        <v>0</v>
      </c>
      <c r="AJ103" s="671">
        <f t="shared" si="33"/>
        <v>0</v>
      </c>
      <c r="AK103" s="671">
        <f t="shared" si="34"/>
        <v>155.16546823533974</v>
      </c>
      <c r="AL103" s="671">
        <f t="shared" si="35"/>
        <v>383.84580246913583</v>
      </c>
      <c r="AM103" s="671" t="str">
        <f t="shared" si="36"/>
        <v>n/a</v>
      </c>
      <c r="AN103" s="671" t="str">
        <f t="shared" si="37"/>
        <v>n/a</v>
      </c>
      <c r="AO103" s="671" t="str">
        <f t="shared" si="38"/>
        <v>n/a</v>
      </c>
      <c r="AP103" s="671" t="str">
        <f t="shared" si="39"/>
        <v>n/a</v>
      </c>
      <c r="AQ103" s="671" t="str">
        <f t="shared" si="40"/>
        <v>n/a</v>
      </c>
      <c r="AR103" s="671" t="str">
        <f t="shared" si="41"/>
        <v>n/a</v>
      </c>
      <c r="AS103" s="672">
        <f t="shared" si="42"/>
        <v>45.026355252705343</v>
      </c>
      <c r="AT103" s="673">
        <f t="shared" si="43"/>
        <v>110.05333866920746</v>
      </c>
    </row>
    <row r="104" spans="1:46" ht="11.25" customHeight="1" x14ac:dyDescent="0.2">
      <c r="A104" s="495" t="s">
        <v>162</v>
      </c>
      <c r="B104" s="652" t="s">
        <v>163</v>
      </c>
      <c r="C104" s="497">
        <v>0.63200000000000001</v>
      </c>
      <c r="D104" s="657">
        <v>0.58399999999999996</v>
      </c>
      <c r="E104" s="498">
        <v>0.54400000000000004</v>
      </c>
      <c r="F104" s="498">
        <v>0.51400000000000001</v>
      </c>
      <c r="G104" s="498">
        <v>0.47199999999999998</v>
      </c>
      <c r="H104" s="498">
        <v>0.42199999999999999</v>
      </c>
      <c r="I104" s="499"/>
      <c r="J104" s="498">
        <v>0.38200000000000001</v>
      </c>
      <c r="K104" s="496">
        <v>0.34933333333333338</v>
      </c>
      <c r="L104" s="499"/>
      <c r="M104" s="511">
        <v>0.32000000000000006</v>
      </c>
      <c r="N104" s="511">
        <v>0.30666666666666664</v>
      </c>
      <c r="O104" s="658">
        <v>0.29013333333333335</v>
      </c>
      <c r="P104" s="658">
        <v>0.25813333333333333</v>
      </c>
      <c r="Q104" s="658">
        <v>0.23893333333333336</v>
      </c>
      <c r="R104" s="658">
        <v>0.20906666666666671</v>
      </c>
      <c r="S104" s="658">
        <v>0.18133333333333335</v>
      </c>
      <c r="T104" s="658">
        <v>0.16000000000000003</v>
      </c>
      <c r="U104" s="658">
        <v>0.14933333333333335</v>
      </c>
      <c r="V104" s="658">
        <v>0.14080000000000001</v>
      </c>
      <c r="W104" s="658">
        <v>0.13226666666666667</v>
      </c>
      <c r="X104" s="658">
        <v>0.12586666666666665</v>
      </c>
      <c r="Y104" s="655">
        <f t="shared" si="22"/>
        <v>6.4118666666666684</v>
      </c>
      <c r="Z104" s="1026">
        <f t="shared" si="23"/>
        <v>8.2191780821917924</v>
      </c>
      <c r="AA104" s="671">
        <f t="shared" si="24"/>
        <v>7.3529411764705843</v>
      </c>
      <c r="AB104" s="671">
        <f t="shared" si="25"/>
        <v>5.8365758754863828</v>
      </c>
      <c r="AC104" s="671">
        <f t="shared" si="26"/>
        <v>8.8983050847457612</v>
      </c>
      <c r="AD104" s="671">
        <f t="shared" si="27"/>
        <v>11.848341232227488</v>
      </c>
      <c r="AE104" s="671">
        <f t="shared" si="28"/>
        <v>10.471204188481664</v>
      </c>
      <c r="AF104" s="671">
        <f t="shared" si="29"/>
        <v>9.3511450381679175</v>
      </c>
      <c r="AG104" s="671">
        <f t="shared" si="30"/>
        <v>9.1666666666666572</v>
      </c>
      <c r="AH104" s="671">
        <f t="shared" si="31"/>
        <v>4.347826086956541</v>
      </c>
      <c r="AI104" s="671">
        <f t="shared" si="32"/>
        <v>5.6985294117646967</v>
      </c>
      <c r="AJ104" s="671">
        <f t="shared" si="33"/>
        <v>12.396694214876035</v>
      </c>
      <c r="AK104" s="671">
        <f t="shared" si="34"/>
        <v>8.0357142857142794</v>
      </c>
      <c r="AL104" s="671">
        <f t="shared" si="35"/>
        <v>14.285714285714279</v>
      </c>
      <c r="AM104" s="671">
        <f t="shared" si="36"/>
        <v>15.294117647058837</v>
      </c>
      <c r="AN104" s="671">
        <f t="shared" si="37"/>
        <v>13.33333333333333</v>
      </c>
      <c r="AO104" s="671">
        <f t="shared" si="38"/>
        <v>7.1428571428571619</v>
      </c>
      <c r="AP104" s="671">
        <f t="shared" si="39"/>
        <v>6.0606060606060552</v>
      </c>
      <c r="AQ104" s="671">
        <f t="shared" si="40"/>
        <v>6.4516129032258007</v>
      </c>
      <c r="AR104" s="671">
        <f t="shared" si="41"/>
        <v>5.0847457627118731</v>
      </c>
      <c r="AS104" s="672">
        <f t="shared" si="42"/>
        <v>8.9092688673293239</v>
      </c>
      <c r="AT104" s="673">
        <f t="shared" si="43"/>
        <v>3.2392302497944696</v>
      </c>
    </row>
    <row r="105" spans="1:46" ht="11.25" customHeight="1" x14ac:dyDescent="0.2">
      <c r="A105" s="519" t="s">
        <v>3812</v>
      </c>
      <c r="B105" s="507" t="s">
        <v>3813</v>
      </c>
      <c r="C105" s="497">
        <v>0.37</v>
      </c>
      <c r="D105" s="518">
        <v>0.28000000000000003</v>
      </c>
      <c r="E105" s="513">
        <v>0.21</v>
      </c>
      <c r="F105" s="513">
        <v>0.16</v>
      </c>
      <c r="G105" s="513">
        <v>0.08</v>
      </c>
      <c r="H105" s="540">
        <v>0.04</v>
      </c>
      <c r="I105" s="514"/>
      <c r="J105" s="512">
        <v>0.04</v>
      </c>
      <c r="K105" s="515">
        <v>0.22</v>
      </c>
      <c r="L105" s="514"/>
      <c r="M105" s="539">
        <v>0.28000000000000003</v>
      </c>
      <c r="N105" s="539">
        <v>0.28000000000000003</v>
      </c>
      <c r="O105" s="541">
        <v>0.28000000000000003</v>
      </c>
      <c r="P105" s="516">
        <v>0.28000000000000003</v>
      </c>
      <c r="Q105" s="516">
        <v>0.18</v>
      </c>
      <c r="R105" s="541">
        <v>0</v>
      </c>
      <c r="S105" s="541">
        <v>0</v>
      </c>
      <c r="T105" s="541">
        <v>0</v>
      </c>
      <c r="U105" s="541">
        <v>0</v>
      </c>
      <c r="V105" s="541">
        <v>0</v>
      </c>
      <c r="W105" s="541">
        <v>0</v>
      </c>
      <c r="X105" s="541">
        <v>0</v>
      </c>
      <c r="Y105" s="655">
        <f t="shared" si="22"/>
        <v>2.7000000000000006</v>
      </c>
      <c r="Z105" s="1026">
        <f t="shared" si="23"/>
        <v>32.142857142857139</v>
      </c>
      <c r="AA105" s="671">
        <f t="shared" si="24"/>
        <v>33.33333333333335</v>
      </c>
      <c r="AB105" s="671">
        <f t="shared" si="25"/>
        <v>31.25</v>
      </c>
      <c r="AC105" s="671">
        <f t="shared" si="26"/>
        <v>100</v>
      </c>
      <c r="AD105" s="671">
        <f t="shared" si="27"/>
        <v>100</v>
      </c>
      <c r="AE105" s="671">
        <f t="shared" si="28"/>
        <v>0</v>
      </c>
      <c r="AF105" s="671">
        <f t="shared" si="29"/>
        <v>-81.818181818181813</v>
      </c>
      <c r="AG105" s="671">
        <f t="shared" si="30"/>
        <v>-21.428571428571431</v>
      </c>
      <c r="AH105" s="671">
        <f t="shared" si="31"/>
        <v>0</v>
      </c>
      <c r="AI105" s="671">
        <f t="shared" si="32"/>
        <v>0</v>
      </c>
      <c r="AJ105" s="671">
        <f t="shared" si="33"/>
        <v>0</v>
      </c>
      <c r="AK105" s="671">
        <f t="shared" si="34"/>
        <v>55.555555555555578</v>
      </c>
      <c r="AL105" s="671" t="str">
        <f t="shared" si="35"/>
        <v>n/a</v>
      </c>
      <c r="AM105" s="671" t="str">
        <f t="shared" si="36"/>
        <v>n/a</v>
      </c>
      <c r="AN105" s="671" t="str">
        <f t="shared" si="37"/>
        <v>n/a</v>
      </c>
      <c r="AO105" s="671" t="str">
        <f t="shared" si="38"/>
        <v>n/a</v>
      </c>
      <c r="AP105" s="671" t="str">
        <f t="shared" si="39"/>
        <v>n/a</v>
      </c>
      <c r="AQ105" s="671" t="str">
        <f t="shared" si="40"/>
        <v>n/a</v>
      </c>
      <c r="AR105" s="671" t="str">
        <f t="shared" si="41"/>
        <v>n/a</v>
      </c>
      <c r="AS105" s="672">
        <f t="shared" si="42"/>
        <v>20.752916065416066</v>
      </c>
      <c r="AT105" s="673">
        <f t="shared" si="43"/>
        <v>50.625588998941886</v>
      </c>
    </row>
    <row r="106" spans="1:46" ht="11.25" customHeight="1" x14ac:dyDescent="0.2">
      <c r="A106" s="495" t="s">
        <v>1840</v>
      </c>
      <c r="B106" s="915" t="s">
        <v>1841</v>
      </c>
      <c r="C106" s="497">
        <v>2.08</v>
      </c>
      <c r="D106" s="655">
        <v>2.04</v>
      </c>
      <c r="E106" s="498">
        <v>1.84</v>
      </c>
      <c r="F106" s="498">
        <v>1.69</v>
      </c>
      <c r="G106" s="498">
        <v>1.56</v>
      </c>
      <c r="H106" s="502">
        <v>1.44</v>
      </c>
      <c r="I106" s="499"/>
      <c r="J106" s="502">
        <v>1.44</v>
      </c>
      <c r="K106" s="656">
        <v>1.44</v>
      </c>
      <c r="L106" s="499"/>
      <c r="M106" s="653">
        <v>1.44</v>
      </c>
      <c r="N106" s="653">
        <v>1.53</v>
      </c>
      <c r="O106" s="658">
        <v>1.88</v>
      </c>
      <c r="P106" s="658">
        <v>1.77</v>
      </c>
      <c r="Q106" s="658">
        <v>1.6800000000000002</v>
      </c>
      <c r="R106" s="658">
        <v>1.6</v>
      </c>
      <c r="S106" s="654">
        <v>1.56</v>
      </c>
      <c r="T106" s="654">
        <v>1.56</v>
      </c>
      <c r="U106" s="654">
        <v>1.56</v>
      </c>
      <c r="V106" s="654">
        <v>1.56</v>
      </c>
      <c r="W106" s="654">
        <v>1.56</v>
      </c>
      <c r="X106" s="654">
        <v>1.56</v>
      </c>
      <c r="Y106" s="655">
        <f t="shared" si="22"/>
        <v>32.789999999999992</v>
      </c>
      <c r="Z106" s="1026">
        <f t="shared" si="23"/>
        <v>1.9607843137254832</v>
      </c>
      <c r="AA106" s="671">
        <f t="shared" si="24"/>
        <v>10.869565217391308</v>
      </c>
      <c r="AB106" s="671">
        <f t="shared" si="25"/>
        <v>8.875739644970416</v>
      </c>
      <c r="AC106" s="671">
        <f t="shared" si="26"/>
        <v>8.333333333333325</v>
      </c>
      <c r="AD106" s="671">
        <f t="shared" si="27"/>
        <v>8.3333333333333481</v>
      </c>
      <c r="AE106" s="671">
        <f t="shared" si="28"/>
        <v>0</v>
      </c>
      <c r="AF106" s="671">
        <f t="shared" si="29"/>
        <v>0</v>
      </c>
      <c r="AG106" s="671">
        <f t="shared" si="30"/>
        <v>0</v>
      </c>
      <c r="AH106" s="671">
        <f t="shared" si="31"/>
        <v>-5.8823529411764719</v>
      </c>
      <c r="AI106" s="671">
        <f t="shared" si="32"/>
        <v>-18.617021276595736</v>
      </c>
      <c r="AJ106" s="671">
        <f t="shared" si="33"/>
        <v>6.2146892655367214</v>
      </c>
      <c r="AK106" s="671">
        <f t="shared" si="34"/>
        <v>5.3571428571428381</v>
      </c>
      <c r="AL106" s="671">
        <f t="shared" si="35"/>
        <v>5.0000000000000044</v>
      </c>
      <c r="AM106" s="671">
        <f t="shared" si="36"/>
        <v>2.5641025641025772</v>
      </c>
      <c r="AN106" s="671">
        <f t="shared" si="37"/>
        <v>0</v>
      </c>
      <c r="AO106" s="671">
        <f t="shared" si="38"/>
        <v>0</v>
      </c>
      <c r="AP106" s="671">
        <f t="shared" si="39"/>
        <v>0</v>
      </c>
      <c r="AQ106" s="671">
        <f t="shared" si="40"/>
        <v>0</v>
      </c>
      <c r="AR106" s="671">
        <f t="shared" si="41"/>
        <v>0</v>
      </c>
      <c r="AS106" s="672">
        <f t="shared" si="42"/>
        <v>1.7373324374612535</v>
      </c>
      <c r="AT106" s="673">
        <f t="shared" si="43"/>
        <v>6.5081279603254343</v>
      </c>
    </row>
    <row r="107" spans="1:46" ht="11.25" customHeight="1" x14ac:dyDescent="0.2">
      <c r="A107" s="495" t="s">
        <v>482</v>
      </c>
      <c r="B107" s="652" t="s">
        <v>483</v>
      </c>
      <c r="C107" s="497">
        <v>1.92</v>
      </c>
      <c r="D107" s="655">
        <v>1.76</v>
      </c>
      <c r="E107" s="498">
        <v>1.6</v>
      </c>
      <c r="F107" s="498">
        <v>1.44</v>
      </c>
      <c r="G107" s="498">
        <v>1.28</v>
      </c>
      <c r="H107" s="498">
        <v>1.1399999999999999</v>
      </c>
      <c r="I107" s="499"/>
      <c r="J107" s="498">
        <v>1.04</v>
      </c>
      <c r="K107" s="496">
        <v>0.96</v>
      </c>
      <c r="L107" s="499"/>
      <c r="M107" s="511">
        <v>0.88</v>
      </c>
      <c r="N107" s="511">
        <v>0.8</v>
      </c>
      <c r="O107" s="658">
        <v>0.72</v>
      </c>
      <c r="P107" s="658">
        <v>0.66</v>
      </c>
      <c r="Q107" s="658">
        <v>0.62</v>
      </c>
      <c r="R107" s="658">
        <v>0.56000000000000005</v>
      </c>
      <c r="S107" s="658">
        <v>0.48</v>
      </c>
      <c r="T107" s="658">
        <v>0.42</v>
      </c>
      <c r="U107" s="658">
        <v>0.38500000000000001</v>
      </c>
      <c r="V107" s="654">
        <v>0</v>
      </c>
      <c r="W107" s="654">
        <v>0</v>
      </c>
      <c r="X107" s="654">
        <v>0</v>
      </c>
      <c r="Y107" s="655">
        <f t="shared" si="22"/>
        <v>16.665000000000006</v>
      </c>
      <c r="Z107" s="1026">
        <f t="shared" si="23"/>
        <v>9.0909090909090828</v>
      </c>
      <c r="AA107" s="671">
        <f t="shared" si="24"/>
        <v>9.9999999999999858</v>
      </c>
      <c r="AB107" s="671">
        <f t="shared" si="25"/>
        <v>11.111111111111116</v>
      </c>
      <c r="AC107" s="671">
        <f t="shared" si="26"/>
        <v>12.5</v>
      </c>
      <c r="AD107" s="671">
        <f t="shared" si="27"/>
        <v>12.28070175438598</v>
      </c>
      <c r="AE107" s="671">
        <f t="shared" si="28"/>
        <v>9.6153846153846025</v>
      </c>
      <c r="AF107" s="671">
        <f t="shared" si="29"/>
        <v>8.3333333333333481</v>
      </c>
      <c r="AG107" s="671">
        <f t="shared" si="30"/>
        <v>9.0909090909090828</v>
      </c>
      <c r="AH107" s="671">
        <f t="shared" si="31"/>
        <v>9.9999999999999858</v>
      </c>
      <c r="AI107" s="671">
        <f t="shared" si="32"/>
        <v>11.111111111111116</v>
      </c>
      <c r="AJ107" s="671">
        <f t="shared" si="33"/>
        <v>9.0909090909090828</v>
      </c>
      <c r="AK107" s="671">
        <f t="shared" si="34"/>
        <v>6.4516129032258229</v>
      </c>
      <c r="AL107" s="671">
        <f t="shared" si="35"/>
        <v>10.714285714285698</v>
      </c>
      <c r="AM107" s="671">
        <f t="shared" si="36"/>
        <v>16.666666666666675</v>
      </c>
      <c r="AN107" s="671">
        <f t="shared" si="37"/>
        <v>14.285714285714279</v>
      </c>
      <c r="AO107" s="671">
        <f t="shared" si="38"/>
        <v>9.0909090909090828</v>
      </c>
      <c r="AP107" s="671" t="str">
        <f t="shared" si="39"/>
        <v>n/a</v>
      </c>
      <c r="AQ107" s="671" t="str">
        <f t="shared" si="40"/>
        <v>n/a</v>
      </c>
      <c r="AR107" s="671" t="str">
        <f t="shared" si="41"/>
        <v>n/a</v>
      </c>
      <c r="AS107" s="672">
        <f t="shared" si="42"/>
        <v>10.589597366178435</v>
      </c>
      <c r="AT107" s="673">
        <f t="shared" si="43"/>
        <v>2.4563288837462141</v>
      </c>
    </row>
    <row r="108" spans="1:46" ht="11.25" customHeight="1" x14ac:dyDescent="0.2">
      <c r="A108" s="652" t="s">
        <v>978</v>
      </c>
      <c r="B108" s="915" t="s">
        <v>979</v>
      </c>
      <c r="C108" s="497">
        <v>1.88</v>
      </c>
      <c r="D108" s="524">
        <v>1.86</v>
      </c>
      <c r="E108" s="498">
        <v>1.61</v>
      </c>
      <c r="F108" s="498">
        <v>1.37</v>
      </c>
      <c r="G108" s="498">
        <v>1.35</v>
      </c>
      <c r="H108" s="498">
        <v>1.19</v>
      </c>
      <c r="I108" s="499"/>
      <c r="J108" s="498">
        <v>1.04</v>
      </c>
      <c r="K108" s="496">
        <v>0.8</v>
      </c>
      <c r="L108" s="499"/>
      <c r="M108" s="653">
        <v>0.68</v>
      </c>
      <c r="N108" s="653">
        <v>0.68</v>
      </c>
      <c r="O108" s="654">
        <v>0.84799999999999998</v>
      </c>
      <c r="P108" s="654">
        <v>0.84799999999999998</v>
      </c>
      <c r="Q108" s="658">
        <v>0.84799999999999998</v>
      </c>
      <c r="R108" s="658">
        <v>0.82799999999999996</v>
      </c>
      <c r="S108" s="654">
        <v>0</v>
      </c>
      <c r="T108" s="654">
        <v>0</v>
      </c>
      <c r="U108" s="654">
        <v>0</v>
      </c>
      <c r="V108" s="654">
        <v>0</v>
      </c>
      <c r="W108" s="654">
        <v>0</v>
      </c>
      <c r="X108" s="654">
        <v>0</v>
      </c>
      <c r="Y108" s="655">
        <f t="shared" si="22"/>
        <v>15.832000000000003</v>
      </c>
      <c r="Z108" s="1026">
        <f t="shared" si="23"/>
        <v>1.0752688172043001</v>
      </c>
      <c r="AA108" s="671">
        <f t="shared" si="24"/>
        <v>15.527950310559003</v>
      </c>
      <c r="AB108" s="671">
        <f t="shared" si="25"/>
        <v>17.518248175182482</v>
      </c>
      <c r="AC108" s="671">
        <f t="shared" si="26"/>
        <v>1.4814814814814836</v>
      </c>
      <c r="AD108" s="671">
        <f t="shared" si="27"/>
        <v>13.445378151260524</v>
      </c>
      <c r="AE108" s="671">
        <f t="shared" si="28"/>
        <v>14.423076923076916</v>
      </c>
      <c r="AF108" s="671">
        <f t="shared" si="29"/>
        <v>30.000000000000004</v>
      </c>
      <c r="AG108" s="671">
        <f t="shared" si="30"/>
        <v>17.647058823529417</v>
      </c>
      <c r="AH108" s="671">
        <f t="shared" si="31"/>
        <v>0</v>
      </c>
      <c r="AI108" s="671">
        <f t="shared" si="32"/>
        <v>-19.811320754716977</v>
      </c>
      <c r="AJ108" s="671">
        <f t="shared" si="33"/>
        <v>0</v>
      </c>
      <c r="AK108" s="671">
        <f t="shared" si="34"/>
        <v>0</v>
      </c>
      <c r="AL108" s="671">
        <f t="shared" si="35"/>
        <v>2.4154589371980784</v>
      </c>
      <c r="AM108" s="671" t="str">
        <f t="shared" si="36"/>
        <v>n/a</v>
      </c>
      <c r="AN108" s="671" t="str">
        <f t="shared" si="37"/>
        <v>n/a</v>
      </c>
      <c r="AO108" s="671" t="str">
        <f t="shared" si="38"/>
        <v>n/a</v>
      </c>
      <c r="AP108" s="671" t="str">
        <f t="shared" si="39"/>
        <v>n/a</v>
      </c>
      <c r="AQ108" s="671" t="str">
        <f t="shared" si="40"/>
        <v>n/a</v>
      </c>
      <c r="AR108" s="671" t="str">
        <f t="shared" si="41"/>
        <v>n/a</v>
      </c>
      <c r="AS108" s="672">
        <f t="shared" si="42"/>
        <v>7.2094308357519417</v>
      </c>
      <c r="AT108" s="673">
        <f t="shared" si="43"/>
        <v>12.497384860796481</v>
      </c>
    </row>
    <row r="109" spans="1:46" ht="11.25" customHeight="1" x14ac:dyDescent="0.2">
      <c r="A109" s="495" t="s">
        <v>463</v>
      </c>
      <c r="B109" s="652" t="s">
        <v>464</v>
      </c>
      <c r="C109" s="497">
        <v>0.78669999999999995</v>
      </c>
      <c r="D109" s="524">
        <v>0.7466666666666667</v>
      </c>
      <c r="E109" s="498">
        <v>0.72666666666666668</v>
      </c>
      <c r="F109" s="498">
        <v>0.67333333333333334</v>
      </c>
      <c r="G109" s="498">
        <v>0.60277999999999998</v>
      </c>
      <c r="H109" s="498">
        <v>0.55555555555555558</v>
      </c>
      <c r="I109" s="499"/>
      <c r="J109" s="498">
        <v>0.52</v>
      </c>
      <c r="K109" s="496">
        <v>0.48666666666666664</v>
      </c>
      <c r="L109" s="499"/>
      <c r="M109" s="511">
        <v>0.46444444444444444</v>
      </c>
      <c r="N109" s="653">
        <v>0.46222222222222226</v>
      </c>
      <c r="O109" s="658">
        <v>0.45333333333333337</v>
      </c>
      <c r="P109" s="658">
        <v>0.4244444444444444</v>
      </c>
      <c r="Q109" s="658">
        <v>0.40222222222222226</v>
      </c>
      <c r="R109" s="658">
        <v>0.37333333333333335</v>
      </c>
      <c r="S109" s="658">
        <v>0.35555555555555557</v>
      </c>
      <c r="T109" s="654">
        <v>0.33777777777777779</v>
      </c>
      <c r="U109" s="654">
        <v>0.33777777777777779</v>
      </c>
      <c r="V109" s="654">
        <v>0.33777777777777779</v>
      </c>
      <c r="W109" s="658">
        <v>0.33777777777777779</v>
      </c>
      <c r="X109" s="658">
        <v>0.32</v>
      </c>
      <c r="Y109" s="655">
        <f t="shared" si="22"/>
        <v>9.7050355555555523</v>
      </c>
      <c r="Z109" s="1026">
        <f t="shared" si="23"/>
        <v>5.3616071428571388</v>
      </c>
      <c r="AA109" s="671">
        <f t="shared" si="24"/>
        <v>2.7522935779816571</v>
      </c>
      <c r="AB109" s="671">
        <f t="shared" si="25"/>
        <v>7.9207920792079278</v>
      </c>
      <c r="AC109" s="671">
        <f t="shared" si="26"/>
        <v>11.70465731001913</v>
      </c>
      <c r="AD109" s="671">
        <f t="shared" si="27"/>
        <v>8.5003999999999849</v>
      </c>
      <c r="AE109" s="671">
        <f t="shared" si="28"/>
        <v>6.8376068376068355</v>
      </c>
      <c r="AF109" s="671">
        <f t="shared" si="29"/>
        <v>6.8493150684931559</v>
      </c>
      <c r="AG109" s="671">
        <f t="shared" si="30"/>
        <v>4.7846889952153138</v>
      </c>
      <c r="AH109" s="671">
        <f t="shared" si="31"/>
        <v>0.48076923076922906</v>
      </c>
      <c r="AI109" s="671">
        <f t="shared" si="32"/>
        <v>1.9607843137254832</v>
      </c>
      <c r="AJ109" s="671">
        <f t="shared" si="33"/>
        <v>6.8062827225131128</v>
      </c>
      <c r="AK109" s="671">
        <f t="shared" si="34"/>
        <v>5.5248618784530246</v>
      </c>
      <c r="AL109" s="671">
        <f t="shared" si="35"/>
        <v>7.7380952380952328</v>
      </c>
      <c r="AM109" s="671">
        <f t="shared" si="36"/>
        <v>5.0000000000000044</v>
      </c>
      <c r="AN109" s="671">
        <f t="shared" si="37"/>
        <v>5.2631578947368363</v>
      </c>
      <c r="AO109" s="671">
        <f t="shared" si="38"/>
        <v>0</v>
      </c>
      <c r="AP109" s="671">
        <f t="shared" si="39"/>
        <v>0</v>
      </c>
      <c r="AQ109" s="671">
        <f t="shared" si="40"/>
        <v>0</v>
      </c>
      <c r="AR109" s="671">
        <f t="shared" si="41"/>
        <v>5.555555555555558</v>
      </c>
      <c r="AS109" s="672">
        <f t="shared" si="42"/>
        <v>4.8968877813278739</v>
      </c>
      <c r="AT109" s="673">
        <f t="shared" si="43"/>
        <v>3.2798525468382413</v>
      </c>
    </row>
    <row r="110" spans="1:46" ht="11.25" customHeight="1" x14ac:dyDescent="0.2">
      <c r="A110" s="558" t="s">
        <v>4048</v>
      </c>
      <c r="B110" s="508" t="s">
        <v>4047</v>
      </c>
      <c r="C110" s="497">
        <v>0.88</v>
      </c>
      <c r="D110" s="510">
        <v>0.84</v>
      </c>
      <c r="E110" s="513">
        <v>0.8</v>
      </c>
      <c r="F110" s="513">
        <v>0.76</v>
      </c>
      <c r="G110" s="540">
        <v>0.72</v>
      </c>
      <c r="H110" s="513">
        <v>0.72</v>
      </c>
      <c r="I110" s="514"/>
      <c r="J110" s="513">
        <v>0.69</v>
      </c>
      <c r="K110" s="509">
        <v>0.65</v>
      </c>
      <c r="L110" s="514"/>
      <c r="M110" s="539">
        <v>0.64</v>
      </c>
      <c r="N110" s="529">
        <v>0.64</v>
      </c>
      <c r="O110" s="516">
        <v>0.63</v>
      </c>
      <c r="P110" s="516">
        <v>0.57999999999999996</v>
      </c>
      <c r="Q110" s="516">
        <v>0.56000000000000005</v>
      </c>
      <c r="R110" s="516">
        <v>0.52</v>
      </c>
      <c r="S110" s="517">
        <v>0.48</v>
      </c>
      <c r="T110" s="517">
        <v>0.48</v>
      </c>
      <c r="U110" s="516">
        <v>0.48</v>
      </c>
      <c r="V110" s="516">
        <v>0.43</v>
      </c>
      <c r="W110" s="516">
        <v>0.1</v>
      </c>
      <c r="X110" s="517">
        <v>0</v>
      </c>
      <c r="Y110" s="655">
        <f t="shared" si="22"/>
        <v>11.6</v>
      </c>
      <c r="Z110" s="1026">
        <f t="shared" si="23"/>
        <v>4.7619047619047672</v>
      </c>
      <c r="AA110" s="671">
        <f t="shared" si="24"/>
        <v>4.9999999999999822</v>
      </c>
      <c r="AB110" s="671">
        <f t="shared" si="25"/>
        <v>5.2631578947368363</v>
      </c>
      <c r="AC110" s="671">
        <f t="shared" si="26"/>
        <v>5.555555555555558</v>
      </c>
      <c r="AD110" s="671">
        <f t="shared" si="27"/>
        <v>0</v>
      </c>
      <c r="AE110" s="671">
        <f t="shared" si="28"/>
        <v>4.3478260869565188</v>
      </c>
      <c r="AF110" s="671">
        <f t="shared" si="29"/>
        <v>6.153846153846132</v>
      </c>
      <c r="AG110" s="671">
        <f t="shared" si="30"/>
        <v>1.5625</v>
      </c>
      <c r="AH110" s="671">
        <f t="shared" si="31"/>
        <v>0</v>
      </c>
      <c r="AI110" s="671">
        <f t="shared" si="32"/>
        <v>1.5873015873015817</v>
      </c>
      <c r="AJ110" s="671">
        <f t="shared" si="33"/>
        <v>8.6206896551724199</v>
      </c>
      <c r="AK110" s="671">
        <f t="shared" si="34"/>
        <v>3.5714285714285587</v>
      </c>
      <c r="AL110" s="671">
        <f t="shared" si="35"/>
        <v>7.6923076923077094</v>
      </c>
      <c r="AM110" s="671">
        <f t="shared" si="36"/>
        <v>8.3333333333333481</v>
      </c>
      <c r="AN110" s="671">
        <f t="shared" si="37"/>
        <v>0</v>
      </c>
      <c r="AO110" s="671">
        <f t="shared" si="38"/>
        <v>0</v>
      </c>
      <c r="AP110" s="671">
        <f t="shared" si="39"/>
        <v>11.627906976744185</v>
      </c>
      <c r="AQ110" s="671">
        <f t="shared" si="40"/>
        <v>330</v>
      </c>
      <c r="AR110" s="671" t="str">
        <f t="shared" si="41"/>
        <v>n/a</v>
      </c>
      <c r="AS110" s="672">
        <f t="shared" si="42"/>
        <v>22.448764348293754</v>
      </c>
      <c r="AT110" s="673">
        <f t="shared" si="43"/>
        <v>76.829767666001047</v>
      </c>
    </row>
    <row r="111" spans="1:46" ht="11.25" customHeight="1" x14ac:dyDescent="0.2">
      <c r="A111" s="652" t="s">
        <v>3814</v>
      </c>
      <c r="B111" s="915" t="s">
        <v>3815</v>
      </c>
      <c r="C111" s="497">
        <v>1.2</v>
      </c>
      <c r="D111" s="657">
        <v>1</v>
      </c>
      <c r="E111" s="498">
        <v>0.84</v>
      </c>
      <c r="F111" s="498">
        <v>0.76</v>
      </c>
      <c r="G111" s="498">
        <v>0.51</v>
      </c>
      <c r="H111" s="542">
        <v>0</v>
      </c>
      <c r="I111" s="499"/>
      <c r="J111" s="542">
        <v>0</v>
      </c>
      <c r="K111" s="547">
        <v>0</v>
      </c>
      <c r="L111" s="499"/>
      <c r="M111" s="548">
        <v>0</v>
      </c>
      <c r="N111" s="653">
        <v>0</v>
      </c>
      <c r="O111" s="654">
        <v>0</v>
      </c>
      <c r="P111" s="654">
        <v>0</v>
      </c>
      <c r="Q111" s="654">
        <v>0</v>
      </c>
      <c r="R111" s="654">
        <v>0</v>
      </c>
      <c r="S111" s="654">
        <v>0</v>
      </c>
      <c r="T111" s="654">
        <v>0</v>
      </c>
      <c r="U111" s="654">
        <v>0</v>
      </c>
      <c r="V111" s="654">
        <v>0</v>
      </c>
      <c r="W111" s="654">
        <v>0</v>
      </c>
      <c r="X111" s="654">
        <v>0</v>
      </c>
      <c r="Y111" s="655">
        <f t="shared" si="22"/>
        <v>4.3099999999999996</v>
      </c>
      <c r="Z111" s="1026">
        <f t="shared" si="23"/>
        <v>19.999999999999996</v>
      </c>
      <c r="AA111" s="671">
        <f t="shared" si="24"/>
        <v>19.047619047619047</v>
      </c>
      <c r="AB111" s="671">
        <f t="shared" si="25"/>
        <v>10.526315789473673</v>
      </c>
      <c r="AC111" s="671">
        <f t="shared" si="26"/>
        <v>49.019607843137258</v>
      </c>
      <c r="AD111" s="671" t="str">
        <f t="shared" si="27"/>
        <v>n/a</v>
      </c>
      <c r="AE111" s="671" t="str">
        <f t="shared" si="28"/>
        <v>n/a</v>
      </c>
      <c r="AF111" s="671" t="str">
        <f t="shared" si="29"/>
        <v>n/a</v>
      </c>
      <c r="AG111" s="671" t="str">
        <f t="shared" si="30"/>
        <v>n/a</v>
      </c>
      <c r="AH111" s="671" t="str">
        <f t="shared" si="31"/>
        <v>n/a</v>
      </c>
      <c r="AI111" s="671" t="str">
        <f t="shared" si="32"/>
        <v>n/a</v>
      </c>
      <c r="AJ111" s="671" t="str">
        <f t="shared" si="33"/>
        <v>n/a</v>
      </c>
      <c r="AK111" s="671" t="str">
        <f t="shared" si="34"/>
        <v>n/a</v>
      </c>
      <c r="AL111" s="671" t="str">
        <f t="shared" si="35"/>
        <v>n/a</v>
      </c>
      <c r="AM111" s="671" t="str">
        <f t="shared" si="36"/>
        <v>n/a</v>
      </c>
      <c r="AN111" s="671" t="str">
        <f t="shared" si="37"/>
        <v>n/a</v>
      </c>
      <c r="AO111" s="671" t="str">
        <f t="shared" si="38"/>
        <v>n/a</v>
      </c>
      <c r="AP111" s="671" t="str">
        <f t="shared" si="39"/>
        <v>n/a</v>
      </c>
      <c r="AQ111" s="671" t="str">
        <f t="shared" si="40"/>
        <v>n/a</v>
      </c>
      <c r="AR111" s="671" t="str">
        <f t="shared" si="41"/>
        <v>n/a</v>
      </c>
      <c r="AS111" s="672">
        <f t="shared" si="42"/>
        <v>24.648385670057493</v>
      </c>
      <c r="AT111" s="673">
        <f t="shared" si="43"/>
        <v>16.796481814339614</v>
      </c>
    </row>
    <row r="112" spans="1:46" ht="11.25" customHeight="1" x14ac:dyDescent="0.2">
      <c r="A112" s="495" t="s">
        <v>475</v>
      </c>
      <c r="B112" s="915" t="s">
        <v>476</v>
      </c>
      <c r="C112" s="497">
        <v>1.88</v>
      </c>
      <c r="D112" s="655">
        <v>1.74</v>
      </c>
      <c r="E112" s="498">
        <v>1.5433300000000001</v>
      </c>
      <c r="F112" s="498">
        <v>1.4133333333333333</v>
      </c>
      <c r="G112" s="498">
        <v>1.28</v>
      </c>
      <c r="H112" s="498">
        <v>1.1466666666666667</v>
      </c>
      <c r="I112" s="499"/>
      <c r="J112" s="498">
        <v>1</v>
      </c>
      <c r="K112" s="496">
        <v>0.88</v>
      </c>
      <c r="L112" s="499"/>
      <c r="M112" s="511">
        <v>0.73333333333333339</v>
      </c>
      <c r="N112" s="511">
        <v>0.70666666666666667</v>
      </c>
      <c r="O112" s="658">
        <v>0.58866666666666667</v>
      </c>
      <c r="P112" s="654">
        <v>0</v>
      </c>
      <c r="Q112" s="654">
        <v>0</v>
      </c>
      <c r="R112" s="654">
        <v>0</v>
      </c>
      <c r="S112" s="654">
        <v>0</v>
      </c>
      <c r="T112" s="654">
        <v>0</v>
      </c>
      <c r="U112" s="654">
        <v>0</v>
      </c>
      <c r="V112" s="654">
        <v>0</v>
      </c>
      <c r="W112" s="654">
        <v>0</v>
      </c>
      <c r="X112" s="654">
        <v>0</v>
      </c>
      <c r="Y112" s="655">
        <f t="shared" si="22"/>
        <v>12.911996666666669</v>
      </c>
      <c r="Z112" s="1026">
        <f t="shared" si="23"/>
        <v>8.045977011494255</v>
      </c>
      <c r="AA112" s="671">
        <f t="shared" si="24"/>
        <v>12.743224067438575</v>
      </c>
      <c r="AB112" s="671">
        <f t="shared" si="25"/>
        <v>9.1978773584905795</v>
      </c>
      <c r="AC112" s="671">
        <f t="shared" si="26"/>
        <v>10.416666666666675</v>
      </c>
      <c r="AD112" s="671">
        <f t="shared" si="27"/>
        <v>11.627906976744185</v>
      </c>
      <c r="AE112" s="671">
        <f t="shared" si="28"/>
        <v>14.666666666666671</v>
      </c>
      <c r="AF112" s="671">
        <f t="shared" si="29"/>
        <v>13.636363636363647</v>
      </c>
      <c r="AG112" s="671">
        <f t="shared" si="30"/>
        <v>19.999999999999996</v>
      </c>
      <c r="AH112" s="671">
        <f t="shared" si="31"/>
        <v>3.7735849056603765</v>
      </c>
      <c r="AI112" s="671">
        <f t="shared" si="32"/>
        <v>20.045300113250274</v>
      </c>
      <c r="AJ112" s="671" t="str">
        <f t="shared" si="33"/>
        <v>n/a</v>
      </c>
      <c r="AK112" s="671" t="str">
        <f t="shared" si="34"/>
        <v>n/a</v>
      </c>
      <c r="AL112" s="671" t="str">
        <f t="shared" si="35"/>
        <v>n/a</v>
      </c>
      <c r="AM112" s="671" t="str">
        <f t="shared" si="36"/>
        <v>n/a</v>
      </c>
      <c r="AN112" s="671" t="str">
        <f t="shared" si="37"/>
        <v>n/a</v>
      </c>
      <c r="AO112" s="671" t="str">
        <f t="shared" si="38"/>
        <v>n/a</v>
      </c>
      <c r="AP112" s="671" t="str">
        <f t="shared" si="39"/>
        <v>n/a</v>
      </c>
      <c r="AQ112" s="671" t="str">
        <f t="shared" si="40"/>
        <v>n/a</v>
      </c>
      <c r="AR112" s="671" t="str">
        <f t="shared" si="41"/>
        <v>n/a</v>
      </c>
      <c r="AS112" s="672">
        <f t="shared" si="42"/>
        <v>12.415356740277524</v>
      </c>
      <c r="AT112" s="673">
        <f t="shared" si="43"/>
        <v>5.0678541681831293</v>
      </c>
    </row>
    <row r="113" spans="1:46" ht="11.25" customHeight="1" x14ac:dyDescent="0.2">
      <c r="A113" s="652" t="s">
        <v>987</v>
      </c>
      <c r="B113" s="915" t="s">
        <v>988</v>
      </c>
      <c r="C113" s="497">
        <v>1.04</v>
      </c>
      <c r="D113" s="497">
        <v>0.86</v>
      </c>
      <c r="E113" s="498">
        <v>0.72</v>
      </c>
      <c r="F113" s="502">
        <v>0.68</v>
      </c>
      <c r="G113" s="498">
        <v>0.66</v>
      </c>
      <c r="H113" s="498">
        <v>0.57999999999999996</v>
      </c>
      <c r="I113" s="499"/>
      <c r="J113" s="502">
        <v>0.52</v>
      </c>
      <c r="K113" s="496">
        <v>0.48</v>
      </c>
      <c r="L113" s="499"/>
      <c r="M113" s="653">
        <v>0.36</v>
      </c>
      <c r="N113" s="653">
        <v>0.51</v>
      </c>
      <c r="O113" s="654">
        <v>0.96</v>
      </c>
      <c r="P113" s="658">
        <v>0.94640000000000002</v>
      </c>
      <c r="Q113" s="658">
        <v>0.91159999999999997</v>
      </c>
      <c r="R113" s="658">
        <v>0.86919999999999997</v>
      </c>
      <c r="S113" s="658">
        <v>0.83740000000000003</v>
      </c>
      <c r="T113" s="654">
        <v>0.80559999999999998</v>
      </c>
      <c r="U113" s="658">
        <v>0.80559999999999998</v>
      </c>
      <c r="V113" s="658">
        <v>0.76319999999999999</v>
      </c>
      <c r="W113" s="658">
        <v>0.6996</v>
      </c>
      <c r="X113" s="658">
        <v>0.61480000000000001</v>
      </c>
      <c r="Y113" s="655">
        <f t="shared" si="22"/>
        <v>14.623400000000002</v>
      </c>
      <c r="Z113" s="1026">
        <f t="shared" si="23"/>
        <v>20.930232558139551</v>
      </c>
      <c r="AA113" s="671">
        <f t="shared" si="24"/>
        <v>19.444444444444443</v>
      </c>
      <c r="AB113" s="671">
        <f t="shared" si="25"/>
        <v>5.8823529411764497</v>
      </c>
      <c r="AC113" s="671">
        <f t="shared" si="26"/>
        <v>3.0303030303030276</v>
      </c>
      <c r="AD113" s="671">
        <f t="shared" si="27"/>
        <v>13.793103448275868</v>
      </c>
      <c r="AE113" s="671">
        <f t="shared" si="28"/>
        <v>11.538461538461519</v>
      </c>
      <c r="AF113" s="671">
        <f t="shared" si="29"/>
        <v>8.3333333333333481</v>
      </c>
      <c r="AG113" s="671">
        <f t="shared" si="30"/>
        <v>33.333333333333329</v>
      </c>
      <c r="AH113" s="671">
        <f t="shared" si="31"/>
        <v>-29.411764705882359</v>
      </c>
      <c r="AI113" s="671">
        <f t="shared" si="32"/>
        <v>-46.875</v>
      </c>
      <c r="AJ113" s="671">
        <f t="shared" si="33"/>
        <v>1.4370245139475823</v>
      </c>
      <c r="AK113" s="671">
        <f t="shared" si="34"/>
        <v>3.8174637999122574</v>
      </c>
      <c r="AL113" s="671">
        <f t="shared" si="35"/>
        <v>4.8780487804878092</v>
      </c>
      <c r="AM113" s="671">
        <f t="shared" si="36"/>
        <v>3.7974683544303778</v>
      </c>
      <c r="AN113" s="671">
        <f t="shared" si="37"/>
        <v>3.9473684210526327</v>
      </c>
      <c r="AO113" s="671">
        <f t="shared" si="38"/>
        <v>0</v>
      </c>
      <c r="AP113" s="671">
        <f t="shared" si="39"/>
        <v>5.555555555555558</v>
      </c>
      <c r="AQ113" s="671">
        <f t="shared" si="40"/>
        <v>9.0909090909090828</v>
      </c>
      <c r="AR113" s="671">
        <f t="shared" si="41"/>
        <v>13.793103448275868</v>
      </c>
      <c r="AS113" s="672">
        <f t="shared" si="42"/>
        <v>4.5429337834819128</v>
      </c>
      <c r="AT113" s="673">
        <f t="shared" si="43"/>
        <v>17.33377000961255</v>
      </c>
    </row>
    <row r="114" spans="1:46" ht="11.25" customHeight="1" x14ac:dyDescent="0.2">
      <c r="A114" s="504" t="s">
        <v>157</v>
      </c>
      <c r="B114" s="916" t="s">
        <v>158</v>
      </c>
      <c r="C114" s="497">
        <v>1.93</v>
      </c>
      <c r="D114" s="1109">
        <v>1.81</v>
      </c>
      <c r="E114" s="487">
        <v>1.68</v>
      </c>
      <c r="F114" s="487">
        <v>1.62</v>
      </c>
      <c r="G114" s="487">
        <v>1.56</v>
      </c>
      <c r="H114" s="487">
        <v>1.52</v>
      </c>
      <c r="I114" s="488"/>
      <c r="J114" s="487">
        <v>1.48</v>
      </c>
      <c r="K114" s="485">
        <v>1.46</v>
      </c>
      <c r="L114" s="488"/>
      <c r="M114" s="530">
        <v>1.44</v>
      </c>
      <c r="N114" s="530">
        <v>1.42</v>
      </c>
      <c r="O114" s="492">
        <v>1.4</v>
      </c>
      <c r="P114" s="493">
        <v>1.37</v>
      </c>
      <c r="Q114" s="493">
        <v>1.32</v>
      </c>
      <c r="R114" s="493">
        <v>1.28</v>
      </c>
      <c r="S114" s="493">
        <v>1.24</v>
      </c>
      <c r="T114" s="493">
        <v>1.2</v>
      </c>
      <c r="U114" s="493">
        <v>1.1599999999999999</v>
      </c>
      <c r="V114" s="493">
        <v>1.1200000000000001</v>
      </c>
      <c r="W114" s="493">
        <v>1.08</v>
      </c>
      <c r="X114" s="493">
        <v>1.04</v>
      </c>
      <c r="Y114" s="655">
        <f t="shared" si="22"/>
        <v>28.129999999999995</v>
      </c>
      <c r="Z114" s="1026">
        <f t="shared" si="23"/>
        <v>6.6298342541436295</v>
      </c>
      <c r="AA114" s="671">
        <f t="shared" si="24"/>
        <v>7.738095238095255</v>
      </c>
      <c r="AB114" s="671">
        <f t="shared" si="25"/>
        <v>3.7037037037036979</v>
      </c>
      <c r="AC114" s="671">
        <f t="shared" si="26"/>
        <v>3.8461538461538547</v>
      </c>
      <c r="AD114" s="671">
        <f t="shared" si="27"/>
        <v>2.6315789473684292</v>
      </c>
      <c r="AE114" s="671">
        <f t="shared" si="28"/>
        <v>2.7027027027026973</v>
      </c>
      <c r="AF114" s="671">
        <f t="shared" si="29"/>
        <v>1.3698630136986356</v>
      </c>
      <c r="AG114" s="671">
        <f t="shared" si="30"/>
        <v>1.388888888888884</v>
      </c>
      <c r="AH114" s="671">
        <f t="shared" si="31"/>
        <v>1.4084507042253502</v>
      </c>
      <c r="AI114" s="671">
        <f t="shared" si="32"/>
        <v>1.4285714285714235</v>
      </c>
      <c r="AJ114" s="671">
        <f t="shared" si="33"/>
        <v>2.1897810218977964</v>
      </c>
      <c r="AK114" s="671">
        <f t="shared" si="34"/>
        <v>3.7878787878787845</v>
      </c>
      <c r="AL114" s="671">
        <f t="shared" si="35"/>
        <v>3.125</v>
      </c>
      <c r="AM114" s="671">
        <f t="shared" si="36"/>
        <v>3.2258064516129004</v>
      </c>
      <c r="AN114" s="671">
        <f t="shared" si="37"/>
        <v>3.3333333333333437</v>
      </c>
      <c r="AO114" s="671">
        <f t="shared" si="38"/>
        <v>3.4482758620689724</v>
      </c>
      <c r="AP114" s="671">
        <f t="shared" si="39"/>
        <v>3.5714285714285587</v>
      </c>
      <c r="AQ114" s="671">
        <f t="shared" si="40"/>
        <v>3.7037037037036979</v>
      </c>
      <c r="AR114" s="671">
        <f t="shared" si="41"/>
        <v>3.8461538461538547</v>
      </c>
      <c r="AS114" s="672">
        <f t="shared" si="42"/>
        <v>3.3199581213489346</v>
      </c>
      <c r="AT114" s="673">
        <f t="shared" si="43"/>
        <v>1.6425670873596514</v>
      </c>
    </row>
    <row r="115" spans="1:46" ht="11.25" customHeight="1" x14ac:dyDescent="0.2">
      <c r="A115" s="500" t="s">
        <v>989</v>
      </c>
      <c r="B115" s="652" t="s">
        <v>990</v>
      </c>
      <c r="C115" s="497">
        <v>0.6</v>
      </c>
      <c r="D115" s="657">
        <v>0.5181818181818183</v>
      </c>
      <c r="E115" s="498">
        <v>0.48181818181818187</v>
      </c>
      <c r="F115" s="498">
        <v>0.44049586776859506</v>
      </c>
      <c r="G115" s="498">
        <v>0.42975206611570249</v>
      </c>
      <c r="H115" s="498">
        <v>0.4049586776859504</v>
      </c>
      <c r="I115" s="499">
        <v>0</v>
      </c>
      <c r="J115" s="498">
        <v>0.36363636363636365</v>
      </c>
      <c r="K115" s="496">
        <v>0.3388429752066115</v>
      </c>
      <c r="L115" s="499">
        <v>0</v>
      </c>
      <c r="M115" s="653">
        <v>0.3155537190082644</v>
      </c>
      <c r="N115" s="653">
        <v>0.36061983471074383</v>
      </c>
      <c r="O115" s="658">
        <v>0.48082644628099175</v>
      </c>
      <c r="P115" s="658">
        <v>0.45074380165289257</v>
      </c>
      <c r="Q115" s="658">
        <v>0.39066115702479337</v>
      </c>
      <c r="R115" s="658">
        <v>0.26999999999999996</v>
      </c>
      <c r="S115" s="658">
        <v>0.2403305785123967</v>
      </c>
      <c r="T115" s="658">
        <v>0.22396694214876034</v>
      </c>
      <c r="U115" s="654">
        <v>0.21851239669421488</v>
      </c>
      <c r="V115" s="654">
        <v>0.21851239669421488</v>
      </c>
      <c r="W115" s="658">
        <v>0.19867768595041324</v>
      </c>
      <c r="X115" s="658">
        <v>0.15884297520661159</v>
      </c>
      <c r="Y115" s="655">
        <f t="shared" si="22"/>
        <v>7.1049338842975205</v>
      </c>
      <c r="Z115" s="1026">
        <f t="shared" si="23"/>
        <v>15.789473684210487</v>
      </c>
      <c r="AA115" s="671">
        <f t="shared" si="24"/>
        <v>7.5471698113207752</v>
      </c>
      <c r="AB115" s="671">
        <f t="shared" si="25"/>
        <v>9.3808630393996228</v>
      </c>
      <c r="AC115" s="671">
        <f t="shared" si="26"/>
        <v>2.4999999999999911</v>
      </c>
      <c r="AD115" s="671">
        <f t="shared" si="27"/>
        <v>6.1224489795918435</v>
      </c>
      <c r="AE115" s="671">
        <f t="shared" si="28"/>
        <v>11.363636363636353</v>
      </c>
      <c r="AF115" s="671">
        <f t="shared" si="29"/>
        <v>7.317073170731736</v>
      </c>
      <c r="AG115" s="671">
        <f t="shared" si="30"/>
        <v>7.3804410455188263</v>
      </c>
      <c r="AH115" s="671">
        <f t="shared" si="31"/>
        <v>-12.496848859860233</v>
      </c>
      <c r="AI115" s="671">
        <f t="shared" si="32"/>
        <v>-25</v>
      </c>
      <c r="AJ115" s="671">
        <f t="shared" si="33"/>
        <v>6.6740007334066709</v>
      </c>
      <c r="AK115" s="671">
        <f t="shared" si="34"/>
        <v>15.379733446160371</v>
      </c>
      <c r="AL115" s="671">
        <f t="shared" si="35"/>
        <v>44.689317416590171</v>
      </c>
      <c r="AM115" s="671">
        <f t="shared" si="36"/>
        <v>12.345254470426404</v>
      </c>
      <c r="AN115" s="671">
        <f t="shared" si="37"/>
        <v>7.3062730627306172</v>
      </c>
      <c r="AO115" s="671">
        <f t="shared" si="38"/>
        <v>2.4962178517397904</v>
      </c>
      <c r="AP115" s="671">
        <f t="shared" si="39"/>
        <v>0</v>
      </c>
      <c r="AQ115" s="671">
        <f t="shared" si="40"/>
        <v>9.9833610648918381</v>
      </c>
      <c r="AR115" s="671">
        <f t="shared" si="41"/>
        <v>25.078043704474506</v>
      </c>
      <c r="AS115" s="672">
        <f t="shared" si="42"/>
        <v>8.0977083676299877</v>
      </c>
      <c r="AT115" s="673">
        <f t="shared" si="43"/>
        <v>13.802654356549349</v>
      </c>
    </row>
    <row r="116" spans="1:46" ht="11.25" customHeight="1" x14ac:dyDescent="0.2">
      <c r="A116" s="652" t="s">
        <v>461</v>
      </c>
      <c r="B116" s="1158" t="s">
        <v>462</v>
      </c>
      <c r="C116" s="497">
        <v>14.4</v>
      </c>
      <c r="D116" s="1042">
        <v>13.7</v>
      </c>
      <c r="E116" s="531">
        <v>12.8</v>
      </c>
      <c r="F116" s="531">
        <v>12.2</v>
      </c>
      <c r="G116" s="531">
        <v>11.6</v>
      </c>
      <c r="H116" s="531">
        <v>10.7</v>
      </c>
      <c r="I116" s="499" t="s">
        <v>90</v>
      </c>
      <c r="J116" s="498">
        <v>9.6999999999999993</v>
      </c>
      <c r="K116" s="496">
        <v>8.9</v>
      </c>
      <c r="L116" s="499"/>
      <c r="M116" s="657">
        <v>7.9</v>
      </c>
      <c r="N116" s="658">
        <v>7.5</v>
      </c>
      <c r="O116" s="658">
        <v>7.3</v>
      </c>
      <c r="P116" s="658">
        <v>6.8</v>
      </c>
      <c r="Q116" s="658">
        <v>6.5</v>
      </c>
      <c r="R116" s="658">
        <v>6.3</v>
      </c>
      <c r="S116" s="658">
        <v>6</v>
      </c>
      <c r="T116" s="658">
        <v>5.5</v>
      </c>
      <c r="U116" s="658">
        <v>5</v>
      </c>
      <c r="V116" s="658">
        <v>4.5</v>
      </c>
      <c r="W116" s="658">
        <v>4</v>
      </c>
      <c r="X116" s="658">
        <v>3.5</v>
      </c>
      <c r="Y116" s="655">
        <f t="shared" si="22"/>
        <v>164.8</v>
      </c>
      <c r="Z116" s="1026">
        <f t="shared" si="23"/>
        <v>5.1094890510948954</v>
      </c>
      <c r="AA116" s="671">
        <f t="shared" si="24"/>
        <v>7.0312499999999778</v>
      </c>
      <c r="AB116" s="671">
        <f t="shared" si="25"/>
        <v>4.9180327868852514</v>
      </c>
      <c r="AC116" s="671">
        <f t="shared" si="26"/>
        <v>5.1724137931034475</v>
      </c>
      <c r="AD116" s="671">
        <f t="shared" si="27"/>
        <v>8.4112149532710401</v>
      </c>
      <c r="AE116" s="671">
        <f t="shared" si="28"/>
        <v>10.309278350515472</v>
      </c>
      <c r="AF116" s="671">
        <f t="shared" si="29"/>
        <v>8.9887640449437978</v>
      </c>
      <c r="AG116" s="671">
        <f t="shared" si="30"/>
        <v>12.658227848101266</v>
      </c>
      <c r="AH116" s="671">
        <f t="shared" si="31"/>
        <v>5.3333333333333455</v>
      </c>
      <c r="AI116" s="671">
        <f t="shared" si="32"/>
        <v>2.7397260273972712</v>
      </c>
      <c r="AJ116" s="671">
        <f t="shared" si="33"/>
        <v>7.3529411764705843</v>
      </c>
      <c r="AK116" s="671">
        <f t="shared" si="34"/>
        <v>4.6153846153846212</v>
      </c>
      <c r="AL116" s="671">
        <f t="shared" si="35"/>
        <v>3.1746031746031855</v>
      </c>
      <c r="AM116" s="671">
        <f t="shared" si="36"/>
        <v>5.0000000000000044</v>
      </c>
      <c r="AN116" s="671">
        <f t="shared" si="37"/>
        <v>9.0909090909090828</v>
      </c>
      <c r="AO116" s="671">
        <f t="shared" si="38"/>
        <v>10.000000000000009</v>
      </c>
      <c r="AP116" s="671">
        <f t="shared" si="39"/>
        <v>11.111111111111116</v>
      </c>
      <c r="AQ116" s="671">
        <f t="shared" si="40"/>
        <v>12.5</v>
      </c>
      <c r="AR116" s="671">
        <f t="shared" si="41"/>
        <v>14.285714285714279</v>
      </c>
      <c r="AS116" s="672">
        <f t="shared" si="42"/>
        <v>7.7790733496230864</v>
      </c>
      <c r="AT116" s="673">
        <f t="shared" si="43"/>
        <v>3.3961431663234212</v>
      </c>
    </row>
    <row r="117" spans="1:46" ht="11.25" customHeight="1" x14ac:dyDescent="0.2">
      <c r="A117" s="652" t="s">
        <v>1000</v>
      </c>
      <c r="B117" s="915" t="s">
        <v>1001</v>
      </c>
      <c r="C117" s="497">
        <v>12.02</v>
      </c>
      <c r="D117" s="549">
        <v>10</v>
      </c>
      <c r="E117" s="498">
        <v>9.16</v>
      </c>
      <c r="F117" s="498">
        <v>8.7200000000000006</v>
      </c>
      <c r="G117" s="498">
        <v>7.72</v>
      </c>
      <c r="H117" s="498">
        <v>6.72</v>
      </c>
      <c r="I117" s="499"/>
      <c r="J117" s="498">
        <v>6</v>
      </c>
      <c r="K117" s="498">
        <v>5.5</v>
      </c>
      <c r="L117" s="531"/>
      <c r="M117" s="497">
        <v>4</v>
      </c>
      <c r="N117" s="654">
        <v>3.12</v>
      </c>
      <c r="O117" s="658">
        <v>3.12</v>
      </c>
      <c r="P117" s="658">
        <v>2.68</v>
      </c>
      <c r="Q117" s="658">
        <v>1.68</v>
      </c>
      <c r="R117" s="658">
        <v>1.2</v>
      </c>
      <c r="S117" s="658">
        <v>1</v>
      </c>
      <c r="T117" s="658">
        <v>0.4</v>
      </c>
      <c r="U117" s="654">
        <v>0</v>
      </c>
      <c r="V117" s="654">
        <v>0</v>
      </c>
      <c r="W117" s="654">
        <v>0</v>
      </c>
      <c r="X117" s="654">
        <v>0</v>
      </c>
      <c r="Y117" s="655">
        <f t="shared" si="22"/>
        <v>83.040000000000035</v>
      </c>
      <c r="Z117" s="1026">
        <f t="shared" si="23"/>
        <v>20.199999999999996</v>
      </c>
      <c r="AA117" s="671">
        <f t="shared" si="24"/>
        <v>9.1703056768558824</v>
      </c>
      <c r="AB117" s="671">
        <f t="shared" si="25"/>
        <v>5.0458715596330306</v>
      </c>
      <c r="AC117" s="671">
        <f t="shared" si="26"/>
        <v>12.95336787564767</v>
      </c>
      <c r="AD117" s="671">
        <f t="shared" si="27"/>
        <v>14.880952380952372</v>
      </c>
      <c r="AE117" s="671">
        <f t="shared" si="28"/>
        <v>11.999999999999989</v>
      </c>
      <c r="AF117" s="671">
        <f t="shared" si="29"/>
        <v>9.0909090909090828</v>
      </c>
      <c r="AG117" s="671">
        <f t="shared" si="30"/>
        <v>37.5</v>
      </c>
      <c r="AH117" s="671">
        <f t="shared" si="31"/>
        <v>28.205128205128194</v>
      </c>
      <c r="AI117" s="671">
        <f t="shared" si="32"/>
        <v>0</v>
      </c>
      <c r="AJ117" s="671">
        <f t="shared" si="33"/>
        <v>16.417910447761198</v>
      </c>
      <c r="AK117" s="671">
        <f t="shared" si="34"/>
        <v>59.523809523809533</v>
      </c>
      <c r="AL117" s="671">
        <f t="shared" si="35"/>
        <v>39.999999999999993</v>
      </c>
      <c r="AM117" s="671">
        <f t="shared" si="36"/>
        <v>19.999999999999996</v>
      </c>
      <c r="AN117" s="671">
        <f t="shared" si="37"/>
        <v>150</v>
      </c>
      <c r="AO117" s="671" t="str">
        <f t="shared" si="38"/>
        <v>n/a</v>
      </c>
      <c r="AP117" s="671" t="str">
        <f t="shared" si="39"/>
        <v>n/a</v>
      </c>
      <c r="AQ117" s="671" t="str">
        <f t="shared" si="40"/>
        <v>n/a</v>
      </c>
      <c r="AR117" s="671" t="str">
        <f t="shared" si="41"/>
        <v>n/a</v>
      </c>
      <c r="AS117" s="672">
        <f t="shared" si="42"/>
        <v>28.999216984046463</v>
      </c>
      <c r="AT117" s="673">
        <f t="shared" si="43"/>
        <v>36.871944999490708</v>
      </c>
    </row>
    <row r="118" spans="1:46" ht="11.25" customHeight="1" x14ac:dyDescent="0.2">
      <c r="A118" s="557" t="s">
        <v>4120</v>
      </c>
      <c r="B118" s="497" t="s">
        <v>4121</v>
      </c>
      <c r="C118" s="497">
        <v>0.36</v>
      </c>
      <c r="D118" s="657">
        <v>0.32</v>
      </c>
      <c r="E118" s="498">
        <v>0.28000000000000003</v>
      </c>
      <c r="F118" s="498">
        <v>0.24</v>
      </c>
      <c r="G118" s="502">
        <v>0</v>
      </c>
      <c r="H118" s="502">
        <v>0</v>
      </c>
      <c r="I118" s="993"/>
      <c r="J118" s="502">
        <v>0</v>
      </c>
      <c r="K118" s="656">
        <v>0</v>
      </c>
      <c r="L118" s="499"/>
      <c r="M118" s="653">
        <v>0</v>
      </c>
      <c r="N118" s="653">
        <v>0</v>
      </c>
      <c r="O118" s="654">
        <v>0</v>
      </c>
      <c r="P118" s="654">
        <v>0</v>
      </c>
      <c r="Q118" s="654">
        <v>0</v>
      </c>
      <c r="R118" s="654">
        <v>0</v>
      </c>
      <c r="S118" s="654">
        <v>0</v>
      </c>
      <c r="T118" s="654">
        <v>0</v>
      </c>
      <c r="U118" s="654">
        <v>0</v>
      </c>
      <c r="V118" s="654">
        <v>0</v>
      </c>
      <c r="W118" s="654">
        <v>0</v>
      </c>
      <c r="X118" s="654">
        <v>0</v>
      </c>
      <c r="Y118" s="655">
        <f t="shared" si="22"/>
        <v>1.2</v>
      </c>
      <c r="Z118" s="1026">
        <f t="shared" si="23"/>
        <v>12.5</v>
      </c>
      <c r="AA118" s="671">
        <f t="shared" si="24"/>
        <v>14.285714285714279</v>
      </c>
      <c r="AB118" s="671">
        <f t="shared" si="25"/>
        <v>16.666666666666675</v>
      </c>
      <c r="AC118" s="671" t="str">
        <f t="shared" si="26"/>
        <v>n/a</v>
      </c>
      <c r="AD118" s="671" t="str">
        <f t="shared" si="27"/>
        <v>n/a</v>
      </c>
      <c r="AE118" s="671" t="str">
        <f t="shared" si="28"/>
        <v>n/a</v>
      </c>
      <c r="AF118" s="671" t="str">
        <f t="shared" si="29"/>
        <v>n/a</v>
      </c>
      <c r="AG118" s="671" t="str">
        <f t="shared" si="30"/>
        <v>n/a</v>
      </c>
      <c r="AH118" s="671" t="str">
        <f t="shared" si="31"/>
        <v>n/a</v>
      </c>
      <c r="AI118" s="671" t="str">
        <f t="shared" si="32"/>
        <v>n/a</v>
      </c>
      <c r="AJ118" s="671" t="str">
        <f t="shared" si="33"/>
        <v>n/a</v>
      </c>
      <c r="AK118" s="671" t="str">
        <f t="shared" si="34"/>
        <v>n/a</v>
      </c>
      <c r="AL118" s="671" t="str">
        <f t="shared" si="35"/>
        <v>n/a</v>
      </c>
      <c r="AM118" s="671" t="str">
        <f t="shared" si="36"/>
        <v>n/a</v>
      </c>
      <c r="AN118" s="671" t="str">
        <f t="shared" si="37"/>
        <v>n/a</v>
      </c>
      <c r="AO118" s="671" t="str">
        <f t="shared" si="38"/>
        <v>n/a</v>
      </c>
      <c r="AP118" s="671" t="str">
        <f t="shared" si="39"/>
        <v>n/a</v>
      </c>
      <c r="AQ118" s="671" t="str">
        <f t="shared" si="40"/>
        <v>n/a</v>
      </c>
      <c r="AR118" s="671" t="str">
        <f t="shared" si="41"/>
        <v>n/a</v>
      </c>
      <c r="AS118" s="672">
        <f t="shared" si="42"/>
        <v>14.484126984126982</v>
      </c>
      <c r="AT118" s="673">
        <f t="shared" si="43"/>
        <v>2.0904074906454007</v>
      </c>
    </row>
    <row r="119" spans="1:46" ht="11.25" customHeight="1" x14ac:dyDescent="0.2">
      <c r="A119" s="916" t="s">
        <v>147</v>
      </c>
      <c r="B119" s="916" t="s">
        <v>148</v>
      </c>
      <c r="C119" s="497">
        <v>0.56000000000000005</v>
      </c>
      <c r="D119" s="491">
        <v>0.49</v>
      </c>
      <c r="E119" s="487">
        <v>0.43</v>
      </c>
      <c r="F119" s="487">
        <v>0.39</v>
      </c>
      <c r="G119" s="487">
        <v>0.37</v>
      </c>
      <c r="H119" s="487">
        <v>0.35</v>
      </c>
      <c r="I119" s="488"/>
      <c r="J119" s="487">
        <v>0.33</v>
      </c>
      <c r="K119" s="485">
        <v>0.3</v>
      </c>
      <c r="L119" s="488"/>
      <c r="M119" s="530">
        <v>0.26</v>
      </c>
      <c r="N119" s="530">
        <v>0.23</v>
      </c>
      <c r="O119" s="493">
        <v>0.2</v>
      </c>
      <c r="P119" s="493">
        <v>0.17</v>
      </c>
      <c r="Q119" s="493">
        <v>0.155</v>
      </c>
      <c r="R119" s="493">
        <v>0.14499999999999999</v>
      </c>
      <c r="S119" s="493">
        <v>0.13750000000000001</v>
      </c>
      <c r="T119" s="493">
        <v>0.13250000000000001</v>
      </c>
      <c r="U119" s="493">
        <v>0.1275</v>
      </c>
      <c r="V119" s="493">
        <v>0.125</v>
      </c>
      <c r="W119" s="493">
        <v>0.1075</v>
      </c>
      <c r="X119" s="493">
        <v>0.09</v>
      </c>
      <c r="Y119" s="655">
        <f t="shared" si="22"/>
        <v>5.1000000000000014</v>
      </c>
      <c r="Z119" s="1026">
        <f t="shared" si="23"/>
        <v>14.285714285714302</v>
      </c>
      <c r="AA119" s="671">
        <f t="shared" si="24"/>
        <v>13.953488372093027</v>
      </c>
      <c r="AB119" s="671">
        <f t="shared" si="25"/>
        <v>10.256410256410241</v>
      </c>
      <c r="AC119" s="671">
        <f t="shared" si="26"/>
        <v>5.4054054054054168</v>
      </c>
      <c r="AD119" s="671">
        <f t="shared" si="27"/>
        <v>5.7142857142857162</v>
      </c>
      <c r="AE119" s="671">
        <f t="shared" si="28"/>
        <v>6.0606060606060552</v>
      </c>
      <c r="AF119" s="671">
        <f t="shared" si="29"/>
        <v>10.000000000000009</v>
      </c>
      <c r="AG119" s="671">
        <f t="shared" si="30"/>
        <v>15.384615384615374</v>
      </c>
      <c r="AH119" s="671">
        <f t="shared" si="31"/>
        <v>13.043478260869556</v>
      </c>
      <c r="AI119" s="671">
        <f t="shared" si="32"/>
        <v>14.999999999999991</v>
      </c>
      <c r="AJ119" s="671">
        <f t="shared" si="33"/>
        <v>17.647058823529417</v>
      </c>
      <c r="AK119" s="671">
        <f t="shared" si="34"/>
        <v>9.6774193548387224</v>
      </c>
      <c r="AL119" s="671">
        <f t="shared" si="35"/>
        <v>6.8965517241379448</v>
      </c>
      <c r="AM119" s="671">
        <f t="shared" si="36"/>
        <v>5.4545454545454453</v>
      </c>
      <c r="AN119" s="671">
        <f t="shared" si="37"/>
        <v>3.7735849056603765</v>
      </c>
      <c r="AO119" s="671">
        <f t="shared" si="38"/>
        <v>3.9215686274509887</v>
      </c>
      <c r="AP119" s="671">
        <f t="shared" si="39"/>
        <v>2.0000000000000018</v>
      </c>
      <c r="AQ119" s="671">
        <f t="shared" si="40"/>
        <v>16.279069767441868</v>
      </c>
      <c r="AR119" s="671">
        <f t="shared" si="41"/>
        <v>19.444444444444443</v>
      </c>
      <c r="AS119" s="672">
        <f t="shared" si="42"/>
        <v>10.220960360107838</v>
      </c>
      <c r="AT119" s="673">
        <f t="shared" si="43"/>
        <v>5.3156099637959118</v>
      </c>
    </row>
    <row r="120" spans="1:46" ht="11.25" customHeight="1" x14ac:dyDescent="0.2">
      <c r="A120" s="659" t="s">
        <v>457</v>
      </c>
      <c r="B120" s="507" t="s">
        <v>458</v>
      </c>
      <c r="C120" s="497">
        <v>0.63500000000000001</v>
      </c>
      <c r="D120" s="521">
        <v>0.56000000000000005</v>
      </c>
      <c r="E120" s="513">
        <v>0.51</v>
      </c>
      <c r="F120" s="513">
        <v>0.45</v>
      </c>
      <c r="G120" s="513">
        <v>0.4</v>
      </c>
      <c r="H120" s="513">
        <v>0.36499999999999999</v>
      </c>
      <c r="I120" s="514">
        <v>0</v>
      </c>
      <c r="J120" s="513">
        <v>0.35</v>
      </c>
      <c r="K120" s="509">
        <v>0.32500000000000001</v>
      </c>
      <c r="L120" s="514">
        <v>0</v>
      </c>
      <c r="M120" s="510">
        <v>0.30499999999999999</v>
      </c>
      <c r="N120" s="516">
        <v>0.28499999999999998</v>
      </c>
      <c r="O120" s="516">
        <v>0.28000000000000003</v>
      </c>
      <c r="P120" s="516">
        <v>0.255</v>
      </c>
      <c r="Q120" s="516">
        <v>0.22761999999999999</v>
      </c>
      <c r="R120" s="516">
        <v>9.5240000000000005E-2</v>
      </c>
      <c r="S120" s="517">
        <v>0</v>
      </c>
      <c r="T120" s="517">
        <v>0</v>
      </c>
      <c r="U120" s="517">
        <v>0</v>
      </c>
      <c r="V120" s="517">
        <v>0</v>
      </c>
      <c r="W120" s="517">
        <v>0</v>
      </c>
      <c r="X120" s="517">
        <v>0</v>
      </c>
      <c r="Y120" s="655">
        <f t="shared" si="22"/>
        <v>5.042860000000001</v>
      </c>
      <c r="Z120" s="1026">
        <f t="shared" si="23"/>
        <v>13.392857142857139</v>
      </c>
      <c r="AA120" s="671">
        <f t="shared" si="24"/>
        <v>9.8039215686274606</v>
      </c>
      <c r="AB120" s="671">
        <f t="shared" si="25"/>
        <v>13.33333333333333</v>
      </c>
      <c r="AC120" s="671">
        <f t="shared" si="26"/>
        <v>12.5</v>
      </c>
      <c r="AD120" s="671">
        <f t="shared" si="27"/>
        <v>9.5890410958904262</v>
      </c>
      <c r="AE120" s="671">
        <f t="shared" si="28"/>
        <v>4.2857142857142927</v>
      </c>
      <c r="AF120" s="671">
        <f t="shared" si="29"/>
        <v>7.6923076923076872</v>
      </c>
      <c r="AG120" s="671">
        <f t="shared" si="30"/>
        <v>6.5573770491803351</v>
      </c>
      <c r="AH120" s="671">
        <f t="shared" si="31"/>
        <v>7.0175438596491224</v>
      </c>
      <c r="AI120" s="671">
        <f t="shared" si="32"/>
        <v>1.7857142857142572</v>
      </c>
      <c r="AJ120" s="671">
        <f t="shared" si="33"/>
        <v>9.8039215686274606</v>
      </c>
      <c r="AK120" s="671">
        <f t="shared" si="34"/>
        <v>12.028819963096392</v>
      </c>
      <c r="AL120" s="671">
        <f t="shared" si="35"/>
        <v>138.99622007559844</v>
      </c>
      <c r="AM120" s="671" t="str">
        <f t="shared" si="36"/>
        <v>n/a</v>
      </c>
      <c r="AN120" s="671" t="str">
        <f t="shared" si="37"/>
        <v>n/a</v>
      </c>
      <c r="AO120" s="671" t="str">
        <f t="shared" si="38"/>
        <v>n/a</v>
      </c>
      <c r="AP120" s="671" t="str">
        <f t="shared" si="39"/>
        <v>n/a</v>
      </c>
      <c r="AQ120" s="671" t="str">
        <f t="shared" si="40"/>
        <v>n/a</v>
      </c>
      <c r="AR120" s="671" t="str">
        <f t="shared" si="41"/>
        <v>n/a</v>
      </c>
      <c r="AS120" s="672">
        <f t="shared" si="42"/>
        <v>18.983597840045874</v>
      </c>
      <c r="AT120" s="673">
        <f t="shared" si="43"/>
        <v>36.228779508271479</v>
      </c>
    </row>
    <row r="121" spans="1:46" ht="11.25" customHeight="1" x14ac:dyDescent="0.2">
      <c r="A121" s="500" t="s">
        <v>155</v>
      </c>
      <c r="B121" s="652" t="s">
        <v>156</v>
      </c>
      <c r="C121" s="497">
        <v>1.24</v>
      </c>
      <c r="D121" s="497">
        <v>1.2</v>
      </c>
      <c r="E121" s="498">
        <v>1.1599999999999999</v>
      </c>
      <c r="F121" s="498">
        <v>1.1200000000000001</v>
      </c>
      <c r="G121" s="498">
        <v>1.08</v>
      </c>
      <c r="H121" s="498">
        <v>1.04</v>
      </c>
      <c r="I121" s="499"/>
      <c r="J121" s="498">
        <v>1</v>
      </c>
      <c r="K121" s="496">
        <v>0.96</v>
      </c>
      <c r="L121" s="499"/>
      <c r="M121" s="657">
        <v>0.92</v>
      </c>
      <c r="N121" s="658">
        <v>0.9</v>
      </c>
      <c r="O121" s="658">
        <v>0.88</v>
      </c>
      <c r="P121" s="658">
        <v>0.84</v>
      </c>
      <c r="Q121" s="658">
        <v>0.76</v>
      </c>
      <c r="R121" s="658">
        <v>0.72</v>
      </c>
      <c r="S121" s="658">
        <v>0.64</v>
      </c>
      <c r="T121" s="658">
        <v>0.56000000000000005</v>
      </c>
      <c r="U121" s="658">
        <v>0.52</v>
      </c>
      <c r="V121" s="658">
        <v>0.5</v>
      </c>
      <c r="W121" s="658">
        <v>0.48</v>
      </c>
      <c r="X121" s="658">
        <v>0.46</v>
      </c>
      <c r="Y121" s="655">
        <f t="shared" si="22"/>
        <v>16.980000000000004</v>
      </c>
      <c r="Z121" s="1026">
        <f t="shared" si="23"/>
        <v>3.3333333333333437</v>
      </c>
      <c r="AA121" s="671">
        <f t="shared" si="24"/>
        <v>3.4482758620689724</v>
      </c>
      <c r="AB121" s="671">
        <f t="shared" si="25"/>
        <v>3.5714285714285587</v>
      </c>
      <c r="AC121" s="671">
        <f t="shared" si="26"/>
        <v>3.7037037037036979</v>
      </c>
      <c r="AD121" s="671">
        <f t="shared" si="27"/>
        <v>3.8461538461538547</v>
      </c>
      <c r="AE121" s="671">
        <f t="shared" si="28"/>
        <v>4.0000000000000036</v>
      </c>
      <c r="AF121" s="671">
        <f t="shared" si="29"/>
        <v>4.1666666666666741</v>
      </c>
      <c r="AG121" s="671">
        <f t="shared" si="30"/>
        <v>4.3478260869565188</v>
      </c>
      <c r="AH121" s="671">
        <f t="shared" si="31"/>
        <v>2.2222222222222143</v>
      </c>
      <c r="AI121" s="671">
        <f t="shared" si="32"/>
        <v>2.2727272727272707</v>
      </c>
      <c r="AJ121" s="671">
        <f t="shared" si="33"/>
        <v>4.7619047619047672</v>
      </c>
      <c r="AK121" s="671">
        <f t="shared" si="34"/>
        <v>10.526315789473673</v>
      </c>
      <c r="AL121" s="671">
        <f t="shared" si="35"/>
        <v>5.555555555555558</v>
      </c>
      <c r="AM121" s="671">
        <f t="shared" si="36"/>
        <v>12.5</v>
      </c>
      <c r="AN121" s="671">
        <f t="shared" si="37"/>
        <v>14.285714285714279</v>
      </c>
      <c r="AO121" s="671">
        <f t="shared" si="38"/>
        <v>7.6923076923077094</v>
      </c>
      <c r="AP121" s="671">
        <f t="shared" si="39"/>
        <v>4.0000000000000036</v>
      </c>
      <c r="AQ121" s="671">
        <f t="shared" si="40"/>
        <v>4.1666666666666741</v>
      </c>
      <c r="AR121" s="671">
        <f t="shared" si="41"/>
        <v>4.3478260869565188</v>
      </c>
      <c r="AS121" s="672">
        <f t="shared" si="42"/>
        <v>5.4078225475705413</v>
      </c>
      <c r="AT121" s="673">
        <f t="shared" si="43"/>
        <v>3.3919860293390793</v>
      </c>
    </row>
    <row r="122" spans="1:46" ht="11.25" customHeight="1" x14ac:dyDescent="0.2">
      <c r="A122" s="500" t="s">
        <v>1026</v>
      </c>
      <c r="B122" s="652" t="s">
        <v>1027</v>
      </c>
      <c r="C122" s="497">
        <v>0.94</v>
      </c>
      <c r="D122" s="497">
        <v>0.86</v>
      </c>
      <c r="E122" s="498">
        <v>0.82</v>
      </c>
      <c r="F122" s="498">
        <v>0.78</v>
      </c>
      <c r="G122" s="498">
        <v>0.74</v>
      </c>
      <c r="H122" s="498">
        <v>0.69</v>
      </c>
      <c r="I122" s="499"/>
      <c r="J122" s="498">
        <v>0.64</v>
      </c>
      <c r="K122" s="496">
        <v>0.6</v>
      </c>
      <c r="L122" s="499"/>
      <c r="M122" s="503">
        <v>0.56000000000000005</v>
      </c>
      <c r="N122" s="658">
        <v>0.56000000000000005</v>
      </c>
      <c r="O122" s="658">
        <v>0.54</v>
      </c>
      <c r="P122" s="658">
        <v>0.5</v>
      </c>
      <c r="Q122" s="658">
        <v>0.46</v>
      </c>
      <c r="R122" s="658">
        <v>0.42</v>
      </c>
      <c r="S122" s="654">
        <v>0.4</v>
      </c>
      <c r="T122" s="658">
        <v>0.4</v>
      </c>
      <c r="U122" s="658">
        <v>0.38</v>
      </c>
      <c r="V122" s="658">
        <v>0.36</v>
      </c>
      <c r="W122" s="658">
        <v>0.34</v>
      </c>
      <c r="X122" s="658">
        <v>0.3</v>
      </c>
      <c r="Y122" s="655">
        <f t="shared" si="22"/>
        <v>11.290000000000003</v>
      </c>
      <c r="Z122" s="1026">
        <f t="shared" si="23"/>
        <v>9.302325581395344</v>
      </c>
      <c r="AA122" s="671">
        <f t="shared" si="24"/>
        <v>4.8780487804878092</v>
      </c>
      <c r="AB122" s="671">
        <f t="shared" si="25"/>
        <v>5.12820512820511</v>
      </c>
      <c r="AC122" s="671">
        <f t="shared" si="26"/>
        <v>5.4054054054054168</v>
      </c>
      <c r="AD122" s="671">
        <f t="shared" si="27"/>
        <v>7.2463768115942129</v>
      </c>
      <c r="AE122" s="671">
        <f t="shared" si="28"/>
        <v>7.8125</v>
      </c>
      <c r="AF122" s="671">
        <f t="shared" si="29"/>
        <v>6.6666666666666652</v>
      </c>
      <c r="AG122" s="671">
        <f t="shared" si="30"/>
        <v>7.1428571428571397</v>
      </c>
      <c r="AH122" s="671">
        <f t="shared" si="31"/>
        <v>0</v>
      </c>
      <c r="AI122" s="671">
        <f t="shared" si="32"/>
        <v>3.7037037037036979</v>
      </c>
      <c r="AJ122" s="671">
        <f t="shared" si="33"/>
        <v>8.0000000000000071</v>
      </c>
      <c r="AK122" s="671">
        <f t="shared" si="34"/>
        <v>8.6956521739130377</v>
      </c>
      <c r="AL122" s="671">
        <f t="shared" si="35"/>
        <v>9.5238095238095344</v>
      </c>
      <c r="AM122" s="671">
        <f t="shared" si="36"/>
        <v>4.9999999999999822</v>
      </c>
      <c r="AN122" s="671">
        <f t="shared" si="37"/>
        <v>0</v>
      </c>
      <c r="AO122" s="671">
        <f t="shared" si="38"/>
        <v>5.2631578947368363</v>
      </c>
      <c r="AP122" s="671">
        <f t="shared" si="39"/>
        <v>5.555555555555558</v>
      </c>
      <c r="AQ122" s="671">
        <f t="shared" si="40"/>
        <v>5.8823529411764497</v>
      </c>
      <c r="AR122" s="671">
        <f t="shared" si="41"/>
        <v>13.333333333333353</v>
      </c>
      <c r="AS122" s="672">
        <f t="shared" si="42"/>
        <v>6.2389447706757979</v>
      </c>
      <c r="AT122" s="673">
        <f t="shared" si="43"/>
        <v>3.1204603942126332</v>
      </c>
    </row>
    <row r="123" spans="1:46" ht="11.25" customHeight="1" x14ac:dyDescent="0.2">
      <c r="A123" s="500" t="s">
        <v>1013</v>
      </c>
      <c r="B123" s="652" t="s">
        <v>1014</v>
      </c>
      <c r="C123" s="497">
        <v>1.6</v>
      </c>
      <c r="D123" s="497">
        <v>1.56</v>
      </c>
      <c r="E123" s="498">
        <v>1.52</v>
      </c>
      <c r="F123" s="498">
        <v>1.48</v>
      </c>
      <c r="G123" s="498">
        <v>1.45</v>
      </c>
      <c r="H123" s="498">
        <v>1.4</v>
      </c>
      <c r="I123" s="499"/>
      <c r="J123" s="498">
        <v>1.36</v>
      </c>
      <c r="K123" s="496">
        <v>1.32</v>
      </c>
      <c r="L123" s="499"/>
      <c r="M123" s="657">
        <v>1.28</v>
      </c>
      <c r="N123" s="654">
        <v>1.24</v>
      </c>
      <c r="O123" s="658">
        <v>1.24</v>
      </c>
      <c r="P123" s="654">
        <v>1.1200000000000001</v>
      </c>
      <c r="Q123" s="654">
        <v>1.1200000000000001</v>
      </c>
      <c r="R123" s="654">
        <v>1.1200000000000001</v>
      </c>
      <c r="S123" s="654">
        <v>1.1200000000000001</v>
      </c>
      <c r="T123" s="654">
        <v>1.1200000000000001</v>
      </c>
      <c r="U123" s="658">
        <v>1.1200000000000001</v>
      </c>
      <c r="V123" s="658">
        <v>1.0602199999999999</v>
      </c>
      <c r="W123" s="658">
        <v>0.93276000000000003</v>
      </c>
      <c r="X123" s="658">
        <v>0.81852000000000003</v>
      </c>
      <c r="Y123" s="655">
        <f t="shared" si="22"/>
        <v>24.981500000000004</v>
      </c>
      <c r="Z123" s="1026">
        <f t="shared" si="23"/>
        <v>2.5641025641025772</v>
      </c>
      <c r="AA123" s="671">
        <f t="shared" si="24"/>
        <v>2.6315789473684292</v>
      </c>
      <c r="AB123" s="671">
        <f t="shared" si="25"/>
        <v>2.7027027027026973</v>
      </c>
      <c r="AC123" s="671">
        <f t="shared" si="26"/>
        <v>2.0689655172413834</v>
      </c>
      <c r="AD123" s="671">
        <f t="shared" si="27"/>
        <v>3.5714285714285809</v>
      </c>
      <c r="AE123" s="671">
        <f t="shared" si="28"/>
        <v>2.9411764705882248</v>
      </c>
      <c r="AF123" s="671">
        <f t="shared" si="29"/>
        <v>3.0303030303030276</v>
      </c>
      <c r="AG123" s="671">
        <f t="shared" si="30"/>
        <v>3.125</v>
      </c>
      <c r="AH123" s="671">
        <f t="shared" si="31"/>
        <v>3.2258064516129004</v>
      </c>
      <c r="AI123" s="671">
        <f t="shared" si="32"/>
        <v>0</v>
      </c>
      <c r="AJ123" s="671">
        <f t="shared" si="33"/>
        <v>10.714285714285698</v>
      </c>
      <c r="AK123" s="671">
        <f t="shared" si="34"/>
        <v>0</v>
      </c>
      <c r="AL123" s="671">
        <f t="shared" si="35"/>
        <v>0</v>
      </c>
      <c r="AM123" s="671">
        <f t="shared" si="36"/>
        <v>0</v>
      </c>
      <c r="AN123" s="671">
        <f t="shared" si="37"/>
        <v>0</v>
      </c>
      <c r="AO123" s="671">
        <f t="shared" si="38"/>
        <v>0</v>
      </c>
      <c r="AP123" s="671">
        <f t="shared" si="39"/>
        <v>5.6384523966723998</v>
      </c>
      <c r="AQ123" s="671">
        <f t="shared" si="40"/>
        <v>13.664822676787169</v>
      </c>
      <c r="AR123" s="671">
        <f t="shared" si="41"/>
        <v>13.956897815569569</v>
      </c>
      <c r="AS123" s="672">
        <f t="shared" si="42"/>
        <v>3.6755538346664558</v>
      </c>
      <c r="AT123" s="673">
        <f t="shared" si="43"/>
        <v>4.3923612676312525</v>
      </c>
    </row>
    <row r="124" spans="1:46" ht="11.25" customHeight="1" x14ac:dyDescent="0.2">
      <c r="A124" s="480" t="s">
        <v>468</v>
      </c>
      <c r="B124" s="916" t="s">
        <v>469</v>
      </c>
      <c r="C124" s="497">
        <v>1.9</v>
      </c>
      <c r="D124" s="497">
        <v>1.77</v>
      </c>
      <c r="E124" s="487">
        <v>1.73</v>
      </c>
      <c r="F124" s="487">
        <v>1.69</v>
      </c>
      <c r="G124" s="487">
        <v>1.62</v>
      </c>
      <c r="H124" s="487">
        <v>1.54</v>
      </c>
      <c r="I124" s="488"/>
      <c r="J124" s="487">
        <v>1.47</v>
      </c>
      <c r="K124" s="485">
        <v>1.1299999999999999</v>
      </c>
      <c r="L124" s="488"/>
      <c r="M124" s="491">
        <v>0.99</v>
      </c>
      <c r="N124" s="493">
        <v>0.94499999999999995</v>
      </c>
      <c r="O124" s="493">
        <v>0.875</v>
      </c>
      <c r="P124" s="493">
        <v>0.75</v>
      </c>
      <c r="Q124" s="493">
        <v>0.55000000000000004</v>
      </c>
      <c r="R124" s="493">
        <v>0.3</v>
      </c>
      <c r="S124" s="492">
        <v>0</v>
      </c>
      <c r="T124" s="492">
        <v>0</v>
      </c>
      <c r="U124" s="492">
        <v>0</v>
      </c>
      <c r="V124" s="492">
        <v>0</v>
      </c>
      <c r="W124" s="492">
        <v>0</v>
      </c>
      <c r="X124" s="492">
        <v>0</v>
      </c>
      <c r="Y124" s="655">
        <f t="shared" si="22"/>
        <v>17.260000000000005</v>
      </c>
      <c r="Z124" s="1026">
        <f t="shared" si="23"/>
        <v>7.3446327683615698</v>
      </c>
      <c r="AA124" s="671">
        <f t="shared" si="24"/>
        <v>2.3121387283236983</v>
      </c>
      <c r="AB124" s="671">
        <f t="shared" si="25"/>
        <v>2.3668639053254559</v>
      </c>
      <c r="AC124" s="671">
        <f t="shared" si="26"/>
        <v>4.3209876543209846</v>
      </c>
      <c r="AD124" s="671">
        <f t="shared" si="27"/>
        <v>5.1948051948051965</v>
      </c>
      <c r="AE124" s="671">
        <f t="shared" si="28"/>
        <v>4.7619047619047672</v>
      </c>
      <c r="AF124" s="671">
        <f t="shared" si="29"/>
        <v>30.088495575221241</v>
      </c>
      <c r="AG124" s="671">
        <f t="shared" si="30"/>
        <v>14.141414141414121</v>
      </c>
      <c r="AH124" s="671">
        <f t="shared" si="31"/>
        <v>4.7619047619047672</v>
      </c>
      <c r="AI124" s="671">
        <f t="shared" si="32"/>
        <v>7.9999999999999849</v>
      </c>
      <c r="AJ124" s="671">
        <f t="shared" si="33"/>
        <v>16.666666666666675</v>
      </c>
      <c r="AK124" s="671">
        <f t="shared" si="34"/>
        <v>36.363636363636353</v>
      </c>
      <c r="AL124" s="671">
        <f t="shared" si="35"/>
        <v>83.333333333333343</v>
      </c>
      <c r="AM124" s="671" t="str">
        <f t="shared" si="36"/>
        <v>n/a</v>
      </c>
      <c r="AN124" s="671" t="str">
        <f t="shared" si="37"/>
        <v>n/a</v>
      </c>
      <c r="AO124" s="671" t="str">
        <f t="shared" si="38"/>
        <v>n/a</v>
      </c>
      <c r="AP124" s="671" t="str">
        <f t="shared" si="39"/>
        <v>n/a</v>
      </c>
      <c r="AQ124" s="671" t="str">
        <f t="shared" si="40"/>
        <v>n/a</v>
      </c>
      <c r="AR124" s="671" t="str">
        <f t="shared" si="41"/>
        <v>n/a</v>
      </c>
      <c r="AS124" s="672">
        <f t="shared" si="42"/>
        <v>16.896675681170628</v>
      </c>
      <c r="AT124" s="673">
        <f t="shared" si="43"/>
        <v>22.653667958575319</v>
      </c>
    </row>
    <row r="125" spans="1:46" ht="11.25" customHeight="1" x14ac:dyDescent="0.2">
      <c r="A125" s="484" t="s">
        <v>985</v>
      </c>
      <c r="B125" s="652" t="s">
        <v>986</v>
      </c>
      <c r="C125" s="497">
        <v>0.6</v>
      </c>
      <c r="D125" s="521">
        <v>0.56000000000000005</v>
      </c>
      <c r="E125" s="498">
        <v>0.48</v>
      </c>
      <c r="F125" s="498">
        <v>0.4</v>
      </c>
      <c r="G125" s="498">
        <v>0.2</v>
      </c>
      <c r="H125" s="498">
        <v>0.04</v>
      </c>
      <c r="I125" s="499"/>
      <c r="J125" s="502">
        <v>0</v>
      </c>
      <c r="K125" s="496">
        <v>0.04</v>
      </c>
      <c r="L125" s="499"/>
      <c r="M125" s="503">
        <v>0</v>
      </c>
      <c r="N125" s="654">
        <v>0</v>
      </c>
      <c r="O125" s="654">
        <v>0</v>
      </c>
      <c r="P125" s="654">
        <v>0</v>
      </c>
      <c r="Q125" s="654">
        <v>0</v>
      </c>
      <c r="R125" s="654">
        <v>0</v>
      </c>
      <c r="S125" s="654">
        <v>0</v>
      </c>
      <c r="T125" s="654">
        <v>0</v>
      </c>
      <c r="U125" s="654">
        <v>0</v>
      </c>
      <c r="V125" s="654">
        <v>0</v>
      </c>
      <c r="W125" s="654">
        <v>0</v>
      </c>
      <c r="X125" s="654">
        <v>0</v>
      </c>
      <c r="Y125" s="655">
        <f t="shared" si="22"/>
        <v>2.3200000000000003</v>
      </c>
      <c r="Z125" s="1026">
        <f t="shared" si="23"/>
        <v>7.1428571428571397</v>
      </c>
      <c r="AA125" s="671">
        <f t="shared" si="24"/>
        <v>16.666666666666675</v>
      </c>
      <c r="AB125" s="671">
        <f t="shared" si="25"/>
        <v>19.999999999999996</v>
      </c>
      <c r="AC125" s="671">
        <f t="shared" si="26"/>
        <v>100</v>
      </c>
      <c r="AD125" s="671">
        <f t="shared" si="27"/>
        <v>400</v>
      </c>
      <c r="AE125" s="671" t="str">
        <f t="shared" si="28"/>
        <v>n/a</v>
      </c>
      <c r="AF125" s="671">
        <f t="shared" si="29"/>
        <v>-100</v>
      </c>
      <c r="AG125" s="671" t="str">
        <f t="shared" si="30"/>
        <v>n/a</v>
      </c>
      <c r="AH125" s="671" t="str">
        <f t="shared" si="31"/>
        <v>n/a</v>
      </c>
      <c r="AI125" s="671" t="str">
        <f t="shared" si="32"/>
        <v>n/a</v>
      </c>
      <c r="AJ125" s="671" t="str">
        <f t="shared" si="33"/>
        <v>n/a</v>
      </c>
      <c r="AK125" s="671" t="str">
        <f t="shared" si="34"/>
        <v>n/a</v>
      </c>
      <c r="AL125" s="671" t="str">
        <f t="shared" si="35"/>
        <v>n/a</v>
      </c>
      <c r="AM125" s="671" t="str">
        <f t="shared" si="36"/>
        <v>n/a</v>
      </c>
      <c r="AN125" s="671" t="str">
        <f t="shared" si="37"/>
        <v>n/a</v>
      </c>
      <c r="AO125" s="671" t="str">
        <f t="shared" si="38"/>
        <v>n/a</v>
      </c>
      <c r="AP125" s="671" t="str">
        <f t="shared" si="39"/>
        <v>n/a</v>
      </c>
      <c r="AQ125" s="671" t="str">
        <f t="shared" si="40"/>
        <v>n/a</v>
      </c>
      <c r="AR125" s="671" t="str">
        <f t="shared" si="41"/>
        <v>n/a</v>
      </c>
      <c r="AS125" s="672">
        <f t="shared" si="42"/>
        <v>73.968253968253975</v>
      </c>
      <c r="AT125" s="673">
        <f t="shared" si="43"/>
        <v>171.98894302557264</v>
      </c>
    </row>
    <row r="126" spans="1:46" ht="11.25" customHeight="1" x14ac:dyDescent="0.2">
      <c r="A126" s="500" t="s">
        <v>1009</v>
      </c>
      <c r="B126" s="652" t="s">
        <v>1010</v>
      </c>
      <c r="C126" s="497">
        <v>0.48</v>
      </c>
      <c r="D126" s="497">
        <v>0.44</v>
      </c>
      <c r="E126" s="498">
        <v>0.4</v>
      </c>
      <c r="F126" s="498">
        <v>0.36</v>
      </c>
      <c r="G126" s="498">
        <v>0.32</v>
      </c>
      <c r="H126" s="498">
        <v>0.24</v>
      </c>
      <c r="I126" s="499"/>
      <c r="J126" s="502">
        <v>0.04</v>
      </c>
      <c r="K126" s="656">
        <v>0.04</v>
      </c>
      <c r="L126" s="544"/>
      <c r="M126" s="503">
        <v>0.04</v>
      </c>
      <c r="N126" s="654">
        <v>0.04</v>
      </c>
      <c r="O126" s="654">
        <v>0.22</v>
      </c>
      <c r="P126" s="658">
        <v>0.36</v>
      </c>
      <c r="Q126" s="658">
        <v>0.32</v>
      </c>
      <c r="R126" s="658">
        <v>0.28000000000000003</v>
      </c>
      <c r="S126" s="658">
        <v>0.24</v>
      </c>
      <c r="T126" s="658">
        <v>0.2</v>
      </c>
      <c r="U126" s="658">
        <v>0.16</v>
      </c>
      <c r="V126" s="658">
        <v>0.14000000000000001</v>
      </c>
      <c r="W126" s="658">
        <v>0.12</v>
      </c>
      <c r="X126" s="654">
        <v>0</v>
      </c>
      <c r="Y126" s="655">
        <f t="shared" si="22"/>
        <v>4.4400000000000004</v>
      </c>
      <c r="Z126" s="1026">
        <f t="shared" si="23"/>
        <v>9.0909090909090828</v>
      </c>
      <c r="AA126" s="671">
        <f t="shared" si="24"/>
        <v>9.9999999999999858</v>
      </c>
      <c r="AB126" s="671">
        <f t="shared" si="25"/>
        <v>11.111111111111116</v>
      </c>
      <c r="AC126" s="671">
        <f t="shared" si="26"/>
        <v>12.5</v>
      </c>
      <c r="AD126" s="671">
        <f t="shared" si="27"/>
        <v>33.33333333333335</v>
      </c>
      <c r="AE126" s="671">
        <f t="shared" si="28"/>
        <v>500</v>
      </c>
      <c r="AF126" s="671">
        <f t="shared" si="29"/>
        <v>0</v>
      </c>
      <c r="AG126" s="671">
        <f t="shared" si="30"/>
        <v>0</v>
      </c>
      <c r="AH126" s="671">
        <f t="shared" si="31"/>
        <v>0</v>
      </c>
      <c r="AI126" s="671">
        <f t="shared" si="32"/>
        <v>-81.818181818181813</v>
      </c>
      <c r="AJ126" s="671">
        <f t="shared" si="33"/>
        <v>-38.888888888888886</v>
      </c>
      <c r="AK126" s="671">
        <f t="shared" si="34"/>
        <v>12.5</v>
      </c>
      <c r="AL126" s="671">
        <f t="shared" si="35"/>
        <v>14.285714285714279</v>
      </c>
      <c r="AM126" s="671">
        <f t="shared" si="36"/>
        <v>16.666666666666675</v>
      </c>
      <c r="AN126" s="671">
        <f t="shared" si="37"/>
        <v>19.999999999999996</v>
      </c>
      <c r="AO126" s="671">
        <f t="shared" si="38"/>
        <v>25</v>
      </c>
      <c r="AP126" s="671">
        <f t="shared" si="39"/>
        <v>14.285714285714279</v>
      </c>
      <c r="AQ126" s="671">
        <f t="shared" si="40"/>
        <v>16.666666666666675</v>
      </c>
      <c r="AR126" s="671" t="str">
        <f t="shared" si="41"/>
        <v>n/a</v>
      </c>
      <c r="AS126" s="672">
        <f t="shared" si="42"/>
        <v>31.929613596280269</v>
      </c>
      <c r="AT126" s="673">
        <f t="shared" si="43"/>
        <v>119.69912965084855</v>
      </c>
    </row>
    <row r="127" spans="1:46" ht="11.25" customHeight="1" x14ac:dyDescent="0.2">
      <c r="A127" s="484" t="s">
        <v>1022</v>
      </c>
      <c r="B127" s="652" t="s">
        <v>1023</v>
      </c>
      <c r="C127" s="497">
        <v>1.26</v>
      </c>
      <c r="D127" s="497">
        <v>1.18</v>
      </c>
      <c r="E127" s="498">
        <v>1.1200000000000001</v>
      </c>
      <c r="F127" s="498">
        <v>1.06</v>
      </c>
      <c r="G127" s="498">
        <v>1</v>
      </c>
      <c r="H127" s="498">
        <v>0.62749999999999995</v>
      </c>
      <c r="I127" s="499"/>
      <c r="J127" s="502">
        <v>0</v>
      </c>
      <c r="K127" s="656">
        <v>0</v>
      </c>
      <c r="L127" s="499"/>
      <c r="M127" s="503">
        <v>0</v>
      </c>
      <c r="N127" s="654">
        <v>0</v>
      </c>
      <c r="O127" s="654">
        <v>0</v>
      </c>
      <c r="P127" s="654">
        <v>0</v>
      </c>
      <c r="Q127" s="654">
        <v>0</v>
      </c>
      <c r="R127" s="654">
        <v>0</v>
      </c>
      <c r="S127" s="654">
        <v>0</v>
      </c>
      <c r="T127" s="654">
        <v>0</v>
      </c>
      <c r="U127" s="654">
        <v>0</v>
      </c>
      <c r="V127" s="654">
        <v>0</v>
      </c>
      <c r="W127" s="654">
        <v>0</v>
      </c>
      <c r="X127" s="654">
        <v>0</v>
      </c>
      <c r="Y127" s="655">
        <f t="shared" si="22"/>
        <v>6.2475000000000005</v>
      </c>
      <c r="Z127" s="1026">
        <f t="shared" si="23"/>
        <v>6.7796610169491567</v>
      </c>
      <c r="AA127" s="671">
        <f t="shared" si="24"/>
        <v>5.3571428571428381</v>
      </c>
      <c r="AB127" s="671">
        <f t="shared" si="25"/>
        <v>5.6603773584905648</v>
      </c>
      <c r="AC127" s="671">
        <f t="shared" si="26"/>
        <v>6.0000000000000053</v>
      </c>
      <c r="AD127" s="671">
        <f t="shared" si="27"/>
        <v>59.362549800796828</v>
      </c>
      <c r="AE127" s="671" t="str">
        <f t="shared" si="28"/>
        <v>n/a</v>
      </c>
      <c r="AF127" s="671" t="str">
        <f t="shared" si="29"/>
        <v>n/a</v>
      </c>
      <c r="AG127" s="671" t="str">
        <f t="shared" si="30"/>
        <v>n/a</v>
      </c>
      <c r="AH127" s="671" t="str">
        <f t="shared" si="31"/>
        <v>n/a</v>
      </c>
      <c r="AI127" s="671" t="str">
        <f t="shared" si="32"/>
        <v>n/a</v>
      </c>
      <c r="AJ127" s="671" t="str">
        <f t="shared" si="33"/>
        <v>n/a</v>
      </c>
      <c r="AK127" s="671" t="str">
        <f t="shared" si="34"/>
        <v>n/a</v>
      </c>
      <c r="AL127" s="671" t="str">
        <f t="shared" si="35"/>
        <v>n/a</v>
      </c>
      <c r="AM127" s="671" t="str">
        <f t="shared" si="36"/>
        <v>n/a</v>
      </c>
      <c r="AN127" s="671" t="str">
        <f t="shared" si="37"/>
        <v>n/a</v>
      </c>
      <c r="AO127" s="671" t="str">
        <f t="shared" si="38"/>
        <v>n/a</v>
      </c>
      <c r="AP127" s="671" t="str">
        <f t="shared" si="39"/>
        <v>n/a</v>
      </c>
      <c r="AQ127" s="671" t="str">
        <f t="shared" si="40"/>
        <v>n/a</v>
      </c>
      <c r="AR127" s="671" t="str">
        <f t="shared" si="41"/>
        <v>n/a</v>
      </c>
      <c r="AS127" s="672">
        <f t="shared" si="42"/>
        <v>16.631946206675877</v>
      </c>
      <c r="AT127" s="673">
        <f t="shared" si="43"/>
        <v>23.893026182760799</v>
      </c>
    </row>
    <row r="128" spans="1:46" ht="11.25" customHeight="1" x14ac:dyDescent="0.2">
      <c r="A128" s="501" t="s">
        <v>473</v>
      </c>
      <c r="B128" s="652" t="s">
        <v>474</v>
      </c>
      <c r="C128" s="497">
        <v>1.58</v>
      </c>
      <c r="D128" s="497">
        <v>1.355</v>
      </c>
      <c r="E128" s="498">
        <v>1.23</v>
      </c>
      <c r="F128" s="498">
        <v>1.1100000000000001</v>
      </c>
      <c r="G128" s="498">
        <v>0.9</v>
      </c>
      <c r="H128" s="498">
        <v>0.75</v>
      </c>
      <c r="I128" s="499"/>
      <c r="J128" s="498">
        <v>0.66</v>
      </c>
      <c r="K128" s="498">
        <v>0.61</v>
      </c>
      <c r="L128" s="499"/>
      <c r="M128" s="657">
        <v>0.56999999999999995</v>
      </c>
      <c r="N128" s="658">
        <v>0.35</v>
      </c>
      <c r="O128" s="658">
        <v>0.25</v>
      </c>
      <c r="P128" s="658">
        <v>0.12</v>
      </c>
      <c r="Q128" s="654">
        <v>0</v>
      </c>
      <c r="R128" s="654">
        <v>0</v>
      </c>
      <c r="S128" s="654">
        <v>0</v>
      </c>
      <c r="T128" s="654">
        <v>0</v>
      </c>
      <c r="U128" s="654">
        <v>0</v>
      </c>
      <c r="V128" s="654">
        <v>0</v>
      </c>
      <c r="W128" s="654">
        <v>0</v>
      </c>
      <c r="X128" s="654">
        <v>0</v>
      </c>
      <c r="Y128" s="655">
        <f t="shared" si="22"/>
        <v>9.4849999999999994</v>
      </c>
      <c r="Z128" s="1026">
        <f t="shared" si="23"/>
        <v>16.605166051660515</v>
      </c>
      <c r="AA128" s="671">
        <f t="shared" si="24"/>
        <v>10.162601626016254</v>
      </c>
      <c r="AB128" s="671">
        <f t="shared" si="25"/>
        <v>10.810810810810789</v>
      </c>
      <c r="AC128" s="671">
        <f t="shared" si="26"/>
        <v>23.333333333333339</v>
      </c>
      <c r="AD128" s="671">
        <f t="shared" si="27"/>
        <v>19.999999999999996</v>
      </c>
      <c r="AE128" s="671">
        <f t="shared" si="28"/>
        <v>13.636363636363624</v>
      </c>
      <c r="AF128" s="671">
        <f t="shared" si="29"/>
        <v>8.196721311475418</v>
      </c>
      <c r="AG128" s="671">
        <f t="shared" si="30"/>
        <v>7.0175438596491224</v>
      </c>
      <c r="AH128" s="671">
        <f t="shared" si="31"/>
        <v>62.857142857142854</v>
      </c>
      <c r="AI128" s="671">
        <f t="shared" si="32"/>
        <v>39.999999999999993</v>
      </c>
      <c r="AJ128" s="671">
        <f t="shared" si="33"/>
        <v>108.33333333333334</v>
      </c>
      <c r="AK128" s="671" t="str">
        <f t="shared" si="34"/>
        <v>n/a</v>
      </c>
      <c r="AL128" s="671" t="str">
        <f t="shared" si="35"/>
        <v>n/a</v>
      </c>
      <c r="AM128" s="671" t="str">
        <f t="shared" si="36"/>
        <v>n/a</v>
      </c>
      <c r="AN128" s="671" t="str">
        <f t="shared" si="37"/>
        <v>n/a</v>
      </c>
      <c r="AO128" s="671" t="str">
        <f t="shared" si="38"/>
        <v>n/a</v>
      </c>
      <c r="AP128" s="671" t="str">
        <f t="shared" si="39"/>
        <v>n/a</v>
      </c>
      <c r="AQ128" s="671" t="str">
        <f t="shared" si="40"/>
        <v>n/a</v>
      </c>
      <c r="AR128" s="671" t="str">
        <f t="shared" si="41"/>
        <v>n/a</v>
      </c>
      <c r="AS128" s="672">
        <f t="shared" si="42"/>
        <v>29.177546983616843</v>
      </c>
      <c r="AT128" s="673">
        <f t="shared" si="43"/>
        <v>31.088937667647439</v>
      </c>
    </row>
    <row r="129" spans="1:46" ht="11.25" customHeight="1" x14ac:dyDescent="0.2">
      <c r="A129" s="501" t="s">
        <v>159</v>
      </c>
      <c r="B129" s="652" t="s">
        <v>160</v>
      </c>
      <c r="C129" s="497">
        <v>0.83399999999999996</v>
      </c>
      <c r="D129" s="522">
        <v>0.82250000000000001</v>
      </c>
      <c r="E129" s="498">
        <v>0.8125</v>
      </c>
      <c r="F129" s="498">
        <v>0.80249999999999999</v>
      </c>
      <c r="G129" s="498">
        <v>0.78500000000000003</v>
      </c>
      <c r="H129" s="498">
        <v>0.76500000000000001</v>
      </c>
      <c r="I129" s="499"/>
      <c r="J129" s="498">
        <v>0.745</v>
      </c>
      <c r="K129" s="496">
        <v>0.72499999999999998</v>
      </c>
      <c r="L129" s="499"/>
      <c r="M129" s="657">
        <v>0.70499999999999996</v>
      </c>
      <c r="N129" s="658">
        <v>0.68500000000000005</v>
      </c>
      <c r="O129" s="658">
        <v>0.62</v>
      </c>
      <c r="P129" s="658">
        <v>0.56999999999999995</v>
      </c>
      <c r="Q129" s="658">
        <v>0.53</v>
      </c>
      <c r="R129" s="658">
        <v>0.46</v>
      </c>
      <c r="S129" s="658">
        <v>0.42499999999999999</v>
      </c>
      <c r="T129" s="658">
        <v>0.40500000000000003</v>
      </c>
      <c r="U129" s="658">
        <v>0.38500000000000001</v>
      </c>
      <c r="V129" s="658">
        <v>0.36499999999999999</v>
      </c>
      <c r="W129" s="658">
        <v>0.34499999999999997</v>
      </c>
      <c r="X129" s="658">
        <v>0.32500000000000001</v>
      </c>
      <c r="Y129" s="655">
        <f t="shared" si="22"/>
        <v>12.111499999999999</v>
      </c>
      <c r="Z129" s="1026">
        <f t="shared" si="23"/>
        <v>1.3981762917933072</v>
      </c>
      <c r="AA129" s="671">
        <f t="shared" si="24"/>
        <v>1.2307692307692353</v>
      </c>
      <c r="AB129" s="671">
        <f t="shared" si="25"/>
        <v>1.2461059190031154</v>
      </c>
      <c r="AC129" s="671">
        <f t="shared" si="26"/>
        <v>2.2292993630573132</v>
      </c>
      <c r="AD129" s="671">
        <f t="shared" si="27"/>
        <v>2.6143790849673332</v>
      </c>
      <c r="AE129" s="671">
        <f t="shared" si="28"/>
        <v>2.6845637583892579</v>
      </c>
      <c r="AF129" s="671">
        <f t="shared" si="29"/>
        <v>2.7586206896551779</v>
      </c>
      <c r="AG129" s="671">
        <f t="shared" si="30"/>
        <v>2.8368794326241176</v>
      </c>
      <c r="AH129" s="671">
        <f t="shared" si="31"/>
        <v>2.9197080291970767</v>
      </c>
      <c r="AI129" s="671">
        <f t="shared" si="32"/>
        <v>10.483870967741948</v>
      </c>
      <c r="AJ129" s="671">
        <f t="shared" si="33"/>
        <v>8.7719298245614077</v>
      </c>
      <c r="AK129" s="671">
        <f t="shared" si="34"/>
        <v>7.5471698113207308</v>
      </c>
      <c r="AL129" s="671">
        <f t="shared" si="35"/>
        <v>15.217391304347828</v>
      </c>
      <c r="AM129" s="671">
        <f t="shared" si="36"/>
        <v>8.235294117647074</v>
      </c>
      <c r="AN129" s="671">
        <f t="shared" si="37"/>
        <v>4.9382716049382713</v>
      </c>
      <c r="AO129" s="671">
        <f t="shared" si="38"/>
        <v>5.1948051948051965</v>
      </c>
      <c r="AP129" s="671">
        <f t="shared" si="39"/>
        <v>5.4794520547945202</v>
      </c>
      <c r="AQ129" s="671">
        <f t="shared" si="40"/>
        <v>5.7971014492753659</v>
      </c>
      <c r="AR129" s="671">
        <f t="shared" si="41"/>
        <v>6.153846153846132</v>
      </c>
      <c r="AS129" s="672">
        <f t="shared" si="42"/>
        <v>5.1440860148807577</v>
      </c>
      <c r="AT129" s="673">
        <f t="shared" si="43"/>
        <v>3.6630751285328644</v>
      </c>
    </row>
    <row r="130" spans="1:46" ht="11.25" customHeight="1" x14ac:dyDescent="0.2">
      <c r="A130" s="519" t="s">
        <v>478</v>
      </c>
      <c r="B130" s="507" t="s">
        <v>479</v>
      </c>
      <c r="C130" s="497">
        <v>0.30499999999999999</v>
      </c>
      <c r="D130" s="497">
        <v>0.27750000000000002</v>
      </c>
      <c r="E130" s="513">
        <v>0.25124999999999997</v>
      </c>
      <c r="F130" s="513">
        <v>0.22625000000000001</v>
      </c>
      <c r="G130" s="513">
        <v>0.20499999999999999</v>
      </c>
      <c r="H130" s="513">
        <v>0.185</v>
      </c>
      <c r="I130" s="514"/>
      <c r="J130" s="513">
        <v>0.17249999999999999</v>
      </c>
      <c r="K130" s="509">
        <v>0.16250000000000001</v>
      </c>
      <c r="L130" s="514"/>
      <c r="M130" s="510">
        <v>0.15625</v>
      </c>
      <c r="N130" s="516">
        <v>0.15125</v>
      </c>
      <c r="O130" s="516">
        <v>0.14249999999999999</v>
      </c>
      <c r="P130" s="516">
        <v>0.125</v>
      </c>
      <c r="Q130" s="516">
        <v>0.105</v>
      </c>
      <c r="R130" s="516">
        <v>8.5000000000000006E-2</v>
      </c>
      <c r="S130" s="516">
        <v>7.2499999999999995E-2</v>
      </c>
      <c r="T130" s="516">
        <v>5.7500000000000002E-2</v>
      </c>
      <c r="U130" s="516">
        <v>4.4999999999999998E-2</v>
      </c>
      <c r="V130" s="516">
        <v>0.04</v>
      </c>
      <c r="W130" s="516">
        <v>3.3750000000000002E-2</v>
      </c>
      <c r="X130" s="516">
        <v>2.8750000000000001E-2</v>
      </c>
      <c r="Y130" s="655">
        <f t="shared" si="22"/>
        <v>2.8275000000000001</v>
      </c>
      <c r="Z130" s="1026">
        <f t="shared" si="23"/>
        <v>9.9099099099098975</v>
      </c>
      <c r="AA130" s="671">
        <f t="shared" si="24"/>
        <v>10.44776119402988</v>
      </c>
      <c r="AB130" s="671">
        <f t="shared" si="25"/>
        <v>11.049723756906072</v>
      </c>
      <c r="AC130" s="671">
        <f t="shared" si="26"/>
        <v>10.365853658536594</v>
      </c>
      <c r="AD130" s="671">
        <f t="shared" si="27"/>
        <v>10.810810810810811</v>
      </c>
      <c r="AE130" s="671">
        <f t="shared" si="28"/>
        <v>7.2463768115942129</v>
      </c>
      <c r="AF130" s="671">
        <f t="shared" si="29"/>
        <v>6.153846153846132</v>
      </c>
      <c r="AG130" s="671">
        <f t="shared" si="30"/>
        <v>4.0000000000000036</v>
      </c>
      <c r="AH130" s="671">
        <f t="shared" si="31"/>
        <v>3.3057851239669533</v>
      </c>
      <c r="AI130" s="671">
        <f t="shared" si="32"/>
        <v>6.1403508771929793</v>
      </c>
      <c r="AJ130" s="671">
        <f t="shared" si="33"/>
        <v>13.999999999999989</v>
      </c>
      <c r="AK130" s="671">
        <f t="shared" si="34"/>
        <v>19.047619047619047</v>
      </c>
      <c r="AL130" s="671">
        <f t="shared" si="35"/>
        <v>23.529411764705866</v>
      </c>
      <c r="AM130" s="671">
        <f t="shared" si="36"/>
        <v>17.24137931034484</v>
      </c>
      <c r="AN130" s="671">
        <f t="shared" si="37"/>
        <v>26.086956521739111</v>
      </c>
      <c r="AO130" s="671">
        <f t="shared" si="38"/>
        <v>27.777777777777789</v>
      </c>
      <c r="AP130" s="671">
        <f t="shared" si="39"/>
        <v>12.5</v>
      </c>
      <c r="AQ130" s="671">
        <f t="shared" si="40"/>
        <v>18.518518518518512</v>
      </c>
      <c r="AR130" s="671">
        <f t="shared" si="41"/>
        <v>17.391304347826097</v>
      </c>
      <c r="AS130" s="672">
        <f t="shared" si="42"/>
        <v>13.448599241332884</v>
      </c>
      <c r="AT130" s="673">
        <f t="shared" si="43"/>
        <v>7.2105273877273888</v>
      </c>
    </row>
    <row r="131" spans="1:46" ht="11.25" customHeight="1" x14ac:dyDescent="0.2">
      <c r="A131" s="500" t="s">
        <v>1015</v>
      </c>
      <c r="B131" s="652" t="s">
        <v>1016</v>
      </c>
      <c r="C131" s="497">
        <v>1.1000000000000001</v>
      </c>
      <c r="D131" s="497">
        <v>1.04</v>
      </c>
      <c r="E131" s="498">
        <v>0.98</v>
      </c>
      <c r="F131" s="498">
        <v>0.9</v>
      </c>
      <c r="G131" s="498">
        <v>0.72699999999999998</v>
      </c>
      <c r="H131" s="502">
        <v>0</v>
      </c>
      <c r="I131" s="499"/>
      <c r="J131" s="502">
        <v>0</v>
      </c>
      <c r="K131" s="656">
        <v>0</v>
      </c>
      <c r="L131" s="499"/>
      <c r="M131" s="656">
        <v>0</v>
      </c>
      <c r="N131" s="654">
        <v>0</v>
      </c>
      <c r="O131" s="654">
        <v>0</v>
      </c>
      <c r="P131" s="654">
        <v>0</v>
      </c>
      <c r="Q131" s="654">
        <v>0</v>
      </c>
      <c r="R131" s="654">
        <v>0</v>
      </c>
      <c r="S131" s="654">
        <v>0</v>
      </c>
      <c r="T131" s="654">
        <v>0</v>
      </c>
      <c r="U131" s="654">
        <v>0</v>
      </c>
      <c r="V131" s="654">
        <v>0</v>
      </c>
      <c r="W131" s="654">
        <v>0</v>
      </c>
      <c r="X131" s="654">
        <v>0</v>
      </c>
      <c r="Y131" s="655">
        <f t="shared" si="22"/>
        <v>4.7470000000000008</v>
      </c>
      <c r="Z131" s="1026">
        <f t="shared" si="23"/>
        <v>5.7692307692307709</v>
      </c>
      <c r="AA131" s="671">
        <f t="shared" si="24"/>
        <v>6.1224489795918435</v>
      </c>
      <c r="AB131" s="671">
        <f t="shared" si="25"/>
        <v>8.8888888888888786</v>
      </c>
      <c r="AC131" s="671">
        <f t="shared" si="26"/>
        <v>23.79642365887209</v>
      </c>
      <c r="AD131" s="671" t="str">
        <f t="shared" si="27"/>
        <v>n/a</v>
      </c>
      <c r="AE131" s="671" t="str">
        <f t="shared" si="28"/>
        <v>n/a</v>
      </c>
      <c r="AF131" s="671" t="str">
        <f t="shared" si="29"/>
        <v>n/a</v>
      </c>
      <c r="AG131" s="671" t="str">
        <f t="shared" si="30"/>
        <v>n/a</v>
      </c>
      <c r="AH131" s="671" t="str">
        <f t="shared" si="31"/>
        <v>n/a</v>
      </c>
      <c r="AI131" s="671" t="str">
        <f t="shared" si="32"/>
        <v>n/a</v>
      </c>
      <c r="AJ131" s="671" t="str">
        <f t="shared" si="33"/>
        <v>n/a</v>
      </c>
      <c r="AK131" s="671" t="str">
        <f t="shared" si="34"/>
        <v>n/a</v>
      </c>
      <c r="AL131" s="671" t="str">
        <f t="shared" si="35"/>
        <v>n/a</v>
      </c>
      <c r="AM131" s="671" t="str">
        <f t="shared" si="36"/>
        <v>n/a</v>
      </c>
      <c r="AN131" s="671" t="str">
        <f t="shared" si="37"/>
        <v>n/a</v>
      </c>
      <c r="AO131" s="671" t="str">
        <f t="shared" si="38"/>
        <v>n/a</v>
      </c>
      <c r="AP131" s="671" t="str">
        <f t="shared" si="39"/>
        <v>n/a</v>
      </c>
      <c r="AQ131" s="671" t="str">
        <f t="shared" si="40"/>
        <v>n/a</v>
      </c>
      <c r="AR131" s="671" t="str">
        <f t="shared" si="41"/>
        <v>n/a</v>
      </c>
      <c r="AS131" s="672">
        <f t="shared" si="42"/>
        <v>11.144248074145896</v>
      </c>
      <c r="AT131" s="673">
        <f t="shared" si="43"/>
        <v>8.5493366069238714</v>
      </c>
    </row>
    <row r="132" spans="1:46" ht="11.25" customHeight="1" x14ac:dyDescent="0.2">
      <c r="A132" s="500" t="s">
        <v>995</v>
      </c>
      <c r="B132" s="652" t="s">
        <v>996</v>
      </c>
      <c r="C132" s="497">
        <v>0.47</v>
      </c>
      <c r="D132" s="497">
        <v>0.42000000000000004</v>
      </c>
      <c r="E132" s="498">
        <v>0.38</v>
      </c>
      <c r="F132" s="498">
        <v>0.34</v>
      </c>
      <c r="G132" s="498">
        <v>0.28000000000000003</v>
      </c>
      <c r="H132" s="498">
        <v>0.22</v>
      </c>
      <c r="I132" s="499"/>
      <c r="J132" s="502">
        <v>0.2</v>
      </c>
      <c r="K132" s="496">
        <v>9.5000000000000001E-2</v>
      </c>
      <c r="L132" s="499"/>
      <c r="M132" s="503">
        <v>0</v>
      </c>
      <c r="N132" s="654">
        <v>0</v>
      </c>
      <c r="O132" s="658">
        <v>0.875</v>
      </c>
      <c r="P132" s="654">
        <v>0.8</v>
      </c>
      <c r="Q132" s="654">
        <v>0.8</v>
      </c>
      <c r="R132" s="654">
        <v>0.8</v>
      </c>
      <c r="S132" s="654">
        <v>0.8</v>
      </c>
      <c r="T132" s="654">
        <v>0.8</v>
      </c>
      <c r="U132" s="654">
        <v>0.8</v>
      </c>
      <c r="V132" s="654">
        <v>0.8</v>
      </c>
      <c r="W132" s="654">
        <v>0.8</v>
      </c>
      <c r="X132" s="654">
        <v>0.8</v>
      </c>
      <c r="Y132" s="655">
        <f t="shared" si="22"/>
        <v>10.480000000000002</v>
      </c>
      <c r="Z132" s="1026">
        <f t="shared" si="23"/>
        <v>11.904761904761884</v>
      </c>
      <c r="AA132" s="671">
        <f t="shared" si="24"/>
        <v>10.526315789473696</v>
      </c>
      <c r="AB132" s="671">
        <f t="shared" si="25"/>
        <v>11.764705882352944</v>
      </c>
      <c r="AC132" s="671">
        <f t="shared" si="26"/>
        <v>21.42857142857142</v>
      </c>
      <c r="AD132" s="671">
        <f t="shared" si="27"/>
        <v>27.272727272727295</v>
      </c>
      <c r="AE132" s="671">
        <f t="shared" si="28"/>
        <v>9.9999999999999858</v>
      </c>
      <c r="AF132" s="671">
        <f t="shared" si="29"/>
        <v>110.52631578947367</v>
      </c>
      <c r="AG132" s="671" t="str">
        <f t="shared" si="30"/>
        <v>n/a</v>
      </c>
      <c r="AH132" s="671" t="str">
        <f t="shared" si="31"/>
        <v>n/a</v>
      </c>
      <c r="AI132" s="671">
        <f t="shared" si="32"/>
        <v>-100</v>
      </c>
      <c r="AJ132" s="671">
        <f t="shared" si="33"/>
        <v>9.375</v>
      </c>
      <c r="AK132" s="671">
        <f t="shared" si="34"/>
        <v>0</v>
      </c>
      <c r="AL132" s="671">
        <f t="shared" si="35"/>
        <v>0</v>
      </c>
      <c r="AM132" s="671">
        <f t="shared" si="36"/>
        <v>0</v>
      </c>
      <c r="AN132" s="671">
        <f t="shared" si="37"/>
        <v>0</v>
      </c>
      <c r="AO132" s="671">
        <f t="shared" si="38"/>
        <v>0</v>
      </c>
      <c r="AP132" s="671">
        <f t="shared" si="39"/>
        <v>0</v>
      </c>
      <c r="AQ132" s="671">
        <f t="shared" si="40"/>
        <v>0</v>
      </c>
      <c r="AR132" s="671">
        <f t="shared" si="41"/>
        <v>0</v>
      </c>
      <c r="AS132" s="672">
        <f t="shared" si="42"/>
        <v>6.6351998863153465</v>
      </c>
      <c r="AT132" s="673">
        <f t="shared" si="43"/>
        <v>38.119415574555283</v>
      </c>
    </row>
    <row r="133" spans="1:46" ht="11.25" customHeight="1" x14ac:dyDescent="0.2">
      <c r="A133" s="501" t="s">
        <v>1652</v>
      </c>
      <c r="B133" s="652" t="s">
        <v>1653</v>
      </c>
      <c r="C133" s="497">
        <v>0.64</v>
      </c>
      <c r="D133" s="497">
        <v>0.56000000000000005</v>
      </c>
      <c r="E133" s="498">
        <v>0.48</v>
      </c>
      <c r="F133" s="498">
        <v>0.42</v>
      </c>
      <c r="G133" s="498">
        <v>0.34</v>
      </c>
      <c r="H133" s="498">
        <v>0.26</v>
      </c>
      <c r="I133" s="499"/>
      <c r="J133" s="502">
        <v>0.24</v>
      </c>
      <c r="K133" s="656">
        <v>0.24</v>
      </c>
      <c r="L133" s="499"/>
      <c r="M133" s="503">
        <v>0.24</v>
      </c>
      <c r="N133" s="654">
        <v>0.4</v>
      </c>
      <c r="O133" s="658">
        <v>0.68</v>
      </c>
      <c r="P133" s="658">
        <v>0.62</v>
      </c>
      <c r="Q133" s="658">
        <v>0.54</v>
      </c>
      <c r="R133" s="658">
        <v>0.45</v>
      </c>
      <c r="S133" s="658">
        <v>0.37</v>
      </c>
      <c r="T133" s="658">
        <v>0.32</v>
      </c>
      <c r="U133" s="658">
        <v>0.28000000000000003</v>
      </c>
      <c r="V133" s="654">
        <v>0.18</v>
      </c>
      <c r="W133" s="658">
        <v>0.22</v>
      </c>
      <c r="X133" s="658">
        <v>0.1</v>
      </c>
      <c r="Y133" s="655">
        <f t="shared" si="22"/>
        <v>7.580000000000001</v>
      </c>
      <c r="Z133" s="1026">
        <f t="shared" si="23"/>
        <v>14.285714285714279</v>
      </c>
      <c r="AA133" s="671">
        <f t="shared" si="24"/>
        <v>16.666666666666675</v>
      </c>
      <c r="AB133" s="671">
        <f t="shared" si="25"/>
        <v>14.285714285714279</v>
      </c>
      <c r="AC133" s="671">
        <f t="shared" si="26"/>
        <v>23.529411764705866</v>
      </c>
      <c r="AD133" s="671">
        <f t="shared" si="27"/>
        <v>30.76923076923077</v>
      </c>
      <c r="AE133" s="671">
        <f t="shared" si="28"/>
        <v>8.3333333333333481</v>
      </c>
      <c r="AF133" s="671">
        <f t="shared" si="29"/>
        <v>0</v>
      </c>
      <c r="AG133" s="671">
        <f t="shared" si="30"/>
        <v>0</v>
      </c>
      <c r="AH133" s="671">
        <f t="shared" si="31"/>
        <v>-40</v>
      </c>
      <c r="AI133" s="671">
        <f t="shared" si="32"/>
        <v>-41.17647058823529</v>
      </c>
      <c r="AJ133" s="671">
        <f t="shared" si="33"/>
        <v>9.6774193548387224</v>
      </c>
      <c r="AK133" s="671">
        <f t="shared" si="34"/>
        <v>14.814814814814813</v>
      </c>
      <c r="AL133" s="671">
        <f t="shared" si="35"/>
        <v>19.999999999999996</v>
      </c>
      <c r="AM133" s="671">
        <f t="shared" si="36"/>
        <v>21.621621621621621</v>
      </c>
      <c r="AN133" s="671">
        <f t="shared" si="37"/>
        <v>15.625</v>
      </c>
      <c r="AO133" s="671">
        <f t="shared" si="38"/>
        <v>14.285714285714279</v>
      </c>
      <c r="AP133" s="671">
        <f t="shared" si="39"/>
        <v>55.555555555555578</v>
      </c>
      <c r="AQ133" s="671">
        <f t="shared" si="40"/>
        <v>-18.181818181818187</v>
      </c>
      <c r="AR133" s="671">
        <f t="shared" si="41"/>
        <v>119.99999999999997</v>
      </c>
      <c r="AS133" s="672">
        <f t="shared" si="42"/>
        <v>14.741679366729302</v>
      </c>
      <c r="AT133" s="673">
        <f t="shared" si="43"/>
        <v>34.049055399957886</v>
      </c>
    </row>
    <row r="134" spans="1:46" ht="11.25" customHeight="1" x14ac:dyDescent="0.2">
      <c r="A134" s="480" t="s">
        <v>3835</v>
      </c>
      <c r="B134" s="916" t="s">
        <v>3836</v>
      </c>
      <c r="C134" s="497">
        <v>0.8</v>
      </c>
      <c r="D134" s="497">
        <v>0.72</v>
      </c>
      <c r="E134" s="487">
        <v>0.68</v>
      </c>
      <c r="F134" s="487">
        <v>0.62</v>
      </c>
      <c r="G134" s="487">
        <v>0.56999999999999995</v>
      </c>
      <c r="H134" s="554">
        <v>0.48</v>
      </c>
      <c r="I134" s="488"/>
      <c r="J134" s="554">
        <v>0.48</v>
      </c>
      <c r="K134" s="490">
        <v>0.48</v>
      </c>
      <c r="L134" s="488"/>
      <c r="M134" s="505">
        <v>0.48</v>
      </c>
      <c r="N134" s="555">
        <v>1.2</v>
      </c>
      <c r="O134" s="493">
        <v>2.4</v>
      </c>
      <c r="P134" s="493">
        <v>2.16</v>
      </c>
      <c r="Q134" s="493">
        <v>1.92</v>
      </c>
      <c r="R134" s="493">
        <v>1.68</v>
      </c>
      <c r="S134" s="493">
        <v>1.53</v>
      </c>
      <c r="T134" s="493">
        <v>1.36</v>
      </c>
      <c r="U134" s="493">
        <v>1.2</v>
      </c>
      <c r="V134" s="493">
        <v>1.04</v>
      </c>
      <c r="W134" s="493">
        <v>0.96</v>
      </c>
      <c r="X134" s="493">
        <v>0.82</v>
      </c>
      <c r="Y134" s="655">
        <f t="shared" si="22"/>
        <v>21.58</v>
      </c>
      <c r="Z134" s="1026">
        <f t="shared" si="23"/>
        <v>11.111111111111116</v>
      </c>
      <c r="AA134" s="671">
        <f t="shared" si="24"/>
        <v>5.8823529411764497</v>
      </c>
      <c r="AB134" s="671">
        <f t="shared" si="25"/>
        <v>9.6774193548387224</v>
      </c>
      <c r="AC134" s="671">
        <f t="shared" si="26"/>
        <v>8.7719298245614077</v>
      </c>
      <c r="AD134" s="671">
        <f t="shared" si="27"/>
        <v>18.75</v>
      </c>
      <c r="AE134" s="671">
        <f t="shared" si="28"/>
        <v>0</v>
      </c>
      <c r="AF134" s="671">
        <f t="shared" si="29"/>
        <v>0</v>
      </c>
      <c r="AG134" s="671">
        <f t="shared" si="30"/>
        <v>0</v>
      </c>
      <c r="AH134" s="671">
        <f t="shared" si="31"/>
        <v>-60</v>
      </c>
      <c r="AI134" s="671">
        <f t="shared" si="32"/>
        <v>-50</v>
      </c>
      <c r="AJ134" s="671">
        <f t="shared" si="33"/>
        <v>11.111111111111093</v>
      </c>
      <c r="AK134" s="671">
        <f t="shared" si="34"/>
        <v>12.500000000000021</v>
      </c>
      <c r="AL134" s="671">
        <f t="shared" si="35"/>
        <v>14.285714285714279</v>
      </c>
      <c r="AM134" s="671">
        <f t="shared" si="36"/>
        <v>9.8039215686274375</v>
      </c>
      <c r="AN134" s="671">
        <f t="shared" si="37"/>
        <v>12.5</v>
      </c>
      <c r="AO134" s="671">
        <f t="shared" si="38"/>
        <v>13.333333333333353</v>
      </c>
      <c r="AP134" s="671">
        <f t="shared" si="39"/>
        <v>15.384615384615374</v>
      </c>
      <c r="AQ134" s="671">
        <f t="shared" si="40"/>
        <v>8.3333333333333481</v>
      </c>
      <c r="AR134" s="671">
        <f t="shared" si="41"/>
        <v>17.073170731707311</v>
      </c>
      <c r="AS134" s="672">
        <f t="shared" si="42"/>
        <v>3.0798954200068374</v>
      </c>
      <c r="AT134" s="673">
        <f t="shared" si="43"/>
        <v>21.228320021440137</v>
      </c>
    </row>
    <row r="135" spans="1:46" ht="11.25" customHeight="1" x14ac:dyDescent="0.2">
      <c r="A135" s="484" t="s">
        <v>1007</v>
      </c>
      <c r="B135" s="652" t="s">
        <v>1008</v>
      </c>
      <c r="C135" s="497">
        <v>0.68</v>
      </c>
      <c r="D135" s="497">
        <v>0.59000000000000008</v>
      </c>
      <c r="E135" s="498">
        <v>0.53</v>
      </c>
      <c r="F135" s="502">
        <v>0.52</v>
      </c>
      <c r="G135" s="498">
        <v>0.505</v>
      </c>
      <c r="H135" s="498">
        <v>0.25</v>
      </c>
      <c r="I135" s="499"/>
      <c r="J135" s="502">
        <v>0</v>
      </c>
      <c r="K135" s="656">
        <v>0</v>
      </c>
      <c r="L135" s="499"/>
      <c r="M135" s="503">
        <v>0</v>
      </c>
      <c r="N135" s="654">
        <v>0.06</v>
      </c>
      <c r="O135" s="658">
        <v>0.19500000000000001</v>
      </c>
      <c r="P135" s="658">
        <v>0.17</v>
      </c>
      <c r="Q135" s="658">
        <v>0.16</v>
      </c>
      <c r="R135" s="658">
        <v>0.14000000000000001</v>
      </c>
      <c r="S135" s="658">
        <v>0.124</v>
      </c>
      <c r="T135" s="658">
        <v>9.1999999999999998E-2</v>
      </c>
      <c r="U135" s="654">
        <v>7.5999999999999998E-2</v>
      </c>
      <c r="V135" s="654">
        <v>7.5999999999999998E-2</v>
      </c>
      <c r="W135" s="658">
        <v>1.9E-2</v>
      </c>
      <c r="X135" s="654">
        <v>0</v>
      </c>
      <c r="Y135" s="655">
        <f t="shared" ref="Y135:Y198" si="44">SUM(C135:X135)</f>
        <v>4.1869999999999994</v>
      </c>
      <c r="Z135" s="1026">
        <f t="shared" ref="Z135:Z198" si="45">IF(ISERROR((C135/D135-1)*100),"n/a",(C135/D135-1)*100)</f>
        <v>15.254237288135597</v>
      </c>
      <c r="AA135" s="671">
        <f t="shared" ref="AA135:AA198" si="46">IF(ISERROR((D135/E135-1)*100),"n/a",(D135/E135-1)*100)</f>
        <v>11.320754716981153</v>
      </c>
      <c r="AB135" s="671">
        <f t="shared" ref="AB135:AB198" si="47">IF(ISERROR((E135/F135-1)*100),"n/a",(E135/F135-1)*100)</f>
        <v>1.9230769230769162</v>
      </c>
      <c r="AC135" s="671">
        <f t="shared" ref="AC135:AC198" si="48">IF(ISERROR((F135/G135-1)*100),"n/a",(F135/G135-1)*100)</f>
        <v>2.9702970297029729</v>
      </c>
      <c r="AD135" s="671">
        <f t="shared" ref="AD135:AD198" si="49">IF(ISERROR((G135/H135-1)*100),"n/a",(G135/H135-1)*100)</f>
        <v>102</v>
      </c>
      <c r="AE135" s="671" t="str">
        <f t="shared" ref="AE135:AE198" si="50">IF(ISERROR((H135/J135-1)*100),"n/a",(H135/J135-1)*100)</f>
        <v>n/a</v>
      </c>
      <c r="AF135" s="671" t="str">
        <f t="shared" ref="AF135:AF198" si="51">IF(ISERROR((J135/K135-1)*100),"n/a",(J135/K135-1)*100)</f>
        <v>n/a</v>
      </c>
      <c r="AG135" s="671" t="str">
        <f t="shared" ref="AG135:AG198" si="52">IF(ISERROR((K135/M135-1)*100),"n/a",(K135/M135-1)*100)</f>
        <v>n/a</v>
      </c>
      <c r="AH135" s="671">
        <f t="shared" ref="AH135:AH198" si="53">IF(ISERROR((M135/N135-1)*100),"n/a",(M135/N135-1)*100)</f>
        <v>-100</v>
      </c>
      <c r="AI135" s="671">
        <f t="shared" ref="AI135:AI198" si="54">IF(ISERROR((N135/O135-1)*100),"n/a",(N135/O135-1)*100)</f>
        <v>-69.230769230769226</v>
      </c>
      <c r="AJ135" s="671">
        <f t="shared" ref="AJ135:AJ198" si="55">IF(ISERROR((O135/P135-1)*100),"n/a",(O135/P135-1)*100)</f>
        <v>14.705882352941169</v>
      </c>
      <c r="AK135" s="671">
        <f t="shared" ref="AK135:AK198" si="56">IF(ISERROR((P135/Q135-1)*100),"n/a",(P135/Q135-1)*100)</f>
        <v>6.25</v>
      </c>
      <c r="AL135" s="671">
        <f t="shared" ref="AL135:AL198" si="57">IF(ISERROR((Q135/R135-1)*100),"n/a",(Q135/R135-1)*100)</f>
        <v>14.285714285714279</v>
      </c>
      <c r="AM135" s="671">
        <f t="shared" ref="AM135:AM198" si="58">IF(ISERROR((R135/S135-1)*100),"n/a",(R135/S135-1)*100)</f>
        <v>12.903225806451623</v>
      </c>
      <c r="AN135" s="671">
        <f t="shared" ref="AN135:AN198" si="59">IF(ISERROR((S135/T135-1)*100),"n/a",(S135/T135-1)*100)</f>
        <v>34.782608695652172</v>
      </c>
      <c r="AO135" s="671">
        <f t="shared" ref="AO135:AO198" si="60">IF(ISERROR((T135/U135-1)*100),"n/a",(T135/U135-1)*100)</f>
        <v>21.052631578947366</v>
      </c>
      <c r="AP135" s="671">
        <f t="shared" ref="AP135:AP198" si="61">IF(ISERROR((U135/V135-1)*100),"n/a",(U135/V135-1)*100)</f>
        <v>0</v>
      </c>
      <c r="AQ135" s="671">
        <f t="shared" ref="AQ135:AQ198" si="62">IF(ISERROR((V135/W135-1)*100),"n/a",(V135/W135-1)*100)</f>
        <v>300</v>
      </c>
      <c r="AR135" s="671" t="str">
        <f t="shared" ref="AR135:AR198" si="63">IF(ISERROR((W135/X135-1)*100),"n/a",(W135/X135-1)*100)</f>
        <v>n/a</v>
      </c>
      <c r="AS135" s="672">
        <f t="shared" ref="AS135:AS198" si="64">AVERAGE(Z135:AR135)</f>
        <v>24.547843963122268</v>
      </c>
      <c r="AT135" s="673">
        <f t="shared" ref="AT135:AT198" si="65">STDEV(Z135:AR135)</f>
        <v>88.15986509920333</v>
      </c>
    </row>
    <row r="136" spans="1:46" ht="11.25" customHeight="1" x14ac:dyDescent="0.2">
      <c r="A136" s="484" t="s">
        <v>4067</v>
      </c>
      <c r="B136" s="652" t="s">
        <v>4068</v>
      </c>
      <c r="C136" s="497">
        <v>0.48</v>
      </c>
      <c r="D136" s="497">
        <v>0.28000000000000003</v>
      </c>
      <c r="E136" s="498">
        <v>0.22</v>
      </c>
      <c r="F136" s="498">
        <v>0.05</v>
      </c>
      <c r="G136" s="542">
        <v>0</v>
      </c>
      <c r="H136" s="542">
        <v>0</v>
      </c>
      <c r="I136" s="499"/>
      <c r="J136" s="502">
        <v>0</v>
      </c>
      <c r="K136" s="656">
        <v>0</v>
      </c>
      <c r="L136" s="499"/>
      <c r="M136" s="503">
        <v>0</v>
      </c>
      <c r="N136" s="654">
        <v>0</v>
      </c>
      <c r="O136" s="654">
        <v>0</v>
      </c>
      <c r="P136" s="654">
        <v>0</v>
      </c>
      <c r="Q136" s="654">
        <v>0</v>
      </c>
      <c r="R136" s="654">
        <v>0</v>
      </c>
      <c r="S136" s="654">
        <v>0</v>
      </c>
      <c r="T136" s="654">
        <v>0</v>
      </c>
      <c r="U136" s="654">
        <v>0</v>
      </c>
      <c r="V136" s="654">
        <v>0</v>
      </c>
      <c r="W136" s="654">
        <v>0</v>
      </c>
      <c r="X136" s="654">
        <v>0</v>
      </c>
      <c r="Y136" s="655">
        <f t="shared" si="44"/>
        <v>1.03</v>
      </c>
      <c r="Z136" s="1026">
        <f t="shared" si="45"/>
        <v>71.428571428571402</v>
      </c>
      <c r="AA136" s="671">
        <f t="shared" si="46"/>
        <v>27.272727272727295</v>
      </c>
      <c r="AB136" s="671">
        <f t="shared" si="47"/>
        <v>339.99999999999994</v>
      </c>
      <c r="AC136" s="671" t="str">
        <f t="shared" si="48"/>
        <v>n/a</v>
      </c>
      <c r="AD136" s="671" t="str">
        <f t="shared" si="49"/>
        <v>n/a</v>
      </c>
      <c r="AE136" s="671" t="str">
        <f t="shared" si="50"/>
        <v>n/a</v>
      </c>
      <c r="AF136" s="671" t="str">
        <f t="shared" si="51"/>
        <v>n/a</v>
      </c>
      <c r="AG136" s="671" t="str">
        <f t="shared" si="52"/>
        <v>n/a</v>
      </c>
      <c r="AH136" s="671" t="str">
        <f t="shared" si="53"/>
        <v>n/a</v>
      </c>
      <c r="AI136" s="671" t="str">
        <f t="shared" si="54"/>
        <v>n/a</v>
      </c>
      <c r="AJ136" s="671" t="str">
        <f t="shared" si="55"/>
        <v>n/a</v>
      </c>
      <c r="AK136" s="671" t="str">
        <f t="shared" si="56"/>
        <v>n/a</v>
      </c>
      <c r="AL136" s="671" t="str">
        <f t="shared" si="57"/>
        <v>n/a</v>
      </c>
      <c r="AM136" s="671" t="str">
        <f t="shared" si="58"/>
        <v>n/a</v>
      </c>
      <c r="AN136" s="671" t="str">
        <f t="shared" si="59"/>
        <v>n/a</v>
      </c>
      <c r="AO136" s="671" t="str">
        <f t="shared" si="60"/>
        <v>n/a</v>
      </c>
      <c r="AP136" s="671" t="str">
        <f t="shared" si="61"/>
        <v>n/a</v>
      </c>
      <c r="AQ136" s="671" t="str">
        <f t="shared" si="62"/>
        <v>n/a</v>
      </c>
      <c r="AR136" s="671" t="str">
        <f t="shared" si="63"/>
        <v>n/a</v>
      </c>
      <c r="AS136" s="672">
        <f t="shared" si="64"/>
        <v>146.2337662337662</v>
      </c>
      <c r="AT136" s="673">
        <f t="shared" si="65"/>
        <v>169.25262081941847</v>
      </c>
    </row>
    <row r="137" spans="1:46" ht="11.25" customHeight="1" x14ac:dyDescent="0.2">
      <c r="A137" s="500" t="s">
        <v>983</v>
      </c>
      <c r="B137" s="652" t="s">
        <v>984</v>
      </c>
      <c r="C137" s="497">
        <v>0.59</v>
      </c>
      <c r="D137" s="522">
        <v>0.51500000000000001</v>
      </c>
      <c r="E137" s="498">
        <v>0.42499999999999999</v>
      </c>
      <c r="F137" s="498">
        <v>0.32500000000000001</v>
      </c>
      <c r="G137" s="498">
        <v>0.22500000000000001</v>
      </c>
      <c r="H137" s="498">
        <v>0.08</v>
      </c>
      <c r="I137" s="499"/>
      <c r="J137" s="502">
        <v>0.04</v>
      </c>
      <c r="K137" s="656">
        <v>0.35</v>
      </c>
      <c r="L137" s="499"/>
      <c r="M137" s="503">
        <v>0.88</v>
      </c>
      <c r="N137" s="658">
        <v>0.88</v>
      </c>
      <c r="O137" s="658">
        <v>0.86</v>
      </c>
      <c r="P137" s="658">
        <v>0.82</v>
      </c>
      <c r="Q137" s="658">
        <v>0.78</v>
      </c>
      <c r="R137" s="658">
        <v>0.75</v>
      </c>
      <c r="S137" s="658">
        <v>0.72</v>
      </c>
      <c r="T137" s="658">
        <v>0.65</v>
      </c>
      <c r="U137" s="658">
        <v>0.6</v>
      </c>
      <c r="V137" s="658">
        <v>0.56000000000000005</v>
      </c>
      <c r="W137" s="658">
        <v>0.52</v>
      </c>
      <c r="X137" s="658">
        <v>0.48</v>
      </c>
      <c r="Y137" s="655">
        <f t="shared" si="44"/>
        <v>11.050000000000002</v>
      </c>
      <c r="Z137" s="1026">
        <f t="shared" si="45"/>
        <v>14.563106796116498</v>
      </c>
      <c r="AA137" s="671">
        <f t="shared" si="46"/>
        <v>21.176470588235308</v>
      </c>
      <c r="AB137" s="671">
        <f t="shared" si="47"/>
        <v>30.76923076923077</v>
      </c>
      <c r="AC137" s="671">
        <f t="shared" si="48"/>
        <v>44.444444444444443</v>
      </c>
      <c r="AD137" s="671">
        <f t="shared" si="49"/>
        <v>181.25</v>
      </c>
      <c r="AE137" s="671">
        <f t="shared" si="50"/>
        <v>100</v>
      </c>
      <c r="AF137" s="671">
        <f t="shared" si="51"/>
        <v>-88.571428571428569</v>
      </c>
      <c r="AG137" s="671">
        <f t="shared" si="52"/>
        <v>-60.227272727272727</v>
      </c>
      <c r="AH137" s="671">
        <f t="shared" si="53"/>
        <v>0</v>
      </c>
      <c r="AI137" s="671">
        <f t="shared" si="54"/>
        <v>2.3255813953488413</v>
      </c>
      <c r="AJ137" s="671">
        <f t="shared" si="55"/>
        <v>4.8780487804878092</v>
      </c>
      <c r="AK137" s="671">
        <f t="shared" si="56"/>
        <v>5.12820512820511</v>
      </c>
      <c r="AL137" s="671">
        <f t="shared" si="57"/>
        <v>4.0000000000000036</v>
      </c>
      <c r="AM137" s="671">
        <f t="shared" si="58"/>
        <v>4.1666666666666741</v>
      </c>
      <c r="AN137" s="671">
        <f t="shared" si="59"/>
        <v>10.769230769230752</v>
      </c>
      <c r="AO137" s="671">
        <f t="shared" si="60"/>
        <v>8.3333333333333481</v>
      </c>
      <c r="AP137" s="671">
        <f t="shared" si="61"/>
        <v>7.1428571428571397</v>
      </c>
      <c r="AQ137" s="671">
        <f t="shared" si="62"/>
        <v>7.6923076923077094</v>
      </c>
      <c r="AR137" s="671">
        <f t="shared" si="63"/>
        <v>8.3333333333333481</v>
      </c>
      <c r="AS137" s="672">
        <f t="shared" si="64"/>
        <v>16.114427133741927</v>
      </c>
      <c r="AT137" s="673">
        <f t="shared" si="65"/>
        <v>54.480611264816318</v>
      </c>
    </row>
    <row r="138" spans="1:46" ht="11.25" customHeight="1" x14ac:dyDescent="0.2">
      <c r="A138" s="519" t="s">
        <v>491</v>
      </c>
      <c r="B138" s="507" t="s">
        <v>492</v>
      </c>
      <c r="C138" s="497">
        <v>1.8759999999999999</v>
      </c>
      <c r="D138" s="497">
        <v>1.8226</v>
      </c>
      <c r="E138" s="513">
        <v>1.6718000000000002</v>
      </c>
      <c r="F138" s="513">
        <v>1.4590000000000001</v>
      </c>
      <c r="G138" s="513">
        <v>1.29</v>
      </c>
      <c r="H138" s="513">
        <v>1.155</v>
      </c>
      <c r="I138" s="514"/>
      <c r="J138" s="513">
        <v>0.90500000000000003</v>
      </c>
      <c r="K138" s="509">
        <v>0.82</v>
      </c>
      <c r="L138" s="514"/>
      <c r="M138" s="510">
        <v>0.74</v>
      </c>
      <c r="N138" s="516">
        <v>0.50170000000000003</v>
      </c>
      <c r="O138" s="516">
        <v>0.37340000000000001</v>
      </c>
      <c r="P138" s="516">
        <v>0.30159999999999998</v>
      </c>
      <c r="Q138" s="516">
        <v>0.21540000000000001</v>
      </c>
      <c r="R138" s="516">
        <v>0.12920000000000001</v>
      </c>
      <c r="S138" s="516">
        <v>8.5999999999999993E-2</v>
      </c>
      <c r="T138" s="516">
        <v>7.9000000000000001E-2</v>
      </c>
      <c r="U138" s="516">
        <v>7.1999999999999995E-2</v>
      </c>
      <c r="V138" s="516">
        <v>6.4799999999999996E-2</v>
      </c>
      <c r="W138" s="516">
        <v>5.3199999999999997E-2</v>
      </c>
      <c r="X138" s="516">
        <v>4.8000000000000001E-2</v>
      </c>
      <c r="Y138" s="655">
        <f t="shared" si="44"/>
        <v>13.6637</v>
      </c>
      <c r="Z138" s="1026">
        <f t="shared" si="45"/>
        <v>2.9298803906507187</v>
      </c>
      <c r="AA138" s="671">
        <f t="shared" si="46"/>
        <v>9.0202177293934547</v>
      </c>
      <c r="AB138" s="671">
        <f t="shared" si="47"/>
        <v>14.585332419465402</v>
      </c>
      <c r="AC138" s="671">
        <f t="shared" si="48"/>
        <v>13.100775193798441</v>
      </c>
      <c r="AD138" s="671">
        <f t="shared" si="49"/>
        <v>11.688311688311682</v>
      </c>
      <c r="AE138" s="671">
        <f t="shared" si="50"/>
        <v>27.624309392265189</v>
      </c>
      <c r="AF138" s="671">
        <f t="shared" si="51"/>
        <v>10.365853658536594</v>
      </c>
      <c r="AG138" s="671">
        <f t="shared" si="52"/>
        <v>10.810810810810811</v>
      </c>
      <c r="AH138" s="671">
        <f t="shared" si="53"/>
        <v>47.498505082718737</v>
      </c>
      <c r="AI138" s="671">
        <f t="shared" si="54"/>
        <v>34.359935725763258</v>
      </c>
      <c r="AJ138" s="671">
        <f t="shared" si="55"/>
        <v>23.806366047745374</v>
      </c>
      <c r="AK138" s="671">
        <f t="shared" si="56"/>
        <v>40.018570102135541</v>
      </c>
      <c r="AL138" s="671">
        <f t="shared" si="57"/>
        <v>66.718266253869956</v>
      </c>
      <c r="AM138" s="671">
        <f t="shared" si="58"/>
        <v>50.232558139534909</v>
      </c>
      <c r="AN138" s="671">
        <f t="shared" si="59"/>
        <v>8.8607594936708658</v>
      </c>
      <c r="AO138" s="671">
        <f t="shared" si="60"/>
        <v>9.7222222222222321</v>
      </c>
      <c r="AP138" s="671">
        <f t="shared" si="61"/>
        <v>11.111111111111116</v>
      </c>
      <c r="AQ138" s="671">
        <f t="shared" si="62"/>
        <v>21.804511278195491</v>
      </c>
      <c r="AR138" s="671">
        <f t="shared" si="63"/>
        <v>10.833333333333318</v>
      </c>
      <c r="AS138" s="672">
        <f t="shared" si="64"/>
        <v>22.373243688080688</v>
      </c>
      <c r="AT138" s="673">
        <f t="shared" si="65"/>
        <v>17.569772328013812</v>
      </c>
    </row>
    <row r="139" spans="1:46" ht="11.25" customHeight="1" x14ac:dyDescent="0.2">
      <c r="A139" s="501" t="s">
        <v>1061</v>
      </c>
      <c r="B139" s="652" t="s">
        <v>1062</v>
      </c>
      <c r="C139" s="497">
        <v>1.24</v>
      </c>
      <c r="D139" s="497">
        <v>1.06</v>
      </c>
      <c r="E139" s="498">
        <v>0.88</v>
      </c>
      <c r="F139" s="498">
        <v>0.73</v>
      </c>
      <c r="G139" s="498">
        <v>0.61</v>
      </c>
      <c r="H139" s="498">
        <v>0.52</v>
      </c>
      <c r="I139" s="499"/>
      <c r="J139" s="498">
        <v>0.24</v>
      </c>
      <c r="K139" s="656">
        <v>0</v>
      </c>
      <c r="L139" s="499"/>
      <c r="M139" s="503">
        <v>0</v>
      </c>
      <c r="N139" s="654">
        <v>0</v>
      </c>
      <c r="O139" s="654">
        <v>0</v>
      </c>
      <c r="P139" s="654">
        <v>0</v>
      </c>
      <c r="Q139" s="654">
        <v>0</v>
      </c>
      <c r="R139" s="654">
        <v>0</v>
      </c>
      <c r="S139" s="654">
        <v>0</v>
      </c>
      <c r="T139" s="654">
        <v>0</v>
      </c>
      <c r="U139" s="654">
        <v>0</v>
      </c>
      <c r="V139" s="654">
        <v>0</v>
      </c>
      <c r="W139" s="654">
        <v>0</v>
      </c>
      <c r="X139" s="654">
        <v>0</v>
      </c>
      <c r="Y139" s="655">
        <f t="shared" si="44"/>
        <v>5.2799999999999994</v>
      </c>
      <c r="Z139" s="1026">
        <f t="shared" si="45"/>
        <v>16.981132075471695</v>
      </c>
      <c r="AA139" s="671">
        <f t="shared" si="46"/>
        <v>20.45454545454546</v>
      </c>
      <c r="AB139" s="671">
        <f t="shared" si="47"/>
        <v>20.547945205479444</v>
      </c>
      <c r="AC139" s="671">
        <f t="shared" si="48"/>
        <v>19.672131147540984</v>
      </c>
      <c r="AD139" s="671">
        <f t="shared" si="49"/>
        <v>17.307692307692292</v>
      </c>
      <c r="AE139" s="671">
        <f t="shared" si="50"/>
        <v>116.6666666666667</v>
      </c>
      <c r="AF139" s="671" t="str">
        <f t="shared" si="51"/>
        <v>n/a</v>
      </c>
      <c r="AG139" s="671" t="str">
        <f t="shared" si="52"/>
        <v>n/a</v>
      </c>
      <c r="AH139" s="671" t="str">
        <f t="shared" si="53"/>
        <v>n/a</v>
      </c>
      <c r="AI139" s="671" t="str">
        <f t="shared" si="54"/>
        <v>n/a</v>
      </c>
      <c r="AJ139" s="671" t="str">
        <f t="shared" si="55"/>
        <v>n/a</v>
      </c>
      <c r="AK139" s="671" t="str">
        <f t="shared" si="56"/>
        <v>n/a</v>
      </c>
      <c r="AL139" s="671" t="str">
        <f t="shared" si="57"/>
        <v>n/a</v>
      </c>
      <c r="AM139" s="671" t="str">
        <f t="shared" si="58"/>
        <v>n/a</v>
      </c>
      <c r="AN139" s="671" t="str">
        <f t="shared" si="59"/>
        <v>n/a</v>
      </c>
      <c r="AO139" s="671" t="str">
        <f t="shared" si="60"/>
        <v>n/a</v>
      </c>
      <c r="AP139" s="671" t="str">
        <f t="shared" si="61"/>
        <v>n/a</v>
      </c>
      <c r="AQ139" s="671" t="str">
        <f t="shared" si="62"/>
        <v>n/a</v>
      </c>
      <c r="AR139" s="671" t="str">
        <f t="shared" si="63"/>
        <v>n/a</v>
      </c>
      <c r="AS139" s="672">
        <f t="shared" si="64"/>
        <v>35.271685476232761</v>
      </c>
      <c r="AT139" s="673">
        <f t="shared" si="65"/>
        <v>39.905073909199203</v>
      </c>
    </row>
    <row r="140" spans="1:46" ht="11.25" customHeight="1" x14ac:dyDescent="0.2">
      <c r="A140" s="905" t="s">
        <v>4248</v>
      </c>
      <c r="B140" s="906" t="s">
        <v>3967</v>
      </c>
      <c r="C140" s="497">
        <v>0.23</v>
      </c>
      <c r="D140" s="909">
        <v>0.17</v>
      </c>
      <c r="E140" s="909">
        <v>0.13</v>
      </c>
      <c r="F140" s="909">
        <v>0.12</v>
      </c>
      <c r="G140" s="909">
        <v>0.105</v>
      </c>
      <c r="H140" s="909">
        <v>2.5000000000000001E-2</v>
      </c>
      <c r="I140" s="909"/>
      <c r="J140" s="910">
        <v>0</v>
      </c>
      <c r="K140" s="912">
        <v>0</v>
      </c>
      <c r="L140" s="909"/>
      <c r="M140" s="912">
        <v>0</v>
      </c>
      <c r="N140" s="897">
        <v>0</v>
      </c>
      <c r="O140" s="897">
        <v>0</v>
      </c>
      <c r="P140" s="897">
        <v>0</v>
      </c>
      <c r="Q140" s="897">
        <v>0</v>
      </c>
      <c r="R140" s="897">
        <v>0</v>
      </c>
      <c r="S140" s="897">
        <v>0</v>
      </c>
      <c r="T140" s="897">
        <v>0</v>
      </c>
      <c r="U140" s="897">
        <v>0</v>
      </c>
      <c r="V140" s="897">
        <v>0</v>
      </c>
      <c r="W140" s="897">
        <v>0</v>
      </c>
      <c r="X140" s="897">
        <v>0</v>
      </c>
      <c r="Y140" s="655">
        <f t="shared" si="44"/>
        <v>0.78</v>
      </c>
      <c r="Z140" s="1026">
        <f t="shared" si="45"/>
        <v>35.294117647058812</v>
      </c>
      <c r="AA140" s="671">
        <f t="shared" si="46"/>
        <v>30.76923076923077</v>
      </c>
      <c r="AB140" s="671">
        <f t="shared" si="47"/>
        <v>8.3333333333333481</v>
      </c>
      <c r="AC140" s="671">
        <f t="shared" si="48"/>
        <v>14.285714285714279</v>
      </c>
      <c r="AD140" s="671">
        <f t="shared" si="49"/>
        <v>319.99999999999994</v>
      </c>
      <c r="AE140" s="671" t="str">
        <f t="shared" si="50"/>
        <v>n/a</v>
      </c>
      <c r="AF140" s="671" t="str">
        <f t="shared" si="51"/>
        <v>n/a</v>
      </c>
      <c r="AG140" s="671" t="str">
        <f t="shared" si="52"/>
        <v>n/a</v>
      </c>
      <c r="AH140" s="671" t="str">
        <f t="shared" si="53"/>
        <v>n/a</v>
      </c>
      <c r="AI140" s="671" t="str">
        <f t="shared" si="54"/>
        <v>n/a</v>
      </c>
      <c r="AJ140" s="671" t="str">
        <f t="shared" si="55"/>
        <v>n/a</v>
      </c>
      <c r="AK140" s="671" t="str">
        <f t="shared" si="56"/>
        <v>n/a</v>
      </c>
      <c r="AL140" s="671" t="str">
        <f t="shared" si="57"/>
        <v>n/a</v>
      </c>
      <c r="AM140" s="671" t="str">
        <f t="shared" si="58"/>
        <v>n/a</v>
      </c>
      <c r="AN140" s="671" t="str">
        <f t="shared" si="59"/>
        <v>n/a</v>
      </c>
      <c r="AO140" s="671" t="str">
        <f t="shared" si="60"/>
        <v>n/a</v>
      </c>
      <c r="AP140" s="671" t="str">
        <f t="shared" si="61"/>
        <v>n/a</v>
      </c>
      <c r="AQ140" s="671" t="str">
        <f t="shared" si="62"/>
        <v>n/a</v>
      </c>
      <c r="AR140" s="671" t="str">
        <f t="shared" si="63"/>
        <v>n/a</v>
      </c>
      <c r="AS140" s="672">
        <f t="shared" si="64"/>
        <v>81.736479207067433</v>
      </c>
      <c r="AT140" s="673">
        <f t="shared" si="65"/>
        <v>133.66159341212722</v>
      </c>
    </row>
    <row r="141" spans="1:46" ht="11.25" customHeight="1" x14ac:dyDescent="0.2">
      <c r="A141" s="501" t="s">
        <v>496</v>
      </c>
      <c r="B141" s="652" t="s">
        <v>497</v>
      </c>
      <c r="C141" s="497">
        <v>0.85</v>
      </c>
      <c r="D141" s="497">
        <v>0.70454545454545447</v>
      </c>
      <c r="E141" s="498">
        <v>0.67424242424242431</v>
      </c>
      <c r="F141" s="498">
        <v>0.64393939393939381</v>
      </c>
      <c r="G141" s="498">
        <v>0.61363636363636365</v>
      </c>
      <c r="H141" s="498">
        <v>0.56060606060606055</v>
      </c>
      <c r="I141" s="499"/>
      <c r="J141" s="498">
        <v>0.47520661157024785</v>
      </c>
      <c r="K141" s="657">
        <v>0.41760581016779263</v>
      </c>
      <c r="L141" s="499"/>
      <c r="M141" s="657">
        <v>0.36313548710242916</v>
      </c>
      <c r="N141" s="658">
        <v>0.33183070373153012</v>
      </c>
      <c r="O141" s="658">
        <v>0.30678687703481083</v>
      </c>
      <c r="P141" s="658">
        <v>0.27320310543451037</v>
      </c>
      <c r="Q141" s="658">
        <v>0.25043826696719257</v>
      </c>
      <c r="R141" s="658">
        <v>0.22008514901076873</v>
      </c>
      <c r="S141" s="658">
        <v>0.21249686952166286</v>
      </c>
      <c r="T141" s="654">
        <v>0.19318807913849234</v>
      </c>
      <c r="U141" s="658">
        <v>0.17970197846230901</v>
      </c>
      <c r="V141" s="658">
        <v>0.17520661157024786</v>
      </c>
      <c r="W141" s="658">
        <v>0.17520661157024786</v>
      </c>
      <c r="X141" s="658">
        <v>0.15988605058852989</v>
      </c>
      <c r="Y141" s="655">
        <f t="shared" si="44"/>
        <v>7.7809479088404689</v>
      </c>
      <c r="Z141" s="1026">
        <f t="shared" si="45"/>
        <v>20.645161290322591</v>
      </c>
      <c r="AA141" s="671">
        <f t="shared" si="46"/>
        <v>4.4943820224718989</v>
      </c>
      <c r="AB141" s="671">
        <f t="shared" si="47"/>
        <v>4.7058823529412042</v>
      </c>
      <c r="AC141" s="671">
        <f t="shared" si="48"/>
        <v>4.9382716049382491</v>
      </c>
      <c r="AD141" s="671">
        <f t="shared" si="49"/>
        <v>9.4594594594594739</v>
      </c>
      <c r="AE141" s="671">
        <f t="shared" si="50"/>
        <v>17.971014492753625</v>
      </c>
      <c r="AF141" s="671">
        <f t="shared" si="51"/>
        <v>13.793103448276112</v>
      </c>
      <c r="AG141" s="671">
        <f t="shared" si="52"/>
        <v>14.999999999999748</v>
      </c>
      <c r="AH141" s="671">
        <f t="shared" si="53"/>
        <v>9.4339622641509422</v>
      </c>
      <c r="AI141" s="671">
        <f t="shared" si="54"/>
        <v>8.163265306122458</v>
      </c>
      <c r="AJ141" s="671">
        <f t="shared" si="55"/>
        <v>12.29260243835364</v>
      </c>
      <c r="AK141" s="671">
        <f t="shared" si="56"/>
        <v>9.0899999999999981</v>
      </c>
      <c r="AL141" s="671">
        <f t="shared" si="57"/>
        <v>13.791533909877153</v>
      </c>
      <c r="AM141" s="671">
        <f t="shared" si="58"/>
        <v>3.5710076605774521</v>
      </c>
      <c r="AN141" s="671">
        <f t="shared" si="59"/>
        <v>9.9948146227637924</v>
      </c>
      <c r="AO141" s="671">
        <f t="shared" si="60"/>
        <v>7.5047035049822464</v>
      </c>
      <c r="AP141" s="671">
        <f t="shared" si="61"/>
        <v>2.5657518582047123</v>
      </c>
      <c r="AQ141" s="671">
        <f t="shared" si="62"/>
        <v>0</v>
      </c>
      <c r="AR141" s="671">
        <f t="shared" si="63"/>
        <v>9.582174883502347</v>
      </c>
      <c r="AS141" s="672">
        <f t="shared" si="64"/>
        <v>9.3156363747209294</v>
      </c>
      <c r="AT141" s="673">
        <f t="shared" si="65"/>
        <v>5.3683909335557862</v>
      </c>
    </row>
    <row r="142" spans="1:46" ht="11.25" customHeight="1" x14ac:dyDescent="0.2">
      <c r="A142" s="500" t="s">
        <v>494</v>
      </c>
      <c r="B142" s="652" t="s">
        <v>495</v>
      </c>
      <c r="C142" s="497">
        <v>1.1000000000000001</v>
      </c>
      <c r="D142" s="497">
        <v>1</v>
      </c>
      <c r="E142" s="498">
        <v>0.92</v>
      </c>
      <c r="F142" s="498">
        <v>0.84</v>
      </c>
      <c r="G142" s="498">
        <v>0.76</v>
      </c>
      <c r="H142" s="498">
        <v>0.69</v>
      </c>
      <c r="I142" s="499"/>
      <c r="J142" s="498">
        <v>0.63</v>
      </c>
      <c r="K142" s="496">
        <v>0.56999999999999995</v>
      </c>
      <c r="L142" s="499"/>
      <c r="M142" s="657">
        <v>0.40500000000000003</v>
      </c>
      <c r="N142" s="658">
        <v>0.32</v>
      </c>
      <c r="O142" s="658">
        <v>0.28000000000000003</v>
      </c>
      <c r="P142" s="658">
        <v>0.23</v>
      </c>
      <c r="Q142" s="658">
        <v>0.19</v>
      </c>
      <c r="R142" s="658">
        <v>0.17</v>
      </c>
      <c r="S142" s="658">
        <v>0.15</v>
      </c>
      <c r="T142" s="658">
        <v>0.12</v>
      </c>
      <c r="U142" s="658">
        <v>0.1</v>
      </c>
      <c r="V142" s="658">
        <v>0.08</v>
      </c>
      <c r="W142" s="658">
        <v>7.0000000000000007E-2</v>
      </c>
      <c r="X142" s="654">
        <v>0.06</v>
      </c>
      <c r="Y142" s="655">
        <f t="shared" si="44"/>
        <v>8.6850000000000023</v>
      </c>
      <c r="Z142" s="1026">
        <f t="shared" si="45"/>
        <v>10.000000000000009</v>
      </c>
      <c r="AA142" s="671">
        <f t="shared" si="46"/>
        <v>8.6956521739130377</v>
      </c>
      <c r="AB142" s="671">
        <f t="shared" si="47"/>
        <v>9.5238095238095344</v>
      </c>
      <c r="AC142" s="671">
        <f t="shared" si="48"/>
        <v>10.526315789473673</v>
      </c>
      <c r="AD142" s="671">
        <f t="shared" si="49"/>
        <v>10.144927536231885</v>
      </c>
      <c r="AE142" s="671">
        <f t="shared" si="50"/>
        <v>9.5238095238095113</v>
      </c>
      <c r="AF142" s="671">
        <f t="shared" si="51"/>
        <v>10.526315789473696</v>
      </c>
      <c r="AG142" s="671">
        <f t="shared" si="52"/>
        <v>40.740740740740719</v>
      </c>
      <c r="AH142" s="671">
        <f t="shared" si="53"/>
        <v>26.5625</v>
      </c>
      <c r="AI142" s="671">
        <f t="shared" si="54"/>
        <v>14.285714285714279</v>
      </c>
      <c r="AJ142" s="671">
        <f t="shared" si="55"/>
        <v>21.739130434782616</v>
      </c>
      <c r="AK142" s="671">
        <f t="shared" si="56"/>
        <v>21.052631578947366</v>
      </c>
      <c r="AL142" s="671">
        <f t="shared" si="57"/>
        <v>11.764705882352944</v>
      </c>
      <c r="AM142" s="671">
        <f t="shared" si="58"/>
        <v>13.333333333333353</v>
      </c>
      <c r="AN142" s="671">
        <f t="shared" si="59"/>
        <v>25</v>
      </c>
      <c r="AO142" s="671">
        <f t="shared" si="60"/>
        <v>19.999999999999996</v>
      </c>
      <c r="AP142" s="671">
        <f t="shared" si="61"/>
        <v>25</v>
      </c>
      <c r="AQ142" s="671">
        <f t="shared" si="62"/>
        <v>14.285714285714279</v>
      </c>
      <c r="AR142" s="671">
        <f t="shared" si="63"/>
        <v>16.666666666666675</v>
      </c>
      <c r="AS142" s="672">
        <f t="shared" si="64"/>
        <v>16.809050923419136</v>
      </c>
      <c r="AT142" s="673">
        <f t="shared" si="65"/>
        <v>8.3216964601037429</v>
      </c>
    </row>
    <row r="143" spans="1:46" ht="11.25" customHeight="1" x14ac:dyDescent="0.2">
      <c r="A143" s="519" t="s">
        <v>498</v>
      </c>
      <c r="B143" s="507" t="s">
        <v>499</v>
      </c>
      <c r="C143" s="497">
        <v>3.28</v>
      </c>
      <c r="D143" s="518">
        <v>3.1</v>
      </c>
      <c r="E143" s="512">
        <v>3.08</v>
      </c>
      <c r="F143" s="513">
        <v>2.94</v>
      </c>
      <c r="G143" s="513">
        <v>2.6</v>
      </c>
      <c r="H143" s="513">
        <v>2.34</v>
      </c>
      <c r="I143" s="514" t="s">
        <v>90</v>
      </c>
      <c r="J143" s="513">
        <v>1.96</v>
      </c>
      <c r="K143" s="509">
        <v>1.8</v>
      </c>
      <c r="L143" s="514"/>
      <c r="M143" s="510">
        <v>1.72</v>
      </c>
      <c r="N143" s="517">
        <v>1.68</v>
      </c>
      <c r="O143" s="516">
        <v>1.56</v>
      </c>
      <c r="P143" s="516">
        <v>1.32</v>
      </c>
      <c r="Q143" s="516">
        <v>1.1000000000000001</v>
      </c>
      <c r="R143" s="516">
        <v>0.91</v>
      </c>
      <c r="S143" s="516">
        <v>0.78</v>
      </c>
      <c r="T143" s="516">
        <v>0.71</v>
      </c>
      <c r="U143" s="517">
        <v>0.7</v>
      </c>
      <c r="V143" s="516">
        <v>0.69</v>
      </c>
      <c r="W143" s="516">
        <v>0.66500000000000004</v>
      </c>
      <c r="X143" s="516">
        <v>0.625</v>
      </c>
      <c r="Y143" s="655">
        <f t="shared" si="44"/>
        <v>33.56</v>
      </c>
      <c r="Z143" s="1026">
        <f t="shared" si="45"/>
        <v>5.8064516129032073</v>
      </c>
      <c r="AA143" s="671">
        <f t="shared" si="46"/>
        <v>0.64935064935065512</v>
      </c>
      <c r="AB143" s="671">
        <f t="shared" si="47"/>
        <v>4.7619047619047672</v>
      </c>
      <c r="AC143" s="671">
        <f t="shared" si="48"/>
        <v>13.076923076923075</v>
      </c>
      <c r="AD143" s="671">
        <f t="shared" si="49"/>
        <v>11.111111111111116</v>
      </c>
      <c r="AE143" s="671">
        <f t="shared" si="50"/>
        <v>19.387755102040806</v>
      </c>
      <c r="AF143" s="671">
        <f t="shared" si="51"/>
        <v>8.8888888888888786</v>
      </c>
      <c r="AG143" s="671">
        <f t="shared" si="52"/>
        <v>4.6511627906976827</v>
      </c>
      <c r="AH143" s="671">
        <f t="shared" si="53"/>
        <v>2.3809523809523725</v>
      </c>
      <c r="AI143" s="671">
        <f t="shared" si="54"/>
        <v>7.6923076923076872</v>
      </c>
      <c r="AJ143" s="671">
        <f t="shared" si="55"/>
        <v>18.181818181818187</v>
      </c>
      <c r="AK143" s="671">
        <f t="shared" si="56"/>
        <v>19.999999999999996</v>
      </c>
      <c r="AL143" s="671">
        <f t="shared" si="57"/>
        <v>20.879120879120894</v>
      </c>
      <c r="AM143" s="671">
        <f t="shared" si="58"/>
        <v>16.666666666666675</v>
      </c>
      <c r="AN143" s="671">
        <f t="shared" si="59"/>
        <v>9.8591549295774747</v>
      </c>
      <c r="AO143" s="671">
        <f t="shared" si="60"/>
        <v>1.4285714285714235</v>
      </c>
      <c r="AP143" s="671">
        <f t="shared" si="61"/>
        <v>1.449275362318847</v>
      </c>
      <c r="AQ143" s="671">
        <f t="shared" si="62"/>
        <v>3.7593984962405846</v>
      </c>
      <c r="AR143" s="671">
        <f t="shared" si="63"/>
        <v>6.4000000000000057</v>
      </c>
      <c r="AS143" s="672">
        <f t="shared" si="64"/>
        <v>9.317411263757597</v>
      </c>
      <c r="AT143" s="673">
        <f t="shared" si="65"/>
        <v>6.8471751204299833</v>
      </c>
    </row>
    <row r="144" spans="1:46" ht="11.25" customHeight="1" x14ac:dyDescent="0.2">
      <c r="A144" s="500" t="s">
        <v>486</v>
      </c>
      <c r="B144" s="652" t="s">
        <v>487</v>
      </c>
      <c r="C144" s="497">
        <v>1.96</v>
      </c>
      <c r="D144" s="655">
        <v>1.8599999999999999</v>
      </c>
      <c r="E144" s="498">
        <v>1.84</v>
      </c>
      <c r="F144" s="498">
        <v>1.8</v>
      </c>
      <c r="G144" s="502">
        <v>1.68</v>
      </c>
      <c r="H144" s="498">
        <v>1.59</v>
      </c>
      <c r="I144" s="499"/>
      <c r="J144" s="498">
        <v>1.5</v>
      </c>
      <c r="K144" s="496">
        <v>1.42</v>
      </c>
      <c r="L144" s="499"/>
      <c r="M144" s="503">
        <v>1.4</v>
      </c>
      <c r="N144" s="658">
        <v>1.34</v>
      </c>
      <c r="O144" s="658">
        <v>1.28</v>
      </c>
      <c r="P144" s="658">
        <v>1.18</v>
      </c>
      <c r="Q144" s="658">
        <v>1.06</v>
      </c>
      <c r="R144" s="658">
        <v>1.01</v>
      </c>
      <c r="S144" s="658">
        <v>0.94</v>
      </c>
      <c r="T144" s="654">
        <v>0.88</v>
      </c>
      <c r="U144" s="658">
        <v>0.84</v>
      </c>
      <c r="V144" s="658">
        <v>0.76666999999999996</v>
      </c>
      <c r="W144" s="658">
        <v>0.61333000000000004</v>
      </c>
      <c r="X144" s="658">
        <v>0.46666999999999997</v>
      </c>
      <c r="Y144" s="655">
        <f t="shared" si="44"/>
        <v>25.426670000000005</v>
      </c>
      <c r="Z144" s="1026">
        <f t="shared" si="45"/>
        <v>5.3763440860215006</v>
      </c>
      <c r="AA144" s="671">
        <f t="shared" si="46"/>
        <v>1.0869565217391131</v>
      </c>
      <c r="AB144" s="671">
        <f t="shared" si="47"/>
        <v>2.2222222222222143</v>
      </c>
      <c r="AC144" s="671">
        <f t="shared" si="48"/>
        <v>7.1428571428571397</v>
      </c>
      <c r="AD144" s="671">
        <f t="shared" si="49"/>
        <v>5.6603773584905648</v>
      </c>
      <c r="AE144" s="671">
        <f t="shared" si="50"/>
        <v>6.0000000000000053</v>
      </c>
      <c r="AF144" s="671">
        <f t="shared" si="51"/>
        <v>5.6338028169014231</v>
      </c>
      <c r="AG144" s="671">
        <f t="shared" si="52"/>
        <v>1.4285714285714235</v>
      </c>
      <c r="AH144" s="671">
        <f t="shared" si="53"/>
        <v>4.4776119402984982</v>
      </c>
      <c r="AI144" s="671">
        <f t="shared" si="54"/>
        <v>4.6875</v>
      </c>
      <c r="AJ144" s="671">
        <f t="shared" si="55"/>
        <v>8.4745762711864394</v>
      </c>
      <c r="AK144" s="671">
        <f t="shared" si="56"/>
        <v>11.32075471698113</v>
      </c>
      <c r="AL144" s="671">
        <f t="shared" si="57"/>
        <v>4.9504950495049549</v>
      </c>
      <c r="AM144" s="671">
        <f t="shared" si="58"/>
        <v>7.4468085106383031</v>
      </c>
      <c r="AN144" s="671">
        <f t="shared" si="59"/>
        <v>6.8181818181818121</v>
      </c>
      <c r="AO144" s="671">
        <f t="shared" si="60"/>
        <v>4.7619047619047672</v>
      </c>
      <c r="AP144" s="671">
        <f t="shared" si="61"/>
        <v>9.5647410228651086</v>
      </c>
      <c r="AQ144" s="671">
        <f t="shared" si="62"/>
        <v>25.001222832732761</v>
      </c>
      <c r="AR144" s="671">
        <f t="shared" si="63"/>
        <v>31.426918379154458</v>
      </c>
      <c r="AS144" s="672">
        <f t="shared" si="64"/>
        <v>8.0779919410658749</v>
      </c>
      <c r="AT144" s="673">
        <f t="shared" si="65"/>
        <v>7.6134473016752526</v>
      </c>
    </row>
    <row r="145" spans="1:46" ht="11.25" customHeight="1" x14ac:dyDescent="0.2">
      <c r="A145" s="501" t="s">
        <v>1042</v>
      </c>
      <c r="B145" s="652" t="s">
        <v>1043</v>
      </c>
      <c r="C145" s="497">
        <v>1.03</v>
      </c>
      <c r="D145" s="655">
        <v>0.87</v>
      </c>
      <c r="E145" s="498">
        <v>0.75</v>
      </c>
      <c r="F145" s="498">
        <v>0.56000000000000005</v>
      </c>
      <c r="G145" s="498">
        <v>0.28999999999999998</v>
      </c>
      <c r="H145" s="498">
        <v>0.08</v>
      </c>
      <c r="I145" s="499"/>
      <c r="J145" s="502">
        <v>0.04</v>
      </c>
      <c r="K145" s="502">
        <v>0.04</v>
      </c>
      <c r="L145" s="499"/>
      <c r="M145" s="503">
        <v>0.04</v>
      </c>
      <c r="N145" s="654">
        <v>0.20499999999999999</v>
      </c>
      <c r="O145" s="658">
        <v>0.42</v>
      </c>
      <c r="P145" s="658">
        <v>0.40500000000000003</v>
      </c>
      <c r="Q145" s="654">
        <v>0.36</v>
      </c>
      <c r="R145" s="658">
        <v>0.36</v>
      </c>
      <c r="S145" s="658">
        <v>0.3</v>
      </c>
      <c r="T145" s="658">
        <v>0.28000000000000003</v>
      </c>
      <c r="U145" s="658">
        <v>0.27750000000000002</v>
      </c>
      <c r="V145" s="658">
        <v>0.25</v>
      </c>
      <c r="W145" s="658">
        <v>0.22</v>
      </c>
      <c r="X145" s="658">
        <v>0.20125000000000001</v>
      </c>
      <c r="Y145" s="655">
        <f t="shared" si="44"/>
        <v>6.9787500000000007</v>
      </c>
      <c r="Z145" s="1026">
        <f t="shared" si="45"/>
        <v>18.390804597701148</v>
      </c>
      <c r="AA145" s="671">
        <f t="shared" si="46"/>
        <v>15.999999999999993</v>
      </c>
      <c r="AB145" s="671">
        <f t="shared" si="47"/>
        <v>33.928571428571416</v>
      </c>
      <c r="AC145" s="671">
        <f t="shared" si="48"/>
        <v>93.103448275862092</v>
      </c>
      <c r="AD145" s="671">
        <f t="shared" si="49"/>
        <v>262.49999999999994</v>
      </c>
      <c r="AE145" s="671">
        <f t="shared" si="50"/>
        <v>100</v>
      </c>
      <c r="AF145" s="671">
        <f t="shared" si="51"/>
        <v>0</v>
      </c>
      <c r="AG145" s="671">
        <f t="shared" si="52"/>
        <v>0</v>
      </c>
      <c r="AH145" s="671">
        <f t="shared" si="53"/>
        <v>-80.487804878048792</v>
      </c>
      <c r="AI145" s="671">
        <f t="shared" si="54"/>
        <v>-51.19047619047619</v>
      </c>
      <c r="AJ145" s="671">
        <f t="shared" si="55"/>
        <v>3.7037037037036979</v>
      </c>
      <c r="AK145" s="671">
        <f t="shared" si="56"/>
        <v>12.500000000000021</v>
      </c>
      <c r="AL145" s="671">
        <f t="shared" si="57"/>
        <v>0</v>
      </c>
      <c r="AM145" s="671">
        <f t="shared" si="58"/>
        <v>19.999999999999996</v>
      </c>
      <c r="AN145" s="671">
        <f t="shared" si="59"/>
        <v>7.1428571428571397</v>
      </c>
      <c r="AO145" s="671">
        <f t="shared" si="60"/>
        <v>0.9009009009008917</v>
      </c>
      <c r="AP145" s="671">
        <f t="shared" si="61"/>
        <v>11.000000000000011</v>
      </c>
      <c r="AQ145" s="671">
        <f t="shared" si="62"/>
        <v>13.636363636363647</v>
      </c>
      <c r="AR145" s="671">
        <f t="shared" si="63"/>
        <v>9.316770186335388</v>
      </c>
      <c r="AS145" s="672">
        <f t="shared" si="64"/>
        <v>24.760270463356331</v>
      </c>
      <c r="AT145" s="673">
        <f t="shared" si="65"/>
        <v>69.835452043111104</v>
      </c>
    </row>
    <row r="146" spans="1:46" ht="11.25" customHeight="1" x14ac:dyDescent="0.2">
      <c r="A146" s="501" t="s">
        <v>507</v>
      </c>
      <c r="B146" s="652" t="s">
        <v>508</v>
      </c>
      <c r="C146" s="497">
        <v>2.88</v>
      </c>
      <c r="D146" s="655">
        <v>2.8</v>
      </c>
      <c r="E146" s="498">
        <v>2.72</v>
      </c>
      <c r="F146" s="498">
        <v>2.64</v>
      </c>
      <c r="G146" s="498">
        <v>2.56</v>
      </c>
      <c r="H146" s="498">
        <v>2</v>
      </c>
      <c r="I146" s="499"/>
      <c r="J146" s="498">
        <v>1.92</v>
      </c>
      <c r="K146" s="496">
        <v>1.36</v>
      </c>
      <c r="L146" s="499"/>
      <c r="M146" s="657">
        <v>1.28</v>
      </c>
      <c r="N146" s="658">
        <v>1.1499999999999999</v>
      </c>
      <c r="O146" s="658">
        <v>1.0900000000000001</v>
      </c>
      <c r="P146" s="658">
        <v>1.04</v>
      </c>
      <c r="Q146" s="658">
        <v>0.96</v>
      </c>
      <c r="R146" s="658">
        <v>0.88</v>
      </c>
      <c r="S146" s="658">
        <v>0.8</v>
      </c>
      <c r="T146" s="658">
        <v>0.74</v>
      </c>
      <c r="U146" s="658">
        <v>0.68</v>
      </c>
      <c r="V146" s="658">
        <v>0.56000000000000005</v>
      </c>
      <c r="W146" s="658">
        <v>0.48</v>
      </c>
      <c r="X146" s="658">
        <v>0.4</v>
      </c>
      <c r="Y146" s="655">
        <f t="shared" si="44"/>
        <v>28.939999999999998</v>
      </c>
      <c r="Z146" s="1026">
        <f t="shared" si="45"/>
        <v>2.8571428571428692</v>
      </c>
      <c r="AA146" s="671">
        <f t="shared" si="46"/>
        <v>2.9411764705882248</v>
      </c>
      <c r="AB146" s="671">
        <f t="shared" si="47"/>
        <v>3.0303030303030276</v>
      </c>
      <c r="AC146" s="671">
        <f t="shared" si="48"/>
        <v>3.125</v>
      </c>
      <c r="AD146" s="671">
        <f t="shared" si="49"/>
        <v>28.000000000000004</v>
      </c>
      <c r="AE146" s="671">
        <f t="shared" si="50"/>
        <v>4.1666666666666741</v>
      </c>
      <c r="AF146" s="671">
        <f t="shared" si="51"/>
        <v>41.176470588235283</v>
      </c>
      <c r="AG146" s="671">
        <f t="shared" si="52"/>
        <v>6.25</v>
      </c>
      <c r="AH146" s="671">
        <f t="shared" si="53"/>
        <v>11.304347826086957</v>
      </c>
      <c r="AI146" s="671">
        <f t="shared" si="54"/>
        <v>5.504587155963292</v>
      </c>
      <c r="AJ146" s="671">
        <f t="shared" si="55"/>
        <v>4.8076923076923128</v>
      </c>
      <c r="AK146" s="671">
        <f t="shared" si="56"/>
        <v>8.3333333333333481</v>
      </c>
      <c r="AL146" s="671">
        <f t="shared" si="57"/>
        <v>9.0909090909090828</v>
      </c>
      <c r="AM146" s="671">
        <f t="shared" si="58"/>
        <v>9.9999999999999858</v>
      </c>
      <c r="AN146" s="671">
        <f t="shared" si="59"/>
        <v>8.1081081081081141</v>
      </c>
      <c r="AO146" s="671">
        <f t="shared" si="60"/>
        <v>8.8235294117646959</v>
      </c>
      <c r="AP146" s="671">
        <f t="shared" si="61"/>
        <v>21.42857142857142</v>
      </c>
      <c r="AQ146" s="671">
        <f t="shared" si="62"/>
        <v>16.666666666666675</v>
      </c>
      <c r="AR146" s="671">
        <f t="shared" si="63"/>
        <v>19.999999999999996</v>
      </c>
      <c r="AS146" s="672">
        <f t="shared" si="64"/>
        <v>11.348131839054314</v>
      </c>
      <c r="AT146" s="673">
        <f t="shared" si="65"/>
        <v>10.106969365335825</v>
      </c>
    </row>
    <row r="147" spans="1:46" ht="11.25" customHeight="1" x14ac:dyDescent="0.2">
      <c r="A147" s="504" t="s">
        <v>1044</v>
      </c>
      <c r="B147" s="916" t="s">
        <v>1045</v>
      </c>
      <c r="C147" s="497">
        <v>1.1599999999999999</v>
      </c>
      <c r="D147" s="486">
        <v>1.04</v>
      </c>
      <c r="E147" s="487">
        <v>0.96</v>
      </c>
      <c r="F147" s="487">
        <v>0.88</v>
      </c>
      <c r="G147" s="487">
        <v>0.78</v>
      </c>
      <c r="H147" s="487">
        <v>0.66</v>
      </c>
      <c r="I147" s="488"/>
      <c r="J147" s="487">
        <v>0.54</v>
      </c>
      <c r="K147" s="485">
        <v>0.44</v>
      </c>
      <c r="L147" s="488"/>
      <c r="M147" s="491">
        <v>0.2</v>
      </c>
      <c r="N147" s="492">
        <v>0</v>
      </c>
      <c r="O147" s="492">
        <v>0</v>
      </c>
      <c r="P147" s="492">
        <v>0</v>
      </c>
      <c r="Q147" s="492">
        <v>0</v>
      </c>
      <c r="R147" s="492">
        <v>0</v>
      </c>
      <c r="S147" s="492">
        <v>0</v>
      </c>
      <c r="T147" s="492">
        <v>0</v>
      </c>
      <c r="U147" s="492">
        <v>0</v>
      </c>
      <c r="V147" s="492">
        <v>0</v>
      </c>
      <c r="W147" s="492">
        <v>0</v>
      </c>
      <c r="X147" s="492">
        <v>0</v>
      </c>
      <c r="Y147" s="655">
        <f t="shared" si="44"/>
        <v>6.660000000000001</v>
      </c>
      <c r="Z147" s="1026">
        <f t="shared" si="45"/>
        <v>11.538461538461519</v>
      </c>
      <c r="AA147" s="671">
        <f t="shared" si="46"/>
        <v>8.3333333333333481</v>
      </c>
      <c r="AB147" s="671">
        <f t="shared" si="47"/>
        <v>9.0909090909090828</v>
      </c>
      <c r="AC147" s="671">
        <f t="shared" si="48"/>
        <v>12.820512820512819</v>
      </c>
      <c r="AD147" s="671">
        <f t="shared" si="49"/>
        <v>18.181818181818187</v>
      </c>
      <c r="AE147" s="671">
        <f t="shared" si="50"/>
        <v>22.222222222222211</v>
      </c>
      <c r="AF147" s="671">
        <f t="shared" si="51"/>
        <v>22.72727272727273</v>
      </c>
      <c r="AG147" s="671">
        <f t="shared" si="52"/>
        <v>119.99999999999997</v>
      </c>
      <c r="AH147" s="671" t="str">
        <f t="shared" si="53"/>
        <v>n/a</v>
      </c>
      <c r="AI147" s="671" t="str">
        <f t="shared" si="54"/>
        <v>n/a</v>
      </c>
      <c r="AJ147" s="671" t="str">
        <f t="shared" si="55"/>
        <v>n/a</v>
      </c>
      <c r="AK147" s="671" t="str">
        <f t="shared" si="56"/>
        <v>n/a</v>
      </c>
      <c r="AL147" s="671" t="str">
        <f t="shared" si="57"/>
        <v>n/a</v>
      </c>
      <c r="AM147" s="671" t="str">
        <f t="shared" si="58"/>
        <v>n/a</v>
      </c>
      <c r="AN147" s="671" t="str">
        <f t="shared" si="59"/>
        <v>n/a</v>
      </c>
      <c r="AO147" s="671" t="str">
        <f t="shared" si="60"/>
        <v>n/a</v>
      </c>
      <c r="AP147" s="671" t="str">
        <f t="shared" si="61"/>
        <v>n/a</v>
      </c>
      <c r="AQ147" s="671" t="str">
        <f t="shared" si="62"/>
        <v>n/a</v>
      </c>
      <c r="AR147" s="671" t="str">
        <f t="shared" si="63"/>
        <v>n/a</v>
      </c>
      <c r="AS147" s="672">
        <f t="shared" si="64"/>
        <v>28.114316239316235</v>
      </c>
      <c r="AT147" s="673">
        <f t="shared" si="65"/>
        <v>37.544653592898477</v>
      </c>
    </row>
    <row r="148" spans="1:46" ht="11.25" customHeight="1" x14ac:dyDescent="0.2">
      <c r="A148" s="501" t="s">
        <v>529</v>
      </c>
      <c r="B148" s="652" t="s">
        <v>530</v>
      </c>
      <c r="C148" s="497">
        <v>4.9000000000000004</v>
      </c>
      <c r="D148" s="497">
        <v>4.6999999999999993</v>
      </c>
      <c r="E148" s="498">
        <v>4.5</v>
      </c>
      <c r="F148" s="498">
        <v>4.2</v>
      </c>
      <c r="G148" s="498">
        <v>3.5</v>
      </c>
      <c r="H148" s="498">
        <v>2.5</v>
      </c>
      <c r="I148" s="499"/>
      <c r="J148" s="498">
        <v>1.4</v>
      </c>
      <c r="K148" s="496">
        <v>0.91</v>
      </c>
      <c r="L148" s="499"/>
      <c r="M148" s="657">
        <v>0.82</v>
      </c>
      <c r="N148" s="654">
        <v>0.8</v>
      </c>
      <c r="O148" s="658">
        <v>0.74</v>
      </c>
      <c r="P148" s="658">
        <v>0.6</v>
      </c>
      <c r="Q148" s="658">
        <v>0.53</v>
      </c>
      <c r="R148" s="658">
        <v>0.49</v>
      </c>
      <c r="S148" s="658">
        <v>0.45</v>
      </c>
      <c r="T148" s="658">
        <v>0.11</v>
      </c>
      <c r="U148" s="654">
        <v>0.02</v>
      </c>
      <c r="V148" s="654">
        <v>0.02</v>
      </c>
      <c r="W148" s="654">
        <v>0.02</v>
      </c>
      <c r="X148" s="654">
        <v>0.02</v>
      </c>
      <c r="Y148" s="655">
        <f t="shared" si="44"/>
        <v>31.229999999999997</v>
      </c>
      <c r="Z148" s="1026">
        <f t="shared" si="45"/>
        <v>4.2553191489361986</v>
      </c>
      <c r="AA148" s="671">
        <f t="shared" si="46"/>
        <v>4.4444444444444287</v>
      </c>
      <c r="AB148" s="671">
        <f t="shared" si="47"/>
        <v>7.1428571428571397</v>
      </c>
      <c r="AC148" s="671">
        <f t="shared" si="48"/>
        <v>19.999999999999996</v>
      </c>
      <c r="AD148" s="671">
        <f t="shared" si="49"/>
        <v>39.999999999999993</v>
      </c>
      <c r="AE148" s="671">
        <f t="shared" si="50"/>
        <v>78.571428571428584</v>
      </c>
      <c r="AF148" s="671">
        <f t="shared" si="51"/>
        <v>53.846153846153832</v>
      </c>
      <c r="AG148" s="671">
        <f t="shared" si="52"/>
        <v>10.975609756097571</v>
      </c>
      <c r="AH148" s="671">
        <f t="shared" si="53"/>
        <v>2.4999999999999911</v>
      </c>
      <c r="AI148" s="671">
        <f t="shared" si="54"/>
        <v>8.1081081081081141</v>
      </c>
      <c r="AJ148" s="671">
        <f t="shared" si="55"/>
        <v>23.333333333333339</v>
      </c>
      <c r="AK148" s="671">
        <f t="shared" si="56"/>
        <v>13.207547169811317</v>
      </c>
      <c r="AL148" s="671">
        <f t="shared" si="57"/>
        <v>8.163265306122458</v>
      </c>
      <c r="AM148" s="671">
        <f t="shared" si="58"/>
        <v>8.8888888888888786</v>
      </c>
      <c r="AN148" s="671">
        <f t="shared" si="59"/>
        <v>309.09090909090907</v>
      </c>
      <c r="AO148" s="671">
        <f t="shared" si="60"/>
        <v>450</v>
      </c>
      <c r="AP148" s="671">
        <f t="shared" si="61"/>
        <v>0</v>
      </c>
      <c r="AQ148" s="671">
        <f t="shared" si="62"/>
        <v>0</v>
      </c>
      <c r="AR148" s="671">
        <f t="shared" si="63"/>
        <v>0</v>
      </c>
      <c r="AS148" s="672">
        <f t="shared" si="64"/>
        <v>54.869887621425839</v>
      </c>
      <c r="AT148" s="673">
        <f t="shared" si="65"/>
        <v>118.56844076672223</v>
      </c>
    </row>
    <row r="149" spans="1:46" ht="11.25" customHeight="1" x14ac:dyDescent="0.2">
      <c r="A149" s="500" t="s">
        <v>194</v>
      </c>
      <c r="B149" s="652" t="s">
        <v>195</v>
      </c>
      <c r="C149" s="497">
        <v>0.89523809523809517</v>
      </c>
      <c r="D149" s="497">
        <v>0.81632653061224481</v>
      </c>
      <c r="E149" s="498">
        <v>0.7774538386783284</v>
      </c>
      <c r="F149" s="498">
        <v>0.74043222731269365</v>
      </c>
      <c r="G149" s="498">
        <v>0.70517354982161295</v>
      </c>
      <c r="H149" s="498">
        <v>0.67160728885010423</v>
      </c>
      <c r="I149" s="499"/>
      <c r="J149" s="498">
        <v>0.63047586572972203</v>
      </c>
      <c r="K149" s="496">
        <v>0.60035651411944524</v>
      </c>
      <c r="L149" s="499"/>
      <c r="M149" s="657">
        <v>0.57720860793806417</v>
      </c>
      <c r="N149" s="658">
        <v>0.56123519899418728</v>
      </c>
      <c r="O149" s="658">
        <v>0.55690342707720364</v>
      </c>
      <c r="P149" s="658">
        <v>0.53037132408567911</v>
      </c>
      <c r="Q149" s="658">
        <v>0.49490494151537606</v>
      </c>
      <c r="R149" s="658">
        <v>0.4618751806483759</v>
      </c>
      <c r="S149" s="658">
        <v>0.42153555467146625</v>
      </c>
      <c r="T149" s="658">
        <v>0.34031483122802381</v>
      </c>
      <c r="U149" s="658">
        <v>0.27019427332185186</v>
      </c>
      <c r="V149" s="658">
        <v>0.25313792139872893</v>
      </c>
      <c r="W149" s="658">
        <v>0.2336449477723028</v>
      </c>
      <c r="X149" s="658">
        <v>0.21523491712512241</v>
      </c>
      <c r="Y149" s="655">
        <f t="shared" si="44"/>
        <v>10.753625036138631</v>
      </c>
      <c r="Z149" s="1026">
        <f t="shared" si="45"/>
        <v>9.6666666666666679</v>
      </c>
      <c r="AA149" s="671">
        <f t="shared" si="46"/>
        <v>5.0000000000000044</v>
      </c>
      <c r="AB149" s="671">
        <f t="shared" si="47"/>
        <v>5.0000000000000044</v>
      </c>
      <c r="AC149" s="671">
        <f t="shared" si="48"/>
        <v>5.0000000000000044</v>
      </c>
      <c r="AD149" s="671">
        <f t="shared" si="49"/>
        <v>4.9979000419991593</v>
      </c>
      <c r="AE149" s="671">
        <f t="shared" si="50"/>
        <v>6.5238695652173995</v>
      </c>
      <c r="AF149" s="671">
        <f t="shared" si="51"/>
        <v>5.0169109357384833</v>
      </c>
      <c r="AG149" s="671">
        <f t="shared" si="52"/>
        <v>4.0103189493433389</v>
      </c>
      <c r="AH149" s="671">
        <f t="shared" si="53"/>
        <v>2.8461167390255504</v>
      </c>
      <c r="AI149" s="671">
        <f t="shared" si="54"/>
        <v>0.77783179387458379</v>
      </c>
      <c r="AJ149" s="671">
        <f t="shared" si="55"/>
        <v>5.0025523226135737</v>
      </c>
      <c r="AK149" s="671">
        <f t="shared" si="56"/>
        <v>7.1663019693653851</v>
      </c>
      <c r="AL149" s="671">
        <f t="shared" si="57"/>
        <v>7.1512309495897375</v>
      </c>
      <c r="AM149" s="671">
        <f t="shared" si="58"/>
        <v>9.5696852922286126</v>
      </c>
      <c r="AN149" s="671">
        <f t="shared" si="59"/>
        <v>23.866348448687358</v>
      </c>
      <c r="AO149" s="671">
        <f t="shared" si="60"/>
        <v>25.951903807615228</v>
      </c>
      <c r="AP149" s="671">
        <f t="shared" si="61"/>
        <v>6.737967914438503</v>
      </c>
      <c r="AQ149" s="671">
        <f t="shared" si="62"/>
        <v>8.3429895712630042</v>
      </c>
      <c r="AR149" s="671">
        <f t="shared" si="63"/>
        <v>8.5534591194968979</v>
      </c>
      <c r="AS149" s="672">
        <f t="shared" si="64"/>
        <v>7.9569502151138662</v>
      </c>
      <c r="AT149" s="673">
        <f t="shared" si="65"/>
        <v>6.3829866971183007</v>
      </c>
    </row>
    <row r="150" spans="1:46" ht="11.25" customHeight="1" x14ac:dyDescent="0.2">
      <c r="A150" s="501" t="s">
        <v>1032</v>
      </c>
      <c r="B150" s="652" t="s">
        <v>1033</v>
      </c>
      <c r="C150" s="497">
        <v>1.3049999999999999</v>
      </c>
      <c r="D150" s="497">
        <v>1.2450000000000001</v>
      </c>
      <c r="E150" s="498">
        <v>1.1200000000000001</v>
      </c>
      <c r="F150" s="502">
        <v>0.88</v>
      </c>
      <c r="G150" s="498">
        <v>0.86</v>
      </c>
      <c r="H150" s="502">
        <v>0.8</v>
      </c>
      <c r="I150" s="499"/>
      <c r="J150" s="498">
        <v>0.78</v>
      </c>
      <c r="K150" s="656">
        <v>0.72</v>
      </c>
      <c r="L150" s="499"/>
      <c r="M150" s="503">
        <v>0.72</v>
      </c>
      <c r="N150" s="654">
        <v>0.72</v>
      </c>
      <c r="O150" s="654">
        <v>0.72</v>
      </c>
      <c r="P150" s="654">
        <v>0.72</v>
      </c>
      <c r="Q150" s="658">
        <v>0.66</v>
      </c>
      <c r="R150" s="654">
        <v>0.64</v>
      </c>
      <c r="S150" s="658">
        <v>0.61</v>
      </c>
      <c r="T150" s="658">
        <v>0.56000000000000005</v>
      </c>
      <c r="U150" s="654">
        <v>0.52</v>
      </c>
      <c r="V150" s="658">
        <v>0.5</v>
      </c>
      <c r="W150" s="654">
        <v>0.44</v>
      </c>
      <c r="X150" s="654">
        <v>0.44</v>
      </c>
      <c r="Y150" s="655">
        <f t="shared" si="44"/>
        <v>14.96</v>
      </c>
      <c r="Z150" s="1026">
        <f t="shared" si="45"/>
        <v>4.8192771084337283</v>
      </c>
      <c r="AA150" s="671">
        <f t="shared" si="46"/>
        <v>11.160714285714279</v>
      </c>
      <c r="AB150" s="671">
        <f t="shared" si="47"/>
        <v>27.272727272727295</v>
      </c>
      <c r="AC150" s="671">
        <f t="shared" si="48"/>
        <v>2.3255813953488413</v>
      </c>
      <c r="AD150" s="671">
        <f t="shared" si="49"/>
        <v>7.4999999999999956</v>
      </c>
      <c r="AE150" s="671">
        <f t="shared" si="50"/>
        <v>2.5641025641025772</v>
      </c>
      <c r="AF150" s="671">
        <f t="shared" si="51"/>
        <v>8.3333333333333481</v>
      </c>
      <c r="AG150" s="671">
        <f t="shared" si="52"/>
        <v>0</v>
      </c>
      <c r="AH150" s="671">
        <f t="shared" si="53"/>
        <v>0</v>
      </c>
      <c r="AI150" s="671">
        <f t="shared" si="54"/>
        <v>0</v>
      </c>
      <c r="AJ150" s="671">
        <f t="shared" si="55"/>
        <v>0</v>
      </c>
      <c r="AK150" s="671">
        <f t="shared" si="56"/>
        <v>9.0909090909090828</v>
      </c>
      <c r="AL150" s="671">
        <f t="shared" si="57"/>
        <v>3.125</v>
      </c>
      <c r="AM150" s="671">
        <f t="shared" si="58"/>
        <v>4.9180327868852514</v>
      </c>
      <c r="AN150" s="671">
        <f t="shared" si="59"/>
        <v>8.9285714285714199</v>
      </c>
      <c r="AO150" s="671">
        <f t="shared" si="60"/>
        <v>7.6923076923077094</v>
      </c>
      <c r="AP150" s="671">
        <f t="shared" si="61"/>
        <v>4.0000000000000036</v>
      </c>
      <c r="AQ150" s="671">
        <f t="shared" si="62"/>
        <v>13.636363636363647</v>
      </c>
      <c r="AR150" s="671">
        <f t="shared" si="63"/>
        <v>0</v>
      </c>
      <c r="AS150" s="672">
        <f t="shared" si="64"/>
        <v>6.0719431891945881</v>
      </c>
      <c r="AT150" s="673">
        <f t="shared" si="65"/>
        <v>6.6089305479528759</v>
      </c>
    </row>
    <row r="151" spans="1:46" ht="11.25" customHeight="1" x14ac:dyDescent="0.2">
      <c r="A151" s="500" t="s">
        <v>197</v>
      </c>
      <c r="B151" s="652" t="s">
        <v>198</v>
      </c>
      <c r="C151" s="497">
        <v>1.4</v>
      </c>
      <c r="D151" s="497">
        <v>1.3</v>
      </c>
      <c r="E151" s="498">
        <v>1.25</v>
      </c>
      <c r="F151" s="498">
        <v>1.22</v>
      </c>
      <c r="G151" s="498">
        <v>1.1399999999999999</v>
      </c>
      <c r="H151" s="498">
        <v>1.1000000000000001</v>
      </c>
      <c r="I151" s="499"/>
      <c r="J151" s="498">
        <v>1.06</v>
      </c>
      <c r="K151" s="496">
        <v>1</v>
      </c>
      <c r="L151" s="499"/>
      <c r="M151" s="657">
        <v>0.92</v>
      </c>
      <c r="N151" s="654">
        <v>0.88</v>
      </c>
      <c r="O151" s="658">
        <v>0.85</v>
      </c>
      <c r="P151" s="658">
        <v>0.81</v>
      </c>
      <c r="Q151" s="658">
        <v>0.77</v>
      </c>
      <c r="R151" s="658">
        <v>0.73</v>
      </c>
      <c r="S151" s="658">
        <v>0.66</v>
      </c>
      <c r="T151" s="658">
        <v>0.59499999999999997</v>
      </c>
      <c r="U151" s="658">
        <v>0.55000000000000004</v>
      </c>
      <c r="V151" s="654">
        <v>0.54</v>
      </c>
      <c r="W151" s="658">
        <v>0.51</v>
      </c>
      <c r="X151" s="658">
        <v>0.47</v>
      </c>
      <c r="Y151" s="655">
        <f t="shared" si="44"/>
        <v>17.755000000000003</v>
      </c>
      <c r="Z151" s="1026">
        <f t="shared" si="45"/>
        <v>7.6923076923076872</v>
      </c>
      <c r="AA151" s="671">
        <f t="shared" si="46"/>
        <v>4.0000000000000036</v>
      </c>
      <c r="AB151" s="671">
        <f t="shared" si="47"/>
        <v>2.4590163934426146</v>
      </c>
      <c r="AC151" s="671">
        <f t="shared" si="48"/>
        <v>7.0175438596491224</v>
      </c>
      <c r="AD151" s="671">
        <f t="shared" si="49"/>
        <v>3.6363636363636154</v>
      </c>
      <c r="AE151" s="671">
        <f t="shared" si="50"/>
        <v>3.7735849056603765</v>
      </c>
      <c r="AF151" s="671">
        <f t="shared" si="51"/>
        <v>6.0000000000000053</v>
      </c>
      <c r="AG151" s="671">
        <f t="shared" si="52"/>
        <v>8.6956521739130377</v>
      </c>
      <c r="AH151" s="671">
        <f t="shared" si="53"/>
        <v>4.5454545454545414</v>
      </c>
      <c r="AI151" s="671">
        <f t="shared" si="54"/>
        <v>3.529411764705892</v>
      </c>
      <c r="AJ151" s="671">
        <f t="shared" si="55"/>
        <v>4.9382716049382713</v>
      </c>
      <c r="AK151" s="671">
        <f t="shared" si="56"/>
        <v>5.1948051948051965</v>
      </c>
      <c r="AL151" s="671">
        <f t="shared" si="57"/>
        <v>5.4794520547945202</v>
      </c>
      <c r="AM151" s="671">
        <f t="shared" si="58"/>
        <v>10.606060606060597</v>
      </c>
      <c r="AN151" s="671">
        <f t="shared" si="59"/>
        <v>10.924369747899165</v>
      </c>
      <c r="AO151" s="671">
        <f t="shared" si="60"/>
        <v>8.1818181818181799</v>
      </c>
      <c r="AP151" s="671">
        <f t="shared" si="61"/>
        <v>1.8518518518518601</v>
      </c>
      <c r="AQ151" s="671">
        <f t="shared" si="62"/>
        <v>5.8823529411764719</v>
      </c>
      <c r="AR151" s="671">
        <f t="shared" si="63"/>
        <v>8.5106382978723527</v>
      </c>
      <c r="AS151" s="672">
        <f t="shared" si="64"/>
        <v>5.9431029185638691</v>
      </c>
      <c r="AT151" s="673">
        <f t="shared" si="65"/>
        <v>2.6055763353722012</v>
      </c>
    </row>
    <row r="152" spans="1:46" ht="11.25" customHeight="1" x14ac:dyDescent="0.2">
      <c r="A152" s="1156" t="s">
        <v>3818</v>
      </c>
      <c r="B152" s="1153" t="s">
        <v>3819</v>
      </c>
      <c r="C152" s="497">
        <v>0.32</v>
      </c>
      <c r="D152" s="909">
        <v>0.24</v>
      </c>
      <c r="E152" s="1159">
        <v>0.17</v>
      </c>
      <c r="F152" s="1159">
        <v>0.13</v>
      </c>
      <c r="G152" s="1159">
        <v>0.09</v>
      </c>
      <c r="H152" s="1159">
        <v>0</v>
      </c>
      <c r="I152" s="1159"/>
      <c r="J152" s="1159">
        <v>0</v>
      </c>
      <c r="K152" s="1110">
        <v>0.3</v>
      </c>
      <c r="L152" s="1159"/>
      <c r="M152" s="1110">
        <v>0.49</v>
      </c>
      <c r="N152" s="1184">
        <v>0.76</v>
      </c>
      <c r="O152" s="1184">
        <v>0.745</v>
      </c>
      <c r="P152" s="1184">
        <v>0.71</v>
      </c>
      <c r="Q152" s="1184">
        <v>0.66249999999999998</v>
      </c>
      <c r="R152" s="1184">
        <v>0.61850000000000005</v>
      </c>
      <c r="S152" s="1184">
        <v>0.58399999999999996</v>
      </c>
      <c r="T152" s="1184">
        <v>0.49759999999999999</v>
      </c>
      <c r="U152" s="1184">
        <v>0.40160000000000001</v>
      </c>
      <c r="V152" s="1184">
        <v>0.38080000000000003</v>
      </c>
      <c r="W152" s="1184">
        <v>0.3488</v>
      </c>
      <c r="X152" s="1184">
        <v>0.31519999999999998</v>
      </c>
      <c r="Y152" s="655">
        <f t="shared" si="44"/>
        <v>7.7639999999999993</v>
      </c>
      <c r="Z152" s="1026">
        <f t="shared" si="45"/>
        <v>33.33333333333335</v>
      </c>
      <c r="AA152" s="671">
        <f t="shared" si="46"/>
        <v>41.176470588235283</v>
      </c>
      <c r="AB152" s="671">
        <f t="shared" si="47"/>
        <v>30.76923076923077</v>
      </c>
      <c r="AC152" s="671">
        <f t="shared" si="48"/>
        <v>44.444444444444464</v>
      </c>
      <c r="AD152" s="671" t="str">
        <f t="shared" si="49"/>
        <v>n/a</v>
      </c>
      <c r="AE152" s="671" t="str">
        <f t="shared" si="50"/>
        <v>n/a</v>
      </c>
      <c r="AF152" s="671">
        <f t="shared" si="51"/>
        <v>-100</v>
      </c>
      <c r="AG152" s="671">
        <f t="shared" si="52"/>
        <v>-38.775510204081634</v>
      </c>
      <c r="AH152" s="671">
        <f t="shared" si="53"/>
        <v>-35.526315789473685</v>
      </c>
      <c r="AI152" s="671">
        <f t="shared" si="54"/>
        <v>2.0134228187919545</v>
      </c>
      <c r="AJ152" s="671">
        <f t="shared" si="55"/>
        <v>4.929577464788748</v>
      </c>
      <c r="AK152" s="671">
        <f t="shared" si="56"/>
        <v>7.1698113207547154</v>
      </c>
      <c r="AL152" s="671">
        <f t="shared" si="57"/>
        <v>7.1139854486661047</v>
      </c>
      <c r="AM152" s="671">
        <f t="shared" si="58"/>
        <v>5.9075342465753522</v>
      </c>
      <c r="AN152" s="671">
        <f t="shared" si="59"/>
        <v>17.363344051446951</v>
      </c>
      <c r="AO152" s="671">
        <f t="shared" si="60"/>
        <v>23.904382470119522</v>
      </c>
      <c r="AP152" s="671">
        <f t="shared" si="61"/>
        <v>5.4621848739495826</v>
      </c>
      <c r="AQ152" s="671">
        <f t="shared" si="62"/>
        <v>9.1743119266055153</v>
      </c>
      <c r="AR152" s="671">
        <f t="shared" si="63"/>
        <v>10.659898477157359</v>
      </c>
      <c r="AS152" s="672">
        <f t="shared" si="64"/>
        <v>4.0658886023849625</v>
      </c>
      <c r="AT152" s="673">
        <f t="shared" si="65"/>
        <v>34.891888710305516</v>
      </c>
    </row>
    <row r="153" spans="1:46" ht="11.25" customHeight="1" x14ac:dyDescent="0.2">
      <c r="A153" s="500" t="s">
        <v>500</v>
      </c>
      <c r="B153" s="652" t="s">
        <v>501</v>
      </c>
      <c r="C153" s="497">
        <v>1.51</v>
      </c>
      <c r="D153" s="518">
        <v>1.4699999999999998</v>
      </c>
      <c r="E153" s="498">
        <v>1.4350000000000001</v>
      </c>
      <c r="F153" s="498">
        <v>1.41</v>
      </c>
      <c r="G153" s="498">
        <v>1.375</v>
      </c>
      <c r="H153" s="498">
        <v>1.35</v>
      </c>
      <c r="I153" s="499"/>
      <c r="J153" s="498">
        <v>1.3</v>
      </c>
      <c r="K153" s="496">
        <v>1.24</v>
      </c>
      <c r="L153" s="499"/>
      <c r="M153" s="657">
        <v>1.18</v>
      </c>
      <c r="N153" s="658">
        <v>1.03</v>
      </c>
      <c r="O153" s="658">
        <v>0.9</v>
      </c>
      <c r="P153" s="658">
        <v>0.82</v>
      </c>
      <c r="Q153" s="658">
        <v>0.78</v>
      </c>
      <c r="R153" s="658">
        <v>0.74</v>
      </c>
      <c r="S153" s="658">
        <v>0.7</v>
      </c>
      <c r="T153" s="658">
        <v>0.66</v>
      </c>
      <c r="U153" s="658">
        <v>0.63</v>
      </c>
      <c r="V153" s="658">
        <v>0.59</v>
      </c>
      <c r="W153" s="658">
        <v>0.56000000000000005</v>
      </c>
      <c r="X153" s="658">
        <v>0.50600000000000001</v>
      </c>
      <c r="Y153" s="655">
        <f t="shared" si="44"/>
        <v>20.185999999999996</v>
      </c>
      <c r="Z153" s="1026">
        <f t="shared" si="45"/>
        <v>2.7210884353741749</v>
      </c>
      <c r="AA153" s="671">
        <f t="shared" si="46"/>
        <v>2.4390243902438824</v>
      </c>
      <c r="AB153" s="671">
        <f t="shared" si="47"/>
        <v>1.7730496453900901</v>
      </c>
      <c r="AC153" s="671">
        <f t="shared" si="48"/>
        <v>2.5454545454545396</v>
      </c>
      <c r="AD153" s="671">
        <f t="shared" si="49"/>
        <v>1.8518518518518379</v>
      </c>
      <c r="AE153" s="671">
        <f t="shared" si="50"/>
        <v>3.8461538461538547</v>
      </c>
      <c r="AF153" s="671">
        <f t="shared" si="51"/>
        <v>4.8387096774193505</v>
      </c>
      <c r="AG153" s="671">
        <f t="shared" si="52"/>
        <v>5.0847457627118731</v>
      </c>
      <c r="AH153" s="671">
        <f t="shared" si="53"/>
        <v>14.563106796116498</v>
      </c>
      <c r="AI153" s="671">
        <f t="shared" si="54"/>
        <v>14.444444444444438</v>
      </c>
      <c r="AJ153" s="671">
        <f t="shared" si="55"/>
        <v>9.7560975609756184</v>
      </c>
      <c r="AK153" s="671">
        <f t="shared" si="56"/>
        <v>5.12820512820511</v>
      </c>
      <c r="AL153" s="671">
        <f t="shared" si="57"/>
        <v>5.4054054054054168</v>
      </c>
      <c r="AM153" s="671">
        <f t="shared" si="58"/>
        <v>5.7142857142857162</v>
      </c>
      <c r="AN153" s="671">
        <f t="shared" si="59"/>
        <v>6.0606060606060552</v>
      </c>
      <c r="AO153" s="671">
        <f t="shared" si="60"/>
        <v>4.7619047619047672</v>
      </c>
      <c r="AP153" s="671">
        <f t="shared" si="61"/>
        <v>6.7796610169491567</v>
      </c>
      <c r="AQ153" s="671">
        <f t="shared" si="62"/>
        <v>5.3571428571428381</v>
      </c>
      <c r="AR153" s="671">
        <f t="shared" si="63"/>
        <v>10.671936758893285</v>
      </c>
      <c r="AS153" s="672">
        <f t="shared" si="64"/>
        <v>5.9864670873436063</v>
      </c>
      <c r="AT153" s="673">
        <f t="shared" si="65"/>
        <v>3.8121544453847718</v>
      </c>
    </row>
    <row r="154" spans="1:46" ht="11.25" customHeight="1" x14ac:dyDescent="0.2">
      <c r="A154" s="484" t="s">
        <v>4338</v>
      </c>
      <c r="B154" s="24" t="s">
        <v>3825</v>
      </c>
      <c r="C154" s="497">
        <v>4.2750000000000004</v>
      </c>
      <c r="D154" s="633">
        <v>3.9</v>
      </c>
      <c r="E154" s="41">
        <v>3.605</v>
      </c>
      <c r="F154" s="41">
        <v>3.3450000000000002</v>
      </c>
      <c r="G154" s="41">
        <v>1.87</v>
      </c>
      <c r="H154" s="502">
        <v>0</v>
      </c>
      <c r="I154" s="915"/>
      <c r="J154" s="502">
        <v>0</v>
      </c>
      <c r="K154" s="656">
        <v>0</v>
      </c>
      <c r="L154" s="915"/>
      <c r="M154" s="656">
        <v>0</v>
      </c>
      <c r="N154" s="535">
        <v>0</v>
      </c>
      <c r="O154" s="535">
        <v>0</v>
      </c>
      <c r="P154" s="535">
        <v>0</v>
      </c>
      <c r="Q154" s="535">
        <v>0</v>
      </c>
      <c r="R154" s="535">
        <v>0</v>
      </c>
      <c r="S154" s="535">
        <v>0</v>
      </c>
      <c r="T154" s="535">
        <v>0</v>
      </c>
      <c r="U154" s="535">
        <v>0</v>
      </c>
      <c r="V154" s="535">
        <v>0</v>
      </c>
      <c r="W154" s="535">
        <v>0</v>
      </c>
      <c r="X154" s="535">
        <v>0</v>
      </c>
      <c r="Y154" s="655">
        <f t="shared" si="44"/>
        <v>16.995000000000001</v>
      </c>
      <c r="Z154" s="1026">
        <f t="shared" si="45"/>
        <v>9.6153846153846256</v>
      </c>
      <c r="AA154" s="671">
        <f t="shared" si="46"/>
        <v>8.183079056865461</v>
      </c>
      <c r="AB154" s="671">
        <f t="shared" si="47"/>
        <v>7.7727952167413905</v>
      </c>
      <c r="AC154" s="671">
        <f t="shared" si="48"/>
        <v>78.877005347593581</v>
      </c>
      <c r="AD154" s="671" t="str">
        <f t="shared" si="49"/>
        <v>n/a</v>
      </c>
      <c r="AE154" s="671" t="str">
        <f t="shared" si="50"/>
        <v>n/a</v>
      </c>
      <c r="AF154" s="671" t="str">
        <f t="shared" si="51"/>
        <v>n/a</v>
      </c>
      <c r="AG154" s="671" t="str">
        <f t="shared" si="52"/>
        <v>n/a</v>
      </c>
      <c r="AH154" s="671" t="str">
        <f t="shared" si="53"/>
        <v>n/a</v>
      </c>
      <c r="AI154" s="671" t="str">
        <f t="shared" si="54"/>
        <v>n/a</v>
      </c>
      <c r="AJ154" s="671" t="str">
        <f t="shared" si="55"/>
        <v>n/a</v>
      </c>
      <c r="AK154" s="671" t="str">
        <f t="shared" si="56"/>
        <v>n/a</v>
      </c>
      <c r="AL154" s="671" t="str">
        <f t="shared" si="57"/>
        <v>n/a</v>
      </c>
      <c r="AM154" s="671" t="str">
        <f t="shared" si="58"/>
        <v>n/a</v>
      </c>
      <c r="AN154" s="671" t="str">
        <f t="shared" si="59"/>
        <v>n/a</v>
      </c>
      <c r="AO154" s="671" t="str">
        <f t="shared" si="60"/>
        <v>n/a</v>
      </c>
      <c r="AP154" s="671" t="str">
        <f t="shared" si="61"/>
        <v>n/a</v>
      </c>
      <c r="AQ154" s="671" t="str">
        <f t="shared" si="62"/>
        <v>n/a</v>
      </c>
      <c r="AR154" s="671" t="str">
        <f t="shared" si="63"/>
        <v>n/a</v>
      </c>
      <c r="AS154" s="672">
        <f t="shared" si="64"/>
        <v>26.112066059146265</v>
      </c>
      <c r="AT154" s="673">
        <f t="shared" si="65"/>
        <v>35.185492970491481</v>
      </c>
    </row>
    <row r="155" spans="1:46" ht="11.25" customHeight="1" x14ac:dyDescent="0.2">
      <c r="A155" s="484" t="s">
        <v>1087</v>
      </c>
      <c r="B155" s="652" t="s">
        <v>1088</v>
      </c>
      <c r="C155" s="497">
        <v>2.12</v>
      </c>
      <c r="D155" s="655">
        <v>1.7999999999999998</v>
      </c>
      <c r="E155" s="498">
        <v>1.51</v>
      </c>
      <c r="F155" s="498">
        <v>1.46</v>
      </c>
      <c r="G155" s="498">
        <v>1.17</v>
      </c>
      <c r="H155" s="498">
        <v>0.76</v>
      </c>
      <c r="I155" s="499"/>
      <c r="J155" s="498">
        <v>0.21</v>
      </c>
      <c r="K155" s="656">
        <v>0</v>
      </c>
      <c r="L155" s="499"/>
      <c r="M155" s="503">
        <v>0</v>
      </c>
      <c r="N155" s="654">
        <v>0</v>
      </c>
      <c r="O155" s="654">
        <v>0</v>
      </c>
      <c r="P155" s="654">
        <v>0</v>
      </c>
      <c r="Q155" s="654">
        <v>0</v>
      </c>
      <c r="R155" s="654">
        <v>0</v>
      </c>
      <c r="S155" s="654">
        <v>0</v>
      </c>
      <c r="T155" s="654">
        <v>0</v>
      </c>
      <c r="U155" s="654">
        <v>0</v>
      </c>
      <c r="V155" s="654">
        <v>0</v>
      </c>
      <c r="W155" s="654">
        <v>0</v>
      </c>
      <c r="X155" s="654">
        <v>0</v>
      </c>
      <c r="Y155" s="655">
        <f t="shared" si="44"/>
        <v>9.0299999999999994</v>
      </c>
      <c r="Z155" s="1026">
        <f t="shared" si="45"/>
        <v>17.777777777777803</v>
      </c>
      <c r="AA155" s="671">
        <f t="shared" si="46"/>
        <v>19.20529801324502</v>
      </c>
      <c r="AB155" s="671">
        <f t="shared" si="47"/>
        <v>3.424657534246589</v>
      </c>
      <c r="AC155" s="671">
        <f t="shared" si="48"/>
        <v>24.786324786324787</v>
      </c>
      <c r="AD155" s="671">
        <f t="shared" si="49"/>
        <v>53.947368421052609</v>
      </c>
      <c r="AE155" s="671">
        <f t="shared" si="50"/>
        <v>261.90476190476193</v>
      </c>
      <c r="AF155" s="671" t="str">
        <f t="shared" si="51"/>
        <v>n/a</v>
      </c>
      <c r="AG155" s="671" t="str">
        <f t="shared" si="52"/>
        <v>n/a</v>
      </c>
      <c r="AH155" s="671" t="str">
        <f t="shared" si="53"/>
        <v>n/a</v>
      </c>
      <c r="AI155" s="671" t="str">
        <f t="shared" si="54"/>
        <v>n/a</v>
      </c>
      <c r="AJ155" s="671" t="str">
        <f t="shared" si="55"/>
        <v>n/a</v>
      </c>
      <c r="AK155" s="671" t="str">
        <f t="shared" si="56"/>
        <v>n/a</v>
      </c>
      <c r="AL155" s="671" t="str">
        <f t="shared" si="57"/>
        <v>n/a</v>
      </c>
      <c r="AM155" s="671" t="str">
        <f t="shared" si="58"/>
        <v>n/a</v>
      </c>
      <c r="AN155" s="671" t="str">
        <f t="shared" si="59"/>
        <v>n/a</v>
      </c>
      <c r="AO155" s="671" t="str">
        <f t="shared" si="60"/>
        <v>n/a</v>
      </c>
      <c r="AP155" s="671" t="str">
        <f t="shared" si="61"/>
        <v>n/a</v>
      </c>
      <c r="AQ155" s="671" t="str">
        <f t="shared" si="62"/>
        <v>n/a</v>
      </c>
      <c r="AR155" s="671" t="str">
        <f t="shared" si="63"/>
        <v>n/a</v>
      </c>
      <c r="AS155" s="672">
        <f t="shared" si="64"/>
        <v>63.507698072901462</v>
      </c>
      <c r="AT155" s="673">
        <f t="shared" si="65"/>
        <v>98.60632800278853</v>
      </c>
    </row>
    <row r="156" spans="1:46" ht="11.25" customHeight="1" x14ac:dyDescent="0.2">
      <c r="A156" s="604" t="s">
        <v>4460</v>
      </c>
      <c r="B156" s="652" t="s">
        <v>3820</v>
      </c>
      <c r="C156" s="497">
        <v>0.6</v>
      </c>
      <c r="D156" s="655">
        <v>0.56999999999999995</v>
      </c>
      <c r="E156" s="498">
        <v>0.54500000000000004</v>
      </c>
      <c r="F156" s="498">
        <v>0.495</v>
      </c>
      <c r="G156" s="502">
        <v>0.12</v>
      </c>
      <c r="H156" s="566">
        <v>0</v>
      </c>
      <c r="I156" s="499"/>
      <c r="J156" s="566">
        <v>0</v>
      </c>
      <c r="K156" s="503">
        <v>0</v>
      </c>
      <c r="L156" s="499"/>
      <c r="M156" s="503">
        <v>0</v>
      </c>
      <c r="N156" s="654">
        <v>0</v>
      </c>
      <c r="O156" s="654">
        <v>0</v>
      </c>
      <c r="P156" s="654">
        <v>0</v>
      </c>
      <c r="Q156" s="654">
        <v>0</v>
      </c>
      <c r="R156" s="654">
        <v>0</v>
      </c>
      <c r="S156" s="654">
        <v>0</v>
      </c>
      <c r="T156" s="654">
        <v>0</v>
      </c>
      <c r="U156" s="654">
        <v>0</v>
      </c>
      <c r="V156" s="654">
        <v>0</v>
      </c>
      <c r="W156" s="654">
        <v>0</v>
      </c>
      <c r="X156" s="654">
        <v>0</v>
      </c>
      <c r="Y156" s="655">
        <f t="shared" si="44"/>
        <v>2.33</v>
      </c>
      <c r="Z156" s="1026">
        <f t="shared" si="45"/>
        <v>5.2631578947368363</v>
      </c>
      <c r="AA156" s="671">
        <f t="shared" si="46"/>
        <v>4.5871559633027248</v>
      </c>
      <c r="AB156" s="671">
        <f t="shared" si="47"/>
        <v>10.1010101010101</v>
      </c>
      <c r="AC156" s="671">
        <f t="shared" si="48"/>
        <v>312.5</v>
      </c>
      <c r="AD156" s="671" t="str">
        <f t="shared" si="49"/>
        <v>n/a</v>
      </c>
      <c r="AE156" s="671" t="str">
        <f t="shared" si="50"/>
        <v>n/a</v>
      </c>
      <c r="AF156" s="671" t="str">
        <f t="shared" si="51"/>
        <v>n/a</v>
      </c>
      <c r="AG156" s="671" t="str">
        <f t="shared" si="52"/>
        <v>n/a</v>
      </c>
      <c r="AH156" s="671" t="str">
        <f t="shared" si="53"/>
        <v>n/a</v>
      </c>
      <c r="AI156" s="671" t="str">
        <f t="shared" si="54"/>
        <v>n/a</v>
      </c>
      <c r="AJ156" s="671" t="str">
        <f t="shared" si="55"/>
        <v>n/a</v>
      </c>
      <c r="AK156" s="671" t="str">
        <f t="shared" si="56"/>
        <v>n/a</v>
      </c>
      <c r="AL156" s="671" t="str">
        <f t="shared" si="57"/>
        <v>n/a</v>
      </c>
      <c r="AM156" s="671" t="str">
        <f t="shared" si="58"/>
        <v>n/a</v>
      </c>
      <c r="AN156" s="671" t="str">
        <f t="shared" si="59"/>
        <v>n/a</v>
      </c>
      <c r="AO156" s="671" t="str">
        <f t="shared" si="60"/>
        <v>n/a</v>
      </c>
      <c r="AP156" s="671" t="str">
        <f t="shared" si="61"/>
        <v>n/a</v>
      </c>
      <c r="AQ156" s="671" t="str">
        <f t="shared" si="62"/>
        <v>n/a</v>
      </c>
      <c r="AR156" s="671" t="str">
        <f t="shared" si="63"/>
        <v>n/a</v>
      </c>
      <c r="AS156" s="672">
        <f t="shared" si="64"/>
        <v>83.112830989762415</v>
      </c>
      <c r="AT156" s="673">
        <f t="shared" si="65"/>
        <v>152.94449160331126</v>
      </c>
    </row>
    <row r="157" spans="1:46" ht="11.25" customHeight="1" x14ac:dyDescent="0.2">
      <c r="A157" s="519" t="s">
        <v>1048</v>
      </c>
      <c r="B157" s="507" t="s">
        <v>1049</v>
      </c>
      <c r="C157" s="497">
        <v>0.92500000000000004</v>
      </c>
      <c r="D157" s="497">
        <v>0.69</v>
      </c>
      <c r="E157" s="513">
        <v>0.48249999999999998</v>
      </c>
      <c r="F157" s="513">
        <v>0.31</v>
      </c>
      <c r="G157" s="513">
        <v>0.19500000000000001</v>
      </c>
      <c r="H157" s="513">
        <v>4.2500000000000003E-2</v>
      </c>
      <c r="I157" s="514"/>
      <c r="J157" s="512">
        <v>0</v>
      </c>
      <c r="K157" s="515">
        <v>0</v>
      </c>
      <c r="L157" s="514"/>
      <c r="M157" s="532">
        <v>0</v>
      </c>
      <c r="N157" s="517">
        <v>0</v>
      </c>
      <c r="O157" s="517">
        <v>0</v>
      </c>
      <c r="P157" s="517">
        <v>0</v>
      </c>
      <c r="Q157" s="517">
        <v>0</v>
      </c>
      <c r="R157" s="517">
        <v>0</v>
      </c>
      <c r="S157" s="517">
        <v>0</v>
      </c>
      <c r="T157" s="517">
        <v>0</v>
      </c>
      <c r="U157" s="517">
        <v>0</v>
      </c>
      <c r="V157" s="517">
        <v>0</v>
      </c>
      <c r="W157" s="517">
        <v>0</v>
      </c>
      <c r="X157" s="517">
        <v>0</v>
      </c>
      <c r="Y157" s="655">
        <f t="shared" si="44"/>
        <v>2.645</v>
      </c>
      <c r="Z157" s="1026">
        <f t="shared" si="45"/>
        <v>34.057971014492772</v>
      </c>
      <c r="AA157" s="671">
        <f t="shared" si="46"/>
        <v>43.005181347150256</v>
      </c>
      <c r="AB157" s="671">
        <f t="shared" si="47"/>
        <v>55.645161290322577</v>
      </c>
      <c r="AC157" s="671">
        <f t="shared" si="48"/>
        <v>58.974358974358964</v>
      </c>
      <c r="AD157" s="671">
        <f t="shared" si="49"/>
        <v>358.8235294117647</v>
      </c>
      <c r="AE157" s="671" t="str">
        <f t="shared" si="50"/>
        <v>n/a</v>
      </c>
      <c r="AF157" s="671" t="str">
        <f t="shared" si="51"/>
        <v>n/a</v>
      </c>
      <c r="AG157" s="671" t="str">
        <f t="shared" si="52"/>
        <v>n/a</v>
      </c>
      <c r="AH157" s="671" t="str">
        <f t="shared" si="53"/>
        <v>n/a</v>
      </c>
      <c r="AI157" s="671" t="str">
        <f t="shared" si="54"/>
        <v>n/a</v>
      </c>
      <c r="AJ157" s="671" t="str">
        <f t="shared" si="55"/>
        <v>n/a</v>
      </c>
      <c r="AK157" s="671" t="str">
        <f t="shared" si="56"/>
        <v>n/a</v>
      </c>
      <c r="AL157" s="671" t="str">
        <f t="shared" si="57"/>
        <v>n/a</v>
      </c>
      <c r="AM157" s="671" t="str">
        <f t="shared" si="58"/>
        <v>n/a</v>
      </c>
      <c r="AN157" s="671" t="str">
        <f t="shared" si="59"/>
        <v>n/a</v>
      </c>
      <c r="AO157" s="671" t="str">
        <f t="shared" si="60"/>
        <v>n/a</v>
      </c>
      <c r="AP157" s="671" t="str">
        <f t="shared" si="61"/>
        <v>n/a</v>
      </c>
      <c r="AQ157" s="671" t="str">
        <f t="shared" si="62"/>
        <v>n/a</v>
      </c>
      <c r="AR157" s="671" t="str">
        <f t="shared" si="63"/>
        <v>n/a</v>
      </c>
      <c r="AS157" s="672">
        <f t="shared" si="64"/>
        <v>110.10124040761784</v>
      </c>
      <c r="AT157" s="673">
        <f t="shared" si="65"/>
        <v>139.39750676287503</v>
      </c>
    </row>
    <row r="158" spans="1:46" ht="11.25" customHeight="1" x14ac:dyDescent="0.2">
      <c r="A158" s="500" t="s">
        <v>1052</v>
      </c>
      <c r="B158" s="652" t="s">
        <v>1053</v>
      </c>
      <c r="C158" s="497">
        <v>2.08</v>
      </c>
      <c r="D158" s="497">
        <v>1.7400000000000002</v>
      </c>
      <c r="E158" s="498">
        <v>1.38</v>
      </c>
      <c r="F158" s="498">
        <v>1.1499999999999999</v>
      </c>
      <c r="G158" s="498">
        <v>0.93</v>
      </c>
      <c r="H158" s="498">
        <v>0.52500000000000002</v>
      </c>
      <c r="I158" s="499"/>
      <c r="J158" s="498">
        <v>0.27</v>
      </c>
      <c r="K158" s="496">
        <v>0.24</v>
      </c>
      <c r="L158" s="499"/>
      <c r="M158" s="657">
        <v>0.18</v>
      </c>
      <c r="N158" s="654">
        <v>0.16</v>
      </c>
      <c r="O158" s="654">
        <v>0.16</v>
      </c>
      <c r="P158" s="654">
        <v>0.16</v>
      </c>
      <c r="Q158" s="658">
        <v>0.16</v>
      </c>
      <c r="R158" s="658">
        <v>0.08</v>
      </c>
      <c r="S158" s="654">
        <v>0</v>
      </c>
      <c r="T158" s="654">
        <v>0</v>
      </c>
      <c r="U158" s="654">
        <v>0</v>
      </c>
      <c r="V158" s="654">
        <v>0</v>
      </c>
      <c r="W158" s="654">
        <v>0</v>
      </c>
      <c r="X158" s="654">
        <v>0</v>
      </c>
      <c r="Y158" s="655">
        <f t="shared" si="44"/>
        <v>9.2149999999999999</v>
      </c>
      <c r="Z158" s="1026">
        <f t="shared" si="45"/>
        <v>19.540229885057457</v>
      </c>
      <c r="AA158" s="671">
        <f t="shared" si="46"/>
        <v>26.086956521739157</v>
      </c>
      <c r="AB158" s="671">
        <f t="shared" si="47"/>
        <v>19.999999999999996</v>
      </c>
      <c r="AC158" s="671">
        <f t="shared" si="48"/>
        <v>23.655913978494603</v>
      </c>
      <c r="AD158" s="671">
        <f t="shared" si="49"/>
        <v>77.142857142857139</v>
      </c>
      <c r="AE158" s="671">
        <f t="shared" si="50"/>
        <v>94.444444444444443</v>
      </c>
      <c r="AF158" s="671">
        <f t="shared" si="51"/>
        <v>12.500000000000021</v>
      </c>
      <c r="AG158" s="671">
        <f t="shared" si="52"/>
        <v>33.333333333333329</v>
      </c>
      <c r="AH158" s="671">
        <f t="shared" si="53"/>
        <v>12.5</v>
      </c>
      <c r="AI158" s="671">
        <f t="shared" si="54"/>
        <v>0</v>
      </c>
      <c r="AJ158" s="671">
        <f t="shared" si="55"/>
        <v>0</v>
      </c>
      <c r="AK158" s="671">
        <f t="shared" si="56"/>
        <v>0</v>
      </c>
      <c r="AL158" s="671">
        <f t="shared" si="57"/>
        <v>100</v>
      </c>
      <c r="AM158" s="671" t="str">
        <f t="shared" si="58"/>
        <v>n/a</v>
      </c>
      <c r="AN158" s="671" t="str">
        <f t="shared" si="59"/>
        <v>n/a</v>
      </c>
      <c r="AO158" s="671" t="str">
        <f t="shared" si="60"/>
        <v>n/a</v>
      </c>
      <c r="AP158" s="671" t="str">
        <f t="shared" si="61"/>
        <v>n/a</v>
      </c>
      <c r="AQ158" s="671" t="str">
        <f t="shared" si="62"/>
        <v>n/a</v>
      </c>
      <c r="AR158" s="671" t="str">
        <f t="shared" si="63"/>
        <v>n/a</v>
      </c>
      <c r="AS158" s="672">
        <f t="shared" si="64"/>
        <v>32.246441177378934</v>
      </c>
      <c r="AT158" s="673">
        <f t="shared" si="65"/>
        <v>35.117075813745267</v>
      </c>
    </row>
    <row r="159" spans="1:46" ht="11.25" customHeight="1" x14ac:dyDescent="0.2">
      <c r="A159" s="500" t="s">
        <v>1030</v>
      </c>
      <c r="B159" s="652" t="s">
        <v>1031</v>
      </c>
      <c r="C159" s="497">
        <v>1.38</v>
      </c>
      <c r="D159" s="497">
        <v>1.32</v>
      </c>
      <c r="E159" s="498">
        <v>1.28</v>
      </c>
      <c r="F159" s="502">
        <v>1.2</v>
      </c>
      <c r="G159" s="498">
        <v>1.18</v>
      </c>
      <c r="H159" s="502">
        <v>1.1599999999999999</v>
      </c>
      <c r="I159" s="499"/>
      <c r="J159" s="498">
        <v>1.05</v>
      </c>
      <c r="K159" s="656">
        <v>1</v>
      </c>
      <c r="L159" s="499"/>
      <c r="M159" s="503">
        <v>1</v>
      </c>
      <c r="N159" s="654">
        <v>1.1200000000000001</v>
      </c>
      <c r="O159" s="654">
        <v>1.24</v>
      </c>
      <c r="P159" s="658">
        <v>1.24</v>
      </c>
      <c r="Q159" s="658">
        <v>1.1200000000000001</v>
      </c>
      <c r="R159" s="658">
        <v>0.97</v>
      </c>
      <c r="S159" s="658">
        <v>0.86</v>
      </c>
      <c r="T159" s="658">
        <v>0.68</v>
      </c>
      <c r="U159" s="658">
        <v>0.61</v>
      </c>
      <c r="V159" s="658">
        <v>0.56999999999999995</v>
      </c>
      <c r="W159" s="658">
        <v>0.52</v>
      </c>
      <c r="X159" s="658">
        <v>0.47</v>
      </c>
      <c r="Y159" s="655">
        <f t="shared" si="44"/>
        <v>19.97</v>
      </c>
      <c r="Z159" s="1026">
        <f t="shared" si="45"/>
        <v>4.5454545454545414</v>
      </c>
      <c r="AA159" s="671">
        <f t="shared" si="46"/>
        <v>3.125</v>
      </c>
      <c r="AB159" s="671">
        <f t="shared" si="47"/>
        <v>6.6666666666666652</v>
      </c>
      <c r="AC159" s="671">
        <f t="shared" si="48"/>
        <v>1.6949152542372836</v>
      </c>
      <c r="AD159" s="671">
        <f t="shared" si="49"/>
        <v>1.7241379310344751</v>
      </c>
      <c r="AE159" s="671">
        <f t="shared" si="50"/>
        <v>10.47619047619046</v>
      </c>
      <c r="AF159" s="671">
        <f t="shared" si="51"/>
        <v>5.0000000000000044</v>
      </c>
      <c r="AG159" s="671">
        <f t="shared" si="52"/>
        <v>0</v>
      </c>
      <c r="AH159" s="671">
        <f t="shared" si="53"/>
        <v>-10.714285714285721</v>
      </c>
      <c r="AI159" s="671">
        <f t="shared" si="54"/>
        <v>-9.6774193548387011</v>
      </c>
      <c r="AJ159" s="671">
        <f t="shared" si="55"/>
        <v>0</v>
      </c>
      <c r="AK159" s="671">
        <f t="shared" si="56"/>
        <v>10.714285714285698</v>
      </c>
      <c r="AL159" s="671">
        <f t="shared" si="57"/>
        <v>15.463917525773208</v>
      </c>
      <c r="AM159" s="671">
        <f t="shared" si="58"/>
        <v>12.790697674418606</v>
      </c>
      <c r="AN159" s="671">
        <f t="shared" si="59"/>
        <v>26.470588235294112</v>
      </c>
      <c r="AO159" s="671">
        <f t="shared" si="60"/>
        <v>11.475409836065587</v>
      </c>
      <c r="AP159" s="671">
        <f t="shared" si="61"/>
        <v>7.0175438596491224</v>
      </c>
      <c r="AQ159" s="671">
        <f t="shared" si="62"/>
        <v>9.6153846153846025</v>
      </c>
      <c r="AR159" s="671">
        <f t="shared" si="63"/>
        <v>10.638297872340431</v>
      </c>
      <c r="AS159" s="672">
        <f t="shared" si="64"/>
        <v>6.1593044809300199</v>
      </c>
      <c r="AT159" s="673">
        <f t="shared" si="65"/>
        <v>8.524130949899833</v>
      </c>
    </row>
    <row r="160" spans="1:46" ht="11.25" customHeight="1" x14ac:dyDescent="0.2">
      <c r="A160" s="501" t="s">
        <v>3823</v>
      </c>
      <c r="B160" s="652" t="s">
        <v>3824</v>
      </c>
      <c r="C160" s="497">
        <v>0.98</v>
      </c>
      <c r="D160" s="497">
        <v>0.64</v>
      </c>
      <c r="E160" s="498">
        <v>0.46</v>
      </c>
      <c r="F160" s="542">
        <v>0.4</v>
      </c>
      <c r="G160" s="498">
        <v>0.1</v>
      </c>
      <c r="H160" s="542">
        <v>0</v>
      </c>
      <c r="I160" s="499"/>
      <c r="J160" s="502">
        <v>0</v>
      </c>
      <c r="K160" s="656">
        <v>0</v>
      </c>
      <c r="L160" s="499"/>
      <c r="M160" s="503">
        <v>0</v>
      </c>
      <c r="N160" s="654">
        <v>0</v>
      </c>
      <c r="O160" s="654">
        <v>0</v>
      </c>
      <c r="P160" s="654">
        <v>0</v>
      </c>
      <c r="Q160" s="654">
        <v>0</v>
      </c>
      <c r="R160" s="654">
        <v>0</v>
      </c>
      <c r="S160" s="654">
        <v>0</v>
      </c>
      <c r="T160" s="654">
        <v>0</v>
      </c>
      <c r="U160" s="654">
        <v>0</v>
      </c>
      <c r="V160" s="654">
        <v>0</v>
      </c>
      <c r="W160" s="654">
        <v>0</v>
      </c>
      <c r="X160" s="654">
        <v>0</v>
      </c>
      <c r="Y160" s="655">
        <f t="shared" si="44"/>
        <v>2.58</v>
      </c>
      <c r="Z160" s="1026">
        <f t="shared" si="45"/>
        <v>53.125</v>
      </c>
      <c r="AA160" s="671">
        <f t="shared" si="46"/>
        <v>39.130434782608688</v>
      </c>
      <c r="AB160" s="671">
        <f t="shared" si="47"/>
        <v>14.999999999999991</v>
      </c>
      <c r="AC160" s="671">
        <f t="shared" si="48"/>
        <v>300</v>
      </c>
      <c r="AD160" s="671" t="str">
        <f t="shared" si="49"/>
        <v>n/a</v>
      </c>
      <c r="AE160" s="671" t="str">
        <f t="shared" si="50"/>
        <v>n/a</v>
      </c>
      <c r="AF160" s="671" t="str">
        <f t="shared" si="51"/>
        <v>n/a</v>
      </c>
      <c r="AG160" s="671" t="str">
        <f t="shared" si="52"/>
        <v>n/a</v>
      </c>
      <c r="AH160" s="671" t="str">
        <f t="shared" si="53"/>
        <v>n/a</v>
      </c>
      <c r="AI160" s="671" t="str">
        <f t="shared" si="54"/>
        <v>n/a</v>
      </c>
      <c r="AJ160" s="671" t="str">
        <f t="shared" si="55"/>
        <v>n/a</v>
      </c>
      <c r="AK160" s="671" t="str">
        <f t="shared" si="56"/>
        <v>n/a</v>
      </c>
      <c r="AL160" s="671" t="str">
        <f t="shared" si="57"/>
        <v>n/a</v>
      </c>
      <c r="AM160" s="671" t="str">
        <f t="shared" si="58"/>
        <v>n/a</v>
      </c>
      <c r="AN160" s="671" t="str">
        <f t="shared" si="59"/>
        <v>n/a</v>
      </c>
      <c r="AO160" s="671" t="str">
        <f t="shared" si="60"/>
        <v>n/a</v>
      </c>
      <c r="AP160" s="671" t="str">
        <f t="shared" si="61"/>
        <v>n/a</v>
      </c>
      <c r="AQ160" s="671" t="str">
        <f t="shared" si="62"/>
        <v>n/a</v>
      </c>
      <c r="AR160" s="671" t="str">
        <f t="shared" si="63"/>
        <v>n/a</v>
      </c>
      <c r="AS160" s="672">
        <f t="shared" si="64"/>
        <v>101.81385869565217</v>
      </c>
      <c r="AT160" s="673">
        <f t="shared" si="65"/>
        <v>133.05914632383485</v>
      </c>
    </row>
    <row r="161" spans="1:46" ht="11.25" customHeight="1" x14ac:dyDescent="0.2">
      <c r="A161" s="504" t="s">
        <v>533</v>
      </c>
      <c r="B161" s="916" t="s">
        <v>534</v>
      </c>
      <c r="C161" s="497">
        <v>2.58</v>
      </c>
      <c r="D161" s="497">
        <v>2.25</v>
      </c>
      <c r="E161" s="487">
        <v>2.15</v>
      </c>
      <c r="F161" s="487">
        <v>2.1</v>
      </c>
      <c r="G161" s="487">
        <v>2.0299999999999998</v>
      </c>
      <c r="H161" s="487">
        <v>1.98</v>
      </c>
      <c r="I161" s="488"/>
      <c r="J161" s="487">
        <v>1.9</v>
      </c>
      <c r="K161" s="485">
        <v>1.83</v>
      </c>
      <c r="L161" s="488"/>
      <c r="M161" s="491">
        <v>1.78</v>
      </c>
      <c r="N161" s="493">
        <v>1.71</v>
      </c>
      <c r="O161" s="493">
        <v>1.66</v>
      </c>
      <c r="P161" s="493">
        <v>1.54</v>
      </c>
      <c r="Q161" s="493">
        <v>1.32</v>
      </c>
      <c r="R161" s="493">
        <v>1.165</v>
      </c>
      <c r="S161" s="493">
        <v>1.0349999999999999</v>
      </c>
      <c r="T161" s="493">
        <v>0.94</v>
      </c>
      <c r="U161" s="493">
        <v>0.875</v>
      </c>
      <c r="V161" s="493">
        <v>0.84</v>
      </c>
      <c r="W161" s="493">
        <v>0.76</v>
      </c>
      <c r="X161" s="493">
        <v>0.67500000000000004</v>
      </c>
      <c r="Y161" s="655">
        <f t="shared" si="44"/>
        <v>31.120000000000005</v>
      </c>
      <c r="Z161" s="1026">
        <f t="shared" si="45"/>
        <v>14.666666666666671</v>
      </c>
      <c r="AA161" s="671">
        <f t="shared" si="46"/>
        <v>4.6511627906976827</v>
      </c>
      <c r="AB161" s="671">
        <f t="shared" si="47"/>
        <v>2.3809523809523725</v>
      </c>
      <c r="AC161" s="671">
        <f t="shared" si="48"/>
        <v>3.4482758620689724</v>
      </c>
      <c r="AD161" s="671">
        <f t="shared" si="49"/>
        <v>2.5252525252525082</v>
      </c>
      <c r="AE161" s="671">
        <f t="shared" si="50"/>
        <v>4.2105263157894868</v>
      </c>
      <c r="AF161" s="671">
        <f t="shared" si="51"/>
        <v>3.82513661202184</v>
      </c>
      <c r="AG161" s="671">
        <f t="shared" si="52"/>
        <v>2.8089887640449396</v>
      </c>
      <c r="AH161" s="671">
        <f t="shared" si="53"/>
        <v>4.0935672514619936</v>
      </c>
      <c r="AI161" s="671">
        <f t="shared" si="54"/>
        <v>3.0120481927710774</v>
      </c>
      <c r="AJ161" s="671">
        <f t="shared" si="55"/>
        <v>7.7922077922077948</v>
      </c>
      <c r="AK161" s="671">
        <f t="shared" si="56"/>
        <v>16.666666666666675</v>
      </c>
      <c r="AL161" s="671">
        <f t="shared" si="57"/>
        <v>13.30472103004292</v>
      </c>
      <c r="AM161" s="671">
        <f t="shared" si="58"/>
        <v>12.560386473429963</v>
      </c>
      <c r="AN161" s="671">
        <f t="shared" si="59"/>
        <v>10.106382978723394</v>
      </c>
      <c r="AO161" s="671">
        <f t="shared" si="60"/>
        <v>7.4285714285714288</v>
      </c>
      <c r="AP161" s="671">
        <f t="shared" si="61"/>
        <v>4.1666666666666741</v>
      </c>
      <c r="AQ161" s="671">
        <f t="shared" si="62"/>
        <v>10.526315789473673</v>
      </c>
      <c r="AR161" s="671">
        <f t="shared" si="63"/>
        <v>12.592592592592577</v>
      </c>
      <c r="AS161" s="672">
        <f t="shared" si="64"/>
        <v>7.408794146321191</v>
      </c>
      <c r="AT161" s="673">
        <f t="shared" si="65"/>
        <v>4.7210079840378256</v>
      </c>
    </row>
    <row r="162" spans="1:46" ht="11.25" customHeight="1" x14ac:dyDescent="0.2">
      <c r="A162" s="501" t="s">
        <v>1075</v>
      </c>
      <c r="B162" s="652" t="s">
        <v>1076</v>
      </c>
      <c r="C162" s="497">
        <v>1.91</v>
      </c>
      <c r="D162" s="510">
        <v>1.75</v>
      </c>
      <c r="E162" s="498">
        <v>1.71</v>
      </c>
      <c r="F162" s="498">
        <v>1.66</v>
      </c>
      <c r="G162" s="498">
        <v>1.57</v>
      </c>
      <c r="H162" s="498">
        <v>1.46</v>
      </c>
      <c r="I162" s="499"/>
      <c r="J162" s="498">
        <v>1.4</v>
      </c>
      <c r="K162" s="656">
        <v>1.36</v>
      </c>
      <c r="L162" s="499"/>
      <c r="M162" s="503">
        <v>1.36</v>
      </c>
      <c r="N162" s="658">
        <v>1.36</v>
      </c>
      <c r="O162" s="658">
        <v>1.33</v>
      </c>
      <c r="P162" s="658">
        <v>1.21</v>
      </c>
      <c r="Q162" s="658">
        <v>1.0900000000000001</v>
      </c>
      <c r="R162" s="658">
        <v>0.97</v>
      </c>
      <c r="S162" s="658">
        <v>0.86</v>
      </c>
      <c r="T162" s="658">
        <v>0.75</v>
      </c>
      <c r="U162" s="658">
        <v>0.3</v>
      </c>
      <c r="V162" s="654">
        <v>0</v>
      </c>
      <c r="W162" s="654">
        <v>0.44</v>
      </c>
      <c r="X162" s="658">
        <v>0.8</v>
      </c>
      <c r="Y162" s="655">
        <f t="shared" si="44"/>
        <v>23.29</v>
      </c>
      <c r="Z162" s="1026">
        <f t="shared" si="45"/>
        <v>9.1428571428571423</v>
      </c>
      <c r="AA162" s="671">
        <f t="shared" si="46"/>
        <v>2.3391812865497075</v>
      </c>
      <c r="AB162" s="671">
        <f t="shared" si="47"/>
        <v>3.0120481927710774</v>
      </c>
      <c r="AC162" s="671">
        <f t="shared" si="48"/>
        <v>5.7324840764331197</v>
      </c>
      <c r="AD162" s="671">
        <f t="shared" si="49"/>
        <v>7.5342465753424737</v>
      </c>
      <c r="AE162" s="671">
        <f t="shared" si="50"/>
        <v>4.2857142857142927</v>
      </c>
      <c r="AF162" s="671">
        <f t="shared" si="51"/>
        <v>2.9411764705882248</v>
      </c>
      <c r="AG162" s="671">
        <f t="shared" si="52"/>
        <v>0</v>
      </c>
      <c r="AH162" s="671">
        <f t="shared" si="53"/>
        <v>0</v>
      </c>
      <c r="AI162" s="671">
        <f t="shared" si="54"/>
        <v>2.2556390977443552</v>
      </c>
      <c r="AJ162" s="671">
        <f t="shared" si="55"/>
        <v>9.9173553719008378</v>
      </c>
      <c r="AK162" s="671">
        <f t="shared" si="56"/>
        <v>11.009174311926584</v>
      </c>
      <c r="AL162" s="671">
        <f t="shared" si="57"/>
        <v>12.371134020618557</v>
      </c>
      <c r="AM162" s="671">
        <f t="shared" si="58"/>
        <v>12.790697674418606</v>
      </c>
      <c r="AN162" s="671">
        <f t="shared" si="59"/>
        <v>14.666666666666671</v>
      </c>
      <c r="AO162" s="671">
        <f t="shared" si="60"/>
        <v>150</v>
      </c>
      <c r="AP162" s="671" t="str">
        <f t="shared" si="61"/>
        <v>n/a</v>
      </c>
      <c r="AQ162" s="671">
        <f t="shared" si="62"/>
        <v>-100</v>
      </c>
      <c r="AR162" s="671">
        <f t="shared" si="63"/>
        <v>-45.000000000000007</v>
      </c>
      <c r="AS162" s="672">
        <f t="shared" si="64"/>
        <v>5.7221319540850919</v>
      </c>
      <c r="AT162" s="673">
        <f t="shared" si="65"/>
        <v>45.313815343579698</v>
      </c>
    </row>
    <row r="163" spans="1:46" ht="11.25" customHeight="1" x14ac:dyDescent="0.2">
      <c r="A163" s="484" t="s">
        <v>4071</v>
      </c>
      <c r="B163" s="652" t="s">
        <v>4072</v>
      </c>
      <c r="C163" s="497">
        <v>1.605</v>
      </c>
      <c r="D163" s="657">
        <v>1.5649999999999999</v>
      </c>
      <c r="E163" s="498">
        <v>1.5249999999999999</v>
      </c>
      <c r="F163" s="498">
        <v>0.51700000000000002</v>
      </c>
      <c r="G163" s="542">
        <v>0</v>
      </c>
      <c r="H163" s="542">
        <v>0</v>
      </c>
      <c r="I163" s="499"/>
      <c r="J163" s="502">
        <v>0</v>
      </c>
      <c r="K163" s="656">
        <v>0</v>
      </c>
      <c r="L163" s="499"/>
      <c r="M163" s="503">
        <v>0</v>
      </c>
      <c r="N163" s="654">
        <v>0</v>
      </c>
      <c r="O163" s="654">
        <v>0</v>
      </c>
      <c r="P163" s="654">
        <v>0</v>
      </c>
      <c r="Q163" s="654">
        <v>0</v>
      </c>
      <c r="R163" s="654">
        <v>0</v>
      </c>
      <c r="S163" s="654">
        <v>0</v>
      </c>
      <c r="T163" s="654">
        <v>0</v>
      </c>
      <c r="U163" s="654">
        <v>0</v>
      </c>
      <c r="V163" s="654">
        <v>0</v>
      </c>
      <c r="W163" s="654">
        <v>0</v>
      </c>
      <c r="X163" s="654">
        <v>0</v>
      </c>
      <c r="Y163" s="655">
        <f t="shared" si="44"/>
        <v>5.2120000000000006</v>
      </c>
      <c r="Z163" s="1026">
        <f t="shared" si="45"/>
        <v>2.5559105431310014</v>
      </c>
      <c r="AA163" s="671">
        <f t="shared" si="46"/>
        <v>2.6229508196721429</v>
      </c>
      <c r="AB163" s="671">
        <f t="shared" si="47"/>
        <v>194.97098646034812</v>
      </c>
      <c r="AC163" s="671" t="str">
        <f t="shared" si="48"/>
        <v>n/a</v>
      </c>
      <c r="AD163" s="671" t="str">
        <f t="shared" si="49"/>
        <v>n/a</v>
      </c>
      <c r="AE163" s="671" t="str">
        <f t="shared" si="50"/>
        <v>n/a</v>
      </c>
      <c r="AF163" s="671" t="str">
        <f t="shared" si="51"/>
        <v>n/a</v>
      </c>
      <c r="AG163" s="671" t="str">
        <f t="shared" si="52"/>
        <v>n/a</v>
      </c>
      <c r="AH163" s="671" t="str">
        <f t="shared" si="53"/>
        <v>n/a</v>
      </c>
      <c r="AI163" s="671" t="str">
        <f t="shared" si="54"/>
        <v>n/a</v>
      </c>
      <c r="AJ163" s="671" t="str">
        <f t="shared" si="55"/>
        <v>n/a</v>
      </c>
      <c r="AK163" s="671" t="str">
        <f t="shared" si="56"/>
        <v>n/a</v>
      </c>
      <c r="AL163" s="671" t="str">
        <f t="shared" si="57"/>
        <v>n/a</v>
      </c>
      <c r="AM163" s="671" t="str">
        <f t="shared" si="58"/>
        <v>n/a</v>
      </c>
      <c r="AN163" s="671" t="str">
        <f t="shared" si="59"/>
        <v>n/a</v>
      </c>
      <c r="AO163" s="671" t="str">
        <f t="shared" si="60"/>
        <v>n/a</v>
      </c>
      <c r="AP163" s="671" t="str">
        <f t="shared" si="61"/>
        <v>n/a</v>
      </c>
      <c r="AQ163" s="671" t="str">
        <f t="shared" si="62"/>
        <v>n/a</v>
      </c>
      <c r="AR163" s="671" t="str">
        <f t="shared" si="63"/>
        <v>n/a</v>
      </c>
      <c r="AS163" s="672">
        <f t="shared" si="64"/>
        <v>66.716615941050421</v>
      </c>
      <c r="AT163" s="673">
        <f t="shared" si="65"/>
        <v>111.0715480740934</v>
      </c>
    </row>
    <row r="164" spans="1:46" ht="11.25" customHeight="1" x14ac:dyDescent="0.2">
      <c r="A164" s="500" t="s">
        <v>511</v>
      </c>
      <c r="B164" s="652" t="s">
        <v>512</v>
      </c>
      <c r="C164" s="497">
        <v>0.872</v>
      </c>
      <c r="D164" s="491">
        <v>0.76</v>
      </c>
      <c r="E164" s="498">
        <v>0.71</v>
      </c>
      <c r="F164" s="498">
        <v>0.67</v>
      </c>
      <c r="G164" s="498">
        <v>0.62</v>
      </c>
      <c r="H164" s="498">
        <v>0.56000000000000005</v>
      </c>
      <c r="I164" s="499"/>
      <c r="J164" s="498">
        <v>0.48</v>
      </c>
      <c r="K164" s="496">
        <v>0.34</v>
      </c>
      <c r="L164" s="499"/>
      <c r="M164" s="657">
        <v>0.155</v>
      </c>
      <c r="N164" s="658">
        <v>0.115</v>
      </c>
      <c r="O164" s="658">
        <v>8.5000000000000006E-2</v>
      </c>
      <c r="P164" s="658">
        <v>7.4999999999999997E-2</v>
      </c>
      <c r="Q164" s="658">
        <v>6.5000000000000002E-2</v>
      </c>
      <c r="R164" s="654">
        <v>0.06</v>
      </c>
      <c r="S164" s="658">
        <v>5.6667500000000003E-2</v>
      </c>
      <c r="T164" s="658">
        <v>5.1667499999999998E-2</v>
      </c>
      <c r="U164" s="654">
        <v>0.05</v>
      </c>
      <c r="V164" s="658">
        <v>4.7500000000000001E-2</v>
      </c>
      <c r="W164" s="658">
        <v>4.6667500000000001E-2</v>
      </c>
      <c r="X164" s="658">
        <v>4.1667500000000003E-2</v>
      </c>
      <c r="Y164" s="655">
        <f t="shared" si="44"/>
        <v>5.8611700000000004</v>
      </c>
      <c r="Z164" s="1026">
        <f t="shared" si="45"/>
        <v>14.736842105263159</v>
      </c>
      <c r="AA164" s="671">
        <f t="shared" si="46"/>
        <v>7.0422535211267734</v>
      </c>
      <c r="AB164" s="671">
        <f t="shared" si="47"/>
        <v>5.9701492537313383</v>
      </c>
      <c r="AC164" s="671">
        <f t="shared" si="48"/>
        <v>8.064516129032274</v>
      </c>
      <c r="AD164" s="671">
        <f t="shared" si="49"/>
        <v>10.714285714285698</v>
      </c>
      <c r="AE164" s="671">
        <f t="shared" si="50"/>
        <v>16.666666666666675</v>
      </c>
      <c r="AF164" s="671">
        <f t="shared" si="51"/>
        <v>41.176470588235283</v>
      </c>
      <c r="AG164" s="671">
        <f t="shared" si="52"/>
        <v>119.35483870967745</v>
      </c>
      <c r="AH164" s="671">
        <f t="shared" si="53"/>
        <v>34.782608695652172</v>
      </c>
      <c r="AI164" s="671">
        <f t="shared" si="54"/>
        <v>35.294117647058812</v>
      </c>
      <c r="AJ164" s="671">
        <f t="shared" si="55"/>
        <v>13.333333333333353</v>
      </c>
      <c r="AK164" s="671">
        <f t="shared" si="56"/>
        <v>15.384615384615374</v>
      </c>
      <c r="AL164" s="671">
        <f t="shared" si="57"/>
        <v>8.3333333333333481</v>
      </c>
      <c r="AM164" s="671">
        <f t="shared" si="58"/>
        <v>5.8807958706489583</v>
      </c>
      <c r="AN164" s="671">
        <f t="shared" si="59"/>
        <v>9.677263269947268</v>
      </c>
      <c r="AO164" s="671">
        <f t="shared" si="60"/>
        <v>3.3349999999999991</v>
      </c>
      <c r="AP164" s="671">
        <f t="shared" si="61"/>
        <v>5.2631578947368363</v>
      </c>
      <c r="AQ164" s="671">
        <f t="shared" si="62"/>
        <v>1.7838967161300623</v>
      </c>
      <c r="AR164" s="671">
        <f t="shared" si="63"/>
        <v>11.999760004799898</v>
      </c>
      <c r="AS164" s="672">
        <f t="shared" si="64"/>
        <v>19.410205517803934</v>
      </c>
      <c r="AT164" s="673">
        <f t="shared" si="65"/>
        <v>26.662895988110051</v>
      </c>
    </row>
    <row r="165" spans="1:46" ht="11.25" customHeight="1" x14ac:dyDescent="0.2">
      <c r="A165" s="659" t="s">
        <v>1069</v>
      </c>
      <c r="B165" s="507" t="s">
        <v>1070</v>
      </c>
      <c r="C165" s="497">
        <v>0.54333333333333333</v>
      </c>
      <c r="D165" s="497">
        <v>0.50666666666666671</v>
      </c>
      <c r="E165" s="513">
        <v>0.44</v>
      </c>
      <c r="F165" s="513">
        <v>0.3833333333333333</v>
      </c>
      <c r="G165" s="513">
        <v>0.33333333333333331</v>
      </c>
      <c r="H165" s="513">
        <v>0.28999999999999998</v>
      </c>
      <c r="I165" s="514" t="s">
        <v>90</v>
      </c>
      <c r="J165" s="513">
        <v>0.24</v>
      </c>
      <c r="K165" s="509">
        <v>0.19999999999999998</v>
      </c>
      <c r="L165" s="514"/>
      <c r="M165" s="532">
        <v>0.16666666666666666</v>
      </c>
      <c r="N165" s="517">
        <v>0.16666666666666666</v>
      </c>
      <c r="O165" s="517">
        <v>0.16666666666666666</v>
      </c>
      <c r="P165" s="517">
        <v>0.16666666666666666</v>
      </c>
      <c r="Q165" s="517">
        <v>0.16666666666666666</v>
      </c>
      <c r="R165" s="517">
        <v>0.16666666666666666</v>
      </c>
      <c r="S165" s="517">
        <v>0.16666666666666666</v>
      </c>
      <c r="T165" s="517">
        <v>0.16666666666666666</v>
      </c>
      <c r="U165" s="517">
        <v>0.16666666666666666</v>
      </c>
      <c r="V165" s="517">
        <v>0.16666666666666666</v>
      </c>
      <c r="W165" s="517">
        <v>0.16666666666666666</v>
      </c>
      <c r="X165" s="517">
        <v>0.16666666666666666</v>
      </c>
      <c r="Y165" s="655">
        <f t="shared" si="44"/>
        <v>4.9366666666666674</v>
      </c>
      <c r="Z165" s="1026">
        <f t="shared" si="45"/>
        <v>7.2368421052631415</v>
      </c>
      <c r="AA165" s="671">
        <f t="shared" si="46"/>
        <v>15.151515151515159</v>
      </c>
      <c r="AB165" s="671">
        <f t="shared" si="47"/>
        <v>14.782608695652177</v>
      </c>
      <c r="AC165" s="671">
        <f t="shared" si="48"/>
        <v>14.999999999999991</v>
      </c>
      <c r="AD165" s="671">
        <f t="shared" si="49"/>
        <v>14.942528735632177</v>
      </c>
      <c r="AE165" s="671">
        <f t="shared" si="50"/>
        <v>20.833333333333325</v>
      </c>
      <c r="AF165" s="671">
        <f t="shared" si="51"/>
        <v>19.999999999999996</v>
      </c>
      <c r="AG165" s="671">
        <f t="shared" si="52"/>
        <v>19.999999999999996</v>
      </c>
      <c r="AH165" s="671">
        <f t="shared" si="53"/>
        <v>0</v>
      </c>
      <c r="AI165" s="671">
        <f t="shared" si="54"/>
        <v>0</v>
      </c>
      <c r="AJ165" s="671">
        <f t="shared" si="55"/>
        <v>0</v>
      </c>
      <c r="AK165" s="671">
        <f t="shared" si="56"/>
        <v>0</v>
      </c>
      <c r="AL165" s="671">
        <f t="shared" si="57"/>
        <v>0</v>
      </c>
      <c r="AM165" s="671">
        <f t="shared" si="58"/>
        <v>0</v>
      </c>
      <c r="AN165" s="671">
        <f t="shared" si="59"/>
        <v>0</v>
      </c>
      <c r="AO165" s="671">
        <f t="shared" si="60"/>
        <v>0</v>
      </c>
      <c r="AP165" s="671">
        <f t="shared" si="61"/>
        <v>0</v>
      </c>
      <c r="AQ165" s="671">
        <f t="shared" si="62"/>
        <v>0</v>
      </c>
      <c r="AR165" s="671">
        <f t="shared" si="63"/>
        <v>0</v>
      </c>
      <c r="AS165" s="672">
        <f t="shared" si="64"/>
        <v>6.7340435800734726</v>
      </c>
      <c r="AT165" s="673">
        <f t="shared" si="65"/>
        <v>8.5672932386184666</v>
      </c>
    </row>
    <row r="166" spans="1:46" ht="11.25" customHeight="1" x14ac:dyDescent="0.2">
      <c r="A166" s="500" t="s">
        <v>1063</v>
      </c>
      <c r="B166" s="652" t="s">
        <v>1064</v>
      </c>
      <c r="C166" s="497">
        <v>1.1599999999999999</v>
      </c>
      <c r="D166" s="497">
        <v>1.08</v>
      </c>
      <c r="E166" s="498">
        <v>1</v>
      </c>
      <c r="F166" s="498">
        <v>0.92</v>
      </c>
      <c r="G166" s="498">
        <v>0.84</v>
      </c>
      <c r="H166" s="498">
        <v>0.76</v>
      </c>
      <c r="I166" s="499"/>
      <c r="J166" s="498">
        <v>0.68</v>
      </c>
      <c r="K166" s="496">
        <v>0.6</v>
      </c>
      <c r="L166" s="499"/>
      <c r="M166" s="657">
        <v>0.52</v>
      </c>
      <c r="N166" s="658">
        <v>0.36</v>
      </c>
      <c r="O166" s="654">
        <v>0.24</v>
      </c>
      <c r="P166" s="654">
        <v>0.24</v>
      </c>
      <c r="Q166" s="654">
        <v>0.24</v>
      </c>
      <c r="R166" s="654">
        <v>0.24</v>
      </c>
      <c r="S166" s="654">
        <v>0.24</v>
      </c>
      <c r="T166" s="654">
        <v>0.24</v>
      </c>
      <c r="U166" s="658">
        <v>0.22500000000000001</v>
      </c>
      <c r="V166" s="658">
        <v>0.22</v>
      </c>
      <c r="W166" s="654">
        <v>0.2</v>
      </c>
      <c r="X166" s="658">
        <v>1.06</v>
      </c>
      <c r="Y166" s="655">
        <f t="shared" si="44"/>
        <v>11.065</v>
      </c>
      <c r="Z166" s="1026">
        <f t="shared" si="45"/>
        <v>7.4074074074073959</v>
      </c>
      <c r="AA166" s="671">
        <f t="shared" si="46"/>
        <v>8.0000000000000071</v>
      </c>
      <c r="AB166" s="671">
        <f t="shared" si="47"/>
        <v>8.6956521739130377</v>
      </c>
      <c r="AC166" s="671">
        <f t="shared" si="48"/>
        <v>9.5238095238095344</v>
      </c>
      <c r="AD166" s="671">
        <f t="shared" si="49"/>
        <v>10.526315789473673</v>
      </c>
      <c r="AE166" s="671">
        <f t="shared" si="50"/>
        <v>11.764705882352944</v>
      </c>
      <c r="AF166" s="671">
        <f t="shared" si="51"/>
        <v>13.333333333333353</v>
      </c>
      <c r="AG166" s="671">
        <f t="shared" si="52"/>
        <v>15.384615384615374</v>
      </c>
      <c r="AH166" s="671">
        <f t="shared" si="53"/>
        <v>44.444444444444464</v>
      </c>
      <c r="AI166" s="671">
        <f t="shared" si="54"/>
        <v>50</v>
      </c>
      <c r="AJ166" s="671">
        <f t="shared" si="55"/>
        <v>0</v>
      </c>
      <c r="AK166" s="671">
        <f t="shared" si="56"/>
        <v>0</v>
      </c>
      <c r="AL166" s="671">
        <f t="shared" si="57"/>
        <v>0</v>
      </c>
      <c r="AM166" s="671">
        <f t="shared" si="58"/>
        <v>0</v>
      </c>
      <c r="AN166" s="671">
        <f t="shared" si="59"/>
        <v>0</v>
      </c>
      <c r="AO166" s="671">
        <f t="shared" si="60"/>
        <v>6.6666666666666652</v>
      </c>
      <c r="AP166" s="671">
        <f t="shared" si="61"/>
        <v>2.2727272727272707</v>
      </c>
      <c r="AQ166" s="671">
        <f t="shared" si="62"/>
        <v>9.9999999999999858</v>
      </c>
      <c r="AR166" s="671">
        <f t="shared" si="63"/>
        <v>-81.132075471698116</v>
      </c>
      <c r="AS166" s="672">
        <f t="shared" si="64"/>
        <v>6.1519790740550322</v>
      </c>
      <c r="AT166" s="673">
        <f t="shared" si="65"/>
        <v>25.207036890056202</v>
      </c>
    </row>
    <row r="167" spans="1:46" ht="11.25" customHeight="1" x14ac:dyDescent="0.2">
      <c r="A167" s="501" t="s">
        <v>1065</v>
      </c>
      <c r="B167" s="652" t="s">
        <v>1066</v>
      </c>
      <c r="C167" s="497">
        <v>1.24</v>
      </c>
      <c r="D167" s="497">
        <v>1.1000000000000001</v>
      </c>
      <c r="E167" s="498">
        <v>1.06</v>
      </c>
      <c r="F167" s="498">
        <v>1</v>
      </c>
      <c r="G167" s="498">
        <v>0.94</v>
      </c>
      <c r="H167" s="498">
        <v>0.87</v>
      </c>
      <c r="I167" s="499"/>
      <c r="J167" s="498">
        <v>0.82</v>
      </c>
      <c r="K167" s="656">
        <v>0.8</v>
      </c>
      <c r="L167" s="499"/>
      <c r="M167" s="503">
        <v>0.8</v>
      </c>
      <c r="N167" s="654">
        <v>1.18</v>
      </c>
      <c r="O167" s="658">
        <v>1.18</v>
      </c>
      <c r="P167" s="658">
        <v>1.1399999999999999</v>
      </c>
      <c r="Q167" s="658">
        <v>1.1000000000000001</v>
      </c>
      <c r="R167" s="654">
        <v>1.06</v>
      </c>
      <c r="S167" s="658">
        <v>1.06</v>
      </c>
      <c r="T167" s="658">
        <v>1</v>
      </c>
      <c r="U167" s="654">
        <v>0.96</v>
      </c>
      <c r="V167" s="658">
        <v>0.96</v>
      </c>
      <c r="W167" s="658">
        <v>0.88</v>
      </c>
      <c r="X167" s="658">
        <v>0.84</v>
      </c>
      <c r="Y167" s="655">
        <f t="shared" si="44"/>
        <v>19.990000000000002</v>
      </c>
      <c r="Z167" s="1026">
        <f t="shared" si="45"/>
        <v>12.72727272727272</v>
      </c>
      <c r="AA167" s="671">
        <f t="shared" si="46"/>
        <v>3.7735849056603765</v>
      </c>
      <c r="AB167" s="671">
        <f t="shared" si="47"/>
        <v>6.0000000000000053</v>
      </c>
      <c r="AC167" s="671">
        <f t="shared" si="48"/>
        <v>6.3829787234042534</v>
      </c>
      <c r="AD167" s="671">
        <f t="shared" si="49"/>
        <v>8.045977011494255</v>
      </c>
      <c r="AE167" s="671">
        <f t="shared" si="50"/>
        <v>6.0975609756097615</v>
      </c>
      <c r="AF167" s="671">
        <f t="shared" si="51"/>
        <v>2.4999999999999911</v>
      </c>
      <c r="AG167" s="671">
        <f t="shared" si="52"/>
        <v>0</v>
      </c>
      <c r="AH167" s="671">
        <f t="shared" si="53"/>
        <v>-32.203389830508463</v>
      </c>
      <c r="AI167" s="671">
        <f t="shared" si="54"/>
        <v>0</v>
      </c>
      <c r="AJ167" s="671">
        <f t="shared" si="55"/>
        <v>3.5087719298245723</v>
      </c>
      <c r="AK167" s="671">
        <f t="shared" si="56"/>
        <v>3.6363636363636154</v>
      </c>
      <c r="AL167" s="671">
        <f t="shared" si="57"/>
        <v>3.7735849056603765</v>
      </c>
      <c r="AM167" s="671">
        <f t="shared" si="58"/>
        <v>0</v>
      </c>
      <c r="AN167" s="671">
        <f t="shared" si="59"/>
        <v>6.0000000000000053</v>
      </c>
      <c r="AO167" s="671">
        <f t="shared" si="60"/>
        <v>4.1666666666666741</v>
      </c>
      <c r="AP167" s="671">
        <f t="shared" si="61"/>
        <v>0</v>
      </c>
      <c r="AQ167" s="671">
        <f t="shared" si="62"/>
        <v>9.0909090909090828</v>
      </c>
      <c r="AR167" s="671">
        <f t="shared" si="63"/>
        <v>4.7619047619047672</v>
      </c>
      <c r="AS167" s="672">
        <f t="shared" si="64"/>
        <v>2.5401150265401053</v>
      </c>
      <c r="AT167" s="673">
        <f t="shared" si="65"/>
        <v>9.0494219629543871</v>
      </c>
    </row>
    <row r="168" spans="1:46" ht="11.25" customHeight="1" x14ac:dyDescent="0.2">
      <c r="A168" s="500" t="s">
        <v>484</v>
      </c>
      <c r="B168" s="652" t="s">
        <v>485</v>
      </c>
      <c r="C168" s="497">
        <v>1.88</v>
      </c>
      <c r="D168" s="497">
        <v>1.81</v>
      </c>
      <c r="E168" s="498">
        <v>1.74</v>
      </c>
      <c r="F168" s="498">
        <v>1.57</v>
      </c>
      <c r="G168" s="498">
        <v>1.43</v>
      </c>
      <c r="H168" s="502">
        <v>1.4</v>
      </c>
      <c r="I168" s="499"/>
      <c r="J168" s="498">
        <v>1.34</v>
      </c>
      <c r="K168" s="496">
        <v>1.2</v>
      </c>
      <c r="L168" s="499" t="s">
        <v>90</v>
      </c>
      <c r="M168" s="657">
        <v>1.04</v>
      </c>
      <c r="N168" s="658">
        <v>0.96</v>
      </c>
      <c r="O168" s="658">
        <v>0.88</v>
      </c>
      <c r="P168" s="658">
        <v>0.72</v>
      </c>
      <c r="Q168" s="658">
        <v>0.52</v>
      </c>
      <c r="R168" s="658">
        <v>0.3</v>
      </c>
      <c r="S168" s="658">
        <v>0.24</v>
      </c>
      <c r="T168" s="658">
        <v>0.16</v>
      </c>
      <c r="U168" s="658">
        <v>0.12</v>
      </c>
      <c r="V168" s="658">
        <v>0.1</v>
      </c>
      <c r="W168" s="658">
        <v>0.08</v>
      </c>
      <c r="X168" s="658">
        <v>7.0000000000000007E-2</v>
      </c>
      <c r="Y168" s="655">
        <f t="shared" si="44"/>
        <v>17.560000000000002</v>
      </c>
      <c r="Z168" s="1026">
        <f t="shared" si="45"/>
        <v>3.8674033149171283</v>
      </c>
      <c r="AA168" s="671">
        <f t="shared" si="46"/>
        <v>4.0229885057471382</v>
      </c>
      <c r="AB168" s="671">
        <f t="shared" si="47"/>
        <v>10.828025477707005</v>
      </c>
      <c r="AC168" s="671">
        <f t="shared" si="48"/>
        <v>9.7902097902097918</v>
      </c>
      <c r="AD168" s="671">
        <f t="shared" si="49"/>
        <v>2.1428571428571352</v>
      </c>
      <c r="AE168" s="671">
        <f t="shared" si="50"/>
        <v>4.4776119402984982</v>
      </c>
      <c r="AF168" s="671">
        <f t="shared" si="51"/>
        <v>11.66666666666667</v>
      </c>
      <c r="AG168" s="671">
        <f t="shared" si="52"/>
        <v>15.384615384615374</v>
      </c>
      <c r="AH168" s="671">
        <f t="shared" si="53"/>
        <v>8.3333333333333481</v>
      </c>
      <c r="AI168" s="671">
        <f t="shared" si="54"/>
        <v>9.0909090909090828</v>
      </c>
      <c r="AJ168" s="671">
        <f t="shared" si="55"/>
        <v>22.222222222222232</v>
      </c>
      <c r="AK168" s="671">
        <f t="shared" si="56"/>
        <v>38.46153846153846</v>
      </c>
      <c r="AL168" s="671">
        <f t="shared" si="57"/>
        <v>73.333333333333343</v>
      </c>
      <c r="AM168" s="671">
        <f t="shared" si="58"/>
        <v>25</v>
      </c>
      <c r="AN168" s="671">
        <f t="shared" si="59"/>
        <v>50</v>
      </c>
      <c r="AO168" s="671">
        <f t="shared" si="60"/>
        <v>33.33333333333335</v>
      </c>
      <c r="AP168" s="671">
        <f t="shared" si="61"/>
        <v>19.999999999999996</v>
      </c>
      <c r="AQ168" s="671">
        <f t="shared" si="62"/>
        <v>25</v>
      </c>
      <c r="AR168" s="671">
        <f t="shared" si="63"/>
        <v>14.285714285714279</v>
      </c>
      <c r="AS168" s="672">
        <f t="shared" si="64"/>
        <v>20.065303278073834</v>
      </c>
      <c r="AT168" s="673">
        <f t="shared" si="65"/>
        <v>18.196671114509623</v>
      </c>
    </row>
    <row r="169" spans="1:46" ht="11.25" customHeight="1" x14ac:dyDescent="0.2">
      <c r="A169" s="504" t="s">
        <v>1067</v>
      </c>
      <c r="B169" s="916" t="s">
        <v>1068</v>
      </c>
      <c r="C169" s="497">
        <v>0.34</v>
      </c>
      <c r="D169" s="497">
        <v>0.33</v>
      </c>
      <c r="E169" s="487">
        <v>0.32</v>
      </c>
      <c r="F169" s="487">
        <v>0.3075</v>
      </c>
      <c r="G169" s="489">
        <v>0.3</v>
      </c>
      <c r="H169" s="487">
        <v>0.24</v>
      </c>
      <c r="I169" s="488"/>
      <c r="J169" s="487">
        <v>0.21</v>
      </c>
      <c r="K169" s="485">
        <v>0.2</v>
      </c>
      <c r="L169" s="488"/>
      <c r="M169" s="491">
        <v>0.16</v>
      </c>
      <c r="N169" s="492">
        <v>0</v>
      </c>
      <c r="O169" s="492">
        <v>0</v>
      </c>
      <c r="P169" s="492">
        <v>0</v>
      </c>
      <c r="Q169" s="492">
        <v>0</v>
      </c>
      <c r="R169" s="492">
        <v>0</v>
      </c>
      <c r="S169" s="492">
        <v>0</v>
      </c>
      <c r="T169" s="492">
        <v>0</v>
      </c>
      <c r="U169" s="492">
        <v>0</v>
      </c>
      <c r="V169" s="492">
        <v>0</v>
      </c>
      <c r="W169" s="492">
        <v>0</v>
      </c>
      <c r="X169" s="492">
        <v>0</v>
      </c>
      <c r="Y169" s="655">
        <f t="shared" si="44"/>
        <v>2.4075000000000002</v>
      </c>
      <c r="Z169" s="1026">
        <f t="shared" si="45"/>
        <v>3.0303030303030276</v>
      </c>
      <c r="AA169" s="671">
        <f t="shared" si="46"/>
        <v>3.125</v>
      </c>
      <c r="AB169" s="671">
        <f t="shared" si="47"/>
        <v>4.0650406504065151</v>
      </c>
      <c r="AC169" s="671">
        <f t="shared" si="48"/>
        <v>2.5000000000000133</v>
      </c>
      <c r="AD169" s="671">
        <f t="shared" si="49"/>
        <v>25</v>
      </c>
      <c r="AE169" s="671">
        <f t="shared" si="50"/>
        <v>14.285714285714279</v>
      </c>
      <c r="AF169" s="671">
        <f t="shared" si="51"/>
        <v>4.9999999999999822</v>
      </c>
      <c r="AG169" s="671">
        <f t="shared" si="52"/>
        <v>25</v>
      </c>
      <c r="AH169" s="671" t="str">
        <f t="shared" si="53"/>
        <v>n/a</v>
      </c>
      <c r="AI169" s="671" t="str">
        <f t="shared" si="54"/>
        <v>n/a</v>
      </c>
      <c r="AJ169" s="671" t="str">
        <f t="shared" si="55"/>
        <v>n/a</v>
      </c>
      <c r="AK169" s="671" t="str">
        <f t="shared" si="56"/>
        <v>n/a</v>
      </c>
      <c r="AL169" s="671" t="str">
        <f t="shared" si="57"/>
        <v>n/a</v>
      </c>
      <c r="AM169" s="671" t="str">
        <f t="shared" si="58"/>
        <v>n/a</v>
      </c>
      <c r="AN169" s="671" t="str">
        <f t="shared" si="59"/>
        <v>n/a</v>
      </c>
      <c r="AO169" s="671" t="str">
        <f t="shared" si="60"/>
        <v>n/a</v>
      </c>
      <c r="AP169" s="671" t="str">
        <f t="shared" si="61"/>
        <v>n/a</v>
      </c>
      <c r="AQ169" s="671" t="str">
        <f t="shared" si="62"/>
        <v>n/a</v>
      </c>
      <c r="AR169" s="671" t="str">
        <f t="shared" si="63"/>
        <v>n/a</v>
      </c>
      <c r="AS169" s="672">
        <f t="shared" si="64"/>
        <v>10.250757245802978</v>
      </c>
      <c r="AT169" s="673">
        <f t="shared" si="65"/>
        <v>9.8574145893109595</v>
      </c>
    </row>
    <row r="170" spans="1:46" ht="11.25" customHeight="1" x14ac:dyDescent="0.2">
      <c r="A170" s="500" t="s">
        <v>180</v>
      </c>
      <c r="B170" s="652" t="s">
        <v>181</v>
      </c>
      <c r="C170" s="497">
        <v>2.09</v>
      </c>
      <c r="D170" s="521">
        <v>1.98</v>
      </c>
      <c r="E170" s="498">
        <v>1.9</v>
      </c>
      <c r="F170" s="498">
        <v>1.82</v>
      </c>
      <c r="G170" s="498">
        <v>1.74</v>
      </c>
      <c r="H170" s="498">
        <v>1.6425000000000001</v>
      </c>
      <c r="I170" s="499"/>
      <c r="J170" s="498">
        <v>1.615</v>
      </c>
      <c r="K170" s="496">
        <v>1.6025</v>
      </c>
      <c r="L170" s="499"/>
      <c r="M170" s="657">
        <v>1.585</v>
      </c>
      <c r="N170" s="658">
        <v>1.5649999999999999</v>
      </c>
      <c r="O170" s="658">
        <v>1.5249999999999999</v>
      </c>
      <c r="P170" s="658">
        <v>1.4</v>
      </c>
      <c r="Q170" s="658">
        <v>1.31</v>
      </c>
      <c r="R170" s="658">
        <v>1.16238</v>
      </c>
      <c r="S170" s="658">
        <v>1</v>
      </c>
      <c r="T170" s="658">
        <v>0.88254999999999995</v>
      </c>
      <c r="U170" s="658">
        <v>0.79729000000000005</v>
      </c>
      <c r="V170" s="658">
        <v>0.74377000000000004</v>
      </c>
      <c r="W170" s="658">
        <v>0.67118000000000011</v>
      </c>
      <c r="X170" s="658">
        <v>0.60043999999999997</v>
      </c>
      <c r="Y170" s="655">
        <f t="shared" si="44"/>
        <v>27.632609999999996</v>
      </c>
      <c r="Z170" s="1026">
        <f t="shared" si="45"/>
        <v>5.555555555555558</v>
      </c>
      <c r="AA170" s="671">
        <f t="shared" si="46"/>
        <v>4.2105263157894868</v>
      </c>
      <c r="AB170" s="671">
        <f t="shared" si="47"/>
        <v>4.39560439560438</v>
      </c>
      <c r="AC170" s="671">
        <f t="shared" si="48"/>
        <v>4.5977011494252817</v>
      </c>
      <c r="AD170" s="671">
        <f t="shared" si="49"/>
        <v>5.9360730593607247</v>
      </c>
      <c r="AE170" s="671">
        <f t="shared" si="50"/>
        <v>1.7027863777089758</v>
      </c>
      <c r="AF170" s="671">
        <f t="shared" si="51"/>
        <v>0.78003120124805481</v>
      </c>
      <c r="AG170" s="671">
        <f t="shared" si="52"/>
        <v>1.1041009463722551</v>
      </c>
      <c r="AH170" s="671">
        <f t="shared" si="53"/>
        <v>1.2779552715654896</v>
      </c>
      <c r="AI170" s="671">
        <f t="shared" si="54"/>
        <v>2.6229508196721429</v>
      </c>
      <c r="AJ170" s="671">
        <f t="shared" si="55"/>
        <v>8.9285714285714199</v>
      </c>
      <c r="AK170" s="671">
        <f t="shared" si="56"/>
        <v>6.8702290076335659</v>
      </c>
      <c r="AL170" s="671">
        <f t="shared" si="57"/>
        <v>12.699805571327794</v>
      </c>
      <c r="AM170" s="671">
        <f t="shared" si="58"/>
        <v>16.237999999999996</v>
      </c>
      <c r="AN170" s="671">
        <f t="shared" si="59"/>
        <v>13.308027873774876</v>
      </c>
      <c r="AO170" s="671">
        <f t="shared" si="60"/>
        <v>10.693724993415188</v>
      </c>
      <c r="AP170" s="671">
        <f t="shared" si="61"/>
        <v>7.1957728867795057</v>
      </c>
      <c r="AQ170" s="671">
        <f t="shared" si="62"/>
        <v>10.815280550671936</v>
      </c>
      <c r="AR170" s="671">
        <f t="shared" si="63"/>
        <v>11.78136033575381</v>
      </c>
      <c r="AS170" s="672">
        <f t="shared" si="64"/>
        <v>6.8796872494858139</v>
      </c>
      <c r="AT170" s="673">
        <f t="shared" si="65"/>
        <v>4.6496382905134341</v>
      </c>
    </row>
    <row r="171" spans="1:46" ht="11.25" customHeight="1" x14ac:dyDescent="0.2">
      <c r="A171" s="604" t="s">
        <v>1077</v>
      </c>
      <c r="B171" s="652" t="s">
        <v>1078</v>
      </c>
      <c r="C171" s="497">
        <v>0.32</v>
      </c>
      <c r="D171" s="497">
        <v>0.25</v>
      </c>
      <c r="E171" s="498">
        <v>0.22</v>
      </c>
      <c r="F171" s="502">
        <v>0.2</v>
      </c>
      <c r="G171" s="498">
        <v>0.19</v>
      </c>
      <c r="H171" s="498">
        <v>0.15</v>
      </c>
      <c r="I171" s="499"/>
      <c r="J171" s="502">
        <v>0.12</v>
      </c>
      <c r="K171" s="496">
        <v>0.03</v>
      </c>
      <c r="L171" s="499"/>
      <c r="M171" s="503">
        <v>0</v>
      </c>
      <c r="N171" s="654">
        <v>0.25</v>
      </c>
      <c r="O171" s="654">
        <v>0.91</v>
      </c>
      <c r="P171" s="654">
        <v>1.1200000000000001</v>
      </c>
      <c r="Q171" s="654">
        <v>1.1200000000000001</v>
      </c>
      <c r="R171" s="658">
        <v>1.1200000000000001</v>
      </c>
      <c r="S171" s="658">
        <v>1.08</v>
      </c>
      <c r="T171" s="658">
        <v>1.04</v>
      </c>
      <c r="U171" s="658">
        <v>0.94</v>
      </c>
      <c r="V171" s="658">
        <v>0.55000000000000004</v>
      </c>
      <c r="W171" s="654">
        <v>0</v>
      </c>
      <c r="X171" s="654">
        <v>0</v>
      </c>
      <c r="Y171" s="655">
        <f t="shared" si="44"/>
        <v>9.6100000000000012</v>
      </c>
      <c r="Z171" s="1026">
        <f t="shared" si="45"/>
        <v>28.000000000000004</v>
      </c>
      <c r="AA171" s="671">
        <f t="shared" si="46"/>
        <v>13.636363636363647</v>
      </c>
      <c r="AB171" s="671">
        <f t="shared" si="47"/>
        <v>9.9999999999999858</v>
      </c>
      <c r="AC171" s="671">
        <f t="shared" si="48"/>
        <v>5.2631578947368363</v>
      </c>
      <c r="AD171" s="671">
        <f t="shared" si="49"/>
        <v>26.666666666666682</v>
      </c>
      <c r="AE171" s="671">
        <f t="shared" si="50"/>
        <v>25</v>
      </c>
      <c r="AF171" s="671">
        <f t="shared" si="51"/>
        <v>300</v>
      </c>
      <c r="AG171" s="671" t="str">
        <f t="shared" si="52"/>
        <v>n/a</v>
      </c>
      <c r="AH171" s="671">
        <f t="shared" si="53"/>
        <v>-100</v>
      </c>
      <c r="AI171" s="671">
        <f t="shared" si="54"/>
        <v>-72.52747252747254</v>
      </c>
      <c r="AJ171" s="671">
        <f t="shared" si="55"/>
        <v>-18.75</v>
      </c>
      <c r="AK171" s="671">
        <f t="shared" si="56"/>
        <v>0</v>
      </c>
      <c r="AL171" s="671">
        <f t="shared" si="57"/>
        <v>0</v>
      </c>
      <c r="AM171" s="671">
        <f t="shared" si="58"/>
        <v>3.7037037037036979</v>
      </c>
      <c r="AN171" s="671">
        <f t="shared" si="59"/>
        <v>3.8461538461538547</v>
      </c>
      <c r="AO171" s="671">
        <f t="shared" si="60"/>
        <v>10.638297872340431</v>
      </c>
      <c r="AP171" s="671">
        <f t="shared" si="61"/>
        <v>70.909090909090878</v>
      </c>
      <c r="AQ171" s="671" t="str">
        <f t="shared" si="62"/>
        <v>n/a</v>
      </c>
      <c r="AR171" s="671" t="str">
        <f t="shared" si="63"/>
        <v>n/a</v>
      </c>
      <c r="AS171" s="672">
        <f t="shared" si="64"/>
        <v>19.149122625098968</v>
      </c>
      <c r="AT171" s="673">
        <f t="shared" si="65"/>
        <v>84.596422164420446</v>
      </c>
    </row>
    <row r="172" spans="1:46" ht="11.25" customHeight="1" x14ac:dyDescent="0.2">
      <c r="A172" s="500" t="s">
        <v>191</v>
      </c>
      <c r="B172" s="652" t="s">
        <v>192</v>
      </c>
      <c r="C172" s="497">
        <v>1.66</v>
      </c>
      <c r="D172" s="497">
        <v>1.5900000000000003</v>
      </c>
      <c r="E172" s="498">
        <v>1.55</v>
      </c>
      <c r="F172" s="498">
        <v>1.5</v>
      </c>
      <c r="G172" s="498">
        <v>1.42</v>
      </c>
      <c r="H172" s="498">
        <v>1.33</v>
      </c>
      <c r="I172" s="499"/>
      <c r="J172" s="498">
        <v>1.22</v>
      </c>
      <c r="K172" s="496">
        <v>1.135</v>
      </c>
      <c r="L172" s="499"/>
      <c r="M172" s="657">
        <v>1.0149999999999999</v>
      </c>
      <c r="N172" s="658">
        <v>0.86</v>
      </c>
      <c r="O172" s="658">
        <v>0.78</v>
      </c>
      <c r="P172" s="658">
        <v>0.7</v>
      </c>
      <c r="Q172" s="658">
        <v>0.625</v>
      </c>
      <c r="R172" s="658">
        <v>0.55500000000000005</v>
      </c>
      <c r="S172" s="654">
        <v>0.48</v>
      </c>
      <c r="T172" s="658">
        <v>0.45</v>
      </c>
      <c r="U172" s="654">
        <v>0.36</v>
      </c>
      <c r="V172" s="658">
        <v>0.33750000000000002</v>
      </c>
      <c r="W172" s="658">
        <v>0.315</v>
      </c>
      <c r="X172" s="658">
        <v>0.29499999999999998</v>
      </c>
      <c r="Y172" s="655">
        <f t="shared" si="44"/>
        <v>18.177499999999998</v>
      </c>
      <c r="Z172" s="1026">
        <f t="shared" si="45"/>
        <v>4.4025157232704171</v>
      </c>
      <c r="AA172" s="671">
        <f t="shared" si="46"/>
        <v>2.5806451612903292</v>
      </c>
      <c r="AB172" s="671">
        <f t="shared" si="47"/>
        <v>3.3333333333333437</v>
      </c>
      <c r="AC172" s="671">
        <f t="shared" si="48"/>
        <v>5.6338028169014231</v>
      </c>
      <c r="AD172" s="671">
        <f t="shared" si="49"/>
        <v>6.7669172932330657</v>
      </c>
      <c r="AE172" s="671">
        <f t="shared" si="50"/>
        <v>9.0163934426229488</v>
      </c>
      <c r="AF172" s="671">
        <f t="shared" si="51"/>
        <v>7.4889867841409608</v>
      </c>
      <c r="AG172" s="671">
        <f t="shared" si="52"/>
        <v>11.822660098522174</v>
      </c>
      <c r="AH172" s="671">
        <f t="shared" si="53"/>
        <v>18.023255813953476</v>
      </c>
      <c r="AI172" s="671">
        <f t="shared" si="54"/>
        <v>10.256410256410241</v>
      </c>
      <c r="AJ172" s="671">
        <f t="shared" si="55"/>
        <v>11.428571428571432</v>
      </c>
      <c r="AK172" s="671">
        <f t="shared" si="56"/>
        <v>11.999999999999989</v>
      </c>
      <c r="AL172" s="671">
        <f t="shared" si="57"/>
        <v>12.612612612612594</v>
      </c>
      <c r="AM172" s="671">
        <f t="shared" si="58"/>
        <v>15.625000000000021</v>
      </c>
      <c r="AN172" s="671">
        <f t="shared" si="59"/>
        <v>6.6666666666666652</v>
      </c>
      <c r="AO172" s="671">
        <f t="shared" si="60"/>
        <v>25</v>
      </c>
      <c r="AP172" s="671">
        <f t="shared" si="61"/>
        <v>6.6666666666666652</v>
      </c>
      <c r="AQ172" s="671">
        <f t="shared" si="62"/>
        <v>7.1428571428571397</v>
      </c>
      <c r="AR172" s="671">
        <f t="shared" si="63"/>
        <v>6.7796610169491567</v>
      </c>
      <c r="AS172" s="672">
        <f t="shared" si="64"/>
        <v>9.6445766451580024</v>
      </c>
      <c r="AT172" s="673">
        <f t="shared" si="65"/>
        <v>5.493611486122898</v>
      </c>
    </row>
    <row r="173" spans="1:46" ht="11.25" customHeight="1" x14ac:dyDescent="0.2">
      <c r="A173" s="500" t="s">
        <v>1105</v>
      </c>
      <c r="B173" s="652" t="s">
        <v>1106</v>
      </c>
      <c r="C173" s="497">
        <v>0.44</v>
      </c>
      <c r="D173" s="497">
        <v>0.32</v>
      </c>
      <c r="E173" s="498">
        <v>0.28000000000000003</v>
      </c>
      <c r="F173" s="498">
        <v>0.24</v>
      </c>
      <c r="G173" s="498">
        <v>0.18</v>
      </c>
      <c r="H173" s="498">
        <v>0.12</v>
      </c>
      <c r="I173" s="499"/>
      <c r="J173" s="498">
        <v>0.03</v>
      </c>
      <c r="K173" s="656">
        <v>0</v>
      </c>
      <c r="L173" s="544"/>
      <c r="M173" s="503">
        <v>0</v>
      </c>
      <c r="N173" s="654">
        <v>0</v>
      </c>
      <c r="O173" s="658">
        <v>0.86285000000000001</v>
      </c>
      <c r="P173" s="658">
        <v>0.85428999999999999</v>
      </c>
      <c r="Q173" s="658">
        <v>0.83281000000000005</v>
      </c>
      <c r="R173" s="658">
        <v>0.81299999999999994</v>
      </c>
      <c r="S173" s="658">
        <v>0.78932000000000002</v>
      </c>
      <c r="T173" s="658">
        <v>0.76632</v>
      </c>
      <c r="U173" s="658">
        <v>0.74399999999999999</v>
      </c>
      <c r="V173" s="658">
        <v>0.72231999999999996</v>
      </c>
      <c r="W173" s="658">
        <v>0.57376000000000005</v>
      </c>
      <c r="X173" s="654">
        <v>0</v>
      </c>
      <c r="Y173" s="655">
        <f t="shared" si="44"/>
        <v>8.5686700000000009</v>
      </c>
      <c r="Z173" s="1026">
        <f t="shared" si="45"/>
        <v>37.5</v>
      </c>
      <c r="AA173" s="671">
        <f t="shared" si="46"/>
        <v>14.285714285714279</v>
      </c>
      <c r="AB173" s="671">
        <f t="shared" si="47"/>
        <v>16.666666666666675</v>
      </c>
      <c r="AC173" s="671">
        <f t="shared" si="48"/>
        <v>33.333333333333329</v>
      </c>
      <c r="AD173" s="671">
        <f t="shared" si="49"/>
        <v>50</v>
      </c>
      <c r="AE173" s="671">
        <f t="shared" si="50"/>
        <v>300</v>
      </c>
      <c r="AF173" s="671" t="str">
        <f t="shared" si="51"/>
        <v>n/a</v>
      </c>
      <c r="AG173" s="671" t="str">
        <f t="shared" si="52"/>
        <v>n/a</v>
      </c>
      <c r="AH173" s="671" t="str">
        <f t="shared" si="53"/>
        <v>n/a</v>
      </c>
      <c r="AI173" s="671">
        <f t="shared" si="54"/>
        <v>-100</v>
      </c>
      <c r="AJ173" s="671">
        <f t="shared" si="55"/>
        <v>1.0020016621990147</v>
      </c>
      <c r="AK173" s="671">
        <f t="shared" si="56"/>
        <v>2.5792197500029923</v>
      </c>
      <c r="AL173" s="671">
        <f t="shared" si="57"/>
        <v>2.436654366543678</v>
      </c>
      <c r="AM173" s="671">
        <f t="shared" si="58"/>
        <v>3.0000506765316848</v>
      </c>
      <c r="AN173" s="671">
        <f t="shared" si="59"/>
        <v>3.001357135400351</v>
      </c>
      <c r="AO173" s="671">
        <f t="shared" si="60"/>
        <v>3.0000000000000027</v>
      </c>
      <c r="AP173" s="671">
        <f t="shared" si="61"/>
        <v>3.0014398050725477</v>
      </c>
      <c r="AQ173" s="671">
        <f t="shared" si="62"/>
        <v>25.892359174567737</v>
      </c>
      <c r="AR173" s="671" t="str">
        <f t="shared" si="63"/>
        <v>n/a</v>
      </c>
      <c r="AS173" s="672">
        <f t="shared" si="64"/>
        <v>26.379919790402148</v>
      </c>
      <c r="AT173" s="673">
        <f t="shared" si="65"/>
        <v>82.71324950821591</v>
      </c>
    </row>
    <row r="174" spans="1:46" ht="11.25" customHeight="1" x14ac:dyDescent="0.2">
      <c r="A174" s="500" t="s">
        <v>185</v>
      </c>
      <c r="B174" s="652" t="s">
        <v>186</v>
      </c>
      <c r="C174" s="497">
        <v>3.72</v>
      </c>
      <c r="D174" s="497">
        <v>3.2800000000000002</v>
      </c>
      <c r="E174" s="498">
        <v>3.14</v>
      </c>
      <c r="F174" s="498">
        <v>3.02</v>
      </c>
      <c r="G174" s="498">
        <v>2.9</v>
      </c>
      <c r="H174" s="498">
        <v>2.7</v>
      </c>
      <c r="I174" s="499"/>
      <c r="J174" s="498">
        <v>2.48</v>
      </c>
      <c r="K174" s="496">
        <v>2.2999999999999998</v>
      </c>
      <c r="L174" s="499"/>
      <c r="M174" s="657">
        <v>2.1</v>
      </c>
      <c r="N174" s="658">
        <v>1.92</v>
      </c>
      <c r="O174" s="658">
        <v>1.72</v>
      </c>
      <c r="P174" s="658">
        <v>1.52</v>
      </c>
      <c r="Q174" s="658">
        <v>1.1599999999999999</v>
      </c>
      <c r="R174" s="658">
        <v>1.1200000000000001</v>
      </c>
      <c r="S174" s="654">
        <v>1.08</v>
      </c>
      <c r="T174" s="658">
        <v>0.98</v>
      </c>
      <c r="U174" s="658">
        <v>0.85</v>
      </c>
      <c r="V174" s="654">
        <v>0.84</v>
      </c>
      <c r="W174" s="658">
        <v>0.82</v>
      </c>
      <c r="X174" s="658">
        <v>0.76</v>
      </c>
      <c r="Y174" s="655">
        <f t="shared" si="44"/>
        <v>38.409999999999997</v>
      </c>
      <c r="Z174" s="1026">
        <f t="shared" si="45"/>
        <v>13.414634146341452</v>
      </c>
      <c r="AA174" s="671">
        <f t="shared" si="46"/>
        <v>4.4585987261146487</v>
      </c>
      <c r="AB174" s="671">
        <f t="shared" si="47"/>
        <v>3.9735099337748325</v>
      </c>
      <c r="AC174" s="671">
        <f t="shared" si="48"/>
        <v>4.1379310344827669</v>
      </c>
      <c r="AD174" s="671">
        <f t="shared" si="49"/>
        <v>7.4074074074073959</v>
      </c>
      <c r="AE174" s="671">
        <f t="shared" si="50"/>
        <v>8.8709677419354982</v>
      </c>
      <c r="AF174" s="671">
        <f t="shared" si="51"/>
        <v>7.8260869565217384</v>
      </c>
      <c r="AG174" s="671">
        <f t="shared" si="52"/>
        <v>9.5238095238095113</v>
      </c>
      <c r="AH174" s="671">
        <f t="shared" si="53"/>
        <v>9.375</v>
      </c>
      <c r="AI174" s="671">
        <f t="shared" si="54"/>
        <v>11.627906976744185</v>
      </c>
      <c r="AJ174" s="671">
        <f t="shared" si="55"/>
        <v>13.157894736842103</v>
      </c>
      <c r="AK174" s="671">
        <f t="shared" si="56"/>
        <v>31.034482758620708</v>
      </c>
      <c r="AL174" s="671">
        <f t="shared" si="57"/>
        <v>3.5714285714285587</v>
      </c>
      <c r="AM174" s="671">
        <f t="shared" si="58"/>
        <v>3.7037037037036979</v>
      </c>
      <c r="AN174" s="671">
        <f t="shared" si="59"/>
        <v>10.204081632653072</v>
      </c>
      <c r="AO174" s="671">
        <f t="shared" si="60"/>
        <v>15.294117647058814</v>
      </c>
      <c r="AP174" s="671">
        <f t="shared" si="61"/>
        <v>1.1904761904761862</v>
      </c>
      <c r="AQ174" s="671">
        <f t="shared" si="62"/>
        <v>2.4390243902439046</v>
      </c>
      <c r="AR174" s="671">
        <f t="shared" si="63"/>
        <v>7.8947368421052655</v>
      </c>
      <c r="AS174" s="672">
        <f t="shared" si="64"/>
        <v>8.9003052063297012</v>
      </c>
      <c r="AT174" s="673">
        <f t="shared" si="65"/>
        <v>6.6946530263645112</v>
      </c>
    </row>
    <row r="175" spans="1:46" ht="11.25" customHeight="1" x14ac:dyDescent="0.2">
      <c r="A175" s="519" t="s">
        <v>1093</v>
      </c>
      <c r="B175" s="507" t="s">
        <v>1094</v>
      </c>
      <c r="C175" s="497">
        <v>1.84</v>
      </c>
      <c r="D175" s="518">
        <v>1.08</v>
      </c>
      <c r="E175" s="513">
        <v>0.87</v>
      </c>
      <c r="F175" s="513">
        <v>0.82</v>
      </c>
      <c r="G175" s="513">
        <v>0.76</v>
      </c>
      <c r="H175" s="513">
        <v>0.66</v>
      </c>
      <c r="I175" s="514"/>
      <c r="J175" s="513">
        <v>0.5</v>
      </c>
      <c r="K175" s="509">
        <v>0.4</v>
      </c>
      <c r="L175" s="514"/>
      <c r="M175" s="532">
        <v>0.2</v>
      </c>
      <c r="N175" s="517">
        <v>0.48</v>
      </c>
      <c r="O175" s="516">
        <v>2.62</v>
      </c>
      <c r="P175" s="516">
        <v>2.5099999999999998</v>
      </c>
      <c r="Q175" s="516">
        <v>2.3199999999999998</v>
      </c>
      <c r="R175" s="516">
        <v>2.17</v>
      </c>
      <c r="S175" s="516">
        <v>2.06</v>
      </c>
      <c r="T175" s="516">
        <v>1.98</v>
      </c>
      <c r="U175" s="516">
        <v>1.88</v>
      </c>
      <c r="V175" s="516">
        <v>1.72</v>
      </c>
      <c r="W175" s="516">
        <v>1.56</v>
      </c>
      <c r="X175" s="516">
        <v>1.4</v>
      </c>
      <c r="Y175" s="655">
        <f t="shared" si="44"/>
        <v>27.829999999999995</v>
      </c>
      <c r="Z175" s="1026">
        <f t="shared" si="45"/>
        <v>70.370370370370367</v>
      </c>
      <c r="AA175" s="671">
        <f t="shared" si="46"/>
        <v>24.137931034482762</v>
      </c>
      <c r="AB175" s="671">
        <f t="shared" si="47"/>
        <v>6.0975609756097615</v>
      </c>
      <c r="AC175" s="671">
        <f t="shared" si="48"/>
        <v>7.8947368421052655</v>
      </c>
      <c r="AD175" s="671">
        <f t="shared" si="49"/>
        <v>15.151515151515138</v>
      </c>
      <c r="AE175" s="671">
        <f t="shared" si="50"/>
        <v>32.000000000000007</v>
      </c>
      <c r="AF175" s="671">
        <f t="shared" si="51"/>
        <v>25</v>
      </c>
      <c r="AG175" s="671">
        <f t="shared" si="52"/>
        <v>100</v>
      </c>
      <c r="AH175" s="671">
        <f t="shared" si="53"/>
        <v>-58.333333333333329</v>
      </c>
      <c r="AI175" s="671">
        <f t="shared" si="54"/>
        <v>-81.679389312977108</v>
      </c>
      <c r="AJ175" s="671">
        <f t="shared" si="55"/>
        <v>4.3824701195219307</v>
      </c>
      <c r="AK175" s="671">
        <f t="shared" si="56"/>
        <v>8.18965517241379</v>
      </c>
      <c r="AL175" s="671">
        <f t="shared" si="57"/>
        <v>6.9124423963133674</v>
      </c>
      <c r="AM175" s="671">
        <f t="shared" si="58"/>
        <v>5.3398058252427161</v>
      </c>
      <c r="AN175" s="671">
        <f t="shared" si="59"/>
        <v>4.0404040404040442</v>
      </c>
      <c r="AO175" s="671">
        <f t="shared" si="60"/>
        <v>5.319148936170226</v>
      </c>
      <c r="AP175" s="671">
        <f t="shared" si="61"/>
        <v>9.302325581395344</v>
      </c>
      <c r="AQ175" s="671">
        <f t="shared" si="62"/>
        <v>10.256410256410241</v>
      </c>
      <c r="AR175" s="671">
        <f t="shared" si="63"/>
        <v>11.428571428571432</v>
      </c>
      <c r="AS175" s="672">
        <f t="shared" si="64"/>
        <v>10.83213818337979</v>
      </c>
      <c r="AT175" s="673">
        <f t="shared" si="65"/>
        <v>37.923288874608737</v>
      </c>
    </row>
    <row r="176" spans="1:46" ht="11.25" customHeight="1" x14ac:dyDescent="0.2">
      <c r="A176" s="501" t="s">
        <v>521</v>
      </c>
      <c r="B176" s="652" t="s">
        <v>522</v>
      </c>
      <c r="C176" s="497">
        <v>0.72750000000000004</v>
      </c>
      <c r="D176" s="655">
        <v>0.6100000000000001</v>
      </c>
      <c r="E176" s="498">
        <v>0.53749999999999998</v>
      </c>
      <c r="F176" s="498">
        <v>0.48749999999999999</v>
      </c>
      <c r="G176" s="498">
        <v>0.435</v>
      </c>
      <c r="H176" s="498">
        <v>0.37375000000000003</v>
      </c>
      <c r="I176" s="499"/>
      <c r="J176" s="498">
        <v>0.30499999999999999</v>
      </c>
      <c r="K176" s="496">
        <v>0.21625</v>
      </c>
      <c r="L176" s="499"/>
      <c r="M176" s="657">
        <v>0.19</v>
      </c>
      <c r="N176" s="658">
        <v>0.13250000000000001</v>
      </c>
      <c r="O176" s="658">
        <v>9.375E-2</v>
      </c>
      <c r="P176" s="654">
        <v>0</v>
      </c>
      <c r="Q176" s="654">
        <v>0</v>
      </c>
      <c r="R176" s="654">
        <v>0</v>
      </c>
      <c r="S176" s="654">
        <v>0</v>
      </c>
      <c r="T176" s="654">
        <v>0</v>
      </c>
      <c r="U176" s="654">
        <v>0</v>
      </c>
      <c r="V176" s="654">
        <v>0</v>
      </c>
      <c r="W176" s="654">
        <v>0</v>
      </c>
      <c r="X176" s="654">
        <v>3.6649999999999999E-3</v>
      </c>
      <c r="Y176" s="655">
        <f t="shared" si="44"/>
        <v>4.1124149999999995</v>
      </c>
      <c r="Z176" s="1026">
        <f t="shared" si="45"/>
        <v>19.262295081967196</v>
      </c>
      <c r="AA176" s="671">
        <f t="shared" si="46"/>
        <v>13.488372093023271</v>
      </c>
      <c r="AB176" s="671">
        <f t="shared" si="47"/>
        <v>10.256410256410264</v>
      </c>
      <c r="AC176" s="671">
        <f t="shared" si="48"/>
        <v>12.06896551724137</v>
      </c>
      <c r="AD176" s="671">
        <f t="shared" si="49"/>
        <v>16.387959866220726</v>
      </c>
      <c r="AE176" s="671">
        <f t="shared" si="50"/>
        <v>22.540983606557386</v>
      </c>
      <c r="AF176" s="671">
        <f t="shared" si="51"/>
        <v>41.040462427745659</v>
      </c>
      <c r="AG176" s="671">
        <f t="shared" si="52"/>
        <v>13.815789473684204</v>
      </c>
      <c r="AH176" s="671">
        <f t="shared" si="53"/>
        <v>43.396226415094333</v>
      </c>
      <c r="AI176" s="671">
        <f t="shared" si="54"/>
        <v>41.333333333333336</v>
      </c>
      <c r="AJ176" s="671" t="str">
        <f t="shared" si="55"/>
        <v>n/a</v>
      </c>
      <c r="AK176" s="671" t="str">
        <f t="shared" si="56"/>
        <v>n/a</v>
      </c>
      <c r="AL176" s="671" t="str">
        <f t="shared" si="57"/>
        <v>n/a</v>
      </c>
      <c r="AM176" s="671" t="str">
        <f t="shared" si="58"/>
        <v>n/a</v>
      </c>
      <c r="AN176" s="671" t="str">
        <f t="shared" si="59"/>
        <v>n/a</v>
      </c>
      <c r="AO176" s="671" t="str">
        <f t="shared" si="60"/>
        <v>n/a</v>
      </c>
      <c r="AP176" s="671" t="str">
        <f t="shared" si="61"/>
        <v>n/a</v>
      </c>
      <c r="AQ176" s="671" t="str">
        <f t="shared" si="62"/>
        <v>n/a</v>
      </c>
      <c r="AR176" s="671">
        <f t="shared" si="63"/>
        <v>-100</v>
      </c>
      <c r="AS176" s="672">
        <f t="shared" si="64"/>
        <v>12.144618006479794</v>
      </c>
      <c r="AT176" s="673">
        <f t="shared" si="65"/>
        <v>39.27461080507257</v>
      </c>
    </row>
    <row r="177" spans="1:46" ht="11.25" customHeight="1" x14ac:dyDescent="0.2">
      <c r="A177" s="500" t="s">
        <v>1038</v>
      </c>
      <c r="B177" s="495" t="s">
        <v>1039</v>
      </c>
      <c r="C177" s="497">
        <v>0.17</v>
      </c>
      <c r="D177" s="655">
        <v>0.14000000000000001</v>
      </c>
      <c r="E177" s="498">
        <v>0.12</v>
      </c>
      <c r="F177" s="498">
        <v>0.1</v>
      </c>
      <c r="G177" s="498">
        <v>0.09</v>
      </c>
      <c r="H177" s="498">
        <v>7.3300000000000004E-2</v>
      </c>
      <c r="I177" s="499" t="s">
        <v>90</v>
      </c>
      <c r="J177" s="498">
        <v>6.2440000000000002E-2</v>
      </c>
      <c r="K177" s="496">
        <v>5.3339999999999999E-2</v>
      </c>
      <c r="L177" s="499"/>
      <c r="M177" s="657">
        <v>4.444E-2</v>
      </c>
      <c r="N177" s="654">
        <v>0</v>
      </c>
      <c r="O177" s="654">
        <v>0</v>
      </c>
      <c r="P177" s="654">
        <v>0</v>
      </c>
      <c r="Q177" s="654">
        <v>0</v>
      </c>
      <c r="R177" s="654">
        <v>0</v>
      </c>
      <c r="S177" s="654">
        <v>0</v>
      </c>
      <c r="T177" s="654">
        <v>0</v>
      </c>
      <c r="U177" s="654">
        <v>0</v>
      </c>
      <c r="V177" s="654">
        <v>0</v>
      </c>
      <c r="W177" s="654">
        <v>0</v>
      </c>
      <c r="X177" s="654">
        <v>0</v>
      </c>
      <c r="Y177" s="655">
        <f t="shared" si="44"/>
        <v>0.85352000000000006</v>
      </c>
      <c r="Z177" s="1026">
        <f t="shared" si="45"/>
        <v>21.42857142857142</v>
      </c>
      <c r="AA177" s="671">
        <f t="shared" si="46"/>
        <v>16.666666666666675</v>
      </c>
      <c r="AB177" s="671">
        <f t="shared" si="47"/>
        <v>19.999999999999996</v>
      </c>
      <c r="AC177" s="671">
        <f t="shared" si="48"/>
        <v>11.111111111111116</v>
      </c>
      <c r="AD177" s="671">
        <f t="shared" si="49"/>
        <v>22.783083219645285</v>
      </c>
      <c r="AE177" s="671">
        <f t="shared" si="50"/>
        <v>17.392696989109545</v>
      </c>
      <c r="AF177" s="671">
        <f t="shared" si="51"/>
        <v>17.060367454068249</v>
      </c>
      <c r="AG177" s="671">
        <f t="shared" si="52"/>
        <v>20.027002700270025</v>
      </c>
      <c r="AH177" s="671" t="str">
        <f t="shared" si="53"/>
        <v>n/a</v>
      </c>
      <c r="AI177" s="671" t="str">
        <f t="shared" si="54"/>
        <v>n/a</v>
      </c>
      <c r="AJ177" s="671" t="str">
        <f t="shared" si="55"/>
        <v>n/a</v>
      </c>
      <c r="AK177" s="671" t="str">
        <f t="shared" si="56"/>
        <v>n/a</v>
      </c>
      <c r="AL177" s="671" t="str">
        <f t="shared" si="57"/>
        <v>n/a</v>
      </c>
      <c r="AM177" s="671" t="str">
        <f t="shared" si="58"/>
        <v>n/a</v>
      </c>
      <c r="AN177" s="671" t="str">
        <f t="shared" si="59"/>
        <v>n/a</v>
      </c>
      <c r="AO177" s="671" t="str">
        <f t="shared" si="60"/>
        <v>n/a</v>
      </c>
      <c r="AP177" s="671" t="str">
        <f t="shared" si="61"/>
        <v>n/a</v>
      </c>
      <c r="AQ177" s="671" t="str">
        <f t="shared" si="62"/>
        <v>n/a</v>
      </c>
      <c r="AR177" s="671" t="str">
        <f t="shared" si="63"/>
        <v>n/a</v>
      </c>
      <c r="AS177" s="672">
        <f t="shared" si="64"/>
        <v>18.30868744618029</v>
      </c>
      <c r="AT177" s="673">
        <f t="shared" si="65"/>
        <v>3.6344722102190241</v>
      </c>
    </row>
    <row r="178" spans="1:46" ht="11.25" customHeight="1" x14ac:dyDescent="0.2">
      <c r="A178" s="504" t="s">
        <v>1079</v>
      </c>
      <c r="B178" s="916" t="s">
        <v>1080</v>
      </c>
      <c r="C178" s="497">
        <v>2.8</v>
      </c>
      <c r="D178" s="486">
        <v>2.64</v>
      </c>
      <c r="E178" s="487">
        <v>2.4</v>
      </c>
      <c r="F178" s="487">
        <v>2</v>
      </c>
      <c r="G178" s="487">
        <v>1.88</v>
      </c>
      <c r="H178" s="487">
        <v>1.8</v>
      </c>
      <c r="I178" s="488"/>
      <c r="J178" s="487">
        <v>1.792</v>
      </c>
      <c r="K178" s="485">
        <v>1.1200000000000001</v>
      </c>
      <c r="L178" s="488"/>
      <c r="M178" s="505">
        <v>0.92</v>
      </c>
      <c r="N178" s="492">
        <v>0.92</v>
      </c>
      <c r="O178" s="493">
        <v>0.92</v>
      </c>
      <c r="P178" s="493">
        <v>0.68799999999999994</v>
      </c>
      <c r="Q178" s="493">
        <v>0.504</v>
      </c>
      <c r="R178" s="493">
        <v>0.36799999999999999</v>
      </c>
      <c r="S178" s="493">
        <v>0.20799999999999999</v>
      </c>
      <c r="T178" s="493">
        <v>0.112</v>
      </c>
      <c r="U178" s="492">
        <v>0</v>
      </c>
      <c r="V178" s="492">
        <v>0</v>
      </c>
      <c r="W178" s="492">
        <v>0</v>
      </c>
      <c r="X178" s="492">
        <v>0</v>
      </c>
      <c r="Y178" s="655">
        <f t="shared" si="44"/>
        <v>21.071999999999999</v>
      </c>
      <c r="Z178" s="1026">
        <f t="shared" si="45"/>
        <v>6.0606060606060552</v>
      </c>
      <c r="AA178" s="671">
        <f t="shared" si="46"/>
        <v>10.000000000000009</v>
      </c>
      <c r="AB178" s="671">
        <f t="shared" si="47"/>
        <v>19.999999999999996</v>
      </c>
      <c r="AC178" s="671">
        <f t="shared" si="48"/>
        <v>6.3829787234042534</v>
      </c>
      <c r="AD178" s="671">
        <f t="shared" si="49"/>
        <v>4.4444444444444287</v>
      </c>
      <c r="AE178" s="671">
        <f t="shared" si="50"/>
        <v>0.44642857142858094</v>
      </c>
      <c r="AF178" s="671">
        <f t="shared" si="51"/>
        <v>59.999999999999986</v>
      </c>
      <c r="AG178" s="671">
        <f t="shared" si="52"/>
        <v>21.739130434782616</v>
      </c>
      <c r="AH178" s="671">
        <f t="shared" si="53"/>
        <v>0</v>
      </c>
      <c r="AI178" s="671">
        <f t="shared" si="54"/>
        <v>0</v>
      </c>
      <c r="AJ178" s="671">
        <f t="shared" si="55"/>
        <v>33.720930232558153</v>
      </c>
      <c r="AK178" s="671">
        <f t="shared" si="56"/>
        <v>36.507936507936492</v>
      </c>
      <c r="AL178" s="671">
        <f t="shared" si="57"/>
        <v>36.956521739130444</v>
      </c>
      <c r="AM178" s="671">
        <f t="shared" si="58"/>
        <v>76.923076923076934</v>
      </c>
      <c r="AN178" s="671">
        <f t="shared" si="59"/>
        <v>85.714285714285694</v>
      </c>
      <c r="AO178" s="671" t="str">
        <f t="shared" si="60"/>
        <v>n/a</v>
      </c>
      <c r="AP178" s="671" t="str">
        <f t="shared" si="61"/>
        <v>n/a</v>
      </c>
      <c r="AQ178" s="671" t="str">
        <f t="shared" si="62"/>
        <v>n/a</v>
      </c>
      <c r="AR178" s="671" t="str">
        <f t="shared" si="63"/>
        <v>n/a</v>
      </c>
      <c r="AS178" s="672">
        <f t="shared" si="64"/>
        <v>26.593089290110242</v>
      </c>
      <c r="AT178" s="673">
        <f t="shared" si="65"/>
        <v>28.23617635482827</v>
      </c>
    </row>
    <row r="179" spans="1:46" ht="11.25" customHeight="1" x14ac:dyDescent="0.2">
      <c r="A179" s="501" t="s">
        <v>535</v>
      </c>
      <c r="B179" s="652" t="s">
        <v>536</v>
      </c>
      <c r="C179" s="497">
        <v>4.4400000000000004</v>
      </c>
      <c r="D179" s="497">
        <v>4.21</v>
      </c>
      <c r="E179" s="498">
        <v>4</v>
      </c>
      <c r="F179" s="498">
        <v>3.51</v>
      </c>
      <c r="G179" s="498">
        <v>2.81</v>
      </c>
      <c r="H179" s="498">
        <v>2.25</v>
      </c>
      <c r="I179" s="499"/>
      <c r="J179" s="498">
        <v>1.8</v>
      </c>
      <c r="K179" s="496">
        <v>1.325</v>
      </c>
      <c r="L179" s="499"/>
      <c r="M179" s="657">
        <v>0.875</v>
      </c>
      <c r="N179" s="654">
        <v>0.7</v>
      </c>
      <c r="O179" s="658">
        <v>0.6</v>
      </c>
      <c r="P179" s="658">
        <v>0.43</v>
      </c>
      <c r="Q179" s="658">
        <v>0.33</v>
      </c>
      <c r="R179" s="654">
        <v>0.3</v>
      </c>
      <c r="S179" s="654">
        <v>0.3</v>
      </c>
      <c r="T179" s="654">
        <v>0.3</v>
      </c>
      <c r="U179" s="654">
        <v>0.3</v>
      </c>
      <c r="V179" s="654">
        <v>0.3</v>
      </c>
      <c r="W179" s="654">
        <v>0.3</v>
      </c>
      <c r="X179" s="658">
        <v>0.28125</v>
      </c>
      <c r="Y179" s="655">
        <f t="shared" si="44"/>
        <v>29.361250000000002</v>
      </c>
      <c r="Z179" s="1026">
        <f t="shared" si="45"/>
        <v>5.463182897862251</v>
      </c>
      <c r="AA179" s="671">
        <f t="shared" si="46"/>
        <v>5.2499999999999991</v>
      </c>
      <c r="AB179" s="671">
        <f t="shared" si="47"/>
        <v>13.960113960113961</v>
      </c>
      <c r="AC179" s="671">
        <f t="shared" si="48"/>
        <v>24.911032028469737</v>
      </c>
      <c r="AD179" s="671">
        <f t="shared" si="49"/>
        <v>24.888888888888893</v>
      </c>
      <c r="AE179" s="671">
        <f t="shared" si="50"/>
        <v>25</v>
      </c>
      <c r="AF179" s="671">
        <f t="shared" si="51"/>
        <v>35.849056603773597</v>
      </c>
      <c r="AG179" s="671">
        <f t="shared" si="52"/>
        <v>51.428571428571423</v>
      </c>
      <c r="AH179" s="671">
        <f t="shared" si="53"/>
        <v>25</v>
      </c>
      <c r="AI179" s="671">
        <f t="shared" si="54"/>
        <v>16.666666666666675</v>
      </c>
      <c r="AJ179" s="671">
        <f t="shared" si="55"/>
        <v>39.534883720930239</v>
      </c>
      <c r="AK179" s="671">
        <f t="shared" si="56"/>
        <v>30.303030303030297</v>
      </c>
      <c r="AL179" s="671">
        <f t="shared" si="57"/>
        <v>10.000000000000009</v>
      </c>
      <c r="AM179" s="671">
        <f t="shared" si="58"/>
        <v>0</v>
      </c>
      <c r="AN179" s="671">
        <f t="shared" si="59"/>
        <v>0</v>
      </c>
      <c r="AO179" s="671">
        <f t="shared" si="60"/>
        <v>0</v>
      </c>
      <c r="AP179" s="671">
        <f t="shared" si="61"/>
        <v>0</v>
      </c>
      <c r="AQ179" s="671">
        <f t="shared" si="62"/>
        <v>0</v>
      </c>
      <c r="AR179" s="671">
        <f t="shared" si="63"/>
        <v>6.6666666666666652</v>
      </c>
      <c r="AS179" s="672">
        <f t="shared" si="64"/>
        <v>16.574847008682831</v>
      </c>
      <c r="AT179" s="673">
        <f t="shared" si="65"/>
        <v>15.55649231974739</v>
      </c>
    </row>
    <row r="180" spans="1:46" ht="11.25" customHeight="1" x14ac:dyDescent="0.2">
      <c r="A180" s="501" t="s">
        <v>515</v>
      </c>
      <c r="B180" s="652" t="s">
        <v>516</v>
      </c>
      <c r="C180" s="497">
        <v>1.4279999999999999</v>
      </c>
      <c r="D180" s="497">
        <v>1.33</v>
      </c>
      <c r="E180" s="498">
        <v>1.24</v>
      </c>
      <c r="F180" s="498">
        <v>1.1599999999999999</v>
      </c>
      <c r="G180" s="498">
        <v>1.08</v>
      </c>
      <c r="H180" s="498">
        <v>1.02</v>
      </c>
      <c r="I180" s="499"/>
      <c r="J180" s="498">
        <v>0.96</v>
      </c>
      <c r="K180" s="656">
        <v>0.84</v>
      </c>
      <c r="L180" s="499"/>
      <c r="M180" s="657">
        <v>0.66</v>
      </c>
      <c r="N180" s="658">
        <v>0.5</v>
      </c>
      <c r="O180" s="658">
        <v>0.36</v>
      </c>
      <c r="P180" s="658">
        <v>0.2</v>
      </c>
      <c r="Q180" s="654">
        <v>0</v>
      </c>
      <c r="R180" s="654">
        <v>0</v>
      </c>
      <c r="S180" s="654">
        <v>0</v>
      </c>
      <c r="T180" s="654">
        <v>0</v>
      </c>
      <c r="U180" s="654">
        <v>1.0900000000000001</v>
      </c>
      <c r="V180" s="654">
        <v>1.46</v>
      </c>
      <c r="W180" s="654">
        <v>1.46</v>
      </c>
      <c r="X180" s="654">
        <v>1.39</v>
      </c>
      <c r="Y180" s="655">
        <f t="shared" si="44"/>
        <v>16.178000000000001</v>
      </c>
      <c r="Z180" s="1026">
        <f t="shared" si="45"/>
        <v>7.3684210526315574</v>
      </c>
      <c r="AA180" s="671">
        <f t="shared" si="46"/>
        <v>7.258064516129048</v>
      </c>
      <c r="AB180" s="671">
        <f t="shared" si="47"/>
        <v>6.8965517241379448</v>
      </c>
      <c r="AC180" s="671">
        <f t="shared" si="48"/>
        <v>7.4074074074073959</v>
      </c>
      <c r="AD180" s="671">
        <f t="shared" si="49"/>
        <v>5.8823529411764719</v>
      </c>
      <c r="AE180" s="671">
        <f t="shared" si="50"/>
        <v>6.25</v>
      </c>
      <c r="AF180" s="671">
        <f t="shared" si="51"/>
        <v>14.285714285714279</v>
      </c>
      <c r="AG180" s="671">
        <f t="shared" si="52"/>
        <v>27.27272727272727</v>
      </c>
      <c r="AH180" s="671">
        <f t="shared" si="53"/>
        <v>32.000000000000007</v>
      </c>
      <c r="AI180" s="671">
        <f t="shared" si="54"/>
        <v>38.888888888888886</v>
      </c>
      <c r="AJ180" s="671">
        <f t="shared" si="55"/>
        <v>79.999999999999986</v>
      </c>
      <c r="AK180" s="671" t="str">
        <f t="shared" si="56"/>
        <v>n/a</v>
      </c>
      <c r="AL180" s="671" t="str">
        <f t="shared" si="57"/>
        <v>n/a</v>
      </c>
      <c r="AM180" s="671" t="str">
        <f t="shared" si="58"/>
        <v>n/a</v>
      </c>
      <c r="AN180" s="671" t="str">
        <f t="shared" si="59"/>
        <v>n/a</v>
      </c>
      <c r="AO180" s="671">
        <f t="shared" si="60"/>
        <v>-100</v>
      </c>
      <c r="AP180" s="671">
        <f t="shared" si="61"/>
        <v>-25.342465753424648</v>
      </c>
      <c r="AQ180" s="671">
        <f t="shared" si="62"/>
        <v>0</v>
      </c>
      <c r="AR180" s="671">
        <f t="shared" si="63"/>
        <v>5.0359712230215958</v>
      </c>
      <c r="AS180" s="672">
        <f t="shared" si="64"/>
        <v>7.5469089038939865</v>
      </c>
      <c r="AT180" s="673">
        <f t="shared" si="65"/>
        <v>37.778076452924573</v>
      </c>
    </row>
    <row r="181" spans="1:46" ht="11.25" customHeight="1" x14ac:dyDescent="0.2">
      <c r="A181" s="500" t="s">
        <v>488</v>
      </c>
      <c r="B181" s="652" t="s">
        <v>489</v>
      </c>
      <c r="C181" s="497">
        <v>1.391</v>
      </c>
      <c r="D181" s="497">
        <v>1.2764099999999998</v>
      </c>
      <c r="E181" s="498">
        <v>1.1367400000000001</v>
      </c>
      <c r="F181" s="498">
        <v>0.98565999999999998</v>
      </c>
      <c r="G181" s="498">
        <v>0.90500000000000003</v>
      </c>
      <c r="H181" s="498">
        <v>0.83040000000000003</v>
      </c>
      <c r="I181" s="499"/>
      <c r="J181" s="498">
        <v>0.75022999999999995</v>
      </c>
      <c r="K181" s="496">
        <v>0.65649999999999997</v>
      </c>
      <c r="L181" s="499"/>
      <c r="M181" s="657">
        <v>0.52350000000000008</v>
      </c>
      <c r="N181" s="658">
        <v>0.44550000000000001</v>
      </c>
      <c r="O181" s="658">
        <v>0.4335</v>
      </c>
      <c r="P181" s="658">
        <v>0.39250000000000002</v>
      </c>
      <c r="Q181" s="658">
        <v>0.28749999999999998</v>
      </c>
      <c r="R181" s="658">
        <v>0.24049999999999999</v>
      </c>
      <c r="S181" s="658">
        <v>0.18124999999999999</v>
      </c>
      <c r="T181" s="658">
        <v>0.16667999999999999</v>
      </c>
      <c r="U181" s="658">
        <v>0.14334</v>
      </c>
      <c r="V181" s="658">
        <v>0.13</v>
      </c>
      <c r="W181" s="658">
        <v>0.11666</v>
      </c>
      <c r="X181" s="658">
        <v>0.1</v>
      </c>
      <c r="Y181" s="655">
        <f t="shared" si="44"/>
        <v>11.092870000000003</v>
      </c>
      <c r="Z181" s="1026">
        <f t="shared" si="45"/>
        <v>8.9775228962480913</v>
      </c>
      <c r="AA181" s="671">
        <f t="shared" si="46"/>
        <v>12.286890581839272</v>
      </c>
      <c r="AB181" s="671">
        <f t="shared" si="47"/>
        <v>15.327800661485714</v>
      </c>
      <c r="AC181" s="671">
        <f t="shared" si="48"/>
        <v>8.912707182320446</v>
      </c>
      <c r="AD181" s="671">
        <f t="shared" si="49"/>
        <v>8.9836223506743806</v>
      </c>
      <c r="AE181" s="671">
        <f t="shared" si="50"/>
        <v>10.686056276075352</v>
      </c>
      <c r="AF181" s="671">
        <f t="shared" si="51"/>
        <v>14.277227722772267</v>
      </c>
      <c r="AG181" s="671">
        <f t="shared" si="52"/>
        <v>25.405921680993295</v>
      </c>
      <c r="AH181" s="671">
        <f t="shared" si="53"/>
        <v>17.508417508417516</v>
      </c>
      <c r="AI181" s="671">
        <f t="shared" si="54"/>
        <v>2.7681660899653959</v>
      </c>
      <c r="AJ181" s="671">
        <f t="shared" si="55"/>
        <v>10.445859872611463</v>
      </c>
      <c r="AK181" s="671">
        <f t="shared" si="56"/>
        <v>36.521739130434796</v>
      </c>
      <c r="AL181" s="671">
        <f t="shared" si="57"/>
        <v>19.542619542619533</v>
      </c>
      <c r="AM181" s="671">
        <f t="shared" si="58"/>
        <v>32.689655172413801</v>
      </c>
      <c r="AN181" s="671">
        <f t="shared" si="59"/>
        <v>8.7413006959443216</v>
      </c>
      <c r="AO181" s="671">
        <f t="shared" si="60"/>
        <v>16.28296358308916</v>
      </c>
      <c r="AP181" s="671">
        <f t="shared" si="61"/>
        <v>10.261538461538455</v>
      </c>
      <c r="AQ181" s="671">
        <f t="shared" si="62"/>
        <v>11.434939139379408</v>
      </c>
      <c r="AR181" s="671">
        <f t="shared" si="63"/>
        <v>16.659999999999986</v>
      </c>
      <c r="AS181" s="672">
        <f t="shared" si="64"/>
        <v>15.142892028885402</v>
      </c>
      <c r="AT181" s="673">
        <f t="shared" si="65"/>
        <v>8.485767824928697</v>
      </c>
    </row>
    <row r="182" spans="1:46" ht="11.25" customHeight="1" x14ac:dyDescent="0.2">
      <c r="A182" s="501" t="s">
        <v>1081</v>
      </c>
      <c r="B182" s="652" t="s">
        <v>1082</v>
      </c>
      <c r="C182" s="497">
        <v>0.39</v>
      </c>
      <c r="D182" s="497">
        <v>0.35000000000000003</v>
      </c>
      <c r="E182" s="498">
        <v>0.31</v>
      </c>
      <c r="F182" s="498">
        <v>0.27</v>
      </c>
      <c r="G182" s="498">
        <v>0.24</v>
      </c>
      <c r="H182" s="498">
        <v>0.11</v>
      </c>
      <c r="I182" s="499"/>
      <c r="J182" s="498">
        <v>0.06</v>
      </c>
      <c r="K182" s="656">
        <v>0</v>
      </c>
      <c r="L182" s="499"/>
      <c r="M182" s="503">
        <v>0</v>
      </c>
      <c r="N182" s="654">
        <v>0</v>
      </c>
      <c r="O182" s="654">
        <v>0</v>
      </c>
      <c r="P182" s="654">
        <v>0</v>
      </c>
      <c r="Q182" s="654">
        <v>0</v>
      </c>
      <c r="R182" s="654">
        <v>0</v>
      </c>
      <c r="S182" s="654">
        <v>0</v>
      </c>
      <c r="T182" s="654">
        <v>0</v>
      </c>
      <c r="U182" s="654">
        <v>0</v>
      </c>
      <c r="V182" s="654">
        <v>0</v>
      </c>
      <c r="W182" s="654">
        <v>0</v>
      </c>
      <c r="X182" s="654">
        <v>0</v>
      </c>
      <c r="Y182" s="655">
        <f t="shared" si="44"/>
        <v>1.7300000000000002</v>
      </c>
      <c r="Z182" s="1026">
        <f t="shared" si="45"/>
        <v>11.428571428571432</v>
      </c>
      <c r="AA182" s="671">
        <f t="shared" si="46"/>
        <v>12.903225806451623</v>
      </c>
      <c r="AB182" s="671">
        <f t="shared" si="47"/>
        <v>14.814814814814813</v>
      </c>
      <c r="AC182" s="671">
        <f t="shared" si="48"/>
        <v>12.500000000000021</v>
      </c>
      <c r="AD182" s="671">
        <f t="shared" si="49"/>
        <v>118.18181818181816</v>
      </c>
      <c r="AE182" s="671">
        <f t="shared" si="50"/>
        <v>83.333333333333343</v>
      </c>
      <c r="AF182" s="671" t="str">
        <f t="shared" si="51"/>
        <v>n/a</v>
      </c>
      <c r="AG182" s="671" t="str">
        <f t="shared" si="52"/>
        <v>n/a</v>
      </c>
      <c r="AH182" s="671" t="str">
        <f t="shared" si="53"/>
        <v>n/a</v>
      </c>
      <c r="AI182" s="671" t="str">
        <f t="shared" si="54"/>
        <v>n/a</v>
      </c>
      <c r="AJ182" s="671" t="str">
        <f t="shared" si="55"/>
        <v>n/a</v>
      </c>
      <c r="AK182" s="671" t="str">
        <f t="shared" si="56"/>
        <v>n/a</v>
      </c>
      <c r="AL182" s="671" t="str">
        <f t="shared" si="57"/>
        <v>n/a</v>
      </c>
      <c r="AM182" s="671" t="str">
        <f t="shared" si="58"/>
        <v>n/a</v>
      </c>
      <c r="AN182" s="671" t="str">
        <f t="shared" si="59"/>
        <v>n/a</v>
      </c>
      <c r="AO182" s="671" t="str">
        <f t="shared" si="60"/>
        <v>n/a</v>
      </c>
      <c r="AP182" s="671" t="str">
        <f t="shared" si="61"/>
        <v>n/a</v>
      </c>
      <c r="AQ182" s="671" t="str">
        <f t="shared" si="62"/>
        <v>n/a</v>
      </c>
      <c r="AR182" s="671" t="str">
        <f t="shared" si="63"/>
        <v>n/a</v>
      </c>
      <c r="AS182" s="672">
        <f t="shared" si="64"/>
        <v>42.193627260831569</v>
      </c>
      <c r="AT182" s="673">
        <f t="shared" si="65"/>
        <v>46.695626612684691</v>
      </c>
    </row>
    <row r="183" spans="1:46" ht="11.25" customHeight="1" x14ac:dyDescent="0.2">
      <c r="A183" s="659" t="s">
        <v>502</v>
      </c>
      <c r="B183" s="507" t="s">
        <v>503</v>
      </c>
      <c r="C183" s="497">
        <v>1.1120000000000001</v>
      </c>
      <c r="D183" s="497">
        <v>1.07</v>
      </c>
      <c r="E183" s="513">
        <v>1.03</v>
      </c>
      <c r="F183" s="513">
        <v>0.99</v>
      </c>
      <c r="G183" s="513">
        <v>0.95</v>
      </c>
      <c r="H183" s="513">
        <v>0.83</v>
      </c>
      <c r="I183" s="514"/>
      <c r="J183" s="513">
        <v>0.81</v>
      </c>
      <c r="K183" s="509">
        <v>0.79</v>
      </c>
      <c r="L183" s="514"/>
      <c r="M183" s="510">
        <v>0.78</v>
      </c>
      <c r="N183" s="516">
        <v>0.76</v>
      </c>
      <c r="O183" s="516">
        <v>0.73</v>
      </c>
      <c r="P183" s="516">
        <v>0.68</v>
      </c>
      <c r="Q183" s="516">
        <v>0.6</v>
      </c>
      <c r="R183" s="517">
        <v>0.3</v>
      </c>
      <c r="S183" s="517">
        <v>0.4</v>
      </c>
      <c r="T183" s="517">
        <v>0.79249999999999998</v>
      </c>
      <c r="U183" s="517">
        <v>1.07</v>
      </c>
      <c r="V183" s="517">
        <v>1.5</v>
      </c>
      <c r="W183" s="517">
        <v>1.5</v>
      </c>
      <c r="X183" s="517">
        <v>1.5</v>
      </c>
      <c r="Y183" s="655">
        <f t="shared" si="44"/>
        <v>18.194500000000005</v>
      </c>
      <c r="Z183" s="1026">
        <f t="shared" si="45"/>
        <v>3.9252336448598157</v>
      </c>
      <c r="AA183" s="671">
        <f t="shared" si="46"/>
        <v>3.8834951456310662</v>
      </c>
      <c r="AB183" s="671">
        <f t="shared" si="47"/>
        <v>4.0404040404040442</v>
      </c>
      <c r="AC183" s="671">
        <f t="shared" si="48"/>
        <v>4.2105263157894868</v>
      </c>
      <c r="AD183" s="671">
        <f t="shared" si="49"/>
        <v>14.457831325301207</v>
      </c>
      <c r="AE183" s="671">
        <f t="shared" si="50"/>
        <v>2.4691358024691246</v>
      </c>
      <c r="AF183" s="671">
        <f t="shared" si="51"/>
        <v>2.5316455696202445</v>
      </c>
      <c r="AG183" s="671">
        <f t="shared" si="52"/>
        <v>1.2820512820512775</v>
      </c>
      <c r="AH183" s="671">
        <f t="shared" si="53"/>
        <v>2.6315789473684292</v>
      </c>
      <c r="AI183" s="671">
        <f t="shared" si="54"/>
        <v>4.1095890410958846</v>
      </c>
      <c r="AJ183" s="671">
        <f t="shared" si="55"/>
        <v>7.3529411764705843</v>
      </c>
      <c r="AK183" s="671">
        <f t="shared" si="56"/>
        <v>13.333333333333353</v>
      </c>
      <c r="AL183" s="671">
        <f t="shared" si="57"/>
        <v>100</v>
      </c>
      <c r="AM183" s="671">
        <f t="shared" si="58"/>
        <v>-25.000000000000011</v>
      </c>
      <c r="AN183" s="671">
        <f t="shared" si="59"/>
        <v>-49.526813880126177</v>
      </c>
      <c r="AO183" s="671">
        <f t="shared" si="60"/>
        <v>-25.934579439252346</v>
      </c>
      <c r="AP183" s="671">
        <f t="shared" si="61"/>
        <v>-28.666666666666664</v>
      </c>
      <c r="AQ183" s="671">
        <f t="shared" si="62"/>
        <v>0</v>
      </c>
      <c r="AR183" s="671">
        <f t="shared" si="63"/>
        <v>0</v>
      </c>
      <c r="AS183" s="672">
        <f t="shared" si="64"/>
        <v>1.8473529283341752</v>
      </c>
      <c r="AT183" s="673">
        <f t="shared" si="65"/>
        <v>28.916375774287509</v>
      </c>
    </row>
    <row r="184" spans="1:46" ht="11.25" customHeight="1" x14ac:dyDescent="0.2">
      <c r="A184" s="500" t="s">
        <v>1089</v>
      </c>
      <c r="B184" s="652" t="s">
        <v>1090</v>
      </c>
      <c r="C184" s="497">
        <v>1.26</v>
      </c>
      <c r="D184" s="497">
        <v>1.1200000000000001</v>
      </c>
      <c r="E184" s="498">
        <v>1.04</v>
      </c>
      <c r="F184" s="498">
        <v>1</v>
      </c>
      <c r="G184" s="498">
        <v>0.86</v>
      </c>
      <c r="H184" s="498">
        <v>0.8</v>
      </c>
      <c r="I184" s="499"/>
      <c r="J184" s="498">
        <v>0.72</v>
      </c>
      <c r="K184" s="496">
        <v>0.6</v>
      </c>
      <c r="L184" s="499"/>
      <c r="M184" s="657">
        <v>0.4</v>
      </c>
      <c r="N184" s="654">
        <v>0.2</v>
      </c>
      <c r="O184" s="654">
        <v>0.76</v>
      </c>
      <c r="P184" s="658">
        <v>0.8</v>
      </c>
      <c r="Q184" s="658">
        <v>0.48</v>
      </c>
      <c r="R184" s="658">
        <v>0.44</v>
      </c>
      <c r="S184" s="658">
        <v>0.2</v>
      </c>
      <c r="T184" s="654">
        <v>0</v>
      </c>
      <c r="U184" s="654">
        <v>0</v>
      </c>
      <c r="V184" s="654">
        <v>0</v>
      </c>
      <c r="W184" s="654">
        <v>0</v>
      </c>
      <c r="X184" s="654">
        <v>0</v>
      </c>
      <c r="Y184" s="655">
        <f t="shared" si="44"/>
        <v>10.68</v>
      </c>
      <c r="Z184" s="1026">
        <f t="shared" si="45"/>
        <v>12.5</v>
      </c>
      <c r="AA184" s="671">
        <f t="shared" si="46"/>
        <v>7.6923076923077094</v>
      </c>
      <c r="AB184" s="671">
        <f t="shared" si="47"/>
        <v>4.0000000000000036</v>
      </c>
      <c r="AC184" s="671">
        <f t="shared" si="48"/>
        <v>16.279069767441868</v>
      </c>
      <c r="AD184" s="671">
        <f t="shared" si="49"/>
        <v>7.4999999999999956</v>
      </c>
      <c r="AE184" s="671">
        <f t="shared" si="50"/>
        <v>11.111111111111116</v>
      </c>
      <c r="AF184" s="671">
        <f t="shared" si="51"/>
        <v>19.999999999999996</v>
      </c>
      <c r="AG184" s="671">
        <f t="shared" si="52"/>
        <v>49.999999999999979</v>
      </c>
      <c r="AH184" s="671">
        <f t="shared" si="53"/>
        <v>100</v>
      </c>
      <c r="AI184" s="671">
        <f t="shared" si="54"/>
        <v>-73.684210526315795</v>
      </c>
      <c r="AJ184" s="671">
        <f t="shared" si="55"/>
        <v>-5.0000000000000044</v>
      </c>
      <c r="AK184" s="671">
        <f t="shared" si="56"/>
        <v>66.666666666666671</v>
      </c>
      <c r="AL184" s="671">
        <f t="shared" si="57"/>
        <v>9.0909090909090828</v>
      </c>
      <c r="AM184" s="671">
        <f t="shared" si="58"/>
        <v>119.99999999999997</v>
      </c>
      <c r="AN184" s="671" t="str">
        <f t="shared" si="59"/>
        <v>n/a</v>
      </c>
      <c r="AO184" s="671" t="str">
        <f t="shared" si="60"/>
        <v>n/a</v>
      </c>
      <c r="AP184" s="671" t="str">
        <f t="shared" si="61"/>
        <v>n/a</v>
      </c>
      <c r="AQ184" s="671" t="str">
        <f t="shared" si="62"/>
        <v>n/a</v>
      </c>
      <c r="AR184" s="671" t="str">
        <f t="shared" si="63"/>
        <v>n/a</v>
      </c>
      <c r="AS184" s="672">
        <f t="shared" si="64"/>
        <v>24.7254181287229</v>
      </c>
      <c r="AT184" s="673">
        <f t="shared" si="65"/>
        <v>47.55461656042479</v>
      </c>
    </row>
    <row r="185" spans="1:46" ht="11.25" customHeight="1" x14ac:dyDescent="0.2">
      <c r="A185" s="501" t="s">
        <v>1091</v>
      </c>
      <c r="B185" s="652" t="s">
        <v>1092</v>
      </c>
      <c r="C185" s="497">
        <v>1</v>
      </c>
      <c r="D185" s="497">
        <v>0.88</v>
      </c>
      <c r="E185" s="498">
        <v>0.77</v>
      </c>
      <c r="F185" s="498">
        <v>0.7</v>
      </c>
      <c r="G185" s="498">
        <v>0.54</v>
      </c>
      <c r="H185" s="498">
        <v>0.41</v>
      </c>
      <c r="I185" s="499"/>
      <c r="J185" s="498">
        <v>0.34</v>
      </c>
      <c r="K185" s="496">
        <v>0.22</v>
      </c>
      <c r="L185" s="499"/>
      <c r="M185" s="503">
        <v>0.04</v>
      </c>
      <c r="N185" s="654">
        <v>7.0000000000000007E-2</v>
      </c>
      <c r="O185" s="654">
        <v>0.57999999999999996</v>
      </c>
      <c r="P185" s="658">
        <v>0.66</v>
      </c>
      <c r="Q185" s="658">
        <v>0.56999999999999995</v>
      </c>
      <c r="R185" s="658">
        <v>0.39</v>
      </c>
      <c r="S185" s="658">
        <v>0.25762000000000002</v>
      </c>
      <c r="T185" s="658">
        <v>0.14286000000000001</v>
      </c>
      <c r="U185" s="654">
        <v>0</v>
      </c>
      <c r="V185" s="654">
        <v>0</v>
      </c>
      <c r="W185" s="654">
        <v>0</v>
      </c>
      <c r="X185" s="654">
        <v>0</v>
      </c>
      <c r="Y185" s="655">
        <f t="shared" si="44"/>
        <v>7.5704799999999999</v>
      </c>
      <c r="Z185" s="1026">
        <f t="shared" si="45"/>
        <v>13.636363636363647</v>
      </c>
      <c r="AA185" s="671">
        <f t="shared" si="46"/>
        <v>14.285714285714279</v>
      </c>
      <c r="AB185" s="671">
        <f t="shared" si="47"/>
        <v>10.000000000000009</v>
      </c>
      <c r="AC185" s="671">
        <f t="shared" si="48"/>
        <v>29.629629629629605</v>
      </c>
      <c r="AD185" s="671">
        <f t="shared" si="49"/>
        <v>31.707317073170739</v>
      </c>
      <c r="AE185" s="671">
        <f t="shared" si="50"/>
        <v>20.588235294117641</v>
      </c>
      <c r="AF185" s="671">
        <f t="shared" si="51"/>
        <v>54.545454545454561</v>
      </c>
      <c r="AG185" s="671">
        <f t="shared" si="52"/>
        <v>450</v>
      </c>
      <c r="AH185" s="671">
        <f t="shared" si="53"/>
        <v>-42.857142857142861</v>
      </c>
      <c r="AI185" s="671">
        <f t="shared" si="54"/>
        <v>-87.931034482758619</v>
      </c>
      <c r="AJ185" s="671">
        <f t="shared" si="55"/>
        <v>-12.121212121212132</v>
      </c>
      <c r="AK185" s="671">
        <f t="shared" si="56"/>
        <v>15.789473684210531</v>
      </c>
      <c r="AL185" s="671">
        <f t="shared" si="57"/>
        <v>46.153846153846146</v>
      </c>
      <c r="AM185" s="671">
        <f t="shared" si="58"/>
        <v>51.385761975001934</v>
      </c>
      <c r="AN185" s="671">
        <f t="shared" si="59"/>
        <v>80.330393392132152</v>
      </c>
      <c r="AO185" s="671" t="str">
        <f t="shared" si="60"/>
        <v>n/a</v>
      </c>
      <c r="AP185" s="671" t="str">
        <f t="shared" si="61"/>
        <v>n/a</v>
      </c>
      <c r="AQ185" s="671" t="str">
        <f t="shared" si="62"/>
        <v>n/a</v>
      </c>
      <c r="AR185" s="671" t="str">
        <f t="shared" si="63"/>
        <v>n/a</v>
      </c>
      <c r="AS185" s="672">
        <f t="shared" si="64"/>
        <v>45.009520013901842</v>
      </c>
      <c r="AT185" s="673">
        <f t="shared" si="65"/>
        <v>119.24554755161694</v>
      </c>
    </row>
    <row r="186" spans="1:46" ht="11.25" customHeight="1" x14ac:dyDescent="0.2">
      <c r="A186" s="501" t="s">
        <v>518</v>
      </c>
      <c r="B186" s="652" t="s">
        <v>519</v>
      </c>
      <c r="C186" s="497">
        <v>0.9</v>
      </c>
      <c r="D186" s="497">
        <v>0.73</v>
      </c>
      <c r="E186" s="498">
        <v>0.69</v>
      </c>
      <c r="F186" s="498">
        <v>0.62</v>
      </c>
      <c r="G186" s="498">
        <v>0.56999999999999995</v>
      </c>
      <c r="H186" s="498">
        <v>0.45500000000000002</v>
      </c>
      <c r="I186" s="499"/>
      <c r="J186" s="502">
        <v>0.44</v>
      </c>
      <c r="K186" s="496">
        <v>0.43</v>
      </c>
      <c r="L186" s="499"/>
      <c r="M186" s="657">
        <v>0.37</v>
      </c>
      <c r="N186" s="658">
        <v>0.33</v>
      </c>
      <c r="O186" s="654">
        <v>0.32</v>
      </c>
      <c r="P186" s="658">
        <v>0.28999999999999998</v>
      </c>
      <c r="Q186" s="658">
        <v>7.0000000000000007E-2</v>
      </c>
      <c r="R186" s="654">
        <v>0</v>
      </c>
      <c r="S186" s="654">
        <v>0</v>
      </c>
      <c r="T186" s="654">
        <v>0</v>
      </c>
      <c r="U186" s="654">
        <v>0</v>
      </c>
      <c r="V186" s="654">
        <v>0</v>
      </c>
      <c r="W186" s="654">
        <v>0</v>
      </c>
      <c r="X186" s="654">
        <v>0</v>
      </c>
      <c r="Y186" s="655">
        <f t="shared" si="44"/>
        <v>6.2150000000000007</v>
      </c>
      <c r="Z186" s="1026">
        <f t="shared" si="45"/>
        <v>23.287671232876718</v>
      </c>
      <c r="AA186" s="671">
        <f t="shared" si="46"/>
        <v>5.7971014492753659</v>
      </c>
      <c r="AB186" s="671">
        <f t="shared" si="47"/>
        <v>11.290322580645151</v>
      </c>
      <c r="AC186" s="671">
        <f t="shared" si="48"/>
        <v>8.7719298245614077</v>
      </c>
      <c r="AD186" s="671">
        <f t="shared" si="49"/>
        <v>25.274725274725252</v>
      </c>
      <c r="AE186" s="671">
        <f t="shared" si="50"/>
        <v>3.4090909090909172</v>
      </c>
      <c r="AF186" s="671">
        <f t="shared" si="51"/>
        <v>2.3255813953488413</v>
      </c>
      <c r="AG186" s="671">
        <f t="shared" si="52"/>
        <v>16.216216216216207</v>
      </c>
      <c r="AH186" s="671">
        <f t="shared" si="53"/>
        <v>12.12121212121211</v>
      </c>
      <c r="AI186" s="671">
        <f t="shared" si="54"/>
        <v>3.125</v>
      </c>
      <c r="AJ186" s="671">
        <f t="shared" si="55"/>
        <v>10.344827586206918</v>
      </c>
      <c r="AK186" s="671">
        <f t="shared" si="56"/>
        <v>314.28571428571422</v>
      </c>
      <c r="AL186" s="671" t="str">
        <f t="shared" si="57"/>
        <v>n/a</v>
      </c>
      <c r="AM186" s="671" t="str">
        <f t="shared" si="58"/>
        <v>n/a</v>
      </c>
      <c r="AN186" s="671" t="str">
        <f t="shared" si="59"/>
        <v>n/a</v>
      </c>
      <c r="AO186" s="671" t="str">
        <f t="shared" si="60"/>
        <v>n/a</v>
      </c>
      <c r="AP186" s="671" t="str">
        <f t="shared" si="61"/>
        <v>n/a</v>
      </c>
      <c r="AQ186" s="671" t="str">
        <f t="shared" si="62"/>
        <v>n/a</v>
      </c>
      <c r="AR186" s="671" t="str">
        <f t="shared" si="63"/>
        <v>n/a</v>
      </c>
      <c r="AS186" s="672">
        <f t="shared" si="64"/>
        <v>36.354116072989427</v>
      </c>
      <c r="AT186" s="673">
        <f t="shared" si="65"/>
        <v>87.842266588781044</v>
      </c>
    </row>
    <row r="187" spans="1:46" ht="11.25" customHeight="1" x14ac:dyDescent="0.2">
      <c r="A187" s="480" t="s">
        <v>1113</v>
      </c>
      <c r="B187" s="916" t="s">
        <v>1114</v>
      </c>
      <c r="C187" s="497">
        <v>1.8</v>
      </c>
      <c r="D187" s="497">
        <v>1.6400000000000001</v>
      </c>
      <c r="E187" s="487">
        <v>1.4550000000000001</v>
      </c>
      <c r="F187" s="487">
        <v>1.155</v>
      </c>
      <c r="G187" s="487">
        <v>0.79</v>
      </c>
      <c r="H187" s="487">
        <v>0.48</v>
      </c>
      <c r="I187" s="488"/>
      <c r="J187" s="489">
        <v>0</v>
      </c>
      <c r="K187" s="490">
        <v>0</v>
      </c>
      <c r="L187" s="488"/>
      <c r="M187" s="505">
        <v>0</v>
      </c>
      <c r="N187" s="492">
        <v>0</v>
      </c>
      <c r="O187" s="492">
        <v>0</v>
      </c>
      <c r="P187" s="492">
        <v>0</v>
      </c>
      <c r="Q187" s="492">
        <v>0</v>
      </c>
      <c r="R187" s="492">
        <v>0</v>
      </c>
      <c r="S187" s="492">
        <v>0</v>
      </c>
      <c r="T187" s="492">
        <v>0</v>
      </c>
      <c r="U187" s="492">
        <v>0</v>
      </c>
      <c r="V187" s="492">
        <v>0</v>
      </c>
      <c r="W187" s="492">
        <v>0</v>
      </c>
      <c r="X187" s="492">
        <v>0</v>
      </c>
      <c r="Y187" s="655">
        <f t="shared" si="44"/>
        <v>7.32</v>
      </c>
      <c r="Z187" s="1026">
        <f t="shared" si="45"/>
        <v>9.7560975609755971</v>
      </c>
      <c r="AA187" s="671">
        <f t="shared" si="46"/>
        <v>12.714776632302405</v>
      </c>
      <c r="AB187" s="671">
        <f t="shared" si="47"/>
        <v>25.974025974025984</v>
      </c>
      <c r="AC187" s="671">
        <f t="shared" si="48"/>
        <v>46.202531645569621</v>
      </c>
      <c r="AD187" s="671">
        <f t="shared" si="49"/>
        <v>64.583333333333343</v>
      </c>
      <c r="AE187" s="671" t="str">
        <f t="shared" si="50"/>
        <v>n/a</v>
      </c>
      <c r="AF187" s="671" t="str">
        <f t="shared" si="51"/>
        <v>n/a</v>
      </c>
      <c r="AG187" s="671" t="str">
        <f t="shared" si="52"/>
        <v>n/a</v>
      </c>
      <c r="AH187" s="671" t="str">
        <f t="shared" si="53"/>
        <v>n/a</v>
      </c>
      <c r="AI187" s="671" t="str">
        <f t="shared" si="54"/>
        <v>n/a</v>
      </c>
      <c r="AJ187" s="671" t="str">
        <f t="shared" si="55"/>
        <v>n/a</v>
      </c>
      <c r="AK187" s="671" t="str">
        <f t="shared" si="56"/>
        <v>n/a</v>
      </c>
      <c r="AL187" s="671" t="str">
        <f t="shared" si="57"/>
        <v>n/a</v>
      </c>
      <c r="AM187" s="671" t="str">
        <f t="shared" si="58"/>
        <v>n/a</v>
      </c>
      <c r="AN187" s="671" t="str">
        <f t="shared" si="59"/>
        <v>n/a</v>
      </c>
      <c r="AO187" s="671" t="str">
        <f t="shared" si="60"/>
        <v>n/a</v>
      </c>
      <c r="AP187" s="671" t="str">
        <f t="shared" si="61"/>
        <v>n/a</v>
      </c>
      <c r="AQ187" s="671" t="str">
        <f t="shared" si="62"/>
        <v>n/a</v>
      </c>
      <c r="AR187" s="671" t="str">
        <f t="shared" si="63"/>
        <v>n/a</v>
      </c>
      <c r="AS187" s="672">
        <f t="shared" si="64"/>
        <v>31.846153029241389</v>
      </c>
      <c r="AT187" s="673">
        <f t="shared" si="65"/>
        <v>23.271713359908631</v>
      </c>
    </row>
    <row r="188" spans="1:46" ht="11.25" customHeight="1" x14ac:dyDescent="0.2">
      <c r="A188" s="501" t="s">
        <v>1101</v>
      </c>
      <c r="B188" s="652" t="s">
        <v>1102</v>
      </c>
      <c r="C188" s="497">
        <v>4.0199999999999996</v>
      </c>
      <c r="D188" s="497">
        <v>3.6</v>
      </c>
      <c r="E188" s="498">
        <v>2.12</v>
      </c>
      <c r="F188" s="498">
        <v>1.68</v>
      </c>
      <c r="G188" s="498">
        <v>1.4</v>
      </c>
      <c r="H188" s="498">
        <v>1.08</v>
      </c>
      <c r="I188" s="499"/>
      <c r="J188" s="498">
        <v>0.72</v>
      </c>
      <c r="K188" s="496">
        <v>0.52</v>
      </c>
      <c r="L188" s="499"/>
      <c r="M188" s="503">
        <v>0</v>
      </c>
      <c r="N188" s="654">
        <v>0</v>
      </c>
      <c r="O188" s="654">
        <v>0</v>
      </c>
      <c r="P188" s="654">
        <v>0</v>
      </c>
      <c r="Q188" s="654">
        <v>0</v>
      </c>
      <c r="R188" s="654">
        <v>0</v>
      </c>
      <c r="S188" s="654">
        <v>0</v>
      </c>
      <c r="T188" s="654">
        <v>0</v>
      </c>
      <c r="U188" s="654">
        <v>0</v>
      </c>
      <c r="V188" s="654">
        <v>0</v>
      </c>
      <c r="W188" s="654">
        <v>0</v>
      </c>
      <c r="X188" s="654">
        <v>0</v>
      </c>
      <c r="Y188" s="655">
        <f t="shared" si="44"/>
        <v>15.139999999999999</v>
      </c>
      <c r="Z188" s="1026">
        <f t="shared" si="45"/>
        <v>11.666666666666647</v>
      </c>
      <c r="AA188" s="671">
        <f t="shared" si="46"/>
        <v>69.811320754716988</v>
      </c>
      <c r="AB188" s="671">
        <f t="shared" si="47"/>
        <v>26.190476190476208</v>
      </c>
      <c r="AC188" s="671">
        <f t="shared" si="48"/>
        <v>19.999999999999996</v>
      </c>
      <c r="AD188" s="671">
        <f t="shared" si="49"/>
        <v>29.629629629629605</v>
      </c>
      <c r="AE188" s="671">
        <f t="shared" si="50"/>
        <v>50.000000000000021</v>
      </c>
      <c r="AF188" s="671">
        <f t="shared" si="51"/>
        <v>38.46153846153846</v>
      </c>
      <c r="AG188" s="671" t="str">
        <f t="shared" si="52"/>
        <v>n/a</v>
      </c>
      <c r="AH188" s="671" t="str">
        <f t="shared" si="53"/>
        <v>n/a</v>
      </c>
      <c r="AI188" s="671" t="str">
        <f t="shared" si="54"/>
        <v>n/a</v>
      </c>
      <c r="AJ188" s="671" t="str">
        <f t="shared" si="55"/>
        <v>n/a</v>
      </c>
      <c r="AK188" s="671" t="str">
        <f t="shared" si="56"/>
        <v>n/a</v>
      </c>
      <c r="AL188" s="671" t="str">
        <f t="shared" si="57"/>
        <v>n/a</v>
      </c>
      <c r="AM188" s="671" t="str">
        <f t="shared" si="58"/>
        <v>n/a</v>
      </c>
      <c r="AN188" s="671" t="str">
        <f t="shared" si="59"/>
        <v>n/a</v>
      </c>
      <c r="AO188" s="671" t="str">
        <f t="shared" si="60"/>
        <v>n/a</v>
      </c>
      <c r="AP188" s="671" t="str">
        <f t="shared" si="61"/>
        <v>n/a</v>
      </c>
      <c r="AQ188" s="671" t="str">
        <f t="shared" si="62"/>
        <v>n/a</v>
      </c>
      <c r="AR188" s="671" t="str">
        <f t="shared" si="63"/>
        <v>n/a</v>
      </c>
      <c r="AS188" s="672">
        <f t="shared" si="64"/>
        <v>35.108518814718273</v>
      </c>
      <c r="AT188" s="673">
        <f t="shared" si="65"/>
        <v>19.683414757041994</v>
      </c>
    </row>
    <row r="189" spans="1:46" ht="11.25" customHeight="1" x14ac:dyDescent="0.2">
      <c r="A189" s="501" t="s">
        <v>1099</v>
      </c>
      <c r="B189" s="652" t="s">
        <v>1100</v>
      </c>
      <c r="C189" s="497">
        <v>0.41</v>
      </c>
      <c r="D189" s="497">
        <v>0.37</v>
      </c>
      <c r="E189" s="498">
        <v>0.33</v>
      </c>
      <c r="F189" s="498">
        <v>0.27500000000000002</v>
      </c>
      <c r="G189" s="498">
        <v>0.23</v>
      </c>
      <c r="H189" s="498">
        <v>0.19750000000000001</v>
      </c>
      <c r="I189" s="499"/>
      <c r="J189" s="498">
        <v>0.17499999999999999</v>
      </c>
      <c r="K189" s="496">
        <v>4.2500000000000003E-2</v>
      </c>
      <c r="L189" s="499"/>
      <c r="M189" s="503">
        <v>0</v>
      </c>
      <c r="N189" s="654">
        <v>0</v>
      </c>
      <c r="O189" s="654">
        <v>0</v>
      </c>
      <c r="P189" s="654">
        <v>0</v>
      </c>
      <c r="Q189" s="654">
        <v>0</v>
      </c>
      <c r="R189" s="654">
        <v>0</v>
      </c>
      <c r="S189" s="654">
        <v>0</v>
      </c>
      <c r="T189" s="654">
        <v>0</v>
      </c>
      <c r="U189" s="654">
        <v>0</v>
      </c>
      <c r="V189" s="654">
        <v>0</v>
      </c>
      <c r="W189" s="654">
        <v>0</v>
      </c>
      <c r="X189" s="654">
        <v>0</v>
      </c>
      <c r="Y189" s="655">
        <f t="shared" si="44"/>
        <v>2.0300000000000002</v>
      </c>
      <c r="Z189" s="1026">
        <f t="shared" si="45"/>
        <v>10.810810810810811</v>
      </c>
      <c r="AA189" s="671">
        <f t="shared" si="46"/>
        <v>12.12121212121211</v>
      </c>
      <c r="AB189" s="671">
        <f t="shared" si="47"/>
        <v>19.999999999999996</v>
      </c>
      <c r="AC189" s="671">
        <f t="shared" si="48"/>
        <v>19.565217391304344</v>
      </c>
      <c r="AD189" s="671">
        <f t="shared" si="49"/>
        <v>16.455696202531644</v>
      </c>
      <c r="AE189" s="671">
        <f t="shared" si="50"/>
        <v>12.857142857142879</v>
      </c>
      <c r="AF189" s="671">
        <f t="shared" si="51"/>
        <v>311.76470588235293</v>
      </c>
      <c r="AG189" s="671" t="str">
        <f t="shared" si="52"/>
        <v>n/a</v>
      </c>
      <c r="AH189" s="671" t="str">
        <f t="shared" si="53"/>
        <v>n/a</v>
      </c>
      <c r="AI189" s="671" t="str">
        <f t="shared" si="54"/>
        <v>n/a</v>
      </c>
      <c r="AJ189" s="671" t="str">
        <f t="shared" si="55"/>
        <v>n/a</v>
      </c>
      <c r="AK189" s="671" t="str">
        <f t="shared" si="56"/>
        <v>n/a</v>
      </c>
      <c r="AL189" s="671" t="str">
        <f t="shared" si="57"/>
        <v>n/a</v>
      </c>
      <c r="AM189" s="671" t="str">
        <f t="shared" si="58"/>
        <v>n/a</v>
      </c>
      <c r="AN189" s="671" t="str">
        <f t="shared" si="59"/>
        <v>n/a</v>
      </c>
      <c r="AO189" s="671" t="str">
        <f t="shared" si="60"/>
        <v>n/a</v>
      </c>
      <c r="AP189" s="671" t="str">
        <f t="shared" si="61"/>
        <v>n/a</v>
      </c>
      <c r="AQ189" s="671" t="str">
        <f t="shared" si="62"/>
        <v>n/a</v>
      </c>
      <c r="AR189" s="671" t="str">
        <f t="shared" si="63"/>
        <v>n/a</v>
      </c>
      <c r="AS189" s="672">
        <f t="shared" si="64"/>
        <v>57.653540752193528</v>
      </c>
      <c r="AT189" s="673">
        <f t="shared" si="65"/>
        <v>112.11036802355281</v>
      </c>
    </row>
    <row r="190" spans="1:46" ht="11.25" customHeight="1" x14ac:dyDescent="0.2">
      <c r="A190" s="501" t="s">
        <v>526</v>
      </c>
      <c r="B190" s="652" t="s">
        <v>527</v>
      </c>
      <c r="C190" s="497">
        <v>2.21</v>
      </c>
      <c r="D190" s="497">
        <v>1.95</v>
      </c>
      <c r="E190" s="498">
        <v>1.75</v>
      </c>
      <c r="F190" s="498">
        <v>1.5549999999999999</v>
      </c>
      <c r="G190" s="498">
        <v>1.375</v>
      </c>
      <c r="H190" s="498">
        <v>1.2050000000000001</v>
      </c>
      <c r="I190" s="499"/>
      <c r="J190" s="498">
        <v>1.0649999999999999</v>
      </c>
      <c r="K190" s="496">
        <v>0.92500000000000004</v>
      </c>
      <c r="L190" s="499"/>
      <c r="M190" s="657">
        <v>0.79500000000000004</v>
      </c>
      <c r="N190" s="658">
        <v>0.7</v>
      </c>
      <c r="O190" s="658">
        <v>0.625</v>
      </c>
      <c r="P190" s="658">
        <v>0.56499999999999995</v>
      </c>
      <c r="Q190" s="658">
        <v>0.505</v>
      </c>
      <c r="R190" s="658">
        <v>0.44500000000000001</v>
      </c>
      <c r="S190" s="658">
        <v>0.3</v>
      </c>
      <c r="T190" s="654">
        <v>0</v>
      </c>
      <c r="U190" s="654">
        <v>0</v>
      </c>
      <c r="V190" s="654">
        <v>0</v>
      </c>
      <c r="W190" s="654">
        <v>0</v>
      </c>
      <c r="X190" s="654">
        <v>0</v>
      </c>
      <c r="Y190" s="655">
        <f t="shared" si="44"/>
        <v>15.97</v>
      </c>
      <c r="Z190" s="1026">
        <f t="shared" si="45"/>
        <v>13.33333333333333</v>
      </c>
      <c r="AA190" s="671">
        <f t="shared" si="46"/>
        <v>11.428571428571432</v>
      </c>
      <c r="AB190" s="671">
        <f t="shared" si="47"/>
        <v>12.540192926045023</v>
      </c>
      <c r="AC190" s="671">
        <f t="shared" si="48"/>
        <v>13.090909090909086</v>
      </c>
      <c r="AD190" s="671">
        <f t="shared" si="49"/>
        <v>14.10788381742738</v>
      </c>
      <c r="AE190" s="671">
        <f t="shared" si="50"/>
        <v>13.145539906103298</v>
      </c>
      <c r="AF190" s="671">
        <f t="shared" si="51"/>
        <v>15.135135135135114</v>
      </c>
      <c r="AG190" s="671">
        <f t="shared" si="52"/>
        <v>16.35220125786163</v>
      </c>
      <c r="AH190" s="671">
        <f t="shared" si="53"/>
        <v>13.571428571428591</v>
      </c>
      <c r="AI190" s="671">
        <f t="shared" si="54"/>
        <v>11.999999999999989</v>
      </c>
      <c r="AJ190" s="671">
        <f t="shared" si="55"/>
        <v>10.619469026548689</v>
      </c>
      <c r="AK190" s="671">
        <f t="shared" si="56"/>
        <v>11.88118811881187</v>
      </c>
      <c r="AL190" s="671">
        <f t="shared" si="57"/>
        <v>13.483146067415719</v>
      </c>
      <c r="AM190" s="671">
        <f t="shared" si="58"/>
        <v>48.333333333333343</v>
      </c>
      <c r="AN190" s="671" t="str">
        <f t="shared" si="59"/>
        <v>n/a</v>
      </c>
      <c r="AO190" s="671" t="str">
        <f t="shared" si="60"/>
        <v>n/a</v>
      </c>
      <c r="AP190" s="671" t="str">
        <f t="shared" si="61"/>
        <v>n/a</v>
      </c>
      <c r="AQ190" s="671" t="str">
        <f t="shared" si="62"/>
        <v>n/a</v>
      </c>
      <c r="AR190" s="671" t="str">
        <f t="shared" si="63"/>
        <v>n/a</v>
      </c>
      <c r="AS190" s="672">
        <f t="shared" si="64"/>
        <v>15.644452286637465</v>
      </c>
      <c r="AT190" s="673">
        <f t="shared" si="65"/>
        <v>9.5227020728279133</v>
      </c>
    </row>
    <row r="191" spans="1:46" ht="11.25" customHeight="1" x14ac:dyDescent="0.2">
      <c r="A191" s="504" t="s">
        <v>1054</v>
      </c>
      <c r="B191" s="916" t="s">
        <v>1055</v>
      </c>
      <c r="C191" s="497">
        <v>0.82</v>
      </c>
      <c r="D191" s="522">
        <v>0.70000000000000007</v>
      </c>
      <c r="E191" s="498">
        <v>0.6</v>
      </c>
      <c r="F191" s="498">
        <v>0.5</v>
      </c>
      <c r="G191" s="498">
        <v>0.36</v>
      </c>
      <c r="H191" s="498">
        <v>0.16</v>
      </c>
      <c r="I191" s="499"/>
      <c r="J191" s="502">
        <v>0</v>
      </c>
      <c r="K191" s="656">
        <v>0</v>
      </c>
      <c r="L191" s="499"/>
      <c r="M191" s="503">
        <v>0</v>
      </c>
      <c r="N191" s="654">
        <v>0</v>
      </c>
      <c r="O191" s="654">
        <v>0.7</v>
      </c>
      <c r="P191" s="658">
        <v>0.98</v>
      </c>
      <c r="Q191" s="658">
        <v>0.88</v>
      </c>
      <c r="R191" s="658">
        <v>0.73</v>
      </c>
      <c r="S191" s="654">
        <v>0.64</v>
      </c>
      <c r="T191" s="658">
        <v>0.64</v>
      </c>
      <c r="U191" s="658">
        <v>0.4</v>
      </c>
      <c r="V191" s="658">
        <v>0.33500000000000002</v>
      </c>
      <c r="W191" s="658">
        <v>0.30499999999999999</v>
      </c>
      <c r="X191" s="658">
        <v>0.27500000000000002</v>
      </c>
      <c r="Y191" s="655">
        <f t="shared" si="44"/>
        <v>9.0250000000000004</v>
      </c>
      <c r="Z191" s="1026">
        <f t="shared" si="45"/>
        <v>17.142857142857125</v>
      </c>
      <c r="AA191" s="671">
        <f t="shared" si="46"/>
        <v>16.666666666666675</v>
      </c>
      <c r="AB191" s="671">
        <f t="shared" si="47"/>
        <v>19.999999999999996</v>
      </c>
      <c r="AC191" s="671">
        <f t="shared" si="48"/>
        <v>38.888888888888886</v>
      </c>
      <c r="AD191" s="671">
        <f t="shared" si="49"/>
        <v>125</v>
      </c>
      <c r="AE191" s="671" t="str">
        <f t="shared" si="50"/>
        <v>n/a</v>
      </c>
      <c r="AF191" s="671" t="str">
        <f t="shared" si="51"/>
        <v>n/a</v>
      </c>
      <c r="AG191" s="671" t="str">
        <f t="shared" si="52"/>
        <v>n/a</v>
      </c>
      <c r="AH191" s="671" t="str">
        <f t="shared" si="53"/>
        <v>n/a</v>
      </c>
      <c r="AI191" s="671">
        <f t="shared" si="54"/>
        <v>-100</v>
      </c>
      <c r="AJ191" s="671">
        <f t="shared" si="55"/>
        <v>-28.571428571428569</v>
      </c>
      <c r="AK191" s="671">
        <f t="shared" si="56"/>
        <v>11.363636363636353</v>
      </c>
      <c r="AL191" s="671">
        <f t="shared" si="57"/>
        <v>20.547945205479444</v>
      </c>
      <c r="AM191" s="671">
        <f t="shared" si="58"/>
        <v>14.0625</v>
      </c>
      <c r="AN191" s="671">
        <f t="shared" si="59"/>
        <v>0</v>
      </c>
      <c r="AO191" s="671">
        <f t="shared" si="60"/>
        <v>59.999999999999986</v>
      </c>
      <c r="AP191" s="671">
        <f t="shared" si="61"/>
        <v>19.402985074626855</v>
      </c>
      <c r="AQ191" s="671">
        <f t="shared" si="62"/>
        <v>9.8360655737705027</v>
      </c>
      <c r="AR191" s="671">
        <f t="shared" si="63"/>
        <v>10.909090909090891</v>
      </c>
      <c r="AS191" s="672">
        <f t="shared" si="64"/>
        <v>15.683280483572542</v>
      </c>
      <c r="AT191" s="673">
        <f t="shared" si="65"/>
        <v>46.427504707869574</v>
      </c>
    </row>
    <row r="192" spans="1:46" ht="11.25" customHeight="1" x14ac:dyDescent="0.2">
      <c r="A192" s="659" t="s">
        <v>504</v>
      </c>
      <c r="B192" s="507" t="s">
        <v>505</v>
      </c>
      <c r="C192" s="497">
        <v>1.39</v>
      </c>
      <c r="D192" s="497">
        <v>1.26</v>
      </c>
      <c r="E192" s="513">
        <v>1.1850000000000001</v>
      </c>
      <c r="F192" s="513">
        <v>1.115</v>
      </c>
      <c r="G192" s="513">
        <v>1.0533333333333332</v>
      </c>
      <c r="H192" s="513">
        <v>1.0133333333333334</v>
      </c>
      <c r="I192" s="514"/>
      <c r="J192" s="513">
        <v>0.94666666666666666</v>
      </c>
      <c r="K192" s="509">
        <v>0.9</v>
      </c>
      <c r="L192" s="514"/>
      <c r="M192" s="510">
        <v>0.86</v>
      </c>
      <c r="N192" s="516">
        <v>0.82666666666666666</v>
      </c>
      <c r="O192" s="516">
        <v>0.8</v>
      </c>
      <c r="P192" s="516">
        <v>0.78</v>
      </c>
      <c r="Q192" s="516">
        <v>0.76666666666666661</v>
      </c>
      <c r="R192" s="516">
        <v>0.7533333333333333</v>
      </c>
      <c r="S192" s="516">
        <v>0.74</v>
      </c>
      <c r="T192" s="517">
        <v>0.73333333333333339</v>
      </c>
      <c r="U192" s="517">
        <v>0.73333333333333339</v>
      </c>
      <c r="V192" s="516">
        <v>0.72666666666666668</v>
      </c>
      <c r="W192" s="516">
        <v>0.70666666666666667</v>
      </c>
      <c r="X192" s="516">
        <v>0.68</v>
      </c>
      <c r="Y192" s="655">
        <f t="shared" si="44"/>
        <v>17.97</v>
      </c>
      <c r="Z192" s="1026">
        <f t="shared" si="45"/>
        <v>10.317460317460302</v>
      </c>
      <c r="AA192" s="671">
        <f t="shared" si="46"/>
        <v>6.3291139240506222</v>
      </c>
      <c r="AB192" s="671">
        <f t="shared" si="47"/>
        <v>6.2780269058295923</v>
      </c>
      <c r="AC192" s="671">
        <f t="shared" si="48"/>
        <v>5.8544303797468444</v>
      </c>
      <c r="AD192" s="671">
        <f t="shared" si="49"/>
        <v>3.9473684210526105</v>
      </c>
      <c r="AE192" s="671">
        <f t="shared" si="50"/>
        <v>7.0422535211267734</v>
      </c>
      <c r="AF192" s="671">
        <f t="shared" si="51"/>
        <v>5.1851851851851816</v>
      </c>
      <c r="AG192" s="671">
        <f t="shared" si="52"/>
        <v>4.6511627906976827</v>
      </c>
      <c r="AH192" s="671">
        <f t="shared" si="53"/>
        <v>4.0322580645161255</v>
      </c>
      <c r="AI192" s="671">
        <f t="shared" si="54"/>
        <v>3.3333333333333215</v>
      </c>
      <c r="AJ192" s="671">
        <f t="shared" si="55"/>
        <v>2.5641025641025772</v>
      </c>
      <c r="AK192" s="671">
        <f t="shared" si="56"/>
        <v>1.7391304347826209</v>
      </c>
      <c r="AL192" s="671">
        <f t="shared" si="57"/>
        <v>1.7699115044247815</v>
      </c>
      <c r="AM192" s="671">
        <f t="shared" si="58"/>
        <v>1.8018018018018056</v>
      </c>
      <c r="AN192" s="671">
        <f t="shared" si="59"/>
        <v>0.90909090909090384</v>
      </c>
      <c r="AO192" s="671">
        <f t="shared" si="60"/>
        <v>0</v>
      </c>
      <c r="AP192" s="671">
        <f t="shared" si="61"/>
        <v>0.91743119266056716</v>
      </c>
      <c r="AQ192" s="671">
        <f t="shared" si="62"/>
        <v>2.8301886792452935</v>
      </c>
      <c r="AR192" s="671">
        <f t="shared" si="63"/>
        <v>3.9215686274509665</v>
      </c>
      <c r="AS192" s="672">
        <f t="shared" si="64"/>
        <v>3.8644115029767678</v>
      </c>
      <c r="AT192" s="673">
        <f t="shared" si="65"/>
        <v>2.5664025318829671</v>
      </c>
    </row>
    <row r="193" spans="1:46" ht="11.25" customHeight="1" x14ac:dyDescent="0.2">
      <c r="A193" s="501" t="s">
        <v>175</v>
      </c>
      <c r="B193" s="652" t="s">
        <v>176</v>
      </c>
      <c r="C193" s="497">
        <v>0.55000000000000004</v>
      </c>
      <c r="D193" s="497">
        <v>0.51</v>
      </c>
      <c r="E193" s="498">
        <v>0.49</v>
      </c>
      <c r="F193" s="498">
        <v>0.46500000000000002</v>
      </c>
      <c r="G193" s="502">
        <v>0.45</v>
      </c>
      <c r="H193" s="498">
        <v>0.42499999999999999</v>
      </c>
      <c r="I193" s="499"/>
      <c r="J193" s="498">
        <v>0.375</v>
      </c>
      <c r="K193" s="496">
        <v>0.32983333333333331</v>
      </c>
      <c r="L193" s="499"/>
      <c r="M193" s="657">
        <v>0.29866666666666669</v>
      </c>
      <c r="N193" s="658">
        <v>0.29166666666666669</v>
      </c>
      <c r="O193" s="658">
        <v>0.28116666666666662</v>
      </c>
      <c r="P193" s="658">
        <v>0.2429166666666667</v>
      </c>
      <c r="Q193" s="658">
        <v>0.22291666666666668</v>
      </c>
      <c r="R193" s="658">
        <v>0.21111111111111114</v>
      </c>
      <c r="S193" s="658">
        <v>0.19652777777777775</v>
      </c>
      <c r="T193" s="658">
        <v>0.16527777777777777</v>
      </c>
      <c r="U193" s="658">
        <v>0.14166666666666669</v>
      </c>
      <c r="V193" s="658">
        <v>0.13055555555555554</v>
      </c>
      <c r="W193" s="658">
        <v>0.11597222222222224</v>
      </c>
      <c r="X193" s="658">
        <v>9.583333333333334E-2</v>
      </c>
      <c r="Y193" s="655">
        <f t="shared" si="44"/>
        <v>5.9891111111111108</v>
      </c>
      <c r="Z193" s="1026">
        <f t="shared" si="45"/>
        <v>7.8431372549019773</v>
      </c>
      <c r="AA193" s="671">
        <f t="shared" si="46"/>
        <v>4.081632653061229</v>
      </c>
      <c r="AB193" s="671">
        <f t="shared" si="47"/>
        <v>5.3763440860215006</v>
      </c>
      <c r="AC193" s="671">
        <f t="shared" si="48"/>
        <v>3.3333333333333437</v>
      </c>
      <c r="AD193" s="671">
        <f t="shared" si="49"/>
        <v>5.8823529411764719</v>
      </c>
      <c r="AE193" s="671">
        <f t="shared" si="50"/>
        <v>13.33333333333333</v>
      </c>
      <c r="AF193" s="671">
        <f t="shared" si="51"/>
        <v>13.693784739767567</v>
      </c>
      <c r="AG193" s="671">
        <f t="shared" si="52"/>
        <v>10.435267857142838</v>
      </c>
      <c r="AH193" s="671">
        <f t="shared" si="53"/>
        <v>2.4000000000000021</v>
      </c>
      <c r="AI193" s="671">
        <f t="shared" si="54"/>
        <v>3.7344398340249274</v>
      </c>
      <c r="AJ193" s="671">
        <f t="shared" si="55"/>
        <v>15.746140651800999</v>
      </c>
      <c r="AK193" s="671">
        <f t="shared" si="56"/>
        <v>8.9719626168224273</v>
      </c>
      <c r="AL193" s="671">
        <f t="shared" si="57"/>
        <v>5.5921052631578982</v>
      </c>
      <c r="AM193" s="671">
        <f t="shared" si="58"/>
        <v>7.4204946996466736</v>
      </c>
      <c r="AN193" s="671">
        <f t="shared" si="59"/>
        <v>18.907563025210059</v>
      </c>
      <c r="AO193" s="671">
        <f t="shared" si="60"/>
        <v>16.66666666666665</v>
      </c>
      <c r="AP193" s="671">
        <f t="shared" si="61"/>
        <v>8.5106382978723758</v>
      </c>
      <c r="AQ193" s="671">
        <f t="shared" si="62"/>
        <v>12.574850299401152</v>
      </c>
      <c r="AR193" s="671">
        <f t="shared" si="63"/>
        <v>21.014492753623195</v>
      </c>
      <c r="AS193" s="672">
        <f t="shared" si="64"/>
        <v>9.7641337003665605</v>
      </c>
      <c r="AT193" s="673">
        <f t="shared" si="65"/>
        <v>5.5651506010630847</v>
      </c>
    </row>
    <row r="194" spans="1:46" ht="11.25" customHeight="1" x14ac:dyDescent="0.2">
      <c r="A194" s="500" t="s">
        <v>1036</v>
      </c>
      <c r="B194" s="652" t="s">
        <v>1037</v>
      </c>
      <c r="C194" s="497">
        <v>3.06</v>
      </c>
      <c r="D194" s="523">
        <v>3</v>
      </c>
      <c r="E194" s="498">
        <v>2.95</v>
      </c>
      <c r="F194" s="498">
        <v>2.78</v>
      </c>
      <c r="G194" s="498">
        <v>2.61</v>
      </c>
      <c r="H194" s="498">
        <v>2.4500000000000002</v>
      </c>
      <c r="I194" s="499"/>
      <c r="J194" s="498">
        <v>2.17</v>
      </c>
      <c r="K194" s="496">
        <v>1.92</v>
      </c>
      <c r="L194" s="499"/>
      <c r="M194" s="503">
        <v>1.8</v>
      </c>
      <c r="N194" s="654">
        <v>2.2999999999999998</v>
      </c>
      <c r="O194" s="658">
        <v>2.79</v>
      </c>
      <c r="P194" s="658">
        <v>2.73</v>
      </c>
      <c r="Q194" s="658">
        <v>2.6150000000000002</v>
      </c>
      <c r="R194" s="654">
        <v>2.54</v>
      </c>
      <c r="S194" s="654">
        <v>2.54</v>
      </c>
      <c r="T194" s="658">
        <v>2.54</v>
      </c>
      <c r="U194" s="658">
        <v>2.5150000000000001</v>
      </c>
      <c r="V194" s="658">
        <v>2.3925000000000001</v>
      </c>
      <c r="W194" s="658">
        <v>2.2075</v>
      </c>
      <c r="X194" s="658">
        <v>2.0649999999999999</v>
      </c>
      <c r="Y194" s="655">
        <f t="shared" si="44"/>
        <v>49.975000000000001</v>
      </c>
      <c r="Z194" s="1026">
        <f t="shared" si="45"/>
        <v>2.0000000000000018</v>
      </c>
      <c r="AA194" s="671">
        <f t="shared" si="46"/>
        <v>1.6949152542372836</v>
      </c>
      <c r="AB194" s="671">
        <f t="shared" si="47"/>
        <v>6.1151079136690711</v>
      </c>
      <c r="AC194" s="671">
        <f t="shared" si="48"/>
        <v>6.5134099616858121</v>
      </c>
      <c r="AD194" s="671">
        <f t="shared" si="49"/>
        <v>6.5306122448979487</v>
      </c>
      <c r="AE194" s="671">
        <f t="shared" si="50"/>
        <v>12.903225806451623</v>
      </c>
      <c r="AF194" s="671">
        <f t="shared" si="51"/>
        <v>13.020833333333325</v>
      </c>
      <c r="AG194" s="671">
        <f t="shared" si="52"/>
        <v>6.6666666666666652</v>
      </c>
      <c r="AH194" s="671">
        <f t="shared" si="53"/>
        <v>-21.739130434782606</v>
      </c>
      <c r="AI194" s="671">
        <f t="shared" si="54"/>
        <v>-17.562724014336929</v>
      </c>
      <c r="AJ194" s="671">
        <f t="shared" si="55"/>
        <v>2.19780219780219</v>
      </c>
      <c r="AK194" s="671">
        <f t="shared" si="56"/>
        <v>4.3977055449330615</v>
      </c>
      <c r="AL194" s="671">
        <f t="shared" si="57"/>
        <v>2.952755905511828</v>
      </c>
      <c r="AM194" s="671">
        <f t="shared" si="58"/>
        <v>0</v>
      </c>
      <c r="AN194" s="671">
        <f t="shared" si="59"/>
        <v>0</v>
      </c>
      <c r="AO194" s="671">
        <f t="shared" si="60"/>
        <v>0.99403578528827197</v>
      </c>
      <c r="AP194" s="671">
        <f t="shared" si="61"/>
        <v>5.1201671891327072</v>
      </c>
      <c r="AQ194" s="671">
        <f t="shared" si="62"/>
        <v>8.3805209513023726</v>
      </c>
      <c r="AR194" s="671">
        <f t="shared" si="63"/>
        <v>6.9007263922518103</v>
      </c>
      <c r="AS194" s="672">
        <f t="shared" si="64"/>
        <v>2.4782437209497075</v>
      </c>
      <c r="AT194" s="673">
        <f t="shared" si="65"/>
        <v>8.6670310206281798</v>
      </c>
    </row>
    <row r="195" spans="1:46" ht="11.25" customHeight="1" x14ac:dyDescent="0.2">
      <c r="A195" s="500" t="s">
        <v>1040</v>
      </c>
      <c r="B195" s="652" t="s">
        <v>1041</v>
      </c>
      <c r="C195" s="497">
        <v>1.8</v>
      </c>
      <c r="D195" s="497">
        <v>1.48</v>
      </c>
      <c r="E195" s="498">
        <v>1.32</v>
      </c>
      <c r="F195" s="498">
        <v>0.88</v>
      </c>
      <c r="G195" s="498">
        <v>0.76</v>
      </c>
      <c r="H195" s="498">
        <v>0.48</v>
      </c>
      <c r="I195" s="499"/>
      <c r="J195" s="502">
        <v>0</v>
      </c>
      <c r="K195" s="656">
        <v>0</v>
      </c>
      <c r="L195" s="499"/>
      <c r="M195" s="503">
        <v>0</v>
      </c>
      <c r="N195" s="654">
        <v>0</v>
      </c>
      <c r="O195" s="654">
        <v>0</v>
      </c>
      <c r="P195" s="654">
        <v>0</v>
      </c>
      <c r="Q195" s="654">
        <v>0</v>
      </c>
      <c r="R195" s="654">
        <v>0</v>
      </c>
      <c r="S195" s="654">
        <v>0</v>
      </c>
      <c r="T195" s="654">
        <v>0</v>
      </c>
      <c r="U195" s="654">
        <v>0</v>
      </c>
      <c r="V195" s="654">
        <v>0</v>
      </c>
      <c r="W195" s="654">
        <v>0</v>
      </c>
      <c r="X195" s="654">
        <v>0</v>
      </c>
      <c r="Y195" s="655">
        <f t="shared" si="44"/>
        <v>6.7200000000000006</v>
      </c>
      <c r="Z195" s="1026">
        <f t="shared" si="45"/>
        <v>21.621621621621621</v>
      </c>
      <c r="AA195" s="671">
        <f t="shared" si="46"/>
        <v>12.12121212121211</v>
      </c>
      <c r="AB195" s="671">
        <f t="shared" si="47"/>
        <v>50</v>
      </c>
      <c r="AC195" s="671">
        <f t="shared" si="48"/>
        <v>15.789473684210531</v>
      </c>
      <c r="AD195" s="671">
        <f t="shared" si="49"/>
        <v>58.33333333333335</v>
      </c>
      <c r="AE195" s="671" t="str">
        <f t="shared" si="50"/>
        <v>n/a</v>
      </c>
      <c r="AF195" s="671" t="str">
        <f t="shared" si="51"/>
        <v>n/a</v>
      </c>
      <c r="AG195" s="671" t="str">
        <f t="shared" si="52"/>
        <v>n/a</v>
      </c>
      <c r="AH195" s="671" t="str">
        <f t="shared" si="53"/>
        <v>n/a</v>
      </c>
      <c r="AI195" s="671" t="str">
        <f t="shared" si="54"/>
        <v>n/a</v>
      </c>
      <c r="AJ195" s="671" t="str">
        <f t="shared" si="55"/>
        <v>n/a</v>
      </c>
      <c r="AK195" s="671" t="str">
        <f t="shared" si="56"/>
        <v>n/a</v>
      </c>
      <c r="AL195" s="671" t="str">
        <f t="shared" si="57"/>
        <v>n/a</v>
      </c>
      <c r="AM195" s="671" t="str">
        <f t="shared" si="58"/>
        <v>n/a</v>
      </c>
      <c r="AN195" s="671" t="str">
        <f t="shared" si="59"/>
        <v>n/a</v>
      </c>
      <c r="AO195" s="671" t="str">
        <f t="shared" si="60"/>
        <v>n/a</v>
      </c>
      <c r="AP195" s="671" t="str">
        <f t="shared" si="61"/>
        <v>n/a</v>
      </c>
      <c r="AQ195" s="671" t="str">
        <f t="shared" si="62"/>
        <v>n/a</v>
      </c>
      <c r="AR195" s="671" t="str">
        <f t="shared" si="63"/>
        <v>n/a</v>
      </c>
      <c r="AS195" s="672">
        <f t="shared" si="64"/>
        <v>31.573128152075526</v>
      </c>
      <c r="AT195" s="673">
        <f t="shared" si="65"/>
        <v>21.108004733401682</v>
      </c>
    </row>
    <row r="196" spans="1:46" ht="11.25" customHeight="1" x14ac:dyDescent="0.2">
      <c r="A196" s="504" t="s">
        <v>1071</v>
      </c>
      <c r="B196" s="916" t="s">
        <v>1072</v>
      </c>
      <c r="C196" s="497">
        <v>1.28</v>
      </c>
      <c r="D196" s="497">
        <v>1.1299999999999999</v>
      </c>
      <c r="E196" s="487">
        <v>0.99</v>
      </c>
      <c r="F196" s="487">
        <v>0.82</v>
      </c>
      <c r="G196" s="487">
        <v>0.74</v>
      </c>
      <c r="H196" s="487">
        <v>0.65</v>
      </c>
      <c r="I196" s="488"/>
      <c r="J196" s="487">
        <v>0.36</v>
      </c>
      <c r="K196" s="485">
        <v>0.18</v>
      </c>
      <c r="L196" s="488"/>
      <c r="M196" s="505">
        <v>0</v>
      </c>
      <c r="N196" s="492">
        <v>0</v>
      </c>
      <c r="O196" s="492">
        <v>0</v>
      </c>
      <c r="P196" s="492">
        <v>0</v>
      </c>
      <c r="Q196" s="492">
        <v>0</v>
      </c>
      <c r="R196" s="492">
        <v>0</v>
      </c>
      <c r="S196" s="492">
        <v>0</v>
      </c>
      <c r="T196" s="492">
        <v>0</v>
      </c>
      <c r="U196" s="492">
        <v>0</v>
      </c>
      <c r="V196" s="492">
        <v>0</v>
      </c>
      <c r="W196" s="492">
        <v>0</v>
      </c>
      <c r="X196" s="492">
        <v>0</v>
      </c>
      <c r="Y196" s="655">
        <f t="shared" si="44"/>
        <v>6.1500000000000012</v>
      </c>
      <c r="Z196" s="1026">
        <f t="shared" si="45"/>
        <v>13.27433628318586</v>
      </c>
      <c r="AA196" s="671">
        <f t="shared" si="46"/>
        <v>14.141414141414121</v>
      </c>
      <c r="AB196" s="671">
        <f t="shared" si="47"/>
        <v>20.731707317073166</v>
      </c>
      <c r="AC196" s="671">
        <f t="shared" si="48"/>
        <v>10.810810810810811</v>
      </c>
      <c r="AD196" s="671">
        <f t="shared" si="49"/>
        <v>13.846153846153841</v>
      </c>
      <c r="AE196" s="671">
        <f t="shared" si="50"/>
        <v>80.555555555555557</v>
      </c>
      <c r="AF196" s="671">
        <f t="shared" si="51"/>
        <v>100</v>
      </c>
      <c r="AG196" s="671" t="str">
        <f t="shared" si="52"/>
        <v>n/a</v>
      </c>
      <c r="AH196" s="671" t="str">
        <f t="shared" si="53"/>
        <v>n/a</v>
      </c>
      <c r="AI196" s="671" t="str">
        <f t="shared" si="54"/>
        <v>n/a</v>
      </c>
      <c r="AJ196" s="671" t="str">
        <f t="shared" si="55"/>
        <v>n/a</v>
      </c>
      <c r="AK196" s="671" t="str">
        <f t="shared" si="56"/>
        <v>n/a</v>
      </c>
      <c r="AL196" s="671" t="str">
        <f t="shared" si="57"/>
        <v>n/a</v>
      </c>
      <c r="AM196" s="671" t="str">
        <f t="shared" si="58"/>
        <v>n/a</v>
      </c>
      <c r="AN196" s="671" t="str">
        <f t="shared" si="59"/>
        <v>n/a</v>
      </c>
      <c r="AO196" s="671" t="str">
        <f t="shared" si="60"/>
        <v>n/a</v>
      </c>
      <c r="AP196" s="671" t="str">
        <f t="shared" si="61"/>
        <v>n/a</v>
      </c>
      <c r="AQ196" s="671" t="str">
        <f t="shared" si="62"/>
        <v>n/a</v>
      </c>
      <c r="AR196" s="671" t="str">
        <f t="shared" si="63"/>
        <v>n/a</v>
      </c>
      <c r="AS196" s="672">
        <f t="shared" si="64"/>
        <v>36.194282564884766</v>
      </c>
      <c r="AT196" s="673">
        <f t="shared" si="65"/>
        <v>37.491322975755622</v>
      </c>
    </row>
    <row r="197" spans="1:46" ht="11.25" customHeight="1" x14ac:dyDescent="0.2">
      <c r="A197" s="80" t="s">
        <v>4056</v>
      </c>
      <c r="B197" s="652" t="s">
        <v>4057</v>
      </c>
      <c r="C197" s="497">
        <v>0.4</v>
      </c>
      <c r="D197" s="521">
        <v>0.21</v>
      </c>
      <c r="E197" s="661">
        <v>0.16</v>
      </c>
      <c r="F197" s="661">
        <v>0.09</v>
      </c>
      <c r="G197" s="688">
        <v>0.04</v>
      </c>
      <c r="H197" s="688">
        <v>0.04</v>
      </c>
      <c r="I197" s="1167"/>
      <c r="J197" s="523">
        <v>0.04</v>
      </c>
      <c r="K197" s="689">
        <v>0.04</v>
      </c>
      <c r="L197" s="1167"/>
      <c r="M197" s="689">
        <v>0.04</v>
      </c>
      <c r="N197" s="1145">
        <v>7.0000000000000007E-2</v>
      </c>
      <c r="O197" s="1144">
        <v>0.16</v>
      </c>
      <c r="P197" s="1144">
        <v>0.15</v>
      </c>
      <c r="Q197" s="1144">
        <v>0.14000000000000001</v>
      </c>
      <c r="R197" s="1144">
        <v>0.13</v>
      </c>
      <c r="S197" s="1144">
        <v>0.12</v>
      </c>
      <c r="T197" s="1144">
        <v>0.11</v>
      </c>
      <c r="U197" s="1144">
        <v>0.1</v>
      </c>
      <c r="V197" s="1144">
        <v>0.09</v>
      </c>
      <c r="W197" s="654">
        <v>0</v>
      </c>
      <c r="X197" s="654">
        <v>0</v>
      </c>
      <c r="Y197" s="655">
        <f t="shared" si="44"/>
        <v>2.13</v>
      </c>
      <c r="Z197" s="1026">
        <f t="shared" si="45"/>
        <v>90.476190476190482</v>
      </c>
      <c r="AA197" s="671">
        <f t="shared" si="46"/>
        <v>31.25</v>
      </c>
      <c r="AB197" s="671">
        <f t="shared" si="47"/>
        <v>77.777777777777786</v>
      </c>
      <c r="AC197" s="671">
        <f t="shared" si="48"/>
        <v>125</v>
      </c>
      <c r="AD197" s="671">
        <f t="shared" si="49"/>
        <v>0</v>
      </c>
      <c r="AE197" s="671">
        <f t="shared" si="50"/>
        <v>0</v>
      </c>
      <c r="AF197" s="671">
        <f t="shared" si="51"/>
        <v>0</v>
      </c>
      <c r="AG197" s="671">
        <f t="shared" si="52"/>
        <v>0</v>
      </c>
      <c r="AH197" s="671">
        <f t="shared" si="53"/>
        <v>-42.857142857142861</v>
      </c>
      <c r="AI197" s="671">
        <f t="shared" si="54"/>
        <v>-56.25</v>
      </c>
      <c r="AJ197" s="671">
        <f t="shared" si="55"/>
        <v>6.6666666666666652</v>
      </c>
      <c r="AK197" s="671">
        <f t="shared" si="56"/>
        <v>7.1428571428571397</v>
      </c>
      <c r="AL197" s="671">
        <f t="shared" si="57"/>
        <v>7.6923076923077094</v>
      </c>
      <c r="AM197" s="671">
        <f t="shared" si="58"/>
        <v>8.3333333333333481</v>
      </c>
      <c r="AN197" s="671">
        <f t="shared" si="59"/>
        <v>9.0909090909090828</v>
      </c>
      <c r="AO197" s="671">
        <f t="shared" si="60"/>
        <v>9.9999999999999858</v>
      </c>
      <c r="AP197" s="671">
        <f t="shared" si="61"/>
        <v>11.111111111111116</v>
      </c>
      <c r="AQ197" s="671" t="str">
        <f t="shared" si="62"/>
        <v>n/a</v>
      </c>
      <c r="AR197" s="671" t="str">
        <f t="shared" si="63"/>
        <v>n/a</v>
      </c>
      <c r="AS197" s="672">
        <f t="shared" si="64"/>
        <v>16.79023590788297</v>
      </c>
      <c r="AT197" s="673">
        <f t="shared" si="65"/>
        <v>44.423643335080165</v>
      </c>
    </row>
    <row r="198" spans="1:46" ht="11.25" customHeight="1" x14ac:dyDescent="0.2">
      <c r="A198" s="501" t="s">
        <v>1107</v>
      </c>
      <c r="B198" s="652" t="s">
        <v>1108</v>
      </c>
      <c r="C198" s="497">
        <v>0.84</v>
      </c>
      <c r="D198" s="497">
        <v>0.79</v>
      </c>
      <c r="E198" s="498">
        <v>0.74</v>
      </c>
      <c r="F198" s="498">
        <v>0.7</v>
      </c>
      <c r="G198" s="498">
        <v>0.62250000000000005</v>
      </c>
      <c r="H198" s="498">
        <v>0.45</v>
      </c>
      <c r="I198" s="499"/>
      <c r="J198" s="502">
        <v>0</v>
      </c>
      <c r="K198" s="656">
        <v>0</v>
      </c>
      <c r="L198" s="499"/>
      <c r="M198" s="503">
        <v>0</v>
      </c>
      <c r="N198" s="654">
        <v>0</v>
      </c>
      <c r="O198" s="654">
        <v>0</v>
      </c>
      <c r="P198" s="654">
        <v>0</v>
      </c>
      <c r="Q198" s="654">
        <v>0</v>
      </c>
      <c r="R198" s="654">
        <v>0</v>
      </c>
      <c r="S198" s="654">
        <v>0</v>
      </c>
      <c r="T198" s="654">
        <v>0</v>
      </c>
      <c r="U198" s="654">
        <v>0</v>
      </c>
      <c r="V198" s="654">
        <v>0</v>
      </c>
      <c r="W198" s="654">
        <v>0</v>
      </c>
      <c r="X198" s="654">
        <v>0</v>
      </c>
      <c r="Y198" s="655">
        <f t="shared" si="44"/>
        <v>4.1425000000000001</v>
      </c>
      <c r="Z198" s="1026">
        <f t="shared" si="45"/>
        <v>6.3291139240506222</v>
      </c>
      <c r="AA198" s="671">
        <f t="shared" si="46"/>
        <v>6.7567567567567544</v>
      </c>
      <c r="AB198" s="671">
        <f t="shared" si="47"/>
        <v>5.7142857142857162</v>
      </c>
      <c r="AC198" s="671">
        <f t="shared" si="48"/>
        <v>12.449799196787126</v>
      </c>
      <c r="AD198" s="671">
        <f t="shared" si="49"/>
        <v>38.33333333333335</v>
      </c>
      <c r="AE198" s="671" t="str">
        <f t="shared" si="50"/>
        <v>n/a</v>
      </c>
      <c r="AF198" s="671" t="str">
        <f t="shared" si="51"/>
        <v>n/a</v>
      </c>
      <c r="AG198" s="671" t="str">
        <f t="shared" si="52"/>
        <v>n/a</v>
      </c>
      <c r="AH198" s="671" t="str">
        <f t="shared" si="53"/>
        <v>n/a</v>
      </c>
      <c r="AI198" s="671" t="str">
        <f t="shared" si="54"/>
        <v>n/a</v>
      </c>
      <c r="AJ198" s="671" t="str">
        <f t="shared" si="55"/>
        <v>n/a</v>
      </c>
      <c r="AK198" s="671" t="str">
        <f t="shared" si="56"/>
        <v>n/a</v>
      </c>
      <c r="AL198" s="671" t="str">
        <f t="shared" si="57"/>
        <v>n/a</v>
      </c>
      <c r="AM198" s="671" t="str">
        <f t="shared" si="58"/>
        <v>n/a</v>
      </c>
      <c r="AN198" s="671" t="str">
        <f t="shared" si="59"/>
        <v>n/a</v>
      </c>
      <c r="AO198" s="671" t="str">
        <f t="shared" si="60"/>
        <v>n/a</v>
      </c>
      <c r="AP198" s="671" t="str">
        <f t="shared" si="61"/>
        <v>n/a</v>
      </c>
      <c r="AQ198" s="671" t="str">
        <f t="shared" si="62"/>
        <v>n/a</v>
      </c>
      <c r="AR198" s="671" t="str">
        <f t="shared" si="63"/>
        <v>n/a</v>
      </c>
      <c r="AS198" s="672">
        <f t="shared" si="64"/>
        <v>13.916657785042712</v>
      </c>
      <c r="AT198" s="673">
        <f t="shared" si="65"/>
        <v>13.914377735932861</v>
      </c>
    </row>
    <row r="199" spans="1:46" ht="11.25" customHeight="1" x14ac:dyDescent="0.2">
      <c r="A199" s="500" t="s">
        <v>173</v>
      </c>
      <c r="B199" s="652" t="s">
        <v>174</v>
      </c>
      <c r="C199" s="497">
        <v>1.54</v>
      </c>
      <c r="D199" s="497">
        <v>1.44</v>
      </c>
      <c r="E199" s="498">
        <v>1.3</v>
      </c>
      <c r="F199" s="498">
        <v>1.1000000000000001</v>
      </c>
      <c r="G199" s="498">
        <v>0.94</v>
      </c>
      <c r="H199" s="498">
        <v>0.84</v>
      </c>
      <c r="I199" s="499"/>
      <c r="J199" s="498">
        <v>0.76</v>
      </c>
      <c r="K199" s="496">
        <v>0.7</v>
      </c>
      <c r="L199" s="499"/>
      <c r="M199" s="657">
        <v>0.66</v>
      </c>
      <c r="N199" s="658">
        <v>0.63</v>
      </c>
      <c r="O199" s="658">
        <v>0.6</v>
      </c>
      <c r="P199" s="658">
        <v>0.56000000000000005</v>
      </c>
      <c r="Q199" s="658">
        <v>0.52</v>
      </c>
      <c r="R199" s="658">
        <v>0.48</v>
      </c>
      <c r="S199" s="658">
        <v>0.47</v>
      </c>
      <c r="T199" s="658">
        <v>0.435</v>
      </c>
      <c r="U199" s="658">
        <v>0.42499999999999999</v>
      </c>
      <c r="V199" s="658">
        <v>0.41499999999999998</v>
      </c>
      <c r="W199" s="658">
        <v>0.38</v>
      </c>
      <c r="X199" s="658">
        <v>0.34</v>
      </c>
      <c r="Y199" s="655">
        <f t="shared" ref="Y199:Y262" si="66">SUM(C199:X199)</f>
        <v>14.535000000000002</v>
      </c>
      <c r="Z199" s="1026">
        <f t="shared" ref="Z199:Z262" si="67">IF(ISERROR((C199/D199-1)*100),"n/a",(C199/D199-1)*100)</f>
        <v>6.944444444444442</v>
      </c>
      <c r="AA199" s="671">
        <f t="shared" ref="AA199:AA262" si="68">IF(ISERROR((D199/E199-1)*100),"n/a",(D199/E199-1)*100)</f>
        <v>10.769230769230752</v>
      </c>
      <c r="AB199" s="671">
        <f t="shared" ref="AB199:AB262" si="69">IF(ISERROR((E199/F199-1)*100),"n/a",(E199/F199-1)*100)</f>
        <v>18.181818181818166</v>
      </c>
      <c r="AC199" s="671">
        <f t="shared" ref="AC199:AC262" si="70">IF(ISERROR((F199/G199-1)*100),"n/a",(F199/G199-1)*100)</f>
        <v>17.021276595744705</v>
      </c>
      <c r="AD199" s="671">
        <f t="shared" ref="AD199:AD262" si="71">IF(ISERROR((G199/H199-1)*100),"n/a",(G199/H199-1)*100)</f>
        <v>11.904761904761907</v>
      </c>
      <c r="AE199" s="671">
        <f t="shared" ref="AE199:AE262" si="72">IF(ISERROR((H199/J199-1)*100),"n/a",(H199/J199-1)*100)</f>
        <v>10.526315789473673</v>
      </c>
      <c r="AF199" s="671">
        <f t="shared" ref="AF199:AF262" si="73">IF(ISERROR((J199/K199-1)*100),"n/a",(J199/K199-1)*100)</f>
        <v>8.5714285714285854</v>
      </c>
      <c r="AG199" s="671">
        <f t="shared" ref="AG199:AG262" si="74">IF(ISERROR((K199/M199-1)*100),"n/a",(K199/M199-1)*100)</f>
        <v>6.0606060606060552</v>
      </c>
      <c r="AH199" s="671">
        <f t="shared" ref="AH199:AH262" si="75">IF(ISERROR((M199/N199-1)*100),"n/a",(M199/N199-1)*100)</f>
        <v>4.7619047619047672</v>
      </c>
      <c r="AI199" s="671">
        <f t="shared" ref="AI199:AI262" si="76">IF(ISERROR((N199/O199-1)*100),"n/a",(N199/O199-1)*100)</f>
        <v>5.0000000000000044</v>
      </c>
      <c r="AJ199" s="671">
        <f t="shared" ref="AJ199:AJ262" si="77">IF(ISERROR((O199/P199-1)*100),"n/a",(O199/P199-1)*100)</f>
        <v>7.1428571428571397</v>
      </c>
      <c r="AK199" s="671">
        <f t="shared" ref="AK199:AK262" si="78">IF(ISERROR((P199/Q199-1)*100),"n/a",(P199/Q199-1)*100)</f>
        <v>7.6923076923077094</v>
      </c>
      <c r="AL199" s="671">
        <f t="shared" ref="AL199:AL262" si="79">IF(ISERROR((Q199/R199-1)*100),"n/a",(Q199/R199-1)*100)</f>
        <v>8.3333333333333481</v>
      </c>
      <c r="AM199" s="671">
        <f t="shared" ref="AM199:AM262" si="80">IF(ISERROR((R199/S199-1)*100),"n/a",(R199/S199-1)*100)</f>
        <v>2.1276595744680771</v>
      </c>
      <c r="AN199" s="671">
        <f t="shared" ref="AN199:AN262" si="81">IF(ISERROR((S199/T199-1)*100),"n/a",(S199/T199-1)*100)</f>
        <v>8.045977011494255</v>
      </c>
      <c r="AO199" s="671">
        <f t="shared" ref="AO199:AO262" si="82">IF(ISERROR((T199/U199-1)*100),"n/a",(T199/U199-1)*100)</f>
        <v>2.3529411764705799</v>
      </c>
      <c r="AP199" s="671">
        <f t="shared" ref="AP199:AP262" si="83">IF(ISERROR((U199/V199-1)*100),"n/a",(U199/V199-1)*100)</f>
        <v>2.4096385542168752</v>
      </c>
      <c r="AQ199" s="671">
        <f t="shared" ref="AQ199:AQ262" si="84">IF(ISERROR((V199/W199-1)*100),"n/a",(V199/W199-1)*100)</f>
        <v>9.210526315789469</v>
      </c>
      <c r="AR199" s="671">
        <f t="shared" ref="AR199:AR262" si="85">IF(ISERROR((W199/X199-1)*100),"n/a",(W199/X199-1)*100)</f>
        <v>11.764705882352944</v>
      </c>
      <c r="AS199" s="672">
        <f t="shared" ref="AS199:AS262" si="86">AVERAGE(Z199:AR199)</f>
        <v>8.3590386190896577</v>
      </c>
      <c r="AT199" s="673">
        <f t="shared" ref="AT199:AT262" si="87">STDEV(Z199:AR199)</f>
        <v>4.4145949553198234</v>
      </c>
    </row>
    <row r="200" spans="1:46" ht="11.25" customHeight="1" x14ac:dyDescent="0.2">
      <c r="A200" s="501" t="s">
        <v>201</v>
      </c>
      <c r="B200" s="652" t="s">
        <v>202</v>
      </c>
      <c r="C200" s="497">
        <v>1.34</v>
      </c>
      <c r="D200" s="497">
        <v>1.1800000000000002</v>
      </c>
      <c r="E200" s="498">
        <v>1.06</v>
      </c>
      <c r="F200" s="498">
        <v>0.94</v>
      </c>
      <c r="G200" s="498">
        <v>0.76</v>
      </c>
      <c r="H200" s="498">
        <v>0.6</v>
      </c>
      <c r="I200" s="499"/>
      <c r="J200" s="498">
        <v>0.53</v>
      </c>
      <c r="K200" s="496">
        <v>0.47</v>
      </c>
      <c r="L200" s="499"/>
      <c r="M200" s="657">
        <v>0.41</v>
      </c>
      <c r="N200" s="658">
        <v>0.36</v>
      </c>
      <c r="O200" s="658">
        <v>0.33</v>
      </c>
      <c r="P200" s="658">
        <v>0.28999999999999998</v>
      </c>
      <c r="Q200" s="658">
        <v>0.25</v>
      </c>
      <c r="R200" s="658">
        <v>0.21</v>
      </c>
      <c r="S200" s="658">
        <v>0.16</v>
      </c>
      <c r="T200" s="658">
        <v>0.125</v>
      </c>
      <c r="U200" s="658">
        <v>0.11</v>
      </c>
      <c r="V200" s="658">
        <v>0.1</v>
      </c>
      <c r="W200" s="658">
        <v>9.5000000000000001E-2</v>
      </c>
      <c r="X200" s="658">
        <v>7.4999999999999997E-2</v>
      </c>
      <c r="Y200" s="655">
        <f t="shared" si="66"/>
        <v>9.3949999999999996</v>
      </c>
      <c r="Z200" s="1026">
        <f t="shared" si="67"/>
        <v>13.55932203389829</v>
      </c>
      <c r="AA200" s="671">
        <f t="shared" si="68"/>
        <v>11.320754716981153</v>
      </c>
      <c r="AB200" s="671">
        <f t="shared" si="69"/>
        <v>12.765957446808528</v>
      </c>
      <c r="AC200" s="671">
        <f t="shared" si="70"/>
        <v>23.684210526315773</v>
      </c>
      <c r="AD200" s="671">
        <f t="shared" si="71"/>
        <v>26.666666666666682</v>
      </c>
      <c r="AE200" s="671">
        <f t="shared" si="72"/>
        <v>13.207547169811317</v>
      </c>
      <c r="AF200" s="671">
        <f t="shared" si="73"/>
        <v>12.765957446808528</v>
      </c>
      <c r="AG200" s="671">
        <f t="shared" si="74"/>
        <v>14.634146341463406</v>
      </c>
      <c r="AH200" s="671">
        <f t="shared" si="75"/>
        <v>13.888888888888884</v>
      </c>
      <c r="AI200" s="671">
        <f t="shared" si="76"/>
        <v>9.0909090909090828</v>
      </c>
      <c r="AJ200" s="671">
        <f t="shared" si="77"/>
        <v>13.793103448275868</v>
      </c>
      <c r="AK200" s="671">
        <f t="shared" si="78"/>
        <v>15.999999999999993</v>
      </c>
      <c r="AL200" s="671">
        <f t="shared" si="79"/>
        <v>19.047619047619047</v>
      </c>
      <c r="AM200" s="671">
        <f t="shared" si="80"/>
        <v>31.25</v>
      </c>
      <c r="AN200" s="671">
        <f t="shared" si="81"/>
        <v>28.000000000000004</v>
      </c>
      <c r="AO200" s="671">
        <f t="shared" si="82"/>
        <v>13.636363636363647</v>
      </c>
      <c r="AP200" s="671">
        <f t="shared" si="83"/>
        <v>9.9999999999999858</v>
      </c>
      <c r="AQ200" s="671">
        <f t="shared" si="84"/>
        <v>5.2631578947368363</v>
      </c>
      <c r="AR200" s="671">
        <f t="shared" si="85"/>
        <v>26.666666666666682</v>
      </c>
      <c r="AS200" s="672">
        <f t="shared" si="86"/>
        <v>16.591645843274407</v>
      </c>
      <c r="AT200" s="673">
        <f t="shared" si="87"/>
        <v>7.2194383028684923</v>
      </c>
    </row>
    <row r="201" spans="1:46" ht="11.25" customHeight="1" x14ac:dyDescent="0.2">
      <c r="A201" s="501" t="s">
        <v>531</v>
      </c>
      <c r="B201" s="652" t="s">
        <v>532</v>
      </c>
      <c r="C201" s="497">
        <v>0.88</v>
      </c>
      <c r="D201" s="497">
        <v>0.78</v>
      </c>
      <c r="E201" s="502">
        <v>0.72</v>
      </c>
      <c r="F201" s="498">
        <v>0.7</v>
      </c>
      <c r="G201" s="498">
        <v>0.63</v>
      </c>
      <c r="H201" s="498">
        <v>0.59</v>
      </c>
      <c r="I201" s="499"/>
      <c r="J201" s="498">
        <v>0.54</v>
      </c>
      <c r="K201" s="496">
        <v>0.44667000000000001</v>
      </c>
      <c r="L201" s="499"/>
      <c r="M201" s="657">
        <v>0.32666666666666666</v>
      </c>
      <c r="N201" s="654">
        <v>0.29333333333333333</v>
      </c>
      <c r="O201" s="658">
        <v>0.25666666666666665</v>
      </c>
      <c r="P201" s="658">
        <v>0.18</v>
      </c>
      <c r="Q201" s="658">
        <v>0.11</v>
      </c>
      <c r="R201" s="658">
        <v>7.166666666666667E-2</v>
      </c>
      <c r="S201" s="654">
        <v>6.6666666666666666E-2</v>
      </c>
      <c r="T201" s="654">
        <v>6.6666666666666666E-2</v>
      </c>
      <c r="U201" s="654">
        <v>6.6666666666666666E-2</v>
      </c>
      <c r="V201" s="654">
        <v>0.13333333333333333</v>
      </c>
      <c r="W201" s="654">
        <v>0.2</v>
      </c>
      <c r="X201" s="654">
        <v>0.2</v>
      </c>
      <c r="Y201" s="655">
        <f t="shared" si="66"/>
        <v>7.2583366666666667</v>
      </c>
      <c r="Z201" s="1026">
        <f t="shared" si="67"/>
        <v>12.820512820512819</v>
      </c>
      <c r="AA201" s="671">
        <f t="shared" si="68"/>
        <v>8.3333333333333481</v>
      </c>
      <c r="AB201" s="671">
        <f t="shared" si="69"/>
        <v>2.8571428571428692</v>
      </c>
      <c r="AC201" s="671">
        <f t="shared" si="70"/>
        <v>11.111111111111093</v>
      </c>
      <c r="AD201" s="671">
        <f t="shared" si="71"/>
        <v>6.7796610169491567</v>
      </c>
      <c r="AE201" s="671">
        <f t="shared" si="72"/>
        <v>9.259259259259256</v>
      </c>
      <c r="AF201" s="671">
        <f t="shared" si="73"/>
        <v>20.894620189401579</v>
      </c>
      <c r="AG201" s="671">
        <f t="shared" si="74"/>
        <v>36.735714285714295</v>
      </c>
      <c r="AH201" s="671">
        <f t="shared" si="75"/>
        <v>11.363636363636353</v>
      </c>
      <c r="AI201" s="671">
        <f t="shared" si="76"/>
        <v>14.285714285714302</v>
      </c>
      <c r="AJ201" s="671">
        <f t="shared" si="77"/>
        <v>42.592592592592581</v>
      </c>
      <c r="AK201" s="671">
        <f t="shared" si="78"/>
        <v>63.636363636363626</v>
      </c>
      <c r="AL201" s="671">
        <f t="shared" si="79"/>
        <v>53.488372093023237</v>
      </c>
      <c r="AM201" s="671">
        <f t="shared" si="80"/>
        <v>7.5000000000000178</v>
      </c>
      <c r="AN201" s="671">
        <f t="shared" si="81"/>
        <v>0</v>
      </c>
      <c r="AO201" s="671">
        <f t="shared" si="82"/>
        <v>0</v>
      </c>
      <c r="AP201" s="671">
        <f t="shared" si="83"/>
        <v>-50</v>
      </c>
      <c r="AQ201" s="671">
        <f t="shared" si="84"/>
        <v>-33.333333333333336</v>
      </c>
      <c r="AR201" s="671">
        <f t="shared" si="85"/>
        <v>0</v>
      </c>
      <c r="AS201" s="672">
        <f t="shared" si="86"/>
        <v>11.490773711127432</v>
      </c>
      <c r="AT201" s="673">
        <f t="shared" si="87"/>
        <v>26.352105658175237</v>
      </c>
    </row>
    <row r="202" spans="1:46" ht="11.25" customHeight="1" x14ac:dyDescent="0.2">
      <c r="A202" s="500" t="s">
        <v>183</v>
      </c>
      <c r="B202" s="652" t="s">
        <v>184</v>
      </c>
      <c r="C202" s="497">
        <v>2.0499999999999998</v>
      </c>
      <c r="D202" s="497">
        <v>1.62</v>
      </c>
      <c r="E202" s="498">
        <v>1.33</v>
      </c>
      <c r="F202" s="498">
        <v>1.05</v>
      </c>
      <c r="G202" s="498">
        <v>0.85</v>
      </c>
      <c r="H202" s="498">
        <v>0.77</v>
      </c>
      <c r="I202" s="499"/>
      <c r="J202" s="498">
        <v>0.64</v>
      </c>
      <c r="K202" s="496">
        <v>0.54</v>
      </c>
      <c r="L202" s="499" t="s">
        <v>90</v>
      </c>
      <c r="M202" s="657">
        <v>0.48</v>
      </c>
      <c r="N202" s="658">
        <v>0.47</v>
      </c>
      <c r="O202" s="658">
        <v>0.46</v>
      </c>
      <c r="P202" s="658">
        <v>0.39</v>
      </c>
      <c r="Q202" s="658">
        <v>0.35</v>
      </c>
      <c r="R202" s="658">
        <v>0.32</v>
      </c>
      <c r="S202" s="658">
        <v>0.28999999999999998</v>
      </c>
      <c r="T202" s="658">
        <v>0.27</v>
      </c>
      <c r="U202" s="658">
        <v>0.25</v>
      </c>
      <c r="V202" s="658">
        <v>0.22</v>
      </c>
      <c r="W202" s="658">
        <v>0.18667</v>
      </c>
      <c r="X202" s="658">
        <v>3.6670000000000001E-2</v>
      </c>
      <c r="Y202" s="655">
        <f t="shared" si="66"/>
        <v>12.573340000000004</v>
      </c>
      <c r="Z202" s="1026">
        <f t="shared" si="67"/>
        <v>26.543209876543195</v>
      </c>
      <c r="AA202" s="671">
        <f t="shared" si="68"/>
        <v>21.804511278195491</v>
      </c>
      <c r="AB202" s="671">
        <f t="shared" si="69"/>
        <v>26.666666666666661</v>
      </c>
      <c r="AC202" s="671">
        <f t="shared" si="70"/>
        <v>23.529411764705888</v>
      </c>
      <c r="AD202" s="671">
        <f t="shared" si="71"/>
        <v>10.389610389610393</v>
      </c>
      <c r="AE202" s="671">
        <f t="shared" si="72"/>
        <v>20.3125</v>
      </c>
      <c r="AF202" s="671">
        <f t="shared" si="73"/>
        <v>18.518518518518512</v>
      </c>
      <c r="AG202" s="671">
        <f t="shared" si="74"/>
        <v>12.500000000000021</v>
      </c>
      <c r="AH202" s="671">
        <f t="shared" si="75"/>
        <v>2.1276595744680771</v>
      </c>
      <c r="AI202" s="671">
        <f t="shared" si="76"/>
        <v>2.1739130434782483</v>
      </c>
      <c r="AJ202" s="671">
        <f t="shared" si="77"/>
        <v>17.948717948717952</v>
      </c>
      <c r="AK202" s="671">
        <f t="shared" si="78"/>
        <v>11.428571428571432</v>
      </c>
      <c r="AL202" s="671">
        <f t="shared" si="79"/>
        <v>9.375</v>
      </c>
      <c r="AM202" s="671">
        <f t="shared" si="80"/>
        <v>10.344827586206918</v>
      </c>
      <c r="AN202" s="671">
        <f t="shared" si="81"/>
        <v>7.4074074074073959</v>
      </c>
      <c r="AO202" s="671">
        <f t="shared" si="82"/>
        <v>8.0000000000000071</v>
      </c>
      <c r="AP202" s="671">
        <f t="shared" si="83"/>
        <v>13.636363636363647</v>
      </c>
      <c r="AQ202" s="671">
        <f t="shared" si="84"/>
        <v>17.855038302887436</v>
      </c>
      <c r="AR202" s="671">
        <f t="shared" si="85"/>
        <v>409.05372238887372</v>
      </c>
      <c r="AS202" s="672">
        <f t="shared" si="86"/>
        <v>35.242928937432367</v>
      </c>
      <c r="AT202" s="673">
        <f t="shared" si="87"/>
        <v>90.820559158660913</v>
      </c>
    </row>
    <row r="203" spans="1:46" ht="11.25" customHeight="1" x14ac:dyDescent="0.2">
      <c r="A203" s="504" t="s">
        <v>199</v>
      </c>
      <c r="B203" s="916" t="s">
        <v>200</v>
      </c>
      <c r="C203" s="497">
        <v>1.35</v>
      </c>
      <c r="D203" s="497">
        <v>1.29</v>
      </c>
      <c r="E203" s="487">
        <v>1.25</v>
      </c>
      <c r="F203" s="487">
        <v>1.21</v>
      </c>
      <c r="G203" s="487">
        <v>1.1727300000000001</v>
      </c>
      <c r="H203" s="487">
        <v>1.1499999999999999</v>
      </c>
      <c r="I203" s="488"/>
      <c r="J203" s="487">
        <v>1.1318181818181818</v>
      </c>
      <c r="K203" s="485">
        <v>1.1181818181818182</v>
      </c>
      <c r="L203" s="488"/>
      <c r="M203" s="491">
        <v>1.1000000000000001</v>
      </c>
      <c r="N203" s="493">
        <v>1.0909090909090908</v>
      </c>
      <c r="O203" s="493">
        <v>1.0545454545454545</v>
      </c>
      <c r="P203" s="493">
        <v>0.98181818181818181</v>
      </c>
      <c r="Q203" s="493">
        <v>0.94545454545454544</v>
      </c>
      <c r="R203" s="493">
        <v>0.87272727272727257</v>
      </c>
      <c r="S203" s="493">
        <v>0.76032727272727263</v>
      </c>
      <c r="T203" s="493">
        <v>0.6461181818181817</v>
      </c>
      <c r="U203" s="493">
        <v>0.57370909090909084</v>
      </c>
      <c r="V203" s="493">
        <v>0.5464</v>
      </c>
      <c r="W203" s="493">
        <v>0.50790909090909087</v>
      </c>
      <c r="X203" s="493">
        <v>0.48543636363636361</v>
      </c>
      <c r="Y203" s="655">
        <f t="shared" si="66"/>
        <v>19.238084545454544</v>
      </c>
      <c r="Z203" s="1026">
        <f t="shared" si="67"/>
        <v>4.6511627906976827</v>
      </c>
      <c r="AA203" s="671">
        <f t="shared" si="68"/>
        <v>3.2000000000000028</v>
      </c>
      <c r="AB203" s="671">
        <f t="shared" si="69"/>
        <v>3.3057851239669533</v>
      </c>
      <c r="AC203" s="671">
        <f t="shared" si="70"/>
        <v>3.1780546246791497</v>
      </c>
      <c r="AD203" s="671">
        <f t="shared" si="71"/>
        <v>1.9765217391304546</v>
      </c>
      <c r="AE203" s="671">
        <f t="shared" si="72"/>
        <v>1.6064257028112428</v>
      </c>
      <c r="AF203" s="671">
        <f t="shared" si="73"/>
        <v>1.2195121951219523</v>
      </c>
      <c r="AG203" s="671">
        <f t="shared" si="74"/>
        <v>1.6528925619834656</v>
      </c>
      <c r="AH203" s="671">
        <f t="shared" si="75"/>
        <v>0.83333333333335258</v>
      </c>
      <c r="AI203" s="671">
        <f t="shared" si="76"/>
        <v>3.4482758620689724</v>
      </c>
      <c r="AJ203" s="671">
        <f t="shared" si="77"/>
        <v>7.4074074074073959</v>
      </c>
      <c r="AK203" s="671">
        <f t="shared" si="78"/>
        <v>3.8461538461538547</v>
      </c>
      <c r="AL203" s="671">
        <f t="shared" si="79"/>
        <v>8.3333333333333481</v>
      </c>
      <c r="AM203" s="671">
        <f t="shared" si="80"/>
        <v>14.783107752642399</v>
      </c>
      <c r="AN203" s="671">
        <f t="shared" si="81"/>
        <v>17.676192084195129</v>
      </c>
      <c r="AO203" s="671">
        <f t="shared" si="82"/>
        <v>12.621220764403883</v>
      </c>
      <c r="AP203" s="671">
        <f t="shared" si="83"/>
        <v>4.9980034606681656</v>
      </c>
      <c r="AQ203" s="671">
        <f t="shared" si="84"/>
        <v>7.5783067836048046</v>
      </c>
      <c r="AR203" s="671">
        <f t="shared" si="85"/>
        <v>4.6293868684220252</v>
      </c>
      <c r="AS203" s="672">
        <f t="shared" si="86"/>
        <v>5.6286882228749597</v>
      </c>
      <c r="AT203" s="673">
        <f t="shared" si="87"/>
        <v>4.7578292525385883</v>
      </c>
    </row>
    <row r="204" spans="1:46" ht="11.25" customHeight="1" x14ac:dyDescent="0.2">
      <c r="A204" s="617" t="s">
        <v>4200</v>
      </c>
      <c r="B204" s="24" t="s">
        <v>4197</v>
      </c>
      <c r="C204" s="497">
        <v>0.27</v>
      </c>
      <c r="D204" s="23">
        <v>0.18</v>
      </c>
      <c r="E204" s="41">
        <v>0.16</v>
      </c>
      <c r="F204" s="41">
        <v>0.08</v>
      </c>
      <c r="G204" s="41">
        <v>7.0000000000000007E-2</v>
      </c>
      <c r="H204" s="41">
        <v>0.06</v>
      </c>
      <c r="I204" s="41"/>
      <c r="J204" s="41">
        <v>0.04</v>
      </c>
      <c r="K204" s="652">
        <v>0.04</v>
      </c>
      <c r="L204" s="915"/>
      <c r="M204" s="652">
        <v>0.04</v>
      </c>
      <c r="N204" s="537">
        <v>0.3</v>
      </c>
      <c r="O204" s="537">
        <v>0.4</v>
      </c>
      <c r="P204" s="537">
        <v>0.38</v>
      </c>
      <c r="Q204" s="537">
        <v>0.34</v>
      </c>
      <c r="R204" s="537">
        <v>0.3</v>
      </c>
      <c r="S204" s="537">
        <v>0.26</v>
      </c>
      <c r="T204" s="537">
        <v>0.22</v>
      </c>
      <c r="U204" s="537">
        <v>0.2</v>
      </c>
      <c r="V204" s="537">
        <v>0.2</v>
      </c>
      <c r="W204" s="537">
        <v>0.2</v>
      </c>
      <c r="X204" s="537">
        <v>0.35</v>
      </c>
      <c r="Y204" s="655">
        <f t="shared" si="66"/>
        <v>4.0900000000000007</v>
      </c>
      <c r="Z204" s="1026">
        <f t="shared" si="67"/>
        <v>50.000000000000021</v>
      </c>
      <c r="AA204" s="671">
        <f t="shared" si="68"/>
        <v>12.5</v>
      </c>
      <c r="AB204" s="671">
        <f t="shared" si="69"/>
        <v>100</v>
      </c>
      <c r="AC204" s="671">
        <f t="shared" si="70"/>
        <v>14.285714285714279</v>
      </c>
      <c r="AD204" s="671">
        <f t="shared" si="71"/>
        <v>16.666666666666675</v>
      </c>
      <c r="AE204" s="671">
        <f t="shared" si="72"/>
        <v>50</v>
      </c>
      <c r="AF204" s="671">
        <f t="shared" si="73"/>
        <v>0</v>
      </c>
      <c r="AG204" s="671">
        <f t="shared" si="74"/>
        <v>0</v>
      </c>
      <c r="AH204" s="671">
        <f t="shared" si="75"/>
        <v>-86.666666666666671</v>
      </c>
      <c r="AI204" s="671">
        <f t="shared" si="76"/>
        <v>-25.000000000000011</v>
      </c>
      <c r="AJ204" s="671">
        <f t="shared" si="77"/>
        <v>5.2631578947368363</v>
      </c>
      <c r="AK204" s="671">
        <f t="shared" si="78"/>
        <v>11.764705882352944</v>
      </c>
      <c r="AL204" s="671">
        <f t="shared" si="79"/>
        <v>13.333333333333353</v>
      </c>
      <c r="AM204" s="671">
        <f t="shared" si="80"/>
        <v>15.384615384615374</v>
      </c>
      <c r="AN204" s="671">
        <f t="shared" si="81"/>
        <v>18.181818181818187</v>
      </c>
      <c r="AO204" s="671">
        <f t="shared" si="82"/>
        <v>9.9999999999999858</v>
      </c>
      <c r="AP204" s="671">
        <f t="shared" si="83"/>
        <v>0</v>
      </c>
      <c r="AQ204" s="671">
        <f t="shared" si="84"/>
        <v>0</v>
      </c>
      <c r="AR204" s="671">
        <f t="shared" si="85"/>
        <v>-42.857142857142847</v>
      </c>
      <c r="AS204" s="672">
        <f t="shared" si="86"/>
        <v>8.5713790581804332</v>
      </c>
      <c r="AT204" s="673">
        <f t="shared" si="87"/>
        <v>37.436023049277352</v>
      </c>
    </row>
    <row r="205" spans="1:46" ht="11.25" customHeight="1" x14ac:dyDescent="0.2">
      <c r="A205" s="617" t="s">
        <v>4135</v>
      </c>
      <c r="B205" s="24" t="s">
        <v>4136</v>
      </c>
      <c r="C205" s="497">
        <v>0.8</v>
      </c>
      <c r="D205" s="41">
        <v>0.74</v>
      </c>
      <c r="E205" s="41">
        <v>0.68</v>
      </c>
      <c r="F205" s="41">
        <v>0.64</v>
      </c>
      <c r="G205" s="41">
        <v>0.125</v>
      </c>
      <c r="H205" s="502">
        <v>0</v>
      </c>
      <c r="I205" s="41"/>
      <c r="J205" s="502">
        <v>0</v>
      </c>
      <c r="K205" s="656">
        <v>0</v>
      </c>
      <c r="L205" s="915"/>
      <c r="M205" s="503">
        <v>0</v>
      </c>
      <c r="N205" s="654">
        <v>0</v>
      </c>
      <c r="O205" s="654">
        <v>0</v>
      </c>
      <c r="P205" s="654">
        <v>0</v>
      </c>
      <c r="Q205" s="654">
        <v>0</v>
      </c>
      <c r="R205" s="654">
        <v>0</v>
      </c>
      <c r="S205" s="654">
        <v>0</v>
      </c>
      <c r="T205" s="654">
        <v>0</v>
      </c>
      <c r="U205" s="654">
        <v>0</v>
      </c>
      <c r="V205" s="654">
        <v>0</v>
      </c>
      <c r="W205" s="654">
        <v>0</v>
      </c>
      <c r="X205" s="654">
        <v>0</v>
      </c>
      <c r="Y205" s="655">
        <f t="shared" si="66"/>
        <v>2.9850000000000003</v>
      </c>
      <c r="Z205" s="1026">
        <f t="shared" si="67"/>
        <v>8.1081081081081141</v>
      </c>
      <c r="AA205" s="671">
        <f t="shared" si="68"/>
        <v>8.8235294117646959</v>
      </c>
      <c r="AB205" s="671">
        <f t="shared" si="69"/>
        <v>6.25</v>
      </c>
      <c r="AC205" s="671">
        <f t="shared" si="70"/>
        <v>412</v>
      </c>
      <c r="AD205" s="671" t="str">
        <f t="shared" si="71"/>
        <v>n/a</v>
      </c>
      <c r="AE205" s="671" t="str">
        <f t="shared" si="72"/>
        <v>n/a</v>
      </c>
      <c r="AF205" s="671" t="str">
        <f t="shared" si="73"/>
        <v>n/a</v>
      </c>
      <c r="AG205" s="671" t="str">
        <f t="shared" si="74"/>
        <v>n/a</v>
      </c>
      <c r="AH205" s="671" t="str">
        <f t="shared" si="75"/>
        <v>n/a</v>
      </c>
      <c r="AI205" s="671" t="str">
        <f t="shared" si="76"/>
        <v>n/a</v>
      </c>
      <c r="AJ205" s="671" t="str">
        <f t="shared" si="77"/>
        <v>n/a</v>
      </c>
      <c r="AK205" s="671" t="str">
        <f t="shared" si="78"/>
        <v>n/a</v>
      </c>
      <c r="AL205" s="671" t="str">
        <f t="shared" si="79"/>
        <v>n/a</v>
      </c>
      <c r="AM205" s="671" t="str">
        <f t="shared" si="80"/>
        <v>n/a</v>
      </c>
      <c r="AN205" s="671" t="str">
        <f t="shared" si="81"/>
        <v>n/a</v>
      </c>
      <c r="AO205" s="671" t="str">
        <f t="shared" si="82"/>
        <v>n/a</v>
      </c>
      <c r="AP205" s="671" t="str">
        <f t="shared" si="83"/>
        <v>n/a</v>
      </c>
      <c r="AQ205" s="671" t="str">
        <f t="shared" si="84"/>
        <v>n/a</v>
      </c>
      <c r="AR205" s="671" t="str">
        <f t="shared" si="85"/>
        <v>n/a</v>
      </c>
      <c r="AS205" s="672">
        <f t="shared" si="86"/>
        <v>108.79540937996821</v>
      </c>
      <c r="AT205" s="673">
        <f t="shared" si="87"/>
        <v>202.13930360006154</v>
      </c>
    </row>
    <row r="206" spans="1:46" ht="11.25" customHeight="1" x14ac:dyDescent="0.2">
      <c r="A206" s="501" t="s">
        <v>204</v>
      </c>
      <c r="B206" s="652" t="s">
        <v>205</v>
      </c>
      <c r="C206" s="497">
        <v>1.2350000000000001</v>
      </c>
      <c r="D206" s="497">
        <v>1.1749999999999998</v>
      </c>
      <c r="E206" s="498">
        <v>1.115</v>
      </c>
      <c r="F206" s="498">
        <v>1.05</v>
      </c>
      <c r="G206" s="498">
        <v>1.01</v>
      </c>
      <c r="H206" s="498">
        <v>0.98</v>
      </c>
      <c r="I206" s="499"/>
      <c r="J206" s="498">
        <v>0.96</v>
      </c>
      <c r="K206" s="496">
        <v>0.94</v>
      </c>
      <c r="L206" s="499"/>
      <c r="M206" s="657">
        <v>0.92500000000000004</v>
      </c>
      <c r="N206" s="658">
        <v>0.9</v>
      </c>
      <c r="O206" s="658">
        <v>0.88</v>
      </c>
      <c r="P206" s="658">
        <v>0.86499999999999999</v>
      </c>
      <c r="Q206" s="658">
        <v>0.85499999999999998</v>
      </c>
      <c r="R206" s="658">
        <v>0.84499999999999997</v>
      </c>
      <c r="S206" s="658">
        <v>0.83499999999999996</v>
      </c>
      <c r="T206" s="658">
        <v>0.82499999999999996</v>
      </c>
      <c r="U206" s="658">
        <v>0.81499999999999995</v>
      </c>
      <c r="V206" s="658">
        <v>0.80500000000000005</v>
      </c>
      <c r="W206" s="658">
        <v>0.79500000000000004</v>
      </c>
      <c r="X206" s="658">
        <v>0.78500000000000003</v>
      </c>
      <c r="Y206" s="655">
        <f t="shared" si="66"/>
        <v>18.595000000000006</v>
      </c>
      <c r="Z206" s="1026">
        <f t="shared" si="67"/>
        <v>5.1063829787234338</v>
      </c>
      <c r="AA206" s="671">
        <f t="shared" si="68"/>
        <v>5.3811659192825045</v>
      </c>
      <c r="AB206" s="671">
        <f t="shared" si="69"/>
        <v>6.1904761904761907</v>
      </c>
      <c r="AC206" s="671">
        <f t="shared" si="70"/>
        <v>3.9603960396039639</v>
      </c>
      <c r="AD206" s="671">
        <f t="shared" si="71"/>
        <v>3.0612244897959107</v>
      </c>
      <c r="AE206" s="671">
        <f t="shared" si="72"/>
        <v>2.0833333333333259</v>
      </c>
      <c r="AF206" s="671">
        <f t="shared" si="73"/>
        <v>2.1276595744680771</v>
      </c>
      <c r="AG206" s="671">
        <f t="shared" si="74"/>
        <v>1.6216216216216051</v>
      </c>
      <c r="AH206" s="671">
        <f t="shared" si="75"/>
        <v>2.7777777777777901</v>
      </c>
      <c r="AI206" s="671">
        <f t="shared" si="76"/>
        <v>2.2727272727272707</v>
      </c>
      <c r="AJ206" s="671">
        <f t="shared" si="77"/>
        <v>1.7341040462427681</v>
      </c>
      <c r="AK206" s="671">
        <f t="shared" si="78"/>
        <v>1.1695906432748648</v>
      </c>
      <c r="AL206" s="671">
        <f t="shared" si="79"/>
        <v>1.1834319526627279</v>
      </c>
      <c r="AM206" s="671">
        <f t="shared" si="80"/>
        <v>1.1976047904191711</v>
      </c>
      <c r="AN206" s="671">
        <f t="shared" si="81"/>
        <v>1.2121212121212199</v>
      </c>
      <c r="AO206" s="671">
        <f t="shared" si="82"/>
        <v>1.2269938650306678</v>
      </c>
      <c r="AP206" s="671">
        <f t="shared" si="83"/>
        <v>1.2422360248447006</v>
      </c>
      <c r="AQ206" s="671">
        <f t="shared" si="84"/>
        <v>1.2578616352201255</v>
      </c>
      <c r="AR206" s="671">
        <f t="shared" si="85"/>
        <v>1.2738853503184711</v>
      </c>
      <c r="AS206" s="672">
        <f t="shared" si="86"/>
        <v>2.4252944588392</v>
      </c>
      <c r="AT206" s="673">
        <f t="shared" si="87"/>
        <v>1.5979474365433641</v>
      </c>
    </row>
    <row r="207" spans="1:46" ht="11.25" customHeight="1" x14ac:dyDescent="0.2">
      <c r="A207" s="500" t="s">
        <v>1109</v>
      </c>
      <c r="B207" s="652" t="s">
        <v>1110</v>
      </c>
      <c r="C207" s="497">
        <v>1.2</v>
      </c>
      <c r="D207" s="522">
        <v>1.08</v>
      </c>
      <c r="E207" s="498">
        <v>0.84</v>
      </c>
      <c r="F207" s="498">
        <v>0.64</v>
      </c>
      <c r="G207" s="498">
        <v>0.52</v>
      </c>
      <c r="H207" s="498">
        <v>0.44</v>
      </c>
      <c r="I207" s="499"/>
      <c r="J207" s="498">
        <v>0.32</v>
      </c>
      <c r="K207" s="496">
        <v>0.28000000000000003</v>
      </c>
      <c r="L207" s="499"/>
      <c r="M207" s="503">
        <v>0.1</v>
      </c>
      <c r="N207" s="654">
        <v>0.1</v>
      </c>
      <c r="O207" s="654">
        <v>0.72</v>
      </c>
      <c r="P207" s="654">
        <v>1.1599999999999999</v>
      </c>
      <c r="Q207" s="658">
        <v>1.1599999999999999</v>
      </c>
      <c r="R207" s="658">
        <v>0.76100000000000001</v>
      </c>
      <c r="S207" s="654">
        <v>0</v>
      </c>
      <c r="T207" s="654">
        <v>0</v>
      </c>
      <c r="U207" s="654">
        <v>0</v>
      </c>
      <c r="V207" s="654">
        <v>0</v>
      </c>
      <c r="W207" s="654">
        <v>0</v>
      </c>
      <c r="X207" s="654">
        <v>0</v>
      </c>
      <c r="Y207" s="655">
        <f t="shared" si="66"/>
        <v>9.3209999999999997</v>
      </c>
      <c r="Z207" s="1026">
        <f t="shared" si="67"/>
        <v>11.111111111111093</v>
      </c>
      <c r="AA207" s="671">
        <f t="shared" si="68"/>
        <v>28.57142857142858</v>
      </c>
      <c r="AB207" s="671">
        <f t="shared" si="69"/>
        <v>31.25</v>
      </c>
      <c r="AC207" s="671">
        <f t="shared" si="70"/>
        <v>23.076923076923084</v>
      </c>
      <c r="AD207" s="671">
        <f t="shared" si="71"/>
        <v>18.181818181818187</v>
      </c>
      <c r="AE207" s="671">
        <f t="shared" si="72"/>
        <v>37.5</v>
      </c>
      <c r="AF207" s="671">
        <f t="shared" si="73"/>
        <v>14.285714285714279</v>
      </c>
      <c r="AG207" s="671">
        <f t="shared" si="74"/>
        <v>180.00000000000003</v>
      </c>
      <c r="AH207" s="671">
        <f t="shared" si="75"/>
        <v>0</v>
      </c>
      <c r="AI207" s="671">
        <f t="shared" si="76"/>
        <v>-86.111111111111114</v>
      </c>
      <c r="AJ207" s="671">
        <f t="shared" si="77"/>
        <v>-37.931034482758619</v>
      </c>
      <c r="AK207" s="671">
        <f t="shared" si="78"/>
        <v>0</v>
      </c>
      <c r="AL207" s="671">
        <f t="shared" si="79"/>
        <v>52.431011826544015</v>
      </c>
      <c r="AM207" s="671" t="str">
        <f t="shared" si="80"/>
        <v>n/a</v>
      </c>
      <c r="AN207" s="671" t="str">
        <f t="shared" si="81"/>
        <v>n/a</v>
      </c>
      <c r="AO207" s="671" t="str">
        <f t="shared" si="82"/>
        <v>n/a</v>
      </c>
      <c r="AP207" s="671" t="str">
        <f t="shared" si="83"/>
        <v>n/a</v>
      </c>
      <c r="AQ207" s="671" t="str">
        <f t="shared" si="84"/>
        <v>n/a</v>
      </c>
      <c r="AR207" s="671" t="str">
        <f t="shared" si="85"/>
        <v>n/a</v>
      </c>
      <c r="AS207" s="672">
        <f t="shared" si="86"/>
        <v>20.951220112282272</v>
      </c>
      <c r="AT207" s="673">
        <f t="shared" si="87"/>
        <v>59.642197774763687</v>
      </c>
    </row>
    <row r="208" spans="1:46" ht="11.25" customHeight="1" x14ac:dyDescent="0.2">
      <c r="A208" s="500" t="s">
        <v>1111</v>
      </c>
      <c r="B208" s="652" t="s">
        <v>1112</v>
      </c>
      <c r="C208" s="497">
        <v>0.36</v>
      </c>
      <c r="D208" s="497">
        <v>0.32</v>
      </c>
      <c r="E208" s="498">
        <v>0.28000000000000003</v>
      </c>
      <c r="F208" s="498">
        <v>0.24</v>
      </c>
      <c r="G208" s="498">
        <v>0.2</v>
      </c>
      <c r="H208" s="498">
        <v>0.14000000000000001</v>
      </c>
      <c r="I208" s="499"/>
      <c r="J208" s="498">
        <v>0.06</v>
      </c>
      <c r="K208" s="656">
        <v>0</v>
      </c>
      <c r="L208" s="499"/>
      <c r="M208" s="503">
        <v>0</v>
      </c>
      <c r="N208" s="654">
        <v>0</v>
      </c>
      <c r="O208" s="654">
        <v>0</v>
      </c>
      <c r="P208" s="654">
        <v>0</v>
      </c>
      <c r="Q208" s="654">
        <v>0</v>
      </c>
      <c r="R208" s="654">
        <v>0</v>
      </c>
      <c r="S208" s="654">
        <v>0</v>
      </c>
      <c r="T208" s="654">
        <v>0</v>
      </c>
      <c r="U208" s="654">
        <v>0</v>
      </c>
      <c r="V208" s="654">
        <v>0</v>
      </c>
      <c r="W208" s="654">
        <v>0.14000000000000001</v>
      </c>
      <c r="X208" s="654">
        <v>0.14000000000000001</v>
      </c>
      <c r="Y208" s="655">
        <f t="shared" si="66"/>
        <v>1.8800000000000003</v>
      </c>
      <c r="Z208" s="1026">
        <f t="shared" si="67"/>
        <v>12.5</v>
      </c>
      <c r="AA208" s="671">
        <f t="shared" si="68"/>
        <v>14.285714285714279</v>
      </c>
      <c r="AB208" s="671">
        <f t="shared" si="69"/>
        <v>16.666666666666675</v>
      </c>
      <c r="AC208" s="671">
        <f t="shared" si="70"/>
        <v>19.999999999999996</v>
      </c>
      <c r="AD208" s="671">
        <f t="shared" si="71"/>
        <v>42.857142857142861</v>
      </c>
      <c r="AE208" s="671">
        <f t="shared" si="72"/>
        <v>133.33333333333334</v>
      </c>
      <c r="AF208" s="671" t="str">
        <f t="shared" si="73"/>
        <v>n/a</v>
      </c>
      <c r="AG208" s="671" t="str">
        <f t="shared" si="74"/>
        <v>n/a</v>
      </c>
      <c r="AH208" s="671" t="str">
        <f t="shared" si="75"/>
        <v>n/a</v>
      </c>
      <c r="AI208" s="671" t="str">
        <f t="shared" si="76"/>
        <v>n/a</v>
      </c>
      <c r="AJ208" s="671" t="str">
        <f t="shared" si="77"/>
        <v>n/a</v>
      </c>
      <c r="AK208" s="671" t="str">
        <f t="shared" si="78"/>
        <v>n/a</v>
      </c>
      <c r="AL208" s="671" t="str">
        <f t="shared" si="79"/>
        <v>n/a</v>
      </c>
      <c r="AM208" s="671" t="str">
        <f t="shared" si="80"/>
        <v>n/a</v>
      </c>
      <c r="AN208" s="671" t="str">
        <f t="shared" si="81"/>
        <v>n/a</v>
      </c>
      <c r="AO208" s="671" t="str">
        <f t="shared" si="82"/>
        <v>n/a</v>
      </c>
      <c r="AP208" s="671" t="str">
        <f t="shared" si="83"/>
        <v>n/a</v>
      </c>
      <c r="AQ208" s="671">
        <f t="shared" si="84"/>
        <v>-100</v>
      </c>
      <c r="AR208" s="671">
        <f t="shared" si="85"/>
        <v>0</v>
      </c>
      <c r="AS208" s="672">
        <f t="shared" si="86"/>
        <v>17.455357142857146</v>
      </c>
      <c r="AT208" s="673">
        <f t="shared" si="87"/>
        <v>63.488025798130536</v>
      </c>
    </row>
    <row r="209" spans="1:46" ht="11.25" customHeight="1" x14ac:dyDescent="0.2">
      <c r="A209" s="500" t="s">
        <v>1034</v>
      </c>
      <c r="B209" s="652" t="s">
        <v>1035</v>
      </c>
      <c r="C209" s="497">
        <v>1</v>
      </c>
      <c r="D209" s="497">
        <v>0.95</v>
      </c>
      <c r="E209" s="498">
        <v>0.9</v>
      </c>
      <c r="F209" s="498">
        <v>0.8</v>
      </c>
      <c r="G209" s="498">
        <v>0.75</v>
      </c>
      <c r="H209" s="498">
        <v>0.7</v>
      </c>
      <c r="I209" s="499"/>
      <c r="J209" s="498">
        <v>0.65</v>
      </c>
      <c r="K209" s="656">
        <v>0.55000000000000004</v>
      </c>
      <c r="L209" s="499"/>
      <c r="M209" s="657">
        <v>0.55000000000000004</v>
      </c>
      <c r="N209" s="658">
        <v>0.5</v>
      </c>
      <c r="O209" s="654">
        <v>0.35</v>
      </c>
      <c r="P209" s="658">
        <v>0.35</v>
      </c>
      <c r="Q209" s="654">
        <v>0.32</v>
      </c>
      <c r="R209" s="658">
        <v>0.32</v>
      </c>
      <c r="S209" s="658">
        <v>0.3</v>
      </c>
      <c r="T209" s="658">
        <v>0.25</v>
      </c>
      <c r="U209" s="658">
        <v>0.2</v>
      </c>
      <c r="V209" s="654">
        <v>0</v>
      </c>
      <c r="W209" s="654">
        <v>0</v>
      </c>
      <c r="X209" s="654">
        <v>0</v>
      </c>
      <c r="Y209" s="655">
        <f t="shared" si="66"/>
        <v>9.4400000000000013</v>
      </c>
      <c r="Z209" s="1026">
        <f t="shared" si="67"/>
        <v>5.2631578947368363</v>
      </c>
      <c r="AA209" s="671">
        <f t="shared" si="68"/>
        <v>5.555555555555558</v>
      </c>
      <c r="AB209" s="671">
        <f t="shared" si="69"/>
        <v>12.5</v>
      </c>
      <c r="AC209" s="671">
        <f t="shared" si="70"/>
        <v>6.6666666666666652</v>
      </c>
      <c r="AD209" s="671">
        <f t="shared" si="71"/>
        <v>7.1428571428571397</v>
      </c>
      <c r="AE209" s="671">
        <f t="shared" si="72"/>
        <v>7.6923076923076872</v>
      </c>
      <c r="AF209" s="671">
        <f t="shared" si="73"/>
        <v>18.181818181818166</v>
      </c>
      <c r="AG209" s="671">
        <f t="shared" si="74"/>
        <v>0</v>
      </c>
      <c r="AH209" s="671">
        <f t="shared" si="75"/>
        <v>10.000000000000009</v>
      </c>
      <c r="AI209" s="671">
        <f t="shared" si="76"/>
        <v>42.857142857142861</v>
      </c>
      <c r="AJ209" s="671">
        <f t="shared" si="77"/>
        <v>0</v>
      </c>
      <c r="AK209" s="671">
        <f t="shared" si="78"/>
        <v>9.375</v>
      </c>
      <c r="AL209" s="671">
        <f t="shared" si="79"/>
        <v>0</v>
      </c>
      <c r="AM209" s="671">
        <f t="shared" si="80"/>
        <v>6.6666666666666652</v>
      </c>
      <c r="AN209" s="671">
        <f t="shared" si="81"/>
        <v>19.999999999999996</v>
      </c>
      <c r="AO209" s="671">
        <f t="shared" si="82"/>
        <v>25</v>
      </c>
      <c r="AP209" s="671" t="str">
        <f t="shared" si="83"/>
        <v>n/a</v>
      </c>
      <c r="AQ209" s="671" t="str">
        <f t="shared" si="84"/>
        <v>n/a</v>
      </c>
      <c r="AR209" s="671" t="str">
        <f t="shared" si="85"/>
        <v>n/a</v>
      </c>
      <c r="AS209" s="672">
        <f t="shared" si="86"/>
        <v>11.056323291109473</v>
      </c>
      <c r="AT209" s="673">
        <f t="shared" si="87"/>
        <v>11.070149649801046</v>
      </c>
    </row>
    <row r="210" spans="1:46" ht="11.25" customHeight="1" x14ac:dyDescent="0.2">
      <c r="A210" s="501" t="s">
        <v>1085</v>
      </c>
      <c r="B210" s="652" t="s">
        <v>1086</v>
      </c>
      <c r="C210" s="497">
        <v>0.59047619047619049</v>
      </c>
      <c r="D210" s="497">
        <v>0.48979591836734698</v>
      </c>
      <c r="E210" s="498">
        <v>0.44919555123636756</v>
      </c>
      <c r="F210" s="498">
        <v>0.41957826214385974</v>
      </c>
      <c r="G210" s="498">
        <v>0.3839278215695448</v>
      </c>
      <c r="H210" s="498">
        <v>0.34325908245284864</v>
      </c>
      <c r="I210" s="499"/>
      <c r="J210" s="498">
        <v>0.28427253205204844</v>
      </c>
      <c r="K210" s="496">
        <v>0.24873846554554246</v>
      </c>
      <c r="L210" s="499"/>
      <c r="M210" s="503">
        <v>0.17767033253253031</v>
      </c>
      <c r="N210" s="654">
        <v>0.18477714583383159</v>
      </c>
      <c r="O210" s="654">
        <v>0.36010222997693248</v>
      </c>
      <c r="P210" s="658">
        <v>0.3601462245354643</v>
      </c>
      <c r="Q210" s="658">
        <v>0.31469193376499305</v>
      </c>
      <c r="R210" s="658">
        <v>0.2883053574485222</v>
      </c>
      <c r="S210" s="658">
        <v>0.27179234381246659</v>
      </c>
      <c r="T210" s="543">
        <v>0.24850858491238506</v>
      </c>
      <c r="U210" s="543">
        <v>0.23667484277370004</v>
      </c>
      <c r="V210" s="543">
        <v>0.22540461216542859</v>
      </c>
      <c r="W210" s="658">
        <v>0.20592112913513433</v>
      </c>
      <c r="X210" s="658">
        <v>0.18324460879655993</v>
      </c>
      <c r="Y210" s="655">
        <f t="shared" si="66"/>
        <v>6.2664831695316998</v>
      </c>
      <c r="Z210" s="1026">
        <f t="shared" si="67"/>
        <v>20.55555555555555</v>
      </c>
      <c r="AA210" s="671">
        <f t="shared" si="68"/>
        <v>9.0384615384615508</v>
      </c>
      <c r="AB210" s="671">
        <f t="shared" si="69"/>
        <v>7.058823529411784</v>
      </c>
      <c r="AC210" s="671">
        <f t="shared" si="70"/>
        <v>9.2857142857142971</v>
      </c>
      <c r="AD210" s="671">
        <f t="shared" si="71"/>
        <v>11.847826086956514</v>
      </c>
      <c r="AE210" s="671">
        <f t="shared" si="72"/>
        <v>20.750000000000046</v>
      </c>
      <c r="AF210" s="671">
        <f t="shared" si="73"/>
        <v>14.285714285714256</v>
      </c>
      <c r="AG210" s="671">
        <f t="shared" si="74"/>
        <v>40.000000000000014</v>
      </c>
      <c r="AH210" s="671">
        <f t="shared" si="75"/>
        <v>-3.8461538461538769</v>
      </c>
      <c r="AI210" s="671">
        <f t="shared" si="76"/>
        <v>-48.687586343003744</v>
      </c>
      <c r="AJ210" s="671">
        <f t="shared" si="77"/>
        <v>-1.2215748919364167E-2</v>
      </c>
      <c r="AK210" s="671">
        <f t="shared" si="78"/>
        <v>14.444059695669154</v>
      </c>
      <c r="AL210" s="671">
        <f t="shared" si="79"/>
        <v>9.1523017643479818</v>
      </c>
      <c r="AM210" s="671">
        <f t="shared" si="80"/>
        <v>6.0755992624462518</v>
      </c>
      <c r="AN210" s="671">
        <f t="shared" si="81"/>
        <v>9.3693982074263271</v>
      </c>
      <c r="AO210" s="671">
        <f t="shared" si="82"/>
        <v>5.0000000000000044</v>
      </c>
      <c r="AP210" s="671">
        <f t="shared" si="83"/>
        <v>5.0000000000000044</v>
      </c>
      <c r="AQ210" s="671">
        <f t="shared" si="84"/>
        <v>9.4616240266963469</v>
      </c>
      <c r="AR210" s="671">
        <f t="shared" si="85"/>
        <v>12.375000000000046</v>
      </c>
      <c r="AS210" s="672">
        <f t="shared" si="86"/>
        <v>7.9554801210696402</v>
      </c>
      <c r="AT210" s="673">
        <f t="shared" si="87"/>
        <v>16.51231647229941</v>
      </c>
    </row>
    <row r="211" spans="1:46" ht="11.25" customHeight="1" x14ac:dyDescent="0.2">
      <c r="A211" s="480" t="s">
        <v>177</v>
      </c>
      <c r="B211" s="916" t="s">
        <v>178</v>
      </c>
      <c r="C211" s="497">
        <v>4.4800000000000004</v>
      </c>
      <c r="D211" s="523">
        <v>4.32</v>
      </c>
      <c r="E211" s="487">
        <v>4.29</v>
      </c>
      <c r="F211" s="487">
        <v>4.28</v>
      </c>
      <c r="G211" s="487">
        <v>4.21</v>
      </c>
      <c r="H211" s="487">
        <v>3.9</v>
      </c>
      <c r="I211" s="488"/>
      <c r="J211" s="487">
        <v>3.51</v>
      </c>
      <c r="K211" s="485">
        <v>3.09</v>
      </c>
      <c r="L211" s="488"/>
      <c r="M211" s="491">
        <v>2.84</v>
      </c>
      <c r="N211" s="493">
        <v>2.66</v>
      </c>
      <c r="O211" s="493">
        <v>2.5299999999999998</v>
      </c>
      <c r="P211" s="493">
        <v>2.2599999999999998</v>
      </c>
      <c r="Q211" s="493">
        <v>2.0099999999999998</v>
      </c>
      <c r="R211" s="493">
        <v>1.75</v>
      </c>
      <c r="S211" s="493">
        <v>1.53</v>
      </c>
      <c r="T211" s="493">
        <v>1.43</v>
      </c>
      <c r="U211" s="492">
        <v>1.4</v>
      </c>
      <c r="V211" s="493">
        <v>1.325</v>
      </c>
      <c r="W211" s="492">
        <v>1.3</v>
      </c>
      <c r="X211" s="493">
        <v>1.24</v>
      </c>
      <c r="Y211" s="655">
        <f t="shared" si="66"/>
        <v>54.354999999999997</v>
      </c>
      <c r="Z211" s="1026">
        <f t="shared" si="67"/>
        <v>3.7037037037036979</v>
      </c>
      <c r="AA211" s="671">
        <f t="shared" si="68"/>
        <v>0.69930069930070893</v>
      </c>
      <c r="AB211" s="671">
        <f t="shared" si="69"/>
        <v>0.23364485981307581</v>
      </c>
      <c r="AC211" s="671">
        <f t="shared" si="70"/>
        <v>1.6627078384798155</v>
      </c>
      <c r="AD211" s="671">
        <f t="shared" si="71"/>
        <v>7.9487179487179427</v>
      </c>
      <c r="AE211" s="671">
        <f t="shared" si="72"/>
        <v>11.111111111111116</v>
      </c>
      <c r="AF211" s="671">
        <f t="shared" si="73"/>
        <v>13.592233009708732</v>
      </c>
      <c r="AG211" s="671">
        <f t="shared" si="74"/>
        <v>8.8028169014084501</v>
      </c>
      <c r="AH211" s="671">
        <f t="shared" si="75"/>
        <v>6.7669172932330657</v>
      </c>
      <c r="AI211" s="671">
        <f t="shared" si="76"/>
        <v>5.1383399209486313</v>
      </c>
      <c r="AJ211" s="671">
        <f t="shared" si="77"/>
        <v>11.946902654867264</v>
      </c>
      <c r="AK211" s="671">
        <f t="shared" si="78"/>
        <v>12.437810945273631</v>
      </c>
      <c r="AL211" s="671">
        <f t="shared" si="79"/>
        <v>14.857142857142836</v>
      </c>
      <c r="AM211" s="671">
        <f t="shared" si="80"/>
        <v>14.379084967320255</v>
      </c>
      <c r="AN211" s="671">
        <f t="shared" si="81"/>
        <v>6.9930069930070005</v>
      </c>
      <c r="AO211" s="671">
        <f t="shared" si="82"/>
        <v>2.1428571428571352</v>
      </c>
      <c r="AP211" s="671">
        <f t="shared" si="83"/>
        <v>5.6603773584905648</v>
      </c>
      <c r="AQ211" s="671">
        <f t="shared" si="84"/>
        <v>1.9230769230769162</v>
      </c>
      <c r="AR211" s="671">
        <f t="shared" si="85"/>
        <v>4.8387096774193505</v>
      </c>
      <c r="AS211" s="672">
        <f t="shared" si="86"/>
        <v>7.0967612003094844</v>
      </c>
      <c r="AT211" s="673">
        <f t="shared" si="87"/>
        <v>4.8232414778272945</v>
      </c>
    </row>
    <row r="212" spans="1:46" ht="11.25" customHeight="1" x14ac:dyDescent="0.2">
      <c r="A212" s="484" t="s">
        <v>4183</v>
      </c>
      <c r="B212" s="652" t="s">
        <v>4184</v>
      </c>
      <c r="C212" s="497">
        <v>0.2</v>
      </c>
      <c r="D212" s="521">
        <v>0.155</v>
      </c>
      <c r="E212" s="498">
        <v>0.13500000000000001</v>
      </c>
      <c r="F212" s="498">
        <v>0.11</v>
      </c>
      <c r="G212" s="498">
        <v>0.04</v>
      </c>
      <c r="H212" s="542">
        <v>0</v>
      </c>
      <c r="I212" s="499"/>
      <c r="J212" s="502">
        <v>0</v>
      </c>
      <c r="K212" s="656">
        <v>0</v>
      </c>
      <c r="L212" s="499"/>
      <c r="M212" s="503">
        <v>0</v>
      </c>
      <c r="N212" s="543">
        <v>0</v>
      </c>
      <c r="O212" s="543">
        <v>0.12</v>
      </c>
      <c r="P212" s="543">
        <v>0.24</v>
      </c>
      <c r="Q212" s="658">
        <v>0.23</v>
      </c>
      <c r="R212" s="658">
        <v>0.19</v>
      </c>
      <c r="S212" s="658">
        <v>0.12</v>
      </c>
      <c r="T212" s="543">
        <v>0</v>
      </c>
      <c r="U212" s="543">
        <v>0</v>
      </c>
      <c r="V212" s="543">
        <v>0</v>
      </c>
      <c r="W212" s="658">
        <v>0.04</v>
      </c>
      <c r="X212" s="658">
        <v>0.2</v>
      </c>
      <c r="Y212" s="655">
        <f t="shared" si="66"/>
        <v>1.78</v>
      </c>
      <c r="Z212" s="1026">
        <f t="shared" si="67"/>
        <v>29.032258064516149</v>
      </c>
      <c r="AA212" s="671">
        <f t="shared" si="68"/>
        <v>14.814814814814813</v>
      </c>
      <c r="AB212" s="671">
        <f t="shared" si="69"/>
        <v>22.72727272727273</v>
      </c>
      <c r="AC212" s="671">
        <f t="shared" si="70"/>
        <v>175</v>
      </c>
      <c r="AD212" s="671" t="str">
        <f t="shared" si="71"/>
        <v>n/a</v>
      </c>
      <c r="AE212" s="671" t="str">
        <f t="shared" si="72"/>
        <v>n/a</v>
      </c>
      <c r="AF212" s="671" t="str">
        <f t="shared" si="73"/>
        <v>n/a</v>
      </c>
      <c r="AG212" s="671" t="str">
        <f t="shared" si="74"/>
        <v>n/a</v>
      </c>
      <c r="AH212" s="671" t="str">
        <f t="shared" si="75"/>
        <v>n/a</v>
      </c>
      <c r="AI212" s="671">
        <f t="shared" si="76"/>
        <v>-100</v>
      </c>
      <c r="AJ212" s="671">
        <f t="shared" si="77"/>
        <v>-50</v>
      </c>
      <c r="AK212" s="671">
        <f t="shared" si="78"/>
        <v>4.3478260869565188</v>
      </c>
      <c r="AL212" s="671">
        <f t="shared" si="79"/>
        <v>21.052631578947366</v>
      </c>
      <c r="AM212" s="671">
        <f t="shared" si="80"/>
        <v>58.33333333333335</v>
      </c>
      <c r="AN212" s="671" t="str">
        <f t="shared" si="81"/>
        <v>n/a</v>
      </c>
      <c r="AO212" s="671" t="str">
        <f t="shared" si="82"/>
        <v>n/a</v>
      </c>
      <c r="AP212" s="671" t="str">
        <f t="shared" si="83"/>
        <v>n/a</v>
      </c>
      <c r="AQ212" s="671">
        <f t="shared" si="84"/>
        <v>-100</v>
      </c>
      <c r="AR212" s="671">
        <f t="shared" si="85"/>
        <v>-80</v>
      </c>
      <c r="AS212" s="672">
        <f t="shared" si="86"/>
        <v>-0.42653303583264285</v>
      </c>
      <c r="AT212" s="673">
        <f t="shared" si="87"/>
        <v>80.601968402182109</v>
      </c>
    </row>
    <row r="213" spans="1:46" ht="11.25" customHeight="1" x14ac:dyDescent="0.2">
      <c r="A213" s="500" t="s">
        <v>167</v>
      </c>
      <c r="B213" s="652" t="s">
        <v>168</v>
      </c>
      <c r="C213" s="497">
        <v>0.752</v>
      </c>
      <c r="D213" s="497">
        <v>0.72</v>
      </c>
      <c r="E213" s="498">
        <v>0.69</v>
      </c>
      <c r="F213" s="498">
        <v>0.67</v>
      </c>
      <c r="G213" s="498">
        <v>0.65</v>
      </c>
      <c r="H213" s="498">
        <v>0.64</v>
      </c>
      <c r="I213" s="499"/>
      <c r="J213" s="498">
        <v>0.63</v>
      </c>
      <c r="K213" s="496">
        <v>0.61499999999999999</v>
      </c>
      <c r="L213" s="499"/>
      <c r="M213" s="657">
        <v>0.59499999999999997</v>
      </c>
      <c r="N213" s="658">
        <v>0.59</v>
      </c>
      <c r="O213" s="658">
        <v>0.58499999999999996</v>
      </c>
      <c r="P213" s="658">
        <v>0.57999999999999996</v>
      </c>
      <c r="Q213" s="658">
        <v>0.57499999999999996</v>
      </c>
      <c r="R213" s="658">
        <v>0.56999999999999995</v>
      </c>
      <c r="S213" s="658">
        <v>0.56499999999999995</v>
      </c>
      <c r="T213" s="658">
        <v>0.5625</v>
      </c>
      <c r="U213" s="658">
        <v>0.56000000000000005</v>
      </c>
      <c r="V213" s="658">
        <v>0.5575</v>
      </c>
      <c r="W213" s="658">
        <v>0.55000000000000004</v>
      </c>
      <c r="X213" s="658">
        <v>0.54249999999999998</v>
      </c>
      <c r="Y213" s="655">
        <f t="shared" si="66"/>
        <v>12.1995</v>
      </c>
      <c r="Z213" s="1026">
        <f t="shared" si="67"/>
        <v>4.4444444444444509</v>
      </c>
      <c r="AA213" s="671">
        <f t="shared" si="68"/>
        <v>4.3478260869565188</v>
      </c>
      <c r="AB213" s="671">
        <f t="shared" si="69"/>
        <v>2.9850746268656581</v>
      </c>
      <c r="AC213" s="671">
        <f t="shared" si="70"/>
        <v>3.0769230769230882</v>
      </c>
      <c r="AD213" s="671">
        <f t="shared" si="71"/>
        <v>1.5625</v>
      </c>
      <c r="AE213" s="671">
        <f t="shared" si="72"/>
        <v>1.5873015873015817</v>
      </c>
      <c r="AF213" s="671">
        <f t="shared" si="73"/>
        <v>2.4390243902439046</v>
      </c>
      <c r="AG213" s="671">
        <f t="shared" si="74"/>
        <v>3.3613445378151363</v>
      </c>
      <c r="AH213" s="671">
        <f t="shared" si="75"/>
        <v>0.84745762711864181</v>
      </c>
      <c r="AI213" s="671">
        <f t="shared" si="76"/>
        <v>0.85470085470085166</v>
      </c>
      <c r="AJ213" s="671">
        <f t="shared" si="77"/>
        <v>0.86206896551723755</v>
      </c>
      <c r="AK213" s="671">
        <f t="shared" si="78"/>
        <v>0.86956521739129933</v>
      </c>
      <c r="AL213" s="671">
        <f t="shared" si="79"/>
        <v>0.87719298245614308</v>
      </c>
      <c r="AM213" s="671">
        <f t="shared" si="80"/>
        <v>0.88495575221239076</v>
      </c>
      <c r="AN213" s="671">
        <f t="shared" si="81"/>
        <v>0.4444444444444251</v>
      </c>
      <c r="AO213" s="671">
        <f t="shared" si="82"/>
        <v>0.44642857142855874</v>
      </c>
      <c r="AP213" s="671">
        <f t="shared" si="83"/>
        <v>0.4484304932735439</v>
      </c>
      <c r="AQ213" s="671">
        <f t="shared" si="84"/>
        <v>1.3636363636363447</v>
      </c>
      <c r="AR213" s="671">
        <f t="shared" si="85"/>
        <v>1.3824884792626779</v>
      </c>
      <c r="AS213" s="672">
        <f t="shared" si="86"/>
        <v>1.7413583422101291</v>
      </c>
      <c r="AT213" s="673">
        <f t="shared" si="87"/>
        <v>1.3016716131899138</v>
      </c>
    </row>
    <row r="214" spans="1:46" ht="11.25" customHeight="1" x14ac:dyDescent="0.2">
      <c r="A214" s="500" t="s">
        <v>513</v>
      </c>
      <c r="B214" s="652" t="s">
        <v>514</v>
      </c>
      <c r="C214" s="497">
        <v>1.75</v>
      </c>
      <c r="D214" s="497">
        <v>1.7</v>
      </c>
      <c r="E214" s="498">
        <v>1.6658909999999998</v>
      </c>
      <c r="F214" s="498">
        <v>1.63</v>
      </c>
      <c r="G214" s="498">
        <v>1.5623762376237624</v>
      </c>
      <c r="H214" s="498">
        <v>1.2079207920792079</v>
      </c>
      <c r="I214" s="499"/>
      <c r="J214" s="498">
        <v>1.1231588873173028</v>
      </c>
      <c r="K214" s="496">
        <v>0.99952852428099948</v>
      </c>
      <c r="L214" s="499"/>
      <c r="M214" s="657">
        <v>0.95709570957095702</v>
      </c>
      <c r="N214" s="658">
        <v>0.91051390853371039</v>
      </c>
      <c r="O214" s="658">
        <v>0.8646864686468646</v>
      </c>
      <c r="P214" s="658">
        <v>0.81961338991041954</v>
      </c>
      <c r="Q214" s="658">
        <v>0.77736916548797741</v>
      </c>
      <c r="R214" s="658">
        <v>0.73210749646393214</v>
      </c>
      <c r="S214" s="658">
        <v>0.68948609146628959</v>
      </c>
      <c r="T214" s="658">
        <v>0.64761904761904754</v>
      </c>
      <c r="U214" s="658">
        <v>0.5907590759075908</v>
      </c>
      <c r="V214" s="658">
        <v>0.54766619519094772</v>
      </c>
      <c r="W214" s="658">
        <v>0.50966525223950965</v>
      </c>
      <c r="X214" s="658">
        <v>0.47100424328147106</v>
      </c>
      <c r="Y214" s="655">
        <f t="shared" si="66"/>
        <v>20.156461485619989</v>
      </c>
      <c r="Z214" s="1026">
        <f t="shared" si="67"/>
        <v>2.941176470588247</v>
      </c>
      <c r="AA214" s="671">
        <f t="shared" si="68"/>
        <v>2.0474929031971678</v>
      </c>
      <c r="AB214" s="671">
        <f t="shared" si="69"/>
        <v>2.2019018404907831</v>
      </c>
      <c r="AC214" s="671">
        <f t="shared" si="70"/>
        <v>4.3282636248415551</v>
      </c>
      <c r="AD214" s="671">
        <f t="shared" si="71"/>
        <v>29.344262295081979</v>
      </c>
      <c r="AE214" s="671">
        <f t="shared" si="72"/>
        <v>7.5467421144982616</v>
      </c>
      <c r="AF214" s="671">
        <f t="shared" si="73"/>
        <v>12.368867924528271</v>
      </c>
      <c r="AG214" s="671">
        <f t="shared" si="74"/>
        <v>4.4334975369458185</v>
      </c>
      <c r="AH214" s="671">
        <f t="shared" si="75"/>
        <v>5.1159900579950346</v>
      </c>
      <c r="AI214" s="671">
        <f t="shared" si="76"/>
        <v>5.2998909487459001</v>
      </c>
      <c r="AJ214" s="671">
        <f t="shared" si="77"/>
        <v>5.4993097100782373</v>
      </c>
      <c r="AK214" s="671">
        <f t="shared" si="78"/>
        <v>5.4342552159145852</v>
      </c>
      <c r="AL214" s="671">
        <f t="shared" si="79"/>
        <v>6.1823802163833097</v>
      </c>
      <c r="AM214" s="671">
        <f t="shared" si="80"/>
        <v>6.181619256017501</v>
      </c>
      <c r="AN214" s="671">
        <f t="shared" si="81"/>
        <v>6.4647641234711894</v>
      </c>
      <c r="AO214" s="671">
        <f t="shared" si="82"/>
        <v>9.6249002394253491</v>
      </c>
      <c r="AP214" s="671">
        <f t="shared" si="83"/>
        <v>7.8684573002754776</v>
      </c>
      <c r="AQ214" s="671">
        <f t="shared" si="84"/>
        <v>7.4560592044403462</v>
      </c>
      <c r="AR214" s="671">
        <f t="shared" si="85"/>
        <v>8.2082082082082017</v>
      </c>
      <c r="AS214" s="672">
        <f t="shared" si="86"/>
        <v>7.292002062690905</v>
      </c>
      <c r="AT214" s="673">
        <f t="shared" si="87"/>
        <v>5.9000857563521238</v>
      </c>
    </row>
    <row r="215" spans="1:46" ht="11.25" customHeight="1" x14ac:dyDescent="0.2">
      <c r="A215" s="501" t="s">
        <v>1073</v>
      </c>
      <c r="B215" s="652" t="s">
        <v>1074</v>
      </c>
      <c r="C215" s="497">
        <v>0.2</v>
      </c>
      <c r="D215" s="497">
        <v>0.16</v>
      </c>
      <c r="E215" s="498">
        <v>0.12</v>
      </c>
      <c r="F215" s="498">
        <v>0.08</v>
      </c>
      <c r="G215" s="498">
        <v>0.04</v>
      </c>
      <c r="H215" s="498">
        <v>0.02</v>
      </c>
      <c r="I215" s="499"/>
      <c r="J215" s="502">
        <v>0</v>
      </c>
      <c r="K215" s="656">
        <v>0</v>
      </c>
      <c r="L215" s="499"/>
      <c r="M215" s="503">
        <v>0</v>
      </c>
      <c r="N215" s="654">
        <v>0.1</v>
      </c>
      <c r="O215" s="654">
        <v>0.2</v>
      </c>
      <c r="P215" s="654">
        <v>0.2</v>
      </c>
      <c r="Q215" s="654">
        <v>0.2</v>
      </c>
      <c r="R215" s="658">
        <v>0.2</v>
      </c>
      <c r="S215" s="658">
        <v>0.1</v>
      </c>
      <c r="T215" s="654">
        <v>0</v>
      </c>
      <c r="U215" s="654">
        <v>0</v>
      </c>
      <c r="V215" s="654">
        <v>0</v>
      </c>
      <c r="W215" s="654">
        <v>0</v>
      </c>
      <c r="X215" s="654">
        <v>0</v>
      </c>
      <c r="Y215" s="655">
        <f t="shared" si="66"/>
        <v>1.6199999999999999</v>
      </c>
      <c r="Z215" s="1026">
        <f t="shared" si="67"/>
        <v>25</v>
      </c>
      <c r="AA215" s="671">
        <f t="shared" si="68"/>
        <v>33.33333333333335</v>
      </c>
      <c r="AB215" s="671">
        <f t="shared" si="69"/>
        <v>50</v>
      </c>
      <c r="AC215" s="671">
        <f t="shared" si="70"/>
        <v>100</v>
      </c>
      <c r="AD215" s="671">
        <f t="shared" si="71"/>
        <v>100</v>
      </c>
      <c r="AE215" s="671" t="str">
        <f t="shared" si="72"/>
        <v>n/a</v>
      </c>
      <c r="AF215" s="671" t="str">
        <f t="shared" si="73"/>
        <v>n/a</v>
      </c>
      <c r="AG215" s="671" t="str">
        <f t="shared" si="74"/>
        <v>n/a</v>
      </c>
      <c r="AH215" s="671">
        <f t="shared" si="75"/>
        <v>-100</v>
      </c>
      <c r="AI215" s="671">
        <f t="shared" si="76"/>
        <v>-50</v>
      </c>
      <c r="AJ215" s="671">
        <f t="shared" si="77"/>
        <v>0</v>
      </c>
      <c r="AK215" s="671">
        <f t="shared" si="78"/>
        <v>0</v>
      </c>
      <c r="AL215" s="671">
        <f t="shared" si="79"/>
        <v>0</v>
      </c>
      <c r="AM215" s="671">
        <f t="shared" si="80"/>
        <v>100</v>
      </c>
      <c r="AN215" s="671" t="str">
        <f t="shared" si="81"/>
        <v>n/a</v>
      </c>
      <c r="AO215" s="671" t="str">
        <f t="shared" si="82"/>
        <v>n/a</v>
      </c>
      <c r="AP215" s="671" t="str">
        <f t="shared" si="83"/>
        <v>n/a</v>
      </c>
      <c r="AQ215" s="671" t="str">
        <f t="shared" si="84"/>
        <v>n/a</v>
      </c>
      <c r="AR215" s="671" t="str">
        <f t="shared" si="85"/>
        <v>n/a</v>
      </c>
      <c r="AS215" s="672">
        <f t="shared" si="86"/>
        <v>23.484848484848488</v>
      </c>
      <c r="AT215" s="673">
        <f t="shared" si="87"/>
        <v>63.772401490920757</v>
      </c>
    </row>
    <row r="216" spans="1:46" ht="11.25" customHeight="1" x14ac:dyDescent="0.2">
      <c r="A216" s="501" t="s">
        <v>542</v>
      </c>
      <c r="B216" s="652" t="s">
        <v>543</v>
      </c>
      <c r="C216" s="497">
        <v>3.34</v>
      </c>
      <c r="D216" s="522">
        <v>3.0350000000000001</v>
      </c>
      <c r="E216" s="498">
        <v>2.8</v>
      </c>
      <c r="F216" s="498">
        <v>2.59</v>
      </c>
      <c r="G216" s="498">
        <v>2.4</v>
      </c>
      <c r="H216" s="498">
        <v>2.25</v>
      </c>
      <c r="I216" s="499"/>
      <c r="J216" s="498">
        <v>2.11</v>
      </c>
      <c r="K216" s="496">
        <v>1.97</v>
      </c>
      <c r="L216" s="499"/>
      <c r="M216" s="657">
        <v>1.83</v>
      </c>
      <c r="N216" s="658">
        <v>1.75</v>
      </c>
      <c r="O216" s="654">
        <v>1.58</v>
      </c>
      <c r="P216" s="658">
        <v>1.46</v>
      </c>
      <c r="Q216" s="658">
        <v>1.38</v>
      </c>
      <c r="R216" s="658">
        <v>1.34</v>
      </c>
      <c r="S216" s="658">
        <v>1.3</v>
      </c>
      <c r="T216" s="654">
        <v>1.29</v>
      </c>
      <c r="U216" s="654">
        <v>1.29</v>
      </c>
      <c r="V216" s="654">
        <v>1.29</v>
      </c>
      <c r="W216" s="654">
        <v>1.29</v>
      </c>
      <c r="X216" s="654">
        <v>1.29</v>
      </c>
      <c r="Y216" s="655">
        <f t="shared" si="66"/>
        <v>37.584999999999994</v>
      </c>
      <c r="Z216" s="1026">
        <f t="shared" si="67"/>
        <v>10.049423393739687</v>
      </c>
      <c r="AA216" s="671">
        <f t="shared" si="68"/>
        <v>8.3928571428571566</v>
      </c>
      <c r="AB216" s="671">
        <f t="shared" si="69"/>
        <v>8.1081081081081141</v>
      </c>
      <c r="AC216" s="671">
        <f t="shared" si="70"/>
        <v>7.9166666666666607</v>
      </c>
      <c r="AD216" s="671">
        <f t="shared" si="71"/>
        <v>6.6666666666666652</v>
      </c>
      <c r="AE216" s="671">
        <f t="shared" si="72"/>
        <v>6.6350710900473953</v>
      </c>
      <c r="AF216" s="671">
        <f t="shared" si="73"/>
        <v>7.1065989847715727</v>
      </c>
      <c r="AG216" s="671">
        <f t="shared" si="74"/>
        <v>7.6502732240437021</v>
      </c>
      <c r="AH216" s="671">
        <f t="shared" si="75"/>
        <v>4.5714285714285818</v>
      </c>
      <c r="AI216" s="671">
        <f t="shared" si="76"/>
        <v>10.759493670886066</v>
      </c>
      <c r="AJ216" s="671">
        <f t="shared" si="77"/>
        <v>8.2191780821917924</v>
      </c>
      <c r="AK216" s="671">
        <f t="shared" si="78"/>
        <v>5.7971014492753659</v>
      </c>
      <c r="AL216" s="671">
        <f t="shared" si="79"/>
        <v>2.9850746268656581</v>
      </c>
      <c r="AM216" s="671">
        <f t="shared" si="80"/>
        <v>3.0769230769230882</v>
      </c>
      <c r="AN216" s="671">
        <f t="shared" si="81"/>
        <v>0.77519379844961378</v>
      </c>
      <c r="AO216" s="671">
        <f t="shared" si="82"/>
        <v>0</v>
      </c>
      <c r="AP216" s="671">
        <f t="shared" si="83"/>
        <v>0</v>
      </c>
      <c r="AQ216" s="671">
        <f t="shared" si="84"/>
        <v>0</v>
      </c>
      <c r="AR216" s="671">
        <f t="shared" si="85"/>
        <v>0</v>
      </c>
      <c r="AS216" s="672">
        <f t="shared" si="86"/>
        <v>5.1952662396274265</v>
      </c>
      <c r="AT216" s="673">
        <f t="shared" si="87"/>
        <v>3.6615493516216255</v>
      </c>
    </row>
    <row r="217" spans="1:46" ht="11.25" customHeight="1" x14ac:dyDescent="0.2">
      <c r="A217" s="659" t="s">
        <v>1117</v>
      </c>
      <c r="B217" s="507" t="s">
        <v>1118</v>
      </c>
      <c r="C217" s="497">
        <v>1.31</v>
      </c>
      <c r="D217" s="497">
        <v>1.0150000000000001</v>
      </c>
      <c r="E217" s="513">
        <v>0.47499999999999998</v>
      </c>
      <c r="F217" s="513">
        <v>0.45</v>
      </c>
      <c r="G217" s="513">
        <v>0.3</v>
      </c>
      <c r="H217" s="513">
        <v>0.12</v>
      </c>
      <c r="I217" s="514"/>
      <c r="J217" s="512">
        <v>0</v>
      </c>
      <c r="K217" s="515">
        <v>0</v>
      </c>
      <c r="L217" s="514"/>
      <c r="M217" s="532">
        <v>0</v>
      </c>
      <c r="N217" s="517">
        <v>0</v>
      </c>
      <c r="O217" s="517">
        <v>0</v>
      </c>
      <c r="P217" s="517">
        <v>0</v>
      </c>
      <c r="Q217" s="517">
        <v>0</v>
      </c>
      <c r="R217" s="517">
        <v>0</v>
      </c>
      <c r="S217" s="517">
        <v>0</v>
      </c>
      <c r="T217" s="517">
        <v>0</v>
      </c>
      <c r="U217" s="517">
        <v>0</v>
      </c>
      <c r="V217" s="517">
        <v>0</v>
      </c>
      <c r="W217" s="517">
        <v>0</v>
      </c>
      <c r="X217" s="517">
        <v>0</v>
      </c>
      <c r="Y217" s="655">
        <f t="shared" si="66"/>
        <v>3.6700000000000004</v>
      </c>
      <c r="Z217" s="1026">
        <f t="shared" si="67"/>
        <v>29.064039408866993</v>
      </c>
      <c r="AA217" s="671">
        <f t="shared" si="68"/>
        <v>113.68421052631584</v>
      </c>
      <c r="AB217" s="671">
        <f t="shared" si="69"/>
        <v>5.555555555555558</v>
      </c>
      <c r="AC217" s="671">
        <f t="shared" si="70"/>
        <v>50</v>
      </c>
      <c r="AD217" s="671">
        <f t="shared" si="71"/>
        <v>150</v>
      </c>
      <c r="AE217" s="671" t="str">
        <f t="shared" si="72"/>
        <v>n/a</v>
      </c>
      <c r="AF217" s="671" t="str">
        <f t="shared" si="73"/>
        <v>n/a</v>
      </c>
      <c r="AG217" s="671" t="str">
        <f t="shared" si="74"/>
        <v>n/a</v>
      </c>
      <c r="AH217" s="671" t="str">
        <f t="shared" si="75"/>
        <v>n/a</v>
      </c>
      <c r="AI217" s="671" t="str">
        <f t="shared" si="76"/>
        <v>n/a</v>
      </c>
      <c r="AJ217" s="671" t="str">
        <f t="shared" si="77"/>
        <v>n/a</v>
      </c>
      <c r="AK217" s="671" t="str">
        <f t="shared" si="78"/>
        <v>n/a</v>
      </c>
      <c r="AL217" s="671" t="str">
        <f t="shared" si="79"/>
        <v>n/a</v>
      </c>
      <c r="AM217" s="671" t="str">
        <f t="shared" si="80"/>
        <v>n/a</v>
      </c>
      <c r="AN217" s="671" t="str">
        <f t="shared" si="81"/>
        <v>n/a</v>
      </c>
      <c r="AO217" s="671" t="str">
        <f t="shared" si="82"/>
        <v>n/a</v>
      </c>
      <c r="AP217" s="671" t="str">
        <f t="shared" si="83"/>
        <v>n/a</v>
      </c>
      <c r="AQ217" s="671" t="str">
        <f t="shared" si="84"/>
        <v>n/a</v>
      </c>
      <c r="AR217" s="671" t="str">
        <f t="shared" si="85"/>
        <v>n/a</v>
      </c>
      <c r="AS217" s="672">
        <f t="shared" si="86"/>
        <v>69.660761098147674</v>
      </c>
      <c r="AT217" s="673">
        <f t="shared" si="87"/>
        <v>60.283857962593757</v>
      </c>
    </row>
    <row r="218" spans="1:46" ht="11.25" customHeight="1" x14ac:dyDescent="0.2">
      <c r="A218" s="500" t="s">
        <v>208</v>
      </c>
      <c r="B218" s="652" t="s">
        <v>209</v>
      </c>
      <c r="C218" s="497">
        <v>0.75</v>
      </c>
      <c r="D218" s="497">
        <v>0.71</v>
      </c>
      <c r="E218" s="498">
        <v>0.69499999999999995</v>
      </c>
      <c r="F218" s="498">
        <v>0.67</v>
      </c>
      <c r="G218" s="498">
        <v>0.63500000000000001</v>
      </c>
      <c r="H218" s="498">
        <v>0.5</v>
      </c>
      <c r="I218" s="499"/>
      <c r="J218" s="498">
        <v>0.35</v>
      </c>
      <c r="K218" s="496">
        <v>0.28999999999999998</v>
      </c>
      <c r="L218" s="499"/>
      <c r="M218" s="657">
        <v>0.2475</v>
      </c>
      <c r="N218" s="654">
        <v>0.23</v>
      </c>
      <c r="O218" s="658">
        <v>0.2225</v>
      </c>
      <c r="P218" s="658">
        <v>0.19</v>
      </c>
      <c r="Q218" s="658">
        <v>0.17</v>
      </c>
      <c r="R218" s="658">
        <v>0.14000000000000001</v>
      </c>
      <c r="S218" s="658">
        <v>0.1125</v>
      </c>
      <c r="T218" s="658">
        <v>9.2499999999999999E-2</v>
      </c>
      <c r="U218" s="658">
        <v>8.2500000000000004E-2</v>
      </c>
      <c r="V218" s="654">
        <v>7.4999999999999997E-2</v>
      </c>
      <c r="W218" s="658">
        <v>7.1249999999999994E-2</v>
      </c>
      <c r="X218" s="658">
        <v>6.25E-2</v>
      </c>
      <c r="Y218" s="655">
        <f t="shared" si="66"/>
        <v>6.2962499999999997</v>
      </c>
      <c r="Z218" s="1026">
        <f t="shared" si="67"/>
        <v>5.6338028169014231</v>
      </c>
      <c r="AA218" s="671">
        <f t="shared" si="68"/>
        <v>2.1582733812949728</v>
      </c>
      <c r="AB218" s="671">
        <f t="shared" si="69"/>
        <v>3.731343283582067</v>
      </c>
      <c r="AC218" s="671">
        <f t="shared" si="70"/>
        <v>5.5118110236220597</v>
      </c>
      <c r="AD218" s="671">
        <f t="shared" si="71"/>
        <v>27</v>
      </c>
      <c r="AE218" s="671">
        <f t="shared" si="72"/>
        <v>42.857142857142861</v>
      </c>
      <c r="AF218" s="671">
        <f t="shared" si="73"/>
        <v>20.68965517241379</v>
      </c>
      <c r="AG218" s="671">
        <f t="shared" si="74"/>
        <v>17.171717171717169</v>
      </c>
      <c r="AH218" s="671">
        <f t="shared" si="75"/>
        <v>7.6086956521739024</v>
      </c>
      <c r="AI218" s="671">
        <f t="shared" si="76"/>
        <v>3.3707865168539408</v>
      </c>
      <c r="AJ218" s="671">
        <f t="shared" si="77"/>
        <v>17.105263157894733</v>
      </c>
      <c r="AK218" s="671">
        <f t="shared" si="78"/>
        <v>11.764705882352944</v>
      </c>
      <c r="AL218" s="671">
        <f t="shared" si="79"/>
        <v>21.42857142857142</v>
      </c>
      <c r="AM218" s="671">
        <f t="shared" si="80"/>
        <v>24.444444444444446</v>
      </c>
      <c r="AN218" s="671">
        <f t="shared" si="81"/>
        <v>21.621621621621621</v>
      </c>
      <c r="AO218" s="671">
        <f t="shared" si="82"/>
        <v>12.12121212121211</v>
      </c>
      <c r="AP218" s="671">
        <f t="shared" si="83"/>
        <v>10.000000000000009</v>
      </c>
      <c r="AQ218" s="671">
        <f t="shared" si="84"/>
        <v>5.2631578947368363</v>
      </c>
      <c r="AR218" s="671">
        <f t="shared" si="85"/>
        <v>13.999999999999989</v>
      </c>
      <c r="AS218" s="672">
        <f t="shared" si="86"/>
        <v>14.393800232975597</v>
      </c>
      <c r="AT218" s="673">
        <f t="shared" si="87"/>
        <v>10.349459182037201</v>
      </c>
    </row>
    <row r="219" spans="1:46" ht="11.25" customHeight="1" x14ac:dyDescent="0.2">
      <c r="A219" s="500" t="s">
        <v>1121</v>
      </c>
      <c r="B219" s="652" t="s">
        <v>1122</v>
      </c>
      <c r="C219" s="523">
        <v>0.4</v>
      </c>
      <c r="D219" s="497">
        <v>0.31000000000000005</v>
      </c>
      <c r="E219" s="502">
        <v>0.28000000000000003</v>
      </c>
      <c r="F219" s="498">
        <v>0.25</v>
      </c>
      <c r="G219" s="502">
        <v>0.24</v>
      </c>
      <c r="H219" s="498">
        <v>0.21</v>
      </c>
      <c r="I219" s="499"/>
      <c r="J219" s="502">
        <v>0.2</v>
      </c>
      <c r="K219" s="496">
        <v>0.18</v>
      </c>
      <c r="L219" s="499"/>
      <c r="M219" s="503">
        <v>0.16</v>
      </c>
      <c r="N219" s="654">
        <v>0.16</v>
      </c>
      <c r="O219" s="654">
        <v>0.16</v>
      </c>
      <c r="P219" s="654">
        <v>0.16</v>
      </c>
      <c r="Q219" s="654">
        <v>0.16</v>
      </c>
      <c r="R219" s="654">
        <v>0.16</v>
      </c>
      <c r="S219" s="654">
        <v>0.16</v>
      </c>
      <c r="T219" s="654">
        <v>0.16</v>
      </c>
      <c r="U219" s="654">
        <v>0.16</v>
      </c>
      <c r="V219" s="654">
        <v>0.16</v>
      </c>
      <c r="W219" s="654">
        <v>0.16</v>
      </c>
      <c r="X219" s="654">
        <v>0.16</v>
      </c>
      <c r="Y219" s="655">
        <f t="shared" si="66"/>
        <v>3.990000000000002</v>
      </c>
      <c r="Z219" s="1026">
        <f t="shared" si="67"/>
        <v>29.032258064516103</v>
      </c>
      <c r="AA219" s="671">
        <f t="shared" si="68"/>
        <v>10.714285714285721</v>
      </c>
      <c r="AB219" s="671">
        <f t="shared" si="69"/>
        <v>12.000000000000011</v>
      </c>
      <c r="AC219" s="671">
        <f t="shared" si="70"/>
        <v>4.1666666666666741</v>
      </c>
      <c r="AD219" s="671">
        <f t="shared" si="71"/>
        <v>14.285714285714279</v>
      </c>
      <c r="AE219" s="671">
        <f t="shared" si="72"/>
        <v>4.9999999999999822</v>
      </c>
      <c r="AF219" s="671">
        <f t="shared" si="73"/>
        <v>11.111111111111116</v>
      </c>
      <c r="AG219" s="671">
        <f t="shared" si="74"/>
        <v>12.5</v>
      </c>
      <c r="AH219" s="671">
        <f t="shared" si="75"/>
        <v>0</v>
      </c>
      <c r="AI219" s="671">
        <f t="shared" si="76"/>
        <v>0</v>
      </c>
      <c r="AJ219" s="671">
        <f t="shared" si="77"/>
        <v>0</v>
      </c>
      <c r="AK219" s="671">
        <f t="shared" si="78"/>
        <v>0</v>
      </c>
      <c r="AL219" s="671">
        <f t="shared" si="79"/>
        <v>0</v>
      </c>
      <c r="AM219" s="671">
        <f t="shared" si="80"/>
        <v>0</v>
      </c>
      <c r="AN219" s="671">
        <f t="shared" si="81"/>
        <v>0</v>
      </c>
      <c r="AO219" s="671">
        <f t="shared" si="82"/>
        <v>0</v>
      </c>
      <c r="AP219" s="671">
        <f t="shared" si="83"/>
        <v>0</v>
      </c>
      <c r="AQ219" s="671">
        <f t="shared" si="84"/>
        <v>0</v>
      </c>
      <c r="AR219" s="671">
        <f t="shared" si="85"/>
        <v>0</v>
      </c>
      <c r="AS219" s="672">
        <f t="shared" si="86"/>
        <v>5.2005282022259935</v>
      </c>
      <c r="AT219" s="673">
        <f t="shared" si="87"/>
        <v>7.8667834826031022</v>
      </c>
    </row>
    <row r="220" spans="1:46" ht="11.25" customHeight="1" x14ac:dyDescent="0.2">
      <c r="A220" s="504" t="s">
        <v>1131</v>
      </c>
      <c r="B220" s="916" t="s">
        <v>1132</v>
      </c>
      <c r="C220" s="497">
        <v>1</v>
      </c>
      <c r="D220" s="497">
        <v>0.92</v>
      </c>
      <c r="E220" s="487">
        <v>0.88</v>
      </c>
      <c r="F220" s="487">
        <v>0.84</v>
      </c>
      <c r="G220" s="487">
        <v>0.8</v>
      </c>
      <c r="H220" s="487">
        <v>0.72</v>
      </c>
      <c r="I220" s="488"/>
      <c r="J220" s="487">
        <v>0.57999999999999996</v>
      </c>
      <c r="K220" s="485">
        <v>0.46</v>
      </c>
      <c r="L220" s="488"/>
      <c r="M220" s="505">
        <v>0.4</v>
      </c>
      <c r="N220" s="492">
        <v>0.48749999999999999</v>
      </c>
      <c r="O220" s="493">
        <v>0.73750000000000004</v>
      </c>
      <c r="P220" s="492">
        <v>0.64500000000000002</v>
      </c>
      <c r="Q220" s="492">
        <v>0</v>
      </c>
      <c r="R220" s="492">
        <v>0</v>
      </c>
      <c r="S220" s="492">
        <v>0</v>
      </c>
      <c r="T220" s="492">
        <v>0</v>
      </c>
      <c r="U220" s="492">
        <v>0</v>
      </c>
      <c r="V220" s="492">
        <v>0</v>
      </c>
      <c r="W220" s="492">
        <v>0</v>
      </c>
      <c r="X220" s="492">
        <v>0</v>
      </c>
      <c r="Y220" s="655">
        <f t="shared" si="66"/>
        <v>8.4699999999999989</v>
      </c>
      <c r="Z220" s="1026">
        <f t="shared" si="67"/>
        <v>8.6956521739130377</v>
      </c>
      <c r="AA220" s="671">
        <f t="shared" si="68"/>
        <v>4.5454545454545414</v>
      </c>
      <c r="AB220" s="671">
        <f t="shared" si="69"/>
        <v>4.7619047619047672</v>
      </c>
      <c r="AC220" s="671">
        <f t="shared" si="70"/>
        <v>4.9999999999999822</v>
      </c>
      <c r="AD220" s="671">
        <f t="shared" si="71"/>
        <v>11.111111111111116</v>
      </c>
      <c r="AE220" s="671">
        <f t="shared" si="72"/>
        <v>24.137931034482762</v>
      </c>
      <c r="AF220" s="671">
        <f t="shared" si="73"/>
        <v>26.086956521739111</v>
      </c>
      <c r="AG220" s="671">
        <f t="shared" si="74"/>
        <v>14.999999999999991</v>
      </c>
      <c r="AH220" s="671">
        <f t="shared" si="75"/>
        <v>-17.948717948717942</v>
      </c>
      <c r="AI220" s="671">
        <f t="shared" si="76"/>
        <v>-33.898305084745772</v>
      </c>
      <c r="AJ220" s="671">
        <f t="shared" si="77"/>
        <v>14.341085271317834</v>
      </c>
      <c r="AK220" s="671" t="str">
        <f t="shared" si="78"/>
        <v>n/a</v>
      </c>
      <c r="AL220" s="671" t="str">
        <f t="shared" si="79"/>
        <v>n/a</v>
      </c>
      <c r="AM220" s="671" t="str">
        <f t="shared" si="80"/>
        <v>n/a</v>
      </c>
      <c r="AN220" s="671" t="str">
        <f t="shared" si="81"/>
        <v>n/a</v>
      </c>
      <c r="AO220" s="671" t="str">
        <f t="shared" si="82"/>
        <v>n/a</v>
      </c>
      <c r="AP220" s="671" t="str">
        <f t="shared" si="83"/>
        <v>n/a</v>
      </c>
      <c r="AQ220" s="671" t="str">
        <f t="shared" si="84"/>
        <v>n/a</v>
      </c>
      <c r="AR220" s="671" t="str">
        <f t="shared" si="85"/>
        <v>n/a</v>
      </c>
      <c r="AS220" s="672">
        <f t="shared" si="86"/>
        <v>5.6211883987690392</v>
      </c>
      <c r="AT220" s="673">
        <f t="shared" si="87"/>
        <v>17.563940353045101</v>
      </c>
    </row>
    <row r="221" spans="1:46" ht="11.25" customHeight="1" x14ac:dyDescent="0.2">
      <c r="A221" s="500" t="s">
        <v>1123</v>
      </c>
      <c r="B221" s="652" t="s">
        <v>1124</v>
      </c>
      <c r="C221" s="497">
        <v>1.5</v>
      </c>
      <c r="D221" s="518">
        <v>1.2999999999999998</v>
      </c>
      <c r="E221" s="498">
        <v>1.1599999999999999</v>
      </c>
      <c r="F221" s="498">
        <v>1.08</v>
      </c>
      <c r="G221" s="498">
        <v>0.92</v>
      </c>
      <c r="H221" s="498">
        <v>0.74</v>
      </c>
      <c r="I221" s="499"/>
      <c r="J221" s="498">
        <v>0.4</v>
      </c>
      <c r="K221" s="496">
        <v>0.2</v>
      </c>
      <c r="L221" s="499"/>
      <c r="M221" s="503">
        <v>0.08</v>
      </c>
      <c r="N221" s="654">
        <v>0.12</v>
      </c>
      <c r="O221" s="658">
        <v>0.24</v>
      </c>
      <c r="P221" s="658">
        <v>0.06</v>
      </c>
      <c r="Q221" s="654">
        <v>0</v>
      </c>
      <c r="R221" s="654">
        <v>0</v>
      </c>
      <c r="S221" s="654">
        <v>0</v>
      </c>
      <c r="T221" s="654">
        <v>0</v>
      </c>
      <c r="U221" s="654">
        <v>0</v>
      </c>
      <c r="V221" s="654">
        <v>0</v>
      </c>
      <c r="W221" s="654">
        <v>0</v>
      </c>
      <c r="X221" s="654">
        <v>0</v>
      </c>
      <c r="Y221" s="655">
        <f t="shared" si="66"/>
        <v>7.8000000000000007</v>
      </c>
      <c r="Z221" s="1026">
        <f t="shared" si="67"/>
        <v>15.384615384615397</v>
      </c>
      <c r="AA221" s="671">
        <f t="shared" si="68"/>
        <v>12.06896551724137</v>
      </c>
      <c r="AB221" s="671">
        <f t="shared" si="69"/>
        <v>7.4074074074073959</v>
      </c>
      <c r="AC221" s="671">
        <f t="shared" si="70"/>
        <v>17.391304347826097</v>
      </c>
      <c r="AD221" s="671">
        <f t="shared" si="71"/>
        <v>24.324324324324319</v>
      </c>
      <c r="AE221" s="671">
        <f t="shared" si="72"/>
        <v>84.999999999999986</v>
      </c>
      <c r="AF221" s="671">
        <f t="shared" si="73"/>
        <v>100</v>
      </c>
      <c r="AG221" s="671">
        <f t="shared" si="74"/>
        <v>150</v>
      </c>
      <c r="AH221" s="671">
        <f t="shared" si="75"/>
        <v>-33.333333333333329</v>
      </c>
      <c r="AI221" s="671">
        <f t="shared" si="76"/>
        <v>-50</v>
      </c>
      <c r="AJ221" s="671">
        <f t="shared" si="77"/>
        <v>300</v>
      </c>
      <c r="AK221" s="671" t="str">
        <f t="shared" si="78"/>
        <v>n/a</v>
      </c>
      <c r="AL221" s="671" t="str">
        <f t="shared" si="79"/>
        <v>n/a</v>
      </c>
      <c r="AM221" s="671" t="str">
        <f t="shared" si="80"/>
        <v>n/a</v>
      </c>
      <c r="AN221" s="671" t="str">
        <f t="shared" si="81"/>
        <v>n/a</v>
      </c>
      <c r="AO221" s="671" t="str">
        <f t="shared" si="82"/>
        <v>n/a</v>
      </c>
      <c r="AP221" s="671" t="str">
        <f t="shared" si="83"/>
        <v>n/a</v>
      </c>
      <c r="AQ221" s="671" t="str">
        <f t="shared" si="84"/>
        <v>n/a</v>
      </c>
      <c r="AR221" s="671" t="str">
        <f t="shared" si="85"/>
        <v>n/a</v>
      </c>
      <c r="AS221" s="672">
        <f t="shared" si="86"/>
        <v>57.113025786189205</v>
      </c>
      <c r="AT221" s="673">
        <f t="shared" si="87"/>
        <v>99.391439508923455</v>
      </c>
    </row>
    <row r="222" spans="1:46" ht="11.25" customHeight="1" x14ac:dyDescent="0.2">
      <c r="A222" s="501" t="s">
        <v>544</v>
      </c>
      <c r="B222" s="652" t="s">
        <v>545</v>
      </c>
      <c r="C222" s="497">
        <v>0.5675</v>
      </c>
      <c r="D222" s="655">
        <v>0.55750000000000011</v>
      </c>
      <c r="E222" s="498">
        <v>0.54749999999999999</v>
      </c>
      <c r="F222" s="498">
        <v>0.53649999999999998</v>
      </c>
      <c r="G222" s="498">
        <v>0.52200000000000002</v>
      </c>
      <c r="H222" s="498">
        <v>0.505</v>
      </c>
      <c r="I222" s="499"/>
      <c r="J222" s="498">
        <v>0.48749999999999999</v>
      </c>
      <c r="K222" s="496">
        <v>0.47499999999999998</v>
      </c>
      <c r="L222" s="499"/>
      <c r="M222" s="657">
        <v>0.45750000000000002</v>
      </c>
      <c r="N222" s="658">
        <v>0.4425</v>
      </c>
      <c r="O222" s="658">
        <v>0.40500000000000003</v>
      </c>
      <c r="P222" s="658">
        <v>0.35249999999999998</v>
      </c>
      <c r="Q222" s="658">
        <v>0.32250000000000001</v>
      </c>
      <c r="R222" s="658">
        <v>0.29249999999999998</v>
      </c>
      <c r="S222" s="658">
        <v>0.26437500000000003</v>
      </c>
      <c r="T222" s="658">
        <v>0.12375</v>
      </c>
      <c r="U222" s="654">
        <v>0</v>
      </c>
      <c r="V222" s="654">
        <v>0</v>
      </c>
      <c r="W222" s="654">
        <v>0</v>
      </c>
      <c r="X222" s="654">
        <v>0</v>
      </c>
      <c r="Y222" s="655">
        <f t="shared" si="66"/>
        <v>6.8591249999999988</v>
      </c>
      <c r="Z222" s="1026">
        <f t="shared" si="67"/>
        <v>1.7937219730941534</v>
      </c>
      <c r="AA222" s="671">
        <f t="shared" si="68"/>
        <v>1.8264840182648623</v>
      </c>
      <c r="AB222" s="671">
        <f t="shared" si="69"/>
        <v>2.0503261882572232</v>
      </c>
      <c r="AC222" s="671">
        <f t="shared" si="70"/>
        <v>2.7777777777777679</v>
      </c>
      <c r="AD222" s="671">
        <f t="shared" si="71"/>
        <v>3.3663366336633693</v>
      </c>
      <c r="AE222" s="671">
        <f t="shared" si="72"/>
        <v>3.5897435897435992</v>
      </c>
      <c r="AF222" s="671">
        <f t="shared" si="73"/>
        <v>2.6315789473684292</v>
      </c>
      <c r="AG222" s="671">
        <f t="shared" si="74"/>
        <v>3.82513661202184</v>
      </c>
      <c r="AH222" s="671">
        <f t="shared" si="75"/>
        <v>3.3898305084745894</v>
      </c>
      <c r="AI222" s="671">
        <f t="shared" si="76"/>
        <v>9.259259259259256</v>
      </c>
      <c r="AJ222" s="671">
        <f t="shared" si="77"/>
        <v>14.893617021276606</v>
      </c>
      <c r="AK222" s="671">
        <f t="shared" si="78"/>
        <v>9.302325581395344</v>
      </c>
      <c r="AL222" s="671">
        <f t="shared" si="79"/>
        <v>10.256410256410264</v>
      </c>
      <c r="AM222" s="671">
        <f t="shared" si="80"/>
        <v>10.638297872340408</v>
      </c>
      <c r="AN222" s="671">
        <f t="shared" si="81"/>
        <v>113.63636363636367</v>
      </c>
      <c r="AO222" s="671" t="str">
        <f t="shared" si="82"/>
        <v>n/a</v>
      </c>
      <c r="AP222" s="671" t="str">
        <f t="shared" si="83"/>
        <v>n/a</v>
      </c>
      <c r="AQ222" s="671" t="str">
        <f t="shared" si="84"/>
        <v>n/a</v>
      </c>
      <c r="AR222" s="671" t="str">
        <f t="shared" si="85"/>
        <v>n/a</v>
      </c>
      <c r="AS222" s="672">
        <f t="shared" si="86"/>
        <v>12.882480658380757</v>
      </c>
      <c r="AT222" s="673">
        <f t="shared" si="87"/>
        <v>28.172989223901428</v>
      </c>
    </row>
    <row r="223" spans="1:46" ht="11.25" customHeight="1" x14ac:dyDescent="0.2">
      <c r="A223" s="501" t="s">
        <v>546</v>
      </c>
      <c r="B223" s="495" t="s">
        <v>547</v>
      </c>
      <c r="C223" s="497">
        <v>0.4975</v>
      </c>
      <c r="D223" s="655">
        <v>0.48749999999999999</v>
      </c>
      <c r="E223" s="498">
        <v>0.47749999999999998</v>
      </c>
      <c r="F223" s="498">
        <v>0.46849999999999997</v>
      </c>
      <c r="G223" s="498">
        <v>0.46300000000000002</v>
      </c>
      <c r="H223" s="498">
        <v>0.45500000000000002</v>
      </c>
      <c r="I223" s="499"/>
      <c r="J223" s="498">
        <v>0.4375</v>
      </c>
      <c r="K223" s="496">
        <v>0.42499999999999999</v>
      </c>
      <c r="L223" s="499"/>
      <c r="M223" s="657">
        <v>0.40749999999999997</v>
      </c>
      <c r="N223" s="658">
        <v>0.39250000000000002</v>
      </c>
      <c r="O223" s="658">
        <v>0.35499999999999998</v>
      </c>
      <c r="P223" s="658">
        <v>0.30249999999999999</v>
      </c>
      <c r="Q223" s="658">
        <v>0.27374999999999999</v>
      </c>
      <c r="R223" s="658">
        <v>0.25031000000000003</v>
      </c>
      <c r="S223" s="658">
        <v>0.23343</v>
      </c>
      <c r="T223" s="658">
        <v>0.21937499999999999</v>
      </c>
      <c r="U223" s="654">
        <v>0.20250000000000001</v>
      </c>
      <c r="V223" s="654">
        <v>0.20250000000000001</v>
      </c>
      <c r="W223" s="658">
        <v>0.20250000000000001</v>
      </c>
      <c r="X223" s="658">
        <v>0.199685</v>
      </c>
      <c r="Y223" s="655">
        <f t="shared" si="66"/>
        <v>6.9530499999999993</v>
      </c>
      <c r="Z223" s="1026">
        <f t="shared" si="67"/>
        <v>2.051282051282044</v>
      </c>
      <c r="AA223" s="671">
        <f t="shared" si="68"/>
        <v>2.0942408376963373</v>
      </c>
      <c r="AB223" s="671">
        <f t="shared" si="69"/>
        <v>1.9210245464247544</v>
      </c>
      <c r="AC223" s="671">
        <f t="shared" si="70"/>
        <v>1.187904967602571</v>
      </c>
      <c r="AD223" s="671">
        <f t="shared" si="71"/>
        <v>1.758241758241752</v>
      </c>
      <c r="AE223" s="671">
        <f t="shared" si="72"/>
        <v>4.0000000000000036</v>
      </c>
      <c r="AF223" s="671">
        <f t="shared" si="73"/>
        <v>2.941176470588247</v>
      </c>
      <c r="AG223" s="671">
        <f t="shared" si="74"/>
        <v>4.2944785276073594</v>
      </c>
      <c r="AH223" s="671">
        <f t="shared" si="75"/>
        <v>3.8216560509554132</v>
      </c>
      <c r="AI223" s="671">
        <f t="shared" si="76"/>
        <v>10.563380281690149</v>
      </c>
      <c r="AJ223" s="671">
        <f t="shared" si="77"/>
        <v>17.355371900826434</v>
      </c>
      <c r="AK223" s="671">
        <f t="shared" si="78"/>
        <v>10.502283105022837</v>
      </c>
      <c r="AL223" s="671">
        <f t="shared" si="79"/>
        <v>9.3643881586832123</v>
      </c>
      <c r="AM223" s="671">
        <f t="shared" si="80"/>
        <v>7.2312898941867099</v>
      </c>
      <c r="AN223" s="671">
        <f t="shared" si="81"/>
        <v>6.4068376068376232</v>
      </c>
      <c r="AO223" s="671">
        <f t="shared" si="82"/>
        <v>8.333333333333325</v>
      </c>
      <c r="AP223" s="671">
        <f t="shared" si="83"/>
        <v>0</v>
      </c>
      <c r="AQ223" s="671">
        <f t="shared" si="84"/>
        <v>0</v>
      </c>
      <c r="AR223" s="671">
        <f t="shared" si="85"/>
        <v>1.40972030948745</v>
      </c>
      <c r="AS223" s="672">
        <f t="shared" si="86"/>
        <v>5.0124531473929599</v>
      </c>
      <c r="AT223" s="673">
        <f t="shared" si="87"/>
        <v>4.5501530857762829</v>
      </c>
    </row>
    <row r="224" spans="1:46" ht="11.25" customHeight="1" x14ac:dyDescent="0.2">
      <c r="A224" s="501" t="s">
        <v>1602</v>
      </c>
      <c r="B224" s="652" t="s">
        <v>1603</v>
      </c>
      <c r="C224" s="497">
        <v>1.95</v>
      </c>
      <c r="D224" s="655">
        <v>1.8</v>
      </c>
      <c r="E224" s="498">
        <v>1.6</v>
      </c>
      <c r="F224" s="498">
        <v>1.47</v>
      </c>
      <c r="G224" s="498">
        <v>1.29</v>
      </c>
      <c r="H224" s="498">
        <v>1.2</v>
      </c>
      <c r="I224" s="499"/>
      <c r="J224" s="498">
        <v>0.68</v>
      </c>
      <c r="K224" s="656">
        <v>0.4</v>
      </c>
      <c r="L224" s="499"/>
      <c r="M224" s="503">
        <v>0.4</v>
      </c>
      <c r="N224" s="654">
        <v>0.4</v>
      </c>
      <c r="O224" s="654">
        <v>0.4</v>
      </c>
      <c r="P224" s="658">
        <v>0.4</v>
      </c>
      <c r="Q224" s="658">
        <v>0.39</v>
      </c>
      <c r="R224" s="658">
        <v>0.34499999999999997</v>
      </c>
      <c r="S224" s="658">
        <v>0.3</v>
      </c>
      <c r="T224" s="654">
        <v>0</v>
      </c>
      <c r="U224" s="654">
        <v>0</v>
      </c>
      <c r="V224" s="654">
        <v>0</v>
      </c>
      <c r="W224" s="654">
        <v>0</v>
      </c>
      <c r="X224" s="654">
        <v>0</v>
      </c>
      <c r="Y224" s="655">
        <f t="shared" si="66"/>
        <v>13.025000000000002</v>
      </c>
      <c r="Z224" s="1026">
        <f t="shared" si="67"/>
        <v>8.333333333333325</v>
      </c>
      <c r="AA224" s="671">
        <f t="shared" si="68"/>
        <v>12.5</v>
      </c>
      <c r="AB224" s="671">
        <f t="shared" si="69"/>
        <v>8.8435374149659971</v>
      </c>
      <c r="AC224" s="671">
        <f t="shared" si="70"/>
        <v>13.953488372093027</v>
      </c>
      <c r="AD224" s="671">
        <f t="shared" si="71"/>
        <v>7.5000000000000178</v>
      </c>
      <c r="AE224" s="671">
        <f t="shared" si="72"/>
        <v>76.470588235294088</v>
      </c>
      <c r="AF224" s="671">
        <f t="shared" si="73"/>
        <v>70</v>
      </c>
      <c r="AG224" s="671">
        <f t="shared" si="74"/>
        <v>0</v>
      </c>
      <c r="AH224" s="671">
        <f t="shared" si="75"/>
        <v>0</v>
      </c>
      <c r="AI224" s="671">
        <f t="shared" si="76"/>
        <v>0</v>
      </c>
      <c r="AJ224" s="671">
        <f t="shared" si="77"/>
        <v>0</v>
      </c>
      <c r="AK224" s="671">
        <f t="shared" si="78"/>
        <v>2.5641025641025772</v>
      </c>
      <c r="AL224" s="671">
        <f t="shared" si="79"/>
        <v>13.043478260869579</v>
      </c>
      <c r="AM224" s="671">
        <f t="shared" si="80"/>
        <v>14.999999999999991</v>
      </c>
      <c r="AN224" s="671" t="str">
        <f t="shared" si="81"/>
        <v>n/a</v>
      </c>
      <c r="AO224" s="671" t="str">
        <f t="shared" si="82"/>
        <v>n/a</v>
      </c>
      <c r="AP224" s="671" t="str">
        <f t="shared" si="83"/>
        <v>n/a</v>
      </c>
      <c r="AQ224" s="671" t="str">
        <f t="shared" si="84"/>
        <v>n/a</v>
      </c>
      <c r="AR224" s="671" t="str">
        <f t="shared" si="85"/>
        <v>n/a</v>
      </c>
      <c r="AS224" s="672">
        <f t="shared" si="86"/>
        <v>16.300609155761329</v>
      </c>
      <c r="AT224" s="673">
        <f t="shared" si="87"/>
        <v>24.782705235821421</v>
      </c>
    </row>
    <row r="225" spans="1:46" ht="11.25" customHeight="1" x14ac:dyDescent="0.2">
      <c r="A225" s="604" t="s">
        <v>4425</v>
      </c>
      <c r="B225" s="652" t="s">
        <v>3826</v>
      </c>
      <c r="C225" s="497">
        <v>0.52500000000000002</v>
      </c>
      <c r="D225" s="486">
        <v>0.42499999999999999</v>
      </c>
      <c r="E225" s="498">
        <v>0.34</v>
      </c>
      <c r="F225" s="498">
        <v>0.26750000000000002</v>
      </c>
      <c r="G225" s="498">
        <v>0.2</v>
      </c>
      <c r="H225" s="542">
        <v>0</v>
      </c>
      <c r="I225" s="1011"/>
      <c r="J225" s="542">
        <v>0.15</v>
      </c>
      <c r="K225" s="547">
        <v>0.15</v>
      </c>
      <c r="L225" s="1011"/>
      <c r="M225" s="547">
        <v>0.15</v>
      </c>
      <c r="N225" s="603">
        <v>0.15</v>
      </c>
      <c r="O225" s="543">
        <v>0.33750000000000002</v>
      </c>
      <c r="P225" s="658">
        <v>0.6</v>
      </c>
      <c r="Q225" s="658">
        <v>0.5</v>
      </c>
      <c r="R225" s="658">
        <v>0.33750000000000002</v>
      </c>
      <c r="S225" s="658">
        <v>0.24</v>
      </c>
      <c r="T225" s="658">
        <v>0.14000000000000001</v>
      </c>
      <c r="U225" s="658">
        <v>0.11</v>
      </c>
      <c r="V225" s="658">
        <v>6.6699999999999995E-2</v>
      </c>
      <c r="W225" s="658">
        <v>5.33E-2</v>
      </c>
      <c r="X225" s="658">
        <v>0.04</v>
      </c>
      <c r="Y225" s="655">
        <f t="shared" si="66"/>
        <v>4.7825000000000006</v>
      </c>
      <c r="Z225" s="1026">
        <f t="shared" si="67"/>
        <v>23.529411764705888</v>
      </c>
      <c r="AA225" s="671">
        <f t="shared" si="68"/>
        <v>24.999999999999979</v>
      </c>
      <c r="AB225" s="671">
        <f t="shared" si="69"/>
        <v>27.10280373831775</v>
      </c>
      <c r="AC225" s="671">
        <f t="shared" si="70"/>
        <v>33.749999999999993</v>
      </c>
      <c r="AD225" s="671" t="str">
        <f t="shared" si="71"/>
        <v>n/a</v>
      </c>
      <c r="AE225" s="671">
        <f t="shared" si="72"/>
        <v>-100</v>
      </c>
      <c r="AF225" s="671">
        <f t="shared" si="73"/>
        <v>0</v>
      </c>
      <c r="AG225" s="671">
        <f t="shared" si="74"/>
        <v>0</v>
      </c>
      <c r="AH225" s="671">
        <f t="shared" si="75"/>
        <v>0</v>
      </c>
      <c r="AI225" s="671">
        <f t="shared" si="76"/>
        <v>-55.555555555555557</v>
      </c>
      <c r="AJ225" s="671">
        <f t="shared" si="77"/>
        <v>-43.749999999999986</v>
      </c>
      <c r="AK225" s="671">
        <f t="shared" si="78"/>
        <v>19.999999999999996</v>
      </c>
      <c r="AL225" s="671">
        <f t="shared" si="79"/>
        <v>48.148148148148138</v>
      </c>
      <c r="AM225" s="671">
        <f t="shared" si="80"/>
        <v>40.625000000000021</v>
      </c>
      <c r="AN225" s="671">
        <f t="shared" si="81"/>
        <v>71.428571428571402</v>
      </c>
      <c r="AO225" s="671">
        <f t="shared" si="82"/>
        <v>27.272727272727295</v>
      </c>
      <c r="AP225" s="671">
        <f t="shared" si="83"/>
        <v>64.917541229385307</v>
      </c>
      <c r="AQ225" s="671">
        <f t="shared" si="84"/>
        <v>25.140712945590991</v>
      </c>
      <c r="AR225" s="671">
        <f t="shared" si="85"/>
        <v>33.25</v>
      </c>
      <c r="AS225" s="672">
        <f t="shared" si="86"/>
        <v>13.381075609549512</v>
      </c>
      <c r="AT225" s="673">
        <f t="shared" si="87"/>
        <v>42.700161862292241</v>
      </c>
    </row>
    <row r="226" spans="1:46" ht="11.25" customHeight="1" x14ac:dyDescent="0.2">
      <c r="A226" s="1155" t="s">
        <v>3828</v>
      </c>
      <c r="B226" s="507" t="s">
        <v>3829</v>
      </c>
      <c r="C226" s="497">
        <v>8</v>
      </c>
      <c r="D226" s="915">
        <v>7</v>
      </c>
      <c r="E226" s="508">
        <v>6</v>
      </c>
      <c r="F226" s="508">
        <v>5</v>
      </c>
      <c r="G226" s="508">
        <v>4</v>
      </c>
      <c r="H226" s="508">
        <v>3</v>
      </c>
      <c r="I226" s="508"/>
      <c r="J226" s="508">
        <v>8</v>
      </c>
      <c r="K226" s="507">
        <v>5</v>
      </c>
      <c r="L226" s="508"/>
      <c r="M226" s="507">
        <v>13</v>
      </c>
      <c r="N226" s="1051">
        <v>10</v>
      </c>
      <c r="O226" s="1051">
        <v>10</v>
      </c>
      <c r="P226" s="517">
        <v>0</v>
      </c>
      <c r="Q226" s="517">
        <v>0</v>
      </c>
      <c r="R226" s="517">
        <v>0</v>
      </c>
      <c r="S226" s="517">
        <v>0</v>
      </c>
      <c r="T226" s="517">
        <v>0</v>
      </c>
      <c r="U226" s="517">
        <v>0</v>
      </c>
      <c r="V226" s="517">
        <v>0</v>
      </c>
      <c r="W226" s="517">
        <v>0</v>
      </c>
      <c r="X226" s="517">
        <v>0</v>
      </c>
      <c r="Y226" s="655">
        <f t="shared" si="66"/>
        <v>79</v>
      </c>
      <c r="Z226" s="1026">
        <f t="shared" si="67"/>
        <v>14.285714285714279</v>
      </c>
      <c r="AA226" s="671">
        <f t="shared" si="68"/>
        <v>16.666666666666675</v>
      </c>
      <c r="AB226" s="671">
        <f t="shared" si="69"/>
        <v>19.999999999999996</v>
      </c>
      <c r="AC226" s="671">
        <f t="shared" si="70"/>
        <v>25</v>
      </c>
      <c r="AD226" s="671">
        <f t="shared" si="71"/>
        <v>33.333333333333329</v>
      </c>
      <c r="AE226" s="671">
        <f t="shared" si="72"/>
        <v>-62.5</v>
      </c>
      <c r="AF226" s="671">
        <f t="shared" si="73"/>
        <v>60.000000000000007</v>
      </c>
      <c r="AG226" s="671">
        <f t="shared" si="74"/>
        <v>-61.53846153846154</v>
      </c>
      <c r="AH226" s="671">
        <f t="shared" si="75"/>
        <v>30.000000000000004</v>
      </c>
      <c r="AI226" s="671">
        <f t="shared" si="76"/>
        <v>0</v>
      </c>
      <c r="AJ226" s="671" t="str">
        <f t="shared" si="77"/>
        <v>n/a</v>
      </c>
      <c r="AK226" s="671" t="str">
        <f t="shared" si="78"/>
        <v>n/a</v>
      </c>
      <c r="AL226" s="671" t="str">
        <f t="shared" si="79"/>
        <v>n/a</v>
      </c>
      <c r="AM226" s="671" t="str">
        <f t="shared" si="80"/>
        <v>n/a</v>
      </c>
      <c r="AN226" s="671" t="str">
        <f t="shared" si="81"/>
        <v>n/a</v>
      </c>
      <c r="AO226" s="671" t="str">
        <f t="shared" si="82"/>
        <v>n/a</v>
      </c>
      <c r="AP226" s="671" t="str">
        <f t="shared" si="83"/>
        <v>n/a</v>
      </c>
      <c r="AQ226" s="671" t="str">
        <f t="shared" si="84"/>
        <v>n/a</v>
      </c>
      <c r="AR226" s="671" t="str">
        <f t="shared" si="85"/>
        <v>n/a</v>
      </c>
      <c r="AS226" s="672">
        <f t="shared" si="86"/>
        <v>7.5247252747252746</v>
      </c>
      <c r="AT226" s="673">
        <f t="shared" si="87"/>
        <v>39.784122831800026</v>
      </c>
    </row>
    <row r="227" spans="1:46" ht="11.25" customHeight="1" x14ac:dyDescent="0.2">
      <c r="A227" s="501" t="s">
        <v>2171</v>
      </c>
      <c r="B227" s="652" t="s">
        <v>2172</v>
      </c>
      <c r="C227" s="497">
        <v>0.62</v>
      </c>
      <c r="D227" s="497">
        <v>0.54500000000000004</v>
      </c>
      <c r="E227" s="498">
        <v>0.4889120545868082</v>
      </c>
      <c r="F227" s="498">
        <v>0.3645337376800607</v>
      </c>
      <c r="G227" s="498">
        <v>0.18681576952236542</v>
      </c>
      <c r="H227" s="542">
        <v>5.7467778620166804E-2</v>
      </c>
      <c r="I227" s="499"/>
      <c r="J227" s="498">
        <v>5.7467778620166804E-2</v>
      </c>
      <c r="K227" s="496">
        <v>4.8847611827141778E-2</v>
      </c>
      <c r="L227" s="499"/>
      <c r="M227" s="657">
        <v>4.5974222896133433E-2</v>
      </c>
      <c r="N227" s="543">
        <v>3.4480667172100077E-2</v>
      </c>
      <c r="O227" s="658">
        <v>3.4480667172100077E-2</v>
      </c>
      <c r="P227" s="658">
        <v>2.8733889310083402E-2</v>
      </c>
      <c r="Q227" s="658">
        <v>2.2987111448066717E-2</v>
      </c>
      <c r="R227" s="658">
        <v>1.8688400303260043E-2</v>
      </c>
      <c r="S227" s="658">
        <v>1.5815011372251706E-2</v>
      </c>
      <c r="T227" s="658">
        <v>1.4374526156178924E-2</v>
      </c>
      <c r="U227" s="658">
        <v>1.221379833206975E-2</v>
      </c>
      <c r="V227" s="658">
        <v>1.1493555724033358E-2</v>
      </c>
      <c r="W227" s="658">
        <v>9.3328278999241857E-3</v>
      </c>
      <c r="X227" s="658">
        <v>8.6125852918877942E-3</v>
      </c>
      <c r="Y227" s="655">
        <f t="shared" si="66"/>
        <v>2.6262319939347987</v>
      </c>
      <c r="Z227" s="1026">
        <f t="shared" si="67"/>
        <v>13.761467889908241</v>
      </c>
      <c r="AA227" s="671">
        <f t="shared" si="68"/>
        <v>11.471990695871304</v>
      </c>
      <c r="AB227" s="671">
        <f t="shared" si="69"/>
        <v>34.119836945218566</v>
      </c>
      <c r="AC227" s="671">
        <f t="shared" si="70"/>
        <v>95.13006777322353</v>
      </c>
      <c r="AD227" s="671">
        <f t="shared" si="71"/>
        <v>225.07915567282316</v>
      </c>
      <c r="AE227" s="671">
        <f t="shared" si="72"/>
        <v>0</v>
      </c>
      <c r="AF227" s="671">
        <f t="shared" si="73"/>
        <v>17.647058823529417</v>
      </c>
      <c r="AG227" s="671">
        <f t="shared" si="74"/>
        <v>6.25</v>
      </c>
      <c r="AH227" s="671">
        <f t="shared" si="75"/>
        <v>33.333333333333329</v>
      </c>
      <c r="AI227" s="671">
        <f t="shared" si="76"/>
        <v>0</v>
      </c>
      <c r="AJ227" s="671">
        <f t="shared" si="77"/>
        <v>19.999999999999972</v>
      </c>
      <c r="AK227" s="671">
        <f t="shared" si="78"/>
        <v>25.000000000000021</v>
      </c>
      <c r="AL227" s="671">
        <f t="shared" si="79"/>
        <v>23.002028397565933</v>
      </c>
      <c r="AM227" s="671">
        <f t="shared" si="80"/>
        <v>18.168744007670167</v>
      </c>
      <c r="AN227" s="671">
        <f t="shared" si="81"/>
        <v>10.021097046413496</v>
      </c>
      <c r="AO227" s="671">
        <f t="shared" si="82"/>
        <v>17.690875232774683</v>
      </c>
      <c r="AP227" s="671">
        <f t="shared" si="83"/>
        <v>6.2664907651715174</v>
      </c>
      <c r="AQ227" s="671">
        <f t="shared" si="84"/>
        <v>23.151909017059282</v>
      </c>
      <c r="AR227" s="671">
        <f t="shared" si="85"/>
        <v>8.3626760563380245</v>
      </c>
      <c r="AS227" s="672">
        <f t="shared" si="86"/>
        <v>30.971406929310564</v>
      </c>
      <c r="AT227" s="673">
        <f t="shared" si="87"/>
        <v>51.302243575102203</v>
      </c>
    </row>
    <row r="228" spans="1:46" ht="11.25" customHeight="1" x14ac:dyDescent="0.2">
      <c r="A228" s="500" t="s">
        <v>1782</v>
      </c>
      <c r="B228" s="652" t="s">
        <v>1783</v>
      </c>
      <c r="C228" s="497">
        <v>1.68</v>
      </c>
      <c r="D228" s="497">
        <v>1.56</v>
      </c>
      <c r="E228" s="498">
        <v>1.49</v>
      </c>
      <c r="F228" s="498">
        <v>1.35</v>
      </c>
      <c r="G228" s="498">
        <v>0.86</v>
      </c>
      <c r="H228" s="498">
        <v>0.75</v>
      </c>
      <c r="I228" s="499"/>
      <c r="J228" s="498">
        <v>0.6</v>
      </c>
      <c r="K228" s="496">
        <v>0.4</v>
      </c>
      <c r="L228" s="499"/>
      <c r="M228" s="503">
        <v>0.35</v>
      </c>
      <c r="N228" s="654">
        <v>0.35</v>
      </c>
      <c r="O228" s="658">
        <v>0.35</v>
      </c>
      <c r="P228" s="658">
        <v>0.30571999999999999</v>
      </c>
      <c r="Q228" s="658">
        <v>0.26627000000000001</v>
      </c>
      <c r="R228" s="658">
        <v>0.23669000000000001</v>
      </c>
      <c r="S228" s="654">
        <v>0.20710000000000001</v>
      </c>
      <c r="T228" s="654">
        <v>0.20710000000000001</v>
      </c>
      <c r="U228" s="654">
        <v>0.20710000000000001</v>
      </c>
      <c r="V228" s="654">
        <v>0.20710000000000001</v>
      </c>
      <c r="W228" s="658">
        <v>0.20710000000000001</v>
      </c>
      <c r="X228" s="654">
        <v>5.2269999999999997E-2</v>
      </c>
      <c r="Y228" s="655">
        <f t="shared" si="66"/>
        <v>11.636450000000002</v>
      </c>
      <c r="Z228" s="1026">
        <f t="shared" si="67"/>
        <v>7.6923076923076872</v>
      </c>
      <c r="AA228" s="671">
        <f t="shared" si="68"/>
        <v>4.6979865771812124</v>
      </c>
      <c r="AB228" s="671">
        <f t="shared" si="69"/>
        <v>10.370370370370363</v>
      </c>
      <c r="AC228" s="671">
        <f t="shared" si="70"/>
        <v>56.976744186046524</v>
      </c>
      <c r="AD228" s="671">
        <f t="shared" si="71"/>
        <v>14.666666666666671</v>
      </c>
      <c r="AE228" s="671">
        <f t="shared" si="72"/>
        <v>25</v>
      </c>
      <c r="AF228" s="671">
        <f t="shared" si="73"/>
        <v>49.999999999999979</v>
      </c>
      <c r="AG228" s="671">
        <f t="shared" si="74"/>
        <v>14.285714285714302</v>
      </c>
      <c r="AH228" s="671">
        <f t="shared" si="75"/>
        <v>0</v>
      </c>
      <c r="AI228" s="671">
        <f t="shared" si="76"/>
        <v>0</v>
      </c>
      <c r="AJ228" s="671">
        <f t="shared" si="77"/>
        <v>14.48384142352479</v>
      </c>
      <c r="AK228" s="671">
        <f t="shared" si="78"/>
        <v>14.815788485371995</v>
      </c>
      <c r="AL228" s="671">
        <f t="shared" si="79"/>
        <v>12.497359415268905</v>
      </c>
      <c r="AM228" s="671">
        <f t="shared" si="80"/>
        <v>14.287783679381949</v>
      </c>
      <c r="AN228" s="671">
        <f t="shared" si="81"/>
        <v>0</v>
      </c>
      <c r="AO228" s="671">
        <f t="shared" si="82"/>
        <v>0</v>
      </c>
      <c r="AP228" s="671">
        <f t="shared" si="83"/>
        <v>0</v>
      </c>
      <c r="AQ228" s="671">
        <f t="shared" si="84"/>
        <v>0</v>
      </c>
      <c r="AR228" s="671">
        <f t="shared" si="85"/>
        <v>296.21197627702315</v>
      </c>
      <c r="AS228" s="672">
        <f t="shared" si="86"/>
        <v>28.209817845203027</v>
      </c>
      <c r="AT228" s="673">
        <f t="shared" si="87"/>
        <v>66.829133550584885</v>
      </c>
    </row>
    <row r="229" spans="1:46" ht="11.25" customHeight="1" x14ac:dyDescent="0.2">
      <c r="A229" s="501" t="s">
        <v>1115</v>
      </c>
      <c r="B229" s="652" t="s">
        <v>1116</v>
      </c>
      <c r="C229" s="497">
        <v>3.0350000000000001</v>
      </c>
      <c r="D229" s="497">
        <v>2.79</v>
      </c>
      <c r="E229" s="498">
        <v>2.4849999999999999</v>
      </c>
      <c r="F229" s="498">
        <v>2.16</v>
      </c>
      <c r="G229" s="498">
        <v>1.8049999999999999</v>
      </c>
      <c r="H229" s="498">
        <v>1.409</v>
      </c>
      <c r="I229" s="499"/>
      <c r="J229" s="502">
        <v>0</v>
      </c>
      <c r="K229" s="656">
        <v>0</v>
      </c>
      <c r="L229" s="499"/>
      <c r="M229" s="503">
        <v>0</v>
      </c>
      <c r="N229" s="654">
        <v>0</v>
      </c>
      <c r="O229" s="654">
        <v>0</v>
      </c>
      <c r="P229" s="654">
        <v>0</v>
      </c>
      <c r="Q229" s="654">
        <v>0</v>
      </c>
      <c r="R229" s="654">
        <v>0</v>
      </c>
      <c r="S229" s="654">
        <v>0</v>
      </c>
      <c r="T229" s="654">
        <v>0</v>
      </c>
      <c r="U229" s="654">
        <v>0</v>
      </c>
      <c r="V229" s="654">
        <v>0</v>
      </c>
      <c r="W229" s="654">
        <v>0</v>
      </c>
      <c r="X229" s="654">
        <v>0</v>
      </c>
      <c r="Y229" s="655">
        <f t="shared" si="66"/>
        <v>13.684000000000001</v>
      </c>
      <c r="Z229" s="1026">
        <f t="shared" si="67"/>
        <v>8.7813620071684575</v>
      </c>
      <c r="AA229" s="671">
        <f t="shared" si="68"/>
        <v>12.273641851106643</v>
      </c>
      <c r="AB229" s="671">
        <f t="shared" si="69"/>
        <v>15.04629629629628</v>
      </c>
      <c r="AC229" s="671">
        <f t="shared" si="70"/>
        <v>19.667590027700843</v>
      </c>
      <c r="AD229" s="671">
        <f t="shared" si="71"/>
        <v>28.105039034776436</v>
      </c>
      <c r="AE229" s="671" t="str">
        <f t="shared" si="72"/>
        <v>n/a</v>
      </c>
      <c r="AF229" s="671" t="str">
        <f t="shared" si="73"/>
        <v>n/a</v>
      </c>
      <c r="AG229" s="671" t="str">
        <f t="shared" si="74"/>
        <v>n/a</v>
      </c>
      <c r="AH229" s="671" t="str">
        <f t="shared" si="75"/>
        <v>n/a</v>
      </c>
      <c r="AI229" s="671" t="str">
        <f t="shared" si="76"/>
        <v>n/a</v>
      </c>
      <c r="AJ229" s="671" t="str">
        <f t="shared" si="77"/>
        <v>n/a</v>
      </c>
      <c r="AK229" s="671" t="str">
        <f t="shared" si="78"/>
        <v>n/a</v>
      </c>
      <c r="AL229" s="671" t="str">
        <f t="shared" si="79"/>
        <v>n/a</v>
      </c>
      <c r="AM229" s="671" t="str">
        <f t="shared" si="80"/>
        <v>n/a</v>
      </c>
      <c r="AN229" s="671" t="str">
        <f t="shared" si="81"/>
        <v>n/a</v>
      </c>
      <c r="AO229" s="671" t="str">
        <f t="shared" si="82"/>
        <v>n/a</v>
      </c>
      <c r="AP229" s="671" t="str">
        <f t="shared" si="83"/>
        <v>n/a</v>
      </c>
      <c r="AQ229" s="671" t="str">
        <f t="shared" si="84"/>
        <v>n/a</v>
      </c>
      <c r="AR229" s="671" t="str">
        <f t="shared" si="85"/>
        <v>n/a</v>
      </c>
      <c r="AS229" s="672">
        <f t="shared" si="86"/>
        <v>16.774785843409731</v>
      </c>
      <c r="AT229" s="673">
        <f t="shared" si="87"/>
        <v>7.4814061413755049</v>
      </c>
    </row>
    <row r="230" spans="1:46" ht="11.25" customHeight="1" x14ac:dyDescent="0.2">
      <c r="A230" s="88" t="s">
        <v>4091</v>
      </c>
      <c r="B230" s="916" t="s">
        <v>4092</v>
      </c>
      <c r="C230" s="497">
        <v>0.9</v>
      </c>
      <c r="D230" s="497">
        <v>0.68</v>
      </c>
      <c r="E230" s="522">
        <v>0.60499999999999998</v>
      </c>
      <c r="F230" s="522">
        <v>0.55000000000000004</v>
      </c>
      <c r="G230" s="522">
        <v>0.5</v>
      </c>
      <c r="H230" s="522">
        <v>0.5</v>
      </c>
      <c r="I230" s="1168"/>
      <c r="J230" s="522">
        <v>0.5</v>
      </c>
      <c r="K230" s="490">
        <v>0</v>
      </c>
      <c r="L230" s="488"/>
      <c r="M230" s="505">
        <v>0</v>
      </c>
      <c r="N230" s="492">
        <v>0</v>
      </c>
      <c r="O230" s="492">
        <v>0</v>
      </c>
      <c r="P230" s="492">
        <v>0</v>
      </c>
      <c r="Q230" s="492">
        <v>0</v>
      </c>
      <c r="R230" s="492">
        <v>0</v>
      </c>
      <c r="S230" s="492">
        <v>0</v>
      </c>
      <c r="T230" s="492">
        <v>0</v>
      </c>
      <c r="U230" s="492">
        <v>0</v>
      </c>
      <c r="V230" s="492">
        <v>0</v>
      </c>
      <c r="W230" s="492">
        <v>0</v>
      </c>
      <c r="X230" s="492">
        <v>0</v>
      </c>
      <c r="Y230" s="655">
        <f t="shared" si="66"/>
        <v>4.2350000000000003</v>
      </c>
      <c r="Z230" s="1026">
        <f t="shared" si="67"/>
        <v>32.352941176470587</v>
      </c>
      <c r="AA230" s="671">
        <f t="shared" si="68"/>
        <v>12.396694214876035</v>
      </c>
      <c r="AB230" s="671">
        <f t="shared" si="69"/>
        <v>9.9999999999999858</v>
      </c>
      <c r="AC230" s="671">
        <f t="shared" si="70"/>
        <v>10.000000000000009</v>
      </c>
      <c r="AD230" s="671">
        <f t="shared" si="71"/>
        <v>0</v>
      </c>
      <c r="AE230" s="671">
        <f t="shared" si="72"/>
        <v>0</v>
      </c>
      <c r="AF230" s="671" t="str">
        <f t="shared" si="73"/>
        <v>n/a</v>
      </c>
      <c r="AG230" s="671" t="str">
        <f t="shared" si="74"/>
        <v>n/a</v>
      </c>
      <c r="AH230" s="671" t="str">
        <f t="shared" si="75"/>
        <v>n/a</v>
      </c>
      <c r="AI230" s="671" t="str">
        <f t="shared" si="76"/>
        <v>n/a</v>
      </c>
      <c r="AJ230" s="671" t="str">
        <f t="shared" si="77"/>
        <v>n/a</v>
      </c>
      <c r="AK230" s="671" t="str">
        <f t="shared" si="78"/>
        <v>n/a</v>
      </c>
      <c r="AL230" s="671" t="str">
        <f t="shared" si="79"/>
        <v>n/a</v>
      </c>
      <c r="AM230" s="671" t="str">
        <f t="shared" si="80"/>
        <v>n/a</v>
      </c>
      <c r="AN230" s="671" t="str">
        <f t="shared" si="81"/>
        <v>n/a</v>
      </c>
      <c r="AO230" s="671" t="str">
        <f t="shared" si="82"/>
        <v>n/a</v>
      </c>
      <c r="AP230" s="671" t="str">
        <f t="shared" si="83"/>
        <v>n/a</v>
      </c>
      <c r="AQ230" s="671" t="str">
        <f t="shared" si="84"/>
        <v>n/a</v>
      </c>
      <c r="AR230" s="671" t="str">
        <f t="shared" si="85"/>
        <v>n/a</v>
      </c>
      <c r="AS230" s="672">
        <f t="shared" si="86"/>
        <v>10.791605898557769</v>
      </c>
      <c r="AT230" s="673">
        <f t="shared" si="87"/>
        <v>11.845997492879913</v>
      </c>
    </row>
    <row r="231" spans="1:46" ht="11.25" customHeight="1" x14ac:dyDescent="0.2">
      <c r="A231" s="546" t="s">
        <v>4339</v>
      </c>
      <c r="B231" s="35" t="s">
        <v>3830</v>
      </c>
      <c r="C231" s="497">
        <v>0.67</v>
      </c>
      <c r="D231" s="1040">
        <v>0.57999999999999996</v>
      </c>
      <c r="E231" s="41">
        <v>0.5</v>
      </c>
      <c r="F231" s="41">
        <v>0.42</v>
      </c>
      <c r="G231" s="41">
        <v>0.1</v>
      </c>
      <c r="H231" s="502">
        <v>0</v>
      </c>
      <c r="I231" s="915"/>
      <c r="J231" s="502">
        <v>0</v>
      </c>
      <c r="K231" s="656">
        <v>0</v>
      </c>
      <c r="L231" s="652"/>
      <c r="M231" s="656">
        <v>0</v>
      </c>
      <c r="N231" s="535">
        <v>0</v>
      </c>
      <c r="O231" s="535">
        <v>0</v>
      </c>
      <c r="P231" s="535">
        <v>0</v>
      </c>
      <c r="Q231" s="535">
        <v>0</v>
      </c>
      <c r="R231" s="535">
        <v>0</v>
      </c>
      <c r="S231" s="535">
        <v>0</v>
      </c>
      <c r="T231" s="535">
        <v>0</v>
      </c>
      <c r="U231" s="535">
        <v>0</v>
      </c>
      <c r="V231" s="535">
        <v>0</v>
      </c>
      <c r="W231" s="535">
        <v>0</v>
      </c>
      <c r="X231" s="535">
        <v>0</v>
      </c>
      <c r="Y231" s="655">
        <f t="shared" si="66"/>
        <v>2.27</v>
      </c>
      <c r="Z231" s="1026">
        <f t="shared" si="67"/>
        <v>15.517241379310365</v>
      </c>
      <c r="AA231" s="671">
        <f t="shared" si="68"/>
        <v>15.999999999999993</v>
      </c>
      <c r="AB231" s="671">
        <f t="shared" si="69"/>
        <v>19.047619047619047</v>
      </c>
      <c r="AC231" s="671">
        <f t="shared" si="70"/>
        <v>319.99999999999994</v>
      </c>
      <c r="AD231" s="671" t="str">
        <f t="shared" si="71"/>
        <v>n/a</v>
      </c>
      <c r="AE231" s="671" t="str">
        <f t="shared" si="72"/>
        <v>n/a</v>
      </c>
      <c r="AF231" s="671" t="str">
        <f t="shared" si="73"/>
        <v>n/a</v>
      </c>
      <c r="AG231" s="671" t="str">
        <f t="shared" si="74"/>
        <v>n/a</v>
      </c>
      <c r="AH231" s="671" t="str">
        <f t="shared" si="75"/>
        <v>n/a</v>
      </c>
      <c r="AI231" s="671" t="str">
        <f t="shared" si="76"/>
        <v>n/a</v>
      </c>
      <c r="AJ231" s="671" t="str">
        <f t="shared" si="77"/>
        <v>n/a</v>
      </c>
      <c r="AK231" s="671" t="str">
        <f t="shared" si="78"/>
        <v>n/a</v>
      </c>
      <c r="AL231" s="671" t="str">
        <f t="shared" si="79"/>
        <v>n/a</v>
      </c>
      <c r="AM231" s="671" t="str">
        <f t="shared" si="80"/>
        <v>n/a</v>
      </c>
      <c r="AN231" s="671" t="str">
        <f t="shared" si="81"/>
        <v>n/a</v>
      </c>
      <c r="AO231" s="671" t="str">
        <f t="shared" si="82"/>
        <v>n/a</v>
      </c>
      <c r="AP231" s="671" t="str">
        <f t="shared" si="83"/>
        <v>n/a</v>
      </c>
      <c r="AQ231" s="671" t="str">
        <f t="shared" si="84"/>
        <v>n/a</v>
      </c>
      <c r="AR231" s="671" t="str">
        <f t="shared" si="85"/>
        <v>n/a</v>
      </c>
      <c r="AS231" s="672">
        <f t="shared" si="86"/>
        <v>92.641215106732332</v>
      </c>
      <c r="AT231" s="673">
        <f t="shared" si="87"/>
        <v>151.58058101836966</v>
      </c>
    </row>
    <row r="232" spans="1:46" ht="11.25" customHeight="1" x14ac:dyDescent="0.2">
      <c r="A232" s="501" t="s">
        <v>540</v>
      </c>
      <c r="B232" s="652" t="s">
        <v>541</v>
      </c>
      <c r="C232" s="497">
        <v>3.96</v>
      </c>
      <c r="D232" s="655">
        <v>3.72</v>
      </c>
      <c r="E232" s="498">
        <v>3.52</v>
      </c>
      <c r="F232" s="498">
        <v>3.4</v>
      </c>
      <c r="G232" s="498">
        <v>3.32</v>
      </c>
      <c r="H232" s="498">
        <v>3.12</v>
      </c>
      <c r="I232" s="499"/>
      <c r="J232" s="498">
        <v>2.92</v>
      </c>
      <c r="K232" s="496">
        <v>2.72</v>
      </c>
      <c r="L232" s="601"/>
      <c r="M232" s="657">
        <v>1.94</v>
      </c>
      <c r="N232" s="658">
        <v>1.35</v>
      </c>
      <c r="O232" s="658">
        <v>1.24</v>
      </c>
      <c r="P232" s="658">
        <v>1.145</v>
      </c>
      <c r="Q232" s="658">
        <v>1.06</v>
      </c>
      <c r="R232" s="658">
        <v>0.88756799999999991</v>
      </c>
      <c r="S232" s="654">
        <v>0</v>
      </c>
      <c r="T232" s="654">
        <v>0</v>
      </c>
      <c r="U232" s="654">
        <v>0</v>
      </c>
      <c r="V232" s="654">
        <v>0</v>
      </c>
      <c r="W232" s="654">
        <v>0</v>
      </c>
      <c r="X232" s="654">
        <v>0</v>
      </c>
      <c r="Y232" s="655">
        <f t="shared" si="66"/>
        <v>34.302568000000008</v>
      </c>
      <c r="Z232" s="1026">
        <f t="shared" si="67"/>
        <v>6.4516129032258007</v>
      </c>
      <c r="AA232" s="671">
        <f t="shared" si="68"/>
        <v>5.6818181818181879</v>
      </c>
      <c r="AB232" s="671">
        <f t="shared" si="69"/>
        <v>3.529411764705892</v>
      </c>
      <c r="AC232" s="671">
        <f t="shared" si="70"/>
        <v>2.4096385542168752</v>
      </c>
      <c r="AD232" s="671">
        <f t="shared" si="71"/>
        <v>6.4102564102564097</v>
      </c>
      <c r="AE232" s="671">
        <f t="shared" si="72"/>
        <v>6.8493150684931559</v>
      </c>
      <c r="AF232" s="671">
        <f t="shared" si="73"/>
        <v>7.3529411764705843</v>
      </c>
      <c r="AG232" s="671">
        <f t="shared" si="74"/>
        <v>40.206185567010323</v>
      </c>
      <c r="AH232" s="671">
        <f t="shared" si="75"/>
        <v>43.703703703703688</v>
      </c>
      <c r="AI232" s="671">
        <f t="shared" si="76"/>
        <v>8.8709677419354982</v>
      </c>
      <c r="AJ232" s="671">
        <f t="shared" si="77"/>
        <v>8.2969432314410554</v>
      </c>
      <c r="AK232" s="671">
        <f t="shared" si="78"/>
        <v>8.0188679245283048</v>
      </c>
      <c r="AL232" s="671">
        <f t="shared" si="79"/>
        <v>19.427469219259841</v>
      </c>
      <c r="AM232" s="671" t="str">
        <f t="shared" si="80"/>
        <v>n/a</v>
      </c>
      <c r="AN232" s="671" t="str">
        <f t="shared" si="81"/>
        <v>n/a</v>
      </c>
      <c r="AO232" s="671" t="str">
        <f t="shared" si="82"/>
        <v>n/a</v>
      </c>
      <c r="AP232" s="671" t="str">
        <f t="shared" si="83"/>
        <v>n/a</v>
      </c>
      <c r="AQ232" s="671" t="str">
        <f t="shared" si="84"/>
        <v>n/a</v>
      </c>
      <c r="AR232" s="671" t="str">
        <f t="shared" si="85"/>
        <v>n/a</v>
      </c>
      <c r="AS232" s="672">
        <f t="shared" si="86"/>
        <v>12.862240880543508</v>
      </c>
      <c r="AT232" s="673">
        <f t="shared" si="87"/>
        <v>13.538121510080291</v>
      </c>
    </row>
    <row r="233" spans="1:46" ht="11.25" customHeight="1" x14ac:dyDescent="0.2">
      <c r="A233" s="501" t="s">
        <v>1135</v>
      </c>
      <c r="B233" s="652" t="s">
        <v>1136</v>
      </c>
      <c r="C233" s="497">
        <v>1.39</v>
      </c>
      <c r="D233" s="655">
        <v>1.29</v>
      </c>
      <c r="E233" s="498">
        <v>1.2</v>
      </c>
      <c r="F233" s="498">
        <v>1.06</v>
      </c>
      <c r="G233" s="498">
        <v>0.92</v>
      </c>
      <c r="H233" s="498">
        <v>0.76</v>
      </c>
      <c r="I233" s="499"/>
      <c r="J233" s="498">
        <v>0.6</v>
      </c>
      <c r="K233" s="656">
        <v>0</v>
      </c>
      <c r="L233" s="499"/>
      <c r="M233" s="503">
        <v>0</v>
      </c>
      <c r="N233" s="654">
        <v>0</v>
      </c>
      <c r="O233" s="654">
        <v>0</v>
      </c>
      <c r="P233" s="654">
        <v>0</v>
      </c>
      <c r="Q233" s="654">
        <v>0</v>
      </c>
      <c r="R233" s="654">
        <v>0</v>
      </c>
      <c r="S233" s="654">
        <v>0</v>
      </c>
      <c r="T233" s="654">
        <v>0</v>
      </c>
      <c r="U233" s="654">
        <v>0</v>
      </c>
      <c r="V233" s="654">
        <v>0</v>
      </c>
      <c r="W233" s="654">
        <v>0</v>
      </c>
      <c r="X233" s="654">
        <v>0</v>
      </c>
      <c r="Y233" s="655">
        <f t="shared" si="66"/>
        <v>7.2199999999999989</v>
      </c>
      <c r="Z233" s="1026">
        <f t="shared" si="67"/>
        <v>7.7519379844961156</v>
      </c>
      <c r="AA233" s="671">
        <f t="shared" si="68"/>
        <v>7.5000000000000178</v>
      </c>
      <c r="AB233" s="671">
        <f t="shared" si="69"/>
        <v>13.207547169811317</v>
      </c>
      <c r="AC233" s="671">
        <f t="shared" si="70"/>
        <v>15.217391304347828</v>
      </c>
      <c r="AD233" s="671">
        <f t="shared" si="71"/>
        <v>21.052631578947366</v>
      </c>
      <c r="AE233" s="671">
        <f t="shared" si="72"/>
        <v>26.666666666666682</v>
      </c>
      <c r="AF233" s="671" t="str">
        <f t="shared" si="73"/>
        <v>n/a</v>
      </c>
      <c r="AG233" s="671" t="str">
        <f t="shared" si="74"/>
        <v>n/a</v>
      </c>
      <c r="AH233" s="671" t="str">
        <f t="shared" si="75"/>
        <v>n/a</v>
      </c>
      <c r="AI233" s="671" t="str">
        <f t="shared" si="76"/>
        <v>n/a</v>
      </c>
      <c r="AJ233" s="671" t="str">
        <f t="shared" si="77"/>
        <v>n/a</v>
      </c>
      <c r="AK233" s="671" t="str">
        <f t="shared" si="78"/>
        <v>n/a</v>
      </c>
      <c r="AL233" s="671" t="str">
        <f t="shared" si="79"/>
        <v>n/a</v>
      </c>
      <c r="AM233" s="671" t="str">
        <f t="shared" si="80"/>
        <v>n/a</v>
      </c>
      <c r="AN233" s="671" t="str">
        <f t="shared" si="81"/>
        <v>n/a</v>
      </c>
      <c r="AO233" s="671" t="str">
        <f t="shared" si="82"/>
        <v>n/a</v>
      </c>
      <c r="AP233" s="671" t="str">
        <f t="shared" si="83"/>
        <v>n/a</v>
      </c>
      <c r="AQ233" s="671" t="str">
        <f t="shared" si="84"/>
        <v>n/a</v>
      </c>
      <c r="AR233" s="671" t="str">
        <f t="shared" si="85"/>
        <v>n/a</v>
      </c>
      <c r="AS233" s="672">
        <f t="shared" si="86"/>
        <v>15.232695784044887</v>
      </c>
      <c r="AT233" s="673">
        <f t="shared" si="87"/>
        <v>7.5427465194364816</v>
      </c>
    </row>
    <row r="234" spans="1:46" ht="11.25" customHeight="1" x14ac:dyDescent="0.2">
      <c r="A234" s="500" t="s">
        <v>211</v>
      </c>
      <c r="B234" s="652" t="s">
        <v>212</v>
      </c>
      <c r="C234" s="497">
        <v>1.9</v>
      </c>
      <c r="D234" s="486">
        <v>1.8199999999999998</v>
      </c>
      <c r="E234" s="498">
        <v>1.72</v>
      </c>
      <c r="F234" s="498">
        <v>1.64</v>
      </c>
      <c r="G234" s="498">
        <v>1.55</v>
      </c>
      <c r="H234" s="498">
        <v>1.211185</v>
      </c>
      <c r="I234" s="499"/>
      <c r="J234" s="498">
        <v>1.1109490000000002</v>
      </c>
      <c r="K234" s="496">
        <v>0.98565400000000003</v>
      </c>
      <c r="L234" s="499"/>
      <c r="M234" s="657">
        <v>0.89377100000000009</v>
      </c>
      <c r="N234" s="658">
        <v>0.85200600000000004</v>
      </c>
      <c r="O234" s="658">
        <v>0.75177000000000005</v>
      </c>
      <c r="P234" s="658">
        <v>0.643181</v>
      </c>
      <c r="Q234" s="658">
        <v>0.59306300000000001</v>
      </c>
      <c r="R234" s="658">
        <v>0.55129800000000007</v>
      </c>
      <c r="S234" s="658">
        <v>0.50953300000000001</v>
      </c>
      <c r="T234" s="658">
        <v>0.47612099999999996</v>
      </c>
      <c r="U234" s="654">
        <v>0.45106200000000007</v>
      </c>
      <c r="V234" s="658">
        <v>0.43435600000000002</v>
      </c>
      <c r="W234" s="658">
        <v>0.40094400000000002</v>
      </c>
      <c r="X234" s="658">
        <v>0.36753200000000003</v>
      </c>
      <c r="Y234" s="655">
        <f t="shared" si="66"/>
        <v>18.862425000000002</v>
      </c>
      <c r="Z234" s="1026">
        <f t="shared" si="67"/>
        <v>4.3956043956044022</v>
      </c>
      <c r="AA234" s="671">
        <f t="shared" si="68"/>
        <v>5.8139534883720811</v>
      </c>
      <c r="AB234" s="671">
        <f t="shared" si="69"/>
        <v>4.8780487804878092</v>
      </c>
      <c r="AC234" s="671">
        <f t="shared" si="70"/>
        <v>5.8064516129032073</v>
      </c>
      <c r="AD234" s="671">
        <f t="shared" si="71"/>
        <v>27.973843797603195</v>
      </c>
      <c r="AE234" s="671">
        <f t="shared" si="72"/>
        <v>9.0225563909774209</v>
      </c>
      <c r="AF234" s="671">
        <f t="shared" si="73"/>
        <v>12.711864406779672</v>
      </c>
      <c r="AG234" s="671">
        <f t="shared" si="74"/>
        <v>10.280373831775691</v>
      </c>
      <c r="AH234" s="671">
        <f t="shared" si="75"/>
        <v>4.9019607843137303</v>
      </c>
      <c r="AI234" s="671">
        <f t="shared" si="76"/>
        <v>13.33333333333333</v>
      </c>
      <c r="AJ234" s="671">
        <f t="shared" si="77"/>
        <v>16.883116883116898</v>
      </c>
      <c r="AK234" s="671">
        <f t="shared" si="78"/>
        <v>8.4507042253521014</v>
      </c>
      <c r="AL234" s="671">
        <f t="shared" si="79"/>
        <v>7.575757575757569</v>
      </c>
      <c r="AM234" s="671">
        <f t="shared" si="80"/>
        <v>8.196721311475418</v>
      </c>
      <c r="AN234" s="671">
        <f t="shared" si="81"/>
        <v>7.0175438596491446</v>
      </c>
      <c r="AO234" s="671">
        <f t="shared" si="82"/>
        <v>5.5555555555555358</v>
      </c>
      <c r="AP234" s="671">
        <f t="shared" si="83"/>
        <v>3.8461538461538547</v>
      </c>
      <c r="AQ234" s="671">
        <f t="shared" si="84"/>
        <v>8.333333333333325</v>
      </c>
      <c r="AR234" s="671">
        <f t="shared" si="85"/>
        <v>9.0909090909090828</v>
      </c>
      <c r="AS234" s="672">
        <f t="shared" si="86"/>
        <v>9.1614624475501838</v>
      </c>
      <c r="AT234" s="673">
        <f t="shared" si="87"/>
        <v>5.6616137118312988</v>
      </c>
    </row>
    <row r="235" spans="1:46" ht="11.25" customHeight="1" x14ac:dyDescent="0.2">
      <c r="A235" s="558" t="s">
        <v>905</v>
      </c>
      <c r="B235" s="507" t="s">
        <v>906</v>
      </c>
      <c r="C235" s="497">
        <v>0.97</v>
      </c>
      <c r="D235" s="497">
        <v>0.85499999999999998</v>
      </c>
      <c r="E235" s="513">
        <v>0.755</v>
      </c>
      <c r="F235" s="513">
        <v>0.66500000000000004</v>
      </c>
      <c r="G235" s="513">
        <v>0.59499999999999997</v>
      </c>
      <c r="H235" s="512">
        <v>0.52</v>
      </c>
      <c r="I235" s="514"/>
      <c r="J235" s="513">
        <v>0.13</v>
      </c>
      <c r="K235" s="515">
        <v>0</v>
      </c>
      <c r="L235" s="514"/>
      <c r="M235" s="532">
        <v>0</v>
      </c>
      <c r="N235" s="517">
        <v>0</v>
      </c>
      <c r="O235" s="517">
        <v>0</v>
      </c>
      <c r="P235" s="517">
        <v>0</v>
      </c>
      <c r="Q235" s="517">
        <v>0</v>
      </c>
      <c r="R235" s="517">
        <v>0</v>
      </c>
      <c r="S235" s="517">
        <v>0</v>
      </c>
      <c r="T235" s="517">
        <v>0</v>
      </c>
      <c r="U235" s="517">
        <v>0</v>
      </c>
      <c r="V235" s="517">
        <v>0</v>
      </c>
      <c r="W235" s="517">
        <v>0</v>
      </c>
      <c r="X235" s="517">
        <v>0</v>
      </c>
      <c r="Y235" s="655">
        <f t="shared" si="66"/>
        <v>4.4899999999999993</v>
      </c>
      <c r="Z235" s="1026">
        <f t="shared" si="67"/>
        <v>13.450292397660824</v>
      </c>
      <c r="AA235" s="671">
        <f t="shared" si="68"/>
        <v>13.245033112582782</v>
      </c>
      <c r="AB235" s="671">
        <f t="shared" si="69"/>
        <v>13.533834586466153</v>
      </c>
      <c r="AC235" s="671">
        <f t="shared" si="70"/>
        <v>11.764705882352944</v>
      </c>
      <c r="AD235" s="671">
        <f t="shared" si="71"/>
        <v>14.423076923076916</v>
      </c>
      <c r="AE235" s="671">
        <f t="shared" si="72"/>
        <v>300</v>
      </c>
      <c r="AF235" s="671" t="str">
        <f t="shared" si="73"/>
        <v>n/a</v>
      </c>
      <c r="AG235" s="671" t="str">
        <f t="shared" si="74"/>
        <v>n/a</v>
      </c>
      <c r="AH235" s="671" t="str">
        <f t="shared" si="75"/>
        <v>n/a</v>
      </c>
      <c r="AI235" s="671" t="str">
        <f t="shared" si="76"/>
        <v>n/a</v>
      </c>
      <c r="AJ235" s="671" t="str">
        <f t="shared" si="77"/>
        <v>n/a</v>
      </c>
      <c r="AK235" s="671" t="str">
        <f t="shared" si="78"/>
        <v>n/a</v>
      </c>
      <c r="AL235" s="671" t="str">
        <f t="shared" si="79"/>
        <v>n/a</v>
      </c>
      <c r="AM235" s="671" t="str">
        <f t="shared" si="80"/>
        <v>n/a</v>
      </c>
      <c r="AN235" s="671" t="str">
        <f t="shared" si="81"/>
        <v>n/a</v>
      </c>
      <c r="AO235" s="671" t="str">
        <f t="shared" si="82"/>
        <v>n/a</v>
      </c>
      <c r="AP235" s="671" t="str">
        <f t="shared" si="83"/>
        <v>n/a</v>
      </c>
      <c r="AQ235" s="671" t="str">
        <f t="shared" si="84"/>
        <v>n/a</v>
      </c>
      <c r="AR235" s="671" t="str">
        <f t="shared" si="85"/>
        <v>n/a</v>
      </c>
      <c r="AS235" s="672">
        <f t="shared" si="86"/>
        <v>61.06949048368994</v>
      </c>
      <c r="AT235" s="673">
        <f t="shared" si="87"/>
        <v>117.0547251426888</v>
      </c>
    </row>
    <row r="236" spans="1:46" ht="11.25" customHeight="1" x14ac:dyDescent="0.2">
      <c r="A236" s="495" t="s">
        <v>1125</v>
      </c>
      <c r="B236" s="652" t="s">
        <v>1126</v>
      </c>
      <c r="C236" s="497">
        <v>2.2000000000000002</v>
      </c>
      <c r="D236" s="497">
        <v>1.84</v>
      </c>
      <c r="E236" s="498">
        <v>1.52</v>
      </c>
      <c r="F236" s="498">
        <v>1.24</v>
      </c>
      <c r="G236" s="498">
        <v>1</v>
      </c>
      <c r="H236" s="498">
        <v>0.8</v>
      </c>
      <c r="I236" s="499"/>
      <c r="J236" s="502">
        <v>0</v>
      </c>
      <c r="K236" s="656">
        <v>0</v>
      </c>
      <c r="L236" s="499"/>
      <c r="M236" s="503">
        <v>0</v>
      </c>
      <c r="N236" s="654">
        <v>0</v>
      </c>
      <c r="O236" s="654">
        <v>0</v>
      </c>
      <c r="P236" s="654">
        <v>0</v>
      </c>
      <c r="Q236" s="658">
        <v>0.48</v>
      </c>
      <c r="R236" s="658">
        <v>0.4</v>
      </c>
      <c r="S236" s="658">
        <v>6.5000000000000002E-2</v>
      </c>
      <c r="T236" s="654">
        <v>0</v>
      </c>
      <c r="U236" s="654">
        <v>0</v>
      </c>
      <c r="V236" s="654">
        <v>0</v>
      </c>
      <c r="W236" s="654">
        <v>0</v>
      </c>
      <c r="X236" s="654">
        <v>0</v>
      </c>
      <c r="Y236" s="655">
        <f t="shared" si="66"/>
        <v>9.5450000000000017</v>
      </c>
      <c r="Z236" s="1026">
        <f t="shared" si="67"/>
        <v>19.565217391304344</v>
      </c>
      <c r="AA236" s="671">
        <f t="shared" si="68"/>
        <v>21.052631578947366</v>
      </c>
      <c r="AB236" s="671">
        <f t="shared" si="69"/>
        <v>22.580645161290324</v>
      </c>
      <c r="AC236" s="671">
        <f t="shared" si="70"/>
        <v>24</v>
      </c>
      <c r="AD236" s="671">
        <f t="shared" si="71"/>
        <v>25</v>
      </c>
      <c r="AE236" s="671" t="str">
        <f t="shared" si="72"/>
        <v>n/a</v>
      </c>
      <c r="AF236" s="671" t="str">
        <f t="shared" si="73"/>
        <v>n/a</v>
      </c>
      <c r="AG236" s="671" t="str">
        <f t="shared" si="74"/>
        <v>n/a</v>
      </c>
      <c r="AH236" s="671" t="str">
        <f t="shared" si="75"/>
        <v>n/a</v>
      </c>
      <c r="AI236" s="671" t="str">
        <f t="shared" si="76"/>
        <v>n/a</v>
      </c>
      <c r="AJ236" s="671" t="str">
        <f t="shared" si="77"/>
        <v>n/a</v>
      </c>
      <c r="AK236" s="671">
        <f t="shared" si="78"/>
        <v>-100</v>
      </c>
      <c r="AL236" s="671">
        <f t="shared" si="79"/>
        <v>19.999999999999996</v>
      </c>
      <c r="AM236" s="671">
        <f t="shared" si="80"/>
        <v>515.38461538461547</v>
      </c>
      <c r="AN236" s="671" t="str">
        <f t="shared" si="81"/>
        <v>n/a</v>
      </c>
      <c r="AO236" s="671" t="str">
        <f t="shared" si="82"/>
        <v>n/a</v>
      </c>
      <c r="AP236" s="671" t="str">
        <f t="shared" si="83"/>
        <v>n/a</v>
      </c>
      <c r="AQ236" s="671" t="str">
        <f t="shared" si="84"/>
        <v>n/a</v>
      </c>
      <c r="AR236" s="671" t="str">
        <f t="shared" si="85"/>
        <v>n/a</v>
      </c>
      <c r="AS236" s="672">
        <f t="shared" si="86"/>
        <v>68.447888689519687</v>
      </c>
      <c r="AT236" s="673">
        <f t="shared" si="87"/>
        <v>185.57912852573273</v>
      </c>
    </row>
    <row r="237" spans="1:46" ht="11.25" customHeight="1" x14ac:dyDescent="0.2">
      <c r="A237" s="500" t="s">
        <v>1133</v>
      </c>
      <c r="B237" s="652" t="s">
        <v>1134</v>
      </c>
      <c r="C237" s="497">
        <v>3.528</v>
      </c>
      <c r="D237" s="497">
        <v>3.3</v>
      </c>
      <c r="E237" s="498">
        <v>3.08</v>
      </c>
      <c r="F237" s="498">
        <v>2.8</v>
      </c>
      <c r="G237" s="498">
        <v>2.6549999999999998</v>
      </c>
      <c r="H237" s="498">
        <v>2.5499999999999998</v>
      </c>
      <c r="I237" s="499"/>
      <c r="J237" s="498">
        <v>2.3824999999999998</v>
      </c>
      <c r="K237" s="496">
        <v>2.2949999999999999</v>
      </c>
      <c r="L237" s="499"/>
      <c r="M237" s="657">
        <v>2.15</v>
      </c>
      <c r="N237" s="654">
        <v>2.12</v>
      </c>
      <c r="O237" s="654">
        <v>2.12</v>
      </c>
      <c r="P237" s="658">
        <v>2.12</v>
      </c>
      <c r="Q237" s="654">
        <v>2.06</v>
      </c>
      <c r="R237" s="654">
        <v>2.06</v>
      </c>
      <c r="S237" s="654">
        <v>2.06</v>
      </c>
      <c r="T237" s="654">
        <v>2.06</v>
      </c>
      <c r="U237" s="654">
        <v>2.06</v>
      </c>
      <c r="V237" s="654">
        <v>2.06</v>
      </c>
      <c r="W237" s="654">
        <v>2.06</v>
      </c>
      <c r="X237" s="654">
        <v>2.06</v>
      </c>
      <c r="Y237" s="655">
        <f t="shared" si="66"/>
        <v>47.580500000000015</v>
      </c>
      <c r="Z237" s="1026">
        <f t="shared" si="67"/>
        <v>6.9090909090909092</v>
      </c>
      <c r="AA237" s="671">
        <f t="shared" si="68"/>
        <v>7.1428571428571397</v>
      </c>
      <c r="AB237" s="671">
        <f t="shared" si="69"/>
        <v>10.000000000000009</v>
      </c>
      <c r="AC237" s="671">
        <f t="shared" si="70"/>
        <v>5.4613935969868077</v>
      </c>
      <c r="AD237" s="671">
        <f t="shared" si="71"/>
        <v>4.117647058823537</v>
      </c>
      <c r="AE237" s="671">
        <f t="shared" si="72"/>
        <v>7.0304302203567648</v>
      </c>
      <c r="AF237" s="671">
        <f t="shared" si="73"/>
        <v>3.8126361655773433</v>
      </c>
      <c r="AG237" s="671">
        <f t="shared" si="74"/>
        <v>6.7441860465116354</v>
      </c>
      <c r="AH237" s="671">
        <f t="shared" si="75"/>
        <v>1.4150943396226356</v>
      </c>
      <c r="AI237" s="671">
        <f t="shared" si="76"/>
        <v>0</v>
      </c>
      <c r="AJ237" s="671">
        <f t="shared" si="77"/>
        <v>0</v>
      </c>
      <c r="AK237" s="671">
        <f t="shared" si="78"/>
        <v>2.9126213592232997</v>
      </c>
      <c r="AL237" s="671">
        <f t="shared" si="79"/>
        <v>0</v>
      </c>
      <c r="AM237" s="671">
        <f t="shared" si="80"/>
        <v>0</v>
      </c>
      <c r="AN237" s="671">
        <f t="shared" si="81"/>
        <v>0</v>
      </c>
      <c r="AO237" s="671">
        <f t="shared" si="82"/>
        <v>0</v>
      </c>
      <c r="AP237" s="671">
        <f t="shared" si="83"/>
        <v>0</v>
      </c>
      <c r="AQ237" s="671">
        <f t="shared" si="84"/>
        <v>0</v>
      </c>
      <c r="AR237" s="671">
        <f t="shared" si="85"/>
        <v>0</v>
      </c>
      <c r="AS237" s="672">
        <f t="shared" si="86"/>
        <v>2.9234714125815833</v>
      </c>
      <c r="AT237" s="673">
        <f t="shared" si="87"/>
        <v>3.3589334450479735</v>
      </c>
    </row>
    <row r="238" spans="1:46" ht="11.25" customHeight="1" x14ac:dyDescent="0.2">
      <c r="A238" s="501" t="s">
        <v>548</v>
      </c>
      <c r="B238" s="652" t="s">
        <v>549</v>
      </c>
      <c r="C238" s="497">
        <v>3.6360000000000001</v>
      </c>
      <c r="D238" s="497">
        <v>3.49</v>
      </c>
      <c r="E238" s="498">
        <v>3.36</v>
      </c>
      <c r="F238" s="498">
        <v>3.24</v>
      </c>
      <c r="G238" s="498">
        <v>3.15</v>
      </c>
      <c r="H238" s="498">
        <v>3.09</v>
      </c>
      <c r="I238" s="499"/>
      <c r="J238" s="496">
        <v>3.03</v>
      </c>
      <c r="K238" s="496">
        <v>2.97</v>
      </c>
      <c r="L238" s="499"/>
      <c r="M238" s="657">
        <v>2.91</v>
      </c>
      <c r="N238" s="658">
        <v>2.82</v>
      </c>
      <c r="O238" s="658">
        <v>2.7</v>
      </c>
      <c r="P238" s="658">
        <v>2.58</v>
      </c>
      <c r="Q238" s="658">
        <v>2.196558</v>
      </c>
      <c r="R238" s="658">
        <v>2.0396610000000002</v>
      </c>
      <c r="S238" s="654">
        <v>1.9176299999999999</v>
      </c>
      <c r="T238" s="654">
        <v>1.9176299999999999</v>
      </c>
      <c r="U238" s="654">
        <v>1.9176299999999999</v>
      </c>
      <c r="V238" s="654">
        <v>1.9176299999999999</v>
      </c>
      <c r="W238" s="654">
        <v>1.9176299999999999</v>
      </c>
      <c r="X238" s="654">
        <v>1.9176299999999999</v>
      </c>
      <c r="Y238" s="655">
        <f t="shared" si="66"/>
        <v>52.71799900000002</v>
      </c>
      <c r="Z238" s="1026">
        <f t="shared" si="67"/>
        <v>4.183381088825211</v>
      </c>
      <c r="AA238" s="671">
        <f t="shared" si="68"/>
        <v>3.8690476190476275</v>
      </c>
      <c r="AB238" s="671">
        <f t="shared" si="69"/>
        <v>3.7037037037036979</v>
      </c>
      <c r="AC238" s="671">
        <f t="shared" si="70"/>
        <v>2.8571428571428692</v>
      </c>
      <c r="AD238" s="671">
        <f t="shared" si="71"/>
        <v>1.9417475728155331</v>
      </c>
      <c r="AE238" s="671">
        <f t="shared" si="72"/>
        <v>1.980198019801982</v>
      </c>
      <c r="AF238" s="671">
        <f t="shared" si="73"/>
        <v>2.020202020202011</v>
      </c>
      <c r="AG238" s="671">
        <f t="shared" si="74"/>
        <v>2.0618556701030855</v>
      </c>
      <c r="AH238" s="671">
        <f t="shared" si="75"/>
        <v>3.1914893617021489</v>
      </c>
      <c r="AI238" s="671">
        <f t="shared" si="76"/>
        <v>4.4444444444444287</v>
      </c>
      <c r="AJ238" s="671">
        <f t="shared" si="77"/>
        <v>4.6511627906976827</v>
      </c>
      <c r="AK238" s="671">
        <f t="shared" si="78"/>
        <v>17.456493295419474</v>
      </c>
      <c r="AL238" s="671">
        <f t="shared" si="79"/>
        <v>7.6923076923076872</v>
      </c>
      <c r="AM238" s="671">
        <f t="shared" si="80"/>
        <v>6.3636363636363713</v>
      </c>
      <c r="AN238" s="671">
        <f t="shared" si="81"/>
        <v>0</v>
      </c>
      <c r="AO238" s="671">
        <f t="shared" si="82"/>
        <v>0</v>
      </c>
      <c r="AP238" s="671">
        <f t="shared" si="83"/>
        <v>0</v>
      </c>
      <c r="AQ238" s="671">
        <f t="shared" si="84"/>
        <v>0</v>
      </c>
      <c r="AR238" s="671">
        <f t="shared" si="85"/>
        <v>0</v>
      </c>
      <c r="AS238" s="672">
        <f t="shared" si="86"/>
        <v>3.4956217105184111</v>
      </c>
      <c r="AT238" s="673">
        <f t="shared" si="87"/>
        <v>4.0426579816083388</v>
      </c>
    </row>
    <row r="239" spans="1:46" ht="11.25" customHeight="1" x14ac:dyDescent="0.2">
      <c r="A239" s="506" t="s">
        <v>471</v>
      </c>
      <c r="B239" s="507" t="s">
        <v>472</v>
      </c>
      <c r="C239" s="523">
        <v>1.52</v>
      </c>
      <c r="D239" s="518">
        <v>1.44</v>
      </c>
      <c r="E239" s="498">
        <v>1.32</v>
      </c>
      <c r="F239" s="498">
        <v>1.2</v>
      </c>
      <c r="G239" s="498">
        <v>1.04</v>
      </c>
      <c r="H239" s="498">
        <v>0.88</v>
      </c>
      <c r="I239" s="499"/>
      <c r="J239" s="498">
        <v>0.72</v>
      </c>
      <c r="K239" s="496">
        <v>0.6</v>
      </c>
      <c r="L239" s="499"/>
      <c r="M239" s="657">
        <v>0.53</v>
      </c>
      <c r="N239" s="654">
        <v>0.44</v>
      </c>
      <c r="O239" s="658">
        <v>0.44</v>
      </c>
      <c r="P239" s="658">
        <v>0.38</v>
      </c>
      <c r="Q239" s="658">
        <v>0.28999999999999998</v>
      </c>
      <c r="R239" s="658">
        <v>6.6669999999999993E-2</v>
      </c>
      <c r="S239" s="654">
        <v>0</v>
      </c>
      <c r="T239" s="654">
        <v>0</v>
      </c>
      <c r="U239" s="654">
        <v>0</v>
      </c>
      <c r="V239" s="654">
        <v>0</v>
      </c>
      <c r="W239" s="654">
        <v>0</v>
      </c>
      <c r="X239" s="654">
        <v>0</v>
      </c>
      <c r="Y239" s="655">
        <f t="shared" si="66"/>
        <v>10.866669999999999</v>
      </c>
      <c r="Z239" s="1026">
        <f t="shared" si="67"/>
        <v>5.555555555555558</v>
      </c>
      <c r="AA239" s="671">
        <f t="shared" si="68"/>
        <v>9.0909090909090828</v>
      </c>
      <c r="AB239" s="671">
        <f t="shared" si="69"/>
        <v>10.000000000000009</v>
      </c>
      <c r="AC239" s="671">
        <f t="shared" si="70"/>
        <v>15.384615384615374</v>
      </c>
      <c r="AD239" s="671">
        <f t="shared" si="71"/>
        <v>18.181818181818187</v>
      </c>
      <c r="AE239" s="671">
        <f t="shared" si="72"/>
        <v>22.222222222222232</v>
      </c>
      <c r="AF239" s="671">
        <f t="shared" si="73"/>
        <v>19.999999999999996</v>
      </c>
      <c r="AG239" s="671">
        <f t="shared" si="74"/>
        <v>13.207547169811317</v>
      </c>
      <c r="AH239" s="671">
        <f t="shared" si="75"/>
        <v>20.45454545454546</v>
      </c>
      <c r="AI239" s="671">
        <f t="shared" si="76"/>
        <v>0</v>
      </c>
      <c r="AJ239" s="671">
        <f t="shared" si="77"/>
        <v>15.789473684210531</v>
      </c>
      <c r="AK239" s="671">
        <f t="shared" si="78"/>
        <v>31.034482758620708</v>
      </c>
      <c r="AL239" s="671">
        <f t="shared" si="79"/>
        <v>334.9782510874457</v>
      </c>
      <c r="AM239" s="671" t="str">
        <f t="shared" si="80"/>
        <v>n/a</v>
      </c>
      <c r="AN239" s="671" t="str">
        <f t="shared" si="81"/>
        <v>n/a</v>
      </c>
      <c r="AO239" s="671" t="str">
        <f t="shared" si="82"/>
        <v>n/a</v>
      </c>
      <c r="AP239" s="671" t="str">
        <f t="shared" si="83"/>
        <v>n/a</v>
      </c>
      <c r="AQ239" s="671" t="str">
        <f t="shared" si="84"/>
        <v>n/a</v>
      </c>
      <c r="AR239" s="671" t="str">
        <f t="shared" si="85"/>
        <v>n/a</v>
      </c>
      <c r="AS239" s="672">
        <f t="shared" si="86"/>
        <v>39.684570814596469</v>
      </c>
      <c r="AT239" s="673">
        <f t="shared" si="87"/>
        <v>89.077240280728603</v>
      </c>
    </row>
    <row r="240" spans="1:46" ht="11.25" customHeight="1" x14ac:dyDescent="0.2">
      <c r="A240" s="500" t="s">
        <v>552</v>
      </c>
      <c r="B240" s="652" t="s">
        <v>553</v>
      </c>
      <c r="C240" s="497">
        <v>0.36499999999999999</v>
      </c>
      <c r="D240" s="655">
        <v>0.33999999999999997</v>
      </c>
      <c r="E240" s="498">
        <v>0.315</v>
      </c>
      <c r="F240" s="498">
        <v>0.30499999999999999</v>
      </c>
      <c r="G240" s="498">
        <v>0.29499999999999998</v>
      </c>
      <c r="H240" s="498">
        <v>0.28875000000000001</v>
      </c>
      <c r="I240" s="499"/>
      <c r="J240" s="502">
        <v>0.28499999999999998</v>
      </c>
      <c r="K240" s="496">
        <v>0.28249999999999997</v>
      </c>
      <c r="L240" s="499"/>
      <c r="M240" s="657">
        <v>0.27680000000000005</v>
      </c>
      <c r="N240" s="658">
        <v>0.27100000000000002</v>
      </c>
      <c r="O240" s="658">
        <v>0.26060000000000005</v>
      </c>
      <c r="P240" s="658">
        <v>0.24220000000000003</v>
      </c>
      <c r="Q240" s="658">
        <v>0.221</v>
      </c>
      <c r="R240" s="658">
        <v>0.2</v>
      </c>
      <c r="S240" s="658">
        <v>0.17899999999999999</v>
      </c>
      <c r="T240" s="658">
        <v>0.15260000000000001</v>
      </c>
      <c r="U240" s="658">
        <v>0.12100000000000001</v>
      </c>
      <c r="V240" s="658">
        <v>8.9400000000000007E-2</v>
      </c>
      <c r="W240" s="658">
        <v>3.6799999999999999E-2</v>
      </c>
      <c r="X240" s="658">
        <v>0</v>
      </c>
      <c r="Y240" s="655">
        <f t="shared" si="66"/>
        <v>4.5266500000000018</v>
      </c>
      <c r="Z240" s="1026">
        <f t="shared" si="67"/>
        <v>7.3529411764706065</v>
      </c>
      <c r="AA240" s="671">
        <f t="shared" si="68"/>
        <v>7.9365079365079305</v>
      </c>
      <c r="AB240" s="671">
        <f t="shared" si="69"/>
        <v>3.2786885245901676</v>
      </c>
      <c r="AC240" s="671">
        <f t="shared" si="70"/>
        <v>3.3898305084745894</v>
      </c>
      <c r="AD240" s="671">
        <f t="shared" si="71"/>
        <v>2.1645021645021467</v>
      </c>
      <c r="AE240" s="671">
        <f t="shared" si="72"/>
        <v>1.3157894736842257</v>
      </c>
      <c r="AF240" s="671">
        <f t="shared" si="73"/>
        <v>0.88495575221239076</v>
      </c>
      <c r="AG240" s="671">
        <f t="shared" si="74"/>
        <v>2.0592485549132622</v>
      </c>
      <c r="AH240" s="671">
        <f t="shared" si="75"/>
        <v>2.1402214022140376</v>
      </c>
      <c r="AI240" s="671">
        <f t="shared" si="76"/>
        <v>3.9907904834995955</v>
      </c>
      <c r="AJ240" s="671">
        <f t="shared" si="77"/>
        <v>7.5970272502064562</v>
      </c>
      <c r="AK240" s="671">
        <f t="shared" si="78"/>
        <v>9.5927601809954854</v>
      </c>
      <c r="AL240" s="671">
        <f t="shared" si="79"/>
        <v>10.499999999999998</v>
      </c>
      <c r="AM240" s="671">
        <f t="shared" si="80"/>
        <v>11.73184357541901</v>
      </c>
      <c r="AN240" s="671">
        <f t="shared" si="81"/>
        <v>17.300131061598933</v>
      </c>
      <c r="AO240" s="671">
        <f t="shared" si="82"/>
        <v>26.115702479338854</v>
      </c>
      <c r="AP240" s="671">
        <f t="shared" si="83"/>
        <v>35.34675615212528</v>
      </c>
      <c r="AQ240" s="671">
        <f t="shared" si="84"/>
        <v>142.93478260869566</v>
      </c>
      <c r="AR240" s="671" t="str">
        <f t="shared" si="85"/>
        <v>n/a</v>
      </c>
      <c r="AS240" s="672">
        <f t="shared" si="86"/>
        <v>16.424026626969368</v>
      </c>
      <c r="AT240" s="673">
        <f t="shared" si="87"/>
        <v>32.87629008366833</v>
      </c>
    </row>
    <row r="241" spans="1:46" ht="11.25" customHeight="1" x14ac:dyDescent="0.2">
      <c r="A241" s="501" t="s">
        <v>563</v>
      </c>
      <c r="B241" s="652" t="s">
        <v>564</v>
      </c>
      <c r="C241" s="497">
        <v>0.57999999999999996</v>
      </c>
      <c r="D241" s="655">
        <v>0.54</v>
      </c>
      <c r="E241" s="498">
        <v>0.52</v>
      </c>
      <c r="F241" s="498">
        <v>0.5</v>
      </c>
      <c r="G241" s="498">
        <v>0.48</v>
      </c>
      <c r="H241" s="498">
        <v>0.46</v>
      </c>
      <c r="I241" s="499"/>
      <c r="J241" s="498">
        <v>0.44</v>
      </c>
      <c r="K241" s="496">
        <v>0.42</v>
      </c>
      <c r="L241" s="499"/>
      <c r="M241" s="657">
        <v>0.4</v>
      </c>
      <c r="N241" s="658">
        <v>0.38</v>
      </c>
      <c r="O241" s="658">
        <v>0.36</v>
      </c>
      <c r="P241" s="658">
        <v>0.32</v>
      </c>
      <c r="Q241" s="658">
        <v>0.28000000000000003</v>
      </c>
      <c r="R241" s="658">
        <v>0.24</v>
      </c>
      <c r="S241" s="658">
        <v>0.215</v>
      </c>
      <c r="T241" s="658">
        <v>0.19</v>
      </c>
      <c r="U241" s="658">
        <v>0.16500000000000001</v>
      </c>
      <c r="V241" s="658">
        <v>0.14380000000000001</v>
      </c>
      <c r="W241" s="658">
        <v>0.125</v>
      </c>
      <c r="X241" s="658">
        <v>0.105</v>
      </c>
      <c r="Y241" s="655">
        <f t="shared" si="66"/>
        <v>6.8638000000000012</v>
      </c>
      <c r="Z241" s="1026">
        <f t="shared" si="67"/>
        <v>7.4074074074073959</v>
      </c>
      <c r="AA241" s="671">
        <f t="shared" si="68"/>
        <v>3.8461538461538547</v>
      </c>
      <c r="AB241" s="671">
        <f t="shared" si="69"/>
        <v>4.0000000000000036</v>
      </c>
      <c r="AC241" s="671">
        <f t="shared" si="70"/>
        <v>4.1666666666666741</v>
      </c>
      <c r="AD241" s="671">
        <f t="shared" si="71"/>
        <v>4.3478260869565188</v>
      </c>
      <c r="AE241" s="671">
        <f t="shared" si="72"/>
        <v>4.5454545454545414</v>
      </c>
      <c r="AF241" s="671">
        <f t="shared" si="73"/>
        <v>4.7619047619047672</v>
      </c>
      <c r="AG241" s="671">
        <f t="shared" si="74"/>
        <v>4.9999999999999822</v>
      </c>
      <c r="AH241" s="671">
        <f t="shared" si="75"/>
        <v>5.2631578947368363</v>
      </c>
      <c r="AI241" s="671">
        <f t="shared" si="76"/>
        <v>5.555555555555558</v>
      </c>
      <c r="AJ241" s="671">
        <f t="shared" si="77"/>
        <v>12.5</v>
      </c>
      <c r="AK241" s="671">
        <f t="shared" si="78"/>
        <v>14.285714285714279</v>
      </c>
      <c r="AL241" s="671">
        <f t="shared" si="79"/>
        <v>16.666666666666675</v>
      </c>
      <c r="AM241" s="671">
        <f t="shared" si="80"/>
        <v>11.627906976744185</v>
      </c>
      <c r="AN241" s="671">
        <f t="shared" si="81"/>
        <v>13.157894736842103</v>
      </c>
      <c r="AO241" s="671">
        <f t="shared" si="82"/>
        <v>15.151515151515138</v>
      </c>
      <c r="AP241" s="671">
        <f t="shared" si="83"/>
        <v>14.742698191933234</v>
      </c>
      <c r="AQ241" s="671">
        <f t="shared" si="84"/>
        <v>15.04000000000001</v>
      </c>
      <c r="AR241" s="671">
        <f t="shared" si="85"/>
        <v>19.047619047619047</v>
      </c>
      <c r="AS241" s="672">
        <f t="shared" si="86"/>
        <v>9.532323253782673</v>
      </c>
      <c r="AT241" s="673">
        <f t="shared" si="87"/>
        <v>5.2955297778743589</v>
      </c>
    </row>
    <row r="242" spans="1:46" ht="11.25" customHeight="1" x14ac:dyDescent="0.2">
      <c r="A242" s="501" t="s">
        <v>218</v>
      </c>
      <c r="B242" s="652" t="s">
        <v>219</v>
      </c>
      <c r="C242" s="497">
        <v>1.64</v>
      </c>
      <c r="D242" s="655">
        <v>1.48</v>
      </c>
      <c r="E242" s="498">
        <v>1.4</v>
      </c>
      <c r="F242" s="498">
        <v>1.32</v>
      </c>
      <c r="G242" s="498">
        <v>1.1000000000000001</v>
      </c>
      <c r="H242" s="498">
        <v>0.92</v>
      </c>
      <c r="I242" s="499" t="s">
        <v>90</v>
      </c>
      <c r="J242" s="498">
        <v>0.8</v>
      </c>
      <c r="K242" s="496">
        <v>0.7</v>
      </c>
      <c r="L242" s="499"/>
      <c r="M242" s="657">
        <v>0.62</v>
      </c>
      <c r="N242" s="658">
        <v>0.56000000000000005</v>
      </c>
      <c r="O242" s="658">
        <v>0.52</v>
      </c>
      <c r="P242" s="658">
        <v>0.46</v>
      </c>
      <c r="Q242" s="658">
        <v>0.4</v>
      </c>
      <c r="R242" s="658">
        <v>0.35</v>
      </c>
      <c r="S242" s="658">
        <v>0.32</v>
      </c>
      <c r="T242" s="658">
        <v>0.28999999999999998</v>
      </c>
      <c r="U242" s="658">
        <v>0.27</v>
      </c>
      <c r="V242" s="658">
        <v>0.26</v>
      </c>
      <c r="W242" s="658">
        <v>0.24</v>
      </c>
      <c r="X242" s="658">
        <v>0.21</v>
      </c>
      <c r="Y242" s="655">
        <f t="shared" si="66"/>
        <v>13.86</v>
      </c>
      <c r="Z242" s="1026">
        <f t="shared" si="67"/>
        <v>10.810810810810811</v>
      </c>
      <c r="AA242" s="671">
        <f t="shared" si="68"/>
        <v>5.7142857142857162</v>
      </c>
      <c r="AB242" s="671">
        <f t="shared" si="69"/>
        <v>6.0606060606060552</v>
      </c>
      <c r="AC242" s="671">
        <f t="shared" si="70"/>
        <v>19.999999999999996</v>
      </c>
      <c r="AD242" s="671">
        <f t="shared" si="71"/>
        <v>19.565217391304344</v>
      </c>
      <c r="AE242" s="671">
        <f t="shared" si="72"/>
        <v>14.999999999999991</v>
      </c>
      <c r="AF242" s="671">
        <f t="shared" si="73"/>
        <v>14.285714285714302</v>
      </c>
      <c r="AG242" s="671">
        <f t="shared" si="74"/>
        <v>12.903225806451601</v>
      </c>
      <c r="AH242" s="671">
        <f t="shared" si="75"/>
        <v>10.714285714285698</v>
      </c>
      <c r="AI242" s="671">
        <f t="shared" si="76"/>
        <v>7.6923076923077094</v>
      </c>
      <c r="AJ242" s="671">
        <f t="shared" si="77"/>
        <v>13.043478260869556</v>
      </c>
      <c r="AK242" s="671">
        <f t="shared" si="78"/>
        <v>14.999999999999991</v>
      </c>
      <c r="AL242" s="671">
        <f t="shared" si="79"/>
        <v>14.285714285714302</v>
      </c>
      <c r="AM242" s="671">
        <f t="shared" si="80"/>
        <v>9.375</v>
      </c>
      <c r="AN242" s="671">
        <f t="shared" si="81"/>
        <v>10.344827586206918</v>
      </c>
      <c r="AO242" s="671">
        <f t="shared" si="82"/>
        <v>7.4074074074073959</v>
      </c>
      <c r="AP242" s="671">
        <f t="shared" si="83"/>
        <v>3.8461538461538547</v>
      </c>
      <c r="AQ242" s="671">
        <f t="shared" si="84"/>
        <v>8.3333333333333481</v>
      </c>
      <c r="AR242" s="671">
        <f t="shared" si="85"/>
        <v>14.285714285714279</v>
      </c>
      <c r="AS242" s="672">
        <f t="shared" si="86"/>
        <v>11.50884644637715</v>
      </c>
      <c r="AT242" s="673">
        <f t="shared" si="87"/>
        <v>4.4677179823530011</v>
      </c>
    </row>
    <row r="243" spans="1:46" ht="11.25" customHeight="1" x14ac:dyDescent="0.2">
      <c r="A243" s="500" t="s">
        <v>206</v>
      </c>
      <c r="B243" s="652" t="s">
        <v>207</v>
      </c>
      <c r="C243" s="497">
        <v>2.86</v>
      </c>
      <c r="D243" s="486">
        <v>2.76</v>
      </c>
      <c r="E243" s="498">
        <v>2.68</v>
      </c>
      <c r="F243" s="498">
        <v>2.6</v>
      </c>
      <c r="G243" s="498">
        <v>2.52</v>
      </c>
      <c r="H243" s="498">
        <v>2.46</v>
      </c>
      <c r="I243" s="499"/>
      <c r="J243" s="498">
        <v>2.42</v>
      </c>
      <c r="K243" s="496">
        <v>2.4</v>
      </c>
      <c r="L243" s="499"/>
      <c r="M243" s="657">
        <v>2.38</v>
      </c>
      <c r="N243" s="658">
        <v>2.36</v>
      </c>
      <c r="O243" s="658">
        <v>2.34</v>
      </c>
      <c r="P243" s="658">
        <v>2.3199999999999998</v>
      </c>
      <c r="Q243" s="658">
        <v>2.2999999999999998</v>
      </c>
      <c r="R243" s="658">
        <v>2.2799999999999998</v>
      </c>
      <c r="S243" s="658">
        <v>2.2599999999999998</v>
      </c>
      <c r="T243" s="658">
        <v>2.2400000000000002</v>
      </c>
      <c r="U243" s="658">
        <v>2.2200000000000002</v>
      </c>
      <c r="V243" s="658">
        <v>2.2000000000000002</v>
      </c>
      <c r="W243" s="658">
        <v>2.1800000000000002</v>
      </c>
      <c r="X243" s="658">
        <v>2.14</v>
      </c>
      <c r="Y243" s="655">
        <f t="shared" si="66"/>
        <v>47.919999999999995</v>
      </c>
      <c r="Z243" s="1026">
        <f t="shared" si="67"/>
        <v>3.6231884057970953</v>
      </c>
      <c r="AA243" s="671">
        <f t="shared" si="68"/>
        <v>2.9850746268656581</v>
      </c>
      <c r="AB243" s="671">
        <f t="shared" si="69"/>
        <v>3.0769230769230882</v>
      </c>
      <c r="AC243" s="671">
        <f t="shared" si="70"/>
        <v>3.1746031746031855</v>
      </c>
      <c r="AD243" s="671">
        <f t="shared" si="71"/>
        <v>2.4390243902439046</v>
      </c>
      <c r="AE243" s="671">
        <f t="shared" si="72"/>
        <v>1.6528925619834656</v>
      </c>
      <c r="AF243" s="671">
        <f t="shared" si="73"/>
        <v>0.83333333333333037</v>
      </c>
      <c r="AG243" s="671">
        <f t="shared" si="74"/>
        <v>0.84033613445377853</v>
      </c>
      <c r="AH243" s="671">
        <f t="shared" si="75"/>
        <v>0.84745762711864181</v>
      </c>
      <c r="AI243" s="671">
        <f t="shared" si="76"/>
        <v>0.85470085470085166</v>
      </c>
      <c r="AJ243" s="671">
        <f t="shared" si="77"/>
        <v>0.86206896551723755</v>
      </c>
      <c r="AK243" s="671">
        <f t="shared" si="78"/>
        <v>0.86956521739129933</v>
      </c>
      <c r="AL243" s="671">
        <f t="shared" si="79"/>
        <v>0.87719298245614308</v>
      </c>
      <c r="AM243" s="671">
        <f t="shared" si="80"/>
        <v>0.88495575221239076</v>
      </c>
      <c r="AN243" s="671">
        <f t="shared" si="81"/>
        <v>0.89285714285711748</v>
      </c>
      <c r="AO243" s="671">
        <f t="shared" si="82"/>
        <v>0.9009009009008917</v>
      </c>
      <c r="AP243" s="671">
        <f t="shared" si="83"/>
        <v>0.90909090909090384</v>
      </c>
      <c r="AQ243" s="671">
        <f t="shared" si="84"/>
        <v>0.91743119266054496</v>
      </c>
      <c r="AR243" s="671">
        <f t="shared" si="85"/>
        <v>1.8691588785046731</v>
      </c>
      <c r="AS243" s="672">
        <f t="shared" si="86"/>
        <v>1.5426713751375898</v>
      </c>
      <c r="AT243" s="673">
        <f t="shared" si="87"/>
        <v>0.9921827942027045</v>
      </c>
    </row>
    <row r="244" spans="1:46" ht="11.25" customHeight="1" x14ac:dyDescent="0.2">
      <c r="A244" s="507" t="s">
        <v>1145</v>
      </c>
      <c r="B244" s="507" t="s">
        <v>1146</v>
      </c>
      <c r="C244" s="497">
        <v>1.415</v>
      </c>
      <c r="D244" s="497">
        <v>1.3150000000000002</v>
      </c>
      <c r="E244" s="513">
        <v>1.2250000000000001</v>
      </c>
      <c r="F244" s="513">
        <v>1.165</v>
      </c>
      <c r="G244" s="513">
        <v>1.105</v>
      </c>
      <c r="H244" s="513">
        <v>1.0449999999999999</v>
      </c>
      <c r="I244" s="514"/>
      <c r="J244" s="513">
        <v>0.97</v>
      </c>
      <c r="K244" s="509">
        <v>0.66</v>
      </c>
      <c r="L244" s="528"/>
      <c r="M244" s="532">
        <v>0</v>
      </c>
      <c r="N244" s="517">
        <v>0</v>
      </c>
      <c r="O244" s="517">
        <v>0</v>
      </c>
      <c r="P244" s="517">
        <v>0</v>
      </c>
      <c r="Q244" s="517">
        <v>0</v>
      </c>
      <c r="R244" s="517">
        <v>0</v>
      </c>
      <c r="S244" s="517">
        <v>0</v>
      </c>
      <c r="T244" s="517">
        <v>0</v>
      </c>
      <c r="U244" s="517">
        <v>0</v>
      </c>
      <c r="V244" s="517">
        <v>0</v>
      </c>
      <c r="W244" s="517">
        <v>0</v>
      </c>
      <c r="X244" s="517">
        <v>0</v>
      </c>
      <c r="Y244" s="655">
        <f t="shared" si="66"/>
        <v>8.9000000000000021</v>
      </c>
      <c r="Z244" s="1026">
        <f t="shared" si="67"/>
        <v>7.6045627376425839</v>
      </c>
      <c r="AA244" s="671">
        <f t="shared" si="68"/>
        <v>7.3469387755102034</v>
      </c>
      <c r="AB244" s="671">
        <f t="shared" si="69"/>
        <v>5.1502145922746934</v>
      </c>
      <c r="AC244" s="671">
        <f t="shared" si="70"/>
        <v>5.4298642533936681</v>
      </c>
      <c r="AD244" s="671">
        <f t="shared" si="71"/>
        <v>5.741626794258381</v>
      </c>
      <c r="AE244" s="671">
        <f t="shared" si="72"/>
        <v>7.7319587628865927</v>
      </c>
      <c r="AF244" s="671">
        <f t="shared" si="73"/>
        <v>46.969696969696948</v>
      </c>
      <c r="AG244" s="671" t="str">
        <f t="shared" si="74"/>
        <v>n/a</v>
      </c>
      <c r="AH244" s="671" t="str">
        <f t="shared" si="75"/>
        <v>n/a</v>
      </c>
      <c r="AI244" s="671" t="str">
        <f t="shared" si="76"/>
        <v>n/a</v>
      </c>
      <c r="AJ244" s="671" t="str">
        <f t="shared" si="77"/>
        <v>n/a</v>
      </c>
      <c r="AK244" s="671" t="str">
        <f t="shared" si="78"/>
        <v>n/a</v>
      </c>
      <c r="AL244" s="671" t="str">
        <f t="shared" si="79"/>
        <v>n/a</v>
      </c>
      <c r="AM244" s="671" t="str">
        <f t="shared" si="80"/>
        <v>n/a</v>
      </c>
      <c r="AN244" s="671" t="str">
        <f t="shared" si="81"/>
        <v>n/a</v>
      </c>
      <c r="AO244" s="671" t="str">
        <f t="shared" si="82"/>
        <v>n/a</v>
      </c>
      <c r="AP244" s="671" t="str">
        <f t="shared" si="83"/>
        <v>n/a</v>
      </c>
      <c r="AQ244" s="671" t="str">
        <f t="shared" si="84"/>
        <v>n/a</v>
      </c>
      <c r="AR244" s="671" t="str">
        <f t="shared" si="85"/>
        <v>n/a</v>
      </c>
      <c r="AS244" s="672">
        <f t="shared" si="86"/>
        <v>12.282123269380438</v>
      </c>
      <c r="AT244" s="673">
        <f t="shared" si="87"/>
        <v>15.333857168096394</v>
      </c>
    </row>
    <row r="245" spans="1:46" ht="11.25" customHeight="1" x14ac:dyDescent="0.2">
      <c r="A245" s="501" t="s">
        <v>214</v>
      </c>
      <c r="B245" s="652" t="s">
        <v>215</v>
      </c>
      <c r="C245" s="497">
        <v>0.94</v>
      </c>
      <c r="D245" s="523">
        <v>0.88</v>
      </c>
      <c r="E245" s="498">
        <v>0.82</v>
      </c>
      <c r="F245" s="502">
        <v>0.8</v>
      </c>
      <c r="G245" s="498">
        <v>0.77</v>
      </c>
      <c r="H245" s="502">
        <v>0.76</v>
      </c>
      <c r="I245" s="499"/>
      <c r="J245" s="498">
        <v>0.73</v>
      </c>
      <c r="K245" s="656">
        <v>0.72</v>
      </c>
      <c r="L245" s="499"/>
      <c r="M245" s="657">
        <v>0.69</v>
      </c>
      <c r="N245" s="658">
        <v>0.68</v>
      </c>
      <c r="O245" s="658">
        <v>0.67</v>
      </c>
      <c r="P245" s="658">
        <v>0.64</v>
      </c>
      <c r="Q245" s="658">
        <v>0.6</v>
      </c>
      <c r="R245" s="658">
        <v>0.5</v>
      </c>
      <c r="S245" s="658">
        <v>0.41499999999999998</v>
      </c>
      <c r="T245" s="658">
        <v>0.375</v>
      </c>
      <c r="U245" s="658">
        <v>0.32</v>
      </c>
      <c r="V245" s="658">
        <v>0.27500000000000002</v>
      </c>
      <c r="W245" s="658">
        <v>0.23</v>
      </c>
      <c r="X245" s="658">
        <v>0.19</v>
      </c>
      <c r="Y245" s="655">
        <f t="shared" si="66"/>
        <v>12.004999999999999</v>
      </c>
      <c r="Z245" s="1026">
        <f t="shared" si="67"/>
        <v>6.8181818181818121</v>
      </c>
      <c r="AA245" s="671">
        <f t="shared" si="68"/>
        <v>7.3170731707317138</v>
      </c>
      <c r="AB245" s="671">
        <f t="shared" si="69"/>
        <v>2.4999999999999911</v>
      </c>
      <c r="AC245" s="671">
        <f t="shared" si="70"/>
        <v>3.8961038961039085</v>
      </c>
      <c r="AD245" s="671">
        <f t="shared" si="71"/>
        <v>1.3157894736842035</v>
      </c>
      <c r="AE245" s="671">
        <f t="shared" si="72"/>
        <v>4.1095890410958846</v>
      </c>
      <c r="AF245" s="671">
        <f t="shared" si="73"/>
        <v>1.388888888888884</v>
      </c>
      <c r="AG245" s="671">
        <f t="shared" si="74"/>
        <v>4.3478260869565188</v>
      </c>
      <c r="AH245" s="671">
        <f t="shared" si="75"/>
        <v>1.4705882352941124</v>
      </c>
      <c r="AI245" s="671">
        <f t="shared" si="76"/>
        <v>1.4925373134328401</v>
      </c>
      <c r="AJ245" s="671">
        <f t="shared" si="77"/>
        <v>4.6875</v>
      </c>
      <c r="AK245" s="671">
        <f t="shared" si="78"/>
        <v>6.6666666666666652</v>
      </c>
      <c r="AL245" s="671">
        <f t="shared" si="79"/>
        <v>19.999999999999996</v>
      </c>
      <c r="AM245" s="671">
        <f t="shared" si="80"/>
        <v>20.481927710843383</v>
      </c>
      <c r="AN245" s="671">
        <f t="shared" si="81"/>
        <v>10.666666666666668</v>
      </c>
      <c r="AO245" s="671">
        <f t="shared" si="82"/>
        <v>17.1875</v>
      </c>
      <c r="AP245" s="671">
        <f t="shared" si="83"/>
        <v>16.36363636363636</v>
      </c>
      <c r="AQ245" s="671">
        <f t="shared" si="84"/>
        <v>19.565217391304344</v>
      </c>
      <c r="AR245" s="671">
        <f t="shared" si="85"/>
        <v>21.052631578947366</v>
      </c>
      <c r="AS245" s="672">
        <f t="shared" si="86"/>
        <v>9.0172802264439298</v>
      </c>
      <c r="AT245" s="673">
        <f t="shared" si="87"/>
        <v>7.4880579874669682</v>
      </c>
    </row>
    <row r="246" spans="1:46" ht="11.25" customHeight="1" x14ac:dyDescent="0.2">
      <c r="A246" s="501" t="s">
        <v>1137</v>
      </c>
      <c r="B246" s="652" t="s">
        <v>1138</v>
      </c>
      <c r="C246" s="497">
        <v>2.64</v>
      </c>
      <c r="D246" s="497">
        <v>2.52</v>
      </c>
      <c r="E246" s="498">
        <v>2.44</v>
      </c>
      <c r="F246" s="498">
        <v>2.34</v>
      </c>
      <c r="G246" s="498">
        <v>2.2200000000000002</v>
      </c>
      <c r="H246" s="498">
        <v>2.14</v>
      </c>
      <c r="I246" s="499"/>
      <c r="J246" s="498">
        <v>2.1</v>
      </c>
      <c r="K246" s="656">
        <v>2.08</v>
      </c>
      <c r="L246" s="499"/>
      <c r="M246" s="503">
        <v>2.08</v>
      </c>
      <c r="N246" s="654">
        <v>2.08</v>
      </c>
      <c r="O246" s="658">
        <v>2.08</v>
      </c>
      <c r="P246" s="658">
        <v>2</v>
      </c>
      <c r="Q246" s="658">
        <v>1.96</v>
      </c>
      <c r="R246" s="658">
        <v>1.94</v>
      </c>
      <c r="S246" s="658">
        <v>1.92</v>
      </c>
      <c r="T246" s="658">
        <v>1.9</v>
      </c>
      <c r="U246" s="658">
        <v>1.88</v>
      </c>
      <c r="V246" s="658">
        <v>1.8</v>
      </c>
      <c r="W246" s="658">
        <v>1.58</v>
      </c>
      <c r="X246" s="658">
        <v>1.48</v>
      </c>
      <c r="Y246" s="655">
        <f t="shared" si="66"/>
        <v>41.179999999999993</v>
      </c>
      <c r="Z246" s="1026">
        <f t="shared" si="67"/>
        <v>4.7619047619047672</v>
      </c>
      <c r="AA246" s="671">
        <f t="shared" si="68"/>
        <v>3.2786885245901676</v>
      </c>
      <c r="AB246" s="671">
        <f t="shared" si="69"/>
        <v>4.2735042735042805</v>
      </c>
      <c r="AC246" s="671">
        <f t="shared" si="70"/>
        <v>5.4054054054053946</v>
      </c>
      <c r="AD246" s="671">
        <f t="shared" si="71"/>
        <v>3.7383177570093462</v>
      </c>
      <c r="AE246" s="671">
        <f t="shared" si="72"/>
        <v>1.904761904761898</v>
      </c>
      <c r="AF246" s="671">
        <f t="shared" si="73"/>
        <v>0.96153846153845812</v>
      </c>
      <c r="AG246" s="671">
        <f t="shared" si="74"/>
        <v>0</v>
      </c>
      <c r="AH246" s="671">
        <f t="shared" si="75"/>
        <v>0</v>
      </c>
      <c r="AI246" s="671">
        <f t="shared" si="76"/>
        <v>0</v>
      </c>
      <c r="AJ246" s="671">
        <f t="shared" si="77"/>
        <v>4.0000000000000036</v>
      </c>
      <c r="AK246" s="671">
        <f t="shared" si="78"/>
        <v>2.0408163265306145</v>
      </c>
      <c r="AL246" s="671">
        <f t="shared" si="79"/>
        <v>1.0309278350515427</v>
      </c>
      <c r="AM246" s="671">
        <f t="shared" si="80"/>
        <v>1.0416666666666741</v>
      </c>
      <c r="AN246" s="671">
        <f t="shared" si="81"/>
        <v>1.0526315789473717</v>
      </c>
      <c r="AO246" s="671">
        <f t="shared" si="82"/>
        <v>1.0638297872340496</v>
      </c>
      <c r="AP246" s="671">
        <f t="shared" si="83"/>
        <v>4.4444444444444287</v>
      </c>
      <c r="AQ246" s="671">
        <f t="shared" si="84"/>
        <v>13.924050632911399</v>
      </c>
      <c r="AR246" s="671">
        <f t="shared" si="85"/>
        <v>6.7567567567567544</v>
      </c>
      <c r="AS246" s="672">
        <f t="shared" si="86"/>
        <v>3.141012900908271</v>
      </c>
      <c r="AT246" s="673">
        <f t="shared" si="87"/>
        <v>3.2983144771534687</v>
      </c>
    </row>
    <row r="247" spans="1:46" ht="11.25" customHeight="1" x14ac:dyDescent="0.2">
      <c r="A247" s="501" t="s">
        <v>4022</v>
      </c>
      <c r="B247" s="652" t="s">
        <v>4021</v>
      </c>
      <c r="C247" s="497">
        <v>1.04</v>
      </c>
      <c r="D247" s="497">
        <v>0.97</v>
      </c>
      <c r="E247" s="498">
        <v>0.93</v>
      </c>
      <c r="F247" s="498">
        <v>0.85</v>
      </c>
      <c r="G247" s="498">
        <v>0.75</v>
      </c>
      <c r="H247" s="498">
        <v>0.18</v>
      </c>
      <c r="I247" s="499"/>
      <c r="J247" s="502">
        <v>0</v>
      </c>
      <c r="K247" s="656">
        <v>0</v>
      </c>
      <c r="L247" s="499"/>
      <c r="M247" s="503">
        <v>0</v>
      </c>
      <c r="N247" s="654">
        <v>0</v>
      </c>
      <c r="O247" s="654">
        <v>0</v>
      </c>
      <c r="P247" s="654">
        <v>0</v>
      </c>
      <c r="Q247" s="654">
        <v>0</v>
      </c>
      <c r="R247" s="654">
        <v>0</v>
      </c>
      <c r="S247" s="654">
        <v>0</v>
      </c>
      <c r="T247" s="654">
        <v>0</v>
      </c>
      <c r="U247" s="654">
        <v>0</v>
      </c>
      <c r="V247" s="654">
        <v>0</v>
      </c>
      <c r="W247" s="654">
        <v>0</v>
      </c>
      <c r="X247" s="654">
        <v>0</v>
      </c>
      <c r="Y247" s="655">
        <f t="shared" si="66"/>
        <v>4.72</v>
      </c>
      <c r="Z247" s="1026">
        <f t="shared" si="67"/>
        <v>7.2164948453608213</v>
      </c>
      <c r="AA247" s="671">
        <f t="shared" si="68"/>
        <v>4.3010752688172005</v>
      </c>
      <c r="AB247" s="671">
        <f t="shared" si="69"/>
        <v>9.4117647058823639</v>
      </c>
      <c r="AC247" s="671">
        <f t="shared" si="70"/>
        <v>13.33333333333333</v>
      </c>
      <c r="AD247" s="671">
        <f t="shared" si="71"/>
        <v>316.66666666666669</v>
      </c>
      <c r="AE247" s="671" t="str">
        <f t="shared" si="72"/>
        <v>n/a</v>
      </c>
      <c r="AF247" s="671" t="str">
        <f t="shared" si="73"/>
        <v>n/a</v>
      </c>
      <c r="AG247" s="671" t="str">
        <f t="shared" si="74"/>
        <v>n/a</v>
      </c>
      <c r="AH247" s="671" t="str">
        <f t="shared" si="75"/>
        <v>n/a</v>
      </c>
      <c r="AI247" s="671" t="str">
        <f t="shared" si="76"/>
        <v>n/a</v>
      </c>
      <c r="AJ247" s="671" t="str">
        <f t="shared" si="77"/>
        <v>n/a</v>
      </c>
      <c r="AK247" s="671" t="str">
        <f t="shared" si="78"/>
        <v>n/a</v>
      </c>
      <c r="AL247" s="671" t="str">
        <f t="shared" si="79"/>
        <v>n/a</v>
      </c>
      <c r="AM247" s="671" t="str">
        <f t="shared" si="80"/>
        <v>n/a</v>
      </c>
      <c r="AN247" s="671" t="str">
        <f t="shared" si="81"/>
        <v>n/a</v>
      </c>
      <c r="AO247" s="671" t="str">
        <f t="shared" si="82"/>
        <v>n/a</v>
      </c>
      <c r="AP247" s="671" t="str">
        <f t="shared" si="83"/>
        <v>n/a</v>
      </c>
      <c r="AQ247" s="671" t="str">
        <f t="shared" si="84"/>
        <v>n/a</v>
      </c>
      <c r="AR247" s="671" t="str">
        <f t="shared" si="85"/>
        <v>n/a</v>
      </c>
      <c r="AS247" s="672">
        <f t="shared" si="86"/>
        <v>70.185866964012078</v>
      </c>
      <c r="AT247" s="673">
        <f t="shared" si="87"/>
        <v>137.82637112442018</v>
      </c>
    </row>
    <row r="248" spans="1:46" ht="11.25" customHeight="1" x14ac:dyDescent="0.2">
      <c r="A248" s="501" t="s">
        <v>554</v>
      </c>
      <c r="B248" s="652" t="s">
        <v>555</v>
      </c>
      <c r="C248" s="497">
        <v>2.42</v>
      </c>
      <c r="D248" s="497">
        <v>2.17</v>
      </c>
      <c r="E248" s="487">
        <v>1.92</v>
      </c>
      <c r="F248" s="487">
        <v>1.67</v>
      </c>
      <c r="G248" s="487">
        <v>1.42</v>
      </c>
      <c r="H248" s="487">
        <v>1.35</v>
      </c>
      <c r="I248" s="488"/>
      <c r="J248" s="487">
        <v>1.3</v>
      </c>
      <c r="K248" s="485">
        <v>1.28</v>
      </c>
      <c r="L248" s="488"/>
      <c r="M248" s="491">
        <v>1.26</v>
      </c>
      <c r="N248" s="493">
        <v>1.24</v>
      </c>
      <c r="O248" s="493">
        <v>1.22</v>
      </c>
      <c r="P248" s="493">
        <v>1.1599999999999999</v>
      </c>
      <c r="Q248" s="493">
        <v>1.08</v>
      </c>
      <c r="R248" s="493">
        <v>1</v>
      </c>
      <c r="S248" s="493">
        <v>0.8</v>
      </c>
      <c r="T248" s="492">
        <v>0</v>
      </c>
      <c r="U248" s="492">
        <v>0</v>
      </c>
      <c r="V248" s="492">
        <v>0</v>
      </c>
      <c r="W248" s="493">
        <v>1.1100000000000001</v>
      </c>
      <c r="X248" s="493">
        <v>1.07</v>
      </c>
      <c r="Y248" s="655">
        <f t="shared" si="66"/>
        <v>23.469999999999995</v>
      </c>
      <c r="Z248" s="1026">
        <f t="shared" si="67"/>
        <v>11.520737327188947</v>
      </c>
      <c r="AA248" s="671">
        <f t="shared" si="68"/>
        <v>13.020833333333325</v>
      </c>
      <c r="AB248" s="671">
        <f t="shared" si="69"/>
        <v>14.970059880239518</v>
      </c>
      <c r="AC248" s="671">
        <f t="shared" si="70"/>
        <v>17.6056338028169</v>
      </c>
      <c r="AD248" s="671">
        <f t="shared" si="71"/>
        <v>5.1851851851851816</v>
      </c>
      <c r="AE248" s="671">
        <f t="shared" si="72"/>
        <v>3.8461538461538547</v>
      </c>
      <c r="AF248" s="671">
        <f t="shared" si="73"/>
        <v>1.5625</v>
      </c>
      <c r="AG248" s="671">
        <f t="shared" si="74"/>
        <v>1.5873015873015817</v>
      </c>
      <c r="AH248" s="671">
        <f t="shared" si="75"/>
        <v>1.6129032258064502</v>
      </c>
      <c r="AI248" s="671">
        <f t="shared" si="76"/>
        <v>1.6393442622950838</v>
      </c>
      <c r="AJ248" s="671">
        <f t="shared" si="77"/>
        <v>5.1724137931034475</v>
      </c>
      <c r="AK248" s="671">
        <f t="shared" si="78"/>
        <v>7.4074074074073959</v>
      </c>
      <c r="AL248" s="671">
        <f t="shared" si="79"/>
        <v>8.0000000000000071</v>
      </c>
      <c r="AM248" s="671">
        <f t="shared" si="80"/>
        <v>25</v>
      </c>
      <c r="AN248" s="671" t="str">
        <f t="shared" si="81"/>
        <v>n/a</v>
      </c>
      <c r="AO248" s="671" t="str">
        <f t="shared" si="82"/>
        <v>n/a</v>
      </c>
      <c r="AP248" s="671" t="str">
        <f t="shared" si="83"/>
        <v>n/a</v>
      </c>
      <c r="AQ248" s="671">
        <f t="shared" si="84"/>
        <v>-100</v>
      </c>
      <c r="AR248" s="671">
        <f t="shared" si="85"/>
        <v>3.7383177570093462</v>
      </c>
      <c r="AS248" s="672">
        <f t="shared" si="86"/>
        <v>1.3667994629900639</v>
      </c>
      <c r="AT248" s="673">
        <f t="shared" si="87"/>
        <v>27.86032749716318</v>
      </c>
    </row>
    <row r="249" spans="1:46" ht="11.25" customHeight="1" x14ac:dyDescent="0.2">
      <c r="A249" s="500" t="s">
        <v>1161</v>
      </c>
      <c r="B249" s="652" t="s">
        <v>1162</v>
      </c>
      <c r="C249" s="497">
        <v>1.57</v>
      </c>
      <c r="D249" s="655">
        <v>1.4</v>
      </c>
      <c r="E249" s="498">
        <v>1.24</v>
      </c>
      <c r="F249" s="498">
        <v>1.02</v>
      </c>
      <c r="G249" s="498">
        <v>0.84</v>
      </c>
      <c r="H249" s="498">
        <v>0.74</v>
      </c>
      <c r="I249" s="499"/>
      <c r="J249" s="498">
        <v>0.72</v>
      </c>
      <c r="K249" s="496">
        <v>0.52500000000000002</v>
      </c>
      <c r="L249" s="499"/>
      <c r="M249" s="657">
        <v>0.375</v>
      </c>
      <c r="N249" s="654">
        <v>0.27500000000000002</v>
      </c>
      <c r="O249" s="654">
        <v>0.27500000000000002</v>
      </c>
      <c r="P249" s="658">
        <v>0.27500000000000002</v>
      </c>
      <c r="Q249" s="658">
        <v>0.25</v>
      </c>
      <c r="R249" s="654">
        <v>0.2</v>
      </c>
      <c r="S249" s="658">
        <v>0.35</v>
      </c>
      <c r="T249" s="658">
        <v>0.1</v>
      </c>
      <c r="U249" s="654">
        <v>7.4999999999999997E-2</v>
      </c>
      <c r="V249" s="654">
        <v>0.1</v>
      </c>
      <c r="W249" s="654">
        <v>0.1</v>
      </c>
      <c r="X249" s="658">
        <v>9.2499999999999999E-2</v>
      </c>
      <c r="Y249" s="655">
        <f t="shared" si="66"/>
        <v>10.522499999999997</v>
      </c>
      <c r="Z249" s="1026">
        <f t="shared" si="67"/>
        <v>12.142857142857144</v>
      </c>
      <c r="AA249" s="671">
        <f t="shared" si="68"/>
        <v>12.903225806451601</v>
      </c>
      <c r="AB249" s="671">
        <f t="shared" si="69"/>
        <v>21.568627450980383</v>
      </c>
      <c r="AC249" s="671">
        <f t="shared" si="70"/>
        <v>21.428571428571441</v>
      </c>
      <c r="AD249" s="671">
        <f t="shared" si="71"/>
        <v>13.513513513513509</v>
      </c>
      <c r="AE249" s="671">
        <f t="shared" si="72"/>
        <v>2.7777777777777901</v>
      </c>
      <c r="AF249" s="671">
        <f t="shared" si="73"/>
        <v>37.142857142857125</v>
      </c>
      <c r="AG249" s="671">
        <f t="shared" si="74"/>
        <v>40.000000000000014</v>
      </c>
      <c r="AH249" s="671">
        <f t="shared" si="75"/>
        <v>36.363636363636353</v>
      </c>
      <c r="AI249" s="671">
        <f t="shared" si="76"/>
        <v>0</v>
      </c>
      <c r="AJ249" s="671">
        <f t="shared" si="77"/>
        <v>0</v>
      </c>
      <c r="AK249" s="671">
        <f t="shared" si="78"/>
        <v>10.000000000000009</v>
      </c>
      <c r="AL249" s="671">
        <f t="shared" si="79"/>
        <v>25</v>
      </c>
      <c r="AM249" s="671">
        <f t="shared" si="80"/>
        <v>-42.857142857142847</v>
      </c>
      <c r="AN249" s="671">
        <f t="shared" si="81"/>
        <v>249.99999999999994</v>
      </c>
      <c r="AO249" s="671">
        <f t="shared" si="82"/>
        <v>33.33333333333335</v>
      </c>
      <c r="AP249" s="671">
        <f t="shared" si="83"/>
        <v>-25.000000000000011</v>
      </c>
      <c r="AQ249" s="671">
        <f t="shared" si="84"/>
        <v>0</v>
      </c>
      <c r="AR249" s="671">
        <f t="shared" si="85"/>
        <v>8.1081081081081141</v>
      </c>
      <c r="AS249" s="672">
        <f t="shared" si="86"/>
        <v>24.022387642681259</v>
      </c>
      <c r="AT249" s="673">
        <f t="shared" si="87"/>
        <v>58.513877143996325</v>
      </c>
    </row>
    <row r="250" spans="1:46" ht="11.25" customHeight="1" x14ac:dyDescent="0.2">
      <c r="A250" s="501" t="s">
        <v>568</v>
      </c>
      <c r="B250" s="652" t="s">
        <v>569</v>
      </c>
      <c r="C250" s="497">
        <v>2.1379999999999999</v>
      </c>
      <c r="D250" s="655">
        <v>1.8875</v>
      </c>
      <c r="E250" s="498">
        <v>1.65</v>
      </c>
      <c r="F250" s="498">
        <v>1.45</v>
      </c>
      <c r="G250" s="498">
        <v>1.2250000000000001</v>
      </c>
      <c r="H250" s="498">
        <v>0.96875</v>
      </c>
      <c r="I250" s="499"/>
      <c r="J250" s="498">
        <v>0.84375</v>
      </c>
      <c r="K250" s="496">
        <v>0.71250000000000002</v>
      </c>
      <c r="L250" s="499"/>
      <c r="M250" s="503">
        <v>0.6</v>
      </c>
      <c r="N250" s="658">
        <v>0.5</v>
      </c>
      <c r="O250" s="658">
        <v>0.375</v>
      </c>
      <c r="P250" s="658">
        <v>0.26250000000000001</v>
      </c>
      <c r="Q250" s="658">
        <v>0.125</v>
      </c>
      <c r="R250" s="658">
        <v>4.3749999999999997E-2</v>
      </c>
      <c r="S250" s="654">
        <v>1.8749999999999999E-2</v>
      </c>
      <c r="T250" s="658">
        <v>0.98</v>
      </c>
      <c r="U250" s="658">
        <v>0.93500000000000005</v>
      </c>
      <c r="V250" s="658">
        <v>0.875</v>
      </c>
      <c r="W250" s="658">
        <v>0.81125000000000003</v>
      </c>
      <c r="X250" s="658">
        <v>0.75900000000000001</v>
      </c>
      <c r="Y250" s="655">
        <f t="shared" si="66"/>
        <v>17.16075</v>
      </c>
      <c r="Z250" s="1026">
        <f t="shared" si="67"/>
        <v>13.271523178807954</v>
      </c>
      <c r="AA250" s="671">
        <f t="shared" si="68"/>
        <v>14.393939393939403</v>
      </c>
      <c r="AB250" s="671">
        <f t="shared" si="69"/>
        <v>13.793103448275868</v>
      </c>
      <c r="AC250" s="671">
        <f t="shared" si="70"/>
        <v>18.367346938775508</v>
      </c>
      <c r="AD250" s="671">
        <f t="shared" si="71"/>
        <v>26.451612903225818</v>
      </c>
      <c r="AE250" s="671">
        <f t="shared" si="72"/>
        <v>14.814814814814813</v>
      </c>
      <c r="AF250" s="671">
        <f t="shared" si="73"/>
        <v>18.421052631578938</v>
      </c>
      <c r="AG250" s="671">
        <f t="shared" si="74"/>
        <v>18.75</v>
      </c>
      <c r="AH250" s="671">
        <f t="shared" si="75"/>
        <v>19.999999999999996</v>
      </c>
      <c r="AI250" s="671">
        <f t="shared" si="76"/>
        <v>33.333333333333329</v>
      </c>
      <c r="AJ250" s="671">
        <f t="shared" si="77"/>
        <v>42.857142857142861</v>
      </c>
      <c r="AK250" s="671">
        <f t="shared" si="78"/>
        <v>110.00000000000001</v>
      </c>
      <c r="AL250" s="671">
        <f t="shared" si="79"/>
        <v>185.71428571428572</v>
      </c>
      <c r="AM250" s="671">
        <f t="shared" si="80"/>
        <v>133.33333333333334</v>
      </c>
      <c r="AN250" s="671">
        <f t="shared" si="81"/>
        <v>-98.08673469387756</v>
      </c>
      <c r="AO250" s="671">
        <f t="shared" si="82"/>
        <v>4.8128342245989275</v>
      </c>
      <c r="AP250" s="671">
        <f t="shared" si="83"/>
        <v>6.8571428571428727</v>
      </c>
      <c r="AQ250" s="671">
        <f t="shared" si="84"/>
        <v>7.8582434514637978</v>
      </c>
      <c r="AR250" s="671">
        <f t="shared" si="85"/>
        <v>6.8840579710145011</v>
      </c>
      <c r="AS250" s="672">
        <f t="shared" si="86"/>
        <v>31.148791176729265</v>
      </c>
      <c r="AT250" s="673">
        <f t="shared" si="87"/>
        <v>58.500735325108501</v>
      </c>
    </row>
    <row r="251" spans="1:46" ht="11.25" customHeight="1" x14ac:dyDescent="0.2">
      <c r="A251" s="500" t="s">
        <v>1149</v>
      </c>
      <c r="B251" s="652" t="s">
        <v>1150</v>
      </c>
      <c r="C251" s="497">
        <v>1.1200000000000001</v>
      </c>
      <c r="D251" s="655">
        <v>1.08</v>
      </c>
      <c r="E251" s="498">
        <v>1.04</v>
      </c>
      <c r="F251" s="498">
        <v>0.96</v>
      </c>
      <c r="G251" s="498">
        <v>0.88</v>
      </c>
      <c r="H251" s="498">
        <v>0.8</v>
      </c>
      <c r="I251" s="499"/>
      <c r="J251" s="498">
        <v>0.72</v>
      </c>
      <c r="K251" s="496">
        <v>0.64</v>
      </c>
      <c r="L251" s="499"/>
      <c r="M251" s="503">
        <v>0.56000000000000005</v>
      </c>
      <c r="N251" s="654">
        <v>0.74</v>
      </c>
      <c r="O251" s="658">
        <v>1.3</v>
      </c>
      <c r="P251" s="658">
        <v>1.19</v>
      </c>
      <c r="Q251" s="658">
        <v>1.1000000000000001</v>
      </c>
      <c r="R251" s="658">
        <v>1.02</v>
      </c>
      <c r="S251" s="658">
        <v>0.94</v>
      </c>
      <c r="T251" s="658">
        <v>0.86</v>
      </c>
      <c r="U251" s="658">
        <v>0.7</v>
      </c>
      <c r="V251" s="654">
        <v>0</v>
      </c>
      <c r="W251" s="654">
        <v>0</v>
      </c>
      <c r="X251" s="654">
        <v>0</v>
      </c>
      <c r="Y251" s="655">
        <f t="shared" si="66"/>
        <v>15.649999999999997</v>
      </c>
      <c r="Z251" s="1026">
        <f t="shared" si="67"/>
        <v>3.7037037037036979</v>
      </c>
      <c r="AA251" s="671">
        <f t="shared" si="68"/>
        <v>3.8461538461538547</v>
      </c>
      <c r="AB251" s="671">
        <f t="shared" si="69"/>
        <v>8.3333333333333481</v>
      </c>
      <c r="AC251" s="671">
        <f t="shared" si="70"/>
        <v>9.0909090909090828</v>
      </c>
      <c r="AD251" s="671">
        <f t="shared" si="71"/>
        <v>9.9999999999999858</v>
      </c>
      <c r="AE251" s="671">
        <f t="shared" si="72"/>
        <v>11.111111111111116</v>
      </c>
      <c r="AF251" s="671">
        <f t="shared" si="73"/>
        <v>12.5</v>
      </c>
      <c r="AG251" s="671">
        <f t="shared" si="74"/>
        <v>14.285714285714279</v>
      </c>
      <c r="AH251" s="671">
        <f t="shared" si="75"/>
        <v>-24.324324324324319</v>
      </c>
      <c r="AI251" s="671">
        <f t="shared" si="76"/>
        <v>-43.07692307692308</v>
      </c>
      <c r="AJ251" s="671">
        <f t="shared" si="77"/>
        <v>9.2436974789916082</v>
      </c>
      <c r="AK251" s="671">
        <f t="shared" si="78"/>
        <v>8.1818181818181799</v>
      </c>
      <c r="AL251" s="671">
        <f t="shared" si="79"/>
        <v>7.8431372549019773</v>
      </c>
      <c r="AM251" s="671">
        <f t="shared" si="80"/>
        <v>8.5106382978723527</v>
      </c>
      <c r="AN251" s="671">
        <f t="shared" si="81"/>
        <v>9.302325581395344</v>
      </c>
      <c r="AO251" s="671">
        <f t="shared" si="82"/>
        <v>22.857142857142865</v>
      </c>
      <c r="AP251" s="671" t="str">
        <f t="shared" si="83"/>
        <v>n/a</v>
      </c>
      <c r="AQ251" s="671" t="str">
        <f t="shared" si="84"/>
        <v>n/a</v>
      </c>
      <c r="AR251" s="671" t="str">
        <f t="shared" si="85"/>
        <v>n/a</v>
      </c>
      <c r="AS251" s="672">
        <f t="shared" si="86"/>
        <v>4.463027351362518</v>
      </c>
      <c r="AT251" s="673">
        <f t="shared" si="87"/>
        <v>15.891927007410947</v>
      </c>
    </row>
    <row r="252" spans="1:46" ht="11.25" customHeight="1" x14ac:dyDescent="0.2">
      <c r="A252" s="504" t="s">
        <v>1147</v>
      </c>
      <c r="B252" s="916" t="s">
        <v>1148</v>
      </c>
      <c r="C252" s="497">
        <v>0.89</v>
      </c>
      <c r="D252" s="486">
        <v>0.85</v>
      </c>
      <c r="E252" s="498">
        <v>0.78</v>
      </c>
      <c r="F252" s="498">
        <v>0.69334000000000007</v>
      </c>
      <c r="G252" s="498">
        <v>0.62666666666666659</v>
      </c>
      <c r="H252" s="498">
        <v>0.57333333333333336</v>
      </c>
      <c r="I252" s="499"/>
      <c r="J252" s="498">
        <v>0.54</v>
      </c>
      <c r="K252" s="496">
        <v>0.51333333333333331</v>
      </c>
      <c r="L252" s="499"/>
      <c r="M252" s="657">
        <v>0.48666666666666664</v>
      </c>
      <c r="N252" s="654">
        <v>0.48</v>
      </c>
      <c r="O252" s="658">
        <v>0.48</v>
      </c>
      <c r="P252" s="658">
        <v>0.46</v>
      </c>
      <c r="Q252" s="658">
        <v>0.43333333333333335</v>
      </c>
      <c r="R252" s="658">
        <v>0.40666666666666668</v>
      </c>
      <c r="S252" s="654">
        <v>0.4</v>
      </c>
      <c r="T252" s="654">
        <v>0.4</v>
      </c>
      <c r="U252" s="654">
        <v>0.4</v>
      </c>
      <c r="V252" s="654">
        <v>0.4</v>
      </c>
      <c r="W252" s="654">
        <v>0.4</v>
      </c>
      <c r="X252" s="654">
        <v>0.4</v>
      </c>
      <c r="Y252" s="655">
        <f t="shared" si="66"/>
        <v>10.613340000000003</v>
      </c>
      <c r="Z252" s="1026">
        <f t="shared" si="67"/>
        <v>4.705882352941182</v>
      </c>
      <c r="AA252" s="671">
        <f t="shared" si="68"/>
        <v>8.9743589743589638</v>
      </c>
      <c r="AB252" s="671">
        <f t="shared" si="69"/>
        <v>12.498918279631921</v>
      </c>
      <c r="AC252" s="671">
        <f t="shared" si="70"/>
        <v>10.639361702127692</v>
      </c>
      <c r="AD252" s="671">
        <f t="shared" si="71"/>
        <v>9.302325581395321</v>
      </c>
      <c r="AE252" s="671">
        <f t="shared" si="72"/>
        <v>6.1728395061728447</v>
      </c>
      <c r="AF252" s="671">
        <f t="shared" si="73"/>
        <v>5.1948051948051965</v>
      </c>
      <c r="AG252" s="671">
        <f t="shared" si="74"/>
        <v>5.4794520547945202</v>
      </c>
      <c r="AH252" s="671">
        <f t="shared" si="75"/>
        <v>1.388888888888884</v>
      </c>
      <c r="AI252" s="671">
        <f t="shared" si="76"/>
        <v>0</v>
      </c>
      <c r="AJ252" s="671">
        <f t="shared" si="77"/>
        <v>4.3478260869565188</v>
      </c>
      <c r="AK252" s="671">
        <f t="shared" si="78"/>
        <v>6.1538461538461542</v>
      </c>
      <c r="AL252" s="671">
        <f t="shared" si="79"/>
        <v>6.5573770491803351</v>
      </c>
      <c r="AM252" s="671">
        <f t="shared" si="80"/>
        <v>1.6666666666666607</v>
      </c>
      <c r="AN252" s="671">
        <f t="shared" si="81"/>
        <v>0</v>
      </c>
      <c r="AO252" s="671">
        <f t="shared" si="82"/>
        <v>0</v>
      </c>
      <c r="AP252" s="671">
        <f t="shared" si="83"/>
        <v>0</v>
      </c>
      <c r="AQ252" s="671">
        <f t="shared" si="84"/>
        <v>0</v>
      </c>
      <c r="AR252" s="671">
        <f t="shared" si="85"/>
        <v>0</v>
      </c>
      <c r="AS252" s="672">
        <f t="shared" si="86"/>
        <v>4.3727657100929571</v>
      </c>
      <c r="AT252" s="673">
        <f t="shared" si="87"/>
        <v>4.0478382902914012</v>
      </c>
    </row>
    <row r="253" spans="1:46" ht="11.25" customHeight="1" x14ac:dyDescent="0.2">
      <c r="A253" s="500" t="s">
        <v>1139</v>
      </c>
      <c r="B253" s="652" t="s">
        <v>1140</v>
      </c>
      <c r="C253" s="497">
        <v>2.2400000000000002</v>
      </c>
      <c r="D253" s="497">
        <v>2.04</v>
      </c>
      <c r="E253" s="513">
        <v>1.84</v>
      </c>
      <c r="F253" s="513">
        <v>1.6</v>
      </c>
      <c r="G253" s="513">
        <v>1.4</v>
      </c>
      <c r="H253" s="513">
        <v>1.2</v>
      </c>
      <c r="I253" s="514"/>
      <c r="J253" s="513">
        <v>1.04</v>
      </c>
      <c r="K253" s="509">
        <v>0.96499999999999997</v>
      </c>
      <c r="L253" s="514"/>
      <c r="M253" s="532">
        <v>0.88</v>
      </c>
      <c r="N253" s="517">
        <v>0.88</v>
      </c>
      <c r="O253" s="517">
        <v>0.88</v>
      </c>
      <c r="P253" s="517">
        <v>0.88</v>
      </c>
      <c r="Q253" s="517">
        <v>0.88</v>
      </c>
      <c r="R253" s="517">
        <v>0.88</v>
      </c>
      <c r="S253" s="517">
        <v>0.88</v>
      </c>
      <c r="T253" s="517">
        <v>0.88</v>
      </c>
      <c r="U253" s="517">
        <v>0.88</v>
      </c>
      <c r="V253" s="517">
        <v>0.88</v>
      </c>
      <c r="W253" s="517">
        <v>0.88</v>
      </c>
      <c r="X253" s="517">
        <v>0.88</v>
      </c>
      <c r="Y253" s="655">
        <f t="shared" si="66"/>
        <v>22.884999999999994</v>
      </c>
      <c r="Z253" s="1026">
        <f t="shared" si="67"/>
        <v>9.8039215686274606</v>
      </c>
      <c r="AA253" s="671">
        <f t="shared" si="68"/>
        <v>10.869565217391308</v>
      </c>
      <c r="AB253" s="671">
        <f t="shared" si="69"/>
        <v>14.999999999999991</v>
      </c>
      <c r="AC253" s="671">
        <f t="shared" si="70"/>
        <v>14.285714285714302</v>
      </c>
      <c r="AD253" s="671">
        <f t="shared" si="71"/>
        <v>16.666666666666675</v>
      </c>
      <c r="AE253" s="671">
        <f t="shared" si="72"/>
        <v>15.384615384615374</v>
      </c>
      <c r="AF253" s="671">
        <f t="shared" si="73"/>
        <v>7.7720207253886064</v>
      </c>
      <c r="AG253" s="671">
        <f t="shared" si="74"/>
        <v>9.6590909090908958</v>
      </c>
      <c r="AH253" s="671">
        <f t="shared" si="75"/>
        <v>0</v>
      </c>
      <c r="AI253" s="671">
        <f t="shared" si="76"/>
        <v>0</v>
      </c>
      <c r="AJ253" s="671">
        <f t="shared" si="77"/>
        <v>0</v>
      </c>
      <c r="AK253" s="671">
        <f t="shared" si="78"/>
        <v>0</v>
      </c>
      <c r="AL253" s="671">
        <f t="shared" si="79"/>
        <v>0</v>
      </c>
      <c r="AM253" s="671">
        <f t="shared" si="80"/>
        <v>0</v>
      </c>
      <c r="AN253" s="671">
        <f t="shared" si="81"/>
        <v>0</v>
      </c>
      <c r="AO253" s="671">
        <f t="shared" si="82"/>
        <v>0</v>
      </c>
      <c r="AP253" s="671">
        <f t="shared" si="83"/>
        <v>0</v>
      </c>
      <c r="AQ253" s="671">
        <f t="shared" si="84"/>
        <v>0</v>
      </c>
      <c r="AR253" s="671">
        <f t="shared" si="85"/>
        <v>0</v>
      </c>
      <c r="AS253" s="672">
        <f t="shared" si="86"/>
        <v>5.233768145131295</v>
      </c>
      <c r="AT253" s="673">
        <f t="shared" si="87"/>
        <v>6.6293045533760644</v>
      </c>
    </row>
    <row r="254" spans="1:46" ht="11.25" customHeight="1" x14ac:dyDescent="0.2">
      <c r="A254" s="500" t="s">
        <v>221</v>
      </c>
      <c r="B254" s="652" t="s">
        <v>222</v>
      </c>
      <c r="C254" s="497">
        <v>1.9450000000000001</v>
      </c>
      <c r="D254" s="497">
        <v>1.9249999999999998</v>
      </c>
      <c r="E254" s="498">
        <v>1.905</v>
      </c>
      <c r="F254" s="498">
        <v>1.885</v>
      </c>
      <c r="G254" s="498">
        <v>1.76</v>
      </c>
      <c r="H254" s="498">
        <v>1.66</v>
      </c>
      <c r="I254" s="499"/>
      <c r="J254" s="498">
        <v>1.61</v>
      </c>
      <c r="K254" s="496">
        <v>1.4350000000000001</v>
      </c>
      <c r="L254" s="499"/>
      <c r="M254" s="657">
        <v>1.35</v>
      </c>
      <c r="N254" s="658">
        <v>1.325</v>
      </c>
      <c r="O254" s="658">
        <v>1.23</v>
      </c>
      <c r="P254" s="658">
        <v>1.0874999999999999</v>
      </c>
      <c r="Q254" s="658">
        <v>0.93</v>
      </c>
      <c r="R254" s="658">
        <v>0.84499999999999997</v>
      </c>
      <c r="S254" s="658">
        <v>0.8075</v>
      </c>
      <c r="T254" s="658">
        <v>0.78950000000000009</v>
      </c>
      <c r="U254" s="658">
        <v>0.77849999999999997</v>
      </c>
      <c r="V254" s="658">
        <v>0.76849999999999996</v>
      </c>
      <c r="W254" s="658">
        <v>0.72849999999999993</v>
      </c>
      <c r="X254" s="658">
        <v>0.66649999999999998</v>
      </c>
      <c r="Y254" s="655">
        <f t="shared" si="66"/>
        <v>25.4315</v>
      </c>
      <c r="Z254" s="1026">
        <f t="shared" si="67"/>
        <v>1.0389610389610615</v>
      </c>
      <c r="AA254" s="671">
        <f t="shared" si="68"/>
        <v>1.0498687664041828</v>
      </c>
      <c r="AB254" s="671">
        <f t="shared" si="69"/>
        <v>1.0610079575596787</v>
      </c>
      <c r="AC254" s="671">
        <f t="shared" si="70"/>
        <v>7.1022727272727293</v>
      </c>
      <c r="AD254" s="671">
        <f t="shared" si="71"/>
        <v>6.024096385542177</v>
      </c>
      <c r="AE254" s="671">
        <f t="shared" si="72"/>
        <v>3.105590062111796</v>
      </c>
      <c r="AF254" s="671">
        <f t="shared" si="73"/>
        <v>12.195121951219523</v>
      </c>
      <c r="AG254" s="671">
        <f t="shared" si="74"/>
        <v>6.2962962962962887</v>
      </c>
      <c r="AH254" s="671">
        <f t="shared" si="75"/>
        <v>1.8867924528301883</v>
      </c>
      <c r="AI254" s="671">
        <f t="shared" si="76"/>
        <v>7.7235772357723498</v>
      </c>
      <c r="AJ254" s="671">
        <f t="shared" si="77"/>
        <v>13.103448275862073</v>
      </c>
      <c r="AK254" s="671">
        <f t="shared" si="78"/>
        <v>16.935483870967726</v>
      </c>
      <c r="AL254" s="671">
        <f t="shared" si="79"/>
        <v>10.059171597633142</v>
      </c>
      <c r="AM254" s="671">
        <f t="shared" si="80"/>
        <v>4.6439628482972006</v>
      </c>
      <c r="AN254" s="671">
        <f t="shared" si="81"/>
        <v>2.279924002533229</v>
      </c>
      <c r="AO254" s="671">
        <f t="shared" si="82"/>
        <v>1.4129736673089477</v>
      </c>
      <c r="AP254" s="671">
        <f t="shared" si="83"/>
        <v>1.3012361743656387</v>
      </c>
      <c r="AQ254" s="671">
        <f t="shared" si="84"/>
        <v>5.4907343857240942</v>
      </c>
      <c r="AR254" s="671">
        <f t="shared" si="85"/>
        <v>9.302325581395344</v>
      </c>
      <c r="AS254" s="672">
        <f t="shared" si="86"/>
        <v>5.8954129093714407</v>
      </c>
      <c r="AT254" s="673">
        <f t="shared" si="87"/>
        <v>4.7006713136190168</v>
      </c>
    </row>
    <row r="255" spans="1:46" ht="11.25" customHeight="1" x14ac:dyDescent="0.2">
      <c r="A255" s="501" t="s">
        <v>556</v>
      </c>
      <c r="B255" s="652" t="s">
        <v>557</v>
      </c>
      <c r="C255" s="497">
        <v>2.0739999999999998</v>
      </c>
      <c r="D255" s="497">
        <v>1.8622800000000002</v>
      </c>
      <c r="E255" s="498">
        <v>1.59093</v>
      </c>
      <c r="F255" s="498">
        <v>1.4695999999999998</v>
      </c>
      <c r="G255" s="498">
        <v>1.268</v>
      </c>
      <c r="H255" s="498">
        <v>1.236</v>
      </c>
      <c r="I255" s="499"/>
      <c r="J255" s="498">
        <v>1.131</v>
      </c>
      <c r="K255" s="496">
        <v>0.99</v>
      </c>
      <c r="L255" s="499"/>
      <c r="M255" s="657">
        <v>0.82399999999999995</v>
      </c>
      <c r="N255" s="658">
        <v>0.65100000000000002</v>
      </c>
      <c r="O255" s="658">
        <v>0.62450000000000006</v>
      </c>
      <c r="P255" s="658">
        <v>0.57899999999999996</v>
      </c>
      <c r="Q255" s="658">
        <v>0.51100000000000001</v>
      </c>
      <c r="R255" s="658">
        <v>0.47149999999999997</v>
      </c>
      <c r="S255" s="658">
        <v>0.45800000000000002</v>
      </c>
      <c r="T255" s="658">
        <v>0.41499999999999998</v>
      </c>
      <c r="U255" s="658">
        <v>0.38</v>
      </c>
      <c r="V255" s="658">
        <v>0.35</v>
      </c>
      <c r="W255" s="658">
        <v>0.32300000000000001</v>
      </c>
      <c r="X255" s="658">
        <v>0.298875</v>
      </c>
      <c r="Y255" s="655">
        <f t="shared" si="66"/>
        <v>17.507685000000002</v>
      </c>
      <c r="Z255" s="1026">
        <f t="shared" si="67"/>
        <v>11.368859677384702</v>
      </c>
      <c r="AA255" s="671">
        <f t="shared" si="68"/>
        <v>17.056061548905376</v>
      </c>
      <c r="AB255" s="671">
        <f t="shared" si="69"/>
        <v>8.25598802395211</v>
      </c>
      <c r="AC255" s="671">
        <f t="shared" si="70"/>
        <v>15.899053627760228</v>
      </c>
      <c r="AD255" s="671">
        <f t="shared" si="71"/>
        <v>2.5889967637540368</v>
      </c>
      <c r="AE255" s="671">
        <f t="shared" si="72"/>
        <v>9.2838196286472154</v>
      </c>
      <c r="AF255" s="671">
        <f t="shared" si="73"/>
        <v>14.242424242424235</v>
      </c>
      <c r="AG255" s="671">
        <f t="shared" si="74"/>
        <v>20.145631067961169</v>
      </c>
      <c r="AH255" s="671">
        <f t="shared" si="75"/>
        <v>26.574500768049148</v>
      </c>
      <c r="AI255" s="671">
        <f t="shared" si="76"/>
        <v>4.2433947157726193</v>
      </c>
      <c r="AJ255" s="671">
        <f t="shared" si="77"/>
        <v>7.8583765112262727</v>
      </c>
      <c r="AK255" s="671">
        <f t="shared" si="78"/>
        <v>13.307240704500977</v>
      </c>
      <c r="AL255" s="671">
        <f t="shared" si="79"/>
        <v>8.3775185577942715</v>
      </c>
      <c r="AM255" s="671">
        <f t="shared" si="80"/>
        <v>2.9475982532751077</v>
      </c>
      <c r="AN255" s="671">
        <f t="shared" si="81"/>
        <v>10.361445783132538</v>
      </c>
      <c r="AO255" s="671">
        <f t="shared" si="82"/>
        <v>9.210526315789469</v>
      </c>
      <c r="AP255" s="671">
        <f t="shared" si="83"/>
        <v>8.5714285714285854</v>
      </c>
      <c r="AQ255" s="671">
        <f t="shared" si="84"/>
        <v>8.3591331269349709</v>
      </c>
      <c r="AR255" s="671">
        <f t="shared" si="85"/>
        <v>8.0719364282726858</v>
      </c>
      <c r="AS255" s="672">
        <f t="shared" si="86"/>
        <v>10.880207069313986</v>
      </c>
      <c r="AT255" s="673">
        <f t="shared" si="87"/>
        <v>5.9446518179743943</v>
      </c>
    </row>
    <row r="256" spans="1:46" ht="11.25" customHeight="1" x14ac:dyDescent="0.2">
      <c r="A256" s="501" t="s">
        <v>561</v>
      </c>
      <c r="B256" s="652" t="s">
        <v>562</v>
      </c>
      <c r="C256" s="497">
        <v>0.1825</v>
      </c>
      <c r="D256" s="497">
        <v>0.17</v>
      </c>
      <c r="E256" s="487">
        <v>0.16</v>
      </c>
      <c r="F256" s="487">
        <v>0.15</v>
      </c>
      <c r="G256" s="487">
        <v>0.10819000000000001</v>
      </c>
      <c r="H256" s="487">
        <v>7.3599500000000012E-2</v>
      </c>
      <c r="I256" s="488"/>
      <c r="J256" s="487">
        <v>6.7937999999999998E-2</v>
      </c>
      <c r="K256" s="485">
        <v>6.2276500000000005E-2</v>
      </c>
      <c r="L256" s="488"/>
      <c r="M256" s="491">
        <v>5.6615000000000006E-2</v>
      </c>
      <c r="N256" s="493">
        <v>5.0953499999999999E-2</v>
      </c>
      <c r="O256" s="493">
        <v>4.5292000000000006E-2</v>
      </c>
      <c r="P256" s="492">
        <v>0</v>
      </c>
      <c r="Q256" s="492">
        <v>0</v>
      </c>
      <c r="R256" s="492">
        <v>0</v>
      </c>
      <c r="S256" s="492">
        <v>0</v>
      </c>
      <c r="T256" s="492">
        <v>0</v>
      </c>
      <c r="U256" s="492">
        <v>0</v>
      </c>
      <c r="V256" s="492">
        <v>0</v>
      </c>
      <c r="W256" s="492">
        <v>0</v>
      </c>
      <c r="X256" s="492">
        <v>0</v>
      </c>
      <c r="Y256" s="655">
        <f t="shared" si="66"/>
        <v>1.1273645000000003</v>
      </c>
      <c r="Z256" s="1026">
        <f t="shared" si="67"/>
        <v>7.3529411764705843</v>
      </c>
      <c r="AA256" s="671">
        <f t="shared" si="68"/>
        <v>6.25</v>
      </c>
      <c r="AB256" s="671">
        <f t="shared" si="69"/>
        <v>6.6666666666666652</v>
      </c>
      <c r="AC256" s="671">
        <f t="shared" si="70"/>
        <v>38.644976430353985</v>
      </c>
      <c r="AD256" s="671">
        <f t="shared" si="71"/>
        <v>46.998281238323614</v>
      </c>
      <c r="AE256" s="671">
        <f t="shared" si="72"/>
        <v>8.3333333333333481</v>
      </c>
      <c r="AF256" s="671">
        <f t="shared" si="73"/>
        <v>9.0909090909090828</v>
      </c>
      <c r="AG256" s="671">
        <f t="shared" si="74"/>
        <v>10.000000000000009</v>
      </c>
      <c r="AH256" s="671">
        <f t="shared" si="75"/>
        <v>11.111111111111116</v>
      </c>
      <c r="AI256" s="671">
        <f t="shared" si="76"/>
        <v>12.499999999999979</v>
      </c>
      <c r="AJ256" s="671" t="str">
        <f t="shared" si="77"/>
        <v>n/a</v>
      </c>
      <c r="AK256" s="671" t="str">
        <f t="shared" si="78"/>
        <v>n/a</v>
      </c>
      <c r="AL256" s="671" t="str">
        <f t="shared" si="79"/>
        <v>n/a</v>
      </c>
      <c r="AM256" s="671" t="str">
        <f t="shared" si="80"/>
        <v>n/a</v>
      </c>
      <c r="AN256" s="671" t="str">
        <f t="shared" si="81"/>
        <v>n/a</v>
      </c>
      <c r="AO256" s="671" t="str">
        <f t="shared" si="82"/>
        <v>n/a</v>
      </c>
      <c r="AP256" s="671" t="str">
        <f t="shared" si="83"/>
        <v>n/a</v>
      </c>
      <c r="AQ256" s="671" t="str">
        <f t="shared" si="84"/>
        <v>n/a</v>
      </c>
      <c r="AR256" s="671" t="str">
        <f t="shared" si="85"/>
        <v>n/a</v>
      </c>
      <c r="AS256" s="672">
        <f t="shared" si="86"/>
        <v>15.694821904716836</v>
      </c>
      <c r="AT256" s="673">
        <f t="shared" si="87"/>
        <v>14.561619444078705</v>
      </c>
    </row>
    <row r="257" spans="1:46" ht="11.25" customHeight="1" x14ac:dyDescent="0.2">
      <c r="A257" s="519" t="s">
        <v>565</v>
      </c>
      <c r="B257" s="507" t="s">
        <v>566</v>
      </c>
      <c r="C257" s="497">
        <v>1.716</v>
      </c>
      <c r="D257" s="518">
        <v>1.6675</v>
      </c>
      <c r="E257" s="498">
        <v>1.59</v>
      </c>
      <c r="F257" s="498">
        <v>1.51</v>
      </c>
      <c r="G257" s="498">
        <v>1.43</v>
      </c>
      <c r="H257" s="498">
        <v>1.35</v>
      </c>
      <c r="I257" s="499"/>
      <c r="J257" s="498">
        <v>1.2662500000000001</v>
      </c>
      <c r="K257" s="496">
        <v>1.2024999999999999</v>
      </c>
      <c r="L257" s="499"/>
      <c r="M257" s="657">
        <v>1.1425000000000001</v>
      </c>
      <c r="N257" s="658">
        <v>1.0825</v>
      </c>
      <c r="O257" s="658">
        <v>1.0225</v>
      </c>
      <c r="P257" s="658">
        <v>0.95750000000000002</v>
      </c>
      <c r="Q257" s="658">
        <v>0.89749999999999996</v>
      </c>
      <c r="R257" s="658">
        <v>0.83</v>
      </c>
      <c r="S257" s="658">
        <v>0.75624999999999998</v>
      </c>
      <c r="T257" s="658">
        <v>0.72124999999999995</v>
      </c>
      <c r="U257" s="658">
        <v>0.66374999999999995</v>
      </c>
      <c r="V257" s="658">
        <v>0.578125</v>
      </c>
      <c r="W257" s="658">
        <v>0.51249999999999996</v>
      </c>
      <c r="X257" s="658">
        <v>0.46250000000000002</v>
      </c>
      <c r="Y257" s="655">
        <f t="shared" si="66"/>
        <v>21.359124999999999</v>
      </c>
      <c r="Z257" s="1026">
        <f t="shared" si="67"/>
        <v>2.9085457271364357</v>
      </c>
      <c r="AA257" s="671">
        <f t="shared" si="68"/>
        <v>4.8742138364779919</v>
      </c>
      <c r="AB257" s="671">
        <f t="shared" si="69"/>
        <v>5.2980132450331174</v>
      </c>
      <c r="AC257" s="671">
        <f t="shared" si="70"/>
        <v>5.5944055944056048</v>
      </c>
      <c r="AD257" s="671">
        <f t="shared" si="71"/>
        <v>5.9259259259259123</v>
      </c>
      <c r="AE257" s="671">
        <f t="shared" si="72"/>
        <v>6.6140177690029667</v>
      </c>
      <c r="AF257" s="671">
        <f t="shared" si="73"/>
        <v>5.3014553014553156</v>
      </c>
      <c r="AG257" s="671">
        <f t="shared" si="74"/>
        <v>5.2516411378555672</v>
      </c>
      <c r="AH257" s="671">
        <f t="shared" si="75"/>
        <v>5.5427251732101723</v>
      </c>
      <c r="AI257" s="671">
        <f t="shared" si="76"/>
        <v>5.8679706601467041</v>
      </c>
      <c r="AJ257" s="671">
        <f t="shared" si="77"/>
        <v>6.788511749347248</v>
      </c>
      <c r="AK257" s="671">
        <f t="shared" si="78"/>
        <v>6.6852367688022385</v>
      </c>
      <c r="AL257" s="671">
        <f t="shared" si="79"/>
        <v>8.1325301204819169</v>
      </c>
      <c r="AM257" s="671">
        <f t="shared" si="80"/>
        <v>9.7520661157024726</v>
      </c>
      <c r="AN257" s="671">
        <f t="shared" si="81"/>
        <v>4.8526863084922045</v>
      </c>
      <c r="AO257" s="671">
        <f t="shared" si="82"/>
        <v>8.6629001883239187</v>
      </c>
      <c r="AP257" s="671">
        <f t="shared" si="83"/>
        <v>14.810810810810793</v>
      </c>
      <c r="AQ257" s="671">
        <f t="shared" si="84"/>
        <v>12.804878048780498</v>
      </c>
      <c r="AR257" s="671">
        <f t="shared" si="85"/>
        <v>10.810810810810789</v>
      </c>
      <c r="AS257" s="672">
        <f t="shared" si="86"/>
        <v>7.1831234364316767</v>
      </c>
      <c r="AT257" s="673">
        <f t="shared" si="87"/>
        <v>2.997665598307576</v>
      </c>
    </row>
    <row r="258" spans="1:46" ht="11.25" customHeight="1" x14ac:dyDescent="0.2">
      <c r="A258" s="500" t="s">
        <v>1153</v>
      </c>
      <c r="B258" s="652" t="s">
        <v>1154</v>
      </c>
      <c r="C258" s="497">
        <v>4.3</v>
      </c>
      <c r="D258" s="655">
        <v>4.08</v>
      </c>
      <c r="E258" s="498">
        <v>3.8224999999999998</v>
      </c>
      <c r="F258" s="498">
        <v>3.6124999999999998</v>
      </c>
      <c r="G258" s="498">
        <v>3.3982999999999999</v>
      </c>
      <c r="H258" s="498">
        <v>3.1197999999999997</v>
      </c>
      <c r="I258" s="499"/>
      <c r="J258" s="498">
        <v>2.95</v>
      </c>
      <c r="K258" s="496">
        <v>2.75</v>
      </c>
      <c r="L258" s="499"/>
      <c r="M258" s="503">
        <v>2.6</v>
      </c>
      <c r="N258" s="654">
        <v>2.79</v>
      </c>
      <c r="O258" s="658">
        <v>3.28</v>
      </c>
      <c r="P258" s="658">
        <v>2.9674999999999998</v>
      </c>
      <c r="Q258" s="658">
        <v>2.6875</v>
      </c>
      <c r="R258" s="658">
        <v>2.4375</v>
      </c>
      <c r="S258" s="658">
        <v>2.1875</v>
      </c>
      <c r="T258" s="658">
        <v>1.9750000000000001</v>
      </c>
      <c r="U258" s="658">
        <v>1.875</v>
      </c>
      <c r="V258" s="658">
        <v>1.79</v>
      </c>
      <c r="W258" s="658">
        <v>1.74</v>
      </c>
      <c r="X258" s="658">
        <v>1.66</v>
      </c>
      <c r="Y258" s="655">
        <f t="shared" si="66"/>
        <v>56.023099999999999</v>
      </c>
      <c r="Z258" s="1026">
        <f t="shared" si="67"/>
        <v>5.3921568627451011</v>
      </c>
      <c r="AA258" s="671">
        <f t="shared" si="68"/>
        <v>6.7364290385873105</v>
      </c>
      <c r="AB258" s="671">
        <f t="shared" si="69"/>
        <v>5.8131487889273359</v>
      </c>
      <c r="AC258" s="671">
        <f t="shared" si="70"/>
        <v>6.3031515757878909</v>
      </c>
      <c r="AD258" s="671">
        <f t="shared" si="71"/>
        <v>8.9268542855311281</v>
      </c>
      <c r="AE258" s="671">
        <f t="shared" si="72"/>
        <v>5.755932203389813</v>
      </c>
      <c r="AF258" s="671">
        <f t="shared" si="73"/>
        <v>7.2727272727272751</v>
      </c>
      <c r="AG258" s="671">
        <f t="shared" si="74"/>
        <v>5.7692307692307709</v>
      </c>
      <c r="AH258" s="671">
        <f t="shared" si="75"/>
        <v>-6.8100358422939049</v>
      </c>
      <c r="AI258" s="671">
        <f t="shared" si="76"/>
        <v>-14.939024390243894</v>
      </c>
      <c r="AJ258" s="671">
        <f t="shared" si="77"/>
        <v>10.530749789384997</v>
      </c>
      <c r="AK258" s="671">
        <f t="shared" si="78"/>
        <v>10.418604651162777</v>
      </c>
      <c r="AL258" s="671">
        <f t="shared" si="79"/>
        <v>10.256410256410264</v>
      </c>
      <c r="AM258" s="671">
        <f t="shared" si="80"/>
        <v>11.428571428571432</v>
      </c>
      <c r="AN258" s="671">
        <f t="shared" si="81"/>
        <v>10.759493670886066</v>
      </c>
      <c r="AO258" s="671">
        <f t="shared" si="82"/>
        <v>5.3333333333333455</v>
      </c>
      <c r="AP258" s="671">
        <f t="shared" si="83"/>
        <v>4.748603351955305</v>
      </c>
      <c r="AQ258" s="671">
        <f t="shared" si="84"/>
        <v>2.8735632183908066</v>
      </c>
      <c r="AR258" s="671">
        <f t="shared" si="85"/>
        <v>4.8192771084337505</v>
      </c>
      <c r="AS258" s="672">
        <f t="shared" si="86"/>
        <v>5.3362724933114505</v>
      </c>
      <c r="AT258" s="673">
        <f t="shared" si="87"/>
        <v>6.3638626835973442</v>
      </c>
    </row>
    <row r="259" spans="1:46" ht="11.25" customHeight="1" x14ac:dyDescent="0.2">
      <c r="A259" s="484" t="s">
        <v>4089</v>
      </c>
      <c r="B259" s="652" t="s">
        <v>4090</v>
      </c>
      <c r="C259" s="497">
        <v>9.1199999999999992</v>
      </c>
      <c r="D259" s="655">
        <v>8</v>
      </c>
      <c r="E259" s="498">
        <v>7</v>
      </c>
      <c r="F259" s="498">
        <v>6.76</v>
      </c>
      <c r="G259" s="542">
        <v>0</v>
      </c>
      <c r="H259" s="542">
        <v>0</v>
      </c>
      <c r="I259" s="499"/>
      <c r="J259" s="502">
        <v>0</v>
      </c>
      <c r="K259" s="656">
        <v>0</v>
      </c>
      <c r="L259" s="499"/>
      <c r="M259" s="503">
        <v>0</v>
      </c>
      <c r="N259" s="654">
        <v>0</v>
      </c>
      <c r="O259" s="654">
        <v>0</v>
      </c>
      <c r="P259" s="654">
        <v>0</v>
      </c>
      <c r="Q259" s="654">
        <v>0</v>
      </c>
      <c r="R259" s="654">
        <v>0</v>
      </c>
      <c r="S259" s="654">
        <v>0</v>
      </c>
      <c r="T259" s="654">
        <v>0</v>
      </c>
      <c r="U259" s="654">
        <v>0</v>
      </c>
      <c r="V259" s="654">
        <v>0</v>
      </c>
      <c r="W259" s="654">
        <v>0</v>
      </c>
      <c r="X259" s="654">
        <v>0</v>
      </c>
      <c r="Y259" s="655">
        <f t="shared" si="66"/>
        <v>30.879999999999995</v>
      </c>
      <c r="Z259" s="1026">
        <f t="shared" si="67"/>
        <v>13.999999999999989</v>
      </c>
      <c r="AA259" s="671">
        <f t="shared" si="68"/>
        <v>14.285714285714279</v>
      </c>
      <c r="AB259" s="671">
        <f t="shared" si="69"/>
        <v>3.5502958579881616</v>
      </c>
      <c r="AC259" s="671" t="str">
        <f t="shared" si="70"/>
        <v>n/a</v>
      </c>
      <c r="AD259" s="671" t="str">
        <f t="shared" si="71"/>
        <v>n/a</v>
      </c>
      <c r="AE259" s="671" t="str">
        <f t="shared" si="72"/>
        <v>n/a</v>
      </c>
      <c r="AF259" s="671" t="str">
        <f t="shared" si="73"/>
        <v>n/a</v>
      </c>
      <c r="AG259" s="671" t="str">
        <f t="shared" si="74"/>
        <v>n/a</v>
      </c>
      <c r="AH259" s="671" t="str">
        <f t="shared" si="75"/>
        <v>n/a</v>
      </c>
      <c r="AI259" s="671" t="str">
        <f t="shared" si="76"/>
        <v>n/a</v>
      </c>
      <c r="AJ259" s="671" t="str">
        <f t="shared" si="77"/>
        <v>n/a</v>
      </c>
      <c r="AK259" s="671" t="str">
        <f t="shared" si="78"/>
        <v>n/a</v>
      </c>
      <c r="AL259" s="671" t="str">
        <f t="shared" si="79"/>
        <v>n/a</v>
      </c>
      <c r="AM259" s="671" t="str">
        <f t="shared" si="80"/>
        <v>n/a</v>
      </c>
      <c r="AN259" s="671" t="str">
        <f t="shared" si="81"/>
        <v>n/a</v>
      </c>
      <c r="AO259" s="671" t="str">
        <f t="shared" si="82"/>
        <v>n/a</v>
      </c>
      <c r="AP259" s="671" t="str">
        <f t="shared" si="83"/>
        <v>n/a</v>
      </c>
      <c r="AQ259" s="671" t="str">
        <f t="shared" si="84"/>
        <v>n/a</v>
      </c>
      <c r="AR259" s="671" t="str">
        <f t="shared" si="85"/>
        <v>n/a</v>
      </c>
      <c r="AS259" s="672">
        <f t="shared" si="86"/>
        <v>10.612003381234144</v>
      </c>
      <c r="AT259" s="673">
        <f t="shared" si="87"/>
        <v>6.1172864099343078</v>
      </c>
    </row>
    <row r="260" spans="1:46" ht="11.25" customHeight="1" x14ac:dyDescent="0.2">
      <c r="A260" s="501" t="s">
        <v>1155</v>
      </c>
      <c r="B260" s="652" t="s">
        <v>1156</v>
      </c>
      <c r="C260" s="497">
        <v>4.2949999999999999</v>
      </c>
      <c r="D260" s="486">
        <v>3.6550000000000002</v>
      </c>
      <c r="E260" s="498">
        <v>3.05</v>
      </c>
      <c r="F260" s="498">
        <v>2.5049999999999999</v>
      </c>
      <c r="G260" s="498">
        <v>2.02</v>
      </c>
      <c r="H260" s="498">
        <v>1.55</v>
      </c>
      <c r="I260" s="499"/>
      <c r="J260" s="498">
        <v>0.35</v>
      </c>
      <c r="K260" s="656">
        <v>0</v>
      </c>
      <c r="L260" s="499"/>
      <c r="M260" s="503">
        <v>0</v>
      </c>
      <c r="N260" s="654">
        <v>0</v>
      </c>
      <c r="O260" s="654">
        <v>0</v>
      </c>
      <c r="P260" s="654">
        <v>0</v>
      </c>
      <c r="Q260" s="654">
        <v>0</v>
      </c>
      <c r="R260" s="654">
        <v>0</v>
      </c>
      <c r="S260" s="654">
        <v>0</v>
      </c>
      <c r="T260" s="654">
        <v>0</v>
      </c>
      <c r="U260" s="654">
        <v>0</v>
      </c>
      <c r="V260" s="654">
        <v>0</v>
      </c>
      <c r="W260" s="654">
        <v>0</v>
      </c>
      <c r="X260" s="654">
        <v>0</v>
      </c>
      <c r="Y260" s="655">
        <f t="shared" si="66"/>
        <v>17.425000000000001</v>
      </c>
      <c r="Z260" s="1026">
        <f t="shared" si="67"/>
        <v>17.510259917920656</v>
      </c>
      <c r="AA260" s="671">
        <f t="shared" si="68"/>
        <v>19.836065573770512</v>
      </c>
      <c r="AB260" s="671">
        <f t="shared" si="69"/>
        <v>21.7564870259481</v>
      </c>
      <c r="AC260" s="671">
        <f t="shared" si="70"/>
        <v>24.009900990099009</v>
      </c>
      <c r="AD260" s="671">
        <f t="shared" si="71"/>
        <v>30.322580645161288</v>
      </c>
      <c r="AE260" s="671">
        <f t="shared" si="72"/>
        <v>342.85714285714289</v>
      </c>
      <c r="AF260" s="671" t="str">
        <f t="shared" si="73"/>
        <v>n/a</v>
      </c>
      <c r="AG260" s="671" t="str">
        <f t="shared" si="74"/>
        <v>n/a</v>
      </c>
      <c r="AH260" s="671" t="str">
        <f t="shared" si="75"/>
        <v>n/a</v>
      </c>
      <c r="AI260" s="671" t="str">
        <f t="shared" si="76"/>
        <v>n/a</v>
      </c>
      <c r="AJ260" s="671" t="str">
        <f t="shared" si="77"/>
        <v>n/a</v>
      </c>
      <c r="AK260" s="671" t="str">
        <f t="shared" si="78"/>
        <v>n/a</v>
      </c>
      <c r="AL260" s="671" t="str">
        <f t="shared" si="79"/>
        <v>n/a</v>
      </c>
      <c r="AM260" s="671" t="str">
        <f t="shared" si="80"/>
        <v>n/a</v>
      </c>
      <c r="AN260" s="671" t="str">
        <f t="shared" si="81"/>
        <v>n/a</v>
      </c>
      <c r="AO260" s="671" t="str">
        <f t="shared" si="82"/>
        <v>n/a</v>
      </c>
      <c r="AP260" s="671" t="str">
        <f t="shared" si="83"/>
        <v>n/a</v>
      </c>
      <c r="AQ260" s="671" t="str">
        <f t="shared" si="84"/>
        <v>n/a</v>
      </c>
      <c r="AR260" s="671" t="str">
        <f t="shared" si="85"/>
        <v>n/a</v>
      </c>
      <c r="AS260" s="672">
        <f t="shared" si="86"/>
        <v>76.048739501673751</v>
      </c>
      <c r="AT260" s="673">
        <f t="shared" si="87"/>
        <v>130.78219557683656</v>
      </c>
    </row>
    <row r="261" spans="1:46" ht="11.25" customHeight="1" x14ac:dyDescent="0.2">
      <c r="A261" s="659" t="s">
        <v>223</v>
      </c>
      <c r="B261" s="507" t="s">
        <v>224</v>
      </c>
      <c r="C261" s="497">
        <v>3.36</v>
      </c>
      <c r="D261" s="497">
        <v>3.13</v>
      </c>
      <c r="E261" s="513">
        <v>2.92</v>
      </c>
      <c r="F261" s="513">
        <v>2.7240000000000002</v>
      </c>
      <c r="G261" s="513">
        <v>2.54</v>
      </c>
      <c r="H261" s="513">
        <v>2.37</v>
      </c>
      <c r="I261" s="514" t="s">
        <v>90</v>
      </c>
      <c r="J261" s="527">
        <v>2.21</v>
      </c>
      <c r="K261" s="662">
        <v>2.06</v>
      </c>
      <c r="L261" s="528"/>
      <c r="M261" s="510">
        <v>1.92</v>
      </c>
      <c r="N261" s="516">
        <v>1.8</v>
      </c>
      <c r="O261" s="516">
        <v>1.76</v>
      </c>
      <c r="P261" s="516">
        <v>1.6</v>
      </c>
      <c r="Q261" s="516">
        <v>1.44</v>
      </c>
      <c r="R261" s="516">
        <v>1.3</v>
      </c>
      <c r="S261" s="516">
        <v>0.86</v>
      </c>
      <c r="T261" s="516">
        <v>0.76</v>
      </c>
      <c r="U261" s="516">
        <v>0.68</v>
      </c>
      <c r="V261" s="516">
        <v>0.61</v>
      </c>
      <c r="W261" s="516">
        <v>0.54</v>
      </c>
      <c r="X261" s="516">
        <v>0.48</v>
      </c>
      <c r="Y261" s="655">
        <f t="shared" si="66"/>
        <v>35.064</v>
      </c>
      <c r="Z261" s="1026">
        <f t="shared" si="67"/>
        <v>7.348242811501593</v>
      </c>
      <c r="AA261" s="671">
        <f t="shared" si="68"/>
        <v>7.1917808219178037</v>
      </c>
      <c r="AB261" s="671">
        <f t="shared" si="69"/>
        <v>7.1953010279001361</v>
      </c>
      <c r="AC261" s="671">
        <f t="shared" si="70"/>
        <v>7.2440944881889902</v>
      </c>
      <c r="AD261" s="671">
        <f t="shared" si="71"/>
        <v>7.1729957805907185</v>
      </c>
      <c r="AE261" s="671">
        <f t="shared" si="72"/>
        <v>7.2398190045248834</v>
      </c>
      <c r="AF261" s="671">
        <f t="shared" si="73"/>
        <v>7.2815533980582492</v>
      </c>
      <c r="AG261" s="671">
        <f t="shared" si="74"/>
        <v>7.2916666666666741</v>
      </c>
      <c r="AH261" s="671">
        <f t="shared" si="75"/>
        <v>6.6666666666666652</v>
      </c>
      <c r="AI261" s="671">
        <f t="shared" si="76"/>
        <v>2.2727272727272707</v>
      </c>
      <c r="AJ261" s="671">
        <f t="shared" si="77"/>
        <v>9.9999999999999858</v>
      </c>
      <c r="AK261" s="671">
        <f t="shared" si="78"/>
        <v>11.111111111111116</v>
      </c>
      <c r="AL261" s="671">
        <f t="shared" si="79"/>
        <v>10.769230769230752</v>
      </c>
      <c r="AM261" s="671">
        <f t="shared" si="80"/>
        <v>51.162790697674424</v>
      </c>
      <c r="AN261" s="671">
        <f t="shared" si="81"/>
        <v>13.157894736842103</v>
      </c>
      <c r="AO261" s="671">
        <f t="shared" si="82"/>
        <v>11.764705882352944</v>
      </c>
      <c r="AP261" s="671">
        <f t="shared" si="83"/>
        <v>11.475409836065587</v>
      </c>
      <c r="AQ261" s="671">
        <f t="shared" si="84"/>
        <v>12.962962962962955</v>
      </c>
      <c r="AR261" s="671">
        <f t="shared" si="85"/>
        <v>12.500000000000021</v>
      </c>
      <c r="AS261" s="672">
        <f t="shared" si="86"/>
        <v>11.147839680788572</v>
      </c>
      <c r="AT261" s="673">
        <f t="shared" si="87"/>
        <v>10.09124372860418</v>
      </c>
    </row>
    <row r="262" spans="1:46" ht="11.25" customHeight="1" x14ac:dyDescent="0.2">
      <c r="A262" s="500" t="s">
        <v>575</v>
      </c>
      <c r="B262" s="652" t="s">
        <v>576</v>
      </c>
      <c r="C262" s="497">
        <v>2.02</v>
      </c>
      <c r="D262" s="497">
        <v>1.9</v>
      </c>
      <c r="E262" s="498">
        <v>1.78</v>
      </c>
      <c r="F262" s="498">
        <v>1.67</v>
      </c>
      <c r="G262" s="498">
        <v>1.57</v>
      </c>
      <c r="H262" s="498">
        <v>1.47</v>
      </c>
      <c r="I262" s="499"/>
      <c r="J262" s="533">
        <v>1.3227500000000001</v>
      </c>
      <c r="K262" s="534">
        <v>1.1000000000000001</v>
      </c>
      <c r="L262" s="601"/>
      <c r="M262" s="496">
        <v>1.0249999999999999</v>
      </c>
      <c r="N262" s="658">
        <v>0.95</v>
      </c>
      <c r="O262" s="658">
        <v>0.82499999999999996</v>
      </c>
      <c r="P262" s="658">
        <v>0.77500000000000002</v>
      </c>
      <c r="Q262" s="658">
        <v>0.72499999999999998</v>
      </c>
      <c r="R262" s="658">
        <v>0.67500000000000004</v>
      </c>
      <c r="S262" s="658">
        <v>0.625</v>
      </c>
      <c r="T262" s="658">
        <v>0.57499999999999996</v>
      </c>
      <c r="U262" s="658">
        <v>0.52500000000000002</v>
      </c>
      <c r="V262" s="658">
        <v>0.45</v>
      </c>
      <c r="W262" s="654">
        <v>0.4</v>
      </c>
      <c r="X262" s="658">
        <v>0.1</v>
      </c>
      <c r="Y262" s="655">
        <f t="shared" si="66"/>
        <v>20.482749999999996</v>
      </c>
      <c r="Z262" s="1026">
        <f t="shared" si="67"/>
        <v>6.315789473684208</v>
      </c>
      <c r="AA262" s="671">
        <f t="shared" si="68"/>
        <v>6.7415730337078594</v>
      </c>
      <c r="AB262" s="671">
        <f t="shared" si="69"/>
        <v>6.5868263473053856</v>
      </c>
      <c r="AC262" s="671">
        <f t="shared" si="70"/>
        <v>6.3694267515923553</v>
      </c>
      <c r="AD262" s="671">
        <f t="shared" si="71"/>
        <v>6.8027210884353817</v>
      </c>
      <c r="AE262" s="671">
        <f t="shared" si="72"/>
        <v>11.132111132111122</v>
      </c>
      <c r="AF262" s="671">
        <f t="shared" si="73"/>
        <v>20.249999999999989</v>
      </c>
      <c r="AG262" s="671">
        <f t="shared" si="74"/>
        <v>7.317073170731736</v>
      </c>
      <c r="AH262" s="671">
        <f t="shared" si="75"/>
        <v>7.8947368421052655</v>
      </c>
      <c r="AI262" s="671">
        <f t="shared" si="76"/>
        <v>15.151515151515159</v>
      </c>
      <c r="AJ262" s="671">
        <f t="shared" si="77"/>
        <v>6.4516129032258007</v>
      </c>
      <c r="AK262" s="671">
        <f t="shared" si="78"/>
        <v>6.8965517241379448</v>
      </c>
      <c r="AL262" s="671">
        <f t="shared" si="79"/>
        <v>7.4074074074073959</v>
      </c>
      <c r="AM262" s="671">
        <f t="shared" si="80"/>
        <v>8.0000000000000071</v>
      </c>
      <c r="AN262" s="671">
        <f t="shared" si="81"/>
        <v>8.6956521739130608</v>
      </c>
      <c r="AO262" s="671">
        <f t="shared" si="82"/>
        <v>9.5238095238095113</v>
      </c>
      <c r="AP262" s="671">
        <f t="shared" si="83"/>
        <v>16.666666666666675</v>
      </c>
      <c r="AQ262" s="671">
        <f t="shared" si="84"/>
        <v>12.5</v>
      </c>
      <c r="AR262" s="671">
        <f t="shared" si="85"/>
        <v>300</v>
      </c>
      <c r="AS262" s="672">
        <f t="shared" si="86"/>
        <v>24.773867020544678</v>
      </c>
      <c r="AT262" s="673">
        <f t="shared" si="87"/>
        <v>66.767526783971263</v>
      </c>
    </row>
    <row r="263" spans="1:46" ht="11.25" customHeight="1" x14ac:dyDescent="0.2">
      <c r="A263" s="500" t="s">
        <v>1159</v>
      </c>
      <c r="B263" s="652" t="s">
        <v>1160</v>
      </c>
      <c r="C263" s="497">
        <v>0.5</v>
      </c>
      <c r="D263" s="497">
        <v>0.46</v>
      </c>
      <c r="E263" s="502">
        <v>0.44</v>
      </c>
      <c r="F263" s="498">
        <v>0.43</v>
      </c>
      <c r="G263" s="498">
        <v>0.38</v>
      </c>
      <c r="H263" s="498">
        <v>0.34</v>
      </c>
      <c r="I263" s="499" t="s">
        <v>90</v>
      </c>
      <c r="J263" s="533">
        <v>0.31</v>
      </c>
      <c r="K263" s="534">
        <v>0.25</v>
      </c>
      <c r="L263" s="601"/>
      <c r="M263" s="657">
        <v>0.1</v>
      </c>
      <c r="N263" s="654">
        <v>0</v>
      </c>
      <c r="O263" s="658">
        <v>0.25</v>
      </c>
      <c r="P263" s="658">
        <v>0.22</v>
      </c>
      <c r="Q263" s="658">
        <v>0.2</v>
      </c>
      <c r="R263" s="654">
        <v>0.15</v>
      </c>
      <c r="S263" s="658">
        <v>0.24</v>
      </c>
      <c r="T263" s="654">
        <v>0</v>
      </c>
      <c r="U263" s="654">
        <v>0</v>
      </c>
      <c r="V263" s="654">
        <v>0</v>
      </c>
      <c r="W263" s="654">
        <v>0</v>
      </c>
      <c r="X263" s="658">
        <v>0.16667000000000001</v>
      </c>
      <c r="Y263" s="655">
        <f t="shared" ref="Y263:Y326" si="88">SUM(C263:X263)</f>
        <v>4.4366700000000003</v>
      </c>
      <c r="Z263" s="1026">
        <f t="shared" ref="Z263:Z326" si="89">IF(ISERROR((C263/D263-1)*100),"n/a",(C263/D263-1)*100)</f>
        <v>8.6956521739130377</v>
      </c>
      <c r="AA263" s="671">
        <f t="shared" ref="AA263:AA326" si="90">IF(ISERROR((D263/E263-1)*100),"n/a",(D263/E263-1)*100)</f>
        <v>4.5454545454545414</v>
      </c>
      <c r="AB263" s="671">
        <f t="shared" ref="AB263:AB326" si="91">IF(ISERROR((E263/F263-1)*100),"n/a",(E263/F263-1)*100)</f>
        <v>2.3255813953488413</v>
      </c>
      <c r="AC263" s="671">
        <f t="shared" ref="AC263:AC326" si="92">IF(ISERROR((F263/G263-1)*100),"n/a",(F263/G263-1)*100)</f>
        <v>13.157894736842103</v>
      </c>
      <c r="AD263" s="671">
        <f t="shared" ref="AD263:AD326" si="93">IF(ISERROR((G263/H263-1)*100),"n/a",(G263/H263-1)*100)</f>
        <v>11.764705882352944</v>
      </c>
      <c r="AE263" s="671">
        <f t="shared" ref="AE263:AE326" si="94">IF(ISERROR((H263/J263-1)*100),"n/a",(H263/J263-1)*100)</f>
        <v>9.6774193548387224</v>
      </c>
      <c r="AF263" s="671">
        <f t="shared" ref="AF263:AF326" si="95">IF(ISERROR((J263/K263-1)*100),"n/a",(J263/K263-1)*100)</f>
        <v>24</v>
      </c>
      <c r="AG263" s="671">
        <f t="shared" ref="AG263:AG326" si="96">IF(ISERROR((K263/M263-1)*100),"n/a",(K263/M263-1)*100)</f>
        <v>150</v>
      </c>
      <c r="AH263" s="671" t="str">
        <f t="shared" ref="AH263:AH326" si="97">IF(ISERROR((M263/N263-1)*100),"n/a",(M263/N263-1)*100)</f>
        <v>n/a</v>
      </c>
      <c r="AI263" s="671">
        <f t="shared" ref="AI263:AI326" si="98">IF(ISERROR((N263/O263-1)*100),"n/a",(N263/O263-1)*100)</f>
        <v>-100</v>
      </c>
      <c r="AJ263" s="671">
        <f t="shared" ref="AJ263:AJ326" si="99">IF(ISERROR((O263/P263-1)*100),"n/a",(O263/P263-1)*100)</f>
        <v>13.636363636363647</v>
      </c>
      <c r="AK263" s="671">
        <f t="shared" ref="AK263:AK326" si="100">IF(ISERROR((P263/Q263-1)*100),"n/a",(P263/Q263-1)*100)</f>
        <v>9.9999999999999858</v>
      </c>
      <c r="AL263" s="671">
        <f t="shared" ref="AL263:AL326" si="101">IF(ISERROR((Q263/R263-1)*100),"n/a",(Q263/R263-1)*100)</f>
        <v>33.33333333333335</v>
      </c>
      <c r="AM263" s="671">
        <f t="shared" ref="AM263:AM326" si="102">IF(ISERROR((R263/S263-1)*100),"n/a",(R263/S263-1)*100)</f>
        <v>-37.5</v>
      </c>
      <c r="AN263" s="671" t="str">
        <f t="shared" ref="AN263:AN326" si="103">IF(ISERROR((S263/T263-1)*100),"n/a",(S263/T263-1)*100)</f>
        <v>n/a</v>
      </c>
      <c r="AO263" s="671" t="str">
        <f t="shared" ref="AO263:AO326" si="104">IF(ISERROR((T263/U263-1)*100),"n/a",(T263/U263-1)*100)</f>
        <v>n/a</v>
      </c>
      <c r="AP263" s="671" t="str">
        <f t="shared" ref="AP263:AP326" si="105">IF(ISERROR((U263/V263-1)*100),"n/a",(U263/V263-1)*100)</f>
        <v>n/a</v>
      </c>
      <c r="AQ263" s="671" t="str">
        <f t="shared" ref="AQ263:AQ326" si="106">IF(ISERROR((V263/W263-1)*100),"n/a",(V263/W263-1)*100)</f>
        <v>n/a</v>
      </c>
      <c r="AR263" s="671">
        <f t="shared" ref="AR263:AR326" si="107">IF(ISERROR((W263/X263-1)*100),"n/a",(W263/X263-1)*100)</f>
        <v>-100</v>
      </c>
      <c r="AS263" s="672">
        <f t="shared" ref="AS263:AS326" si="108">AVERAGE(Z263:AR263)</f>
        <v>3.1168860756033672</v>
      </c>
      <c r="AT263" s="673">
        <f t="shared" ref="AT263:AT326" si="109">STDEV(Z263:AR263)</f>
        <v>59.646507807616381</v>
      </c>
    </row>
    <row r="264" spans="1:46" ht="11.25" customHeight="1" x14ac:dyDescent="0.2">
      <c r="A264" s="500" t="s">
        <v>570</v>
      </c>
      <c r="B264" s="652" t="s">
        <v>571</v>
      </c>
      <c r="C264" s="497">
        <v>7.33</v>
      </c>
      <c r="D264" s="497">
        <v>6.85</v>
      </c>
      <c r="E264" s="498">
        <v>6.24</v>
      </c>
      <c r="F264" s="498">
        <v>5.62</v>
      </c>
      <c r="G264" s="498">
        <v>5.0199999999999996</v>
      </c>
      <c r="H264" s="498">
        <v>4.7300000000000004</v>
      </c>
      <c r="I264" s="499"/>
      <c r="J264" s="498">
        <v>4.34</v>
      </c>
      <c r="K264" s="496">
        <v>4.1524999999999999</v>
      </c>
      <c r="L264" s="499"/>
      <c r="M264" s="657">
        <v>4.1275000000000004</v>
      </c>
      <c r="N264" s="658">
        <v>4.1100000000000003</v>
      </c>
      <c r="O264" s="658">
        <v>3.99</v>
      </c>
      <c r="P264" s="658">
        <v>3.63</v>
      </c>
      <c r="Q264" s="658">
        <v>3.33</v>
      </c>
      <c r="R264" s="658">
        <v>3.22</v>
      </c>
      <c r="S264" s="658">
        <v>3.15</v>
      </c>
      <c r="T264" s="658">
        <v>3.11</v>
      </c>
      <c r="U264" s="658">
        <v>3.01</v>
      </c>
      <c r="V264" s="658">
        <v>2.79</v>
      </c>
      <c r="W264" s="658">
        <v>2.3199999999999998</v>
      </c>
      <c r="X264" s="658">
        <v>2.1</v>
      </c>
      <c r="Y264" s="655">
        <f t="shared" si="88"/>
        <v>83.170000000000016</v>
      </c>
      <c r="Z264" s="1026">
        <f t="shared" si="89"/>
        <v>7.0072992700729975</v>
      </c>
      <c r="AA264" s="671">
        <f t="shared" si="90"/>
        <v>9.7756410256410131</v>
      </c>
      <c r="AB264" s="671">
        <f t="shared" si="91"/>
        <v>11.032028469750887</v>
      </c>
      <c r="AC264" s="671">
        <f t="shared" si="92"/>
        <v>11.952191235059772</v>
      </c>
      <c r="AD264" s="671">
        <f t="shared" si="93"/>
        <v>6.1310782241014605</v>
      </c>
      <c r="AE264" s="671">
        <f t="shared" si="94"/>
        <v>8.9861751152073843</v>
      </c>
      <c r="AF264" s="671">
        <f t="shared" si="95"/>
        <v>4.5153521974714117</v>
      </c>
      <c r="AG264" s="671">
        <f t="shared" si="96"/>
        <v>0.60569351907933111</v>
      </c>
      <c r="AH264" s="671">
        <f t="shared" si="97"/>
        <v>0.42579075425790425</v>
      </c>
      <c r="AI264" s="671">
        <f t="shared" si="98"/>
        <v>3.007518796992481</v>
      </c>
      <c r="AJ264" s="671">
        <f t="shared" si="99"/>
        <v>9.9173553719008378</v>
      </c>
      <c r="AK264" s="671">
        <f t="shared" si="100"/>
        <v>9.0090090090090058</v>
      </c>
      <c r="AL264" s="671">
        <f t="shared" si="101"/>
        <v>3.4161490683229712</v>
      </c>
      <c r="AM264" s="671">
        <f t="shared" si="102"/>
        <v>2.2222222222222365</v>
      </c>
      <c r="AN264" s="671">
        <f t="shared" si="103"/>
        <v>1.2861736334405238</v>
      </c>
      <c r="AO264" s="671">
        <f t="shared" si="104"/>
        <v>3.3222591362126241</v>
      </c>
      <c r="AP264" s="671">
        <f t="shared" si="105"/>
        <v>7.8853046594981935</v>
      </c>
      <c r="AQ264" s="671">
        <f t="shared" si="106"/>
        <v>20.258620689655181</v>
      </c>
      <c r="AR264" s="671">
        <f t="shared" si="107"/>
        <v>10.47619047619046</v>
      </c>
      <c r="AS264" s="672">
        <f t="shared" si="108"/>
        <v>6.9069501512677194</v>
      </c>
      <c r="AT264" s="673">
        <f t="shared" si="109"/>
        <v>4.9569948623916407</v>
      </c>
    </row>
    <row r="265" spans="1:46" ht="11.25" customHeight="1" x14ac:dyDescent="0.2">
      <c r="A265" s="501" t="s">
        <v>4346</v>
      </c>
      <c r="B265" s="652" t="s">
        <v>4345</v>
      </c>
      <c r="C265" s="497">
        <v>1.22</v>
      </c>
      <c r="D265" s="497">
        <v>1.1499999999999999</v>
      </c>
      <c r="E265" s="489">
        <v>1.1399999999999999</v>
      </c>
      <c r="F265" s="487">
        <v>1.02</v>
      </c>
      <c r="G265" s="487">
        <v>0.74949999999999994</v>
      </c>
      <c r="H265" s="487">
        <v>0.65187499999999998</v>
      </c>
      <c r="I265" s="488"/>
      <c r="J265" s="1114">
        <v>0.625</v>
      </c>
      <c r="K265" s="1173">
        <v>0.58750000000000002</v>
      </c>
      <c r="L265" s="602"/>
      <c r="M265" s="491">
        <v>0.54</v>
      </c>
      <c r="N265" s="493">
        <v>0.52625</v>
      </c>
      <c r="O265" s="493">
        <v>0.48749999999999999</v>
      </c>
      <c r="P265" s="493">
        <v>0.36475000000000002</v>
      </c>
      <c r="Q265" s="493">
        <v>0.15225</v>
      </c>
      <c r="R265" s="492">
        <v>0</v>
      </c>
      <c r="S265" s="492">
        <v>0</v>
      </c>
      <c r="T265" s="492">
        <v>0</v>
      </c>
      <c r="U265" s="492">
        <v>0</v>
      </c>
      <c r="V265" s="492">
        <v>0</v>
      </c>
      <c r="W265" s="492">
        <v>0</v>
      </c>
      <c r="X265" s="492">
        <v>0</v>
      </c>
      <c r="Y265" s="655">
        <f t="shared" si="88"/>
        <v>9.2146250000000016</v>
      </c>
      <c r="Z265" s="1026">
        <f t="shared" si="89"/>
        <v>6.0869565217391397</v>
      </c>
      <c r="AA265" s="671">
        <f t="shared" si="90"/>
        <v>0.87719298245614308</v>
      </c>
      <c r="AB265" s="671">
        <f t="shared" si="91"/>
        <v>11.764705882352921</v>
      </c>
      <c r="AC265" s="671">
        <f t="shared" si="92"/>
        <v>36.090727151434308</v>
      </c>
      <c r="AD265" s="671">
        <f t="shared" si="93"/>
        <v>14.976030680728659</v>
      </c>
      <c r="AE265" s="671">
        <f t="shared" si="94"/>
        <v>4.2999999999999927</v>
      </c>
      <c r="AF265" s="671">
        <f t="shared" si="95"/>
        <v>6.3829787234042534</v>
      </c>
      <c r="AG265" s="671">
        <f t="shared" si="96"/>
        <v>8.7962962962963012</v>
      </c>
      <c r="AH265" s="671">
        <f t="shared" si="97"/>
        <v>2.6128266033254244</v>
      </c>
      <c r="AI265" s="671">
        <f t="shared" si="98"/>
        <v>7.9487179487179427</v>
      </c>
      <c r="AJ265" s="671">
        <f t="shared" si="99"/>
        <v>33.653187114461943</v>
      </c>
      <c r="AK265" s="671">
        <f t="shared" si="100"/>
        <v>139.5730706075534</v>
      </c>
      <c r="AL265" s="671" t="str">
        <f t="shared" si="101"/>
        <v>n/a</v>
      </c>
      <c r="AM265" s="671" t="str">
        <f t="shared" si="102"/>
        <v>n/a</v>
      </c>
      <c r="AN265" s="671" t="str">
        <f t="shared" si="103"/>
        <v>n/a</v>
      </c>
      <c r="AO265" s="671" t="str">
        <f t="shared" si="104"/>
        <v>n/a</v>
      </c>
      <c r="AP265" s="671" t="str">
        <f t="shared" si="105"/>
        <v>n/a</v>
      </c>
      <c r="AQ265" s="671" t="str">
        <f t="shared" si="106"/>
        <v>n/a</v>
      </c>
      <c r="AR265" s="671" t="str">
        <f t="shared" si="107"/>
        <v>n/a</v>
      </c>
      <c r="AS265" s="672">
        <f t="shared" si="108"/>
        <v>22.755224209372539</v>
      </c>
      <c r="AT265" s="673">
        <f t="shared" si="109"/>
        <v>38.50530472870291</v>
      </c>
    </row>
    <row r="266" spans="1:46" ht="11.25" customHeight="1" x14ac:dyDescent="0.2">
      <c r="A266" s="519" t="s">
        <v>1141</v>
      </c>
      <c r="B266" s="507" t="s">
        <v>1142</v>
      </c>
      <c r="C266" s="497">
        <v>2.64</v>
      </c>
      <c r="D266" s="518">
        <v>2.4</v>
      </c>
      <c r="E266" s="498">
        <v>2.2799999999999998</v>
      </c>
      <c r="F266" s="498">
        <v>2.2000000000000002</v>
      </c>
      <c r="G266" s="498">
        <v>1.96</v>
      </c>
      <c r="H266" s="498">
        <v>1.68</v>
      </c>
      <c r="I266" s="499"/>
      <c r="J266" s="533">
        <v>1.52</v>
      </c>
      <c r="K266" s="534">
        <v>1.36</v>
      </c>
      <c r="L266" s="601"/>
      <c r="M266" s="657">
        <v>1.08</v>
      </c>
      <c r="N266" s="654">
        <v>1</v>
      </c>
      <c r="O266" s="658">
        <v>1</v>
      </c>
      <c r="P266" s="658">
        <v>0.86</v>
      </c>
      <c r="Q266" s="658">
        <v>0.74</v>
      </c>
      <c r="R266" s="658">
        <v>0.62</v>
      </c>
      <c r="S266" s="658">
        <v>0.54</v>
      </c>
      <c r="T266" s="658">
        <v>0.46</v>
      </c>
      <c r="U266" s="654">
        <v>0.44</v>
      </c>
      <c r="V266" s="658">
        <v>0.42544999999999999</v>
      </c>
      <c r="W266" s="654">
        <v>0.38179999999999997</v>
      </c>
      <c r="X266" s="658">
        <v>0.38179999999999997</v>
      </c>
      <c r="Y266" s="655">
        <f t="shared" si="88"/>
        <v>23.969049999999996</v>
      </c>
      <c r="Z266" s="1026">
        <f t="shared" si="89"/>
        <v>10.000000000000009</v>
      </c>
      <c r="AA266" s="671">
        <f t="shared" si="90"/>
        <v>5.2631578947368363</v>
      </c>
      <c r="AB266" s="671">
        <f t="shared" si="91"/>
        <v>3.6363636363636154</v>
      </c>
      <c r="AC266" s="671">
        <f t="shared" si="92"/>
        <v>12.244897959183687</v>
      </c>
      <c r="AD266" s="671">
        <f t="shared" si="93"/>
        <v>16.666666666666675</v>
      </c>
      <c r="AE266" s="671">
        <f t="shared" si="94"/>
        <v>10.526315789473673</v>
      </c>
      <c r="AF266" s="671">
        <f t="shared" si="95"/>
        <v>11.764705882352944</v>
      </c>
      <c r="AG266" s="671">
        <f t="shared" si="96"/>
        <v>25.925925925925931</v>
      </c>
      <c r="AH266" s="671">
        <f t="shared" si="97"/>
        <v>8.0000000000000071</v>
      </c>
      <c r="AI266" s="671">
        <f t="shared" si="98"/>
        <v>0</v>
      </c>
      <c r="AJ266" s="671">
        <f t="shared" si="99"/>
        <v>16.279069767441868</v>
      </c>
      <c r="AK266" s="671">
        <f t="shared" si="100"/>
        <v>16.216216216216207</v>
      </c>
      <c r="AL266" s="671">
        <f t="shared" si="101"/>
        <v>19.354838709677423</v>
      </c>
      <c r="AM266" s="671">
        <f t="shared" si="102"/>
        <v>14.814814814814813</v>
      </c>
      <c r="AN266" s="671">
        <f t="shared" si="103"/>
        <v>17.391304347826097</v>
      </c>
      <c r="AO266" s="671">
        <f t="shared" si="104"/>
        <v>4.5454545454545414</v>
      </c>
      <c r="AP266" s="671">
        <f t="shared" si="105"/>
        <v>3.4199083323539714</v>
      </c>
      <c r="AQ266" s="671">
        <f t="shared" si="106"/>
        <v>11.432687270822427</v>
      </c>
      <c r="AR266" s="671">
        <f t="shared" si="107"/>
        <v>0</v>
      </c>
      <c r="AS266" s="672">
        <f t="shared" si="108"/>
        <v>10.920122513647931</v>
      </c>
      <c r="AT266" s="673">
        <f t="shared" si="109"/>
        <v>6.975572999213024</v>
      </c>
    </row>
    <row r="267" spans="1:46" ht="11.25" customHeight="1" x14ac:dyDescent="0.2">
      <c r="A267" s="500" t="s">
        <v>216</v>
      </c>
      <c r="B267" s="652" t="s">
        <v>217</v>
      </c>
      <c r="C267" s="497">
        <v>1.28</v>
      </c>
      <c r="D267" s="655">
        <v>1.1500000000000001</v>
      </c>
      <c r="E267" s="498">
        <v>1.075</v>
      </c>
      <c r="F267" s="498">
        <v>1.0149999999999999</v>
      </c>
      <c r="G267" s="498">
        <v>0.91</v>
      </c>
      <c r="H267" s="498">
        <v>0.82</v>
      </c>
      <c r="I267" s="499"/>
      <c r="J267" s="533">
        <v>0.78</v>
      </c>
      <c r="K267" s="534">
        <v>0.73</v>
      </c>
      <c r="L267" s="601"/>
      <c r="M267" s="657">
        <v>0.66</v>
      </c>
      <c r="N267" s="658">
        <v>0.625</v>
      </c>
      <c r="O267" s="658">
        <v>0.60499999999999998</v>
      </c>
      <c r="P267" s="658">
        <v>0.51</v>
      </c>
      <c r="Q267" s="658">
        <v>0.42</v>
      </c>
      <c r="R267" s="658">
        <v>0.34</v>
      </c>
      <c r="S267" s="658">
        <v>0.27500000000000002</v>
      </c>
      <c r="T267" s="658">
        <v>0.2</v>
      </c>
      <c r="U267" s="658">
        <v>0.14949999999999999</v>
      </c>
      <c r="V267" s="658">
        <v>0.1265</v>
      </c>
      <c r="W267" s="658">
        <v>0.10125000000000001</v>
      </c>
      <c r="X267" s="658">
        <v>0.08</v>
      </c>
      <c r="Y267" s="655">
        <f t="shared" si="88"/>
        <v>11.85225</v>
      </c>
      <c r="Z267" s="1026">
        <f t="shared" si="89"/>
        <v>11.304347826086936</v>
      </c>
      <c r="AA267" s="671">
        <f t="shared" si="90"/>
        <v>6.976744186046524</v>
      </c>
      <c r="AB267" s="671">
        <f t="shared" si="91"/>
        <v>5.9113300492610987</v>
      </c>
      <c r="AC267" s="671">
        <f t="shared" si="92"/>
        <v>11.538461538461519</v>
      </c>
      <c r="AD267" s="671">
        <f t="shared" si="93"/>
        <v>10.975609756097571</v>
      </c>
      <c r="AE267" s="671">
        <f t="shared" si="94"/>
        <v>5.12820512820511</v>
      </c>
      <c r="AF267" s="671">
        <f t="shared" si="95"/>
        <v>6.8493150684931559</v>
      </c>
      <c r="AG267" s="671">
        <f t="shared" si="96"/>
        <v>10.606060606060597</v>
      </c>
      <c r="AH267" s="671">
        <f t="shared" si="97"/>
        <v>5.600000000000005</v>
      </c>
      <c r="AI267" s="671">
        <f t="shared" si="98"/>
        <v>3.3057851239669533</v>
      </c>
      <c r="AJ267" s="671">
        <f t="shared" si="99"/>
        <v>18.627450980392158</v>
      </c>
      <c r="AK267" s="671">
        <f t="shared" si="100"/>
        <v>21.428571428571441</v>
      </c>
      <c r="AL267" s="671">
        <f t="shared" si="101"/>
        <v>23.529411764705866</v>
      </c>
      <c r="AM267" s="671">
        <f t="shared" si="102"/>
        <v>23.636363636363633</v>
      </c>
      <c r="AN267" s="671">
        <f t="shared" si="103"/>
        <v>37.5</v>
      </c>
      <c r="AO267" s="671">
        <f t="shared" si="104"/>
        <v>33.779264214046847</v>
      </c>
      <c r="AP267" s="671">
        <f t="shared" si="105"/>
        <v>18.181818181818166</v>
      </c>
      <c r="AQ267" s="671">
        <f t="shared" si="106"/>
        <v>24.938271604938265</v>
      </c>
      <c r="AR267" s="671">
        <f t="shared" si="107"/>
        <v>26.5625</v>
      </c>
      <c r="AS267" s="672">
        <f t="shared" si="108"/>
        <v>16.125237425974518</v>
      </c>
      <c r="AT267" s="673">
        <f t="shared" si="109"/>
        <v>10.209964241688395</v>
      </c>
    </row>
    <row r="268" spans="1:46" ht="11.25" customHeight="1" x14ac:dyDescent="0.2">
      <c r="A268" s="484" t="s">
        <v>4061</v>
      </c>
      <c r="B268" s="652" t="s">
        <v>4062</v>
      </c>
      <c r="C268" s="497">
        <v>2.5099999999999998</v>
      </c>
      <c r="D268" s="655">
        <v>2.2749999999999999</v>
      </c>
      <c r="E268" s="498">
        <v>2.0249999999999999</v>
      </c>
      <c r="F268" s="498">
        <v>0.70299999999999996</v>
      </c>
      <c r="G268" s="542">
        <v>0</v>
      </c>
      <c r="H268" s="542">
        <v>0</v>
      </c>
      <c r="I268" s="499"/>
      <c r="J268" s="535">
        <v>0</v>
      </c>
      <c r="K268" s="536">
        <v>0</v>
      </c>
      <c r="L268" s="601"/>
      <c r="M268" s="503">
        <v>0</v>
      </c>
      <c r="N268" s="654">
        <v>0</v>
      </c>
      <c r="O268" s="654">
        <v>0</v>
      </c>
      <c r="P268" s="654">
        <v>0</v>
      </c>
      <c r="Q268" s="654">
        <v>0</v>
      </c>
      <c r="R268" s="654">
        <v>0</v>
      </c>
      <c r="S268" s="654">
        <v>0</v>
      </c>
      <c r="T268" s="654">
        <v>0</v>
      </c>
      <c r="U268" s="654">
        <v>0</v>
      </c>
      <c r="V268" s="654">
        <v>0</v>
      </c>
      <c r="W268" s="654">
        <v>0</v>
      </c>
      <c r="X268" s="654">
        <v>0</v>
      </c>
      <c r="Y268" s="655">
        <f t="shared" si="88"/>
        <v>7.5130000000000008</v>
      </c>
      <c r="Z268" s="1026">
        <f t="shared" si="89"/>
        <v>10.329670329670314</v>
      </c>
      <c r="AA268" s="671">
        <f t="shared" si="90"/>
        <v>12.345679012345689</v>
      </c>
      <c r="AB268" s="671">
        <f t="shared" si="91"/>
        <v>188.0512091038407</v>
      </c>
      <c r="AC268" s="671" t="str">
        <f t="shared" si="92"/>
        <v>n/a</v>
      </c>
      <c r="AD268" s="671" t="str">
        <f t="shared" si="93"/>
        <v>n/a</v>
      </c>
      <c r="AE268" s="671" t="str">
        <f t="shared" si="94"/>
        <v>n/a</v>
      </c>
      <c r="AF268" s="671" t="str">
        <f t="shared" si="95"/>
        <v>n/a</v>
      </c>
      <c r="AG268" s="671" t="str">
        <f t="shared" si="96"/>
        <v>n/a</v>
      </c>
      <c r="AH268" s="671" t="str">
        <f t="shared" si="97"/>
        <v>n/a</v>
      </c>
      <c r="AI268" s="671" t="str">
        <f t="shared" si="98"/>
        <v>n/a</v>
      </c>
      <c r="AJ268" s="671" t="str">
        <f t="shared" si="99"/>
        <v>n/a</v>
      </c>
      <c r="AK268" s="671" t="str">
        <f t="shared" si="100"/>
        <v>n/a</v>
      </c>
      <c r="AL268" s="671" t="str">
        <f t="shared" si="101"/>
        <v>n/a</v>
      </c>
      <c r="AM268" s="671" t="str">
        <f t="shared" si="102"/>
        <v>n/a</v>
      </c>
      <c r="AN268" s="671" t="str">
        <f t="shared" si="103"/>
        <v>n/a</v>
      </c>
      <c r="AO268" s="671" t="str">
        <f t="shared" si="104"/>
        <v>n/a</v>
      </c>
      <c r="AP268" s="671" t="str">
        <f t="shared" si="105"/>
        <v>n/a</v>
      </c>
      <c r="AQ268" s="671" t="str">
        <f t="shared" si="106"/>
        <v>n/a</v>
      </c>
      <c r="AR268" s="671" t="str">
        <f t="shared" si="107"/>
        <v>n/a</v>
      </c>
      <c r="AS268" s="672">
        <f t="shared" si="108"/>
        <v>70.242186148618899</v>
      </c>
      <c r="AT268" s="673">
        <f t="shared" si="109"/>
        <v>102.03058605143917</v>
      </c>
    </row>
    <row r="269" spans="1:46" ht="11.25" customHeight="1" x14ac:dyDescent="0.2">
      <c r="A269" s="484" t="s">
        <v>1165</v>
      </c>
      <c r="B269" s="652" t="s">
        <v>1166</v>
      </c>
      <c r="C269" s="497">
        <v>0.92</v>
      </c>
      <c r="D269" s="486">
        <v>0.8</v>
      </c>
      <c r="E269" s="498">
        <v>0.76</v>
      </c>
      <c r="F269" s="498">
        <v>0.72</v>
      </c>
      <c r="G269" s="498">
        <v>0.65</v>
      </c>
      <c r="H269" s="498">
        <v>0.5</v>
      </c>
      <c r="I269" s="499"/>
      <c r="J269" s="498">
        <v>0.44</v>
      </c>
      <c r="K269" s="656">
        <v>0.4</v>
      </c>
      <c r="L269" s="499"/>
      <c r="M269" s="503">
        <v>0.4</v>
      </c>
      <c r="N269" s="654">
        <v>0.61</v>
      </c>
      <c r="O269" s="658">
        <v>0.78</v>
      </c>
      <c r="P269" s="658">
        <v>0.71</v>
      </c>
      <c r="Q269" s="658">
        <v>0.68</v>
      </c>
      <c r="R269" s="658">
        <v>0.64762000000000008</v>
      </c>
      <c r="S269" s="658">
        <v>0.60770999999999997</v>
      </c>
      <c r="T269" s="658">
        <v>0.57013000000000003</v>
      </c>
      <c r="U269" s="658">
        <v>0.25503999999999999</v>
      </c>
      <c r="V269" s="654">
        <v>0</v>
      </c>
      <c r="W269" s="654">
        <v>0</v>
      </c>
      <c r="X269" s="654">
        <v>0</v>
      </c>
      <c r="Y269" s="655">
        <f t="shared" si="88"/>
        <v>10.450500000000002</v>
      </c>
      <c r="Z269" s="1026">
        <f t="shared" si="89"/>
        <v>14.999999999999991</v>
      </c>
      <c r="AA269" s="671">
        <f t="shared" si="90"/>
        <v>5.2631578947368363</v>
      </c>
      <c r="AB269" s="671">
        <f t="shared" si="91"/>
        <v>5.555555555555558</v>
      </c>
      <c r="AC269" s="671">
        <f t="shared" si="92"/>
        <v>10.769230769230752</v>
      </c>
      <c r="AD269" s="671">
        <f t="shared" si="93"/>
        <v>30.000000000000004</v>
      </c>
      <c r="AE269" s="671">
        <f t="shared" si="94"/>
        <v>13.636363636363647</v>
      </c>
      <c r="AF269" s="671">
        <f t="shared" si="95"/>
        <v>9.9999999999999858</v>
      </c>
      <c r="AG269" s="671">
        <f t="shared" si="96"/>
        <v>0</v>
      </c>
      <c r="AH269" s="671">
        <f t="shared" si="97"/>
        <v>-34.426229508196712</v>
      </c>
      <c r="AI269" s="671">
        <f t="shared" si="98"/>
        <v>-21.794871794871796</v>
      </c>
      <c r="AJ269" s="671">
        <f t="shared" si="99"/>
        <v>9.8591549295774747</v>
      </c>
      <c r="AK269" s="671">
        <f t="shared" si="100"/>
        <v>4.4117647058823373</v>
      </c>
      <c r="AL269" s="671">
        <f t="shared" si="101"/>
        <v>4.9998455884623594</v>
      </c>
      <c r="AM269" s="671">
        <f t="shared" si="102"/>
        <v>6.5672771552220732</v>
      </c>
      <c r="AN269" s="671">
        <f t="shared" si="103"/>
        <v>6.5914791363373082</v>
      </c>
      <c r="AO269" s="671">
        <f t="shared" si="104"/>
        <v>123.54532622333751</v>
      </c>
      <c r="AP269" s="671" t="str">
        <f t="shared" si="105"/>
        <v>n/a</v>
      </c>
      <c r="AQ269" s="671" t="str">
        <f t="shared" si="106"/>
        <v>n/a</v>
      </c>
      <c r="AR269" s="671" t="str">
        <f t="shared" si="107"/>
        <v>n/a</v>
      </c>
      <c r="AS269" s="672">
        <f t="shared" si="108"/>
        <v>11.873628393227332</v>
      </c>
      <c r="AT269" s="673">
        <f t="shared" si="109"/>
        <v>33.147784326197588</v>
      </c>
    </row>
    <row r="270" spans="1:46" ht="11.25" customHeight="1" x14ac:dyDescent="0.2">
      <c r="A270" s="546" t="s">
        <v>1151</v>
      </c>
      <c r="B270" s="507" t="s">
        <v>1152</v>
      </c>
      <c r="C270" s="497">
        <v>0.2</v>
      </c>
      <c r="D270" s="497">
        <v>0.16250000000000001</v>
      </c>
      <c r="E270" s="512">
        <v>0.125</v>
      </c>
      <c r="F270" s="513">
        <v>0.10625</v>
      </c>
      <c r="G270" s="512">
        <v>0.1</v>
      </c>
      <c r="H270" s="513">
        <v>2.5000000000000001E-2</v>
      </c>
      <c r="I270" s="514"/>
      <c r="J270" s="512">
        <v>0</v>
      </c>
      <c r="K270" s="515">
        <v>0</v>
      </c>
      <c r="L270" s="514"/>
      <c r="M270" s="532">
        <v>0</v>
      </c>
      <c r="N270" s="517">
        <v>0</v>
      </c>
      <c r="O270" s="517">
        <v>0</v>
      </c>
      <c r="P270" s="517">
        <v>0</v>
      </c>
      <c r="Q270" s="517">
        <v>0</v>
      </c>
      <c r="R270" s="517">
        <v>0</v>
      </c>
      <c r="S270" s="517">
        <v>0</v>
      </c>
      <c r="T270" s="517">
        <v>0</v>
      </c>
      <c r="U270" s="517">
        <v>0</v>
      </c>
      <c r="V270" s="517">
        <v>0</v>
      </c>
      <c r="W270" s="517">
        <v>0</v>
      </c>
      <c r="X270" s="517">
        <v>0</v>
      </c>
      <c r="Y270" s="655">
        <f t="shared" si="88"/>
        <v>0.71875</v>
      </c>
      <c r="Z270" s="1026">
        <f t="shared" si="89"/>
        <v>23.076923076923084</v>
      </c>
      <c r="AA270" s="671">
        <f t="shared" si="90"/>
        <v>30.000000000000004</v>
      </c>
      <c r="AB270" s="671">
        <f t="shared" si="91"/>
        <v>17.647058823529417</v>
      </c>
      <c r="AC270" s="671">
        <f t="shared" si="92"/>
        <v>6.25</v>
      </c>
      <c r="AD270" s="671">
        <f t="shared" si="93"/>
        <v>300</v>
      </c>
      <c r="AE270" s="671" t="str">
        <f t="shared" si="94"/>
        <v>n/a</v>
      </c>
      <c r="AF270" s="671" t="str">
        <f t="shared" si="95"/>
        <v>n/a</v>
      </c>
      <c r="AG270" s="671" t="str">
        <f t="shared" si="96"/>
        <v>n/a</v>
      </c>
      <c r="AH270" s="671" t="str">
        <f t="shared" si="97"/>
        <v>n/a</v>
      </c>
      <c r="AI270" s="671" t="str">
        <f t="shared" si="98"/>
        <v>n/a</v>
      </c>
      <c r="AJ270" s="671" t="str">
        <f t="shared" si="99"/>
        <v>n/a</v>
      </c>
      <c r="AK270" s="671" t="str">
        <f t="shared" si="100"/>
        <v>n/a</v>
      </c>
      <c r="AL270" s="671" t="str">
        <f t="shared" si="101"/>
        <v>n/a</v>
      </c>
      <c r="AM270" s="671" t="str">
        <f t="shared" si="102"/>
        <v>n/a</v>
      </c>
      <c r="AN270" s="671" t="str">
        <f t="shared" si="103"/>
        <v>n/a</v>
      </c>
      <c r="AO270" s="671" t="str">
        <f t="shared" si="104"/>
        <v>n/a</v>
      </c>
      <c r="AP270" s="671" t="str">
        <f t="shared" si="105"/>
        <v>n/a</v>
      </c>
      <c r="AQ270" s="671" t="str">
        <f t="shared" si="106"/>
        <v>n/a</v>
      </c>
      <c r="AR270" s="671" t="str">
        <f t="shared" si="107"/>
        <v>n/a</v>
      </c>
      <c r="AS270" s="672">
        <f t="shared" si="108"/>
        <v>75.394796380090497</v>
      </c>
      <c r="AT270" s="673">
        <f t="shared" si="109"/>
        <v>125.85820290891135</v>
      </c>
    </row>
    <row r="271" spans="1:46" ht="11.25" customHeight="1" x14ac:dyDescent="0.2">
      <c r="A271" s="501" t="s">
        <v>573</v>
      </c>
      <c r="B271" s="652" t="s">
        <v>574</v>
      </c>
      <c r="C271" s="497">
        <v>1.9</v>
      </c>
      <c r="D271" s="497">
        <v>1.42</v>
      </c>
      <c r="E271" s="498">
        <v>1.27</v>
      </c>
      <c r="F271" s="498">
        <v>1.1499999999999999</v>
      </c>
      <c r="G271" s="498">
        <v>1.03</v>
      </c>
      <c r="H271" s="498">
        <v>0.91</v>
      </c>
      <c r="I271" s="499"/>
      <c r="J271" s="498">
        <v>0.82</v>
      </c>
      <c r="K271" s="496">
        <v>0.74</v>
      </c>
      <c r="L271" s="499"/>
      <c r="M271" s="657">
        <v>0.63</v>
      </c>
      <c r="N271" s="658">
        <v>0.51</v>
      </c>
      <c r="O271" s="654">
        <v>0.48</v>
      </c>
      <c r="P271" s="658">
        <v>0.41</v>
      </c>
      <c r="Q271" s="654">
        <v>0</v>
      </c>
      <c r="R271" s="654">
        <v>0</v>
      </c>
      <c r="S271" s="654">
        <v>0</v>
      </c>
      <c r="T271" s="654">
        <v>0</v>
      </c>
      <c r="U271" s="654">
        <v>0</v>
      </c>
      <c r="V271" s="654">
        <v>0</v>
      </c>
      <c r="W271" s="654">
        <v>0</v>
      </c>
      <c r="X271" s="654">
        <v>0</v>
      </c>
      <c r="Y271" s="655">
        <f t="shared" si="88"/>
        <v>11.270000000000001</v>
      </c>
      <c r="Z271" s="1026">
        <f t="shared" si="89"/>
        <v>33.802816901408448</v>
      </c>
      <c r="AA271" s="671">
        <f t="shared" si="90"/>
        <v>11.811023622047244</v>
      </c>
      <c r="AB271" s="671">
        <f t="shared" si="91"/>
        <v>10.434782608695659</v>
      </c>
      <c r="AC271" s="671">
        <f t="shared" si="92"/>
        <v>11.650485436893199</v>
      </c>
      <c r="AD271" s="671">
        <f t="shared" si="93"/>
        <v>13.186813186813184</v>
      </c>
      <c r="AE271" s="671">
        <f t="shared" si="94"/>
        <v>10.975609756097571</v>
      </c>
      <c r="AF271" s="671">
        <f t="shared" si="95"/>
        <v>10.810810810810811</v>
      </c>
      <c r="AG271" s="671">
        <f t="shared" si="96"/>
        <v>17.460317460317466</v>
      </c>
      <c r="AH271" s="671">
        <f t="shared" si="97"/>
        <v>23.529411764705888</v>
      </c>
      <c r="AI271" s="671">
        <f t="shared" si="98"/>
        <v>6.25</v>
      </c>
      <c r="AJ271" s="671">
        <f t="shared" si="99"/>
        <v>17.073170731707311</v>
      </c>
      <c r="AK271" s="671" t="str">
        <f t="shared" si="100"/>
        <v>n/a</v>
      </c>
      <c r="AL271" s="671" t="str">
        <f t="shared" si="101"/>
        <v>n/a</v>
      </c>
      <c r="AM271" s="671" t="str">
        <f t="shared" si="102"/>
        <v>n/a</v>
      </c>
      <c r="AN271" s="671" t="str">
        <f t="shared" si="103"/>
        <v>n/a</v>
      </c>
      <c r="AO271" s="671" t="str">
        <f t="shared" si="104"/>
        <v>n/a</v>
      </c>
      <c r="AP271" s="671" t="str">
        <f t="shared" si="105"/>
        <v>n/a</v>
      </c>
      <c r="AQ271" s="671" t="str">
        <f t="shared" si="106"/>
        <v>n/a</v>
      </c>
      <c r="AR271" s="671" t="str">
        <f t="shared" si="107"/>
        <v>n/a</v>
      </c>
      <c r="AS271" s="672">
        <f t="shared" si="108"/>
        <v>15.180476570863341</v>
      </c>
      <c r="AT271" s="673">
        <f t="shared" si="109"/>
        <v>7.6949002264112147</v>
      </c>
    </row>
    <row r="272" spans="1:46" ht="11.25" customHeight="1" x14ac:dyDescent="0.2">
      <c r="A272" s="484" t="s">
        <v>4299</v>
      </c>
      <c r="B272" s="652" t="s">
        <v>4298</v>
      </c>
      <c r="C272" s="497">
        <v>1.7350000000000001</v>
      </c>
      <c r="D272" s="915">
        <v>1.58</v>
      </c>
      <c r="E272" s="915">
        <v>1.5</v>
      </c>
      <c r="F272" s="915">
        <v>1.43</v>
      </c>
      <c r="G272" s="915">
        <v>1.39</v>
      </c>
      <c r="H272" s="915">
        <v>1.36</v>
      </c>
      <c r="I272" s="915"/>
      <c r="J272" s="915">
        <v>1.31</v>
      </c>
      <c r="K272" s="652">
        <v>1.27</v>
      </c>
      <c r="L272" s="915"/>
      <c r="M272" s="652">
        <v>1.23</v>
      </c>
      <c r="N272" s="537">
        <v>1.19</v>
      </c>
      <c r="O272" s="628">
        <v>1.1399999999999999</v>
      </c>
      <c r="P272" s="628">
        <v>1.06</v>
      </c>
      <c r="Q272" s="628">
        <v>1</v>
      </c>
      <c r="R272" s="628">
        <v>0.92</v>
      </c>
      <c r="S272" s="628">
        <v>0.76</v>
      </c>
      <c r="T272" s="628">
        <v>0.87</v>
      </c>
      <c r="U272" s="628">
        <v>1.2</v>
      </c>
      <c r="V272" s="628">
        <v>1.2</v>
      </c>
      <c r="W272" s="628">
        <v>1.4350000000000001</v>
      </c>
      <c r="X272" s="628">
        <v>2.14</v>
      </c>
      <c r="Y272" s="655">
        <f t="shared" si="88"/>
        <v>25.720000000000002</v>
      </c>
      <c r="Z272" s="1026">
        <f t="shared" si="89"/>
        <v>9.8101265822784889</v>
      </c>
      <c r="AA272" s="671">
        <f t="shared" si="90"/>
        <v>5.3333333333333455</v>
      </c>
      <c r="AB272" s="671">
        <f t="shared" si="91"/>
        <v>4.8951048951048959</v>
      </c>
      <c r="AC272" s="671">
        <f t="shared" si="92"/>
        <v>2.877697841726623</v>
      </c>
      <c r="AD272" s="671">
        <f t="shared" si="93"/>
        <v>2.2058823529411686</v>
      </c>
      <c r="AE272" s="671">
        <f t="shared" si="94"/>
        <v>3.8167938931297662</v>
      </c>
      <c r="AF272" s="671">
        <f t="shared" si="95"/>
        <v>3.1496062992125928</v>
      </c>
      <c r="AG272" s="671">
        <f t="shared" si="96"/>
        <v>3.2520325203251987</v>
      </c>
      <c r="AH272" s="671">
        <f t="shared" si="97"/>
        <v>3.3613445378151363</v>
      </c>
      <c r="AI272" s="671">
        <f t="shared" si="98"/>
        <v>4.3859649122807154</v>
      </c>
      <c r="AJ272" s="671">
        <f t="shared" si="99"/>
        <v>7.5471698113207308</v>
      </c>
      <c r="AK272" s="671">
        <f t="shared" si="100"/>
        <v>6.0000000000000053</v>
      </c>
      <c r="AL272" s="671">
        <f t="shared" si="101"/>
        <v>8.6956521739130377</v>
      </c>
      <c r="AM272" s="671">
        <f t="shared" si="102"/>
        <v>21.052631578947366</v>
      </c>
      <c r="AN272" s="671">
        <f t="shared" si="103"/>
        <v>-12.643678160919535</v>
      </c>
      <c r="AO272" s="671">
        <f t="shared" si="104"/>
        <v>-27.500000000000004</v>
      </c>
      <c r="AP272" s="671">
        <f t="shared" si="105"/>
        <v>0</v>
      </c>
      <c r="AQ272" s="671">
        <f t="shared" si="106"/>
        <v>-16.376306620209068</v>
      </c>
      <c r="AR272" s="671">
        <f t="shared" si="107"/>
        <v>-32.943925233644869</v>
      </c>
      <c r="AS272" s="672">
        <f t="shared" si="108"/>
        <v>-0.16213522539181038</v>
      </c>
      <c r="AT272" s="673">
        <f t="shared" si="109"/>
        <v>13.140855101345968</v>
      </c>
    </row>
    <row r="273" spans="1:46" ht="11.25" customHeight="1" x14ac:dyDescent="0.2">
      <c r="A273" s="500" t="s">
        <v>577</v>
      </c>
      <c r="B273" s="652" t="s">
        <v>578</v>
      </c>
      <c r="C273" s="497">
        <v>0.9</v>
      </c>
      <c r="D273" s="497">
        <v>0.84</v>
      </c>
      <c r="E273" s="498">
        <v>0.8</v>
      </c>
      <c r="F273" s="498">
        <v>0.72</v>
      </c>
      <c r="G273" s="498">
        <v>0.64</v>
      </c>
      <c r="H273" s="498">
        <v>0.6</v>
      </c>
      <c r="I273" s="499"/>
      <c r="J273" s="498">
        <v>0.56000000000000005</v>
      </c>
      <c r="K273" s="496">
        <v>0.5</v>
      </c>
      <c r="L273" s="499"/>
      <c r="M273" s="657">
        <v>0.4</v>
      </c>
      <c r="N273" s="658">
        <v>0.38</v>
      </c>
      <c r="O273" s="658">
        <v>0.32</v>
      </c>
      <c r="P273" s="658">
        <v>0.28000000000000003</v>
      </c>
      <c r="Q273" s="658">
        <v>0.22</v>
      </c>
      <c r="R273" s="658">
        <v>0.15</v>
      </c>
      <c r="S273" s="658">
        <v>0.11</v>
      </c>
      <c r="T273" s="658">
        <v>0.08</v>
      </c>
      <c r="U273" s="658">
        <v>0.06</v>
      </c>
      <c r="V273" s="658">
        <v>0.05</v>
      </c>
      <c r="W273" s="658">
        <v>3.5000000000000003E-2</v>
      </c>
      <c r="X273" s="658">
        <v>1.2500000000000001E-2</v>
      </c>
      <c r="Y273" s="655">
        <f t="shared" si="88"/>
        <v>7.6575000000000015</v>
      </c>
      <c r="Z273" s="1026">
        <f t="shared" si="89"/>
        <v>7.1428571428571397</v>
      </c>
      <c r="AA273" s="671">
        <f t="shared" si="90"/>
        <v>4.9999999999999822</v>
      </c>
      <c r="AB273" s="671">
        <f t="shared" si="91"/>
        <v>11.111111111111116</v>
      </c>
      <c r="AC273" s="671">
        <f t="shared" si="92"/>
        <v>12.5</v>
      </c>
      <c r="AD273" s="671">
        <f t="shared" si="93"/>
        <v>6.6666666666666652</v>
      </c>
      <c r="AE273" s="671">
        <f t="shared" si="94"/>
        <v>7.1428571428571397</v>
      </c>
      <c r="AF273" s="671">
        <f t="shared" si="95"/>
        <v>12.000000000000011</v>
      </c>
      <c r="AG273" s="671">
        <f t="shared" si="96"/>
        <v>25</v>
      </c>
      <c r="AH273" s="671">
        <f t="shared" si="97"/>
        <v>5.2631578947368363</v>
      </c>
      <c r="AI273" s="671">
        <f t="shared" si="98"/>
        <v>18.75</v>
      </c>
      <c r="AJ273" s="671">
        <f t="shared" si="99"/>
        <v>14.285714285714279</v>
      </c>
      <c r="AK273" s="671">
        <f t="shared" si="100"/>
        <v>27.272727272727295</v>
      </c>
      <c r="AL273" s="671">
        <f t="shared" si="101"/>
        <v>46.666666666666679</v>
      </c>
      <c r="AM273" s="671">
        <f t="shared" si="102"/>
        <v>36.363636363636353</v>
      </c>
      <c r="AN273" s="671">
        <f t="shared" si="103"/>
        <v>37.5</v>
      </c>
      <c r="AO273" s="671">
        <f t="shared" si="104"/>
        <v>33.33333333333335</v>
      </c>
      <c r="AP273" s="671">
        <f t="shared" si="105"/>
        <v>19.999999999999996</v>
      </c>
      <c r="AQ273" s="671">
        <f t="shared" si="106"/>
        <v>42.857142857142861</v>
      </c>
      <c r="AR273" s="671">
        <f t="shared" si="107"/>
        <v>180.00000000000003</v>
      </c>
      <c r="AS273" s="672">
        <f t="shared" si="108"/>
        <v>28.887151091444725</v>
      </c>
      <c r="AT273" s="673">
        <f t="shared" si="109"/>
        <v>38.977660150398293</v>
      </c>
    </row>
    <row r="274" spans="1:46" ht="11.25" customHeight="1" x14ac:dyDescent="0.2">
      <c r="A274" s="480" t="s">
        <v>1171</v>
      </c>
      <c r="B274" s="916" t="s">
        <v>1172</v>
      </c>
      <c r="C274" s="497">
        <v>1.24</v>
      </c>
      <c r="D274" s="497">
        <v>1.1599999999999999</v>
      </c>
      <c r="E274" s="487">
        <v>1</v>
      </c>
      <c r="F274" s="487">
        <v>0.84</v>
      </c>
      <c r="G274" s="487">
        <v>0.66</v>
      </c>
      <c r="H274" s="487">
        <v>0.56000000000000005</v>
      </c>
      <c r="I274" s="488"/>
      <c r="J274" s="487">
        <v>0.44</v>
      </c>
      <c r="K274" s="490">
        <v>0.28000000000000003</v>
      </c>
      <c r="L274" s="488"/>
      <c r="M274" s="491">
        <v>0.28000000000000003</v>
      </c>
      <c r="N274" s="492">
        <v>0</v>
      </c>
      <c r="O274" s="492">
        <v>0</v>
      </c>
      <c r="P274" s="492">
        <v>0</v>
      </c>
      <c r="Q274" s="492">
        <v>0</v>
      </c>
      <c r="R274" s="492">
        <v>0</v>
      </c>
      <c r="S274" s="492">
        <v>0</v>
      </c>
      <c r="T274" s="492">
        <v>0</v>
      </c>
      <c r="U274" s="492">
        <v>0</v>
      </c>
      <c r="V274" s="492">
        <v>0</v>
      </c>
      <c r="W274" s="492">
        <v>0</v>
      </c>
      <c r="X274" s="492">
        <v>0</v>
      </c>
      <c r="Y274" s="655">
        <f t="shared" si="88"/>
        <v>6.4600000000000017</v>
      </c>
      <c r="Z274" s="1026">
        <f t="shared" si="89"/>
        <v>6.8965517241379448</v>
      </c>
      <c r="AA274" s="671">
        <f t="shared" si="90"/>
        <v>15.999999999999993</v>
      </c>
      <c r="AB274" s="671">
        <f t="shared" si="91"/>
        <v>19.047619047619047</v>
      </c>
      <c r="AC274" s="671">
        <f t="shared" si="92"/>
        <v>27.27272727272727</v>
      </c>
      <c r="AD274" s="671">
        <f t="shared" si="93"/>
        <v>17.857142857142861</v>
      </c>
      <c r="AE274" s="671">
        <f t="shared" si="94"/>
        <v>27.272727272727295</v>
      </c>
      <c r="AF274" s="671">
        <f t="shared" si="95"/>
        <v>57.142857142857139</v>
      </c>
      <c r="AG274" s="671">
        <f t="shared" si="96"/>
        <v>0</v>
      </c>
      <c r="AH274" s="671" t="str">
        <f t="shared" si="97"/>
        <v>n/a</v>
      </c>
      <c r="AI274" s="671" t="str">
        <f t="shared" si="98"/>
        <v>n/a</v>
      </c>
      <c r="AJ274" s="671" t="str">
        <f t="shared" si="99"/>
        <v>n/a</v>
      </c>
      <c r="AK274" s="671" t="str">
        <f t="shared" si="100"/>
        <v>n/a</v>
      </c>
      <c r="AL274" s="671" t="str">
        <f t="shared" si="101"/>
        <v>n/a</v>
      </c>
      <c r="AM274" s="671" t="str">
        <f t="shared" si="102"/>
        <v>n/a</v>
      </c>
      <c r="AN274" s="671" t="str">
        <f t="shared" si="103"/>
        <v>n/a</v>
      </c>
      <c r="AO274" s="671" t="str">
        <f t="shared" si="104"/>
        <v>n/a</v>
      </c>
      <c r="AP274" s="671" t="str">
        <f t="shared" si="105"/>
        <v>n/a</v>
      </c>
      <c r="AQ274" s="671" t="str">
        <f t="shared" si="106"/>
        <v>n/a</v>
      </c>
      <c r="AR274" s="671" t="str">
        <f t="shared" si="107"/>
        <v>n/a</v>
      </c>
      <c r="AS274" s="672">
        <f t="shared" si="108"/>
        <v>21.436203164651445</v>
      </c>
      <c r="AT274" s="673">
        <f t="shared" si="109"/>
        <v>17.163394383694872</v>
      </c>
    </row>
    <row r="275" spans="1:46" ht="11.25" customHeight="1" x14ac:dyDescent="0.2">
      <c r="A275" s="501" t="s">
        <v>1173</v>
      </c>
      <c r="B275" s="652" t="s">
        <v>1174</v>
      </c>
      <c r="C275" s="497">
        <v>0.52</v>
      </c>
      <c r="D275" s="655">
        <v>0.42</v>
      </c>
      <c r="E275" s="498">
        <v>0.36</v>
      </c>
      <c r="F275" s="498">
        <v>0.3</v>
      </c>
      <c r="G275" s="498">
        <v>0.25</v>
      </c>
      <c r="H275" s="498">
        <v>0.15</v>
      </c>
      <c r="I275" s="499"/>
      <c r="J275" s="535">
        <v>0</v>
      </c>
      <c r="K275" s="536">
        <v>0</v>
      </c>
      <c r="L275" s="601"/>
      <c r="M275" s="503">
        <v>0</v>
      </c>
      <c r="N275" s="654">
        <v>0</v>
      </c>
      <c r="O275" s="654">
        <v>0</v>
      </c>
      <c r="P275" s="654">
        <v>0</v>
      </c>
      <c r="Q275" s="654">
        <v>0</v>
      </c>
      <c r="R275" s="654">
        <v>0</v>
      </c>
      <c r="S275" s="654">
        <v>0</v>
      </c>
      <c r="T275" s="654">
        <v>0</v>
      </c>
      <c r="U275" s="654">
        <v>0</v>
      </c>
      <c r="V275" s="654">
        <v>0</v>
      </c>
      <c r="W275" s="654">
        <v>0</v>
      </c>
      <c r="X275" s="654">
        <v>0</v>
      </c>
      <c r="Y275" s="655">
        <f t="shared" si="88"/>
        <v>1.9999999999999998</v>
      </c>
      <c r="Z275" s="1026">
        <f t="shared" si="89"/>
        <v>23.809523809523814</v>
      </c>
      <c r="AA275" s="671">
        <f t="shared" si="90"/>
        <v>16.666666666666675</v>
      </c>
      <c r="AB275" s="671">
        <f t="shared" si="91"/>
        <v>19.999999999999996</v>
      </c>
      <c r="AC275" s="671">
        <f t="shared" si="92"/>
        <v>19.999999999999996</v>
      </c>
      <c r="AD275" s="671">
        <f t="shared" si="93"/>
        <v>66.666666666666671</v>
      </c>
      <c r="AE275" s="671" t="str">
        <f t="shared" si="94"/>
        <v>n/a</v>
      </c>
      <c r="AF275" s="671" t="str">
        <f t="shared" si="95"/>
        <v>n/a</v>
      </c>
      <c r="AG275" s="671" t="str">
        <f t="shared" si="96"/>
        <v>n/a</v>
      </c>
      <c r="AH275" s="671" t="str">
        <f t="shared" si="97"/>
        <v>n/a</v>
      </c>
      <c r="AI275" s="671" t="str">
        <f t="shared" si="98"/>
        <v>n/a</v>
      </c>
      <c r="AJ275" s="671" t="str">
        <f t="shared" si="99"/>
        <v>n/a</v>
      </c>
      <c r="AK275" s="671" t="str">
        <f t="shared" si="100"/>
        <v>n/a</v>
      </c>
      <c r="AL275" s="671" t="str">
        <f t="shared" si="101"/>
        <v>n/a</v>
      </c>
      <c r="AM275" s="671" t="str">
        <f t="shared" si="102"/>
        <v>n/a</v>
      </c>
      <c r="AN275" s="671" t="str">
        <f t="shared" si="103"/>
        <v>n/a</v>
      </c>
      <c r="AO275" s="671" t="str">
        <f t="shared" si="104"/>
        <v>n/a</v>
      </c>
      <c r="AP275" s="671" t="str">
        <f t="shared" si="105"/>
        <v>n/a</v>
      </c>
      <c r="AQ275" s="671" t="str">
        <f t="shared" si="106"/>
        <v>n/a</v>
      </c>
      <c r="AR275" s="671" t="str">
        <f t="shared" si="107"/>
        <v>n/a</v>
      </c>
      <c r="AS275" s="672">
        <f t="shared" si="108"/>
        <v>29.428571428571434</v>
      </c>
      <c r="AT275" s="673">
        <f t="shared" si="109"/>
        <v>20.969689820225344</v>
      </c>
    </row>
    <row r="276" spans="1:46" ht="11.25" customHeight="1" x14ac:dyDescent="0.2">
      <c r="A276" s="500" t="s">
        <v>1175</v>
      </c>
      <c r="B276" s="652" t="s">
        <v>1176</v>
      </c>
      <c r="C276" s="497">
        <v>3.36</v>
      </c>
      <c r="D276" s="524">
        <v>3.12</v>
      </c>
      <c r="E276" s="498">
        <v>2.93</v>
      </c>
      <c r="F276" s="498">
        <v>2.2400000000000002</v>
      </c>
      <c r="G276" s="498">
        <v>1.81</v>
      </c>
      <c r="H276" s="498">
        <v>1.45</v>
      </c>
      <c r="I276" s="499"/>
      <c r="J276" s="498">
        <v>0.79</v>
      </c>
      <c r="K276" s="496">
        <v>0.56000000000000005</v>
      </c>
      <c r="L276" s="499"/>
      <c r="M276" s="657">
        <v>0.4</v>
      </c>
      <c r="N276" s="654">
        <v>0.38</v>
      </c>
      <c r="O276" s="658">
        <v>1</v>
      </c>
      <c r="P276" s="658">
        <v>0.9325</v>
      </c>
      <c r="Q276" s="654">
        <v>0.91</v>
      </c>
      <c r="R276" s="658">
        <v>0.91</v>
      </c>
      <c r="S276" s="658">
        <v>0.33879999999999999</v>
      </c>
      <c r="T276" s="654">
        <v>0</v>
      </c>
      <c r="U276" s="654">
        <v>0</v>
      </c>
      <c r="V276" s="654">
        <v>0</v>
      </c>
      <c r="W276" s="654">
        <v>0</v>
      </c>
      <c r="X276" s="654">
        <v>0</v>
      </c>
      <c r="Y276" s="655">
        <f t="shared" si="88"/>
        <v>21.131299999999996</v>
      </c>
      <c r="Z276" s="1026">
        <f t="shared" si="89"/>
        <v>7.6923076923076872</v>
      </c>
      <c r="AA276" s="671">
        <f t="shared" si="90"/>
        <v>6.4846416382252636</v>
      </c>
      <c r="AB276" s="671">
        <f t="shared" si="91"/>
        <v>30.80357142857142</v>
      </c>
      <c r="AC276" s="671">
        <f t="shared" si="92"/>
        <v>23.756906077348084</v>
      </c>
      <c r="AD276" s="671">
        <f t="shared" si="93"/>
        <v>24.827586206896555</v>
      </c>
      <c r="AE276" s="671">
        <f t="shared" si="94"/>
        <v>83.544303797468331</v>
      </c>
      <c r="AF276" s="671">
        <f t="shared" si="95"/>
        <v>41.071428571428555</v>
      </c>
      <c r="AG276" s="671">
        <f t="shared" si="96"/>
        <v>40.000000000000014</v>
      </c>
      <c r="AH276" s="671">
        <f t="shared" si="97"/>
        <v>5.2631578947368363</v>
      </c>
      <c r="AI276" s="671">
        <f t="shared" si="98"/>
        <v>-62</v>
      </c>
      <c r="AJ276" s="671">
        <f t="shared" si="99"/>
        <v>7.2386058981233292</v>
      </c>
      <c r="AK276" s="671">
        <f t="shared" si="100"/>
        <v>2.4725274725274637</v>
      </c>
      <c r="AL276" s="671">
        <f t="shared" si="101"/>
        <v>0</v>
      </c>
      <c r="AM276" s="671">
        <f t="shared" si="102"/>
        <v>168.59504132231407</v>
      </c>
      <c r="AN276" s="671" t="str">
        <f t="shared" si="103"/>
        <v>n/a</v>
      </c>
      <c r="AO276" s="671" t="str">
        <f t="shared" si="104"/>
        <v>n/a</v>
      </c>
      <c r="AP276" s="671" t="str">
        <f t="shared" si="105"/>
        <v>n/a</v>
      </c>
      <c r="AQ276" s="671" t="str">
        <f t="shared" si="106"/>
        <v>n/a</v>
      </c>
      <c r="AR276" s="671" t="str">
        <f t="shared" si="107"/>
        <v>n/a</v>
      </c>
      <c r="AS276" s="672">
        <f t="shared" si="108"/>
        <v>27.125005571424829</v>
      </c>
      <c r="AT276" s="673">
        <f t="shared" si="109"/>
        <v>51.553684765827278</v>
      </c>
    </row>
    <row r="277" spans="1:46" ht="11.25" customHeight="1" x14ac:dyDescent="0.2">
      <c r="A277" s="501" t="s">
        <v>1169</v>
      </c>
      <c r="B277" s="652" t="s">
        <v>1170</v>
      </c>
      <c r="C277" s="497">
        <v>3.85</v>
      </c>
      <c r="D277" s="655">
        <v>3.4000000000000004</v>
      </c>
      <c r="E277" s="498">
        <v>2.85</v>
      </c>
      <c r="F277" s="498">
        <v>2.2000000000000002</v>
      </c>
      <c r="G277" s="498">
        <v>1.55</v>
      </c>
      <c r="H277" s="498">
        <v>1.1000000000000001</v>
      </c>
      <c r="I277" s="499"/>
      <c r="J277" s="498">
        <v>0.5</v>
      </c>
      <c r="K277" s="656">
        <v>0</v>
      </c>
      <c r="L277" s="499"/>
      <c r="M277" s="503">
        <v>0</v>
      </c>
      <c r="N277" s="654">
        <v>0</v>
      </c>
      <c r="O277" s="654">
        <v>2</v>
      </c>
      <c r="P277" s="658">
        <v>4</v>
      </c>
      <c r="Q277" s="658">
        <v>1</v>
      </c>
      <c r="R277" s="654">
        <v>0</v>
      </c>
      <c r="S277" s="654">
        <v>0</v>
      </c>
      <c r="T277" s="654">
        <v>0</v>
      </c>
      <c r="U277" s="654">
        <v>0</v>
      </c>
      <c r="V277" s="654">
        <v>0</v>
      </c>
      <c r="W277" s="654">
        <v>0</v>
      </c>
      <c r="X277" s="654">
        <v>0</v>
      </c>
      <c r="Y277" s="655">
        <f t="shared" si="88"/>
        <v>22.450000000000003</v>
      </c>
      <c r="Z277" s="1026">
        <f t="shared" si="89"/>
        <v>13.235294117647056</v>
      </c>
      <c r="AA277" s="671">
        <f t="shared" si="90"/>
        <v>19.298245614035103</v>
      </c>
      <c r="AB277" s="671">
        <f t="shared" si="91"/>
        <v>29.54545454545454</v>
      </c>
      <c r="AC277" s="671">
        <f t="shared" si="92"/>
        <v>41.935483870967751</v>
      </c>
      <c r="AD277" s="671">
        <f t="shared" si="93"/>
        <v>40.909090909090892</v>
      </c>
      <c r="AE277" s="671">
        <f t="shared" si="94"/>
        <v>120.00000000000001</v>
      </c>
      <c r="AF277" s="671" t="str">
        <f t="shared" si="95"/>
        <v>n/a</v>
      </c>
      <c r="AG277" s="671" t="str">
        <f t="shared" si="96"/>
        <v>n/a</v>
      </c>
      <c r="AH277" s="671" t="str">
        <f t="shared" si="97"/>
        <v>n/a</v>
      </c>
      <c r="AI277" s="671">
        <f t="shared" si="98"/>
        <v>-100</v>
      </c>
      <c r="AJ277" s="671">
        <f t="shared" si="99"/>
        <v>-50</v>
      </c>
      <c r="AK277" s="671">
        <f t="shared" si="100"/>
        <v>300</v>
      </c>
      <c r="AL277" s="671" t="str">
        <f t="shared" si="101"/>
        <v>n/a</v>
      </c>
      <c r="AM277" s="671" t="str">
        <f t="shared" si="102"/>
        <v>n/a</v>
      </c>
      <c r="AN277" s="671" t="str">
        <f t="shared" si="103"/>
        <v>n/a</v>
      </c>
      <c r="AO277" s="671" t="str">
        <f t="shared" si="104"/>
        <v>n/a</v>
      </c>
      <c r="AP277" s="671" t="str">
        <f t="shared" si="105"/>
        <v>n/a</v>
      </c>
      <c r="AQ277" s="671" t="str">
        <f t="shared" si="106"/>
        <v>n/a</v>
      </c>
      <c r="AR277" s="671" t="str">
        <f t="shared" si="107"/>
        <v>n/a</v>
      </c>
      <c r="AS277" s="672">
        <f t="shared" si="108"/>
        <v>46.102618784132815</v>
      </c>
      <c r="AT277" s="673">
        <f t="shared" si="109"/>
        <v>113.26054287359001</v>
      </c>
    </row>
    <row r="278" spans="1:46" ht="11.25" customHeight="1" x14ac:dyDescent="0.2">
      <c r="A278" s="500" t="s">
        <v>1190</v>
      </c>
      <c r="B278" s="652" t="s">
        <v>1191</v>
      </c>
      <c r="C278" s="497">
        <v>1.6</v>
      </c>
      <c r="D278" s="486">
        <v>1.44</v>
      </c>
      <c r="E278" s="498">
        <v>1.2</v>
      </c>
      <c r="F278" s="498">
        <v>1</v>
      </c>
      <c r="G278" s="498">
        <v>0.84</v>
      </c>
      <c r="H278" s="498">
        <v>0.48</v>
      </c>
      <c r="I278" s="499"/>
      <c r="J278" s="498">
        <v>0.3</v>
      </c>
      <c r="K278" s="656">
        <v>0.24</v>
      </c>
      <c r="L278" s="499"/>
      <c r="M278" s="657">
        <v>0.12</v>
      </c>
      <c r="N278" s="654">
        <v>0</v>
      </c>
      <c r="O278" s="654">
        <v>0</v>
      </c>
      <c r="P278" s="654">
        <v>0</v>
      </c>
      <c r="Q278" s="654">
        <v>0</v>
      </c>
      <c r="R278" s="654">
        <v>0</v>
      </c>
      <c r="S278" s="654">
        <v>0</v>
      </c>
      <c r="T278" s="654">
        <v>0</v>
      </c>
      <c r="U278" s="654">
        <v>0</v>
      </c>
      <c r="V278" s="654">
        <v>0</v>
      </c>
      <c r="W278" s="654">
        <v>0</v>
      </c>
      <c r="X278" s="654">
        <v>0</v>
      </c>
      <c r="Y278" s="655">
        <f t="shared" si="88"/>
        <v>7.2200000000000006</v>
      </c>
      <c r="Z278" s="1026">
        <f t="shared" si="89"/>
        <v>11.111111111111116</v>
      </c>
      <c r="AA278" s="671">
        <f t="shared" si="90"/>
        <v>19.999999999999996</v>
      </c>
      <c r="AB278" s="671">
        <f t="shared" si="91"/>
        <v>19.999999999999996</v>
      </c>
      <c r="AC278" s="671">
        <f t="shared" si="92"/>
        <v>19.047619047619047</v>
      </c>
      <c r="AD278" s="671">
        <f t="shared" si="93"/>
        <v>75</v>
      </c>
      <c r="AE278" s="671">
        <f t="shared" si="94"/>
        <v>60.000000000000007</v>
      </c>
      <c r="AF278" s="671">
        <f t="shared" si="95"/>
        <v>25</v>
      </c>
      <c r="AG278" s="671">
        <f t="shared" si="96"/>
        <v>100</v>
      </c>
      <c r="AH278" s="671" t="str">
        <f t="shared" si="97"/>
        <v>n/a</v>
      </c>
      <c r="AI278" s="671" t="str">
        <f t="shared" si="98"/>
        <v>n/a</v>
      </c>
      <c r="AJ278" s="671" t="str">
        <f t="shared" si="99"/>
        <v>n/a</v>
      </c>
      <c r="AK278" s="671" t="str">
        <f t="shared" si="100"/>
        <v>n/a</v>
      </c>
      <c r="AL278" s="671" t="str">
        <f t="shared" si="101"/>
        <v>n/a</v>
      </c>
      <c r="AM278" s="671" t="str">
        <f t="shared" si="102"/>
        <v>n/a</v>
      </c>
      <c r="AN278" s="671" t="str">
        <f t="shared" si="103"/>
        <v>n/a</v>
      </c>
      <c r="AO278" s="671" t="str">
        <f t="shared" si="104"/>
        <v>n/a</v>
      </c>
      <c r="AP278" s="671" t="str">
        <f t="shared" si="105"/>
        <v>n/a</v>
      </c>
      <c r="AQ278" s="671" t="str">
        <f t="shared" si="106"/>
        <v>n/a</v>
      </c>
      <c r="AR278" s="671" t="str">
        <f t="shared" si="107"/>
        <v>n/a</v>
      </c>
      <c r="AS278" s="672">
        <f t="shared" si="108"/>
        <v>41.269841269841272</v>
      </c>
      <c r="AT278" s="673">
        <f t="shared" si="109"/>
        <v>32.755959531933215</v>
      </c>
    </row>
    <row r="279" spans="1:46" ht="11.25" customHeight="1" x14ac:dyDescent="0.2">
      <c r="A279" s="519" t="s">
        <v>584</v>
      </c>
      <c r="B279" s="507" t="s">
        <v>585</v>
      </c>
      <c r="C279" s="497">
        <v>1.54</v>
      </c>
      <c r="D279" s="518">
        <v>1.28</v>
      </c>
      <c r="E279" s="513">
        <v>1.2</v>
      </c>
      <c r="F279" s="513">
        <v>1.1200000000000001</v>
      </c>
      <c r="G279" s="512">
        <v>1</v>
      </c>
      <c r="H279" s="513">
        <v>0.8</v>
      </c>
      <c r="I279" s="514"/>
      <c r="J279" s="513">
        <v>0.74</v>
      </c>
      <c r="K279" s="509">
        <v>0.52500000000000002</v>
      </c>
      <c r="L279" s="514"/>
      <c r="M279" s="510">
        <v>0.42</v>
      </c>
      <c r="N279" s="516">
        <v>0.36</v>
      </c>
      <c r="O279" s="516">
        <v>0.26</v>
      </c>
      <c r="P279" s="516">
        <v>0.22</v>
      </c>
      <c r="Q279" s="516">
        <v>0.2</v>
      </c>
      <c r="R279" s="516">
        <v>0.155</v>
      </c>
      <c r="S279" s="516">
        <v>0.1</v>
      </c>
      <c r="T279" s="516">
        <v>5.2499999999999998E-2</v>
      </c>
      <c r="U279" s="516">
        <v>1.2500000000000001E-2</v>
      </c>
      <c r="V279" s="516">
        <v>1.1299999999999999E-2</v>
      </c>
      <c r="W279" s="516">
        <v>0.01</v>
      </c>
      <c r="X279" s="516">
        <v>1.2999999999999999E-3</v>
      </c>
      <c r="Y279" s="655">
        <f t="shared" si="88"/>
        <v>10.007599999999998</v>
      </c>
      <c r="Z279" s="1026">
        <f t="shared" si="89"/>
        <v>20.3125</v>
      </c>
      <c r="AA279" s="671">
        <f t="shared" si="90"/>
        <v>6.6666666666666652</v>
      </c>
      <c r="AB279" s="671">
        <f t="shared" si="91"/>
        <v>7.1428571428571397</v>
      </c>
      <c r="AC279" s="671">
        <f t="shared" si="92"/>
        <v>12.000000000000011</v>
      </c>
      <c r="AD279" s="671">
        <f t="shared" si="93"/>
        <v>25</v>
      </c>
      <c r="AE279" s="671">
        <f t="shared" si="94"/>
        <v>8.1081081081081141</v>
      </c>
      <c r="AF279" s="671">
        <f t="shared" si="95"/>
        <v>40.952380952380942</v>
      </c>
      <c r="AG279" s="671">
        <f t="shared" si="96"/>
        <v>25</v>
      </c>
      <c r="AH279" s="671">
        <f t="shared" si="97"/>
        <v>16.666666666666675</v>
      </c>
      <c r="AI279" s="671">
        <f t="shared" si="98"/>
        <v>38.46153846153846</v>
      </c>
      <c r="AJ279" s="671">
        <f t="shared" si="99"/>
        <v>18.181818181818187</v>
      </c>
      <c r="AK279" s="671">
        <f t="shared" si="100"/>
        <v>9.9999999999999858</v>
      </c>
      <c r="AL279" s="671">
        <f t="shared" si="101"/>
        <v>29.032258064516149</v>
      </c>
      <c r="AM279" s="671">
        <f t="shared" si="102"/>
        <v>54.999999999999986</v>
      </c>
      <c r="AN279" s="671">
        <f t="shared" si="103"/>
        <v>90.476190476190482</v>
      </c>
      <c r="AO279" s="671">
        <f t="shared" si="104"/>
        <v>319.99999999999994</v>
      </c>
      <c r="AP279" s="671">
        <f t="shared" si="105"/>
        <v>10.619469026548689</v>
      </c>
      <c r="AQ279" s="671">
        <f t="shared" si="106"/>
        <v>12.999999999999989</v>
      </c>
      <c r="AR279" s="671">
        <f t="shared" si="107"/>
        <v>669.23076923076928</v>
      </c>
      <c r="AS279" s="672">
        <f t="shared" si="108"/>
        <v>74.518485419897942</v>
      </c>
      <c r="AT279" s="673">
        <f t="shared" si="109"/>
        <v>160.36951559954844</v>
      </c>
    </row>
    <row r="280" spans="1:46" ht="11.25" customHeight="1" x14ac:dyDescent="0.2">
      <c r="A280" s="501" t="s">
        <v>1228</v>
      </c>
      <c r="B280" s="652" t="s">
        <v>1229</v>
      </c>
      <c r="C280" s="497">
        <v>0.8</v>
      </c>
      <c r="D280" s="655">
        <v>0.72</v>
      </c>
      <c r="E280" s="498">
        <v>0.64</v>
      </c>
      <c r="F280" s="498">
        <v>0.56000000000000005</v>
      </c>
      <c r="G280" s="498">
        <v>0.48</v>
      </c>
      <c r="H280" s="498">
        <v>0.3</v>
      </c>
      <c r="I280" s="499"/>
      <c r="J280" s="502">
        <v>0</v>
      </c>
      <c r="K280" s="656">
        <v>0</v>
      </c>
      <c r="L280" s="499"/>
      <c r="M280" s="503">
        <v>0</v>
      </c>
      <c r="N280" s="654">
        <v>0</v>
      </c>
      <c r="O280" s="654">
        <v>0</v>
      </c>
      <c r="P280" s="654">
        <v>0</v>
      </c>
      <c r="Q280" s="654">
        <v>0</v>
      </c>
      <c r="R280" s="654">
        <v>0</v>
      </c>
      <c r="S280" s="654">
        <v>0</v>
      </c>
      <c r="T280" s="654">
        <v>0</v>
      </c>
      <c r="U280" s="654">
        <v>0</v>
      </c>
      <c r="V280" s="654">
        <v>0</v>
      </c>
      <c r="W280" s="654">
        <v>0</v>
      </c>
      <c r="X280" s="654">
        <v>0</v>
      </c>
      <c r="Y280" s="655">
        <f t="shared" si="88"/>
        <v>3.5</v>
      </c>
      <c r="Z280" s="1026">
        <f t="shared" si="89"/>
        <v>11.111111111111116</v>
      </c>
      <c r="AA280" s="671">
        <f t="shared" si="90"/>
        <v>12.5</v>
      </c>
      <c r="AB280" s="671">
        <f t="shared" si="91"/>
        <v>14.285714285714279</v>
      </c>
      <c r="AC280" s="671">
        <f t="shared" si="92"/>
        <v>16.666666666666675</v>
      </c>
      <c r="AD280" s="671">
        <f t="shared" si="93"/>
        <v>60.000000000000007</v>
      </c>
      <c r="AE280" s="671" t="str">
        <f t="shared" si="94"/>
        <v>n/a</v>
      </c>
      <c r="AF280" s="671" t="str">
        <f t="shared" si="95"/>
        <v>n/a</v>
      </c>
      <c r="AG280" s="671" t="str">
        <f t="shared" si="96"/>
        <v>n/a</v>
      </c>
      <c r="AH280" s="671" t="str">
        <f t="shared" si="97"/>
        <v>n/a</v>
      </c>
      <c r="AI280" s="671" t="str">
        <f t="shared" si="98"/>
        <v>n/a</v>
      </c>
      <c r="AJ280" s="671" t="str">
        <f t="shared" si="99"/>
        <v>n/a</v>
      </c>
      <c r="AK280" s="671" t="str">
        <f t="shared" si="100"/>
        <v>n/a</v>
      </c>
      <c r="AL280" s="671" t="str">
        <f t="shared" si="101"/>
        <v>n/a</v>
      </c>
      <c r="AM280" s="671" t="str">
        <f t="shared" si="102"/>
        <v>n/a</v>
      </c>
      <c r="AN280" s="671" t="str">
        <f t="shared" si="103"/>
        <v>n/a</v>
      </c>
      <c r="AO280" s="671" t="str">
        <f t="shared" si="104"/>
        <v>n/a</v>
      </c>
      <c r="AP280" s="671" t="str">
        <f t="shared" si="105"/>
        <v>n/a</v>
      </c>
      <c r="AQ280" s="671" t="str">
        <f t="shared" si="106"/>
        <v>n/a</v>
      </c>
      <c r="AR280" s="671" t="str">
        <f t="shared" si="107"/>
        <v>n/a</v>
      </c>
      <c r="AS280" s="672">
        <f t="shared" si="108"/>
        <v>22.912698412698415</v>
      </c>
      <c r="AT280" s="673">
        <f t="shared" si="109"/>
        <v>20.836311200629627</v>
      </c>
    </row>
    <row r="281" spans="1:46" ht="11.25" customHeight="1" x14ac:dyDescent="0.2">
      <c r="A281" s="501" t="s">
        <v>1194</v>
      </c>
      <c r="B281" s="652" t="s">
        <v>1195</v>
      </c>
      <c r="C281" s="497">
        <v>0.56000000000000005</v>
      </c>
      <c r="D281" s="655">
        <v>0.52</v>
      </c>
      <c r="E281" s="498">
        <v>0.48</v>
      </c>
      <c r="F281" s="498">
        <v>0.44</v>
      </c>
      <c r="G281" s="498">
        <v>0.42</v>
      </c>
      <c r="H281" s="498">
        <v>0.28000000000000003</v>
      </c>
      <c r="I281" s="499"/>
      <c r="J281" s="502">
        <v>0.14000000000000001</v>
      </c>
      <c r="K281" s="656">
        <v>0.14000000000000001</v>
      </c>
      <c r="L281" s="499"/>
      <c r="M281" s="503">
        <v>0.14000000000000001</v>
      </c>
      <c r="N281" s="658">
        <v>0.14000000000000001</v>
      </c>
      <c r="O281" s="658">
        <v>0.13750000000000001</v>
      </c>
      <c r="P281" s="658">
        <v>0.1275</v>
      </c>
      <c r="Q281" s="658">
        <v>0.12</v>
      </c>
      <c r="R281" s="654">
        <v>0</v>
      </c>
      <c r="S281" s="654">
        <v>0</v>
      </c>
      <c r="T281" s="654">
        <v>0</v>
      </c>
      <c r="U281" s="654">
        <v>0</v>
      </c>
      <c r="V281" s="654">
        <v>0</v>
      </c>
      <c r="W281" s="654">
        <v>0</v>
      </c>
      <c r="X281" s="654">
        <v>0</v>
      </c>
      <c r="Y281" s="655">
        <f t="shared" si="88"/>
        <v>3.6450000000000009</v>
      </c>
      <c r="Z281" s="1026">
        <f t="shared" si="89"/>
        <v>7.6923076923077094</v>
      </c>
      <c r="AA281" s="671">
        <f t="shared" si="90"/>
        <v>8.3333333333333481</v>
      </c>
      <c r="AB281" s="671">
        <f t="shared" si="91"/>
        <v>9.0909090909090828</v>
      </c>
      <c r="AC281" s="671">
        <f t="shared" si="92"/>
        <v>4.7619047619047672</v>
      </c>
      <c r="AD281" s="671">
        <f t="shared" si="93"/>
        <v>49.999999999999979</v>
      </c>
      <c r="AE281" s="671">
        <f t="shared" si="94"/>
        <v>100</v>
      </c>
      <c r="AF281" s="671">
        <f t="shared" si="95"/>
        <v>0</v>
      </c>
      <c r="AG281" s="671">
        <f t="shared" si="96"/>
        <v>0</v>
      </c>
      <c r="AH281" s="671">
        <f t="shared" si="97"/>
        <v>0</v>
      </c>
      <c r="AI281" s="671">
        <f t="shared" si="98"/>
        <v>1.8181818181818299</v>
      </c>
      <c r="AJ281" s="671">
        <f t="shared" si="99"/>
        <v>7.8431372549019773</v>
      </c>
      <c r="AK281" s="671">
        <f t="shared" si="100"/>
        <v>6.25</v>
      </c>
      <c r="AL281" s="671" t="str">
        <f t="shared" si="101"/>
        <v>n/a</v>
      </c>
      <c r="AM281" s="671" t="str">
        <f t="shared" si="102"/>
        <v>n/a</v>
      </c>
      <c r="AN281" s="671" t="str">
        <f t="shared" si="103"/>
        <v>n/a</v>
      </c>
      <c r="AO281" s="671" t="str">
        <f t="shared" si="104"/>
        <v>n/a</v>
      </c>
      <c r="AP281" s="671" t="str">
        <f t="shared" si="105"/>
        <v>n/a</v>
      </c>
      <c r="AQ281" s="671" t="str">
        <f t="shared" si="106"/>
        <v>n/a</v>
      </c>
      <c r="AR281" s="671" t="str">
        <f t="shared" si="107"/>
        <v>n/a</v>
      </c>
      <c r="AS281" s="672">
        <f t="shared" si="108"/>
        <v>16.315814495961558</v>
      </c>
      <c r="AT281" s="673">
        <f t="shared" si="109"/>
        <v>29.608582696517775</v>
      </c>
    </row>
    <row r="282" spans="1:46" ht="11.25" customHeight="1" x14ac:dyDescent="0.2">
      <c r="A282" s="484" t="s">
        <v>1179</v>
      </c>
      <c r="B282" s="652" t="s">
        <v>1180</v>
      </c>
      <c r="C282" s="497">
        <v>0.41</v>
      </c>
      <c r="D282" s="524">
        <v>0.4</v>
      </c>
      <c r="E282" s="498">
        <v>0.32</v>
      </c>
      <c r="F282" s="498">
        <v>0.182</v>
      </c>
      <c r="G282" s="498">
        <v>0.12</v>
      </c>
      <c r="H282" s="498">
        <v>0.11</v>
      </c>
      <c r="I282" s="499"/>
      <c r="J282" s="498">
        <v>0.104</v>
      </c>
      <c r="K282" s="656">
        <v>0</v>
      </c>
      <c r="L282" s="499"/>
      <c r="M282" s="503">
        <v>0</v>
      </c>
      <c r="N282" s="654">
        <v>0</v>
      </c>
      <c r="O282" s="654">
        <v>0</v>
      </c>
      <c r="P282" s="654">
        <v>0</v>
      </c>
      <c r="Q282" s="654">
        <v>0</v>
      </c>
      <c r="R282" s="654">
        <v>0</v>
      </c>
      <c r="S282" s="654">
        <v>0</v>
      </c>
      <c r="T282" s="654">
        <v>0</v>
      </c>
      <c r="U282" s="654">
        <v>0</v>
      </c>
      <c r="V282" s="654">
        <v>0</v>
      </c>
      <c r="W282" s="654">
        <v>0</v>
      </c>
      <c r="X282" s="654">
        <v>0</v>
      </c>
      <c r="Y282" s="655">
        <f t="shared" si="88"/>
        <v>1.6460000000000001</v>
      </c>
      <c r="Z282" s="1026">
        <f t="shared" si="89"/>
        <v>2.4999999999999911</v>
      </c>
      <c r="AA282" s="671">
        <f t="shared" si="90"/>
        <v>25</v>
      </c>
      <c r="AB282" s="671">
        <f t="shared" si="91"/>
        <v>75.824175824175839</v>
      </c>
      <c r="AC282" s="671">
        <f t="shared" si="92"/>
        <v>51.666666666666657</v>
      </c>
      <c r="AD282" s="671">
        <f t="shared" si="93"/>
        <v>9.0909090909090828</v>
      </c>
      <c r="AE282" s="671">
        <f t="shared" si="94"/>
        <v>5.7692307692307709</v>
      </c>
      <c r="AF282" s="671" t="str">
        <f t="shared" si="95"/>
        <v>n/a</v>
      </c>
      <c r="AG282" s="671" t="str">
        <f t="shared" si="96"/>
        <v>n/a</v>
      </c>
      <c r="AH282" s="671" t="str">
        <f t="shared" si="97"/>
        <v>n/a</v>
      </c>
      <c r="AI282" s="671" t="str">
        <f t="shared" si="98"/>
        <v>n/a</v>
      </c>
      <c r="AJ282" s="671" t="str">
        <f t="shared" si="99"/>
        <v>n/a</v>
      </c>
      <c r="AK282" s="671" t="str">
        <f t="shared" si="100"/>
        <v>n/a</v>
      </c>
      <c r="AL282" s="671" t="str">
        <f t="shared" si="101"/>
        <v>n/a</v>
      </c>
      <c r="AM282" s="671" t="str">
        <f t="shared" si="102"/>
        <v>n/a</v>
      </c>
      <c r="AN282" s="671" t="str">
        <f t="shared" si="103"/>
        <v>n/a</v>
      </c>
      <c r="AO282" s="671" t="str">
        <f t="shared" si="104"/>
        <v>n/a</v>
      </c>
      <c r="AP282" s="671" t="str">
        <f t="shared" si="105"/>
        <v>n/a</v>
      </c>
      <c r="AQ282" s="671" t="str">
        <f t="shared" si="106"/>
        <v>n/a</v>
      </c>
      <c r="AR282" s="671" t="str">
        <f t="shared" si="107"/>
        <v>n/a</v>
      </c>
      <c r="AS282" s="672">
        <f t="shared" si="108"/>
        <v>28.308497058497057</v>
      </c>
      <c r="AT282" s="673">
        <f t="shared" si="109"/>
        <v>29.521865460577409</v>
      </c>
    </row>
    <row r="283" spans="1:46" ht="11.25" customHeight="1" x14ac:dyDescent="0.2">
      <c r="A283" s="501" t="s">
        <v>1196</v>
      </c>
      <c r="B283" s="652" t="s">
        <v>1197</v>
      </c>
      <c r="C283" s="497">
        <v>0.78</v>
      </c>
      <c r="D283" s="486">
        <v>0.67999999999999994</v>
      </c>
      <c r="E283" s="498">
        <v>0.6</v>
      </c>
      <c r="F283" s="498">
        <v>0.54</v>
      </c>
      <c r="G283" s="498">
        <v>0.5</v>
      </c>
      <c r="H283" s="498">
        <v>0.48</v>
      </c>
      <c r="I283" s="499"/>
      <c r="J283" s="498">
        <v>0.43</v>
      </c>
      <c r="K283" s="656">
        <v>0.4</v>
      </c>
      <c r="L283" s="499"/>
      <c r="M283" s="503">
        <v>0.4</v>
      </c>
      <c r="N283" s="654">
        <v>0.3</v>
      </c>
      <c r="O283" s="658">
        <v>1.1200000000000001</v>
      </c>
      <c r="P283" s="658">
        <v>1.08</v>
      </c>
      <c r="Q283" s="658">
        <v>1.04</v>
      </c>
      <c r="R283" s="658">
        <v>1.02</v>
      </c>
      <c r="S283" s="654">
        <v>1</v>
      </c>
      <c r="T283" s="654">
        <v>1</v>
      </c>
      <c r="U283" s="658">
        <v>1</v>
      </c>
      <c r="V283" s="658">
        <v>0.92</v>
      </c>
      <c r="W283" s="654">
        <v>0.91</v>
      </c>
      <c r="X283" s="658">
        <v>0.93</v>
      </c>
      <c r="Y283" s="655">
        <f t="shared" si="88"/>
        <v>15.13</v>
      </c>
      <c r="Z283" s="1026">
        <f t="shared" si="89"/>
        <v>14.705882352941192</v>
      </c>
      <c r="AA283" s="671">
        <f t="shared" si="90"/>
        <v>13.33333333333333</v>
      </c>
      <c r="AB283" s="671">
        <f t="shared" si="91"/>
        <v>11.111111111111093</v>
      </c>
      <c r="AC283" s="671">
        <f t="shared" si="92"/>
        <v>8.0000000000000071</v>
      </c>
      <c r="AD283" s="671">
        <f t="shared" si="93"/>
        <v>4.1666666666666741</v>
      </c>
      <c r="AE283" s="671">
        <f t="shared" si="94"/>
        <v>11.627906976744185</v>
      </c>
      <c r="AF283" s="671">
        <f t="shared" si="95"/>
        <v>7.4999999999999956</v>
      </c>
      <c r="AG283" s="671">
        <f t="shared" si="96"/>
        <v>0</v>
      </c>
      <c r="AH283" s="671">
        <f t="shared" si="97"/>
        <v>33.33333333333335</v>
      </c>
      <c r="AI283" s="671">
        <f t="shared" si="98"/>
        <v>-73.214285714285722</v>
      </c>
      <c r="AJ283" s="671">
        <f t="shared" si="99"/>
        <v>3.7037037037036979</v>
      </c>
      <c r="AK283" s="671">
        <f t="shared" si="100"/>
        <v>3.8461538461538547</v>
      </c>
      <c r="AL283" s="671">
        <f t="shared" si="101"/>
        <v>1.9607843137254832</v>
      </c>
      <c r="AM283" s="671">
        <f t="shared" si="102"/>
        <v>2.0000000000000018</v>
      </c>
      <c r="AN283" s="671">
        <f t="shared" si="103"/>
        <v>0</v>
      </c>
      <c r="AO283" s="671">
        <f t="shared" si="104"/>
        <v>0</v>
      </c>
      <c r="AP283" s="671">
        <f t="shared" si="105"/>
        <v>8.6956521739130377</v>
      </c>
      <c r="AQ283" s="671">
        <f t="shared" si="106"/>
        <v>1.098901098901095</v>
      </c>
      <c r="AR283" s="671">
        <f t="shared" si="107"/>
        <v>-2.1505376344086002</v>
      </c>
      <c r="AS283" s="672">
        <f t="shared" si="108"/>
        <v>2.616768713780667</v>
      </c>
      <c r="AT283" s="673">
        <f t="shared" si="109"/>
        <v>20.06857588622044</v>
      </c>
    </row>
    <row r="284" spans="1:46" ht="11.25" customHeight="1" x14ac:dyDescent="0.2">
      <c r="A284" s="659" t="s">
        <v>1198</v>
      </c>
      <c r="B284" s="507" t="s">
        <v>1199</v>
      </c>
      <c r="C284" s="497">
        <v>0.4</v>
      </c>
      <c r="D284" s="518">
        <v>0.36</v>
      </c>
      <c r="E284" s="513">
        <v>0.32</v>
      </c>
      <c r="F284" s="513">
        <v>0.28000000000000003</v>
      </c>
      <c r="G284" s="512">
        <v>0.24</v>
      </c>
      <c r="H284" s="513">
        <v>0.22</v>
      </c>
      <c r="I284" s="514"/>
      <c r="J284" s="512">
        <v>0.16</v>
      </c>
      <c r="K284" s="515">
        <v>0.16</v>
      </c>
      <c r="L284" s="514"/>
      <c r="M284" s="515">
        <v>0.16</v>
      </c>
      <c r="N284" s="988">
        <v>0.24</v>
      </c>
      <c r="O284" s="527">
        <v>0.32</v>
      </c>
      <c r="P284" s="527">
        <v>0.27</v>
      </c>
      <c r="Q284" s="516">
        <v>0.23</v>
      </c>
      <c r="R284" s="517">
        <v>0.2</v>
      </c>
      <c r="S284" s="516">
        <v>0.2</v>
      </c>
      <c r="T284" s="516">
        <v>0.19</v>
      </c>
      <c r="U284" s="516">
        <v>0.12</v>
      </c>
      <c r="V284" s="517">
        <v>0</v>
      </c>
      <c r="W284" s="517">
        <v>0</v>
      </c>
      <c r="X284" s="517">
        <v>0</v>
      </c>
      <c r="Y284" s="655">
        <f t="shared" si="88"/>
        <v>4.07</v>
      </c>
      <c r="Z284" s="1026">
        <f t="shared" si="89"/>
        <v>11.111111111111116</v>
      </c>
      <c r="AA284" s="671">
        <f t="shared" si="90"/>
        <v>12.5</v>
      </c>
      <c r="AB284" s="671">
        <f t="shared" si="91"/>
        <v>14.285714285714279</v>
      </c>
      <c r="AC284" s="671">
        <f t="shared" si="92"/>
        <v>16.666666666666675</v>
      </c>
      <c r="AD284" s="671">
        <f t="shared" si="93"/>
        <v>9.0909090909090828</v>
      </c>
      <c r="AE284" s="671">
        <f t="shared" si="94"/>
        <v>37.5</v>
      </c>
      <c r="AF284" s="671">
        <f t="shared" si="95"/>
        <v>0</v>
      </c>
      <c r="AG284" s="671">
        <f t="shared" si="96"/>
        <v>0</v>
      </c>
      <c r="AH284" s="671">
        <f t="shared" si="97"/>
        <v>-33.333333333333329</v>
      </c>
      <c r="AI284" s="671">
        <f t="shared" si="98"/>
        <v>-25</v>
      </c>
      <c r="AJ284" s="671">
        <f t="shared" si="99"/>
        <v>18.518518518518512</v>
      </c>
      <c r="AK284" s="671">
        <f t="shared" si="100"/>
        <v>17.391304347826097</v>
      </c>
      <c r="AL284" s="671">
        <f t="shared" si="101"/>
        <v>14.999999999999991</v>
      </c>
      <c r="AM284" s="671">
        <f t="shared" si="102"/>
        <v>0</v>
      </c>
      <c r="AN284" s="671">
        <f t="shared" si="103"/>
        <v>5.2631578947368363</v>
      </c>
      <c r="AO284" s="671">
        <f t="shared" si="104"/>
        <v>58.33333333333335</v>
      </c>
      <c r="AP284" s="671" t="str">
        <f t="shared" si="105"/>
        <v>n/a</v>
      </c>
      <c r="AQ284" s="671" t="str">
        <f t="shared" si="106"/>
        <v>n/a</v>
      </c>
      <c r="AR284" s="671" t="str">
        <f t="shared" si="107"/>
        <v>n/a</v>
      </c>
      <c r="AS284" s="672">
        <f t="shared" si="108"/>
        <v>9.8329613697176619</v>
      </c>
      <c r="AT284" s="673">
        <f t="shared" si="109"/>
        <v>21.198190920977133</v>
      </c>
    </row>
    <row r="285" spans="1:46" ht="11.25" customHeight="1" x14ac:dyDescent="0.2">
      <c r="A285" s="501" t="s">
        <v>1200</v>
      </c>
      <c r="B285" s="652" t="s">
        <v>1201</v>
      </c>
      <c r="C285" s="497">
        <v>0.64</v>
      </c>
      <c r="D285" s="655">
        <v>0.5</v>
      </c>
      <c r="E285" s="498">
        <v>0.44</v>
      </c>
      <c r="F285" s="498">
        <v>0.38750000000000001</v>
      </c>
      <c r="G285" s="498">
        <v>0.3125</v>
      </c>
      <c r="H285" s="498">
        <v>0.2</v>
      </c>
      <c r="I285" s="499">
        <v>0</v>
      </c>
      <c r="J285" s="498">
        <v>0.1</v>
      </c>
      <c r="K285" s="496">
        <v>2.5000000000000001E-2</v>
      </c>
      <c r="L285" s="499">
        <v>0</v>
      </c>
      <c r="M285" s="503">
        <v>0</v>
      </c>
      <c r="N285" s="654">
        <v>0.23250000000000001</v>
      </c>
      <c r="O285" s="658">
        <v>0.52</v>
      </c>
      <c r="P285" s="658">
        <v>0.5</v>
      </c>
      <c r="Q285" s="658">
        <v>0.48</v>
      </c>
      <c r="R285" s="654">
        <v>0.44</v>
      </c>
      <c r="S285" s="658">
        <v>0.4</v>
      </c>
      <c r="T285" s="658">
        <v>0.3</v>
      </c>
      <c r="U285" s="658">
        <v>0.26</v>
      </c>
      <c r="V285" s="658">
        <v>0.24</v>
      </c>
      <c r="W285" s="658">
        <v>0.22</v>
      </c>
      <c r="X285" s="658">
        <v>0.2</v>
      </c>
      <c r="Y285" s="655">
        <f t="shared" si="88"/>
        <v>6.3975000000000009</v>
      </c>
      <c r="Z285" s="1026">
        <f t="shared" si="89"/>
        <v>28.000000000000004</v>
      </c>
      <c r="AA285" s="671">
        <f t="shared" si="90"/>
        <v>13.636363636363647</v>
      </c>
      <c r="AB285" s="671">
        <f t="shared" si="91"/>
        <v>13.548387096774196</v>
      </c>
      <c r="AC285" s="671">
        <f t="shared" si="92"/>
        <v>24</v>
      </c>
      <c r="AD285" s="671">
        <f t="shared" si="93"/>
        <v>56.25</v>
      </c>
      <c r="AE285" s="671">
        <f t="shared" si="94"/>
        <v>100</v>
      </c>
      <c r="AF285" s="671">
        <f t="shared" si="95"/>
        <v>300</v>
      </c>
      <c r="AG285" s="671" t="str">
        <f t="shared" si="96"/>
        <v>n/a</v>
      </c>
      <c r="AH285" s="671">
        <f t="shared" si="97"/>
        <v>-100</v>
      </c>
      <c r="AI285" s="671">
        <f t="shared" si="98"/>
        <v>-55.28846153846154</v>
      </c>
      <c r="AJ285" s="671">
        <f t="shared" si="99"/>
        <v>4.0000000000000036</v>
      </c>
      <c r="AK285" s="671">
        <f t="shared" si="100"/>
        <v>4.1666666666666741</v>
      </c>
      <c r="AL285" s="671">
        <f t="shared" si="101"/>
        <v>9.0909090909090828</v>
      </c>
      <c r="AM285" s="671">
        <f t="shared" si="102"/>
        <v>9.9999999999999858</v>
      </c>
      <c r="AN285" s="671">
        <f t="shared" si="103"/>
        <v>33.33333333333335</v>
      </c>
      <c r="AO285" s="671">
        <f t="shared" si="104"/>
        <v>15.384615384615374</v>
      </c>
      <c r="AP285" s="671">
        <f t="shared" si="105"/>
        <v>8.3333333333333481</v>
      </c>
      <c r="AQ285" s="671">
        <f t="shared" si="106"/>
        <v>9.0909090909090828</v>
      </c>
      <c r="AR285" s="671">
        <f t="shared" si="107"/>
        <v>9.9999999999999858</v>
      </c>
      <c r="AS285" s="672">
        <f t="shared" si="108"/>
        <v>26.863669783024626</v>
      </c>
      <c r="AT285" s="673">
        <f t="shared" si="109"/>
        <v>79.252558475320512</v>
      </c>
    </row>
    <row r="286" spans="1:46" ht="11.25" customHeight="1" x14ac:dyDescent="0.2">
      <c r="A286" s="652" t="s">
        <v>580</v>
      </c>
      <c r="B286" s="652" t="s">
        <v>581</v>
      </c>
      <c r="C286" s="497">
        <v>2.48</v>
      </c>
      <c r="D286" s="655">
        <v>2.1800000000000002</v>
      </c>
      <c r="E286" s="498">
        <v>1.94</v>
      </c>
      <c r="F286" s="498">
        <v>1.71</v>
      </c>
      <c r="G286" s="498">
        <v>1.52</v>
      </c>
      <c r="H286" s="498">
        <v>1.36</v>
      </c>
      <c r="I286" s="499"/>
      <c r="J286" s="498">
        <v>1.2</v>
      </c>
      <c r="K286" s="496">
        <v>1.04</v>
      </c>
      <c r="L286" s="499"/>
      <c r="M286" s="657">
        <v>0.89</v>
      </c>
      <c r="N286" s="658">
        <v>0.78</v>
      </c>
      <c r="O286" s="658">
        <v>0.66</v>
      </c>
      <c r="P286" s="658">
        <v>0.42</v>
      </c>
      <c r="Q286" s="658">
        <v>0.23</v>
      </c>
      <c r="R286" s="658">
        <v>0.2</v>
      </c>
      <c r="S286" s="658">
        <v>0.18</v>
      </c>
      <c r="T286" s="658">
        <v>0.15332999999999999</v>
      </c>
      <c r="U286" s="658">
        <v>0.12667</v>
      </c>
      <c r="V286" s="658">
        <v>0.1</v>
      </c>
      <c r="W286" s="658">
        <v>7.0000000000000007E-2</v>
      </c>
      <c r="X286" s="658">
        <v>6.6669999999999993E-2</v>
      </c>
      <c r="Y286" s="655">
        <f t="shared" si="88"/>
        <v>17.306669999999997</v>
      </c>
      <c r="Z286" s="1026">
        <f t="shared" si="89"/>
        <v>13.761467889908241</v>
      </c>
      <c r="AA286" s="671">
        <f t="shared" si="90"/>
        <v>12.371134020618557</v>
      </c>
      <c r="AB286" s="671">
        <f t="shared" si="91"/>
        <v>13.450292397660824</v>
      </c>
      <c r="AC286" s="671">
        <f t="shared" si="92"/>
        <v>12.5</v>
      </c>
      <c r="AD286" s="671">
        <f t="shared" si="93"/>
        <v>11.764705882352944</v>
      </c>
      <c r="AE286" s="671">
        <f t="shared" si="94"/>
        <v>13.333333333333353</v>
      </c>
      <c r="AF286" s="671">
        <f t="shared" si="95"/>
        <v>15.384615384615374</v>
      </c>
      <c r="AG286" s="671">
        <f t="shared" si="96"/>
        <v>16.853932584269661</v>
      </c>
      <c r="AH286" s="671">
        <f t="shared" si="97"/>
        <v>14.102564102564097</v>
      </c>
      <c r="AI286" s="671">
        <f t="shared" si="98"/>
        <v>18.181818181818187</v>
      </c>
      <c r="AJ286" s="671">
        <f t="shared" si="99"/>
        <v>57.14285714285716</v>
      </c>
      <c r="AK286" s="671">
        <f t="shared" si="100"/>
        <v>82.608695652173907</v>
      </c>
      <c r="AL286" s="671">
        <f t="shared" si="101"/>
        <v>14.999999999999991</v>
      </c>
      <c r="AM286" s="671">
        <f t="shared" si="102"/>
        <v>11.111111111111116</v>
      </c>
      <c r="AN286" s="671">
        <f t="shared" si="103"/>
        <v>17.39385638818236</v>
      </c>
      <c r="AO286" s="671">
        <f t="shared" si="104"/>
        <v>21.046814557511627</v>
      </c>
      <c r="AP286" s="671">
        <f t="shared" si="105"/>
        <v>26.669999999999995</v>
      </c>
      <c r="AQ286" s="671">
        <f t="shared" si="106"/>
        <v>42.857142857142861</v>
      </c>
      <c r="AR286" s="671">
        <f t="shared" si="107"/>
        <v>4.9947502624869022</v>
      </c>
      <c r="AS286" s="672">
        <f t="shared" si="108"/>
        <v>22.133110092031963</v>
      </c>
      <c r="AT286" s="673">
        <f t="shared" si="109"/>
        <v>18.995321436454255</v>
      </c>
    </row>
    <row r="287" spans="1:46" ht="11.25" customHeight="1" x14ac:dyDescent="0.2">
      <c r="A287" s="652" t="s">
        <v>586</v>
      </c>
      <c r="B287" s="652" t="s">
        <v>587</v>
      </c>
      <c r="C287" s="497">
        <v>2.2999999999999998</v>
      </c>
      <c r="D287" s="655">
        <v>1.8</v>
      </c>
      <c r="E287" s="498">
        <v>1.3</v>
      </c>
      <c r="F287" s="498">
        <v>0.9</v>
      </c>
      <c r="G287" s="498">
        <v>0.7</v>
      </c>
      <c r="H287" s="498">
        <v>0.57999999999999996</v>
      </c>
      <c r="I287" s="499"/>
      <c r="J287" s="498">
        <v>0.54</v>
      </c>
      <c r="K287" s="496">
        <v>0.51</v>
      </c>
      <c r="L287" s="499"/>
      <c r="M287" s="657">
        <v>0.47</v>
      </c>
      <c r="N287" s="654">
        <v>0.44</v>
      </c>
      <c r="O287" s="658">
        <v>0.43</v>
      </c>
      <c r="P287" s="658">
        <v>0.39</v>
      </c>
      <c r="Q287" s="658">
        <v>0.35</v>
      </c>
      <c r="R287" s="658">
        <v>0.31</v>
      </c>
      <c r="S287" s="658">
        <v>0.27</v>
      </c>
      <c r="T287" s="658">
        <v>0.21</v>
      </c>
      <c r="U287" s="658">
        <v>0.15</v>
      </c>
      <c r="V287" s="654">
        <v>0</v>
      </c>
      <c r="W287" s="654">
        <v>0</v>
      </c>
      <c r="X287" s="654">
        <v>0</v>
      </c>
      <c r="Y287" s="655">
        <f t="shared" si="88"/>
        <v>11.650000000000002</v>
      </c>
      <c r="Z287" s="1026">
        <f t="shared" si="89"/>
        <v>27.777777777777768</v>
      </c>
      <c r="AA287" s="671">
        <f t="shared" si="90"/>
        <v>38.46153846153846</v>
      </c>
      <c r="AB287" s="671">
        <f t="shared" si="91"/>
        <v>44.444444444444443</v>
      </c>
      <c r="AC287" s="671">
        <f t="shared" si="92"/>
        <v>28.57142857142858</v>
      </c>
      <c r="AD287" s="671">
        <f t="shared" si="93"/>
        <v>20.68965517241379</v>
      </c>
      <c r="AE287" s="671">
        <f t="shared" si="94"/>
        <v>7.4074074074073959</v>
      </c>
      <c r="AF287" s="671">
        <f t="shared" si="95"/>
        <v>5.8823529411764719</v>
      </c>
      <c r="AG287" s="671">
        <f t="shared" si="96"/>
        <v>8.5106382978723527</v>
      </c>
      <c r="AH287" s="671">
        <f t="shared" si="97"/>
        <v>6.8181818181818121</v>
      </c>
      <c r="AI287" s="671">
        <f t="shared" si="98"/>
        <v>2.3255813953488413</v>
      </c>
      <c r="AJ287" s="671">
        <f t="shared" si="99"/>
        <v>10.256410256410241</v>
      </c>
      <c r="AK287" s="671">
        <f t="shared" si="100"/>
        <v>11.428571428571432</v>
      </c>
      <c r="AL287" s="671">
        <f t="shared" si="101"/>
        <v>12.903225806451601</v>
      </c>
      <c r="AM287" s="671">
        <f t="shared" si="102"/>
        <v>14.814814814814813</v>
      </c>
      <c r="AN287" s="671">
        <f t="shared" si="103"/>
        <v>28.57142857142858</v>
      </c>
      <c r="AO287" s="671">
        <f t="shared" si="104"/>
        <v>39.999999999999993</v>
      </c>
      <c r="AP287" s="671" t="str">
        <f t="shared" si="105"/>
        <v>n/a</v>
      </c>
      <c r="AQ287" s="671" t="str">
        <f t="shared" si="106"/>
        <v>n/a</v>
      </c>
      <c r="AR287" s="671" t="str">
        <f t="shared" si="107"/>
        <v>n/a</v>
      </c>
      <c r="AS287" s="672">
        <f t="shared" si="108"/>
        <v>19.303966072829162</v>
      </c>
      <c r="AT287" s="673">
        <f t="shared" si="109"/>
        <v>13.565165050345506</v>
      </c>
    </row>
    <row r="288" spans="1:46" s="605" customFormat="1" ht="11.25" customHeight="1" x14ac:dyDescent="0.2">
      <c r="A288" s="483" t="s">
        <v>236</v>
      </c>
      <c r="B288" s="916" t="s">
        <v>237</v>
      </c>
      <c r="C288" s="497">
        <v>0.46750000000000003</v>
      </c>
      <c r="D288" s="486">
        <v>0.42249999999999999</v>
      </c>
      <c r="E288" s="487">
        <v>0.39750000000000002</v>
      </c>
      <c r="F288" s="487">
        <v>0.38250000000000001</v>
      </c>
      <c r="G288" s="487">
        <v>0.34749999999999998</v>
      </c>
      <c r="H288" s="487">
        <v>0.30499999999999999</v>
      </c>
      <c r="I288" s="488"/>
      <c r="J288" s="487">
        <v>0.28499999999999998</v>
      </c>
      <c r="K288" s="485">
        <v>0.26750000000000002</v>
      </c>
      <c r="L288" s="488"/>
      <c r="M288" s="491">
        <v>0.25750000000000001</v>
      </c>
      <c r="N288" s="492">
        <v>0.25</v>
      </c>
      <c r="O288" s="493">
        <v>0.2475</v>
      </c>
      <c r="P288" s="493">
        <v>0.23499999999999999</v>
      </c>
      <c r="Q288" s="493">
        <v>0.215</v>
      </c>
      <c r="R288" s="493">
        <v>0.19</v>
      </c>
      <c r="S288" s="493">
        <v>0.155</v>
      </c>
      <c r="T288" s="493">
        <v>0.13750000000000001</v>
      </c>
      <c r="U288" s="493">
        <v>0.1275</v>
      </c>
      <c r="V288" s="493">
        <v>0.11749999999999999</v>
      </c>
      <c r="W288" s="493">
        <v>0.1075</v>
      </c>
      <c r="X288" s="493">
        <v>9.6250000000000002E-2</v>
      </c>
      <c r="Y288" s="655">
        <f t="shared" si="88"/>
        <v>5.0112500000000013</v>
      </c>
      <c r="Z288" s="1026">
        <f t="shared" si="89"/>
        <v>10.650887573964507</v>
      </c>
      <c r="AA288" s="671">
        <f t="shared" si="90"/>
        <v>6.2893081761006275</v>
      </c>
      <c r="AB288" s="671">
        <f t="shared" si="91"/>
        <v>3.9215686274509887</v>
      </c>
      <c r="AC288" s="671">
        <f t="shared" si="92"/>
        <v>10.07194244604317</v>
      </c>
      <c r="AD288" s="671">
        <f t="shared" si="93"/>
        <v>13.934426229508201</v>
      </c>
      <c r="AE288" s="671">
        <f t="shared" si="94"/>
        <v>7.0175438596491224</v>
      </c>
      <c r="AF288" s="671">
        <f t="shared" si="95"/>
        <v>6.5420560747663448</v>
      </c>
      <c r="AG288" s="671">
        <f t="shared" si="96"/>
        <v>3.8834951456310662</v>
      </c>
      <c r="AH288" s="671">
        <f t="shared" si="97"/>
        <v>3.0000000000000027</v>
      </c>
      <c r="AI288" s="671">
        <f t="shared" si="98"/>
        <v>1.0101010101010166</v>
      </c>
      <c r="AJ288" s="671">
        <f t="shared" si="99"/>
        <v>5.319148936170226</v>
      </c>
      <c r="AK288" s="671">
        <f t="shared" si="100"/>
        <v>9.302325581395344</v>
      </c>
      <c r="AL288" s="671">
        <f t="shared" si="101"/>
        <v>13.157894736842103</v>
      </c>
      <c r="AM288" s="671">
        <f t="shared" si="102"/>
        <v>22.580645161290324</v>
      </c>
      <c r="AN288" s="671">
        <f t="shared" si="103"/>
        <v>12.72727272727272</v>
      </c>
      <c r="AO288" s="671">
        <f t="shared" si="104"/>
        <v>7.8431372549019773</v>
      </c>
      <c r="AP288" s="671">
        <f t="shared" si="105"/>
        <v>8.5106382978723527</v>
      </c>
      <c r="AQ288" s="671">
        <f t="shared" si="106"/>
        <v>9.302325581395344</v>
      </c>
      <c r="AR288" s="671">
        <f t="shared" si="107"/>
        <v>11.688311688311682</v>
      </c>
      <c r="AS288" s="672">
        <f t="shared" si="108"/>
        <v>8.7764752162456379</v>
      </c>
      <c r="AT288" s="673">
        <f t="shared" si="109"/>
        <v>4.9134263837680301</v>
      </c>
    </row>
    <row r="289" spans="1:46" ht="11.25" customHeight="1" x14ac:dyDescent="0.2">
      <c r="A289" s="501" t="s">
        <v>1181</v>
      </c>
      <c r="B289" s="652" t="s">
        <v>1182</v>
      </c>
      <c r="C289" s="497">
        <v>1.84</v>
      </c>
      <c r="D289" s="655">
        <v>1.76</v>
      </c>
      <c r="E289" s="498">
        <v>1.68</v>
      </c>
      <c r="F289" s="498">
        <v>1.6</v>
      </c>
      <c r="G289" s="498">
        <v>1.4</v>
      </c>
      <c r="H289" s="498">
        <v>0.52</v>
      </c>
      <c r="I289" s="499"/>
      <c r="J289" s="502">
        <v>0.4</v>
      </c>
      <c r="K289" s="496">
        <v>0.28749999999999998</v>
      </c>
      <c r="L289" s="499"/>
      <c r="M289" s="503">
        <v>0.25</v>
      </c>
      <c r="N289" s="654">
        <v>0.3075</v>
      </c>
      <c r="O289" s="658">
        <v>0.5</v>
      </c>
      <c r="P289" s="658">
        <v>0.48</v>
      </c>
      <c r="Q289" s="658">
        <v>0.46</v>
      </c>
      <c r="R289" s="658">
        <v>0.42</v>
      </c>
      <c r="S289" s="654">
        <v>0.4</v>
      </c>
      <c r="T289" s="654">
        <v>0.4</v>
      </c>
      <c r="U289" s="654">
        <v>0.4</v>
      </c>
      <c r="V289" s="658">
        <v>0.4</v>
      </c>
      <c r="W289" s="658">
        <v>0.36</v>
      </c>
      <c r="X289" s="658">
        <v>0.33</v>
      </c>
      <c r="Y289" s="655">
        <f t="shared" si="88"/>
        <v>14.195000000000002</v>
      </c>
      <c r="Z289" s="1026">
        <f t="shared" si="89"/>
        <v>4.5454545454545414</v>
      </c>
      <c r="AA289" s="671">
        <f t="shared" si="90"/>
        <v>4.7619047619047672</v>
      </c>
      <c r="AB289" s="671">
        <f t="shared" si="91"/>
        <v>4.9999999999999822</v>
      </c>
      <c r="AC289" s="671">
        <f t="shared" si="92"/>
        <v>14.285714285714302</v>
      </c>
      <c r="AD289" s="671">
        <f t="shared" si="93"/>
        <v>169.2307692307692</v>
      </c>
      <c r="AE289" s="671">
        <f t="shared" si="94"/>
        <v>30.000000000000004</v>
      </c>
      <c r="AF289" s="671">
        <f t="shared" si="95"/>
        <v>39.130434782608717</v>
      </c>
      <c r="AG289" s="671">
        <f t="shared" si="96"/>
        <v>14.999999999999991</v>
      </c>
      <c r="AH289" s="671">
        <f t="shared" si="97"/>
        <v>-18.699186991869922</v>
      </c>
      <c r="AI289" s="671">
        <f t="shared" si="98"/>
        <v>-38.5</v>
      </c>
      <c r="AJ289" s="671">
        <f t="shared" si="99"/>
        <v>4.1666666666666741</v>
      </c>
      <c r="AK289" s="671">
        <f t="shared" si="100"/>
        <v>4.3478260869565188</v>
      </c>
      <c r="AL289" s="671">
        <f t="shared" si="101"/>
        <v>9.5238095238095344</v>
      </c>
      <c r="AM289" s="671">
        <f t="shared" si="102"/>
        <v>4.9999999999999822</v>
      </c>
      <c r="AN289" s="671">
        <f t="shared" si="103"/>
        <v>0</v>
      </c>
      <c r="AO289" s="671">
        <f t="shared" si="104"/>
        <v>0</v>
      </c>
      <c r="AP289" s="671">
        <f t="shared" si="105"/>
        <v>0</v>
      </c>
      <c r="AQ289" s="671">
        <f t="shared" si="106"/>
        <v>11.111111111111116</v>
      </c>
      <c r="AR289" s="671">
        <f t="shared" si="107"/>
        <v>9.0909090909090828</v>
      </c>
      <c r="AS289" s="672">
        <f t="shared" si="108"/>
        <v>14.10502174179129</v>
      </c>
      <c r="AT289" s="673">
        <f t="shared" si="109"/>
        <v>40.809557868756102</v>
      </c>
    </row>
    <row r="290" spans="1:46" ht="11.25" customHeight="1" x14ac:dyDescent="0.2">
      <c r="A290" s="501" t="s">
        <v>3843</v>
      </c>
      <c r="B290" s="652" t="s">
        <v>3844</v>
      </c>
      <c r="C290" s="497">
        <v>0.8</v>
      </c>
      <c r="D290" s="655">
        <v>0.72</v>
      </c>
      <c r="E290" s="498">
        <v>0.68</v>
      </c>
      <c r="F290" s="498">
        <v>0.64</v>
      </c>
      <c r="G290" s="498">
        <v>0.6</v>
      </c>
      <c r="H290" s="542">
        <v>0.52</v>
      </c>
      <c r="I290" s="499"/>
      <c r="J290" s="502">
        <v>0.52</v>
      </c>
      <c r="K290" s="656">
        <v>0.52</v>
      </c>
      <c r="L290" s="499"/>
      <c r="M290" s="503">
        <v>0.52</v>
      </c>
      <c r="N290" s="654">
        <v>0.52</v>
      </c>
      <c r="O290" s="658">
        <v>0.52</v>
      </c>
      <c r="P290" s="658">
        <v>0.48</v>
      </c>
      <c r="Q290" s="658">
        <v>0.44</v>
      </c>
      <c r="R290" s="658">
        <v>0.4</v>
      </c>
      <c r="S290" s="658">
        <v>0.35</v>
      </c>
      <c r="T290" s="658">
        <v>0.28000000000000003</v>
      </c>
      <c r="U290" s="658">
        <v>0.24</v>
      </c>
      <c r="V290" s="658">
        <v>0.20444000000000001</v>
      </c>
      <c r="W290" s="658">
        <v>0.17776</v>
      </c>
      <c r="X290" s="658">
        <v>0.10668</v>
      </c>
      <c r="Y290" s="655">
        <f t="shared" si="88"/>
        <v>9.23888</v>
      </c>
      <c r="Z290" s="1026">
        <f t="shared" si="89"/>
        <v>11.111111111111116</v>
      </c>
      <c r="AA290" s="671">
        <f t="shared" si="90"/>
        <v>5.8823529411764497</v>
      </c>
      <c r="AB290" s="671">
        <f t="shared" si="91"/>
        <v>6.25</v>
      </c>
      <c r="AC290" s="671">
        <f t="shared" si="92"/>
        <v>6.6666666666666652</v>
      </c>
      <c r="AD290" s="671">
        <f t="shared" si="93"/>
        <v>15.384615384615374</v>
      </c>
      <c r="AE290" s="671">
        <f t="shared" si="94"/>
        <v>0</v>
      </c>
      <c r="AF290" s="671">
        <f t="shared" si="95"/>
        <v>0</v>
      </c>
      <c r="AG290" s="671">
        <f t="shared" si="96"/>
        <v>0</v>
      </c>
      <c r="AH290" s="671">
        <f t="shared" si="97"/>
        <v>0</v>
      </c>
      <c r="AI290" s="671">
        <f t="shared" si="98"/>
        <v>0</v>
      </c>
      <c r="AJ290" s="671">
        <f t="shared" si="99"/>
        <v>8.3333333333333481</v>
      </c>
      <c r="AK290" s="671">
        <f t="shared" si="100"/>
        <v>9.0909090909090828</v>
      </c>
      <c r="AL290" s="671">
        <f t="shared" si="101"/>
        <v>9.9999999999999858</v>
      </c>
      <c r="AM290" s="671">
        <f t="shared" si="102"/>
        <v>14.285714285714302</v>
      </c>
      <c r="AN290" s="671">
        <f t="shared" si="103"/>
        <v>24.999999999999979</v>
      </c>
      <c r="AO290" s="671">
        <f t="shared" si="104"/>
        <v>16.666666666666675</v>
      </c>
      <c r="AP290" s="671">
        <f t="shared" si="105"/>
        <v>17.393856388182339</v>
      </c>
      <c r="AQ290" s="671">
        <f t="shared" si="106"/>
        <v>15.009000900090008</v>
      </c>
      <c r="AR290" s="671">
        <f t="shared" si="107"/>
        <v>66.629171353580816</v>
      </c>
      <c r="AS290" s="672">
        <f t="shared" si="108"/>
        <v>11.984389374844534</v>
      </c>
      <c r="AT290" s="673">
        <f t="shared" si="109"/>
        <v>15.047290864445543</v>
      </c>
    </row>
    <row r="291" spans="1:46" ht="11.25" customHeight="1" x14ac:dyDescent="0.2">
      <c r="A291" s="652" t="s">
        <v>1204</v>
      </c>
      <c r="B291" s="652" t="s">
        <v>1205</v>
      </c>
      <c r="C291" s="497">
        <v>0.82</v>
      </c>
      <c r="D291" s="655">
        <v>0.74</v>
      </c>
      <c r="E291" s="498">
        <v>0.68</v>
      </c>
      <c r="F291" s="498">
        <v>0.6</v>
      </c>
      <c r="G291" s="498">
        <v>0.54</v>
      </c>
      <c r="H291" s="498">
        <v>0.51</v>
      </c>
      <c r="I291" s="499"/>
      <c r="J291" s="498">
        <v>0.49</v>
      </c>
      <c r="K291" s="496">
        <v>0.46666999999999997</v>
      </c>
      <c r="L291" s="499"/>
      <c r="M291" s="503">
        <v>0.45333000000000001</v>
      </c>
      <c r="N291" s="658">
        <v>0.45333000000000001</v>
      </c>
      <c r="O291" s="658">
        <v>0.44</v>
      </c>
      <c r="P291" s="658">
        <v>0.41332999999999998</v>
      </c>
      <c r="Q291" s="658">
        <v>0.38667000000000001</v>
      </c>
      <c r="R291" s="658">
        <v>0.35666999999999999</v>
      </c>
      <c r="S291" s="658">
        <v>0.32500000000000001</v>
      </c>
      <c r="T291" s="658">
        <v>0.29499999999999998</v>
      </c>
      <c r="U291" s="658">
        <v>0.26</v>
      </c>
      <c r="V291" s="658">
        <v>0.22559999999999999</v>
      </c>
      <c r="W291" s="658">
        <v>0.2016</v>
      </c>
      <c r="X291" s="658">
        <v>0.17599999999999999</v>
      </c>
      <c r="Y291" s="655">
        <f t="shared" si="88"/>
        <v>8.8332000000000033</v>
      </c>
      <c r="Z291" s="1026">
        <f t="shared" si="89"/>
        <v>10.810810810810811</v>
      </c>
      <c r="AA291" s="671">
        <f t="shared" si="90"/>
        <v>8.8235294117646959</v>
      </c>
      <c r="AB291" s="671">
        <f t="shared" si="91"/>
        <v>13.333333333333353</v>
      </c>
      <c r="AC291" s="671">
        <f t="shared" si="92"/>
        <v>11.111111111111093</v>
      </c>
      <c r="AD291" s="671">
        <f t="shared" si="93"/>
        <v>5.8823529411764719</v>
      </c>
      <c r="AE291" s="671">
        <f t="shared" si="94"/>
        <v>4.081632653061229</v>
      </c>
      <c r="AF291" s="671">
        <f t="shared" si="95"/>
        <v>4.9992500053571032</v>
      </c>
      <c r="AG291" s="671">
        <f t="shared" si="96"/>
        <v>2.9426686960933424</v>
      </c>
      <c r="AH291" s="671">
        <f t="shared" si="97"/>
        <v>0</v>
      </c>
      <c r="AI291" s="671">
        <f t="shared" si="98"/>
        <v>3.029545454545457</v>
      </c>
      <c r="AJ291" s="671">
        <f t="shared" si="99"/>
        <v>6.4524713908983289</v>
      </c>
      <c r="AK291" s="671">
        <f t="shared" si="100"/>
        <v>6.8947681485504342</v>
      </c>
      <c r="AL291" s="671">
        <f t="shared" si="101"/>
        <v>8.4111363445201537</v>
      </c>
      <c r="AM291" s="671">
        <f t="shared" si="102"/>
        <v>9.7446153846153738</v>
      </c>
      <c r="AN291" s="671">
        <f t="shared" si="103"/>
        <v>10.169491525423746</v>
      </c>
      <c r="AO291" s="671">
        <f t="shared" si="104"/>
        <v>13.461538461538458</v>
      </c>
      <c r="AP291" s="671">
        <f t="shared" si="105"/>
        <v>15.248226950354615</v>
      </c>
      <c r="AQ291" s="671">
        <f t="shared" si="106"/>
        <v>11.904761904761907</v>
      </c>
      <c r="AR291" s="671">
        <f t="shared" si="107"/>
        <v>14.54545454545455</v>
      </c>
      <c r="AS291" s="672">
        <f t="shared" si="108"/>
        <v>8.5182473196511115</v>
      </c>
      <c r="AT291" s="673">
        <f t="shared" si="109"/>
        <v>4.3250881092262157</v>
      </c>
    </row>
    <row r="292" spans="1:46" ht="11.25" customHeight="1" x14ac:dyDescent="0.2">
      <c r="A292" s="1155" t="s">
        <v>589</v>
      </c>
      <c r="B292" s="507" t="s">
        <v>590</v>
      </c>
      <c r="C292" s="497">
        <v>0.91500000000000004</v>
      </c>
      <c r="D292" s="518">
        <v>0.67</v>
      </c>
      <c r="E292" s="498">
        <v>0.63</v>
      </c>
      <c r="F292" s="498">
        <v>0.58499999999999996</v>
      </c>
      <c r="G292" s="498">
        <v>0.49</v>
      </c>
      <c r="H292" s="498">
        <v>0.39500000000000002</v>
      </c>
      <c r="I292" s="499">
        <v>0</v>
      </c>
      <c r="J292" s="498">
        <v>0.34749999999999998</v>
      </c>
      <c r="K292" s="496">
        <v>0.32500000000000001</v>
      </c>
      <c r="L292" s="499">
        <v>0</v>
      </c>
      <c r="M292" s="496">
        <v>0.3</v>
      </c>
      <c r="N292" s="658">
        <v>0.28749999999999998</v>
      </c>
      <c r="O292" s="658">
        <v>0.27750000000000002</v>
      </c>
      <c r="P292" s="654">
        <v>0</v>
      </c>
      <c r="Q292" s="654">
        <v>0</v>
      </c>
      <c r="R292" s="654">
        <v>0</v>
      </c>
      <c r="S292" s="654">
        <v>0</v>
      </c>
      <c r="T292" s="654">
        <v>0</v>
      </c>
      <c r="U292" s="654">
        <v>0</v>
      </c>
      <c r="V292" s="654">
        <v>0</v>
      </c>
      <c r="W292" s="654">
        <v>0</v>
      </c>
      <c r="X292" s="654">
        <v>0</v>
      </c>
      <c r="Y292" s="655">
        <f t="shared" si="88"/>
        <v>5.2224999999999993</v>
      </c>
      <c r="Z292" s="1026">
        <f t="shared" si="89"/>
        <v>36.567164179104481</v>
      </c>
      <c r="AA292" s="671">
        <f t="shared" si="90"/>
        <v>6.3492063492063489</v>
      </c>
      <c r="AB292" s="671">
        <f t="shared" si="91"/>
        <v>7.6923076923077094</v>
      </c>
      <c r="AC292" s="671">
        <f t="shared" si="92"/>
        <v>19.387755102040806</v>
      </c>
      <c r="AD292" s="671">
        <f t="shared" si="93"/>
        <v>24.050632911392398</v>
      </c>
      <c r="AE292" s="671">
        <f t="shared" si="94"/>
        <v>13.669064748201443</v>
      </c>
      <c r="AF292" s="671">
        <f t="shared" si="95"/>
        <v>6.9230769230769207</v>
      </c>
      <c r="AG292" s="671">
        <f t="shared" si="96"/>
        <v>8.3333333333333481</v>
      </c>
      <c r="AH292" s="671">
        <f t="shared" si="97"/>
        <v>4.3478260869565188</v>
      </c>
      <c r="AI292" s="671">
        <f t="shared" si="98"/>
        <v>3.603603603603589</v>
      </c>
      <c r="AJ292" s="671" t="str">
        <f t="shared" si="99"/>
        <v>n/a</v>
      </c>
      <c r="AK292" s="671" t="str">
        <f t="shared" si="100"/>
        <v>n/a</v>
      </c>
      <c r="AL292" s="671" t="str">
        <f t="shared" si="101"/>
        <v>n/a</v>
      </c>
      <c r="AM292" s="671" t="str">
        <f t="shared" si="102"/>
        <v>n/a</v>
      </c>
      <c r="AN292" s="671" t="str">
        <f t="shared" si="103"/>
        <v>n/a</v>
      </c>
      <c r="AO292" s="671" t="str">
        <f t="shared" si="104"/>
        <v>n/a</v>
      </c>
      <c r="AP292" s="671" t="str">
        <f t="shared" si="105"/>
        <v>n/a</v>
      </c>
      <c r="AQ292" s="671" t="str">
        <f t="shared" si="106"/>
        <v>n/a</v>
      </c>
      <c r="AR292" s="671" t="str">
        <f t="shared" si="107"/>
        <v>n/a</v>
      </c>
      <c r="AS292" s="672">
        <f t="shared" si="108"/>
        <v>13.092397092922358</v>
      </c>
      <c r="AT292" s="673">
        <f t="shared" si="109"/>
        <v>10.608996235791251</v>
      </c>
    </row>
    <row r="293" spans="1:46" ht="11.25" customHeight="1" x14ac:dyDescent="0.2">
      <c r="A293" s="495" t="s">
        <v>1206</v>
      </c>
      <c r="B293" s="652" t="s">
        <v>1207</v>
      </c>
      <c r="C293" s="497">
        <v>0.45</v>
      </c>
      <c r="D293" s="655">
        <v>0.34</v>
      </c>
      <c r="E293" s="498">
        <v>0.27</v>
      </c>
      <c r="F293" s="498">
        <v>0.23</v>
      </c>
      <c r="G293" s="502">
        <v>0.2</v>
      </c>
      <c r="H293" s="498">
        <v>0.16</v>
      </c>
      <c r="I293" s="499"/>
      <c r="J293" s="498">
        <v>0.04</v>
      </c>
      <c r="K293" s="656">
        <v>0.03</v>
      </c>
      <c r="L293" s="499"/>
      <c r="M293" s="503">
        <v>0</v>
      </c>
      <c r="N293" s="654">
        <v>0</v>
      </c>
      <c r="O293" s="654">
        <v>0.81184000000000001</v>
      </c>
      <c r="P293" s="658">
        <v>1.7192000000000001</v>
      </c>
      <c r="Q293" s="658">
        <v>1.7001000000000002</v>
      </c>
      <c r="R293" s="658">
        <v>1.6428</v>
      </c>
      <c r="S293" s="658">
        <v>1.5282</v>
      </c>
      <c r="T293" s="658">
        <v>1.1461600000000001</v>
      </c>
      <c r="U293" s="658">
        <v>0.95511999999999997</v>
      </c>
      <c r="V293" s="654">
        <v>0.84052000000000004</v>
      </c>
      <c r="W293" s="658">
        <v>0.84052000000000004</v>
      </c>
      <c r="X293" s="658">
        <v>0.72587999999999997</v>
      </c>
      <c r="Y293" s="655">
        <f t="shared" si="88"/>
        <v>13.63034</v>
      </c>
      <c r="Z293" s="1026">
        <f t="shared" si="89"/>
        <v>32.352941176470587</v>
      </c>
      <c r="AA293" s="671">
        <f t="shared" si="90"/>
        <v>25.925925925925931</v>
      </c>
      <c r="AB293" s="671">
        <f t="shared" si="91"/>
        <v>17.391304347826097</v>
      </c>
      <c r="AC293" s="671">
        <f t="shared" si="92"/>
        <v>14.999999999999991</v>
      </c>
      <c r="AD293" s="671">
        <f t="shared" si="93"/>
        <v>25</v>
      </c>
      <c r="AE293" s="671">
        <f t="shared" si="94"/>
        <v>300</v>
      </c>
      <c r="AF293" s="671">
        <f t="shared" si="95"/>
        <v>33.33333333333335</v>
      </c>
      <c r="AG293" s="671" t="str">
        <f t="shared" si="96"/>
        <v>n/a</v>
      </c>
      <c r="AH293" s="671" t="str">
        <f t="shared" si="97"/>
        <v>n/a</v>
      </c>
      <c r="AI293" s="671">
        <f t="shared" si="98"/>
        <v>-100</v>
      </c>
      <c r="AJ293" s="671">
        <f t="shared" si="99"/>
        <v>-52.778036295951615</v>
      </c>
      <c r="AK293" s="671">
        <f t="shared" si="100"/>
        <v>1.1234633256867133</v>
      </c>
      <c r="AL293" s="671">
        <f t="shared" si="101"/>
        <v>3.4879474068663319</v>
      </c>
      <c r="AM293" s="671">
        <f t="shared" si="102"/>
        <v>7.4990184530820514</v>
      </c>
      <c r="AN293" s="671">
        <f t="shared" si="103"/>
        <v>33.332170028617284</v>
      </c>
      <c r="AO293" s="671">
        <f t="shared" si="104"/>
        <v>20.001675182176083</v>
      </c>
      <c r="AP293" s="671">
        <f t="shared" si="105"/>
        <v>13.634416789606419</v>
      </c>
      <c r="AQ293" s="671">
        <f t="shared" si="106"/>
        <v>0</v>
      </c>
      <c r="AR293" s="671">
        <f t="shared" si="107"/>
        <v>15.793244062379475</v>
      </c>
      <c r="AS293" s="672">
        <f t="shared" si="108"/>
        <v>23.00572963153051</v>
      </c>
      <c r="AT293" s="673">
        <f t="shared" si="109"/>
        <v>78.972527926670651</v>
      </c>
    </row>
    <row r="294" spans="1:46" ht="11.25" customHeight="1" x14ac:dyDescent="0.2">
      <c r="A294" s="500" t="s">
        <v>1210</v>
      </c>
      <c r="B294" s="652" t="s">
        <v>1211</v>
      </c>
      <c r="C294" s="497">
        <v>1.1200000000000001</v>
      </c>
      <c r="D294" s="655">
        <v>0.96</v>
      </c>
      <c r="E294" s="498">
        <v>0.88</v>
      </c>
      <c r="F294" s="498">
        <v>0.8</v>
      </c>
      <c r="G294" s="498">
        <v>0.64</v>
      </c>
      <c r="H294" s="498">
        <v>0.54</v>
      </c>
      <c r="I294" s="499"/>
      <c r="J294" s="498">
        <v>0.48</v>
      </c>
      <c r="K294" s="496">
        <v>0.45</v>
      </c>
      <c r="L294" s="499"/>
      <c r="M294" s="657">
        <v>0.33750000000000002</v>
      </c>
      <c r="N294" s="654">
        <v>0</v>
      </c>
      <c r="O294" s="654">
        <v>0</v>
      </c>
      <c r="P294" s="654">
        <v>0</v>
      </c>
      <c r="Q294" s="654">
        <v>0</v>
      </c>
      <c r="R294" s="654">
        <v>0</v>
      </c>
      <c r="S294" s="654">
        <v>0</v>
      </c>
      <c r="T294" s="654">
        <v>0</v>
      </c>
      <c r="U294" s="654">
        <v>0</v>
      </c>
      <c r="V294" s="654">
        <v>0</v>
      </c>
      <c r="W294" s="654">
        <v>0</v>
      </c>
      <c r="X294" s="654">
        <v>0</v>
      </c>
      <c r="Y294" s="655">
        <f t="shared" si="88"/>
        <v>6.2075000000000005</v>
      </c>
      <c r="Z294" s="1026">
        <f t="shared" si="89"/>
        <v>16.666666666666675</v>
      </c>
      <c r="AA294" s="671">
        <f t="shared" si="90"/>
        <v>9.0909090909090828</v>
      </c>
      <c r="AB294" s="671">
        <f t="shared" si="91"/>
        <v>9.9999999999999858</v>
      </c>
      <c r="AC294" s="671">
        <f t="shared" si="92"/>
        <v>25</v>
      </c>
      <c r="AD294" s="671">
        <f t="shared" si="93"/>
        <v>18.518518518518512</v>
      </c>
      <c r="AE294" s="671">
        <f t="shared" si="94"/>
        <v>12.500000000000021</v>
      </c>
      <c r="AF294" s="671">
        <f t="shared" si="95"/>
        <v>6.6666666666666652</v>
      </c>
      <c r="AG294" s="671">
        <f t="shared" si="96"/>
        <v>33.333333333333329</v>
      </c>
      <c r="AH294" s="671" t="str">
        <f t="shared" si="97"/>
        <v>n/a</v>
      </c>
      <c r="AI294" s="671" t="str">
        <f t="shared" si="98"/>
        <v>n/a</v>
      </c>
      <c r="AJ294" s="671" t="str">
        <f t="shared" si="99"/>
        <v>n/a</v>
      </c>
      <c r="AK294" s="671" t="str">
        <f t="shared" si="100"/>
        <v>n/a</v>
      </c>
      <c r="AL294" s="671" t="str">
        <f t="shared" si="101"/>
        <v>n/a</v>
      </c>
      <c r="AM294" s="671" t="str">
        <f t="shared" si="102"/>
        <v>n/a</v>
      </c>
      <c r="AN294" s="671" t="str">
        <f t="shared" si="103"/>
        <v>n/a</v>
      </c>
      <c r="AO294" s="671" t="str">
        <f t="shared" si="104"/>
        <v>n/a</v>
      </c>
      <c r="AP294" s="671" t="str">
        <f t="shared" si="105"/>
        <v>n/a</v>
      </c>
      <c r="AQ294" s="671" t="str">
        <f t="shared" si="106"/>
        <v>n/a</v>
      </c>
      <c r="AR294" s="671" t="str">
        <f t="shared" si="107"/>
        <v>n/a</v>
      </c>
      <c r="AS294" s="672">
        <f t="shared" si="108"/>
        <v>16.472011784511785</v>
      </c>
      <c r="AT294" s="673">
        <f t="shared" si="109"/>
        <v>9.0201846015355915</v>
      </c>
    </row>
    <row r="295" spans="1:46" ht="11.25" customHeight="1" x14ac:dyDescent="0.2">
      <c r="A295" s="1009" t="s">
        <v>2277</v>
      </c>
      <c r="B295" s="56" t="s">
        <v>2278</v>
      </c>
      <c r="C295" s="497">
        <v>0.94</v>
      </c>
      <c r="D295" s="1161">
        <v>0.85</v>
      </c>
      <c r="E295" s="41">
        <v>0.81</v>
      </c>
      <c r="F295" s="41">
        <v>0.8</v>
      </c>
      <c r="G295" s="41">
        <v>0.77</v>
      </c>
      <c r="H295" s="41">
        <v>0.74</v>
      </c>
      <c r="I295" s="915"/>
      <c r="J295" s="41">
        <v>0.56999999999999995</v>
      </c>
      <c r="K295" s="24">
        <v>0.47</v>
      </c>
      <c r="L295" s="915"/>
      <c r="M295" s="652">
        <v>0.4</v>
      </c>
      <c r="N295" s="537">
        <v>0.4</v>
      </c>
      <c r="O295" s="537">
        <v>0.54</v>
      </c>
      <c r="P295" s="537">
        <v>0.46</v>
      </c>
      <c r="Q295" s="537">
        <v>0.34</v>
      </c>
      <c r="R295" s="537">
        <v>0.4</v>
      </c>
      <c r="S295" s="537">
        <v>0.64</v>
      </c>
      <c r="T295" s="537">
        <v>0.64</v>
      </c>
      <c r="U295" s="537">
        <v>0.57999999999999996</v>
      </c>
      <c r="V295" s="537">
        <v>0.48</v>
      </c>
      <c r="W295" s="537">
        <v>0.42</v>
      </c>
      <c r="X295" s="537">
        <v>0.16</v>
      </c>
      <c r="Y295" s="655">
        <f t="shared" si="88"/>
        <v>11.410000000000004</v>
      </c>
      <c r="Z295" s="1026">
        <f t="shared" si="89"/>
        <v>10.588235294117654</v>
      </c>
      <c r="AA295" s="671">
        <f t="shared" si="90"/>
        <v>4.9382716049382713</v>
      </c>
      <c r="AB295" s="671">
        <f t="shared" si="91"/>
        <v>1.2499999999999956</v>
      </c>
      <c r="AC295" s="671">
        <f t="shared" si="92"/>
        <v>3.8961038961039085</v>
      </c>
      <c r="AD295" s="671">
        <f t="shared" si="93"/>
        <v>4.0540540540540571</v>
      </c>
      <c r="AE295" s="671">
        <f t="shared" si="94"/>
        <v>29.824561403508774</v>
      </c>
      <c r="AF295" s="671">
        <f t="shared" si="95"/>
        <v>21.276595744680836</v>
      </c>
      <c r="AG295" s="671">
        <f t="shared" si="96"/>
        <v>17.499999999999982</v>
      </c>
      <c r="AH295" s="671">
        <f t="shared" si="97"/>
        <v>0</v>
      </c>
      <c r="AI295" s="671">
        <f t="shared" si="98"/>
        <v>-25.925925925925931</v>
      </c>
      <c r="AJ295" s="671">
        <f t="shared" si="99"/>
        <v>17.391304347826097</v>
      </c>
      <c r="AK295" s="671">
        <f t="shared" si="100"/>
        <v>35.294117647058812</v>
      </c>
      <c r="AL295" s="671">
        <f t="shared" si="101"/>
        <v>-15.000000000000002</v>
      </c>
      <c r="AM295" s="671">
        <f t="shared" si="102"/>
        <v>-37.5</v>
      </c>
      <c r="AN295" s="671">
        <f t="shared" si="103"/>
        <v>0</v>
      </c>
      <c r="AO295" s="671">
        <f t="shared" si="104"/>
        <v>10.344827586206918</v>
      </c>
      <c r="AP295" s="671">
        <f t="shared" si="105"/>
        <v>20.833333333333325</v>
      </c>
      <c r="AQ295" s="671">
        <f t="shared" si="106"/>
        <v>14.285714285714279</v>
      </c>
      <c r="AR295" s="671">
        <f t="shared" si="107"/>
        <v>162.5</v>
      </c>
      <c r="AS295" s="672">
        <f t="shared" si="108"/>
        <v>14.502694382716683</v>
      </c>
      <c r="AT295" s="673">
        <f t="shared" si="109"/>
        <v>40.017217607100193</v>
      </c>
    </row>
    <row r="296" spans="1:46" ht="11.25" customHeight="1" x14ac:dyDescent="0.2">
      <c r="A296" s="617" t="s">
        <v>2274</v>
      </c>
      <c r="B296" s="24" t="s">
        <v>2275</v>
      </c>
      <c r="C296" s="497">
        <v>0.68</v>
      </c>
      <c r="D296" s="633">
        <v>0.6</v>
      </c>
      <c r="E296" s="23">
        <v>0.53</v>
      </c>
      <c r="F296" s="23">
        <v>0.52</v>
      </c>
      <c r="G296" s="23">
        <v>0.51</v>
      </c>
      <c r="H296" s="23">
        <v>0.47</v>
      </c>
      <c r="I296" s="508"/>
      <c r="J296" s="23">
        <v>0.36</v>
      </c>
      <c r="K296" s="35">
        <v>0.28000000000000003</v>
      </c>
      <c r="L296" s="508"/>
      <c r="M296" s="507">
        <v>0.04</v>
      </c>
      <c r="N296" s="1051">
        <v>0.04</v>
      </c>
      <c r="O296" s="1051">
        <v>0.75</v>
      </c>
      <c r="P296" s="1051">
        <v>1.7</v>
      </c>
      <c r="Q296" s="1051">
        <v>1.58</v>
      </c>
      <c r="R296" s="1051">
        <v>1.46</v>
      </c>
      <c r="S296" s="1051">
        <v>1.31</v>
      </c>
      <c r="T296" s="1051">
        <v>1.1299999999999999</v>
      </c>
      <c r="U296" s="1051">
        <v>0.98</v>
      </c>
      <c r="V296" s="1051">
        <v>0.83</v>
      </c>
      <c r="W296" s="1051">
        <v>0.87</v>
      </c>
      <c r="X296" s="1051">
        <v>0.32</v>
      </c>
      <c r="Y296" s="655">
        <f t="shared" si="88"/>
        <v>14.96</v>
      </c>
      <c r="Z296" s="1026">
        <f t="shared" si="89"/>
        <v>13.333333333333353</v>
      </c>
      <c r="AA296" s="671">
        <f t="shared" si="90"/>
        <v>13.207547169811317</v>
      </c>
      <c r="AB296" s="671">
        <f t="shared" si="91"/>
        <v>1.9230769230769162</v>
      </c>
      <c r="AC296" s="671">
        <f t="shared" si="92"/>
        <v>1.9607843137254832</v>
      </c>
      <c r="AD296" s="671">
        <f t="shared" si="93"/>
        <v>8.5106382978723527</v>
      </c>
      <c r="AE296" s="671">
        <f t="shared" si="94"/>
        <v>30.555555555555557</v>
      </c>
      <c r="AF296" s="671">
        <f t="shared" si="95"/>
        <v>28.571428571428559</v>
      </c>
      <c r="AG296" s="671">
        <f t="shared" si="96"/>
        <v>600.00000000000011</v>
      </c>
      <c r="AH296" s="671">
        <f t="shared" si="97"/>
        <v>0</v>
      </c>
      <c r="AI296" s="671">
        <f t="shared" si="98"/>
        <v>-94.666666666666671</v>
      </c>
      <c r="AJ296" s="671">
        <f t="shared" si="99"/>
        <v>-55.882352941176471</v>
      </c>
      <c r="AK296" s="671">
        <f t="shared" si="100"/>
        <v>7.5949367088607556</v>
      </c>
      <c r="AL296" s="671">
        <f t="shared" si="101"/>
        <v>8.2191780821917924</v>
      </c>
      <c r="AM296" s="671">
        <f t="shared" si="102"/>
        <v>11.450381679389299</v>
      </c>
      <c r="AN296" s="671">
        <f t="shared" si="103"/>
        <v>15.929203539823034</v>
      </c>
      <c r="AO296" s="671">
        <f t="shared" si="104"/>
        <v>15.306122448979576</v>
      </c>
      <c r="AP296" s="671">
        <f t="shared" si="105"/>
        <v>18.07228915662651</v>
      </c>
      <c r="AQ296" s="671">
        <f t="shared" si="106"/>
        <v>-4.5977011494252924</v>
      </c>
      <c r="AR296" s="671">
        <f t="shared" si="107"/>
        <v>171.875</v>
      </c>
      <c r="AS296" s="672">
        <f t="shared" si="108"/>
        <v>41.65067131702137</v>
      </c>
      <c r="AT296" s="673">
        <f t="shared" si="109"/>
        <v>143.74729230585757</v>
      </c>
    </row>
    <row r="297" spans="1:46" ht="11.25" customHeight="1" x14ac:dyDescent="0.2">
      <c r="A297" s="501" t="s">
        <v>1095</v>
      </c>
      <c r="B297" s="652" t="s">
        <v>1096</v>
      </c>
      <c r="C297" s="497">
        <v>0.33</v>
      </c>
      <c r="D297" s="655">
        <v>0.29499999999999998</v>
      </c>
      <c r="E297" s="498">
        <v>0.27500000000000002</v>
      </c>
      <c r="F297" s="498">
        <v>0.25</v>
      </c>
      <c r="G297" s="498">
        <v>0.22500000000000001</v>
      </c>
      <c r="H297" s="498">
        <v>0.21</v>
      </c>
      <c r="I297" s="499"/>
      <c r="J297" s="502">
        <v>0.2</v>
      </c>
      <c r="K297" s="656">
        <v>0.2</v>
      </c>
      <c r="L297" s="499"/>
      <c r="M297" s="657">
        <v>0.2</v>
      </c>
      <c r="N297" s="658">
        <v>0.19</v>
      </c>
      <c r="O297" s="654">
        <v>0.18</v>
      </c>
      <c r="P297" s="658">
        <v>0.15</v>
      </c>
      <c r="Q297" s="658">
        <v>0.14000000000000001</v>
      </c>
      <c r="R297" s="658">
        <v>2.5000000000000001E-2</v>
      </c>
      <c r="S297" s="654">
        <v>0</v>
      </c>
      <c r="T297" s="654">
        <v>0</v>
      </c>
      <c r="U297" s="654">
        <v>0</v>
      </c>
      <c r="V297" s="654">
        <v>0</v>
      </c>
      <c r="W297" s="654">
        <v>0</v>
      </c>
      <c r="X297" s="654">
        <v>0</v>
      </c>
      <c r="Y297" s="655">
        <f t="shared" si="88"/>
        <v>2.87</v>
      </c>
      <c r="Z297" s="1026">
        <f t="shared" si="89"/>
        <v>11.86440677966103</v>
      </c>
      <c r="AA297" s="671">
        <f t="shared" si="90"/>
        <v>7.2727272727272529</v>
      </c>
      <c r="AB297" s="671">
        <f t="shared" si="91"/>
        <v>10.000000000000009</v>
      </c>
      <c r="AC297" s="671">
        <f t="shared" si="92"/>
        <v>11.111111111111116</v>
      </c>
      <c r="AD297" s="671">
        <f t="shared" si="93"/>
        <v>7.1428571428571397</v>
      </c>
      <c r="AE297" s="671">
        <f t="shared" si="94"/>
        <v>4.9999999999999822</v>
      </c>
      <c r="AF297" s="671">
        <f t="shared" si="95"/>
        <v>0</v>
      </c>
      <c r="AG297" s="671">
        <f t="shared" si="96"/>
        <v>0</v>
      </c>
      <c r="AH297" s="671">
        <f t="shared" si="97"/>
        <v>5.2631578947368363</v>
      </c>
      <c r="AI297" s="671">
        <f t="shared" si="98"/>
        <v>5.555555555555558</v>
      </c>
      <c r="AJ297" s="671">
        <f t="shared" si="99"/>
        <v>19.999999999999996</v>
      </c>
      <c r="AK297" s="671">
        <f t="shared" si="100"/>
        <v>7.1428571428571397</v>
      </c>
      <c r="AL297" s="671">
        <f t="shared" si="101"/>
        <v>460.00000000000006</v>
      </c>
      <c r="AM297" s="671" t="str">
        <f t="shared" si="102"/>
        <v>n/a</v>
      </c>
      <c r="AN297" s="671" t="str">
        <f t="shared" si="103"/>
        <v>n/a</v>
      </c>
      <c r="AO297" s="671" t="str">
        <f t="shared" si="104"/>
        <v>n/a</v>
      </c>
      <c r="AP297" s="671" t="str">
        <f t="shared" si="105"/>
        <v>n/a</v>
      </c>
      <c r="AQ297" s="671" t="str">
        <f t="shared" si="106"/>
        <v>n/a</v>
      </c>
      <c r="AR297" s="671" t="str">
        <f t="shared" si="107"/>
        <v>n/a</v>
      </c>
      <c r="AS297" s="672">
        <f t="shared" si="108"/>
        <v>42.334820992269705</v>
      </c>
      <c r="AT297" s="673">
        <f t="shared" si="109"/>
        <v>125.59977357178529</v>
      </c>
    </row>
    <row r="298" spans="1:46" ht="11.25" customHeight="1" x14ac:dyDescent="0.2">
      <c r="A298" s="500" t="s">
        <v>1224</v>
      </c>
      <c r="B298" s="652" t="s">
        <v>1225</v>
      </c>
      <c r="C298" s="497">
        <v>1.345</v>
      </c>
      <c r="D298" s="655">
        <v>1.2050000000000001</v>
      </c>
      <c r="E298" s="498">
        <v>1.075</v>
      </c>
      <c r="F298" s="498">
        <v>0.97</v>
      </c>
      <c r="G298" s="498">
        <v>0.86</v>
      </c>
      <c r="H298" s="498">
        <v>0.78</v>
      </c>
      <c r="I298" s="499"/>
      <c r="J298" s="498">
        <v>0.70499999999999996</v>
      </c>
      <c r="K298" s="496">
        <v>0.64500000000000002</v>
      </c>
      <c r="L298" s="499"/>
      <c r="M298" s="503">
        <v>0.6</v>
      </c>
      <c r="N298" s="654">
        <v>0.6</v>
      </c>
      <c r="O298" s="658">
        <v>0.57499999999999996</v>
      </c>
      <c r="P298" s="658">
        <v>0.5</v>
      </c>
      <c r="Q298" s="658">
        <v>0.36</v>
      </c>
      <c r="R298" s="658">
        <v>0.3</v>
      </c>
      <c r="S298" s="658">
        <v>0.24</v>
      </c>
      <c r="T298" s="658">
        <v>0.12</v>
      </c>
      <c r="U298" s="654">
        <v>0</v>
      </c>
      <c r="V298" s="654">
        <v>0</v>
      </c>
      <c r="W298" s="654">
        <v>0</v>
      </c>
      <c r="X298" s="654">
        <v>0</v>
      </c>
      <c r="Y298" s="655">
        <f t="shared" si="88"/>
        <v>10.879999999999999</v>
      </c>
      <c r="Z298" s="1026">
        <f t="shared" si="89"/>
        <v>11.618257261410768</v>
      </c>
      <c r="AA298" s="671">
        <f t="shared" si="90"/>
        <v>12.093023255813961</v>
      </c>
      <c r="AB298" s="671">
        <f t="shared" si="91"/>
        <v>10.824742268041243</v>
      </c>
      <c r="AC298" s="671">
        <f t="shared" si="92"/>
        <v>12.790697674418606</v>
      </c>
      <c r="AD298" s="671">
        <f t="shared" si="93"/>
        <v>10.256410256410241</v>
      </c>
      <c r="AE298" s="671">
        <f t="shared" si="94"/>
        <v>10.638297872340431</v>
      </c>
      <c r="AF298" s="671">
        <f t="shared" si="95"/>
        <v>9.302325581395344</v>
      </c>
      <c r="AG298" s="671">
        <f t="shared" si="96"/>
        <v>7.5000000000000178</v>
      </c>
      <c r="AH298" s="671">
        <f t="shared" si="97"/>
        <v>0</v>
      </c>
      <c r="AI298" s="671">
        <f t="shared" si="98"/>
        <v>4.3478260869565188</v>
      </c>
      <c r="AJ298" s="671">
        <f t="shared" si="99"/>
        <v>14.999999999999991</v>
      </c>
      <c r="AK298" s="671">
        <f t="shared" si="100"/>
        <v>38.888888888888886</v>
      </c>
      <c r="AL298" s="671">
        <f t="shared" si="101"/>
        <v>19.999999999999996</v>
      </c>
      <c r="AM298" s="671">
        <f t="shared" si="102"/>
        <v>25</v>
      </c>
      <c r="AN298" s="671">
        <f t="shared" si="103"/>
        <v>100</v>
      </c>
      <c r="AO298" s="671" t="str">
        <f t="shared" si="104"/>
        <v>n/a</v>
      </c>
      <c r="AP298" s="671" t="str">
        <f t="shared" si="105"/>
        <v>n/a</v>
      </c>
      <c r="AQ298" s="671" t="str">
        <f t="shared" si="106"/>
        <v>n/a</v>
      </c>
      <c r="AR298" s="671" t="str">
        <f t="shared" si="107"/>
        <v>n/a</v>
      </c>
      <c r="AS298" s="672">
        <f t="shared" si="108"/>
        <v>19.217364609711733</v>
      </c>
      <c r="AT298" s="673">
        <f t="shared" si="109"/>
        <v>24.14952740172355</v>
      </c>
    </row>
    <row r="299" spans="1:46" ht="11.25" customHeight="1" x14ac:dyDescent="0.2">
      <c r="A299" s="500" t="s">
        <v>591</v>
      </c>
      <c r="B299" s="652" t="s">
        <v>592</v>
      </c>
      <c r="C299" s="497">
        <v>0.62</v>
      </c>
      <c r="D299" s="655">
        <v>0.57000000000000006</v>
      </c>
      <c r="E299" s="487">
        <v>0.54</v>
      </c>
      <c r="F299" s="487">
        <v>0.51333333333333331</v>
      </c>
      <c r="G299" s="487">
        <v>0.47110666666666673</v>
      </c>
      <c r="H299" s="487">
        <v>0.44888888888888889</v>
      </c>
      <c r="I299" s="488"/>
      <c r="J299" s="487">
        <v>0.41777777777777775</v>
      </c>
      <c r="K299" s="485">
        <v>0.3955555555555556</v>
      </c>
      <c r="L299" s="488"/>
      <c r="M299" s="491">
        <v>0.3644444444444444</v>
      </c>
      <c r="N299" s="493">
        <v>0.3288888888888889</v>
      </c>
      <c r="O299" s="493">
        <v>0.28000000000000003</v>
      </c>
      <c r="P299" s="493">
        <v>0.25222222222222224</v>
      </c>
      <c r="Q299" s="493">
        <v>0.2</v>
      </c>
      <c r="R299" s="493">
        <v>0.18666666666666668</v>
      </c>
      <c r="S299" s="493">
        <v>0.16</v>
      </c>
      <c r="T299" s="493">
        <v>0.15111111111111111</v>
      </c>
      <c r="U299" s="493">
        <v>0.12740444444444446</v>
      </c>
      <c r="V299" s="493">
        <v>0.11258666666666667</v>
      </c>
      <c r="W299" s="493">
        <v>0.10074666666666666</v>
      </c>
      <c r="X299" s="493">
        <v>4.4444444444444446E-2</v>
      </c>
      <c r="Y299" s="655">
        <f t="shared" si="88"/>
        <v>6.2851777777777782</v>
      </c>
      <c r="Z299" s="1026">
        <f t="shared" si="89"/>
        <v>8.7719298245613864</v>
      </c>
      <c r="AA299" s="671">
        <f t="shared" si="90"/>
        <v>5.555555555555558</v>
      </c>
      <c r="AB299" s="671">
        <f t="shared" si="91"/>
        <v>5.1948051948051965</v>
      </c>
      <c r="AC299" s="671">
        <f t="shared" si="92"/>
        <v>8.9632921065292859</v>
      </c>
      <c r="AD299" s="671">
        <f t="shared" si="93"/>
        <v>4.949504950495065</v>
      </c>
      <c r="AE299" s="671">
        <f t="shared" si="94"/>
        <v>7.4468085106383031</v>
      </c>
      <c r="AF299" s="671">
        <f t="shared" si="95"/>
        <v>5.617977528089857</v>
      </c>
      <c r="AG299" s="671">
        <f t="shared" si="96"/>
        <v>8.5365853658536892</v>
      </c>
      <c r="AH299" s="671">
        <f t="shared" si="97"/>
        <v>10.810810810810789</v>
      </c>
      <c r="AI299" s="671">
        <f t="shared" si="98"/>
        <v>17.460317460317441</v>
      </c>
      <c r="AJ299" s="671">
        <f t="shared" si="99"/>
        <v>11.013215859030833</v>
      </c>
      <c r="AK299" s="671">
        <f t="shared" si="100"/>
        <v>26.111111111111107</v>
      </c>
      <c r="AL299" s="671">
        <f t="shared" si="101"/>
        <v>7.1428571428571397</v>
      </c>
      <c r="AM299" s="671">
        <f t="shared" si="102"/>
        <v>16.666666666666675</v>
      </c>
      <c r="AN299" s="671">
        <f t="shared" si="103"/>
        <v>5.8823529411764719</v>
      </c>
      <c r="AO299" s="671">
        <f t="shared" si="104"/>
        <v>18.607409474638924</v>
      </c>
      <c r="AP299" s="671">
        <f t="shared" si="105"/>
        <v>13.161219011526937</v>
      </c>
      <c r="AQ299" s="671">
        <f t="shared" si="106"/>
        <v>11.752249867654839</v>
      </c>
      <c r="AR299" s="671">
        <f t="shared" si="107"/>
        <v>126.67999999999999</v>
      </c>
      <c r="AS299" s="672">
        <f t="shared" si="108"/>
        <v>16.859193125385236</v>
      </c>
      <c r="AT299" s="673">
        <f t="shared" si="109"/>
        <v>27.175068624833244</v>
      </c>
    </row>
    <row r="300" spans="1:46" ht="11.25" customHeight="1" x14ac:dyDescent="0.2">
      <c r="A300" s="519" t="s">
        <v>1222</v>
      </c>
      <c r="B300" s="507" t="s">
        <v>1223</v>
      </c>
      <c r="C300" s="497">
        <v>0.64</v>
      </c>
      <c r="D300" s="518">
        <v>0.6</v>
      </c>
      <c r="E300" s="498">
        <v>0.48</v>
      </c>
      <c r="F300" s="498">
        <v>0.44</v>
      </c>
      <c r="G300" s="498">
        <v>0.4</v>
      </c>
      <c r="H300" s="498">
        <v>0.36</v>
      </c>
      <c r="I300" s="499"/>
      <c r="J300" s="498">
        <v>0.28000000000000003</v>
      </c>
      <c r="K300" s="496">
        <v>0.24</v>
      </c>
      <c r="L300" s="499"/>
      <c r="M300" s="503">
        <v>0</v>
      </c>
      <c r="N300" s="654">
        <v>0</v>
      </c>
      <c r="O300" s="654">
        <v>0</v>
      </c>
      <c r="P300" s="654">
        <v>0</v>
      </c>
      <c r="Q300" s="654">
        <v>0</v>
      </c>
      <c r="R300" s="654">
        <v>0</v>
      </c>
      <c r="S300" s="654">
        <v>0</v>
      </c>
      <c r="T300" s="654">
        <v>0</v>
      </c>
      <c r="U300" s="654">
        <v>0</v>
      </c>
      <c r="V300" s="654">
        <v>0</v>
      </c>
      <c r="W300" s="654">
        <v>0</v>
      </c>
      <c r="X300" s="654">
        <v>0</v>
      </c>
      <c r="Y300" s="655">
        <f t="shared" si="88"/>
        <v>3.4400000000000004</v>
      </c>
      <c r="Z300" s="1026">
        <f t="shared" si="89"/>
        <v>6.6666666666666652</v>
      </c>
      <c r="AA300" s="671">
        <f t="shared" si="90"/>
        <v>25</v>
      </c>
      <c r="AB300" s="671">
        <f t="shared" si="91"/>
        <v>9.0909090909090828</v>
      </c>
      <c r="AC300" s="671">
        <f t="shared" si="92"/>
        <v>9.9999999999999858</v>
      </c>
      <c r="AD300" s="671">
        <f t="shared" si="93"/>
        <v>11.111111111111116</v>
      </c>
      <c r="AE300" s="671">
        <f t="shared" si="94"/>
        <v>28.571428571428559</v>
      </c>
      <c r="AF300" s="671">
        <f t="shared" si="95"/>
        <v>16.666666666666675</v>
      </c>
      <c r="AG300" s="671" t="str">
        <f t="shared" si="96"/>
        <v>n/a</v>
      </c>
      <c r="AH300" s="671" t="str">
        <f t="shared" si="97"/>
        <v>n/a</v>
      </c>
      <c r="AI300" s="671" t="str">
        <f t="shared" si="98"/>
        <v>n/a</v>
      </c>
      <c r="AJ300" s="671" t="str">
        <f t="shared" si="99"/>
        <v>n/a</v>
      </c>
      <c r="AK300" s="671" t="str">
        <f t="shared" si="100"/>
        <v>n/a</v>
      </c>
      <c r="AL300" s="671" t="str">
        <f t="shared" si="101"/>
        <v>n/a</v>
      </c>
      <c r="AM300" s="671" t="str">
        <f t="shared" si="102"/>
        <v>n/a</v>
      </c>
      <c r="AN300" s="671" t="str">
        <f t="shared" si="103"/>
        <v>n/a</v>
      </c>
      <c r="AO300" s="671" t="str">
        <f t="shared" si="104"/>
        <v>n/a</v>
      </c>
      <c r="AP300" s="671" t="str">
        <f t="shared" si="105"/>
        <v>n/a</v>
      </c>
      <c r="AQ300" s="671" t="str">
        <f t="shared" si="106"/>
        <v>n/a</v>
      </c>
      <c r="AR300" s="671" t="str">
        <f t="shared" si="107"/>
        <v>n/a</v>
      </c>
      <c r="AS300" s="672">
        <f t="shared" si="108"/>
        <v>15.300968872397439</v>
      </c>
      <c r="AT300" s="673">
        <f t="shared" si="109"/>
        <v>8.4736122956167961</v>
      </c>
    </row>
    <row r="301" spans="1:46" ht="11.25" customHeight="1" x14ac:dyDescent="0.2">
      <c r="A301" s="501" t="s">
        <v>596</v>
      </c>
      <c r="B301" s="652" t="s">
        <v>597</v>
      </c>
      <c r="C301" s="497">
        <v>0.71</v>
      </c>
      <c r="D301" s="655">
        <v>0.67</v>
      </c>
      <c r="E301" s="498">
        <v>0.625</v>
      </c>
      <c r="F301" s="498">
        <v>0.5675</v>
      </c>
      <c r="G301" s="498">
        <v>0.48499999999999999</v>
      </c>
      <c r="H301" s="498">
        <v>0.44416666666666671</v>
      </c>
      <c r="I301" s="499"/>
      <c r="J301" s="498">
        <v>0.42</v>
      </c>
      <c r="K301" s="496">
        <v>0.38888666666666666</v>
      </c>
      <c r="L301" s="499"/>
      <c r="M301" s="657">
        <v>0.3444444444444445</v>
      </c>
      <c r="N301" s="658">
        <v>0.3</v>
      </c>
      <c r="O301" s="658">
        <v>0.25555555555555554</v>
      </c>
      <c r="P301" s="658">
        <v>0.18518222222222225</v>
      </c>
      <c r="Q301" s="658">
        <v>0.14073777777777777</v>
      </c>
      <c r="R301" s="658">
        <v>0.1135822222222222</v>
      </c>
      <c r="S301" s="658">
        <v>9.3822222222222237E-2</v>
      </c>
      <c r="T301" s="658">
        <v>5.9262222222222223E-2</v>
      </c>
      <c r="U301" s="658">
        <v>6.5822222222222219E-3</v>
      </c>
      <c r="V301" s="654">
        <v>0</v>
      </c>
      <c r="W301" s="654">
        <v>4.6702222222222228E-2</v>
      </c>
      <c r="X301" s="658">
        <v>4.5302222222222223E-2</v>
      </c>
      <c r="Y301" s="655">
        <f t="shared" si="88"/>
        <v>5.9017266666666659</v>
      </c>
      <c r="Z301" s="1026">
        <f t="shared" si="89"/>
        <v>5.9701492537313383</v>
      </c>
      <c r="AA301" s="671">
        <f t="shared" si="90"/>
        <v>7.2000000000000064</v>
      </c>
      <c r="AB301" s="671">
        <f t="shared" si="91"/>
        <v>10.132158590308361</v>
      </c>
      <c r="AC301" s="671">
        <f t="shared" si="92"/>
        <v>17.010309278350523</v>
      </c>
      <c r="AD301" s="671">
        <f t="shared" si="93"/>
        <v>9.193245778611626</v>
      </c>
      <c r="AE301" s="671">
        <f t="shared" si="94"/>
        <v>5.7539682539682779</v>
      </c>
      <c r="AF301" s="671">
        <f t="shared" si="95"/>
        <v>8.0006171463836928</v>
      </c>
      <c r="AG301" s="671">
        <f t="shared" si="96"/>
        <v>12.902580645161276</v>
      </c>
      <c r="AH301" s="671">
        <f t="shared" si="97"/>
        <v>14.814814814814836</v>
      </c>
      <c r="AI301" s="671">
        <f t="shared" si="98"/>
        <v>17.391304347826097</v>
      </c>
      <c r="AJ301" s="671">
        <f t="shared" si="99"/>
        <v>38.002208035328543</v>
      </c>
      <c r="AK301" s="671">
        <f t="shared" si="100"/>
        <v>31.579612202362185</v>
      </c>
      <c r="AL301" s="671">
        <f t="shared" si="101"/>
        <v>23.908279856002522</v>
      </c>
      <c r="AM301" s="671">
        <f t="shared" si="102"/>
        <v>21.061108479393596</v>
      </c>
      <c r="AN301" s="671">
        <f t="shared" si="103"/>
        <v>58.317084145792734</v>
      </c>
      <c r="AO301" s="671">
        <f t="shared" si="104"/>
        <v>800.33760972315997</v>
      </c>
      <c r="AP301" s="671" t="str">
        <f t="shared" si="105"/>
        <v>n/a</v>
      </c>
      <c r="AQ301" s="671">
        <f t="shared" si="106"/>
        <v>-100</v>
      </c>
      <c r="AR301" s="671">
        <f t="shared" si="107"/>
        <v>3.0903561267536572</v>
      </c>
      <c r="AS301" s="672">
        <f t="shared" si="108"/>
        <v>54.703633704330514</v>
      </c>
      <c r="AT301" s="673">
        <f t="shared" si="109"/>
        <v>188.63162089093152</v>
      </c>
    </row>
    <row r="302" spans="1:46" ht="11.25" customHeight="1" x14ac:dyDescent="0.2">
      <c r="A302" s="501" t="s">
        <v>1220</v>
      </c>
      <c r="B302" s="652" t="s">
        <v>1221</v>
      </c>
      <c r="C302" s="523">
        <v>0.88</v>
      </c>
      <c r="D302" s="655">
        <v>0.82000000000000006</v>
      </c>
      <c r="E302" s="498">
        <v>0.74</v>
      </c>
      <c r="F302" s="502">
        <v>0.72</v>
      </c>
      <c r="G302" s="498">
        <v>0.63</v>
      </c>
      <c r="H302" s="502">
        <v>0.6</v>
      </c>
      <c r="I302" s="499"/>
      <c r="J302" s="498">
        <v>0.5</v>
      </c>
      <c r="K302" s="496">
        <v>0.32500000000000001</v>
      </c>
      <c r="L302" s="499"/>
      <c r="M302" s="653">
        <v>0.22500000000000001</v>
      </c>
      <c r="N302" s="653">
        <v>0.28000000000000003</v>
      </c>
      <c r="O302" s="654">
        <v>0.52</v>
      </c>
      <c r="P302" s="654">
        <v>0.52</v>
      </c>
      <c r="Q302" s="654">
        <v>0.52</v>
      </c>
      <c r="R302" s="654">
        <v>0.52</v>
      </c>
      <c r="S302" s="654">
        <v>0.52</v>
      </c>
      <c r="T302" s="654">
        <v>0.52</v>
      </c>
      <c r="U302" s="654">
        <v>0.52</v>
      </c>
      <c r="V302" s="654">
        <v>0.52</v>
      </c>
      <c r="W302" s="654">
        <v>0.52</v>
      </c>
      <c r="X302" s="658">
        <v>0.5</v>
      </c>
      <c r="Y302" s="655">
        <f t="shared" si="88"/>
        <v>10.899999999999997</v>
      </c>
      <c r="Z302" s="1026">
        <f t="shared" si="89"/>
        <v>7.3170731707316916</v>
      </c>
      <c r="AA302" s="671">
        <f t="shared" si="90"/>
        <v>10.810810810810811</v>
      </c>
      <c r="AB302" s="671">
        <f t="shared" si="91"/>
        <v>2.7777777777777901</v>
      </c>
      <c r="AC302" s="671">
        <f t="shared" si="92"/>
        <v>14.285714285714279</v>
      </c>
      <c r="AD302" s="671">
        <f t="shared" si="93"/>
        <v>5.0000000000000044</v>
      </c>
      <c r="AE302" s="671">
        <f t="shared" si="94"/>
        <v>19.999999999999996</v>
      </c>
      <c r="AF302" s="671">
        <f t="shared" si="95"/>
        <v>53.846153846153832</v>
      </c>
      <c r="AG302" s="671">
        <f t="shared" si="96"/>
        <v>44.444444444444443</v>
      </c>
      <c r="AH302" s="671">
        <f t="shared" si="97"/>
        <v>-19.642857142857149</v>
      </c>
      <c r="AI302" s="671">
        <f t="shared" si="98"/>
        <v>-46.153846153846146</v>
      </c>
      <c r="AJ302" s="671">
        <f t="shared" si="99"/>
        <v>0</v>
      </c>
      <c r="AK302" s="671">
        <f t="shared" si="100"/>
        <v>0</v>
      </c>
      <c r="AL302" s="671">
        <f t="shared" si="101"/>
        <v>0</v>
      </c>
      <c r="AM302" s="671">
        <f t="shared" si="102"/>
        <v>0</v>
      </c>
      <c r="AN302" s="671">
        <f t="shared" si="103"/>
        <v>0</v>
      </c>
      <c r="AO302" s="671">
        <f t="shared" si="104"/>
        <v>0</v>
      </c>
      <c r="AP302" s="671">
        <f t="shared" si="105"/>
        <v>0</v>
      </c>
      <c r="AQ302" s="671">
        <f t="shared" si="106"/>
        <v>0</v>
      </c>
      <c r="AR302" s="671">
        <f t="shared" si="107"/>
        <v>4.0000000000000036</v>
      </c>
      <c r="AS302" s="672">
        <f t="shared" si="108"/>
        <v>5.0886984757331355</v>
      </c>
      <c r="AT302" s="673">
        <f t="shared" si="109"/>
        <v>20.712241359444214</v>
      </c>
    </row>
    <row r="303" spans="1:46" ht="11.25" customHeight="1" x14ac:dyDescent="0.2">
      <c r="A303" s="501" t="s">
        <v>582</v>
      </c>
      <c r="B303" s="652" t="s">
        <v>583</v>
      </c>
      <c r="C303" s="497">
        <v>0.54</v>
      </c>
      <c r="D303" s="655">
        <v>0.48499999999999999</v>
      </c>
      <c r="E303" s="498">
        <v>0.45</v>
      </c>
      <c r="F303" s="498">
        <v>0.43</v>
      </c>
      <c r="G303" s="498">
        <v>0.42</v>
      </c>
      <c r="H303" s="502">
        <v>0.4</v>
      </c>
      <c r="I303" s="499"/>
      <c r="J303" s="498">
        <v>0.38500000000000001</v>
      </c>
      <c r="K303" s="656">
        <v>0.38</v>
      </c>
      <c r="L303" s="499"/>
      <c r="M303" s="511">
        <v>0.36</v>
      </c>
      <c r="N303" s="653">
        <v>0.36</v>
      </c>
      <c r="O303" s="658">
        <v>0.33</v>
      </c>
      <c r="P303" s="658">
        <v>0.315</v>
      </c>
      <c r="Q303" s="658">
        <v>0.29375000000000001</v>
      </c>
      <c r="R303" s="658">
        <v>0.23749999999999999</v>
      </c>
      <c r="S303" s="654">
        <v>0</v>
      </c>
      <c r="T303" s="654">
        <v>6.25E-2</v>
      </c>
      <c r="U303" s="654">
        <v>0.1125</v>
      </c>
      <c r="V303" s="658">
        <v>0.17499999999999999</v>
      </c>
      <c r="W303" s="654">
        <v>8.7499999999999994E-2</v>
      </c>
      <c r="X303" s="658">
        <v>0.1</v>
      </c>
      <c r="Y303" s="655">
        <f t="shared" si="88"/>
        <v>5.9237499999999992</v>
      </c>
      <c r="Z303" s="1026">
        <f t="shared" si="89"/>
        <v>11.340206185567014</v>
      </c>
      <c r="AA303" s="671">
        <f t="shared" si="90"/>
        <v>7.7777777777777724</v>
      </c>
      <c r="AB303" s="671">
        <f t="shared" si="91"/>
        <v>4.6511627906976827</v>
      </c>
      <c r="AC303" s="671">
        <f t="shared" si="92"/>
        <v>2.3809523809523725</v>
      </c>
      <c r="AD303" s="671">
        <f t="shared" si="93"/>
        <v>4.9999999999999822</v>
      </c>
      <c r="AE303" s="671">
        <f t="shared" si="94"/>
        <v>3.8961038961039085</v>
      </c>
      <c r="AF303" s="671">
        <f t="shared" si="95"/>
        <v>1.3157894736842035</v>
      </c>
      <c r="AG303" s="671">
        <f t="shared" si="96"/>
        <v>5.555555555555558</v>
      </c>
      <c r="AH303" s="671">
        <f t="shared" si="97"/>
        <v>0</v>
      </c>
      <c r="AI303" s="671">
        <f t="shared" si="98"/>
        <v>9.0909090909090828</v>
      </c>
      <c r="AJ303" s="671">
        <f t="shared" si="99"/>
        <v>4.7619047619047672</v>
      </c>
      <c r="AK303" s="671">
        <f t="shared" si="100"/>
        <v>7.2340425531914887</v>
      </c>
      <c r="AL303" s="671">
        <f t="shared" si="101"/>
        <v>23.684210526315795</v>
      </c>
      <c r="AM303" s="671" t="str">
        <f t="shared" si="102"/>
        <v>n/a</v>
      </c>
      <c r="AN303" s="671">
        <f t="shared" si="103"/>
        <v>-100</v>
      </c>
      <c r="AO303" s="671">
        <f t="shared" si="104"/>
        <v>-44.444444444444443</v>
      </c>
      <c r="AP303" s="671">
        <f t="shared" si="105"/>
        <v>-35.714285714285708</v>
      </c>
      <c r="AQ303" s="671">
        <f t="shared" si="106"/>
        <v>100</v>
      </c>
      <c r="AR303" s="671">
        <f t="shared" si="107"/>
        <v>-12.500000000000011</v>
      </c>
      <c r="AS303" s="672">
        <f t="shared" si="108"/>
        <v>-0.33167306478169578</v>
      </c>
      <c r="AT303" s="673">
        <f t="shared" si="109"/>
        <v>37.895253282386889</v>
      </c>
    </row>
    <row r="304" spans="1:46" ht="11.25" customHeight="1" x14ac:dyDescent="0.2">
      <c r="A304" s="501" t="s">
        <v>1214</v>
      </c>
      <c r="B304" s="652" t="s">
        <v>1215</v>
      </c>
      <c r="C304" s="497">
        <v>0.72</v>
      </c>
      <c r="D304" s="486">
        <v>0.66</v>
      </c>
      <c r="E304" s="498">
        <v>0.62</v>
      </c>
      <c r="F304" s="498">
        <v>0.59</v>
      </c>
      <c r="G304" s="498">
        <v>0.54</v>
      </c>
      <c r="H304" s="498">
        <v>0.46</v>
      </c>
      <c r="I304" s="499"/>
      <c r="J304" s="502">
        <v>0.42</v>
      </c>
      <c r="K304" s="496">
        <v>0.4</v>
      </c>
      <c r="L304" s="499"/>
      <c r="M304" s="653">
        <v>0.38</v>
      </c>
      <c r="N304" s="653">
        <v>0.38</v>
      </c>
      <c r="O304" s="658">
        <v>0.38</v>
      </c>
      <c r="P304" s="658">
        <v>0.37667</v>
      </c>
      <c r="Q304" s="658">
        <v>0.34666999999999998</v>
      </c>
      <c r="R304" s="658">
        <v>0.33333000000000002</v>
      </c>
      <c r="S304" s="658">
        <v>0.30221999999999999</v>
      </c>
      <c r="T304" s="658">
        <v>0.28888999999999998</v>
      </c>
      <c r="U304" s="658">
        <v>0.22222</v>
      </c>
      <c r="V304" s="658">
        <v>8.5930000000000006E-2</v>
      </c>
      <c r="W304" s="654">
        <v>0</v>
      </c>
      <c r="X304" s="654">
        <v>0</v>
      </c>
      <c r="Y304" s="655">
        <f t="shared" si="88"/>
        <v>7.5059300000000002</v>
      </c>
      <c r="Z304" s="1026">
        <f t="shared" si="89"/>
        <v>9.0909090909090828</v>
      </c>
      <c r="AA304" s="671">
        <f t="shared" si="90"/>
        <v>6.4516129032258229</v>
      </c>
      <c r="AB304" s="671">
        <f t="shared" si="91"/>
        <v>5.0847457627118731</v>
      </c>
      <c r="AC304" s="671">
        <f t="shared" si="92"/>
        <v>9.259259259259256</v>
      </c>
      <c r="AD304" s="671">
        <f t="shared" si="93"/>
        <v>17.391304347826097</v>
      </c>
      <c r="AE304" s="671">
        <f t="shared" si="94"/>
        <v>9.5238095238095344</v>
      </c>
      <c r="AF304" s="671">
        <f t="shared" si="95"/>
        <v>4.9999999999999822</v>
      </c>
      <c r="AG304" s="671">
        <f t="shared" si="96"/>
        <v>5.2631578947368363</v>
      </c>
      <c r="AH304" s="671">
        <f t="shared" si="97"/>
        <v>0</v>
      </c>
      <c r="AI304" s="671">
        <f t="shared" si="98"/>
        <v>0</v>
      </c>
      <c r="AJ304" s="671">
        <f t="shared" si="99"/>
        <v>0.88406297289405078</v>
      </c>
      <c r="AK304" s="671">
        <f t="shared" si="100"/>
        <v>8.6537629445870845</v>
      </c>
      <c r="AL304" s="671">
        <f t="shared" si="101"/>
        <v>4.0020400204001882</v>
      </c>
      <c r="AM304" s="671">
        <f t="shared" si="102"/>
        <v>10.293825689894787</v>
      </c>
      <c r="AN304" s="671">
        <f t="shared" si="103"/>
        <v>4.6142130222576183</v>
      </c>
      <c r="AO304" s="671">
        <f t="shared" si="104"/>
        <v>30.001800018000168</v>
      </c>
      <c r="AP304" s="671">
        <f t="shared" si="105"/>
        <v>158.60584196438961</v>
      </c>
      <c r="AQ304" s="671" t="str">
        <f t="shared" si="106"/>
        <v>n/a</v>
      </c>
      <c r="AR304" s="671" t="str">
        <f t="shared" si="107"/>
        <v>n/a</v>
      </c>
      <c r="AS304" s="672">
        <f t="shared" si="108"/>
        <v>16.712961494994232</v>
      </c>
      <c r="AT304" s="673">
        <f t="shared" si="109"/>
        <v>37.255943934363785</v>
      </c>
    </row>
    <row r="305" spans="1:46" ht="11.25" customHeight="1" x14ac:dyDescent="0.2">
      <c r="A305" s="546" t="s">
        <v>1216</v>
      </c>
      <c r="B305" s="507" t="s">
        <v>1217</v>
      </c>
      <c r="C305" s="497">
        <v>0.43</v>
      </c>
      <c r="D305" s="655">
        <v>0.38</v>
      </c>
      <c r="E305" s="512">
        <v>0.36</v>
      </c>
      <c r="F305" s="513">
        <v>0.35</v>
      </c>
      <c r="G305" s="513">
        <v>0.3</v>
      </c>
      <c r="H305" s="513">
        <v>0.1</v>
      </c>
      <c r="I305" s="514"/>
      <c r="J305" s="512">
        <v>0.04</v>
      </c>
      <c r="K305" s="515">
        <v>0.04</v>
      </c>
      <c r="L305" s="514"/>
      <c r="M305" s="532">
        <v>0.04</v>
      </c>
      <c r="N305" s="517">
        <v>0.22500000000000001</v>
      </c>
      <c r="O305" s="516">
        <v>1.24</v>
      </c>
      <c r="P305" s="516">
        <v>1.18</v>
      </c>
      <c r="Q305" s="516">
        <v>1.1000000000000001</v>
      </c>
      <c r="R305" s="516">
        <v>0.98</v>
      </c>
      <c r="S305" s="516">
        <v>0.88</v>
      </c>
      <c r="T305" s="516">
        <v>0.76</v>
      </c>
      <c r="U305" s="516">
        <v>0.68</v>
      </c>
      <c r="V305" s="516">
        <v>0.64</v>
      </c>
      <c r="W305" s="516">
        <v>0.57599999999999996</v>
      </c>
      <c r="X305" s="516">
        <v>0.51200000000000001</v>
      </c>
      <c r="Y305" s="655">
        <f t="shared" si="88"/>
        <v>10.813000000000002</v>
      </c>
      <c r="Z305" s="1026">
        <f t="shared" si="89"/>
        <v>13.157894736842103</v>
      </c>
      <c r="AA305" s="671">
        <f t="shared" si="90"/>
        <v>5.555555555555558</v>
      </c>
      <c r="AB305" s="671">
        <f t="shared" si="91"/>
        <v>2.8571428571428692</v>
      </c>
      <c r="AC305" s="671">
        <f t="shared" si="92"/>
        <v>16.666666666666675</v>
      </c>
      <c r="AD305" s="671">
        <f t="shared" si="93"/>
        <v>199.99999999999994</v>
      </c>
      <c r="AE305" s="671">
        <f t="shared" si="94"/>
        <v>150</v>
      </c>
      <c r="AF305" s="671">
        <f t="shared" si="95"/>
        <v>0</v>
      </c>
      <c r="AG305" s="671">
        <f t="shared" si="96"/>
        <v>0</v>
      </c>
      <c r="AH305" s="671">
        <f t="shared" si="97"/>
        <v>-82.222222222222214</v>
      </c>
      <c r="AI305" s="671">
        <f t="shared" si="98"/>
        <v>-81.854838709677423</v>
      </c>
      <c r="AJ305" s="671">
        <f t="shared" si="99"/>
        <v>5.0847457627118731</v>
      </c>
      <c r="AK305" s="671">
        <f t="shared" si="100"/>
        <v>7.2727272727272529</v>
      </c>
      <c r="AL305" s="671">
        <f t="shared" si="101"/>
        <v>12.244897959183687</v>
      </c>
      <c r="AM305" s="671">
        <f t="shared" si="102"/>
        <v>11.363636363636353</v>
      </c>
      <c r="AN305" s="671">
        <f t="shared" si="103"/>
        <v>15.789473684210531</v>
      </c>
      <c r="AO305" s="671">
        <f t="shared" si="104"/>
        <v>11.764705882352944</v>
      </c>
      <c r="AP305" s="671">
        <f t="shared" si="105"/>
        <v>6.25</v>
      </c>
      <c r="AQ305" s="671">
        <f t="shared" si="106"/>
        <v>11.111111111111116</v>
      </c>
      <c r="AR305" s="671">
        <f t="shared" si="107"/>
        <v>12.5</v>
      </c>
      <c r="AS305" s="672">
        <f t="shared" si="108"/>
        <v>16.712710364223224</v>
      </c>
      <c r="AT305" s="673">
        <f t="shared" si="109"/>
        <v>63.336827468505973</v>
      </c>
    </row>
    <row r="306" spans="1:46" ht="11.25" customHeight="1" x14ac:dyDescent="0.2">
      <c r="A306" s="484" t="s">
        <v>1177</v>
      </c>
      <c r="B306" s="652" t="s">
        <v>1178</v>
      </c>
      <c r="C306" s="497">
        <v>1</v>
      </c>
      <c r="D306" s="655">
        <v>0.91</v>
      </c>
      <c r="E306" s="498">
        <v>0.78</v>
      </c>
      <c r="F306" s="498">
        <v>0.74</v>
      </c>
      <c r="G306" s="498">
        <v>0.7</v>
      </c>
      <c r="H306" s="498">
        <v>0.66</v>
      </c>
      <c r="I306" s="499"/>
      <c r="J306" s="498">
        <v>0.64</v>
      </c>
      <c r="K306" s="656">
        <v>0.6</v>
      </c>
      <c r="L306" s="499"/>
      <c r="M306" s="653">
        <v>0.6</v>
      </c>
      <c r="N306" s="653">
        <v>0.61</v>
      </c>
      <c r="O306" s="654">
        <v>0.67</v>
      </c>
      <c r="P306" s="654">
        <v>0</v>
      </c>
      <c r="Q306" s="654">
        <v>0</v>
      </c>
      <c r="R306" s="654">
        <v>0</v>
      </c>
      <c r="S306" s="654">
        <v>0</v>
      </c>
      <c r="T306" s="654">
        <v>0</v>
      </c>
      <c r="U306" s="654">
        <v>0</v>
      </c>
      <c r="V306" s="654">
        <v>0</v>
      </c>
      <c r="W306" s="654">
        <v>0</v>
      </c>
      <c r="X306" s="654">
        <v>0</v>
      </c>
      <c r="Y306" s="655">
        <f t="shared" si="88"/>
        <v>7.91</v>
      </c>
      <c r="Z306" s="1026">
        <f t="shared" si="89"/>
        <v>9.8901098901098763</v>
      </c>
      <c r="AA306" s="671">
        <f t="shared" si="90"/>
        <v>16.666666666666675</v>
      </c>
      <c r="AB306" s="671">
        <f t="shared" si="91"/>
        <v>5.4054054054054168</v>
      </c>
      <c r="AC306" s="671">
        <f t="shared" si="92"/>
        <v>5.7142857142857162</v>
      </c>
      <c r="AD306" s="671">
        <f t="shared" si="93"/>
        <v>6.0606060606060552</v>
      </c>
      <c r="AE306" s="671">
        <f t="shared" si="94"/>
        <v>3.125</v>
      </c>
      <c r="AF306" s="671">
        <f t="shared" si="95"/>
        <v>6.6666666666666652</v>
      </c>
      <c r="AG306" s="671">
        <f t="shared" si="96"/>
        <v>0</v>
      </c>
      <c r="AH306" s="671">
        <f t="shared" si="97"/>
        <v>-1.6393442622950838</v>
      </c>
      <c r="AI306" s="671">
        <f t="shared" si="98"/>
        <v>-8.9552238805970177</v>
      </c>
      <c r="AJ306" s="671" t="str">
        <f t="shared" si="99"/>
        <v>n/a</v>
      </c>
      <c r="AK306" s="671" t="str">
        <f t="shared" si="100"/>
        <v>n/a</v>
      </c>
      <c r="AL306" s="671" t="str">
        <f t="shared" si="101"/>
        <v>n/a</v>
      </c>
      <c r="AM306" s="671" t="str">
        <f t="shared" si="102"/>
        <v>n/a</v>
      </c>
      <c r="AN306" s="671" t="str">
        <f t="shared" si="103"/>
        <v>n/a</v>
      </c>
      <c r="AO306" s="671" t="str">
        <f t="shared" si="104"/>
        <v>n/a</v>
      </c>
      <c r="AP306" s="671" t="str">
        <f t="shared" si="105"/>
        <v>n/a</v>
      </c>
      <c r="AQ306" s="671" t="str">
        <f t="shared" si="106"/>
        <v>n/a</v>
      </c>
      <c r="AR306" s="671" t="str">
        <f t="shared" si="107"/>
        <v>n/a</v>
      </c>
      <c r="AS306" s="672">
        <f t="shared" si="108"/>
        <v>4.2934172260848307</v>
      </c>
      <c r="AT306" s="673">
        <f t="shared" si="109"/>
        <v>6.8876193685426754</v>
      </c>
    </row>
    <row r="307" spans="1:46" ht="11.25" customHeight="1" x14ac:dyDescent="0.2">
      <c r="A307" s="501" t="s">
        <v>229</v>
      </c>
      <c r="B307" s="652" t="s">
        <v>230</v>
      </c>
      <c r="C307" s="497">
        <v>13.9</v>
      </c>
      <c r="D307" s="1010">
        <v>13.55</v>
      </c>
      <c r="E307" s="531">
        <v>13.05</v>
      </c>
      <c r="F307" s="531">
        <v>12.8</v>
      </c>
      <c r="G307" s="531">
        <v>12.6</v>
      </c>
      <c r="H307" s="531">
        <v>12.4</v>
      </c>
      <c r="I307" s="499"/>
      <c r="J307" s="531">
        <v>12</v>
      </c>
      <c r="K307" s="1012">
        <v>11.65</v>
      </c>
      <c r="L307" s="499"/>
      <c r="M307" s="1112">
        <v>11.25</v>
      </c>
      <c r="N307" s="1112">
        <v>10.9</v>
      </c>
      <c r="O307" s="1014">
        <v>10.199999999999999</v>
      </c>
      <c r="P307" s="658">
        <v>9.15</v>
      </c>
      <c r="Q307" s="658">
        <v>8.25</v>
      </c>
      <c r="R307" s="658">
        <v>7.6</v>
      </c>
      <c r="S307" s="658">
        <v>6.9</v>
      </c>
      <c r="T307" s="658">
        <v>6.1</v>
      </c>
      <c r="U307" s="658">
        <v>5.5</v>
      </c>
      <c r="V307" s="658">
        <v>5.35</v>
      </c>
      <c r="W307" s="658">
        <v>5.0999999999999996</v>
      </c>
      <c r="X307" s="658">
        <v>4.9000000000000004</v>
      </c>
      <c r="Y307" s="655">
        <f t="shared" si="88"/>
        <v>193.15</v>
      </c>
      <c r="Z307" s="1026">
        <f t="shared" si="89"/>
        <v>2.5830258302582898</v>
      </c>
      <c r="AA307" s="671">
        <f t="shared" si="90"/>
        <v>3.8314176245210829</v>
      </c>
      <c r="AB307" s="671">
        <f t="shared" si="91"/>
        <v>1.953125</v>
      </c>
      <c r="AC307" s="671">
        <f t="shared" si="92"/>
        <v>1.5873015873016039</v>
      </c>
      <c r="AD307" s="671">
        <f t="shared" si="93"/>
        <v>1.6129032258064502</v>
      </c>
      <c r="AE307" s="671">
        <f t="shared" si="94"/>
        <v>3.3333333333333437</v>
      </c>
      <c r="AF307" s="671">
        <f t="shared" si="95"/>
        <v>3.0042918454935563</v>
      </c>
      <c r="AG307" s="671">
        <f t="shared" si="96"/>
        <v>3.5555555555555562</v>
      </c>
      <c r="AH307" s="671">
        <f t="shared" si="97"/>
        <v>3.2110091743119185</v>
      </c>
      <c r="AI307" s="671">
        <f t="shared" si="98"/>
        <v>6.8627450980392357</v>
      </c>
      <c r="AJ307" s="671">
        <f t="shared" si="99"/>
        <v>11.475409836065564</v>
      </c>
      <c r="AK307" s="671">
        <f t="shared" si="100"/>
        <v>10.909090909090914</v>
      </c>
      <c r="AL307" s="671">
        <f t="shared" si="101"/>
        <v>8.5526315789473664</v>
      </c>
      <c r="AM307" s="671">
        <f t="shared" si="102"/>
        <v>10.144927536231862</v>
      </c>
      <c r="AN307" s="671">
        <f t="shared" si="103"/>
        <v>13.11475409836067</v>
      </c>
      <c r="AO307" s="671">
        <f t="shared" si="104"/>
        <v>10.909090909090914</v>
      </c>
      <c r="AP307" s="671">
        <f t="shared" si="105"/>
        <v>2.8037383177570208</v>
      </c>
      <c r="AQ307" s="671">
        <f t="shared" si="106"/>
        <v>4.9019607843137303</v>
      </c>
      <c r="AR307" s="671">
        <f t="shared" si="107"/>
        <v>4.0816326530612068</v>
      </c>
      <c r="AS307" s="672">
        <f t="shared" si="108"/>
        <v>5.7067339419758039</v>
      </c>
      <c r="AT307" s="673">
        <f t="shared" si="109"/>
        <v>3.8587564656492934</v>
      </c>
    </row>
    <row r="308" spans="1:46" ht="11.25" customHeight="1" x14ac:dyDescent="0.2">
      <c r="A308" s="501" t="s">
        <v>1188</v>
      </c>
      <c r="B308" s="652" t="s">
        <v>1189</v>
      </c>
      <c r="C308" s="497">
        <v>1.2</v>
      </c>
      <c r="D308" s="655">
        <v>0.80233199999999993</v>
      </c>
      <c r="E308" s="498">
        <v>0.69220799999999993</v>
      </c>
      <c r="F308" s="498">
        <v>0.62928000000000006</v>
      </c>
      <c r="G308" s="498">
        <v>0.52392279599999991</v>
      </c>
      <c r="H308" s="498">
        <v>0.42694288199999997</v>
      </c>
      <c r="I308" s="499"/>
      <c r="J308" s="498">
        <v>0.37518460199999998</v>
      </c>
      <c r="K308" s="656">
        <v>0.31048675199999998</v>
      </c>
      <c r="L308" s="499"/>
      <c r="M308" s="511">
        <v>0.44556956999999997</v>
      </c>
      <c r="N308" s="653">
        <v>0.38813990399999998</v>
      </c>
      <c r="O308" s="654">
        <v>0.67922123400000001</v>
      </c>
      <c r="P308" s="658">
        <v>0.77624834399999998</v>
      </c>
      <c r="Q308" s="658">
        <v>0.75685078799999994</v>
      </c>
      <c r="R308" s="658">
        <v>0.16171709399999998</v>
      </c>
      <c r="S308" s="654">
        <v>0</v>
      </c>
      <c r="T308" s="654">
        <v>0</v>
      </c>
      <c r="U308" s="654">
        <v>0</v>
      </c>
      <c r="V308" s="654">
        <v>0</v>
      </c>
      <c r="W308" s="654">
        <v>0</v>
      </c>
      <c r="X308" s="654">
        <v>0</v>
      </c>
      <c r="Y308" s="655">
        <f t="shared" si="88"/>
        <v>8.1681039660000003</v>
      </c>
      <c r="Z308" s="1026">
        <f t="shared" si="89"/>
        <v>49.564020879137317</v>
      </c>
      <c r="AA308" s="671">
        <f t="shared" si="90"/>
        <v>15.909090909090917</v>
      </c>
      <c r="AB308" s="671">
        <f t="shared" si="91"/>
        <v>9.9999999999999858</v>
      </c>
      <c r="AC308" s="671">
        <f t="shared" si="92"/>
        <v>20.109299462510922</v>
      </c>
      <c r="AD308" s="671">
        <f t="shared" si="93"/>
        <v>22.714962138659089</v>
      </c>
      <c r="AE308" s="671">
        <f t="shared" si="94"/>
        <v>13.795416902530565</v>
      </c>
      <c r="AF308" s="671">
        <f t="shared" si="95"/>
        <v>20.837555735711398</v>
      </c>
      <c r="AG308" s="671">
        <f t="shared" si="96"/>
        <v>-30.316885868126054</v>
      </c>
      <c r="AH308" s="671">
        <f t="shared" si="97"/>
        <v>14.796125162127115</v>
      </c>
      <c r="AI308" s="671">
        <f t="shared" si="98"/>
        <v>-42.855157558280929</v>
      </c>
      <c r="AJ308" s="671">
        <f t="shared" si="99"/>
        <v>-12.499493332252442</v>
      </c>
      <c r="AK308" s="671">
        <f t="shared" si="100"/>
        <v>2.5629300130952659</v>
      </c>
      <c r="AL308" s="671">
        <f t="shared" si="101"/>
        <v>368.00914441363881</v>
      </c>
      <c r="AM308" s="671" t="str">
        <f t="shared" si="102"/>
        <v>n/a</v>
      </c>
      <c r="AN308" s="671" t="str">
        <f t="shared" si="103"/>
        <v>n/a</v>
      </c>
      <c r="AO308" s="671" t="str">
        <f t="shared" si="104"/>
        <v>n/a</v>
      </c>
      <c r="AP308" s="671" t="str">
        <f t="shared" si="105"/>
        <v>n/a</v>
      </c>
      <c r="AQ308" s="671" t="str">
        <f t="shared" si="106"/>
        <v>n/a</v>
      </c>
      <c r="AR308" s="671" t="str">
        <f t="shared" si="107"/>
        <v>n/a</v>
      </c>
      <c r="AS308" s="672">
        <f t="shared" si="108"/>
        <v>34.817462219833999</v>
      </c>
      <c r="AT308" s="673">
        <f t="shared" si="109"/>
        <v>102.94147932152073</v>
      </c>
    </row>
    <row r="309" spans="1:46" ht="11.25" customHeight="1" x14ac:dyDescent="0.2">
      <c r="A309" s="504" t="s">
        <v>3833</v>
      </c>
      <c r="B309" s="916" t="s">
        <v>3834</v>
      </c>
      <c r="C309" s="497">
        <v>1.06</v>
      </c>
      <c r="D309" s="1101">
        <v>0.94</v>
      </c>
      <c r="E309" s="687">
        <v>0.89659999999999995</v>
      </c>
      <c r="F309" s="687">
        <v>0.85680000000000001</v>
      </c>
      <c r="G309" s="687">
        <v>0.81699999999999995</v>
      </c>
      <c r="H309" s="1163">
        <v>0.7772</v>
      </c>
      <c r="I309" s="1104"/>
      <c r="J309" s="1163">
        <v>0.7772</v>
      </c>
      <c r="K309" s="1172">
        <v>0.7772</v>
      </c>
      <c r="L309" s="1104"/>
      <c r="M309" s="1180">
        <v>0.7772</v>
      </c>
      <c r="N309" s="1113">
        <v>0.7772</v>
      </c>
      <c r="O309" s="1115">
        <v>0.74719999999999998</v>
      </c>
      <c r="P309" s="1115">
        <v>0.66749999999999998</v>
      </c>
      <c r="Q309" s="1115">
        <v>0.61780000000000002</v>
      </c>
      <c r="R309" s="1115">
        <v>0.5081</v>
      </c>
      <c r="S309" s="1115">
        <v>0.42670000000000002</v>
      </c>
      <c r="T309" s="1115">
        <v>0.36830000000000002</v>
      </c>
      <c r="U309" s="1115">
        <v>0.31219999999999998</v>
      </c>
      <c r="V309" s="1189">
        <v>0.19919999999999999</v>
      </c>
      <c r="W309" s="1115">
        <v>0.21920000000000001</v>
      </c>
      <c r="X309" s="1115">
        <v>0.1661</v>
      </c>
      <c r="Y309" s="655">
        <f t="shared" si="88"/>
        <v>12.688700000000001</v>
      </c>
      <c r="Z309" s="1026">
        <f t="shared" si="89"/>
        <v>12.765957446808528</v>
      </c>
      <c r="AA309" s="671">
        <f t="shared" si="90"/>
        <v>4.840508587999115</v>
      </c>
      <c r="AB309" s="671">
        <f t="shared" si="91"/>
        <v>4.6451914098972757</v>
      </c>
      <c r="AC309" s="671">
        <f t="shared" si="92"/>
        <v>4.8714810281517806</v>
      </c>
      <c r="AD309" s="671">
        <f t="shared" si="93"/>
        <v>5.1209469891919657</v>
      </c>
      <c r="AE309" s="671">
        <f t="shared" si="94"/>
        <v>0</v>
      </c>
      <c r="AF309" s="671">
        <f t="shared" si="95"/>
        <v>0</v>
      </c>
      <c r="AG309" s="671">
        <f t="shared" si="96"/>
        <v>0</v>
      </c>
      <c r="AH309" s="671">
        <f t="shared" si="97"/>
        <v>0</v>
      </c>
      <c r="AI309" s="671">
        <f t="shared" si="98"/>
        <v>4.0149892933618814</v>
      </c>
      <c r="AJ309" s="671">
        <f t="shared" si="99"/>
        <v>11.940074906367037</v>
      </c>
      <c r="AK309" s="671">
        <f t="shared" si="100"/>
        <v>8.044674651990924</v>
      </c>
      <c r="AL309" s="671">
        <f t="shared" si="101"/>
        <v>21.590238142098016</v>
      </c>
      <c r="AM309" s="671">
        <f t="shared" si="102"/>
        <v>19.076634637918911</v>
      </c>
      <c r="AN309" s="671">
        <f t="shared" si="103"/>
        <v>15.856638609828956</v>
      </c>
      <c r="AO309" s="671">
        <f t="shared" si="104"/>
        <v>17.969250480461252</v>
      </c>
      <c r="AP309" s="671">
        <f t="shared" si="105"/>
        <v>56.726907630522085</v>
      </c>
      <c r="AQ309" s="671">
        <f t="shared" si="106"/>
        <v>-9.1240875912408814</v>
      </c>
      <c r="AR309" s="671">
        <f t="shared" si="107"/>
        <v>31.968693558097527</v>
      </c>
      <c r="AS309" s="672">
        <f t="shared" si="108"/>
        <v>11.068847356918653</v>
      </c>
      <c r="AT309" s="673">
        <f t="shared" si="109"/>
        <v>14.683776383325748</v>
      </c>
    </row>
    <row r="310" spans="1:46" ht="11.25" customHeight="1" x14ac:dyDescent="0.2">
      <c r="A310" s="611" t="s">
        <v>1231</v>
      </c>
      <c r="B310" s="507" t="s">
        <v>1232</v>
      </c>
      <c r="C310" s="497">
        <v>0.95</v>
      </c>
      <c r="D310" s="521">
        <v>0.91</v>
      </c>
      <c r="E310" s="513">
        <v>0.87</v>
      </c>
      <c r="F310" s="513">
        <v>0.83</v>
      </c>
      <c r="G310" s="513">
        <v>0.78</v>
      </c>
      <c r="H310" s="513">
        <v>0.72</v>
      </c>
      <c r="I310" s="514"/>
      <c r="J310" s="513">
        <v>0.54</v>
      </c>
      <c r="K310" s="509">
        <v>0.39124199999999998</v>
      </c>
      <c r="L310" s="514"/>
      <c r="M310" s="529">
        <v>0.29389999999999999</v>
      </c>
      <c r="N310" s="529">
        <v>0.25180000000000002</v>
      </c>
      <c r="O310" s="517">
        <v>0</v>
      </c>
      <c r="P310" s="517">
        <v>0</v>
      </c>
      <c r="Q310" s="517">
        <v>0</v>
      </c>
      <c r="R310" s="517">
        <v>0</v>
      </c>
      <c r="S310" s="517">
        <v>0</v>
      </c>
      <c r="T310" s="517">
        <v>0</v>
      </c>
      <c r="U310" s="517">
        <v>0</v>
      </c>
      <c r="V310" s="517">
        <v>0</v>
      </c>
      <c r="W310" s="517">
        <v>0</v>
      </c>
      <c r="X310" s="517">
        <v>0</v>
      </c>
      <c r="Y310" s="655">
        <f t="shared" si="88"/>
        <v>6.5369419999999998</v>
      </c>
      <c r="Z310" s="1026">
        <f t="shared" si="89"/>
        <v>4.39560439560438</v>
      </c>
      <c r="AA310" s="671">
        <f t="shared" si="90"/>
        <v>4.5977011494252817</v>
      </c>
      <c r="AB310" s="671">
        <f t="shared" si="91"/>
        <v>4.8192771084337505</v>
      </c>
      <c r="AC310" s="671">
        <f t="shared" si="92"/>
        <v>6.4102564102564097</v>
      </c>
      <c r="AD310" s="671">
        <f t="shared" si="93"/>
        <v>8.3333333333333481</v>
      </c>
      <c r="AE310" s="671">
        <f t="shared" si="94"/>
        <v>33.333333333333329</v>
      </c>
      <c r="AF310" s="671">
        <f t="shared" si="95"/>
        <v>38.021991503979649</v>
      </c>
      <c r="AG310" s="671">
        <f t="shared" si="96"/>
        <v>33.120789384144267</v>
      </c>
      <c r="AH310" s="671">
        <f t="shared" si="97"/>
        <v>16.719618745035735</v>
      </c>
      <c r="AI310" s="671" t="str">
        <f t="shared" si="98"/>
        <v>n/a</v>
      </c>
      <c r="AJ310" s="671" t="str">
        <f t="shared" si="99"/>
        <v>n/a</v>
      </c>
      <c r="AK310" s="671" t="str">
        <f t="shared" si="100"/>
        <v>n/a</v>
      </c>
      <c r="AL310" s="671" t="str">
        <f t="shared" si="101"/>
        <v>n/a</v>
      </c>
      <c r="AM310" s="671" t="str">
        <f t="shared" si="102"/>
        <v>n/a</v>
      </c>
      <c r="AN310" s="671" t="str">
        <f t="shared" si="103"/>
        <v>n/a</v>
      </c>
      <c r="AO310" s="671" t="str">
        <f t="shared" si="104"/>
        <v>n/a</v>
      </c>
      <c r="AP310" s="671" t="str">
        <f t="shared" si="105"/>
        <v>n/a</v>
      </c>
      <c r="AQ310" s="671" t="str">
        <f t="shared" si="106"/>
        <v>n/a</v>
      </c>
      <c r="AR310" s="671" t="str">
        <f t="shared" si="107"/>
        <v>n/a</v>
      </c>
      <c r="AS310" s="672">
        <f t="shared" si="108"/>
        <v>16.639100595949575</v>
      </c>
      <c r="AT310" s="673">
        <f t="shared" si="109"/>
        <v>14.211789687916131</v>
      </c>
    </row>
    <row r="311" spans="1:46" ht="11.25" customHeight="1" x14ac:dyDescent="0.2">
      <c r="A311" s="501" t="s">
        <v>1226</v>
      </c>
      <c r="B311" s="652" t="s">
        <v>1227</v>
      </c>
      <c r="C311" s="497">
        <v>0.8</v>
      </c>
      <c r="D311" s="497">
        <v>0.76</v>
      </c>
      <c r="E311" s="498">
        <v>0.72</v>
      </c>
      <c r="F311" s="498">
        <v>0.68</v>
      </c>
      <c r="G311" s="498">
        <v>0.64</v>
      </c>
      <c r="H311" s="498">
        <v>0.6</v>
      </c>
      <c r="I311" s="499"/>
      <c r="J311" s="498">
        <v>0.56000000000000005</v>
      </c>
      <c r="K311" s="656">
        <v>0</v>
      </c>
      <c r="L311" s="499"/>
      <c r="M311" s="653">
        <v>0</v>
      </c>
      <c r="N311" s="653">
        <v>0</v>
      </c>
      <c r="O311" s="654">
        <v>0</v>
      </c>
      <c r="P311" s="654">
        <v>0</v>
      </c>
      <c r="Q311" s="654">
        <v>0</v>
      </c>
      <c r="R311" s="654">
        <v>0</v>
      </c>
      <c r="S311" s="654">
        <v>0</v>
      </c>
      <c r="T311" s="654">
        <v>0</v>
      </c>
      <c r="U311" s="654">
        <v>0</v>
      </c>
      <c r="V311" s="654">
        <v>0</v>
      </c>
      <c r="W311" s="654">
        <v>0</v>
      </c>
      <c r="X311" s="654">
        <v>0</v>
      </c>
      <c r="Y311" s="655">
        <f t="shared" si="88"/>
        <v>4.76</v>
      </c>
      <c r="Z311" s="1026">
        <f t="shared" si="89"/>
        <v>5.2631578947368363</v>
      </c>
      <c r="AA311" s="671">
        <f t="shared" si="90"/>
        <v>5.555555555555558</v>
      </c>
      <c r="AB311" s="671">
        <f t="shared" si="91"/>
        <v>5.8823529411764497</v>
      </c>
      <c r="AC311" s="671">
        <f t="shared" si="92"/>
        <v>6.25</v>
      </c>
      <c r="AD311" s="671">
        <f t="shared" si="93"/>
        <v>6.6666666666666652</v>
      </c>
      <c r="AE311" s="671">
        <f t="shared" si="94"/>
        <v>7.1428571428571397</v>
      </c>
      <c r="AF311" s="671" t="str">
        <f t="shared" si="95"/>
        <v>n/a</v>
      </c>
      <c r="AG311" s="671" t="str">
        <f t="shared" si="96"/>
        <v>n/a</v>
      </c>
      <c r="AH311" s="671" t="str">
        <f t="shared" si="97"/>
        <v>n/a</v>
      </c>
      <c r="AI311" s="671" t="str">
        <f t="shared" si="98"/>
        <v>n/a</v>
      </c>
      <c r="AJ311" s="671" t="str">
        <f t="shared" si="99"/>
        <v>n/a</v>
      </c>
      <c r="AK311" s="671" t="str">
        <f t="shared" si="100"/>
        <v>n/a</v>
      </c>
      <c r="AL311" s="671" t="str">
        <f t="shared" si="101"/>
        <v>n/a</v>
      </c>
      <c r="AM311" s="671" t="str">
        <f t="shared" si="102"/>
        <v>n/a</v>
      </c>
      <c r="AN311" s="671" t="str">
        <f t="shared" si="103"/>
        <v>n/a</v>
      </c>
      <c r="AO311" s="671" t="str">
        <f t="shared" si="104"/>
        <v>n/a</v>
      </c>
      <c r="AP311" s="671" t="str">
        <f t="shared" si="105"/>
        <v>n/a</v>
      </c>
      <c r="AQ311" s="671" t="str">
        <f t="shared" si="106"/>
        <v>n/a</v>
      </c>
      <c r="AR311" s="671" t="str">
        <f t="shared" si="107"/>
        <v>n/a</v>
      </c>
      <c r="AS311" s="672">
        <f t="shared" si="108"/>
        <v>6.1267650334987742</v>
      </c>
      <c r="AT311" s="673">
        <f t="shared" si="109"/>
        <v>0.70298771452314934</v>
      </c>
    </row>
    <row r="312" spans="1:46" ht="11.25" customHeight="1" x14ac:dyDescent="0.2">
      <c r="A312" s="501" t="s">
        <v>1208</v>
      </c>
      <c r="B312" s="652" t="s">
        <v>1209</v>
      </c>
      <c r="C312" s="497">
        <v>0.86399999999999999</v>
      </c>
      <c r="D312" s="497">
        <v>0.82000000000000006</v>
      </c>
      <c r="E312" s="498">
        <v>0.69699999999999995</v>
      </c>
      <c r="F312" s="498">
        <v>0.48299999999999998</v>
      </c>
      <c r="G312" s="498">
        <v>0.39100000000000001</v>
      </c>
      <c r="H312" s="498">
        <v>8.5000000000000006E-2</v>
      </c>
      <c r="I312" s="499"/>
      <c r="J312" s="502">
        <v>0</v>
      </c>
      <c r="K312" s="656">
        <v>0</v>
      </c>
      <c r="L312" s="499"/>
      <c r="M312" s="653">
        <v>0</v>
      </c>
      <c r="N312" s="653">
        <v>0.25</v>
      </c>
      <c r="O312" s="658">
        <v>2.88</v>
      </c>
      <c r="P312" s="658">
        <v>2.84</v>
      </c>
      <c r="Q312" s="658">
        <v>2.8</v>
      </c>
      <c r="R312" s="654">
        <v>2.78</v>
      </c>
      <c r="S312" s="654">
        <v>2.78</v>
      </c>
      <c r="T312" s="658">
        <v>2.78</v>
      </c>
      <c r="U312" s="658">
        <v>2.72</v>
      </c>
      <c r="V312" s="658">
        <v>2.6320000000000001</v>
      </c>
      <c r="W312" s="658">
        <v>2.48</v>
      </c>
      <c r="X312" s="658">
        <v>2.4</v>
      </c>
      <c r="Y312" s="655">
        <f t="shared" si="88"/>
        <v>30.681999999999999</v>
      </c>
      <c r="Z312" s="1026">
        <f t="shared" si="89"/>
        <v>5.3658536585365679</v>
      </c>
      <c r="AA312" s="671">
        <f t="shared" si="90"/>
        <v>17.647058823529438</v>
      </c>
      <c r="AB312" s="671">
        <f t="shared" si="91"/>
        <v>44.306418219461683</v>
      </c>
      <c r="AC312" s="671">
        <f t="shared" si="92"/>
        <v>23.529411764705866</v>
      </c>
      <c r="AD312" s="671">
        <f t="shared" si="93"/>
        <v>359.99999999999994</v>
      </c>
      <c r="AE312" s="671" t="str">
        <f t="shared" si="94"/>
        <v>n/a</v>
      </c>
      <c r="AF312" s="671" t="str">
        <f t="shared" si="95"/>
        <v>n/a</v>
      </c>
      <c r="AG312" s="671" t="str">
        <f t="shared" si="96"/>
        <v>n/a</v>
      </c>
      <c r="AH312" s="671">
        <f t="shared" si="97"/>
        <v>-100</v>
      </c>
      <c r="AI312" s="671">
        <f t="shared" si="98"/>
        <v>-91.319444444444443</v>
      </c>
      <c r="AJ312" s="671">
        <f t="shared" si="99"/>
        <v>1.4084507042253502</v>
      </c>
      <c r="AK312" s="671">
        <f t="shared" si="100"/>
        <v>1.4285714285714235</v>
      </c>
      <c r="AL312" s="671">
        <f t="shared" si="101"/>
        <v>0.7194244604316502</v>
      </c>
      <c r="AM312" s="671">
        <f t="shared" si="102"/>
        <v>0</v>
      </c>
      <c r="AN312" s="671">
        <f t="shared" si="103"/>
        <v>0</v>
      </c>
      <c r="AO312" s="671">
        <f t="shared" si="104"/>
        <v>2.2058823529411686</v>
      </c>
      <c r="AP312" s="671">
        <f t="shared" si="105"/>
        <v>3.3434650455927084</v>
      </c>
      <c r="AQ312" s="671">
        <f t="shared" si="106"/>
        <v>6.1290322580645151</v>
      </c>
      <c r="AR312" s="671">
        <f t="shared" si="107"/>
        <v>3.3333333333333437</v>
      </c>
      <c r="AS312" s="672">
        <f t="shared" si="108"/>
        <v>17.381091100309327</v>
      </c>
      <c r="AT312" s="673">
        <f t="shared" si="109"/>
        <v>98.668390621160071</v>
      </c>
    </row>
    <row r="313" spans="1:46" ht="11.25" customHeight="1" x14ac:dyDescent="0.2">
      <c r="A313" s="501" t="s">
        <v>1218</v>
      </c>
      <c r="B313" s="652" t="s">
        <v>1219</v>
      </c>
      <c r="C313" s="497">
        <v>0.71</v>
      </c>
      <c r="D313" s="497">
        <v>0.67</v>
      </c>
      <c r="E313" s="498">
        <v>0.63</v>
      </c>
      <c r="F313" s="498">
        <v>0.59</v>
      </c>
      <c r="G313" s="498">
        <v>0.54</v>
      </c>
      <c r="H313" s="498">
        <v>0.46</v>
      </c>
      <c r="I313" s="499"/>
      <c r="J313" s="498">
        <v>0.2</v>
      </c>
      <c r="K313" s="656">
        <v>0</v>
      </c>
      <c r="L313" s="499"/>
      <c r="M313" s="653">
        <v>0</v>
      </c>
      <c r="N313" s="653">
        <v>0</v>
      </c>
      <c r="O313" s="654">
        <v>0</v>
      </c>
      <c r="P313" s="654">
        <v>0</v>
      </c>
      <c r="Q313" s="654">
        <v>0</v>
      </c>
      <c r="R313" s="654">
        <v>0</v>
      </c>
      <c r="S313" s="654">
        <v>0</v>
      </c>
      <c r="T313" s="654">
        <v>0</v>
      </c>
      <c r="U313" s="654">
        <v>0</v>
      </c>
      <c r="V313" s="654">
        <v>0</v>
      </c>
      <c r="W313" s="654">
        <v>0</v>
      </c>
      <c r="X313" s="654">
        <v>0</v>
      </c>
      <c r="Y313" s="655">
        <f t="shared" si="88"/>
        <v>3.8</v>
      </c>
      <c r="Z313" s="1026">
        <f t="shared" si="89"/>
        <v>5.9701492537313383</v>
      </c>
      <c r="AA313" s="671">
        <f t="shared" si="90"/>
        <v>6.3492063492063489</v>
      </c>
      <c r="AB313" s="671">
        <f t="shared" si="91"/>
        <v>6.7796610169491567</v>
      </c>
      <c r="AC313" s="671">
        <f t="shared" si="92"/>
        <v>9.259259259259256</v>
      </c>
      <c r="AD313" s="671">
        <f t="shared" si="93"/>
        <v>17.391304347826097</v>
      </c>
      <c r="AE313" s="671">
        <f t="shared" si="94"/>
        <v>129.99999999999997</v>
      </c>
      <c r="AF313" s="671" t="str">
        <f t="shared" si="95"/>
        <v>n/a</v>
      </c>
      <c r="AG313" s="671" t="str">
        <f t="shared" si="96"/>
        <v>n/a</v>
      </c>
      <c r="AH313" s="671" t="str">
        <f t="shared" si="97"/>
        <v>n/a</v>
      </c>
      <c r="AI313" s="671" t="str">
        <f t="shared" si="98"/>
        <v>n/a</v>
      </c>
      <c r="AJ313" s="671" t="str">
        <f t="shared" si="99"/>
        <v>n/a</v>
      </c>
      <c r="AK313" s="671" t="str">
        <f t="shared" si="100"/>
        <v>n/a</v>
      </c>
      <c r="AL313" s="671" t="str">
        <f t="shared" si="101"/>
        <v>n/a</v>
      </c>
      <c r="AM313" s="671" t="str">
        <f t="shared" si="102"/>
        <v>n/a</v>
      </c>
      <c r="AN313" s="671" t="str">
        <f t="shared" si="103"/>
        <v>n/a</v>
      </c>
      <c r="AO313" s="671" t="str">
        <f t="shared" si="104"/>
        <v>n/a</v>
      </c>
      <c r="AP313" s="671" t="str">
        <f t="shared" si="105"/>
        <v>n/a</v>
      </c>
      <c r="AQ313" s="671" t="str">
        <f t="shared" si="106"/>
        <v>n/a</v>
      </c>
      <c r="AR313" s="671" t="str">
        <f t="shared" si="107"/>
        <v>n/a</v>
      </c>
      <c r="AS313" s="672">
        <f t="shared" si="108"/>
        <v>29.291596704495362</v>
      </c>
      <c r="AT313" s="673">
        <f t="shared" si="109"/>
        <v>49.521963674388829</v>
      </c>
    </row>
    <row r="314" spans="1:46" ht="11.25" customHeight="1" x14ac:dyDescent="0.2">
      <c r="A314" s="480" t="s">
        <v>1212</v>
      </c>
      <c r="B314" s="916" t="s">
        <v>1213</v>
      </c>
      <c r="C314" s="497">
        <v>0.84</v>
      </c>
      <c r="D314" s="497">
        <v>0.69000000000000006</v>
      </c>
      <c r="E314" s="487">
        <v>0.54</v>
      </c>
      <c r="F314" s="487">
        <v>0.41</v>
      </c>
      <c r="G314" s="487">
        <v>0.28999999999999998</v>
      </c>
      <c r="H314" s="487">
        <v>0.18</v>
      </c>
      <c r="I314" s="1102"/>
      <c r="J314" s="487">
        <v>0.1</v>
      </c>
      <c r="K314" s="485">
        <v>0.04</v>
      </c>
      <c r="L314" s="1102"/>
      <c r="M314" s="530">
        <v>0.04</v>
      </c>
      <c r="N314" s="530">
        <v>0.47</v>
      </c>
      <c r="O314" s="493">
        <v>0.92</v>
      </c>
      <c r="P314" s="493">
        <v>0.92</v>
      </c>
      <c r="Q314" s="493">
        <v>0.92</v>
      </c>
      <c r="R314" s="493">
        <v>0.92</v>
      </c>
      <c r="S314" s="493">
        <v>0.92</v>
      </c>
      <c r="T314" s="493">
        <v>0.89810000000000001</v>
      </c>
      <c r="U314" s="493">
        <v>0.85533999999999999</v>
      </c>
      <c r="V314" s="493">
        <v>0.81459999999999999</v>
      </c>
      <c r="W314" s="493">
        <v>0.77743999999999991</v>
      </c>
      <c r="X314" s="493">
        <v>0.72561999999999993</v>
      </c>
      <c r="Y314" s="655">
        <f t="shared" si="88"/>
        <v>12.271100000000001</v>
      </c>
      <c r="Z314" s="1026">
        <f t="shared" si="89"/>
        <v>21.739130434782595</v>
      </c>
      <c r="AA314" s="671">
        <f t="shared" si="90"/>
        <v>27.777777777777789</v>
      </c>
      <c r="AB314" s="671">
        <f t="shared" si="91"/>
        <v>31.707317073170739</v>
      </c>
      <c r="AC314" s="671">
        <f t="shared" si="92"/>
        <v>41.37931034482758</v>
      </c>
      <c r="AD314" s="671">
        <f t="shared" si="93"/>
        <v>61.111111111111114</v>
      </c>
      <c r="AE314" s="671">
        <f t="shared" si="94"/>
        <v>79.999999999999986</v>
      </c>
      <c r="AF314" s="671">
        <f t="shared" si="95"/>
        <v>150</v>
      </c>
      <c r="AG314" s="671">
        <f t="shared" si="96"/>
        <v>0</v>
      </c>
      <c r="AH314" s="671">
        <f t="shared" si="97"/>
        <v>-91.489361702127653</v>
      </c>
      <c r="AI314" s="671">
        <f t="shared" si="98"/>
        <v>-48.913043478260875</v>
      </c>
      <c r="AJ314" s="671">
        <f t="shared" si="99"/>
        <v>0</v>
      </c>
      <c r="AK314" s="671">
        <f t="shared" si="100"/>
        <v>0</v>
      </c>
      <c r="AL314" s="671">
        <f t="shared" si="101"/>
        <v>0</v>
      </c>
      <c r="AM314" s="671">
        <f t="shared" si="102"/>
        <v>0</v>
      </c>
      <c r="AN314" s="671">
        <f t="shared" si="103"/>
        <v>2.4384812381694765</v>
      </c>
      <c r="AO314" s="671">
        <f t="shared" si="104"/>
        <v>4.9991816119905552</v>
      </c>
      <c r="AP314" s="671">
        <f t="shared" si="105"/>
        <v>5.00122759636632</v>
      </c>
      <c r="AQ314" s="671">
        <f t="shared" si="106"/>
        <v>4.7797900802634352</v>
      </c>
      <c r="AR314" s="671">
        <f t="shared" si="107"/>
        <v>7.1414790110526205</v>
      </c>
      <c r="AS314" s="672">
        <f t="shared" si="108"/>
        <v>15.666968478901245</v>
      </c>
      <c r="AT314" s="673">
        <f t="shared" si="109"/>
        <v>48.776887921065239</v>
      </c>
    </row>
    <row r="315" spans="1:46" ht="11.25" customHeight="1" x14ac:dyDescent="0.2">
      <c r="A315" s="519" t="s">
        <v>232</v>
      </c>
      <c r="B315" s="507" t="s">
        <v>233</v>
      </c>
      <c r="C315" s="497">
        <v>4.0199999999999996</v>
      </c>
      <c r="D315" s="510">
        <v>3.94</v>
      </c>
      <c r="E315" s="513">
        <v>3.8</v>
      </c>
      <c r="F315" s="513">
        <v>3.55</v>
      </c>
      <c r="G315" s="513">
        <v>3.21</v>
      </c>
      <c r="H315" s="513">
        <v>2.97</v>
      </c>
      <c r="I315" s="514"/>
      <c r="J315" s="513">
        <v>2.8</v>
      </c>
      <c r="K315" s="509">
        <v>2.7</v>
      </c>
      <c r="L315" s="514"/>
      <c r="M315" s="529">
        <v>2.65</v>
      </c>
      <c r="N315" s="529">
        <v>2.61</v>
      </c>
      <c r="O315" s="516">
        <v>2.48</v>
      </c>
      <c r="P315" s="516">
        <v>2.335</v>
      </c>
      <c r="Q315" s="516">
        <v>2.2400000000000002</v>
      </c>
      <c r="R315" s="516">
        <v>2.12</v>
      </c>
      <c r="S315" s="516">
        <v>1.9750000000000001</v>
      </c>
      <c r="T315" s="516">
        <v>1.9450000000000001</v>
      </c>
      <c r="U315" s="516">
        <v>1.925</v>
      </c>
      <c r="V315" s="516">
        <v>1.89</v>
      </c>
      <c r="W315" s="516">
        <v>1.82</v>
      </c>
      <c r="X315" s="516">
        <v>1.77</v>
      </c>
      <c r="Y315" s="655">
        <f t="shared" si="88"/>
        <v>52.75</v>
      </c>
      <c r="Z315" s="1026">
        <f t="shared" si="89"/>
        <v>2.0304568527918621</v>
      </c>
      <c r="AA315" s="671">
        <f t="shared" si="90"/>
        <v>3.6842105263158009</v>
      </c>
      <c r="AB315" s="671">
        <f t="shared" si="91"/>
        <v>7.0422535211267512</v>
      </c>
      <c r="AC315" s="671">
        <f t="shared" si="92"/>
        <v>10.59190031152648</v>
      </c>
      <c r="AD315" s="671">
        <f t="shared" si="93"/>
        <v>8.0808080808080653</v>
      </c>
      <c r="AE315" s="671">
        <f t="shared" si="94"/>
        <v>6.0714285714285943</v>
      </c>
      <c r="AF315" s="671">
        <f t="shared" si="95"/>
        <v>3.7037037037036979</v>
      </c>
      <c r="AG315" s="671">
        <f t="shared" si="96"/>
        <v>1.8867924528301883</v>
      </c>
      <c r="AH315" s="671">
        <f t="shared" si="97"/>
        <v>1.5325670498084198</v>
      </c>
      <c r="AI315" s="671">
        <f t="shared" si="98"/>
        <v>5.2419354838709742</v>
      </c>
      <c r="AJ315" s="671">
        <f t="shared" si="99"/>
        <v>6.2098501070663836</v>
      </c>
      <c r="AK315" s="671">
        <f t="shared" si="100"/>
        <v>4.2410714285714191</v>
      </c>
      <c r="AL315" s="671">
        <f t="shared" si="101"/>
        <v>5.6603773584905648</v>
      </c>
      <c r="AM315" s="671">
        <f t="shared" si="102"/>
        <v>7.3417721518987289</v>
      </c>
      <c r="AN315" s="671">
        <f t="shared" si="103"/>
        <v>1.5424164524421524</v>
      </c>
      <c r="AO315" s="671">
        <f t="shared" si="104"/>
        <v>1.0389610389610393</v>
      </c>
      <c r="AP315" s="671">
        <f t="shared" si="105"/>
        <v>1.8518518518518601</v>
      </c>
      <c r="AQ315" s="671">
        <f t="shared" si="106"/>
        <v>3.8461538461538325</v>
      </c>
      <c r="AR315" s="671">
        <f t="shared" si="107"/>
        <v>2.8248587570621542</v>
      </c>
      <c r="AS315" s="672">
        <f t="shared" si="108"/>
        <v>4.4433352393004721</v>
      </c>
      <c r="AT315" s="673">
        <f t="shared" si="109"/>
        <v>2.6433697159898082</v>
      </c>
    </row>
    <row r="316" spans="1:46" ht="11.25" customHeight="1" x14ac:dyDescent="0.2">
      <c r="A316" s="501" t="s">
        <v>1234</v>
      </c>
      <c r="B316" s="652" t="s">
        <v>1235</v>
      </c>
      <c r="C316" s="497">
        <v>0.53</v>
      </c>
      <c r="D316" s="657">
        <v>0.43000000000000005</v>
      </c>
      <c r="E316" s="498">
        <v>0.37</v>
      </c>
      <c r="F316" s="498">
        <v>0.27</v>
      </c>
      <c r="G316" s="498">
        <v>0.23</v>
      </c>
      <c r="H316" s="498">
        <v>0.15</v>
      </c>
      <c r="I316" s="499"/>
      <c r="J316" s="502">
        <v>0</v>
      </c>
      <c r="K316" s="656">
        <v>0</v>
      </c>
      <c r="L316" s="499"/>
      <c r="M316" s="653">
        <v>0</v>
      </c>
      <c r="N316" s="653">
        <v>0</v>
      </c>
      <c r="O316" s="654">
        <v>0</v>
      </c>
      <c r="P316" s="654">
        <v>0</v>
      </c>
      <c r="Q316" s="654">
        <v>0</v>
      </c>
      <c r="R316" s="654">
        <v>0</v>
      </c>
      <c r="S316" s="654">
        <v>0</v>
      </c>
      <c r="T316" s="654">
        <v>0</v>
      </c>
      <c r="U316" s="654">
        <v>0</v>
      </c>
      <c r="V316" s="654">
        <v>0</v>
      </c>
      <c r="W316" s="654">
        <v>0</v>
      </c>
      <c r="X316" s="654">
        <v>0</v>
      </c>
      <c r="Y316" s="655">
        <f t="shared" si="88"/>
        <v>1.98</v>
      </c>
      <c r="Z316" s="1026">
        <f t="shared" si="89"/>
        <v>23.255813953488371</v>
      </c>
      <c r="AA316" s="671">
        <f t="shared" si="90"/>
        <v>16.216216216216228</v>
      </c>
      <c r="AB316" s="671">
        <f t="shared" si="91"/>
        <v>37.037037037037024</v>
      </c>
      <c r="AC316" s="671">
        <f t="shared" si="92"/>
        <v>17.391304347826097</v>
      </c>
      <c r="AD316" s="671">
        <f t="shared" si="93"/>
        <v>53.333333333333343</v>
      </c>
      <c r="AE316" s="671" t="str">
        <f t="shared" si="94"/>
        <v>n/a</v>
      </c>
      <c r="AF316" s="671" t="str">
        <f t="shared" si="95"/>
        <v>n/a</v>
      </c>
      <c r="AG316" s="671" t="str">
        <f t="shared" si="96"/>
        <v>n/a</v>
      </c>
      <c r="AH316" s="671" t="str">
        <f t="shared" si="97"/>
        <v>n/a</v>
      </c>
      <c r="AI316" s="671" t="str">
        <f t="shared" si="98"/>
        <v>n/a</v>
      </c>
      <c r="AJ316" s="671" t="str">
        <f t="shared" si="99"/>
        <v>n/a</v>
      </c>
      <c r="AK316" s="671" t="str">
        <f t="shared" si="100"/>
        <v>n/a</v>
      </c>
      <c r="AL316" s="671" t="str">
        <f t="shared" si="101"/>
        <v>n/a</v>
      </c>
      <c r="AM316" s="671" t="str">
        <f t="shared" si="102"/>
        <v>n/a</v>
      </c>
      <c r="AN316" s="671" t="str">
        <f t="shared" si="103"/>
        <v>n/a</v>
      </c>
      <c r="AO316" s="671" t="str">
        <f t="shared" si="104"/>
        <v>n/a</v>
      </c>
      <c r="AP316" s="671" t="str">
        <f t="shared" si="105"/>
        <v>n/a</v>
      </c>
      <c r="AQ316" s="671" t="str">
        <f t="shared" si="106"/>
        <v>n/a</v>
      </c>
      <c r="AR316" s="671" t="str">
        <f t="shared" si="107"/>
        <v>n/a</v>
      </c>
      <c r="AS316" s="672">
        <f t="shared" si="108"/>
        <v>29.446740977580212</v>
      </c>
      <c r="AT316" s="673">
        <f t="shared" si="109"/>
        <v>15.707401152425266</v>
      </c>
    </row>
    <row r="317" spans="1:46" ht="11.25" customHeight="1" x14ac:dyDescent="0.2">
      <c r="A317" s="501" t="s">
        <v>3841</v>
      </c>
      <c r="B317" s="652" t="s">
        <v>3842</v>
      </c>
      <c r="C317" s="497">
        <v>0.6</v>
      </c>
      <c r="D317" s="657">
        <v>0.56000000000000005</v>
      </c>
      <c r="E317" s="498">
        <v>0.52</v>
      </c>
      <c r="F317" s="498">
        <v>0.48</v>
      </c>
      <c r="G317" s="498">
        <v>0.44</v>
      </c>
      <c r="H317" s="542">
        <v>0.4</v>
      </c>
      <c r="I317" s="499"/>
      <c r="J317" s="498">
        <v>0.4</v>
      </c>
      <c r="K317" s="656">
        <v>0</v>
      </c>
      <c r="L317" s="499"/>
      <c r="M317" s="653">
        <v>0</v>
      </c>
      <c r="N317" s="511">
        <v>0.08</v>
      </c>
      <c r="O317" s="654">
        <v>0</v>
      </c>
      <c r="P317" s="543">
        <v>0</v>
      </c>
      <c r="Q317" s="543">
        <v>0</v>
      </c>
      <c r="R317" s="543">
        <v>0</v>
      </c>
      <c r="S317" s="543">
        <v>0</v>
      </c>
      <c r="T317" s="543">
        <v>0</v>
      </c>
      <c r="U317" s="543">
        <v>0</v>
      </c>
      <c r="V317" s="543">
        <v>0</v>
      </c>
      <c r="W317" s="543">
        <v>0</v>
      </c>
      <c r="X317" s="543">
        <v>0</v>
      </c>
      <c r="Y317" s="655">
        <f t="shared" si="88"/>
        <v>3.48</v>
      </c>
      <c r="Z317" s="1026">
        <f t="shared" si="89"/>
        <v>7.1428571428571397</v>
      </c>
      <c r="AA317" s="671">
        <f t="shared" si="90"/>
        <v>7.6923076923077094</v>
      </c>
      <c r="AB317" s="671">
        <f t="shared" si="91"/>
        <v>8.3333333333333481</v>
      </c>
      <c r="AC317" s="671">
        <f t="shared" si="92"/>
        <v>9.0909090909090828</v>
      </c>
      <c r="AD317" s="671">
        <f t="shared" si="93"/>
        <v>9.9999999999999858</v>
      </c>
      <c r="AE317" s="671">
        <f t="shared" si="94"/>
        <v>0</v>
      </c>
      <c r="AF317" s="671" t="str">
        <f t="shared" si="95"/>
        <v>n/a</v>
      </c>
      <c r="AG317" s="671" t="str">
        <f t="shared" si="96"/>
        <v>n/a</v>
      </c>
      <c r="AH317" s="671">
        <f t="shared" si="97"/>
        <v>-100</v>
      </c>
      <c r="AI317" s="671" t="str">
        <f t="shared" si="98"/>
        <v>n/a</v>
      </c>
      <c r="AJ317" s="671" t="str">
        <f t="shared" si="99"/>
        <v>n/a</v>
      </c>
      <c r="AK317" s="671" t="str">
        <f t="shared" si="100"/>
        <v>n/a</v>
      </c>
      <c r="AL317" s="671" t="str">
        <f t="shared" si="101"/>
        <v>n/a</v>
      </c>
      <c r="AM317" s="671" t="str">
        <f t="shared" si="102"/>
        <v>n/a</v>
      </c>
      <c r="AN317" s="671" t="str">
        <f t="shared" si="103"/>
        <v>n/a</v>
      </c>
      <c r="AO317" s="671" t="str">
        <f t="shared" si="104"/>
        <v>n/a</v>
      </c>
      <c r="AP317" s="671" t="str">
        <f t="shared" si="105"/>
        <v>n/a</v>
      </c>
      <c r="AQ317" s="671" t="str">
        <f t="shared" si="106"/>
        <v>n/a</v>
      </c>
      <c r="AR317" s="671" t="str">
        <f t="shared" si="107"/>
        <v>n/a</v>
      </c>
      <c r="AS317" s="672">
        <f t="shared" si="108"/>
        <v>-8.2486561057989611</v>
      </c>
      <c r="AT317" s="673">
        <f t="shared" si="109"/>
        <v>40.59145802070077</v>
      </c>
    </row>
    <row r="318" spans="1:46" ht="11.25" customHeight="1" x14ac:dyDescent="0.2">
      <c r="A318" s="504" t="s">
        <v>4075</v>
      </c>
      <c r="B318" s="56" t="s">
        <v>4076</v>
      </c>
      <c r="C318" s="661">
        <v>0.52749999999999997</v>
      </c>
      <c r="D318" s="491">
        <v>0.47749999999999998</v>
      </c>
      <c r="E318" s="687">
        <v>0.43</v>
      </c>
      <c r="F318" s="687">
        <v>0.2</v>
      </c>
      <c r="G318" s="489">
        <v>0</v>
      </c>
      <c r="H318" s="489">
        <v>0</v>
      </c>
      <c r="I318" s="1165"/>
      <c r="J318" s="489">
        <v>0</v>
      </c>
      <c r="K318" s="490">
        <v>0</v>
      </c>
      <c r="L318" s="488"/>
      <c r="M318" s="538">
        <v>0</v>
      </c>
      <c r="N318" s="538">
        <v>0</v>
      </c>
      <c r="O318" s="492">
        <v>0</v>
      </c>
      <c r="P318" s="492">
        <v>0</v>
      </c>
      <c r="Q318" s="492">
        <v>0</v>
      </c>
      <c r="R318" s="492">
        <v>0</v>
      </c>
      <c r="S318" s="492">
        <v>0</v>
      </c>
      <c r="T318" s="492">
        <v>0</v>
      </c>
      <c r="U318" s="492">
        <v>0</v>
      </c>
      <c r="V318" s="492">
        <v>0</v>
      </c>
      <c r="W318" s="492">
        <v>0</v>
      </c>
      <c r="X318" s="492">
        <v>0</v>
      </c>
      <c r="Y318" s="655">
        <f t="shared" si="88"/>
        <v>1.6349999999999998</v>
      </c>
      <c r="Z318" s="1026">
        <f t="shared" si="89"/>
        <v>10.471204188481664</v>
      </c>
      <c r="AA318" s="671">
        <f t="shared" si="90"/>
        <v>11.046511627906973</v>
      </c>
      <c r="AB318" s="671">
        <f t="shared" si="91"/>
        <v>114.99999999999999</v>
      </c>
      <c r="AC318" s="671" t="str">
        <f t="shared" si="92"/>
        <v>n/a</v>
      </c>
      <c r="AD318" s="671" t="str">
        <f t="shared" si="93"/>
        <v>n/a</v>
      </c>
      <c r="AE318" s="671" t="str">
        <f t="shared" si="94"/>
        <v>n/a</v>
      </c>
      <c r="AF318" s="671" t="str">
        <f t="shared" si="95"/>
        <v>n/a</v>
      </c>
      <c r="AG318" s="671" t="str">
        <f t="shared" si="96"/>
        <v>n/a</v>
      </c>
      <c r="AH318" s="671" t="str">
        <f t="shared" si="97"/>
        <v>n/a</v>
      </c>
      <c r="AI318" s="671" t="str">
        <f t="shared" si="98"/>
        <v>n/a</v>
      </c>
      <c r="AJ318" s="671" t="str">
        <f t="shared" si="99"/>
        <v>n/a</v>
      </c>
      <c r="AK318" s="671" t="str">
        <f t="shared" si="100"/>
        <v>n/a</v>
      </c>
      <c r="AL318" s="671" t="str">
        <f t="shared" si="101"/>
        <v>n/a</v>
      </c>
      <c r="AM318" s="671" t="str">
        <f t="shared" si="102"/>
        <v>n/a</v>
      </c>
      <c r="AN318" s="671" t="str">
        <f t="shared" si="103"/>
        <v>n/a</v>
      </c>
      <c r="AO318" s="671" t="str">
        <f t="shared" si="104"/>
        <v>n/a</v>
      </c>
      <c r="AP318" s="671" t="str">
        <f t="shared" si="105"/>
        <v>n/a</v>
      </c>
      <c r="AQ318" s="671" t="str">
        <f t="shared" si="106"/>
        <v>n/a</v>
      </c>
      <c r="AR318" s="671" t="str">
        <f t="shared" si="107"/>
        <v>n/a</v>
      </c>
      <c r="AS318" s="672">
        <f t="shared" si="108"/>
        <v>45.505905272129546</v>
      </c>
      <c r="AT318" s="673">
        <f t="shared" si="109"/>
        <v>60.184338878126233</v>
      </c>
    </row>
    <row r="319" spans="1:46" ht="11.25" customHeight="1" x14ac:dyDescent="0.2">
      <c r="A319" s="519" t="s">
        <v>251</v>
      </c>
      <c r="B319" s="507" t="s">
        <v>252</v>
      </c>
      <c r="C319" s="497">
        <v>0.61499999999999999</v>
      </c>
      <c r="D319" s="497">
        <v>0.59</v>
      </c>
      <c r="E319" s="498">
        <v>0.55000000000000004</v>
      </c>
      <c r="F319" s="498">
        <v>0.51</v>
      </c>
      <c r="G319" s="498">
        <v>0.46</v>
      </c>
      <c r="H319" s="498">
        <v>0.38500000000000001</v>
      </c>
      <c r="I319" s="499"/>
      <c r="J319" s="498">
        <v>0.33</v>
      </c>
      <c r="K319" s="496">
        <v>0.29499999999999998</v>
      </c>
      <c r="L319" s="499"/>
      <c r="M319" s="511">
        <v>0.27750000000000002</v>
      </c>
      <c r="N319" s="511">
        <v>0.27</v>
      </c>
      <c r="O319" s="658">
        <v>0.26250000000000001</v>
      </c>
      <c r="P319" s="658">
        <v>0.25600000000000001</v>
      </c>
      <c r="Q319" s="658">
        <v>0.24879999999999999</v>
      </c>
      <c r="R319" s="658">
        <v>0.2414</v>
      </c>
      <c r="S319" s="658">
        <v>0.2288</v>
      </c>
      <c r="T319" s="658">
        <v>0.22389999999999999</v>
      </c>
      <c r="U319" s="658">
        <v>0.21879999999999999</v>
      </c>
      <c r="V319" s="658">
        <v>0.21389999999999998</v>
      </c>
      <c r="W319" s="658">
        <v>0.20879999999999999</v>
      </c>
      <c r="X319" s="658">
        <v>0.2039</v>
      </c>
      <c r="Y319" s="655">
        <f t="shared" si="88"/>
        <v>6.5892999999999997</v>
      </c>
      <c r="Z319" s="1026">
        <f t="shared" si="89"/>
        <v>4.2372881355932313</v>
      </c>
      <c r="AA319" s="671">
        <f t="shared" si="90"/>
        <v>7.2727272727272529</v>
      </c>
      <c r="AB319" s="671">
        <f t="shared" si="91"/>
        <v>7.8431372549019773</v>
      </c>
      <c r="AC319" s="671">
        <f t="shared" si="92"/>
        <v>10.869565217391308</v>
      </c>
      <c r="AD319" s="671">
        <f t="shared" si="93"/>
        <v>19.480519480519476</v>
      </c>
      <c r="AE319" s="671">
        <f t="shared" si="94"/>
        <v>16.666666666666675</v>
      </c>
      <c r="AF319" s="671">
        <f t="shared" si="95"/>
        <v>11.86440677966103</v>
      </c>
      <c r="AG319" s="671">
        <f t="shared" si="96"/>
        <v>6.3063063063062863</v>
      </c>
      <c r="AH319" s="671">
        <f t="shared" si="97"/>
        <v>2.7777777777777901</v>
      </c>
      <c r="AI319" s="671">
        <f t="shared" si="98"/>
        <v>2.8571428571428692</v>
      </c>
      <c r="AJ319" s="671">
        <f t="shared" si="99"/>
        <v>2.5390625</v>
      </c>
      <c r="AK319" s="671">
        <f t="shared" si="100"/>
        <v>2.893890675241173</v>
      </c>
      <c r="AL319" s="671">
        <f t="shared" si="101"/>
        <v>3.0654515327257714</v>
      </c>
      <c r="AM319" s="671">
        <f t="shared" si="102"/>
        <v>5.5069930069929995</v>
      </c>
      <c r="AN319" s="671">
        <f t="shared" si="103"/>
        <v>2.188476998660116</v>
      </c>
      <c r="AO319" s="671">
        <f t="shared" si="104"/>
        <v>2.3308957952467901</v>
      </c>
      <c r="AP319" s="671">
        <f t="shared" si="105"/>
        <v>2.2907900888265553</v>
      </c>
      <c r="AQ319" s="671">
        <f t="shared" si="106"/>
        <v>2.4425287356321768</v>
      </c>
      <c r="AR319" s="671">
        <f t="shared" si="107"/>
        <v>2.4031387935262272</v>
      </c>
      <c r="AS319" s="672">
        <f t="shared" si="108"/>
        <v>6.0966718881863002</v>
      </c>
      <c r="AT319" s="673">
        <f t="shared" si="109"/>
        <v>5.1625182440671313</v>
      </c>
    </row>
    <row r="320" spans="1:46" ht="11.25" customHeight="1" x14ac:dyDescent="0.2">
      <c r="A320" s="500" t="s">
        <v>4138</v>
      </c>
      <c r="B320" s="24" t="s">
        <v>2301</v>
      </c>
      <c r="C320" s="661">
        <v>0.47</v>
      </c>
      <c r="D320" s="497">
        <v>0.43</v>
      </c>
      <c r="E320" s="497">
        <v>0.39</v>
      </c>
      <c r="F320" s="497">
        <v>0.35</v>
      </c>
      <c r="G320" s="523">
        <v>0.32</v>
      </c>
      <c r="H320" s="497">
        <v>0.32</v>
      </c>
      <c r="I320" s="1169" t="s">
        <v>90</v>
      </c>
      <c r="J320" s="497">
        <v>0.28000000000000003</v>
      </c>
      <c r="K320" s="657">
        <v>0.17</v>
      </c>
      <c r="L320" s="1178"/>
      <c r="M320" s="548">
        <v>0.12</v>
      </c>
      <c r="N320" s="548">
        <v>0.26</v>
      </c>
      <c r="O320" s="1143">
        <v>0.6</v>
      </c>
      <c r="P320" s="1143">
        <v>0.59499999999999997</v>
      </c>
      <c r="Q320" s="1143">
        <v>0.58499999999999996</v>
      </c>
      <c r="R320" s="1143">
        <v>0.55400000000000005</v>
      </c>
      <c r="S320" s="1143">
        <v>0.52</v>
      </c>
      <c r="T320" s="1143">
        <v>0.496</v>
      </c>
      <c r="U320" s="1143">
        <v>0.45750000000000002</v>
      </c>
      <c r="V320" s="1143">
        <v>0.4224</v>
      </c>
      <c r="W320" s="1143">
        <v>0.39679999999999999</v>
      </c>
      <c r="X320" s="1143">
        <v>0.38400000000000001</v>
      </c>
      <c r="Y320" s="655">
        <f t="shared" si="88"/>
        <v>8.1206999999999994</v>
      </c>
      <c r="Z320" s="1026">
        <f t="shared" si="89"/>
        <v>9.302325581395344</v>
      </c>
      <c r="AA320" s="671">
        <f t="shared" si="90"/>
        <v>10.256410256410241</v>
      </c>
      <c r="AB320" s="671">
        <f t="shared" si="91"/>
        <v>11.428571428571432</v>
      </c>
      <c r="AC320" s="671">
        <f t="shared" si="92"/>
        <v>9.375</v>
      </c>
      <c r="AD320" s="671">
        <f t="shared" si="93"/>
        <v>0</v>
      </c>
      <c r="AE320" s="671">
        <f t="shared" si="94"/>
        <v>14.285714285714279</v>
      </c>
      <c r="AF320" s="671">
        <f t="shared" si="95"/>
        <v>64.705882352941188</v>
      </c>
      <c r="AG320" s="671">
        <f t="shared" si="96"/>
        <v>41.666666666666671</v>
      </c>
      <c r="AH320" s="671">
        <f t="shared" si="97"/>
        <v>-53.846153846153854</v>
      </c>
      <c r="AI320" s="671">
        <f t="shared" si="98"/>
        <v>-56.666666666666664</v>
      </c>
      <c r="AJ320" s="671">
        <f t="shared" si="99"/>
        <v>0.84033613445377853</v>
      </c>
      <c r="AK320" s="671">
        <f t="shared" si="100"/>
        <v>1.7094017094017033</v>
      </c>
      <c r="AL320" s="671">
        <f t="shared" si="101"/>
        <v>5.5956678700360918</v>
      </c>
      <c r="AM320" s="671">
        <f t="shared" si="102"/>
        <v>6.5384615384615374</v>
      </c>
      <c r="AN320" s="671">
        <f t="shared" si="103"/>
        <v>4.8387096774193505</v>
      </c>
      <c r="AO320" s="671">
        <f t="shared" si="104"/>
        <v>8.4153005464480799</v>
      </c>
      <c r="AP320" s="671">
        <f t="shared" si="105"/>
        <v>8.3096590909091042</v>
      </c>
      <c r="AQ320" s="671">
        <f t="shared" si="106"/>
        <v>6.4516129032258007</v>
      </c>
      <c r="AR320" s="671">
        <f t="shared" si="107"/>
        <v>3.3333333333333215</v>
      </c>
      <c r="AS320" s="672">
        <f t="shared" si="108"/>
        <v>5.0810648875035467</v>
      </c>
      <c r="AT320" s="673">
        <f t="shared" si="109"/>
        <v>26.300583740074025</v>
      </c>
    </row>
    <row r="321" spans="1:46" ht="11.25" customHeight="1" x14ac:dyDescent="0.2">
      <c r="A321" s="504" t="s">
        <v>1050</v>
      </c>
      <c r="B321" s="916" t="s">
        <v>1051</v>
      </c>
      <c r="C321" s="497">
        <v>3.5950000000000002</v>
      </c>
      <c r="D321" s="497">
        <v>3.4550000000000001</v>
      </c>
      <c r="E321" s="498">
        <v>3.33</v>
      </c>
      <c r="F321" s="498">
        <v>3.0750000000000002</v>
      </c>
      <c r="G321" s="498">
        <v>2.85</v>
      </c>
      <c r="H321" s="498">
        <v>2.5750000000000002</v>
      </c>
      <c r="I321" s="499"/>
      <c r="J321" s="498">
        <v>1.6</v>
      </c>
      <c r="K321" s="496">
        <v>1</v>
      </c>
      <c r="L321" s="499"/>
      <c r="M321" s="653">
        <v>0.25</v>
      </c>
      <c r="N321" s="653">
        <v>1.23</v>
      </c>
      <c r="O321" s="658">
        <v>1.915</v>
      </c>
      <c r="P321" s="658">
        <v>1.895</v>
      </c>
      <c r="Q321" s="658">
        <v>1.87</v>
      </c>
      <c r="R321" s="658">
        <v>1.83</v>
      </c>
      <c r="S321" s="658">
        <v>1.79</v>
      </c>
      <c r="T321" s="658">
        <v>1.74</v>
      </c>
      <c r="U321" s="658">
        <v>1.65</v>
      </c>
      <c r="V321" s="658">
        <v>1.58</v>
      </c>
      <c r="W321" s="658">
        <v>1.5024999999999999</v>
      </c>
      <c r="X321" s="658">
        <v>1.3875</v>
      </c>
      <c r="Y321" s="655">
        <f t="shared" si="88"/>
        <v>40.120000000000005</v>
      </c>
      <c r="Z321" s="1026">
        <f t="shared" si="89"/>
        <v>4.05209840810421</v>
      </c>
      <c r="AA321" s="671">
        <f t="shared" si="90"/>
        <v>3.7537537537537524</v>
      </c>
      <c r="AB321" s="671">
        <f t="shared" si="91"/>
        <v>8.2926829268292543</v>
      </c>
      <c r="AC321" s="671">
        <f t="shared" si="92"/>
        <v>7.8947368421052655</v>
      </c>
      <c r="AD321" s="671">
        <f t="shared" si="93"/>
        <v>10.679611650485432</v>
      </c>
      <c r="AE321" s="671">
        <f t="shared" si="94"/>
        <v>60.9375</v>
      </c>
      <c r="AF321" s="671">
        <f t="shared" si="95"/>
        <v>60.000000000000007</v>
      </c>
      <c r="AG321" s="671">
        <f t="shared" si="96"/>
        <v>300</v>
      </c>
      <c r="AH321" s="671">
        <f t="shared" si="97"/>
        <v>-79.674796747967477</v>
      </c>
      <c r="AI321" s="671">
        <f t="shared" si="98"/>
        <v>-35.770234986945169</v>
      </c>
      <c r="AJ321" s="671">
        <f t="shared" si="99"/>
        <v>1.055408970976246</v>
      </c>
      <c r="AK321" s="671">
        <f t="shared" si="100"/>
        <v>1.3368983957219305</v>
      </c>
      <c r="AL321" s="671">
        <f t="shared" si="101"/>
        <v>2.1857923497267784</v>
      </c>
      <c r="AM321" s="671">
        <f t="shared" si="102"/>
        <v>2.2346368715083775</v>
      </c>
      <c r="AN321" s="671">
        <f t="shared" si="103"/>
        <v>2.8735632183908066</v>
      </c>
      <c r="AO321" s="671">
        <f t="shared" si="104"/>
        <v>5.4545454545454675</v>
      </c>
      <c r="AP321" s="671">
        <f t="shared" si="105"/>
        <v>4.4303797468354222</v>
      </c>
      <c r="AQ321" s="671">
        <f t="shared" si="106"/>
        <v>5.1580698835274719</v>
      </c>
      <c r="AR321" s="671">
        <f t="shared" si="107"/>
        <v>8.2882882882882924</v>
      </c>
      <c r="AS321" s="672">
        <f t="shared" si="108"/>
        <v>19.641207106625579</v>
      </c>
      <c r="AT321" s="673">
        <f t="shared" si="109"/>
        <v>73.806228979789651</v>
      </c>
    </row>
    <row r="322" spans="1:46" ht="11.25" customHeight="1" x14ac:dyDescent="0.2">
      <c r="A322" s="659" t="s">
        <v>3839</v>
      </c>
      <c r="B322" s="507" t="s">
        <v>3840</v>
      </c>
      <c r="C322" s="497">
        <v>0.2</v>
      </c>
      <c r="D322" s="510">
        <v>0.14000000000000001</v>
      </c>
      <c r="E322" s="513">
        <v>0.12</v>
      </c>
      <c r="F322" s="540">
        <v>0.1</v>
      </c>
      <c r="G322" s="513">
        <v>7.4999999999999997E-2</v>
      </c>
      <c r="H322" s="540">
        <v>0</v>
      </c>
      <c r="I322" s="514"/>
      <c r="J322" s="540">
        <v>0</v>
      </c>
      <c r="K322" s="515">
        <v>0.2</v>
      </c>
      <c r="L322" s="514"/>
      <c r="M322" s="539">
        <v>0.56000000000000005</v>
      </c>
      <c r="N322" s="539">
        <v>0.56000000000000005</v>
      </c>
      <c r="O322" s="516">
        <v>0.56000000000000005</v>
      </c>
      <c r="P322" s="516">
        <v>0.53</v>
      </c>
      <c r="Q322" s="516">
        <v>0.49</v>
      </c>
      <c r="R322" s="516">
        <v>0.45</v>
      </c>
      <c r="S322" s="516">
        <v>0.41</v>
      </c>
      <c r="T322" s="516">
        <v>0.38500000000000001</v>
      </c>
      <c r="U322" s="516">
        <v>0.34499999999999997</v>
      </c>
      <c r="V322" s="516">
        <v>0.26500000000000001</v>
      </c>
      <c r="W322" s="517">
        <v>0</v>
      </c>
      <c r="X322" s="516">
        <v>6.5000000000000002E-2</v>
      </c>
      <c r="Y322" s="655">
        <f t="shared" si="88"/>
        <v>5.4550000000000001</v>
      </c>
      <c r="Z322" s="1026">
        <f t="shared" si="89"/>
        <v>42.857142857142861</v>
      </c>
      <c r="AA322" s="671">
        <f t="shared" si="90"/>
        <v>16.666666666666675</v>
      </c>
      <c r="AB322" s="671">
        <f t="shared" si="91"/>
        <v>19.999999999999996</v>
      </c>
      <c r="AC322" s="671">
        <f t="shared" si="92"/>
        <v>33.33333333333335</v>
      </c>
      <c r="AD322" s="671" t="str">
        <f t="shared" si="93"/>
        <v>n/a</v>
      </c>
      <c r="AE322" s="671" t="str">
        <f t="shared" si="94"/>
        <v>n/a</v>
      </c>
      <c r="AF322" s="671">
        <f t="shared" si="95"/>
        <v>-100</v>
      </c>
      <c r="AG322" s="671">
        <f t="shared" si="96"/>
        <v>-64.285714285714278</v>
      </c>
      <c r="AH322" s="671">
        <f t="shared" si="97"/>
        <v>0</v>
      </c>
      <c r="AI322" s="671">
        <f t="shared" si="98"/>
        <v>0</v>
      </c>
      <c r="AJ322" s="671">
        <f t="shared" si="99"/>
        <v>5.6603773584905648</v>
      </c>
      <c r="AK322" s="671">
        <f t="shared" si="100"/>
        <v>8.163265306122458</v>
      </c>
      <c r="AL322" s="671">
        <f t="shared" si="101"/>
        <v>8.8888888888888786</v>
      </c>
      <c r="AM322" s="671">
        <f t="shared" si="102"/>
        <v>9.7560975609756184</v>
      </c>
      <c r="AN322" s="671">
        <f t="shared" si="103"/>
        <v>6.4935064935064846</v>
      </c>
      <c r="AO322" s="671">
        <f t="shared" si="104"/>
        <v>11.594202898550732</v>
      </c>
      <c r="AP322" s="671">
        <f t="shared" si="105"/>
        <v>30.188679245283012</v>
      </c>
      <c r="AQ322" s="671" t="str">
        <f t="shared" si="106"/>
        <v>n/a</v>
      </c>
      <c r="AR322" s="671">
        <f t="shared" si="107"/>
        <v>-100</v>
      </c>
      <c r="AS322" s="672">
        <f t="shared" si="108"/>
        <v>-4.4177221047971029</v>
      </c>
      <c r="AT322" s="673">
        <f t="shared" si="109"/>
        <v>43.823004937340862</v>
      </c>
    </row>
    <row r="323" spans="1:46" ht="11.25" customHeight="1" x14ac:dyDescent="0.2">
      <c r="A323" s="501" t="s">
        <v>1246</v>
      </c>
      <c r="B323" s="652" t="s">
        <v>1247</v>
      </c>
      <c r="C323" s="497">
        <v>0.6</v>
      </c>
      <c r="D323" s="657">
        <v>0.51666699999999999</v>
      </c>
      <c r="E323" s="498">
        <v>0.48</v>
      </c>
      <c r="F323" s="498">
        <v>0.45333333333333337</v>
      </c>
      <c r="G323" s="498">
        <v>0.42666666666666669</v>
      </c>
      <c r="H323" s="498">
        <v>0.4</v>
      </c>
      <c r="I323" s="499"/>
      <c r="J323" s="502">
        <v>0.37333333333333335</v>
      </c>
      <c r="K323" s="656">
        <v>0.37333333333333335</v>
      </c>
      <c r="L323" s="499"/>
      <c r="M323" s="653">
        <v>0.37333333333333335</v>
      </c>
      <c r="N323" s="653">
        <v>0.37333333333333335</v>
      </c>
      <c r="O323" s="654">
        <v>0.37333333333333335</v>
      </c>
      <c r="P323" s="654">
        <v>0.37333333333333335</v>
      </c>
      <c r="Q323" s="654">
        <v>0.37333333333333335</v>
      </c>
      <c r="R323" s="654">
        <v>0.37333333333333335</v>
      </c>
      <c r="S323" s="654">
        <v>0.37333333333333335</v>
      </c>
      <c r="T323" s="654">
        <v>0.37333333333333335</v>
      </c>
      <c r="U323" s="654">
        <v>0.37333333333333335</v>
      </c>
      <c r="V323" s="658">
        <v>0.37333333333333335</v>
      </c>
      <c r="W323" s="658">
        <v>0.3666666666666667</v>
      </c>
      <c r="X323" s="658">
        <v>0.34</v>
      </c>
      <c r="Y323" s="655">
        <f t="shared" si="88"/>
        <v>8.0633336666666651</v>
      </c>
      <c r="Z323" s="1026">
        <f t="shared" si="89"/>
        <v>16.128957336156557</v>
      </c>
      <c r="AA323" s="671">
        <f t="shared" si="90"/>
        <v>7.6389583333333455</v>
      </c>
      <c r="AB323" s="671">
        <f t="shared" si="91"/>
        <v>5.8823529411764497</v>
      </c>
      <c r="AC323" s="671">
        <f t="shared" si="92"/>
        <v>6.25</v>
      </c>
      <c r="AD323" s="671">
        <f t="shared" si="93"/>
        <v>6.6666666666666652</v>
      </c>
      <c r="AE323" s="671">
        <f t="shared" si="94"/>
        <v>7.1428571428571397</v>
      </c>
      <c r="AF323" s="671">
        <f t="shared" si="95"/>
        <v>0</v>
      </c>
      <c r="AG323" s="671">
        <f t="shared" si="96"/>
        <v>0</v>
      </c>
      <c r="AH323" s="671">
        <f t="shared" si="97"/>
        <v>0</v>
      </c>
      <c r="AI323" s="671">
        <f t="shared" si="98"/>
        <v>0</v>
      </c>
      <c r="AJ323" s="671">
        <f t="shared" si="99"/>
        <v>0</v>
      </c>
      <c r="AK323" s="671">
        <f t="shared" si="100"/>
        <v>0</v>
      </c>
      <c r="AL323" s="671">
        <f t="shared" si="101"/>
        <v>0</v>
      </c>
      <c r="AM323" s="671">
        <f t="shared" si="102"/>
        <v>0</v>
      </c>
      <c r="AN323" s="671">
        <f t="shared" si="103"/>
        <v>0</v>
      </c>
      <c r="AO323" s="671">
        <f t="shared" si="104"/>
        <v>0</v>
      </c>
      <c r="AP323" s="671">
        <f t="shared" si="105"/>
        <v>0</v>
      </c>
      <c r="AQ323" s="671">
        <f t="shared" si="106"/>
        <v>1.8181818181818077</v>
      </c>
      <c r="AR323" s="671">
        <f t="shared" si="107"/>
        <v>7.8431372549019551</v>
      </c>
      <c r="AS323" s="672">
        <f t="shared" si="108"/>
        <v>3.1247953417512586</v>
      </c>
      <c r="AT323" s="673">
        <f t="shared" si="109"/>
        <v>4.5149405828295315</v>
      </c>
    </row>
    <row r="324" spans="1:46" ht="11.25" customHeight="1" x14ac:dyDescent="0.2">
      <c r="A324" s="484" t="s">
        <v>1255</v>
      </c>
      <c r="B324" s="652" t="s">
        <v>1256</v>
      </c>
      <c r="C324" s="497">
        <v>0.80100000000000005</v>
      </c>
      <c r="D324" s="657">
        <v>0.77100000000000013</v>
      </c>
      <c r="E324" s="502">
        <v>0.75</v>
      </c>
      <c r="F324" s="498">
        <v>0.74750000000000005</v>
      </c>
      <c r="G324" s="498">
        <v>0.72</v>
      </c>
      <c r="H324" s="498">
        <v>0.63</v>
      </c>
      <c r="I324" s="499"/>
      <c r="J324" s="498">
        <v>0.6</v>
      </c>
      <c r="K324" s="496">
        <v>0.55500000000000005</v>
      </c>
      <c r="L324" s="499"/>
      <c r="M324" s="653">
        <v>0.48</v>
      </c>
      <c r="N324" s="653">
        <v>0.6</v>
      </c>
      <c r="O324" s="658">
        <v>0.96</v>
      </c>
      <c r="P324" s="658">
        <v>0.91500000000000004</v>
      </c>
      <c r="Q324" s="658">
        <v>0.84</v>
      </c>
      <c r="R324" s="658">
        <v>0.18</v>
      </c>
      <c r="S324" s="654">
        <v>0</v>
      </c>
      <c r="T324" s="654">
        <v>0</v>
      </c>
      <c r="U324" s="654">
        <v>0</v>
      </c>
      <c r="V324" s="654">
        <v>0</v>
      </c>
      <c r="W324" s="654">
        <v>0</v>
      </c>
      <c r="X324" s="654">
        <v>0</v>
      </c>
      <c r="Y324" s="655">
        <f t="shared" si="88"/>
        <v>9.5494999999999983</v>
      </c>
      <c r="Z324" s="1026">
        <f t="shared" si="89"/>
        <v>3.8910505836575737</v>
      </c>
      <c r="AA324" s="671">
        <f t="shared" si="90"/>
        <v>2.8000000000000247</v>
      </c>
      <c r="AB324" s="671">
        <f t="shared" si="91"/>
        <v>0.33444816053511683</v>
      </c>
      <c r="AC324" s="671">
        <f t="shared" si="92"/>
        <v>3.8194444444444642</v>
      </c>
      <c r="AD324" s="671">
        <f t="shared" si="93"/>
        <v>14.285714285714279</v>
      </c>
      <c r="AE324" s="671">
        <f t="shared" si="94"/>
        <v>5.0000000000000044</v>
      </c>
      <c r="AF324" s="671">
        <f t="shared" si="95"/>
        <v>8.108108108108091</v>
      </c>
      <c r="AG324" s="671">
        <f t="shared" si="96"/>
        <v>15.625000000000021</v>
      </c>
      <c r="AH324" s="671">
        <f t="shared" si="97"/>
        <v>-19.999999999999996</v>
      </c>
      <c r="AI324" s="671">
        <f t="shared" si="98"/>
        <v>-37.5</v>
      </c>
      <c r="AJ324" s="671">
        <f t="shared" si="99"/>
        <v>4.9180327868852292</v>
      </c>
      <c r="AK324" s="671">
        <f t="shared" si="100"/>
        <v>8.9285714285714413</v>
      </c>
      <c r="AL324" s="671">
        <f t="shared" si="101"/>
        <v>366.66666666666669</v>
      </c>
      <c r="AM324" s="671" t="str">
        <f t="shared" si="102"/>
        <v>n/a</v>
      </c>
      <c r="AN324" s="671" t="str">
        <f t="shared" si="103"/>
        <v>n/a</v>
      </c>
      <c r="AO324" s="671" t="str">
        <f t="shared" si="104"/>
        <v>n/a</v>
      </c>
      <c r="AP324" s="671" t="str">
        <f t="shared" si="105"/>
        <v>n/a</v>
      </c>
      <c r="AQ324" s="671" t="str">
        <f t="shared" si="106"/>
        <v>n/a</v>
      </c>
      <c r="AR324" s="671" t="str">
        <f t="shared" si="107"/>
        <v>n/a</v>
      </c>
      <c r="AS324" s="672">
        <f t="shared" si="108"/>
        <v>28.99054126650638</v>
      </c>
      <c r="AT324" s="673">
        <f t="shared" si="109"/>
        <v>102.47169347413869</v>
      </c>
    </row>
    <row r="325" spans="1:46" ht="11.25" customHeight="1" x14ac:dyDescent="0.2">
      <c r="A325" s="501" t="s">
        <v>1238</v>
      </c>
      <c r="B325" s="652" t="s">
        <v>1239</v>
      </c>
      <c r="C325" s="497">
        <v>1.76</v>
      </c>
      <c r="D325" s="657">
        <v>1.68</v>
      </c>
      <c r="E325" s="498">
        <v>1.6</v>
      </c>
      <c r="F325" s="498">
        <v>1.52</v>
      </c>
      <c r="G325" s="498">
        <v>1.32</v>
      </c>
      <c r="H325" s="498">
        <v>1.24</v>
      </c>
      <c r="I325" s="499"/>
      <c r="J325" s="498">
        <v>1.2</v>
      </c>
      <c r="K325" s="496">
        <v>1.1599999999999999</v>
      </c>
      <c r="L325" s="499"/>
      <c r="M325" s="653">
        <v>1.1200000000000001</v>
      </c>
      <c r="N325" s="511">
        <v>1.1200000000000001</v>
      </c>
      <c r="O325" s="658">
        <v>1.08</v>
      </c>
      <c r="P325" s="658">
        <v>0.96</v>
      </c>
      <c r="Q325" s="658">
        <v>0.84</v>
      </c>
      <c r="R325" s="654">
        <v>0.8</v>
      </c>
      <c r="S325" s="654">
        <v>0.8</v>
      </c>
      <c r="T325" s="654">
        <v>1.28</v>
      </c>
      <c r="U325" s="658">
        <v>1.28</v>
      </c>
      <c r="V325" s="658">
        <v>1.24</v>
      </c>
      <c r="W325" s="658">
        <v>1.2</v>
      </c>
      <c r="X325" s="658">
        <v>1.1000000000000001</v>
      </c>
      <c r="Y325" s="655">
        <f t="shared" si="88"/>
        <v>24.300000000000004</v>
      </c>
      <c r="Z325" s="1026">
        <f t="shared" si="89"/>
        <v>4.7619047619047672</v>
      </c>
      <c r="AA325" s="671">
        <f t="shared" si="90"/>
        <v>4.9999999999999822</v>
      </c>
      <c r="AB325" s="671">
        <f t="shared" si="91"/>
        <v>5.2631578947368363</v>
      </c>
      <c r="AC325" s="671">
        <f t="shared" si="92"/>
        <v>15.151515151515138</v>
      </c>
      <c r="AD325" s="671">
        <f t="shared" si="93"/>
        <v>6.4516129032258229</v>
      </c>
      <c r="AE325" s="671">
        <f t="shared" si="94"/>
        <v>3.3333333333333437</v>
      </c>
      <c r="AF325" s="671">
        <f t="shared" si="95"/>
        <v>3.4482758620689724</v>
      </c>
      <c r="AG325" s="671">
        <f t="shared" si="96"/>
        <v>3.5714285714285587</v>
      </c>
      <c r="AH325" s="671">
        <f t="shared" si="97"/>
        <v>0</v>
      </c>
      <c r="AI325" s="671">
        <f t="shared" si="98"/>
        <v>3.7037037037036979</v>
      </c>
      <c r="AJ325" s="671">
        <f t="shared" si="99"/>
        <v>12.500000000000021</v>
      </c>
      <c r="AK325" s="671">
        <f t="shared" si="100"/>
        <v>14.285714285714279</v>
      </c>
      <c r="AL325" s="671">
        <f t="shared" si="101"/>
        <v>4.9999999999999822</v>
      </c>
      <c r="AM325" s="671">
        <f t="shared" si="102"/>
        <v>0</v>
      </c>
      <c r="AN325" s="671">
        <f t="shared" si="103"/>
        <v>-37.5</v>
      </c>
      <c r="AO325" s="671">
        <f t="shared" si="104"/>
        <v>0</v>
      </c>
      <c r="AP325" s="671">
        <f t="shared" si="105"/>
        <v>3.2258064516129004</v>
      </c>
      <c r="AQ325" s="671">
        <f t="shared" si="106"/>
        <v>3.3333333333333437</v>
      </c>
      <c r="AR325" s="671">
        <f t="shared" si="107"/>
        <v>9.0909090909090828</v>
      </c>
      <c r="AS325" s="672">
        <f t="shared" si="108"/>
        <v>3.190562912815091</v>
      </c>
      <c r="AT325" s="673">
        <f t="shared" si="109"/>
        <v>10.79704585610329</v>
      </c>
    </row>
    <row r="326" spans="1:46" ht="11.25" customHeight="1" x14ac:dyDescent="0.2">
      <c r="A326" s="480" t="s">
        <v>1253</v>
      </c>
      <c r="B326" s="916" t="s">
        <v>1254</v>
      </c>
      <c r="C326" s="497">
        <v>1.01</v>
      </c>
      <c r="D326" s="491">
        <v>0.83000000000000007</v>
      </c>
      <c r="E326" s="487">
        <v>0.79</v>
      </c>
      <c r="F326" s="487">
        <v>0.75</v>
      </c>
      <c r="G326" s="487">
        <v>0.68</v>
      </c>
      <c r="H326" s="487">
        <v>0.6</v>
      </c>
      <c r="I326" s="488"/>
      <c r="J326" s="487">
        <v>0.53</v>
      </c>
      <c r="K326" s="490">
        <v>0.52</v>
      </c>
      <c r="L326" s="488"/>
      <c r="M326" s="538">
        <v>0.52</v>
      </c>
      <c r="N326" s="538">
        <v>0.52</v>
      </c>
      <c r="O326" s="493">
        <v>0.52</v>
      </c>
      <c r="P326" s="493">
        <v>0.49</v>
      </c>
      <c r="Q326" s="493">
        <v>0.43340000000000001</v>
      </c>
      <c r="R326" s="493">
        <v>0.38670000000000004</v>
      </c>
      <c r="S326" s="493">
        <v>0.35630000000000001</v>
      </c>
      <c r="T326" s="493">
        <v>0.30599999999999999</v>
      </c>
      <c r="U326" s="493">
        <v>0.24829999999999999</v>
      </c>
      <c r="V326" s="493">
        <v>0.23280000000000001</v>
      </c>
      <c r="W326" s="493">
        <v>0.22220000000000001</v>
      </c>
      <c r="X326" s="493">
        <v>0.1956</v>
      </c>
      <c r="Y326" s="655">
        <f t="shared" si="88"/>
        <v>10.141299999999998</v>
      </c>
      <c r="Z326" s="1026">
        <f t="shared" si="89"/>
        <v>21.686746987951789</v>
      </c>
      <c r="AA326" s="671">
        <f t="shared" si="90"/>
        <v>5.0632911392405111</v>
      </c>
      <c r="AB326" s="671">
        <f t="shared" si="91"/>
        <v>5.3333333333333455</v>
      </c>
      <c r="AC326" s="671">
        <f t="shared" si="92"/>
        <v>10.294117647058808</v>
      </c>
      <c r="AD326" s="671">
        <f t="shared" si="93"/>
        <v>13.333333333333353</v>
      </c>
      <c r="AE326" s="671">
        <f t="shared" si="94"/>
        <v>13.207547169811317</v>
      </c>
      <c r="AF326" s="671">
        <f t="shared" si="95"/>
        <v>1.9230769230769162</v>
      </c>
      <c r="AG326" s="671">
        <f t="shared" si="96"/>
        <v>0</v>
      </c>
      <c r="AH326" s="671">
        <f t="shared" si="97"/>
        <v>0</v>
      </c>
      <c r="AI326" s="671">
        <f t="shared" si="98"/>
        <v>0</v>
      </c>
      <c r="AJ326" s="671">
        <f t="shared" si="99"/>
        <v>6.1224489795918435</v>
      </c>
      <c r="AK326" s="671">
        <f t="shared" si="100"/>
        <v>13.059529303184124</v>
      </c>
      <c r="AL326" s="671">
        <f t="shared" si="101"/>
        <v>12.076545125420202</v>
      </c>
      <c r="AM326" s="671">
        <f t="shared" si="102"/>
        <v>8.5321358405837877</v>
      </c>
      <c r="AN326" s="671">
        <f t="shared" si="103"/>
        <v>16.437908496732035</v>
      </c>
      <c r="AO326" s="671">
        <f t="shared" si="104"/>
        <v>23.238018525976646</v>
      </c>
      <c r="AP326" s="671">
        <f t="shared" si="105"/>
        <v>6.658075601374569</v>
      </c>
      <c r="AQ326" s="671">
        <f t="shared" si="106"/>
        <v>4.7704770477047687</v>
      </c>
      <c r="AR326" s="671">
        <f t="shared" si="107"/>
        <v>13.599182004089982</v>
      </c>
      <c r="AS326" s="672">
        <f t="shared" si="108"/>
        <v>9.2281982872875794</v>
      </c>
      <c r="AT326" s="673">
        <f t="shared" si="109"/>
        <v>6.9007196717380115</v>
      </c>
    </row>
    <row r="327" spans="1:46" ht="11.25" customHeight="1" x14ac:dyDescent="0.2">
      <c r="A327" s="659" t="s">
        <v>3850</v>
      </c>
      <c r="B327" s="507" t="s">
        <v>3851</v>
      </c>
      <c r="C327" s="497">
        <v>0.98</v>
      </c>
      <c r="D327" s="497">
        <v>0.88</v>
      </c>
      <c r="E327" s="498">
        <v>0.82</v>
      </c>
      <c r="F327" s="498">
        <v>0.65</v>
      </c>
      <c r="G327" s="498">
        <v>0.3</v>
      </c>
      <c r="H327" s="542">
        <v>0</v>
      </c>
      <c r="I327" s="499"/>
      <c r="J327" s="542">
        <v>0</v>
      </c>
      <c r="K327" s="547">
        <v>0</v>
      </c>
      <c r="L327" s="499"/>
      <c r="M327" s="653">
        <v>0</v>
      </c>
      <c r="N327" s="653">
        <v>0.04</v>
      </c>
      <c r="O327" s="654">
        <v>0.32</v>
      </c>
      <c r="P327" s="654">
        <v>0.32</v>
      </c>
      <c r="Q327" s="658">
        <v>0.32</v>
      </c>
      <c r="R327" s="658">
        <v>0.28000000000000003</v>
      </c>
      <c r="S327" s="658">
        <v>0.12</v>
      </c>
      <c r="T327" s="654">
        <v>0</v>
      </c>
      <c r="U327" s="654">
        <v>0</v>
      </c>
      <c r="V327" s="654">
        <v>0.27</v>
      </c>
      <c r="W327" s="658">
        <v>0.36</v>
      </c>
      <c r="X327" s="658">
        <v>0.3</v>
      </c>
      <c r="Y327" s="655">
        <f t="shared" ref="Y327:Y390" si="110">SUM(C327:X327)</f>
        <v>5.9600000000000009</v>
      </c>
      <c r="Z327" s="1026">
        <f t="shared" ref="Z327:Z357" si="111">IF(ISERROR((C327/D327-1)*100),"n/a",(C327/D327-1)*100)</f>
        <v>11.363636363636353</v>
      </c>
      <c r="AA327" s="671">
        <f t="shared" ref="AA327:AA357" si="112">IF(ISERROR((D327/E327-1)*100),"n/a",(D327/E327-1)*100)</f>
        <v>7.3170731707317138</v>
      </c>
      <c r="AB327" s="671">
        <f t="shared" ref="AB327:AB357" si="113">IF(ISERROR((E327/F327-1)*100),"n/a",(E327/F327-1)*100)</f>
        <v>26.15384615384615</v>
      </c>
      <c r="AC327" s="671">
        <f t="shared" ref="AC327:AC357" si="114">IF(ISERROR((F327/G327-1)*100),"n/a",(F327/G327-1)*100)</f>
        <v>116.6666666666667</v>
      </c>
      <c r="AD327" s="671" t="str">
        <f t="shared" ref="AD327:AD357" si="115">IF(ISERROR((G327/H327-1)*100),"n/a",(G327/H327-1)*100)</f>
        <v>n/a</v>
      </c>
      <c r="AE327" s="671" t="str">
        <f t="shared" ref="AE327:AE357" si="116">IF(ISERROR((H327/J327-1)*100),"n/a",(H327/J327-1)*100)</f>
        <v>n/a</v>
      </c>
      <c r="AF327" s="671" t="str">
        <f t="shared" ref="AF327:AF357" si="117">IF(ISERROR((J327/K327-1)*100),"n/a",(J327/K327-1)*100)</f>
        <v>n/a</v>
      </c>
      <c r="AG327" s="671" t="str">
        <f t="shared" ref="AG327:AG357" si="118">IF(ISERROR((K327/M327-1)*100),"n/a",(K327/M327-1)*100)</f>
        <v>n/a</v>
      </c>
      <c r="AH327" s="671">
        <f t="shared" ref="AH327:AH357" si="119">IF(ISERROR((M327/N327-1)*100),"n/a",(M327/N327-1)*100)</f>
        <v>-100</v>
      </c>
      <c r="AI327" s="671">
        <f t="shared" ref="AI327:AI357" si="120">IF(ISERROR((N327/O327-1)*100),"n/a",(N327/O327-1)*100)</f>
        <v>-87.5</v>
      </c>
      <c r="AJ327" s="671">
        <f t="shared" ref="AJ327:AJ357" si="121">IF(ISERROR((O327/P327-1)*100),"n/a",(O327/P327-1)*100)</f>
        <v>0</v>
      </c>
      <c r="AK327" s="671">
        <f t="shared" ref="AK327:AK357" si="122">IF(ISERROR((P327/Q327-1)*100),"n/a",(P327/Q327-1)*100)</f>
        <v>0</v>
      </c>
      <c r="AL327" s="671">
        <f t="shared" ref="AL327:AL357" si="123">IF(ISERROR((Q327/R327-1)*100),"n/a",(Q327/R327-1)*100)</f>
        <v>14.285714285714279</v>
      </c>
      <c r="AM327" s="671">
        <f t="shared" ref="AM327:AM357" si="124">IF(ISERROR((R327/S327-1)*100),"n/a",(R327/S327-1)*100)</f>
        <v>133.33333333333334</v>
      </c>
      <c r="AN327" s="671" t="str">
        <f t="shared" ref="AN327:AN357" si="125">IF(ISERROR((S327/T327-1)*100),"n/a",(S327/T327-1)*100)</f>
        <v>n/a</v>
      </c>
      <c r="AO327" s="671" t="str">
        <f t="shared" ref="AO327:AO357" si="126">IF(ISERROR((T327/U327-1)*100),"n/a",(T327/U327-1)*100)</f>
        <v>n/a</v>
      </c>
      <c r="AP327" s="671">
        <f t="shared" ref="AP327:AP357" si="127">IF(ISERROR((U327/V327-1)*100),"n/a",(U327/V327-1)*100)</f>
        <v>-100</v>
      </c>
      <c r="AQ327" s="671">
        <f t="shared" ref="AQ327:AQ357" si="128">IF(ISERROR((V327/W327-1)*100),"n/a",(V327/W327-1)*100)</f>
        <v>-24.999999999999989</v>
      </c>
      <c r="AR327" s="671">
        <f t="shared" ref="AR327:AR357" si="129">IF(ISERROR((W327/X327-1)*100),"n/a",(W327/X327-1)*100)</f>
        <v>19.999999999999996</v>
      </c>
      <c r="AS327" s="672">
        <f t="shared" ref="AS327:AS390" si="130">AVERAGE(Z327:AR327)</f>
        <v>1.2784823056868115</v>
      </c>
      <c r="AT327" s="673">
        <f t="shared" ref="AT327:AT390" si="131">STDEV(Z327:AR327)</f>
        <v>71.367398754785327</v>
      </c>
    </row>
    <row r="328" spans="1:46" ht="11.25" customHeight="1" x14ac:dyDescent="0.2">
      <c r="A328" s="501" t="s">
        <v>242</v>
      </c>
      <c r="B328" s="652" t="s">
        <v>243</v>
      </c>
      <c r="C328" s="497">
        <v>3.63</v>
      </c>
      <c r="D328" s="497">
        <v>3.2800000000000002</v>
      </c>
      <c r="E328" s="498">
        <v>2.97</v>
      </c>
      <c r="F328" s="498">
        <v>2.69</v>
      </c>
      <c r="G328" s="498">
        <v>2.42</v>
      </c>
      <c r="H328" s="498">
        <v>2.19</v>
      </c>
      <c r="I328" s="499" t="s">
        <v>90</v>
      </c>
      <c r="J328" s="498">
        <v>2</v>
      </c>
      <c r="K328" s="496">
        <v>1.83</v>
      </c>
      <c r="L328" s="499"/>
      <c r="M328" s="511">
        <v>1.64</v>
      </c>
      <c r="N328" s="511">
        <v>1.49</v>
      </c>
      <c r="O328" s="658">
        <v>1.34</v>
      </c>
      <c r="P328" s="658">
        <v>1.1000000000000001</v>
      </c>
      <c r="Q328" s="658">
        <v>0.89</v>
      </c>
      <c r="R328" s="658">
        <v>0.78</v>
      </c>
      <c r="S328" s="658">
        <v>0.7</v>
      </c>
      <c r="T328" s="658">
        <v>0.63</v>
      </c>
      <c r="U328" s="658">
        <v>0.59</v>
      </c>
      <c r="V328" s="658">
        <v>0.55000000000000004</v>
      </c>
      <c r="W328" s="658">
        <v>0.51</v>
      </c>
      <c r="X328" s="658">
        <v>0.47</v>
      </c>
      <c r="Y328" s="655">
        <f t="shared" si="110"/>
        <v>31.7</v>
      </c>
      <c r="Z328" s="1026">
        <f t="shared" si="111"/>
        <v>10.670731707317071</v>
      </c>
      <c r="AA328" s="671">
        <f t="shared" si="112"/>
        <v>10.437710437710447</v>
      </c>
      <c r="AB328" s="671">
        <f t="shared" si="113"/>
        <v>10.408921933085512</v>
      </c>
      <c r="AC328" s="671">
        <f t="shared" si="114"/>
        <v>11.157024793388427</v>
      </c>
      <c r="AD328" s="671">
        <f t="shared" si="115"/>
        <v>10.502283105022837</v>
      </c>
      <c r="AE328" s="671">
        <f t="shared" si="116"/>
        <v>9.4999999999999964</v>
      </c>
      <c r="AF328" s="671">
        <f t="shared" si="117"/>
        <v>9.2896174863387859</v>
      </c>
      <c r="AG328" s="671">
        <f t="shared" si="118"/>
        <v>11.585365853658548</v>
      </c>
      <c r="AH328" s="671">
        <f t="shared" si="119"/>
        <v>10.067114093959727</v>
      </c>
      <c r="AI328" s="671">
        <f t="shared" si="120"/>
        <v>11.194029850746269</v>
      </c>
      <c r="AJ328" s="671">
        <f t="shared" si="121"/>
        <v>21.818181818181827</v>
      </c>
      <c r="AK328" s="671">
        <f t="shared" si="122"/>
        <v>23.59550561797754</v>
      </c>
      <c r="AL328" s="671">
        <f t="shared" si="123"/>
        <v>14.102564102564097</v>
      </c>
      <c r="AM328" s="671">
        <f t="shared" si="124"/>
        <v>11.428571428571432</v>
      </c>
      <c r="AN328" s="671">
        <f t="shared" si="125"/>
        <v>11.111111111111093</v>
      </c>
      <c r="AO328" s="671">
        <f t="shared" si="126"/>
        <v>6.7796610169491567</v>
      </c>
      <c r="AP328" s="671">
        <f t="shared" si="127"/>
        <v>7.2727272727272529</v>
      </c>
      <c r="AQ328" s="671">
        <f t="shared" si="128"/>
        <v>7.8431372549019773</v>
      </c>
      <c r="AR328" s="671">
        <f t="shared" si="129"/>
        <v>8.5106382978723527</v>
      </c>
      <c r="AS328" s="672">
        <f t="shared" si="130"/>
        <v>11.435520904320228</v>
      </c>
      <c r="AT328" s="673">
        <f t="shared" si="131"/>
        <v>4.3284376436329461</v>
      </c>
    </row>
    <row r="329" spans="1:46" ht="11.25" customHeight="1" x14ac:dyDescent="0.2">
      <c r="A329" s="501" t="s">
        <v>1244</v>
      </c>
      <c r="B329" s="652" t="s">
        <v>1245</v>
      </c>
      <c r="C329" s="523">
        <v>1.88</v>
      </c>
      <c r="D329" s="497">
        <v>1.8766669999999999</v>
      </c>
      <c r="E329" s="502">
        <v>1.7333333333333334</v>
      </c>
      <c r="F329" s="498">
        <v>1.6733333333333331</v>
      </c>
      <c r="G329" s="498">
        <v>1.5533333333333335</v>
      </c>
      <c r="H329" s="498">
        <v>1.3666666666666665</v>
      </c>
      <c r="I329" s="499"/>
      <c r="J329" s="498">
        <v>0.26666666666666666</v>
      </c>
      <c r="K329" s="656">
        <v>0</v>
      </c>
      <c r="L329" s="499"/>
      <c r="M329" s="653">
        <v>0</v>
      </c>
      <c r="N329" s="653">
        <v>0</v>
      </c>
      <c r="O329" s="654">
        <v>0</v>
      </c>
      <c r="P329" s="654">
        <v>0</v>
      </c>
      <c r="Q329" s="654">
        <v>0</v>
      </c>
      <c r="R329" s="654">
        <v>0</v>
      </c>
      <c r="S329" s="654">
        <v>0</v>
      </c>
      <c r="T329" s="654">
        <v>0</v>
      </c>
      <c r="U329" s="654">
        <v>0</v>
      </c>
      <c r="V329" s="654">
        <v>0</v>
      </c>
      <c r="W329" s="654">
        <v>0</v>
      </c>
      <c r="X329" s="654">
        <v>0</v>
      </c>
      <c r="Y329" s="655">
        <f t="shared" si="110"/>
        <v>10.350000333333334</v>
      </c>
      <c r="Z329" s="1026">
        <f t="shared" si="111"/>
        <v>0.17760209989305942</v>
      </c>
      <c r="AA329" s="671">
        <f t="shared" si="112"/>
        <v>8.2692499999999836</v>
      </c>
      <c r="AB329" s="671">
        <f t="shared" si="113"/>
        <v>3.5856573705179473</v>
      </c>
      <c r="AC329" s="671">
        <f t="shared" si="114"/>
        <v>7.7253218884119956</v>
      </c>
      <c r="AD329" s="671">
        <f t="shared" si="115"/>
        <v>13.658536585365887</v>
      </c>
      <c r="AE329" s="671">
        <f t="shared" si="116"/>
        <v>412.49999999999989</v>
      </c>
      <c r="AF329" s="671" t="str">
        <f t="shared" si="117"/>
        <v>n/a</v>
      </c>
      <c r="AG329" s="671" t="str">
        <f t="shared" si="118"/>
        <v>n/a</v>
      </c>
      <c r="AH329" s="671" t="str">
        <f t="shared" si="119"/>
        <v>n/a</v>
      </c>
      <c r="AI329" s="671" t="str">
        <f t="shared" si="120"/>
        <v>n/a</v>
      </c>
      <c r="AJ329" s="671" t="str">
        <f t="shared" si="121"/>
        <v>n/a</v>
      </c>
      <c r="AK329" s="671" t="str">
        <f t="shared" si="122"/>
        <v>n/a</v>
      </c>
      <c r="AL329" s="671" t="str">
        <f t="shared" si="123"/>
        <v>n/a</v>
      </c>
      <c r="AM329" s="671" t="str">
        <f t="shared" si="124"/>
        <v>n/a</v>
      </c>
      <c r="AN329" s="671" t="str">
        <f t="shared" si="125"/>
        <v>n/a</v>
      </c>
      <c r="AO329" s="671" t="str">
        <f t="shared" si="126"/>
        <v>n/a</v>
      </c>
      <c r="AP329" s="671" t="str">
        <f t="shared" si="127"/>
        <v>n/a</v>
      </c>
      <c r="AQ329" s="671" t="str">
        <f t="shared" si="128"/>
        <v>n/a</v>
      </c>
      <c r="AR329" s="671" t="str">
        <f t="shared" si="129"/>
        <v>n/a</v>
      </c>
      <c r="AS329" s="672">
        <f t="shared" si="130"/>
        <v>74.319394657364796</v>
      </c>
      <c r="AT329" s="673">
        <f t="shared" si="131"/>
        <v>165.73685206577176</v>
      </c>
    </row>
    <row r="330" spans="1:46" ht="11.25" customHeight="1" x14ac:dyDescent="0.2">
      <c r="A330" s="484" t="s">
        <v>3974</v>
      </c>
      <c r="B330" s="652" t="s">
        <v>3975</v>
      </c>
      <c r="C330" s="497">
        <v>0.48</v>
      </c>
      <c r="D330" s="497">
        <v>0.4</v>
      </c>
      <c r="E330" s="498">
        <v>0.32</v>
      </c>
      <c r="F330" s="542">
        <v>0.2</v>
      </c>
      <c r="G330" s="498">
        <v>0.15</v>
      </c>
      <c r="H330" s="542">
        <v>0</v>
      </c>
      <c r="I330" s="499"/>
      <c r="J330" s="502">
        <v>0</v>
      </c>
      <c r="K330" s="656">
        <v>0</v>
      </c>
      <c r="L330" s="499"/>
      <c r="M330" s="653">
        <v>0</v>
      </c>
      <c r="N330" s="653">
        <v>0</v>
      </c>
      <c r="O330" s="543">
        <v>0.54</v>
      </c>
      <c r="P330" s="658">
        <v>0.69</v>
      </c>
      <c r="Q330" s="658">
        <v>0.66500000000000004</v>
      </c>
      <c r="R330" s="658">
        <v>0.64500000000000002</v>
      </c>
      <c r="S330" s="658">
        <v>0.625</v>
      </c>
      <c r="T330" s="658">
        <v>0.60499999999999998</v>
      </c>
      <c r="U330" s="658">
        <v>0.52500000000000002</v>
      </c>
      <c r="V330" s="658">
        <v>0.5</v>
      </c>
      <c r="W330" s="658">
        <v>0.45</v>
      </c>
      <c r="X330" s="658">
        <v>0.19</v>
      </c>
      <c r="Y330" s="655">
        <f t="shared" si="110"/>
        <v>6.9850000000000012</v>
      </c>
      <c r="Z330" s="1026">
        <f t="shared" si="111"/>
        <v>19.999999999999996</v>
      </c>
      <c r="AA330" s="671">
        <f t="shared" si="112"/>
        <v>25</v>
      </c>
      <c r="AB330" s="671">
        <f t="shared" si="113"/>
        <v>59.999999999999986</v>
      </c>
      <c r="AC330" s="671">
        <f t="shared" si="114"/>
        <v>33.33333333333335</v>
      </c>
      <c r="AD330" s="671" t="str">
        <f t="shared" si="115"/>
        <v>n/a</v>
      </c>
      <c r="AE330" s="671" t="str">
        <f t="shared" si="116"/>
        <v>n/a</v>
      </c>
      <c r="AF330" s="671" t="str">
        <f t="shared" si="117"/>
        <v>n/a</v>
      </c>
      <c r="AG330" s="671" t="str">
        <f t="shared" si="118"/>
        <v>n/a</v>
      </c>
      <c r="AH330" s="671" t="str">
        <f t="shared" si="119"/>
        <v>n/a</v>
      </c>
      <c r="AI330" s="671">
        <f t="shared" si="120"/>
        <v>-100</v>
      </c>
      <c r="AJ330" s="671">
        <f t="shared" si="121"/>
        <v>-21.739130434782595</v>
      </c>
      <c r="AK330" s="671">
        <f t="shared" si="122"/>
        <v>3.7593984962405846</v>
      </c>
      <c r="AL330" s="671">
        <f t="shared" si="123"/>
        <v>3.1007751937984551</v>
      </c>
      <c r="AM330" s="671">
        <f t="shared" si="124"/>
        <v>3.2000000000000028</v>
      </c>
      <c r="AN330" s="671">
        <f t="shared" si="125"/>
        <v>3.3057851239669533</v>
      </c>
      <c r="AO330" s="671">
        <f t="shared" si="126"/>
        <v>15.238095238095228</v>
      </c>
      <c r="AP330" s="671">
        <f t="shared" si="127"/>
        <v>5.0000000000000044</v>
      </c>
      <c r="AQ330" s="671">
        <f t="shared" si="128"/>
        <v>11.111111111111116</v>
      </c>
      <c r="AR330" s="671">
        <f t="shared" si="129"/>
        <v>136.84210526315786</v>
      </c>
      <c r="AS330" s="672">
        <f t="shared" si="130"/>
        <v>14.153676666065783</v>
      </c>
      <c r="AT330" s="673">
        <f t="shared" si="131"/>
        <v>50.042645834427951</v>
      </c>
    </row>
    <row r="331" spans="1:46" ht="11.25" customHeight="1" x14ac:dyDescent="0.2">
      <c r="A331" s="480" t="s">
        <v>1261</v>
      </c>
      <c r="B331" s="916" t="s">
        <v>1262</v>
      </c>
      <c r="C331" s="497">
        <v>0.28199999999999997</v>
      </c>
      <c r="D331" s="497">
        <v>0.25</v>
      </c>
      <c r="E331" s="498">
        <v>0.21</v>
      </c>
      <c r="F331" s="498">
        <v>0.17</v>
      </c>
      <c r="G331" s="498">
        <v>0.13</v>
      </c>
      <c r="H331" s="498">
        <v>0.105</v>
      </c>
      <c r="I331" s="499"/>
      <c r="J331" s="498">
        <v>8.5000000000000006E-2</v>
      </c>
      <c r="K331" s="496">
        <v>0.02</v>
      </c>
      <c r="L331" s="499"/>
      <c r="M331" s="653">
        <v>0</v>
      </c>
      <c r="N331" s="653">
        <v>0</v>
      </c>
      <c r="O331" s="654">
        <v>0</v>
      </c>
      <c r="P331" s="654">
        <v>0</v>
      </c>
      <c r="Q331" s="654">
        <v>0</v>
      </c>
      <c r="R331" s="654">
        <v>0</v>
      </c>
      <c r="S331" s="654">
        <v>0</v>
      </c>
      <c r="T331" s="654">
        <v>0</v>
      </c>
      <c r="U331" s="654">
        <v>0</v>
      </c>
      <c r="V331" s="654">
        <v>0</v>
      </c>
      <c r="W331" s="654">
        <v>0</v>
      </c>
      <c r="X331" s="654">
        <v>0</v>
      </c>
      <c r="Y331" s="655">
        <f t="shared" si="110"/>
        <v>1.252</v>
      </c>
      <c r="Z331" s="1026">
        <f t="shared" si="111"/>
        <v>12.79999999999999</v>
      </c>
      <c r="AA331" s="671">
        <f t="shared" si="112"/>
        <v>19.047619047619047</v>
      </c>
      <c r="AB331" s="671">
        <f t="shared" si="113"/>
        <v>23.529411764705866</v>
      </c>
      <c r="AC331" s="671">
        <f t="shared" si="114"/>
        <v>30.76923076923077</v>
      </c>
      <c r="AD331" s="671">
        <f t="shared" si="115"/>
        <v>23.809523809523814</v>
      </c>
      <c r="AE331" s="671">
        <f t="shared" si="116"/>
        <v>23.529411764705866</v>
      </c>
      <c r="AF331" s="671">
        <f t="shared" si="117"/>
        <v>325</v>
      </c>
      <c r="AG331" s="671" t="str">
        <f t="shared" si="118"/>
        <v>n/a</v>
      </c>
      <c r="AH331" s="671" t="str">
        <f t="shared" si="119"/>
        <v>n/a</v>
      </c>
      <c r="AI331" s="671" t="str">
        <f t="shared" si="120"/>
        <v>n/a</v>
      </c>
      <c r="AJ331" s="671" t="str">
        <f t="shared" si="121"/>
        <v>n/a</v>
      </c>
      <c r="AK331" s="671" t="str">
        <f t="shared" si="122"/>
        <v>n/a</v>
      </c>
      <c r="AL331" s="671" t="str">
        <f t="shared" si="123"/>
        <v>n/a</v>
      </c>
      <c r="AM331" s="671" t="str">
        <f t="shared" si="124"/>
        <v>n/a</v>
      </c>
      <c r="AN331" s="671" t="str">
        <f t="shared" si="125"/>
        <v>n/a</v>
      </c>
      <c r="AO331" s="671" t="str">
        <f t="shared" si="126"/>
        <v>n/a</v>
      </c>
      <c r="AP331" s="671" t="str">
        <f t="shared" si="127"/>
        <v>n/a</v>
      </c>
      <c r="AQ331" s="671" t="str">
        <f t="shared" si="128"/>
        <v>n/a</v>
      </c>
      <c r="AR331" s="671" t="str">
        <f t="shared" si="129"/>
        <v>n/a</v>
      </c>
      <c r="AS331" s="672">
        <f t="shared" si="130"/>
        <v>65.497885307969341</v>
      </c>
      <c r="AT331" s="673">
        <f t="shared" si="131"/>
        <v>114.55911600190278</v>
      </c>
    </row>
    <row r="332" spans="1:46" ht="11.25" customHeight="1" x14ac:dyDescent="0.2">
      <c r="A332" s="519" t="s">
        <v>604</v>
      </c>
      <c r="B332" s="507" t="s">
        <v>605</v>
      </c>
      <c r="C332" s="497">
        <v>0.52800000000000002</v>
      </c>
      <c r="D332" s="521">
        <v>0.48</v>
      </c>
      <c r="E332" s="513">
        <v>0.44</v>
      </c>
      <c r="F332" s="513">
        <v>0.39999999999999997</v>
      </c>
      <c r="G332" s="513">
        <v>0.3666666666666667</v>
      </c>
      <c r="H332" s="513">
        <v>0.33333333333333331</v>
      </c>
      <c r="I332" s="514"/>
      <c r="J332" s="513">
        <v>0.3</v>
      </c>
      <c r="K332" s="509">
        <v>0.27999999999999997</v>
      </c>
      <c r="L332" s="514"/>
      <c r="M332" s="529">
        <v>0.26666666666666666</v>
      </c>
      <c r="N332" s="529">
        <v>0.25333333333333335</v>
      </c>
      <c r="O332" s="516">
        <v>0.24666666666666667</v>
      </c>
      <c r="P332" s="516">
        <v>0.22</v>
      </c>
      <c r="Q332" s="516">
        <v>0.19333333333333333</v>
      </c>
      <c r="R332" s="516">
        <v>0.17333333333333334</v>
      </c>
      <c r="S332" s="516">
        <v>0.12444333333333334</v>
      </c>
      <c r="T332" s="516">
        <v>7.3556666666666673E-2</v>
      </c>
      <c r="U332" s="516">
        <v>6.4443333333333339E-2</v>
      </c>
      <c r="V332" s="516">
        <v>5.9266666666666669E-2</v>
      </c>
      <c r="W332" s="516">
        <v>5.5306666666666671E-2</v>
      </c>
      <c r="X332" s="517">
        <v>4.3453333333333337E-2</v>
      </c>
      <c r="Y332" s="655">
        <f t="shared" si="110"/>
        <v>4.9018033333333335</v>
      </c>
      <c r="Z332" s="1026">
        <f t="shared" si="111"/>
        <v>10.000000000000009</v>
      </c>
      <c r="AA332" s="671">
        <f t="shared" si="112"/>
        <v>9.0909090909090828</v>
      </c>
      <c r="AB332" s="671">
        <f t="shared" si="113"/>
        <v>10.000000000000009</v>
      </c>
      <c r="AC332" s="671">
        <f t="shared" si="114"/>
        <v>9.0909090909090828</v>
      </c>
      <c r="AD332" s="671">
        <f t="shared" si="115"/>
        <v>10.000000000000009</v>
      </c>
      <c r="AE332" s="671">
        <f t="shared" si="116"/>
        <v>11.111111111111116</v>
      </c>
      <c r="AF332" s="671">
        <f t="shared" si="117"/>
        <v>7.1428571428571397</v>
      </c>
      <c r="AG332" s="671">
        <f t="shared" si="118"/>
        <v>4.9999999999999822</v>
      </c>
      <c r="AH332" s="671">
        <f t="shared" si="119"/>
        <v>5.2631578947368363</v>
      </c>
      <c r="AI332" s="671">
        <f t="shared" si="120"/>
        <v>2.7027027027027195</v>
      </c>
      <c r="AJ332" s="671">
        <f t="shared" si="121"/>
        <v>12.121212121212132</v>
      </c>
      <c r="AK332" s="671">
        <f t="shared" si="122"/>
        <v>13.793103448275868</v>
      </c>
      <c r="AL332" s="671">
        <f t="shared" si="123"/>
        <v>11.538461538461542</v>
      </c>
      <c r="AM332" s="671">
        <f t="shared" si="124"/>
        <v>39.286957919267131</v>
      </c>
      <c r="AN332" s="671">
        <f t="shared" si="125"/>
        <v>69.180223863687857</v>
      </c>
      <c r="AO332" s="671">
        <f t="shared" si="126"/>
        <v>14.141623131433301</v>
      </c>
      <c r="AP332" s="671">
        <f t="shared" si="127"/>
        <v>8.7345331833520881</v>
      </c>
      <c r="AQ332" s="671">
        <f t="shared" si="128"/>
        <v>7.1600771456123313</v>
      </c>
      <c r="AR332" s="671">
        <f t="shared" si="129"/>
        <v>27.278306228904569</v>
      </c>
      <c r="AS332" s="672">
        <f t="shared" si="130"/>
        <v>14.875586611233308</v>
      </c>
      <c r="AT332" s="673">
        <f t="shared" si="131"/>
        <v>15.575482355862402</v>
      </c>
    </row>
    <row r="333" spans="1:46" ht="11.25" customHeight="1" x14ac:dyDescent="0.2">
      <c r="A333" s="500" t="s">
        <v>1251</v>
      </c>
      <c r="B333" s="652" t="s">
        <v>1252</v>
      </c>
      <c r="C333" s="497">
        <v>0.44800000000000001</v>
      </c>
      <c r="D333" s="497">
        <v>0.35849999999999999</v>
      </c>
      <c r="E333" s="498">
        <v>0.29899999999999999</v>
      </c>
      <c r="F333" s="498">
        <v>0.26</v>
      </c>
      <c r="G333" s="498">
        <v>0.215</v>
      </c>
      <c r="H333" s="498">
        <v>0.18</v>
      </c>
      <c r="I333" s="499"/>
      <c r="J333" s="498">
        <v>0.15</v>
      </c>
      <c r="K333" s="496">
        <v>0.1125</v>
      </c>
      <c r="L333" s="499"/>
      <c r="M333" s="653">
        <v>0</v>
      </c>
      <c r="N333" s="653">
        <v>0</v>
      </c>
      <c r="O333" s="654">
        <v>0</v>
      </c>
      <c r="P333" s="654">
        <v>0</v>
      </c>
      <c r="Q333" s="654">
        <v>0</v>
      </c>
      <c r="R333" s="654">
        <v>0</v>
      </c>
      <c r="S333" s="654">
        <v>0</v>
      </c>
      <c r="T333" s="654">
        <v>0</v>
      </c>
      <c r="U333" s="654">
        <v>0</v>
      </c>
      <c r="V333" s="654">
        <v>0</v>
      </c>
      <c r="W333" s="654">
        <v>0</v>
      </c>
      <c r="X333" s="654">
        <v>0</v>
      </c>
      <c r="Y333" s="655">
        <f t="shared" si="110"/>
        <v>2.0229999999999997</v>
      </c>
      <c r="Z333" s="1026">
        <f t="shared" si="111"/>
        <v>24.965132496513263</v>
      </c>
      <c r="AA333" s="671">
        <f t="shared" si="112"/>
        <v>19.899665551839462</v>
      </c>
      <c r="AB333" s="671">
        <f t="shared" si="113"/>
        <v>14.999999999999991</v>
      </c>
      <c r="AC333" s="671">
        <f t="shared" si="114"/>
        <v>20.930232558139551</v>
      </c>
      <c r="AD333" s="671">
        <f t="shared" si="115"/>
        <v>19.444444444444443</v>
      </c>
      <c r="AE333" s="671">
        <f t="shared" si="116"/>
        <v>19.999999999999996</v>
      </c>
      <c r="AF333" s="671">
        <f t="shared" si="117"/>
        <v>33.333333333333329</v>
      </c>
      <c r="AG333" s="671" t="str">
        <f t="shared" si="118"/>
        <v>n/a</v>
      </c>
      <c r="AH333" s="671" t="str">
        <f t="shared" si="119"/>
        <v>n/a</v>
      </c>
      <c r="AI333" s="671" t="str">
        <f t="shared" si="120"/>
        <v>n/a</v>
      </c>
      <c r="AJ333" s="671" t="str">
        <f t="shared" si="121"/>
        <v>n/a</v>
      </c>
      <c r="AK333" s="671" t="str">
        <f t="shared" si="122"/>
        <v>n/a</v>
      </c>
      <c r="AL333" s="671" t="str">
        <f t="shared" si="123"/>
        <v>n/a</v>
      </c>
      <c r="AM333" s="671" t="str">
        <f t="shared" si="124"/>
        <v>n/a</v>
      </c>
      <c r="AN333" s="671" t="str">
        <f t="shared" si="125"/>
        <v>n/a</v>
      </c>
      <c r="AO333" s="671" t="str">
        <f t="shared" si="126"/>
        <v>n/a</v>
      </c>
      <c r="AP333" s="671" t="str">
        <f t="shared" si="127"/>
        <v>n/a</v>
      </c>
      <c r="AQ333" s="671" t="str">
        <f t="shared" si="128"/>
        <v>n/a</v>
      </c>
      <c r="AR333" s="671" t="str">
        <f t="shared" si="129"/>
        <v>n/a</v>
      </c>
      <c r="AS333" s="672">
        <f t="shared" si="130"/>
        <v>21.938972626324293</v>
      </c>
      <c r="AT333" s="673">
        <f t="shared" si="131"/>
        <v>5.8065631853860609</v>
      </c>
    </row>
    <row r="334" spans="1:46" ht="11.25" customHeight="1" x14ac:dyDescent="0.2">
      <c r="A334" s="500" t="s">
        <v>4077</v>
      </c>
      <c r="B334" s="652" t="s">
        <v>4078</v>
      </c>
      <c r="C334" s="497">
        <v>2.2799999999999998</v>
      </c>
      <c r="D334" s="497">
        <v>2.08</v>
      </c>
      <c r="E334" s="661">
        <v>1.84</v>
      </c>
      <c r="F334" s="661">
        <v>1.29</v>
      </c>
      <c r="G334" s="502">
        <v>0</v>
      </c>
      <c r="H334" s="502">
        <v>0</v>
      </c>
      <c r="I334" s="993"/>
      <c r="J334" s="502">
        <v>0</v>
      </c>
      <c r="K334" s="656">
        <v>0</v>
      </c>
      <c r="L334" s="499"/>
      <c r="M334" s="653">
        <v>0</v>
      </c>
      <c r="N334" s="653">
        <v>0</v>
      </c>
      <c r="O334" s="654">
        <v>0</v>
      </c>
      <c r="P334" s="654">
        <v>0</v>
      </c>
      <c r="Q334" s="654">
        <v>0</v>
      </c>
      <c r="R334" s="654">
        <v>0</v>
      </c>
      <c r="S334" s="654">
        <v>0</v>
      </c>
      <c r="T334" s="654">
        <v>0</v>
      </c>
      <c r="U334" s="654">
        <v>0</v>
      </c>
      <c r="V334" s="654">
        <v>0</v>
      </c>
      <c r="W334" s="654">
        <v>0</v>
      </c>
      <c r="X334" s="654">
        <v>0</v>
      </c>
      <c r="Y334" s="655">
        <f t="shared" si="110"/>
        <v>7.4899999999999993</v>
      </c>
      <c r="Z334" s="1026">
        <f t="shared" si="111"/>
        <v>9.6153846153846025</v>
      </c>
      <c r="AA334" s="671">
        <f t="shared" si="112"/>
        <v>13.043478260869556</v>
      </c>
      <c r="AB334" s="671">
        <f t="shared" si="113"/>
        <v>42.635658914728694</v>
      </c>
      <c r="AC334" s="671" t="str">
        <f t="shared" si="114"/>
        <v>n/a</v>
      </c>
      <c r="AD334" s="671" t="str">
        <f t="shared" si="115"/>
        <v>n/a</v>
      </c>
      <c r="AE334" s="671" t="str">
        <f t="shared" si="116"/>
        <v>n/a</v>
      </c>
      <c r="AF334" s="671" t="str">
        <f t="shared" si="117"/>
        <v>n/a</v>
      </c>
      <c r="AG334" s="671" t="str">
        <f t="shared" si="118"/>
        <v>n/a</v>
      </c>
      <c r="AH334" s="671" t="str">
        <f t="shared" si="119"/>
        <v>n/a</v>
      </c>
      <c r="AI334" s="671" t="str">
        <f t="shared" si="120"/>
        <v>n/a</v>
      </c>
      <c r="AJ334" s="671" t="str">
        <f t="shared" si="121"/>
        <v>n/a</v>
      </c>
      <c r="AK334" s="671" t="str">
        <f t="shared" si="122"/>
        <v>n/a</v>
      </c>
      <c r="AL334" s="671" t="str">
        <f t="shared" si="123"/>
        <v>n/a</v>
      </c>
      <c r="AM334" s="671" t="str">
        <f t="shared" si="124"/>
        <v>n/a</v>
      </c>
      <c r="AN334" s="671" t="str">
        <f t="shared" si="125"/>
        <v>n/a</v>
      </c>
      <c r="AO334" s="671" t="str">
        <f t="shared" si="126"/>
        <v>n/a</v>
      </c>
      <c r="AP334" s="671" t="str">
        <f t="shared" si="127"/>
        <v>n/a</v>
      </c>
      <c r="AQ334" s="671" t="str">
        <f t="shared" si="128"/>
        <v>n/a</v>
      </c>
      <c r="AR334" s="671" t="str">
        <f t="shared" si="129"/>
        <v>n/a</v>
      </c>
      <c r="AS334" s="672">
        <f t="shared" si="130"/>
        <v>21.764840596994286</v>
      </c>
      <c r="AT334" s="673">
        <f t="shared" si="131"/>
        <v>18.155749762801374</v>
      </c>
    </row>
    <row r="335" spans="1:46" ht="11.25" customHeight="1" x14ac:dyDescent="0.2">
      <c r="A335" s="480" t="s">
        <v>602</v>
      </c>
      <c r="B335" s="916" t="s">
        <v>603</v>
      </c>
      <c r="C335" s="497">
        <v>1.96</v>
      </c>
      <c r="D335" s="522">
        <v>1.94</v>
      </c>
      <c r="E335" s="487">
        <v>1.86</v>
      </c>
      <c r="F335" s="487">
        <v>1.73</v>
      </c>
      <c r="G335" s="487">
        <v>1.61</v>
      </c>
      <c r="H335" s="487">
        <v>1.42</v>
      </c>
      <c r="I335" s="488"/>
      <c r="J335" s="487">
        <v>1.27</v>
      </c>
      <c r="K335" s="485">
        <v>1.17</v>
      </c>
      <c r="L335" s="488"/>
      <c r="M335" s="530">
        <v>1.05</v>
      </c>
      <c r="N335" s="530">
        <v>0.9</v>
      </c>
      <c r="O335" s="493">
        <v>0.82499999999999996</v>
      </c>
      <c r="P335" s="493">
        <v>0.76</v>
      </c>
      <c r="Q335" s="493">
        <v>0.69</v>
      </c>
      <c r="R335" s="493">
        <v>0.64</v>
      </c>
      <c r="S335" s="493">
        <v>0.58499999999999996</v>
      </c>
      <c r="T335" s="492">
        <v>0.55000000000000004</v>
      </c>
      <c r="U335" s="492">
        <v>0.55000000000000004</v>
      </c>
      <c r="V335" s="492">
        <v>0.55000000000000004</v>
      </c>
      <c r="W335" s="492">
        <v>0.55000000000000004</v>
      </c>
      <c r="X335" s="492">
        <v>0.55000000000000004</v>
      </c>
      <c r="Y335" s="655">
        <f t="shared" si="110"/>
        <v>21.160000000000007</v>
      </c>
      <c r="Z335" s="1026">
        <f t="shared" si="111"/>
        <v>1.0309278350515427</v>
      </c>
      <c r="AA335" s="671">
        <f t="shared" si="112"/>
        <v>4.3010752688172005</v>
      </c>
      <c r="AB335" s="671">
        <f t="shared" si="113"/>
        <v>7.5144508670520249</v>
      </c>
      <c r="AC335" s="671">
        <f t="shared" si="114"/>
        <v>7.4534161490683148</v>
      </c>
      <c r="AD335" s="671">
        <f t="shared" si="115"/>
        <v>13.380281690140849</v>
      </c>
      <c r="AE335" s="671">
        <f t="shared" si="116"/>
        <v>11.811023622047244</v>
      </c>
      <c r="AF335" s="671">
        <f t="shared" si="117"/>
        <v>8.5470085470085611</v>
      </c>
      <c r="AG335" s="671">
        <f t="shared" si="118"/>
        <v>11.428571428571409</v>
      </c>
      <c r="AH335" s="671">
        <f t="shared" si="119"/>
        <v>16.666666666666675</v>
      </c>
      <c r="AI335" s="671">
        <f t="shared" si="120"/>
        <v>9.0909090909091042</v>
      </c>
      <c r="AJ335" s="671">
        <f t="shared" si="121"/>
        <v>8.5526315789473664</v>
      </c>
      <c r="AK335" s="671">
        <f t="shared" si="122"/>
        <v>10.144927536231885</v>
      </c>
      <c r="AL335" s="671">
        <f t="shared" si="123"/>
        <v>7.8125</v>
      </c>
      <c r="AM335" s="671">
        <f t="shared" si="124"/>
        <v>9.4017094017094127</v>
      </c>
      <c r="AN335" s="671">
        <f t="shared" si="125"/>
        <v>6.3636363636363491</v>
      </c>
      <c r="AO335" s="671">
        <f t="shared" si="126"/>
        <v>0</v>
      </c>
      <c r="AP335" s="671">
        <f t="shared" si="127"/>
        <v>0</v>
      </c>
      <c r="AQ335" s="671">
        <f t="shared" si="128"/>
        <v>0</v>
      </c>
      <c r="AR335" s="671">
        <f t="shared" si="129"/>
        <v>0</v>
      </c>
      <c r="AS335" s="672">
        <f t="shared" si="130"/>
        <v>7.026301897150419</v>
      </c>
      <c r="AT335" s="673">
        <f t="shared" si="131"/>
        <v>4.9563732510361991</v>
      </c>
    </row>
    <row r="336" spans="1:46" ht="11.25" customHeight="1" x14ac:dyDescent="0.2">
      <c r="A336" s="501" t="s">
        <v>3846</v>
      </c>
      <c r="B336" s="652" t="s">
        <v>3847</v>
      </c>
      <c r="C336" s="497">
        <v>2.1135000000000002</v>
      </c>
      <c r="D336" s="657">
        <v>2.0175000000000001</v>
      </c>
      <c r="E336" s="498">
        <v>1.9119999999999999</v>
      </c>
      <c r="F336" s="498">
        <v>1.7815000000000001</v>
      </c>
      <c r="G336" s="498">
        <v>0.58104</v>
      </c>
      <c r="H336" s="542">
        <v>0</v>
      </c>
      <c r="I336" s="499"/>
      <c r="J336" s="502">
        <v>0</v>
      </c>
      <c r="K336" s="547">
        <v>0</v>
      </c>
      <c r="L336" s="499"/>
      <c r="M336" s="548">
        <v>0</v>
      </c>
      <c r="N336" s="548">
        <v>0</v>
      </c>
      <c r="O336" s="654">
        <v>0</v>
      </c>
      <c r="P336" s="654">
        <v>0</v>
      </c>
      <c r="Q336" s="654">
        <v>0</v>
      </c>
      <c r="R336" s="654">
        <v>0</v>
      </c>
      <c r="S336" s="654">
        <v>0</v>
      </c>
      <c r="T336" s="654">
        <v>0</v>
      </c>
      <c r="U336" s="654">
        <v>0</v>
      </c>
      <c r="V336" s="654">
        <v>0</v>
      </c>
      <c r="W336" s="654">
        <v>0</v>
      </c>
      <c r="X336" s="654">
        <v>0</v>
      </c>
      <c r="Y336" s="655">
        <f t="shared" si="110"/>
        <v>8.4055400000000002</v>
      </c>
      <c r="Z336" s="1026">
        <f t="shared" si="111"/>
        <v>4.75836431226766</v>
      </c>
      <c r="AA336" s="671">
        <f t="shared" si="112"/>
        <v>5.5177824267782505</v>
      </c>
      <c r="AB336" s="671">
        <f t="shared" si="113"/>
        <v>7.3252876789222432</v>
      </c>
      <c r="AC336" s="671">
        <f t="shared" si="114"/>
        <v>206.60539721878015</v>
      </c>
      <c r="AD336" s="671" t="str">
        <f t="shared" si="115"/>
        <v>n/a</v>
      </c>
      <c r="AE336" s="671" t="str">
        <f t="shared" si="116"/>
        <v>n/a</v>
      </c>
      <c r="AF336" s="671" t="str">
        <f t="shared" si="117"/>
        <v>n/a</v>
      </c>
      <c r="AG336" s="671" t="str">
        <f t="shared" si="118"/>
        <v>n/a</v>
      </c>
      <c r="AH336" s="671" t="str">
        <f t="shared" si="119"/>
        <v>n/a</v>
      </c>
      <c r="AI336" s="671" t="str">
        <f t="shared" si="120"/>
        <v>n/a</v>
      </c>
      <c r="AJ336" s="671" t="str">
        <f t="shared" si="121"/>
        <v>n/a</v>
      </c>
      <c r="AK336" s="671" t="str">
        <f t="shared" si="122"/>
        <v>n/a</v>
      </c>
      <c r="AL336" s="671" t="str">
        <f t="shared" si="123"/>
        <v>n/a</v>
      </c>
      <c r="AM336" s="671" t="str">
        <f t="shared" si="124"/>
        <v>n/a</v>
      </c>
      <c r="AN336" s="671" t="str">
        <f t="shared" si="125"/>
        <v>n/a</v>
      </c>
      <c r="AO336" s="671" t="str">
        <f t="shared" si="126"/>
        <v>n/a</v>
      </c>
      <c r="AP336" s="671" t="str">
        <f t="shared" si="127"/>
        <v>n/a</v>
      </c>
      <c r="AQ336" s="671" t="str">
        <f t="shared" si="128"/>
        <v>n/a</v>
      </c>
      <c r="AR336" s="671" t="str">
        <f t="shared" si="129"/>
        <v>n/a</v>
      </c>
      <c r="AS336" s="672">
        <f t="shared" si="130"/>
        <v>56.05170790918708</v>
      </c>
      <c r="AT336" s="673">
        <f t="shared" si="131"/>
        <v>100.3749007723862</v>
      </c>
    </row>
    <row r="337" spans="1:46" ht="11.25" customHeight="1" x14ac:dyDescent="0.2">
      <c r="A337" s="604" t="s">
        <v>4413</v>
      </c>
      <c r="B337" s="652" t="s">
        <v>3845</v>
      </c>
      <c r="C337" s="497">
        <v>2.57</v>
      </c>
      <c r="D337" s="652">
        <v>2.5</v>
      </c>
      <c r="E337" s="915">
        <v>2.3199999999999998</v>
      </c>
      <c r="F337" s="915">
        <v>2.1800000000000002</v>
      </c>
      <c r="G337" s="915">
        <v>2.08</v>
      </c>
      <c r="H337" s="502">
        <v>0</v>
      </c>
      <c r="I337" s="915"/>
      <c r="J337" s="502">
        <v>0</v>
      </c>
      <c r="K337" s="656">
        <v>0</v>
      </c>
      <c r="L337" s="499"/>
      <c r="M337" s="653">
        <v>0</v>
      </c>
      <c r="N337" s="653">
        <v>0</v>
      </c>
      <c r="O337" s="654">
        <v>0</v>
      </c>
      <c r="P337" s="654">
        <v>0</v>
      </c>
      <c r="Q337" s="654">
        <v>0</v>
      </c>
      <c r="R337" s="654">
        <v>0</v>
      </c>
      <c r="S337" s="654">
        <v>0</v>
      </c>
      <c r="T337" s="654">
        <v>0</v>
      </c>
      <c r="U337" s="654">
        <v>0</v>
      </c>
      <c r="V337" s="654">
        <v>0</v>
      </c>
      <c r="W337" s="654">
        <v>0</v>
      </c>
      <c r="X337" s="654">
        <v>0</v>
      </c>
      <c r="Y337" s="655">
        <f t="shared" si="110"/>
        <v>11.65</v>
      </c>
      <c r="Z337" s="1026">
        <f t="shared" si="111"/>
        <v>2.8000000000000025</v>
      </c>
      <c r="AA337" s="671">
        <f t="shared" si="112"/>
        <v>7.7586206896551824</v>
      </c>
      <c r="AB337" s="671">
        <f t="shared" si="113"/>
        <v>6.4220183486238369</v>
      </c>
      <c r="AC337" s="671">
        <f t="shared" si="114"/>
        <v>4.8076923076923128</v>
      </c>
      <c r="AD337" s="671" t="str">
        <f t="shared" si="115"/>
        <v>n/a</v>
      </c>
      <c r="AE337" s="671" t="str">
        <f t="shared" si="116"/>
        <v>n/a</v>
      </c>
      <c r="AF337" s="671" t="str">
        <f t="shared" si="117"/>
        <v>n/a</v>
      </c>
      <c r="AG337" s="671" t="str">
        <f t="shared" si="118"/>
        <v>n/a</v>
      </c>
      <c r="AH337" s="671" t="str">
        <f t="shared" si="119"/>
        <v>n/a</v>
      </c>
      <c r="AI337" s="671" t="str">
        <f t="shared" si="120"/>
        <v>n/a</v>
      </c>
      <c r="AJ337" s="671" t="str">
        <f t="shared" si="121"/>
        <v>n/a</v>
      </c>
      <c r="AK337" s="671" t="str">
        <f t="shared" si="122"/>
        <v>n/a</v>
      </c>
      <c r="AL337" s="671" t="str">
        <f t="shared" si="123"/>
        <v>n/a</v>
      </c>
      <c r="AM337" s="671" t="str">
        <f t="shared" si="124"/>
        <v>n/a</v>
      </c>
      <c r="AN337" s="671" t="str">
        <f t="shared" si="125"/>
        <v>n/a</v>
      </c>
      <c r="AO337" s="671" t="str">
        <f t="shared" si="126"/>
        <v>n/a</v>
      </c>
      <c r="AP337" s="671" t="str">
        <f t="shared" si="127"/>
        <v>n/a</v>
      </c>
      <c r="AQ337" s="671" t="str">
        <f t="shared" si="128"/>
        <v>n/a</v>
      </c>
      <c r="AR337" s="671" t="str">
        <f t="shared" si="129"/>
        <v>n/a</v>
      </c>
      <c r="AS337" s="672">
        <f t="shared" si="130"/>
        <v>5.4470828364928341</v>
      </c>
      <c r="AT337" s="673">
        <f t="shared" si="131"/>
        <v>2.1377226426730598</v>
      </c>
    </row>
    <row r="338" spans="1:46" ht="11.25" customHeight="1" x14ac:dyDescent="0.2">
      <c r="A338" s="480" t="s">
        <v>1537</v>
      </c>
      <c r="B338" s="916" t="s">
        <v>1538</v>
      </c>
      <c r="C338" s="523">
        <v>0.52</v>
      </c>
      <c r="D338" s="657">
        <v>0.51500000000000001</v>
      </c>
      <c r="E338" s="498">
        <v>0.495</v>
      </c>
      <c r="F338" s="498">
        <v>0.47</v>
      </c>
      <c r="G338" s="498">
        <v>0.43</v>
      </c>
      <c r="H338" s="498">
        <v>0.39</v>
      </c>
      <c r="I338" s="499"/>
      <c r="J338" s="502">
        <v>0.36</v>
      </c>
      <c r="K338" s="656">
        <v>0.36</v>
      </c>
      <c r="L338" s="499"/>
      <c r="M338" s="653">
        <v>0.36</v>
      </c>
      <c r="N338" s="653">
        <v>0.36</v>
      </c>
      <c r="O338" s="654">
        <v>0.36</v>
      </c>
      <c r="P338" s="654">
        <v>0.36</v>
      </c>
      <c r="Q338" s="654">
        <v>0.36</v>
      </c>
      <c r="R338" s="654">
        <v>0.36</v>
      </c>
      <c r="S338" s="654">
        <v>0.36</v>
      </c>
      <c r="T338" s="654">
        <v>0.61499999999999999</v>
      </c>
      <c r="U338" s="654">
        <v>0.7</v>
      </c>
      <c r="V338" s="654">
        <v>0.7</v>
      </c>
      <c r="W338" s="654">
        <v>0.7</v>
      </c>
      <c r="X338" s="654">
        <v>0.7</v>
      </c>
      <c r="Y338" s="655">
        <f t="shared" si="110"/>
        <v>9.4749999999999996</v>
      </c>
      <c r="Z338" s="1026">
        <f t="shared" si="111"/>
        <v>0.97087378640776656</v>
      </c>
      <c r="AA338" s="671">
        <f t="shared" si="112"/>
        <v>4.0404040404040442</v>
      </c>
      <c r="AB338" s="671">
        <f t="shared" si="113"/>
        <v>5.319148936170226</v>
      </c>
      <c r="AC338" s="671">
        <f t="shared" si="114"/>
        <v>9.302325581395344</v>
      </c>
      <c r="AD338" s="671">
        <f t="shared" si="115"/>
        <v>10.256410256410241</v>
      </c>
      <c r="AE338" s="671">
        <f t="shared" si="116"/>
        <v>8.3333333333333481</v>
      </c>
      <c r="AF338" s="671">
        <f t="shared" si="117"/>
        <v>0</v>
      </c>
      <c r="AG338" s="671">
        <f t="shared" si="118"/>
        <v>0</v>
      </c>
      <c r="AH338" s="671">
        <f t="shared" si="119"/>
        <v>0</v>
      </c>
      <c r="AI338" s="671">
        <f t="shared" si="120"/>
        <v>0</v>
      </c>
      <c r="AJ338" s="671">
        <f t="shared" si="121"/>
        <v>0</v>
      </c>
      <c r="AK338" s="671">
        <f t="shared" si="122"/>
        <v>0</v>
      </c>
      <c r="AL338" s="671">
        <f t="shared" si="123"/>
        <v>0</v>
      </c>
      <c r="AM338" s="671">
        <f t="shared" si="124"/>
        <v>0</v>
      </c>
      <c r="AN338" s="671">
        <f t="shared" si="125"/>
        <v>-41.463414634146346</v>
      </c>
      <c r="AO338" s="671">
        <f t="shared" si="126"/>
        <v>-12.142857142857133</v>
      </c>
      <c r="AP338" s="671">
        <f t="shared" si="127"/>
        <v>0</v>
      </c>
      <c r="AQ338" s="671">
        <f t="shared" si="128"/>
        <v>0</v>
      </c>
      <c r="AR338" s="671">
        <f t="shared" si="129"/>
        <v>0</v>
      </c>
      <c r="AS338" s="672">
        <f t="shared" si="130"/>
        <v>-0.80967241278328994</v>
      </c>
      <c r="AT338" s="673">
        <f t="shared" si="131"/>
        <v>10.956835453899913</v>
      </c>
    </row>
    <row r="339" spans="1:46" ht="11.25" customHeight="1" x14ac:dyDescent="0.2">
      <c r="A339" s="500" t="s">
        <v>1103</v>
      </c>
      <c r="B339" s="652" t="s">
        <v>1104</v>
      </c>
      <c r="C339" s="497">
        <v>0.72</v>
      </c>
      <c r="D339" s="497">
        <v>0.62</v>
      </c>
      <c r="E339" s="498">
        <v>0.54</v>
      </c>
      <c r="F339" s="498">
        <v>0.48</v>
      </c>
      <c r="G339" s="502">
        <v>0.4</v>
      </c>
      <c r="H339" s="498">
        <v>0.39</v>
      </c>
      <c r="I339" s="499"/>
      <c r="J339" s="498">
        <v>0.315</v>
      </c>
      <c r="K339" s="496">
        <v>0.22500000000000001</v>
      </c>
      <c r="L339" s="499"/>
      <c r="M339" s="653">
        <v>0.2</v>
      </c>
      <c r="N339" s="653">
        <v>0.2</v>
      </c>
      <c r="O339" s="658">
        <v>0.2</v>
      </c>
      <c r="P339" s="658">
        <v>0.1</v>
      </c>
      <c r="Q339" s="654">
        <v>0</v>
      </c>
      <c r="R339" s="654">
        <v>0</v>
      </c>
      <c r="S339" s="654">
        <v>0</v>
      </c>
      <c r="T339" s="654">
        <v>0</v>
      </c>
      <c r="U339" s="654">
        <v>0</v>
      </c>
      <c r="V339" s="654">
        <v>0.12</v>
      </c>
      <c r="W339" s="654">
        <v>0.24</v>
      </c>
      <c r="X339" s="654">
        <v>0.24</v>
      </c>
      <c r="Y339" s="655">
        <f t="shared" si="110"/>
        <v>4.99</v>
      </c>
      <c r="Z339" s="1026">
        <f t="shared" si="111"/>
        <v>16.129032258064502</v>
      </c>
      <c r="AA339" s="671">
        <f t="shared" si="112"/>
        <v>14.814814814814813</v>
      </c>
      <c r="AB339" s="671">
        <f t="shared" si="113"/>
        <v>12.500000000000021</v>
      </c>
      <c r="AC339" s="671">
        <f t="shared" si="114"/>
        <v>19.999999999999996</v>
      </c>
      <c r="AD339" s="671">
        <f t="shared" si="115"/>
        <v>2.5641025641025772</v>
      </c>
      <c r="AE339" s="671">
        <f t="shared" si="116"/>
        <v>23.809523809523814</v>
      </c>
      <c r="AF339" s="671">
        <f t="shared" si="117"/>
        <v>39.999999999999993</v>
      </c>
      <c r="AG339" s="671">
        <f t="shared" si="118"/>
        <v>12.5</v>
      </c>
      <c r="AH339" s="671">
        <f t="shared" si="119"/>
        <v>0</v>
      </c>
      <c r="AI339" s="671">
        <f t="shared" si="120"/>
        <v>0</v>
      </c>
      <c r="AJ339" s="671">
        <f t="shared" si="121"/>
        <v>100</v>
      </c>
      <c r="AK339" s="671" t="str">
        <f t="shared" si="122"/>
        <v>n/a</v>
      </c>
      <c r="AL339" s="671" t="str">
        <f t="shared" si="123"/>
        <v>n/a</v>
      </c>
      <c r="AM339" s="671" t="str">
        <f t="shared" si="124"/>
        <v>n/a</v>
      </c>
      <c r="AN339" s="671" t="str">
        <f t="shared" si="125"/>
        <v>n/a</v>
      </c>
      <c r="AO339" s="671" t="str">
        <f t="shared" si="126"/>
        <v>n/a</v>
      </c>
      <c r="AP339" s="671">
        <f t="shared" si="127"/>
        <v>-100</v>
      </c>
      <c r="AQ339" s="671">
        <f t="shared" si="128"/>
        <v>-50</v>
      </c>
      <c r="AR339" s="671">
        <f t="shared" si="129"/>
        <v>0</v>
      </c>
      <c r="AS339" s="672">
        <f t="shared" si="130"/>
        <v>6.5941052461789793</v>
      </c>
      <c r="AT339" s="673">
        <f t="shared" si="131"/>
        <v>44.077590093280932</v>
      </c>
    </row>
    <row r="340" spans="1:46" ht="11.25" customHeight="1" x14ac:dyDescent="0.2">
      <c r="A340" s="500" t="s">
        <v>1242</v>
      </c>
      <c r="B340" s="652" t="s">
        <v>1243</v>
      </c>
      <c r="C340" s="497">
        <v>0.43</v>
      </c>
      <c r="D340" s="497">
        <v>0.38</v>
      </c>
      <c r="E340" s="498">
        <v>0.35</v>
      </c>
      <c r="F340" s="498">
        <v>0.33</v>
      </c>
      <c r="G340" s="498">
        <v>0.3</v>
      </c>
      <c r="H340" s="498">
        <v>0.27500000000000002</v>
      </c>
      <c r="I340" s="499"/>
      <c r="J340" s="498">
        <v>0.255</v>
      </c>
      <c r="K340" s="496">
        <v>0.23499999999999999</v>
      </c>
      <c r="L340" s="499"/>
      <c r="M340" s="653">
        <v>0.22</v>
      </c>
      <c r="N340" s="511">
        <v>0.22</v>
      </c>
      <c r="O340" s="658">
        <v>0.21249999999999999</v>
      </c>
      <c r="P340" s="658">
        <v>0.19500000000000001</v>
      </c>
      <c r="Q340" s="658">
        <v>0.1825</v>
      </c>
      <c r="R340" s="658">
        <v>0.17249999999999999</v>
      </c>
      <c r="S340" s="658">
        <v>0.155</v>
      </c>
      <c r="T340" s="658">
        <v>3.7499999999999999E-2</v>
      </c>
      <c r="U340" s="654">
        <v>0</v>
      </c>
      <c r="V340" s="654">
        <v>0</v>
      </c>
      <c r="W340" s="654">
        <v>0</v>
      </c>
      <c r="X340" s="654">
        <v>0</v>
      </c>
      <c r="Y340" s="655">
        <f t="shared" si="110"/>
        <v>3.95</v>
      </c>
      <c r="Z340" s="1026">
        <f t="shared" si="111"/>
        <v>13.157894736842103</v>
      </c>
      <c r="AA340" s="671">
        <f t="shared" si="112"/>
        <v>8.5714285714285854</v>
      </c>
      <c r="AB340" s="671">
        <f t="shared" si="113"/>
        <v>6.0606060606060552</v>
      </c>
      <c r="AC340" s="671">
        <f t="shared" si="114"/>
        <v>10.000000000000009</v>
      </c>
      <c r="AD340" s="671">
        <f t="shared" si="115"/>
        <v>9.0909090909090828</v>
      </c>
      <c r="AE340" s="671">
        <f t="shared" si="116"/>
        <v>7.8431372549019773</v>
      </c>
      <c r="AF340" s="671">
        <f t="shared" si="117"/>
        <v>8.5106382978723527</v>
      </c>
      <c r="AG340" s="671">
        <f t="shared" si="118"/>
        <v>6.8181818181818121</v>
      </c>
      <c r="AH340" s="671">
        <f t="shared" si="119"/>
        <v>0</v>
      </c>
      <c r="AI340" s="671">
        <f t="shared" si="120"/>
        <v>3.529411764705892</v>
      </c>
      <c r="AJ340" s="671">
        <f t="shared" si="121"/>
        <v>8.9743589743589638</v>
      </c>
      <c r="AK340" s="671">
        <f t="shared" si="122"/>
        <v>6.8493150684931559</v>
      </c>
      <c r="AL340" s="671">
        <f t="shared" si="123"/>
        <v>5.7971014492753659</v>
      </c>
      <c r="AM340" s="671">
        <f t="shared" si="124"/>
        <v>11.290322580645151</v>
      </c>
      <c r="AN340" s="671">
        <f t="shared" si="125"/>
        <v>313.33333333333337</v>
      </c>
      <c r="AO340" s="671" t="str">
        <f t="shared" si="126"/>
        <v>n/a</v>
      </c>
      <c r="AP340" s="671" t="str">
        <f t="shared" si="127"/>
        <v>n/a</v>
      </c>
      <c r="AQ340" s="671" t="str">
        <f t="shared" si="128"/>
        <v>n/a</v>
      </c>
      <c r="AR340" s="671" t="str">
        <f t="shared" si="129"/>
        <v>n/a</v>
      </c>
      <c r="AS340" s="672">
        <f t="shared" si="130"/>
        <v>27.988442600103593</v>
      </c>
      <c r="AT340" s="673">
        <f t="shared" si="131"/>
        <v>79.000397497966418</v>
      </c>
    </row>
    <row r="341" spans="1:46" ht="11.25" customHeight="1" x14ac:dyDescent="0.2">
      <c r="A341" s="500" t="s">
        <v>245</v>
      </c>
      <c r="B341" s="652" t="s">
        <v>246</v>
      </c>
      <c r="C341" s="497">
        <v>2.835</v>
      </c>
      <c r="D341" s="497">
        <v>2.6825000000000001</v>
      </c>
      <c r="E341" s="498">
        <v>2.5874999999999999</v>
      </c>
      <c r="F341" s="498">
        <v>2.42</v>
      </c>
      <c r="G341" s="498">
        <v>2.2999999999999998</v>
      </c>
      <c r="H341" s="498">
        <v>2.15</v>
      </c>
      <c r="I341" s="499"/>
      <c r="J341" s="498">
        <v>1.9350000000000001</v>
      </c>
      <c r="K341" s="496">
        <v>1.8</v>
      </c>
      <c r="L341" s="499"/>
      <c r="M341" s="511">
        <v>1.63</v>
      </c>
      <c r="N341" s="511">
        <v>1.59</v>
      </c>
      <c r="O341" s="658">
        <v>1.5349999999999999</v>
      </c>
      <c r="P341" s="658">
        <v>1.4325000000000001</v>
      </c>
      <c r="Q341" s="658">
        <v>1.325</v>
      </c>
      <c r="R341" s="658">
        <v>1.2375</v>
      </c>
      <c r="S341" s="658">
        <v>1.1950000000000001</v>
      </c>
      <c r="T341" s="658">
        <v>1.175</v>
      </c>
      <c r="U341" s="658">
        <v>1.155</v>
      </c>
      <c r="V341" s="658">
        <v>1.1299999999999999</v>
      </c>
      <c r="W341" s="658">
        <v>1.085</v>
      </c>
      <c r="X341" s="658">
        <v>1.03</v>
      </c>
      <c r="Y341" s="655">
        <f t="shared" si="110"/>
        <v>34.230000000000004</v>
      </c>
      <c r="Z341" s="1026">
        <f t="shared" si="111"/>
        <v>5.6849953401677533</v>
      </c>
      <c r="AA341" s="671">
        <f t="shared" si="112"/>
        <v>3.6714975845410613</v>
      </c>
      <c r="AB341" s="671">
        <f t="shared" si="113"/>
        <v>6.9214876033057759</v>
      </c>
      <c r="AC341" s="671">
        <f t="shared" si="114"/>
        <v>5.2173913043478404</v>
      </c>
      <c r="AD341" s="671">
        <f t="shared" si="115"/>
        <v>6.9767441860465018</v>
      </c>
      <c r="AE341" s="671">
        <f t="shared" si="116"/>
        <v>11.111111111111093</v>
      </c>
      <c r="AF341" s="671">
        <f t="shared" si="117"/>
        <v>7.4999999999999956</v>
      </c>
      <c r="AG341" s="671">
        <f t="shared" si="118"/>
        <v>10.429447852760742</v>
      </c>
      <c r="AH341" s="671">
        <f t="shared" si="119"/>
        <v>2.5157232704402288</v>
      </c>
      <c r="AI341" s="671">
        <f t="shared" si="120"/>
        <v>3.5830618892508159</v>
      </c>
      <c r="AJ341" s="671">
        <f t="shared" si="121"/>
        <v>7.1553228621291209</v>
      </c>
      <c r="AK341" s="671">
        <f t="shared" si="122"/>
        <v>8.1132075471698215</v>
      </c>
      <c r="AL341" s="671">
        <f t="shared" si="123"/>
        <v>7.0707070707070718</v>
      </c>
      <c r="AM341" s="671">
        <f t="shared" si="124"/>
        <v>3.5564853556485421</v>
      </c>
      <c r="AN341" s="671">
        <f t="shared" si="125"/>
        <v>1.7021276595744705</v>
      </c>
      <c r="AO341" s="671">
        <f t="shared" si="126"/>
        <v>1.7316017316017396</v>
      </c>
      <c r="AP341" s="671">
        <f t="shared" si="127"/>
        <v>2.212389380530988</v>
      </c>
      <c r="AQ341" s="671">
        <f t="shared" si="128"/>
        <v>4.1474654377880116</v>
      </c>
      <c r="AR341" s="671">
        <f t="shared" si="129"/>
        <v>5.3398058252427161</v>
      </c>
      <c r="AS341" s="672">
        <f t="shared" si="130"/>
        <v>5.5073985795981208</v>
      </c>
      <c r="AT341" s="673">
        <f t="shared" si="131"/>
        <v>2.7600707358661669</v>
      </c>
    </row>
    <row r="342" spans="1:46" ht="11.25" customHeight="1" x14ac:dyDescent="0.2">
      <c r="A342" s="504" t="s">
        <v>1263</v>
      </c>
      <c r="B342" s="916" t="s">
        <v>1264</v>
      </c>
      <c r="C342" s="497">
        <v>1.04</v>
      </c>
      <c r="D342" s="522">
        <v>0.97</v>
      </c>
      <c r="E342" s="487">
        <v>0.91</v>
      </c>
      <c r="F342" s="487">
        <v>0.83</v>
      </c>
      <c r="G342" s="487">
        <v>0.7</v>
      </c>
      <c r="H342" s="487">
        <v>0.65</v>
      </c>
      <c r="I342" s="488"/>
      <c r="J342" s="487">
        <v>0.59</v>
      </c>
      <c r="K342" s="485">
        <v>0.48</v>
      </c>
      <c r="L342" s="488"/>
      <c r="M342" s="530">
        <v>0.1</v>
      </c>
      <c r="N342" s="538">
        <v>0</v>
      </c>
      <c r="O342" s="492">
        <v>0.47</v>
      </c>
      <c r="P342" s="493">
        <v>0.56000000000000005</v>
      </c>
      <c r="Q342" s="493">
        <v>0.55000000000000004</v>
      </c>
      <c r="R342" s="492">
        <v>0</v>
      </c>
      <c r="S342" s="492">
        <v>0</v>
      </c>
      <c r="T342" s="492">
        <v>0</v>
      </c>
      <c r="U342" s="492">
        <v>0</v>
      </c>
      <c r="V342" s="492">
        <v>0</v>
      </c>
      <c r="W342" s="492">
        <v>0</v>
      </c>
      <c r="X342" s="492">
        <v>0</v>
      </c>
      <c r="Y342" s="655">
        <f t="shared" si="110"/>
        <v>7.8499999999999988</v>
      </c>
      <c r="Z342" s="1026">
        <f t="shared" si="111"/>
        <v>7.2164948453608213</v>
      </c>
      <c r="AA342" s="671">
        <f t="shared" si="112"/>
        <v>6.5934065934065922</v>
      </c>
      <c r="AB342" s="671">
        <f t="shared" si="113"/>
        <v>9.6385542168674796</v>
      </c>
      <c r="AC342" s="671">
        <f t="shared" si="114"/>
        <v>18.571428571428573</v>
      </c>
      <c r="AD342" s="671">
        <f t="shared" si="115"/>
        <v>7.6923076923076872</v>
      </c>
      <c r="AE342" s="671">
        <f t="shared" si="116"/>
        <v>10.169491525423746</v>
      </c>
      <c r="AF342" s="671">
        <f t="shared" si="117"/>
        <v>22.916666666666675</v>
      </c>
      <c r="AG342" s="671">
        <f t="shared" si="118"/>
        <v>380</v>
      </c>
      <c r="AH342" s="671" t="str">
        <f t="shared" si="119"/>
        <v>n/a</v>
      </c>
      <c r="AI342" s="671">
        <f t="shared" si="120"/>
        <v>-100</v>
      </c>
      <c r="AJ342" s="671">
        <f t="shared" si="121"/>
        <v>-16.07142857142858</v>
      </c>
      <c r="AK342" s="671">
        <f t="shared" si="122"/>
        <v>1.8181818181818299</v>
      </c>
      <c r="AL342" s="671" t="str">
        <f t="shared" si="123"/>
        <v>n/a</v>
      </c>
      <c r="AM342" s="671" t="str">
        <f t="shared" si="124"/>
        <v>n/a</v>
      </c>
      <c r="AN342" s="671" t="str">
        <f t="shared" si="125"/>
        <v>n/a</v>
      </c>
      <c r="AO342" s="671" t="str">
        <f t="shared" si="126"/>
        <v>n/a</v>
      </c>
      <c r="AP342" s="671" t="str">
        <f t="shared" si="127"/>
        <v>n/a</v>
      </c>
      <c r="AQ342" s="671" t="str">
        <f t="shared" si="128"/>
        <v>n/a</v>
      </c>
      <c r="AR342" s="671" t="str">
        <f t="shared" si="129"/>
        <v>n/a</v>
      </c>
      <c r="AS342" s="672">
        <f t="shared" si="130"/>
        <v>31.685918487110438</v>
      </c>
      <c r="AT342" s="673">
        <f t="shared" si="131"/>
        <v>120.34896722819221</v>
      </c>
    </row>
    <row r="343" spans="1:46" ht="11.25" customHeight="1" x14ac:dyDescent="0.2">
      <c r="A343" s="519" t="s">
        <v>248</v>
      </c>
      <c r="B343" s="507" t="s">
        <v>249</v>
      </c>
      <c r="C343" s="497">
        <v>0.51</v>
      </c>
      <c r="D343" s="657">
        <v>0.47000000000000003</v>
      </c>
      <c r="E343" s="498">
        <v>0.43</v>
      </c>
      <c r="F343" s="498">
        <v>0.40500000000000003</v>
      </c>
      <c r="G343" s="498">
        <v>0.37</v>
      </c>
      <c r="H343" s="498">
        <v>0.33</v>
      </c>
      <c r="I343" s="499"/>
      <c r="J343" s="498">
        <v>0.31200000000000006</v>
      </c>
      <c r="K343" s="496">
        <v>0.28320000000000001</v>
      </c>
      <c r="L343" s="499"/>
      <c r="M343" s="653">
        <v>0.26880000000000004</v>
      </c>
      <c r="N343" s="511">
        <v>0.25920000000000004</v>
      </c>
      <c r="O343" s="658">
        <v>0.25600000000000001</v>
      </c>
      <c r="P343" s="658">
        <v>0.19865600000000003</v>
      </c>
      <c r="Q343" s="658">
        <v>0.18677760000000002</v>
      </c>
      <c r="R343" s="654">
        <v>0.18350080000000002</v>
      </c>
      <c r="S343" s="658">
        <v>0.18087936000000002</v>
      </c>
      <c r="T343" s="654">
        <v>0.17825792000000001</v>
      </c>
      <c r="U343" s="658">
        <v>0.17039360000000001</v>
      </c>
      <c r="V343" s="654">
        <v>0.16777216</v>
      </c>
      <c r="W343" s="658">
        <v>0.16252928000000003</v>
      </c>
      <c r="X343" s="654">
        <v>0.15728640000000002</v>
      </c>
      <c r="Y343" s="655">
        <f t="shared" si="110"/>
        <v>5.4802531199999995</v>
      </c>
      <c r="Z343" s="1026">
        <f t="shared" si="111"/>
        <v>8.5106382978723296</v>
      </c>
      <c r="AA343" s="671">
        <f t="shared" si="112"/>
        <v>9.3023255813953654</v>
      </c>
      <c r="AB343" s="671">
        <f t="shared" si="113"/>
        <v>6.1728395061728225</v>
      </c>
      <c r="AC343" s="671">
        <f t="shared" si="114"/>
        <v>9.4594594594594739</v>
      </c>
      <c r="AD343" s="671">
        <f t="shared" si="115"/>
        <v>12.12121212121211</v>
      </c>
      <c r="AE343" s="671">
        <f t="shared" si="116"/>
        <v>5.7692307692307487</v>
      </c>
      <c r="AF343" s="671">
        <f t="shared" si="117"/>
        <v>10.169491525423746</v>
      </c>
      <c r="AG343" s="671">
        <f t="shared" si="118"/>
        <v>5.3571428571428381</v>
      </c>
      <c r="AH343" s="671">
        <f t="shared" si="119"/>
        <v>3.7037037037036979</v>
      </c>
      <c r="AI343" s="671">
        <f t="shared" si="120"/>
        <v>1.2500000000000178</v>
      </c>
      <c r="AJ343" s="671">
        <f t="shared" si="121"/>
        <v>28.865979381443285</v>
      </c>
      <c r="AK343" s="671">
        <f t="shared" si="122"/>
        <v>6.3596491228070207</v>
      </c>
      <c r="AL343" s="671">
        <f t="shared" si="123"/>
        <v>1.7857142857142794</v>
      </c>
      <c r="AM343" s="671">
        <f t="shared" si="124"/>
        <v>1.449275362318847</v>
      </c>
      <c r="AN343" s="671">
        <f t="shared" si="125"/>
        <v>1.4705882352941124</v>
      </c>
      <c r="AO343" s="671">
        <f t="shared" si="126"/>
        <v>4.6153846153846212</v>
      </c>
      <c r="AP343" s="671">
        <f t="shared" si="127"/>
        <v>1.5625</v>
      </c>
      <c r="AQ343" s="671">
        <f t="shared" si="128"/>
        <v>3.2258064516128782</v>
      </c>
      <c r="AR343" s="671">
        <f t="shared" si="129"/>
        <v>3.3333333333333437</v>
      </c>
      <c r="AS343" s="672">
        <f t="shared" si="130"/>
        <v>6.5518039268169233</v>
      </c>
      <c r="AT343" s="673">
        <f t="shared" si="131"/>
        <v>6.3463028579622573</v>
      </c>
    </row>
    <row r="344" spans="1:46" ht="11.25" customHeight="1" x14ac:dyDescent="0.2">
      <c r="A344" s="501" t="s">
        <v>1257</v>
      </c>
      <c r="B344" s="652" t="s">
        <v>1258</v>
      </c>
      <c r="C344" s="497">
        <v>3.15</v>
      </c>
      <c r="D344" s="657">
        <v>2.9</v>
      </c>
      <c r="E344" s="502">
        <v>2.6</v>
      </c>
      <c r="F344" s="498">
        <v>2.5499999999999998</v>
      </c>
      <c r="G344" s="498">
        <v>2.25</v>
      </c>
      <c r="H344" s="498">
        <v>2.0499999999999998</v>
      </c>
      <c r="I344" s="499"/>
      <c r="J344" s="498">
        <v>1.77</v>
      </c>
      <c r="K344" s="656">
        <v>1.4</v>
      </c>
      <c r="L344" s="499"/>
      <c r="M344" s="653">
        <v>1.4</v>
      </c>
      <c r="N344" s="653">
        <v>1.4</v>
      </c>
      <c r="O344" s="654">
        <v>1.4</v>
      </c>
      <c r="P344" s="658">
        <v>1.4</v>
      </c>
      <c r="Q344" s="658">
        <v>1.3</v>
      </c>
      <c r="R344" s="654">
        <v>1</v>
      </c>
      <c r="S344" s="658">
        <v>1</v>
      </c>
      <c r="T344" s="658">
        <v>0.74</v>
      </c>
      <c r="U344" s="654">
        <v>0.48</v>
      </c>
      <c r="V344" s="654">
        <v>0.48</v>
      </c>
      <c r="W344" s="658">
        <v>0.48</v>
      </c>
      <c r="X344" s="658">
        <v>0.24</v>
      </c>
      <c r="Y344" s="655">
        <f t="shared" si="110"/>
        <v>29.989999999999991</v>
      </c>
      <c r="Z344" s="1026">
        <f t="shared" si="111"/>
        <v>8.6206896551724199</v>
      </c>
      <c r="AA344" s="671">
        <f t="shared" si="112"/>
        <v>11.538461538461542</v>
      </c>
      <c r="AB344" s="671">
        <f t="shared" si="113"/>
        <v>1.9607843137255054</v>
      </c>
      <c r="AC344" s="671">
        <f t="shared" si="114"/>
        <v>13.33333333333333</v>
      </c>
      <c r="AD344" s="671">
        <f t="shared" si="115"/>
        <v>9.7560975609756184</v>
      </c>
      <c r="AE344" s="671">
        <f t="shared" si="116"/>
        <v>15.81920903954801</v>
      </c>
      <c r="AF344" s="671">
        <f t="shared" si="117"/>
        <v>26.428571428571445</v>
      </c>
      <c r="AG344" s="671">
        <f t="shared" si="118"/>
        <v>0</v>
      </c>
      <c r="AH344" s="671">
        <f t="shared" si="119"/>
        <v>0</v>
      </c>
      <c r="AI344" s="671">
        <f t="shared" si="120"/>
        <v>0</v>
      </c>
      <c r="AJ344" s="671">
        <f t="shared" si="121"/>
        <v>0</v>
      </c>
      <c r="AK344" s="671">
        <f t="shared" si="122"/>
        <v>7.6923076923076872</v>
      </c>
      <c r="AL344" s="671">
        <f t="shared" si="123"/>
        <v>30.000000000000004</v>
      </c>
      <c r="AM344" s="671">
        <f t="shared" si="124"/>
        <v>0</v>
      </c>
      <c r="AN344" s="671">
        <f t="shared" si="125"/>
        <v>35.13513513513513</v>
      </c>
      <c r="AO344" s="671">
        <f t="shared" si="126"/>
        <v>54.166666666666671</v>
      </c>
      <c r="AP344" s="671">
        <f t="shared" si="127"/>
        <v>0</v>
      </c>
      <c r="AQ344" s="671">
        <f t="shared" si="128"/>
        <v>0</v>
      </c>
      <c r="AR344" s="671">
        <f t="shared" si="129"/>
        <v>100</v>
      </c>
      <c r="AS344" s="672">
        <f t="shared" si="130"/>
        <v>16.55006612441565</v>
      </c>
      <c r="AT344" s="673">
        <f t="shared" si="131"/>
        <v>25.118011521578186</v>
      </c>
    </row>
    <row r="345" spans="1:46" ht="11.25" customHeight="1" x14ac:dyDescent="0.2">
      <c r="A345" s="501" t="s">
        <v>3848</v>
      </c>
      <c r="B345" s="652" t="s">
        <v>3849</v>
      </c>
      <c r="C345" s="497">
        <v>1.1200000000000001</v>
      </c>
      <c r="D345" s="657">
        <v>0.92</v>
      </c>
      <c r="E345" s="542">
        <v>0.88</v>
      </c>
      <c r="F345" s="498">
        <v>0.84</v>
      </c>
      <c r="G345" s="498">
        <v>0.78</v>
      </c>
      <c r="H345" s="542">
        <v>0.72</v>
      </c>
      <c r="I345" s="499"/>
      <c r="J345" s="502">
        <v>0.72</v>
      </c>
      <c r="K345" s="656">
        <v>0.72</v>
      </c>
      <c r="L345" s="499"/>
      <c r="M345" s="653">
        <v>0.72</v>
      </c>
      <c r="N345" s="653">
        <v>0.72</v>
      </c>
      <c r="O345" s="658">
        <v>0.72</v>
      </c>
      <c r="P345" s="658">
        <v>0.66</v>
      </c>
      <c r="Q345" s="658">
        <v>0.57999999999999996</v>
      </c>
      <c r="R345" s="658">
        <v>0.5</v>
      </c>
      <c r="S345" s="658">
        <v>0.42</v>
      </c>
      <c r="T345" s="658">
        <v>0.33</v>
      </c>
      <c r="U345" s="658">
        <v>0.27250000000000002</v>
      </c>
      <c r="V345" s="543">
        <v>0.25</v>
      </c>
      <c r="W345" s="543">
        <v>0.25</v>
      </c>
      <c r="X345" s="658">
        <v>0.25</v>
      </c>
      <c r="Y345" s="655">
        <f t="shared" si="110"/>
        <v>12.3725</v>
      </c>
      <c r="Z345" s="1026">
        <f t="shared" si="111"/>
        <v>21.739130434782616</v>
      </c>
      <c r="AA345" s="671">
        <f t="shared" si="112"/>
        <v>4.5454545454545414</v>
      </c>
      <c r="AB345" s="671">
        <f t="shared" si="113"/>
        <v>4.7619047619047672</v>
      </c>
      <c r="AC345" s="671">
        <f t="shared" si="114"/>
        <v>7.6923076923076872</v>
      </c>
      <c r="AD345" s="671">
        <f t="shared" si="115"/>
        <v>8.3333333333333481</v>
      </c>
      <c r="AE345" s="671">
        <f t="shared" si="116"/>
        <v>0</v>
      </c>
      <c r="AF345" s="671">
        <f t="shared" si="117"/>
        <v>0</v>
      </c>
      <c r="AG345" s="671">
        <f t="shared" si="118"/>
        <v>0</v>
      </c>
      <c r="AH345" s="671">
        <f t="shared" si="119"/>
        <v>0</v>
      </c>
      <c r="AI345" s="671">
        <f t="shared" si="120"/>
        <v>0</v>
      </c>
      <c r="AJ345" s="671">
        <f t="shared" si="121"/>
        <v>9.0909090909090828</v>
      </c>
      <c r="AK345" s="671">
        <f t="shared" si="122"/>
        <v>13.793103448275868</v>
      </c>
      <c r="AL345" s="671">
        <f t="shared" si="123"/>
        <v>15.999999999999993</v>
      </c>
      <c r="AM345" s="671">
        <f t="shared" si="124"/>
        <v>19.047619047619047</v>
      </c>
      <c r="AN345" s="671">
        <f t="shared" si="125"/>
        <v>27.27272727272727</v>
      </c>
      <c r="AO345" s="671">
        <f t="shared" si="126"/>
        <v>21.100917431192666</v>
      </c>
      <c r="AP345" s="671">
        <f t="shared" si="127"/>
        <v>9.0000000000000071</v>
      </c>
      <c r="AQ345" s="671">
        <f t="shared" si="128"/>
        <v>0</v>
      </c>
      <c r="AR345" s="671">
        <f t="shared" si="129"/>
        <v>0</v>
      </c>
      <c r="AS345" s="672">
        <f t="shared" si="130"/>
        <v>8.5461793188687842</v>
      </c>
      <c r="AT345" s="673">
        <f t="shared" si="131"/>
        <v>8.8775396416936889</v>
      </c>
    </row>
    <row r="346" spans="1:46" ht="11.25" customHeight="1" x14ac:dyDescent="0.2">
      <c r="A346" s="480" t="s">
        <v>1259</v>
      </c>
      <c r="B346" s="916" t="s">
        <v>1260</v>
      </c>
      <c r="C346" s="497">
        <v>0.57999999999999996</v>
      </c>
      <c r="D346" s="657">
        <v>0.44000000000000006</v>
      </c>
      <c r="E346" s="498">
        <v>0.31</v>
      </c>
      <c r="F346" s="498">
        <v>0.25</v>
      </c>
      <c r="G346" s="498">
        <v>0.22</v>
      </c>
      <c r="H346" s="498">
        <v>0.05</v>
      </c>
      <c r="I346" s="499"/>
      <c r="J346" s="502">
        <v>0</v>
      </c>
      <c r="K346" s="656">
        <v>0</v>
      </c>
      <c r="L346" s="499"/>
      <c r="M346" s="653">
        <v>0</v>
      </c>
      <c r="N346" s="653">
        <v>0</v>
      </c>
      <c r="O346" s="654">
        <v>0</v>
      </c>
      <c r="P346" s="654">
        <v>0</v>
      </c>
      <c r="Q346" s="654">
        <v>0</v>
      </c>
      <c r="R346" s="654">
        <v>0</v>
      </c>
      <c r="S346" s="654">
        <v>0</v>
      </c>
      <c r="T346" s="654">
        <v>0</v>
      </c>
      <c r="U346" s="654">
        <v>0.48</v>
      </c>
      <c r="V346" s="654">
        <v>1.02</v>
      </c>
      <c r="W346" s="654">
        <v>1.2</v>
      </c>
      <c r="X346" s="654">
        <v>1.2</v>
      </c>
      <c r="Y346" s="655">
        <f t="shared" si="110"/>
        <v>5.75</v>
      </c>
      <c r="Z346" s="1026">
        <f t="shared" si="111"/>
        <v>31.818181818181792</v>
      </c>
      <c r="AA346" s="671">
        <f t="shared" si="112"/>
        <v>41.935483870967772</v>
      </c>
      <c r="AB346" s="671">
        <f t="shared" si="113"/>
        <v>24</v>
      </c>
      <c r="AC346" s="671">
        <f t="shared" si="114"/>
        <v>13.636363636363647</v>
      </c>
      <c r="AD346" s="671">
        <f t="shared" si="115"/>
        <v>339.99999999999994</v>
      </c>
      <c r="AE346" s="671" t="str">
        <f t="shared" si="116"/>
        <v>n/a</v>
      </c>
      <c r="AF346" s="671" t="str">
        <f t="shared" si="117"/>
        <v>n/a</v>
      </c>
      <c r="AG346" s="671" t="str">
        <f t="shared" si="118"/>
        <v>n/a</v>
      </c>
      <c r="AH346" s="671" t="str">
        <f t="shared" si="119"/>
        <v>n/a</v>
      </c>
      <c r="AI346" s="671" t="str">
        <f t="shared" si="120"/>
        <v>n/a</v>
      </c>
      <c r="AJ346" s="671" t="str">
        <f t="shared" si="121"/>
        <v>n/a</v>
      </c>
      <c r="AK346" s="671" t="str">
        <f t="shared" si="122"/>
        <v>n/a</v>
      </c>
      <c r="AL346" s="671" t="str">
        <f t="shared" si="123"/>
        <v>n/a</v>
      </c>
      <c r="AM346" s="671" t="str">
        <f t="shared" si="124"/>
        <v>n/a</v>
      </c>
      <c r="AN346" s="671" t="str">
        <f t="shared" si="125"/>
        <v>n/a</v>
      </c>
      <c r="AO346" s="671">
        <f t="shared" si="126"/>
        <v>-100</v>
      </c>
      <c r="AP346" s="671">
        <f t="shared" si="127"/>
        <v>-52.941176470588239</v>
      </c>
      <c r="AQ346" s="671">
        <f t="shared" si="128"/>
        <v>-14.999999999999991</v>
      </c>
      <c r="AR346" s="671">
        <f t="shared" si="129"/>
        <v>0</v>
      </c>
      <c r="AS346" s="672">
        <f t="shared" si="130"/>
        <v>31.494316983880552</v>
      </c>
      <c r="AT346" s="673">
        <f t="shared" si="131"/>
        <v>124.11369387606359</v>
      </c>
    </row>
    <row r="347" spans="1:46" ht="11.25" customHeight="1" x14ac:dyDescent="0.2">
      <c r="A347" s="659" t="s">
        <v>1249</v>
      </c>
      <c r="B347" s="507" t="s">
        <v>1250</v>
      </c>
      <c r="C347" s="497">
        <v>1.28</v>
      </c>
      <c r="D347" s="521">
        <v>1.1200000000000001</v>
      </c>
      <c r="E347" s="513">
        <v>1</v>
      </c>
      <c r="F347" s="513">
        <v>0.9</v>
      </c>
      <c r="G347" s="513">
        <v>0.8</v>
      </c>
      <c r="H347" s="513">
        <v>0.72499999999999998</v>
      </c>
      <c r="I347" s="514"/>
      <c r="J347" s="512">
        <v>0.5</v>
      </c>
      <c r="K347" s="515">
        <v>1.69</v>
      </c>
      <c r="L347" s="514"/>
      <c r="M347" s="529">
        <v>1.905</v>
      </c>
      <c r="N347" s="529">
        <v>1.885</v>
      </c>
      <c r="O347" s="516">
        <v>1.865</v>
      </c>
      <c r="P347" s="516">
        <v>1.84</v>
      </c>
      <c r="Q347" s="516">
        <v>1.81</v>
      </c>
      <c r="R347" s="516">
        <v>1.74</v>
      </c>
      <c r="S347" s="516">
        <v>1.7</v>
      </c>
      <c r="T347" s="516">
        <v>1.6625000000000001</v>
      </c>
      <c r="U347" s="517">
        <v>1.65</v>
      </c>
      <c r="V347" s="516">
        <v>0.86250000000000004</v>
      </c>
      <c r="W347" s="516">
        <v>0.55000000000000004</v>
      </c>
      <c r="X347" s="517">
        <v>0.4</v>
      </c>
      <c r="Y347" s="655">
        <f t="shared" si="110"/>
        <v>25.884999999999998</v>
      </c>
      <c r="Z347" s="1026">
        <f t="shared" si="111"/>
        <v>14.285714285714279</v>
      </c>
      <c r="AA347" s="671">
        <f t="shared" si="112"/>
        <v>12.000000000000011</v>
      </c>
      <c r="AB347" s="671">
        <f t="shared" si="113"/>
        <v>11.111111111111116</v>
      </c>
      <c r="AC347" s="671">
        <f t="shared" si="114"/>
        <v>12.5</v>
      </c>
      <c r="AD347" s="671">
        <f t="shared" si="115"/>
        <v>10.344827586206895</v>
      </c>
      <c r="AE347" s="671">
        <f t="shared" si="116"/>
        <v>44.999999999999993</v>
      </c>
      <c r="AF347" s="671">
        <f t="shared" si="117"/>
        <v>-70.414201183431956</v>
      </c>
      <c r="AG347" s="671">
        <f t="shared" si="118"/>
        <v>-11.286089238845154</v>
      </c>
      <c r="AH347" s="671">
        <f t="shared" si="119"/>
        <v>1.0610079575596787</v>
      </c>
      <c r="AI347" s="671">
        <f t="shared" si="120"/>
        <v>1.072386058981234</v>
      </c>
      <c r="AJ347" s="671">
        <f t="shared" si="121"/>
        <v>1.3586956521739024</v>
      </c>
      <c r="AK347" s="671">
        <f t="shared" si="122"/>
        <v>1.6574585635359185</v>
      </c>
      <c r="AL347" s="671">
        <f t="shared" si="123"/>
        <v>4.0229885057471382</v>
      </c>
      <c r="AM347" s="671">
        <f t="shared" si="124"/>
        <v>2.3529411764705799</v>
      </c>
      <c r="AN347" s="671">
        <f t="shared" si="125"/>
        <v>2.2556390977443552</v>
      </c>
      <c r="AO347" s="671">
        <f t="shared" si="126"/>
        <v>0.75757575757577911</v>
      </c>
      <c r="AP347" s="671">
        <f t="shared" si="127"/>
        <v>91.304347826086939</v>
      </c>
      <c r="AQ347" s="671">
        <f t="shared" si="128"/>
        <v>56.818181818181813</v>
      </c>
      <c r="AR347" s="671">
        <f t="shared" si="129"/>
        <v>37.5</v>
      </c>
      <c r="AS347" s="672">
        <f t="shared" si="130"/>
        <v>11.773820261832237</v>
      </c>
      <c r="AT347" s="673">
        <f t="shared" si="131"/>
        <v>31.812643082951602</v>
      </c>
    </row>
    <row r="348" spans="1:46" ht="11.25" customHeight="1" x14ac:dyDescent="0.2">
      <c r="A348" s="500" t="s">
        <v>381</v>
      </c>
      <c r="B348" s="652" t="s">
        <v>382</v>
      </c>
      <c r="C348" s="497">
        <v>5.36</v>
      </c>
      <c r="D348" s="497">
        <v>5.0599999999999996</v>
      </c>
      <c r="E348" s="498">
        <v>4.83</v>
      </c>
      <c r="F348" s="498">
        <v>4.59</v>
      </c>
      <c r="G348" s="498">
        <v>4.17</v>
      </c>
      <c r="H348" s="498">
        <v>3.59</v>
      </c>
      <c r="I348" s="499"/>
      <c r="J348" s="498">
        <v>3.06</v>
      </c>
      <c r="K348" s="496">
        <v>2.52</v>
      </c>
      <c r="L348" s="499"/>
      <c r="M348" s="511">
        <v>2.08</v>
      </c>
      <c r="N348" s="511">
        <v>1.78</v>
      </c>
      <c r="O348" s="658">
        <v>1.55</v>
      </c>
      <c r="P348" s="658">
        <v>1.34</v>
      </c>
      <c r="Q348" s="658">
        <v>1.1100000000000001</v>
      </c>
      <c r="R348" s="658">
        <v>0.92</v>
      </c>
      <c r="S348" s="658">
        <v>0.78500000000000003</v>
      </c>
      <c r="T348" s="658">
        <v>0.73499999999999999</v>
      </c>
      <c r="U348" s="658">
        <v>0.71499999999999997</v>
      </c>
      <c r="V348" s="658">
        <v>0.69499999999999995</v>
      </c>
      <c r="W348" s="658">
        <v>0.67</v>
      </c>
      <c r="X348" s="658">
        <v>0.63</v>
      </c>
      <c r="Y348" s="655">
        <f t="shared" si="110"/>
        <v>46.190000000000005</v>
      </c>
      <c r="Z348" s="1026">
        <f t="shared" si="111"/>
        <v>5.9288537549407216</v>
      </c>
      <c r="AA348" s="671">
        <f t="shared" si="112"/>
        <v>4.761904761904745</v>
      </c>
      <c r="AB348" s="671">
        <f t="shared" si="113"/>
        <v>5.2287581699346442</v>
      </c>
      <c r="AC348" s="671">
        <f t="shared" si="114"/>
        <v>10.07194244604317</v>
      </c>
      <c r="AD348" s="671">
        <f t="shared" si="115"/>
        <v>16.15598885793872</v>
      </c>
      <c r="AE348" s="671">
        <f t="shared" si="116"/>
        <v>17.320261437908478</v>
      </c>
      <c r="AF348" s="671">
        <f t="shared" si="117"/>
        <v>21.42857142857142</v>
      </c>
      <c r="AG348" s="671">
        <f t="shared" si="118"/>
        <v>21.153846153846146</v>
      </c>
      <c r="AH348" s="671">
        <f t="shared" si="119"/>
        <v>16.853932584269661</v>
      </c>
      <c r="AI348" s="671">
        <f t="shared" si="120"/>
        <v>14.838709677419359</v>
      </c>
      <c r="AJ348" s="671">
        <f t="shared" si="121"/>
        <v>15.671641791044767</v>
      </c>
      <c r="AK348" s="671">
        <f t="shared" si="122"/>
        <v>20.72072072072071</v>
      </c>
      <c r="AL348" s="671">
        <f t="shared" si="123"/>
        <v>20.65217391304348</v>
      </c>
      <c r="AM348" s="671">
        <f t="shared" si="124"/>
        <v>17.197452229299358</v>
      </c>
      <c r="AN348" s="671">
        <f t="shared" si="125"/>
        <v>6.8027210884353817</v>
      </c>
      <c r="AO348" s="671">
        <f t="shared" si="126"/>
        <v>2.7972027972027913</v>
      </c>
      <c r="AP348" s="671">
        <f t="shared" si="127"/>
        <v>2.877697841726623</v>
      </c>
      <c r="AQ348" s="671">
        <f t="shared" si="128"/>
        <v>3.731343283582067</v>
      </c>
      <c r="AR348" s="671">
        <f t="shared" si="129"/>
        <v>6.3492063492063489</v>
      </c>
      <c r="AS348" s="672">
        <f t="shared" si="130"/>
        <v>12.133838383528349</v>
      </c>
      <c r="AT348" s="673">
        <f t="shared" si="131"/>
        <v>6.9721275165926508</v>
      </c>
    </row>
    <row r="349" spans="1:46" ht="11.25" customHeight="1" x14ac:dyDescent="0.2">
      <c r="A349" s="501" t="s">
        <v>1269</v>
      </c>
      <c r="B349" s="652" t="s">
        <v>1270</v>
      </c>
      <c r="C349" s="497">
        <v>0.96</v>
      </c>
      <c r="D349" s="497">
        <v>0.8</v>
      </c>
      <c r="E349" s="498">
        <v>0.61</v>
      </c>
      <c r="F349" s="498">
        <v>0.4</v>
      </c>
      <c r="G349" s="502">
        <v>0.21</v>
      </c>
      <c r="H349" s="498">
        <v>7.0000000000000007E-2</v>
      </c>
      <c r="I349" s="499"/>
      <c r="J349" s="502">
        <v>0</v>
      </c>
      <c r="K349" s="656">
        <v>0</v>
      </c>
      <c r="L349" s="499"/>
      <c r="M349" s="653">
        <v>0</v>
      </c>
      <c r="N349" s="653">
        <v>0.72</v>
      </c>
      <c r="O349" s="658">
        <v>1.92</v>
      </c>
      <c r="P349" s="654">
        <v>1.6</v>
      </c>
      <c r="Q349" s="654">
        <v>1.6</v>
      </c>
      <c r="R349" s="658">
        <v>1.6</v>
      </c>
      <c r="S349" s="654">
        <v>0</v>
      </c>
      <c r="T349" s="654">
        <v>0</v>
      </c>
      <c r="U349" s="654">
        <v>0</v>
      </c>
      <c r="V349" s="654">
        <v>0</v>
      </c>
      <c r="W349" s="654">
        <v>0</v>
      </c>
      <c r="X349" s="654">
        <v>0</v>
      </c>
      <c r="Y349" s="655">
        <f t="shared" si="110"/>
        <v>10.489999999999998</v>
      </c>
      <c r="Z349" s="1026">
        <f t="shared" si="111"/>
        <v>19.999999999999996</v>
      </c>
      <c r="AA349" s="671">
        <f t="shared" si="112"/>
        <v>31.147540983606568</v>
      </c>
      <c r="AB349" s="671">
        <f t="shared" si="113"/>
        <v>52.499999999999993</v>
      </c>
      <c r="AC349" s="671">
        <f t="shared" si="114"/>
        <v>90.476190476190482</v>
      </c>
      <c r="AD349" s="671">
        <f t="shared" si="115"/>
        <v>199.99999999999994</v>
      </c>
      <c r="AE349" s="671" t="str">
        <f t="shared" si="116"/>
        <v>n/a</v>
      </c>
      <c r="AF349" s="671" t="str">
        <f t="shared" si="117"/>
        <v>n/a</v>
      </c>
      <c r="AG349" s="671" t="str">
        <f t="shared" si="118"/>
        <v>n/a</v>
      </c>
      <c r="AH349" s="671">
        <f t="shared" si="119"/>
        <v>-100</v>
      </c>
      <c r="AI349" s="671">
        <f t="shared" si="120"/>
        <v>-62.5</v>
      </c>
      <c r="AJ349" s="671">
        <f t="shared" si="121"/>
        <v>19.999999999999996</v>
      </c>
      <c r="AK349" s="671">
        <f t="shared" si="122"/>
        <v>0</v>
      </c>
      <c r="AL349" s="671">
        <f t="shared" si="123"/>
        <v>0</v>
      </c>
      <c r="AM349" s="671" t="str">
        <f t="shared" si="124"/>
        <v>n/a</v>
      </c>
      <c r="AN349" s="671" t="str">
        <f t="shared" si="125"/>
        <v>n/a</v>
      </c>
      <c r="AO349" s="671" t="str">
        <f t="shared" si="126"/>
        <v>n/a</v>
      </c>
      <c r="AP349" s="671" t="str">
        <f t="shared" si="127"/>
        <v>n/a</v>
      </c>
      <c r="AQ349" s="671" t="str">
        <f t="shared" si="128"/>
        <v>n/a</v>
      </c>
      <c r="AR349" s="671" t="str">
        <f t="shared" si="129"/>
        <v>n/a</v>
      </c>
      <c r="AS349" s="672">
        <f t="shared" si="130"/>
        <v>25.1623731459797</v>
      </c>
      <c r="AT349" s="673">
        <f t="shared" si="131"/>
        <v>81.844812588645226</v>
      </c>
    </row>
    <row r="350" spans="1:46" ht="11.25" customHeight="1" x14ac:dyDescent="0.2">
      <c r="A350" s="501" t="s">
        <v>611</v>
      </c>
      <c r="B350" s="652" t="s">
        <v>612</v>
      </c>
      <c r="C350" s="497">
        <v>2.46</v>
      </c>
      <c r="D350" s="497">
        <v>2.2199999999999998</v>
      </c>
      <c r="E350" s="498">
        <v>1.99</v>
      </c>
      <c r="F350" s="498">
        <v>1.81</v>
      </c>
      <c r="G350" s="498">
        <v>1.69</v>
      </c>
      <c r="H350" s="498">
        <v>1.56</v>
      </c>
      <c r="I350" s="499" t="s">
        <v>90</v>
      </c>
      <c r="J350" s="498">
        <v>1.38</v>
      </c>
      <c r="K350" s="496">
        <v>1.1499999999999999</v>
      </c>
      <c r="L350" s="499"/>
      <c r="M350" s="534">
        <v>0.95</v>
      </c>
      <c r="N350" s="511">
        <v>0.8</v>
      </c>
      <c r="O350" s="658">
        <v>0.76</v>
      </c>
      <c r="P350" s="658">
        <v>0.6</v>
      </c>
      <c r="Q350" s="658">
        <v>0.45</v>
      </c>
      <c r="R350" s="658">
        <v>0.33</v>
      </c>
      <c r="S350" s="658">
        <v>0.21</v>
      </c>
      <c r="T350" s="654">
        <v>0.12</v>
      </c>
      <c r="U350" s="654">
        <v>0.12</v>
      </c>
      <c r="V350" s="654">
        <v>0.12</v>
      </c>
      <c r="W350" s="658">
        <v>0.24</v>
      </c>
      <c r="X350" s="658">
        <v>0.23332999999999998</v>
      </c>
      <c r="Y350" s="655">
        <f t="shared" si="110"/>
        <v>19.19333</v>
      </c>
      <c r="Z350" s="1026">
        <f t="shared" si="111"/>
        <v>10.810810810810811</v>
      </c>
      <c r="AA350" s="671">
        <f t="shared" si="112"/>
        <v>11.557788944723612</v>
      </c>
      <c r="AB350" s="671">
        <f t="shared" si="113"/>
        <v>9.9447513812154664</v>
      </c>
      <c r="AC350" s="671">
        <f t="shared" si="114"/>
        <v>7.1005917159763454</v>
      </c>
      <c r="AD350" s="671">
        <f t="shared" si="115"/>
        <v>8.333333333333325</v>
      </c>
      <c r="AE350" s="671">
        <f t="shared" si="116"/>
        <v>13.043478260869579</v>
      </c>
      <c r="AF350" s="671">
        <f t="shared" si="117"/>
        <v>19.999999999999996</v>
      </c>
      <c r="AG350" s="671">
        <f t="shared" si="118"/>
        <v>21.052631578947366</v>
      </c>
      <c r="AH350" s="671">
        <f t="shared" si="119"/>
        <v>18.749999999999979</v>
      </c>
      <c r="AI350" s="671">
        <f t="shared" si="120"/>
        <v>5.2631578947368363</v>
      </c>
      <c r="AJ350" s="671">
        <f t="shared" si="121"/>
        <v>26.666666666666682</v>
      </c>
      <c r="AK350" s="671">
        <f t="shared" si="122"/>
        <v>33.333333333333329</v>
      </c>
      <c r="AL350" s="671">
        <f t="shared" si="123"/>
        <v>36.363636363636353</v>
      </c>
      <c r="AM350" s="671">
        <f t="shared" si="124"/>
        <v>57.14285714285716</v>
      </c>
      <c r="AN350" s="671">
        <f t="shared" si="125"/>
        <v>75</v>
      </c>
      <c r="AO350" s="671">
        <f t="shared" si="126"/>
        <v>0</v>
      </c>
      <c r="AP350" s="671">
        <f t="shared" si="127"/>
        <v>0</v>
      </c>
      <c r="AQ350" s="671">
        <f t="shared" si="128"/>
        <v>-50</v>
      </c>
      <c r="AR350" s="671">
        <f t="shared" si="129"/>
        <v>2.8586122658895263</v>
      </c>
      <c r="AS350" s="672">
        <f t="shared" si="130"/>
        <v>16.169560510157702</v>
      </c>
      <c r="AT350" s="673">
        <f t="shared" si="131"/>
        <v>25.207142946045231</v>
      </c>
    </row>
    <row r="351" spans="1:46" ht="11.25" customHeight="1" x14ac:dyDescent="0.2">
      <c r="A351" s="504" t="s">
        <v>1315</v>
      </c>
      <c r="B351" s="916" t="s">
        <v>1316</v>
      </c>
      <c r="C351" s="497">
        <v>0.47</v>
      </c>
      <c r="D351" s="522">
        <v>0.32</v>
      </c>
      <c r="E351" s="487">
        <v>0.28000000000000003</v>
      </c>
      <c r="F351" s="487">
        <v>0.24</v>
      </c>
      <c r="G351" s="489">
        <v>0.2</v>
      </c>
      <c r="H351" s="487">
        <v>0.18</v>
      </c>
      <c r="I351" s="488"/>
      <c r="J351" s="489">
        <v>0.16</v>
      </c>
      <c r="K351" s="485">
        <v>7.0000000000000007E-2</v>
      </c>
      <c r="L351" s="488"/>
      <c r="M351" s="538">
        <v>0.04</v>
      </c>
      <c r="N351" s="538">
        <v>0.16333</v>
      </c>
      <c r="O351" s="492">
        <v>0.79666999999999999</v>
      </c>
      <c r="P351" s="493">
        <v>1.0449999999999999</v>
      </c>
      <c r="Q351" s="493">
        <v>0.96499999999999997</v>
      </c>
      <c r="R351" s="493">
        <v>0.83</v>
      </c>
      <c r="S351" s="493">
        <v>0.72499999999999998</v>
      </c>
      <c r="T351" s="493">
        <v>0.65500000000000003</v>
      </c>
      <c r="U351" s="492">
        <v>0.64</v>
      </c>
      <c r="V351" s="493">
        <v>0.76</v>
      </c>
      <c r="W351" s="493">
        <v>0.74546000000000001</v>
      </c>
      <c r="X351" s="493">
        <v>0.67769000000000001</v>
      </c>
      <c r="Y351" s="655">
        <f t="shared" si="110"/>
        <v>9.9631499999999988</v>
      </c>
      <c r="Z351" s="1026">
        <f t="shared" si="111"/>
        <v>46.874999999999979</v>
      </c>
      <c r="AA351" s="671">
        <f t="shared" si="112"/>
        <v>14.285714285714279</v>
      </c>
      <c r="AB351" s="671">
        <f t="shared" si="113"/>
        <v>16.666666666666675</v>
      </c>
      <c r="AC351" s="671">
        <f t="shared" si="114"/>
        <v>19.999999999999996</v>
      </c>
      <c r="AD351" s="671">
        <f t="shared" si="115"/>
        <v>11.111111111111116</v>
      </c>
      <c r="AE351" s="671">
        <f t="shared" si="116"/>
        <v>12.5</v>
      </c>
      <c r="AF351" s="671">
        <f t="shared" si="117"/>
        <v>128.57142857142856</v>
      </c>
      <c r="AG351" s="671">
        <f t="shared" si="118"/>
        <v>75.000000000000028</v>
      </c>
      <c r="AH351" s="671">
        <f t="shared" si="119"/>
        <v>-75.509704279679184</v>
      </c>
      <c r="AI351" s="671">
        <f t="shared" si="120"/>
        <v>-79.498412140534981</v>
      </c>
      <c r="AJ351" s="671">
        <f t="shared" si="121"/>
        <v>-23.763636363636365</v>
      </c>
      <c r="AK351" s="671">
        <f t="shared" si="122"/>
        <v>8.2901554404144928</v>
      </c>
      <c r="AL351" s="671">
        <f t="shared" si="123"/>
        <v>16.265060240963859</v>
      </c>
      <c r="AM351" s="671">
        <f t="shared" si="124"/>
        <v>14.482758620689662</v>
      </c>
      <c r="AN351" s="671">
        <f t="shared" si="125"/>
        <v>10.687022900763354</v>
      </c>
      <c r="AO351" s="671">
        <f t="shared" si="126"/>
        <v>2.34375</v>
      </c>
      <c r="AP351" s="671">
        <f t="shared" si="127"/>
        <v>-15.789473684210531</v>
      </c>
      <c r="AQ351" s="671">
        <f t="shared" si="128"/>
        <v>1.9504735331204781</v>
      </c>
      <c r="AR351" s="671">
        <f t="shared" si="129"/>
        <v>10.000147560093842</v>
      </c>
      <c r="AS351" s="672">
        <f t="shared" si="130"/>
        <v>10.235161182258173</v>
      </c>
      <c r="AT351" s="673">
        <f t="shared" si="131"/>
        <v>45.415553534962022</v>
      </c>
    </row>
    <row r="352" spans="1:46" ht="11.25" customHeight="1" x14ac:dyDescent="0.2">
      <c r="A352" s="659" t="s">
        <v>3854</v>
      </c>
      <c r="B352" s="507" t="s">
        <v>3855</v>
      </c>
      <c r="C352" s="497">
        <v>0.71</v>
      </c>
      <c r="D352" s="657">
        <v>0.55000000000000004</v>
      </c>
      <c r="E352" s="498">
        <v>0.41</v>
      </c>
      <c r="F352" s="498">
        <v>0.3</v>
      </c>
      <c r="G352" s="498">
        <v>7.0000000000000007E-2</v>
      </c>
      <c r="H352" s="542">
        <v>0</v>
      </c>
      <c r="I352" s="499"/>
      <c r="J352" s="502">
        <v>0</v>
      </c>
      <c r="K352" s="656">
        <v>0</v>
      </c>
      <c r="L352" s="499"/>
      <c r="M352" s="653">
        <v>0</v>
      </c>
      <c r="N352" s="653">
        <v>0</v>
      </c>
      <c r="O352" s="543">
        <v>0</v>
      </c>
      <c r="P352" s="543">
        <v>0</v>
      </c>
      <c r="Q352" s="543">
        <v>0</v>
      </c>
      <c r="R352" s="543">
        <v>0</v>
      </c>
      <c r="S352" s="543">
        <v>0</v>
      </c>
      <c r="T352" s="543">
        <v>0</v>
      </c>
      <c r="U352" s="543">
        <v>0</v>
      </c>
      <c r="V352" s="543">
        <v>0</v>
      </c>
      <c r="W352" s="543">
        <v>0</v>
      </c>
      <c r="X352" s="543">
        <v>0</v>
      </c>
      <c r="Y352" s="655">
        <f t="shared" si="110"/>
        <v>2.04</v>
      </c>
      <c r="Z352" s="1026">
        <f t="shared" si="111"/>
        <v>29.090909090909079</v>
      </c>
      <c r="AA352" s="671">
        <f t="shared" si="112"/>
        <v>34.146341463414643</v>
      </c>
      <c r="AB352" s="671">
        <f t="shared" si="113"/>
        <v>36.666666666666671</v>
      </c>
      <c r="AC352" s="671">
        <f t="shared" si="114"/>
        <v>328.57142857142856</v>
      </c>
      <c r="AD352" s="671" t="str">
        <f t="shared" si="115"/>
        <v>n/a</v>
      </c>
      <c r="AE352" s="671" t="str">
        <f t="shared" si="116"/>
        <v>n/a</v>
      </c>
      <c r="AF352" s="671" t="str">
        <f t="shared" si="117"/>
        <v>n/a</v>
      </c>
      <c r="AG352" s="671" t="str">
        <f t="shared" si="118"/>
        <v>n/a</v>
      </c>
      <c r="AH352" s="671" t="str">
        <f t="shared" si="119"/>
        <v>n/a</v>
      </c>
      <c r="AI352" s="671" t="str">
        <f t="shared" si="120"/>
        <v>n/a</v>
      </c>
      <c r="AJ352" s="671" t="str">
        <f t="shared" si="121"/>
        <v>n/a</v>
      </c>
      <c r="AK352" s="671" t="str">
        <f t="shared" si="122"/>
        <v>n/a</v>
      </c>
      <c r="AL352" s="671" t="str">
        <f t="shared" si="123"/>
        <v>n/a</v>
      </c>
      <c r="AM352" s="671" t="str">
        <f t="shared" si="124"/>
        <v>n/a</v>
      </c>
      <c r="AN352" s="671" t="str">
        <f t="shared" si="125"/>
        <v>n/a</v>
      </c>
      <c r="AO352" s="671" t="str">
        <f t="shared" si="126"/>
        <v>n/a</v>
      </c>
      <c r="AP352" s="671" t="str">
        <f t="shared" si="127"/>
        <v>n/a</v>
      </c>
      <c r="AQ352" s="671" t="str">
        <f t="shared" si="128"/>
        <v>n/a</v>
      </c>
      <c r="AR352" s="671" t="str">
        <f t="shared" si="129"/>
        <v>n/a</v>
      </c>
      <c r="AS352" s="672">
        <f t="shared" si="130"/>
        <v>107.11883644810473</v>
      </c>
      <c r="AT352" s="673">
        <f t="shared" si="131"/>
        <v>147.66866205235991</v>
      </c>
    </row>
    <row r="353" spans="1:46" ht="11.25" customHeight="1" x14ac:dyDescent="0.2">
      <c r="A353" s="500" t="s">
        <v>1307</v>
      </c>
      <c r="B353" s="652" t="s">
        <v>1308</v>
      </c>
      <c r="C353" s="497">
        <v>0.38669999999999999</v>
      </c>
      <c r="D353" s="657">
        <v>0.32</v>
      </c>
      <c r="E353" s="498">
        <v>0.26666666666666666</v>
      </c>
      <c r="F353" s="498">
        <v>0.25333333333333335</v>
      </c>
      <c r="G353" s="498">
        <v>0.21333333333333335</v>
      </c>
      <c r="H353" s="498">
        <v>0.1822222222222222</v>
      </c>
      <c r="I353" s="499">
        <v>0</v>
      </c>
      <c r="J353" s="498">
        <v>0.15703111111111109</v>
      </c>
      <c r="K353" s="496">
        <v>0.13630222222222224</v>
      </c>
      <c r="L353" s="499">
        <v>0</v>
      </c>
      <c r="M353" s="653">
        <v>0.13432888888888889</v>
      </c>
      <c r="N353" s="653">
        <v>0.13432888888888889</v>
      </c>
      <c r="O353" s="658">
        <v>0.1264177777777778</v>
      </c>
      <c r="P353" s="658">
        <v>0.11456</v>
      </c>
      <c r="Q353" s="658">
        <v>0.11061333333333333</v>
      </c>
      <c r="R353" s="658">
        <v>0.10270222222222224</v>
      </c>
      <c r="S353" s="658">
        <v>9.4808888888888887E-2</v>
      </c>
      <c r="T353" s="658">
        <v>8.428444444444444E-2</v>
      </c>
      <c r="U353" s="658">
        <v>5.9253333333333331E-2</v>
      </c>
      <c r="V353" s="654">
        <v>0</v>
      </c>
      <c r="W353" s="654">
        <v>0</v>
      </c>
      <c r="X353" s="654">
        <v>0</v>
      </c>
      <c r="Y353" s="655">
        <f t="shared" si="110"/>
        <v>2.8768866666666666</v>
      </c>
      <c r="Z353" s="1026">
        <f t="shared" si="111"/>
        <v>20.843749999999982</v>
      </c>
      <c r="AA353" s="671">
        <f t="shared" si="112"/>
        <v>19.999999999999996</v>
      </c>
      <c r="AB353" s="671">
        <f t="shared" si="113"/>
        <v>5.2631578947368363</v>
      </c>
      <c r="AC353" s="671">
        <f t="shared" si="114"/>
        <v>18.75</v>
      </c>
      <c r="AD353" s="671">
        <f t="shared" si="115"/>
        <v>17.073170731707332</v>
      </c>
      <c r="AE353" s="671">
        <f t="shared" si="116"/>
        <v>16.042114796784791</v>
      </c>
      <c r="AF353" s="671">
        <f t="shared" si="117"/>
        <v>15.208034433285489</v>
      </c>
      <c r="AG353" s="671">
        <f t="shared" si="118"/>
        <v>1.4690312334568745</v>
      </c>
      <c r="AH353" s="671">
        <f t="shared" si="119"/>
        <v>0</v>
      </c>
      <c r="AI353" s="671">
        <f t="shared" si="120"/>
        <v>6.2579102798481001</v>
      </c>
      <c r="AJ353" s="671">
        <f t="shared" si="121"/>
        <v>10.35071384233397</v>
      </c>
      <c r="AK353" s="671">
        <f t="shared" si="122"/>
        <v>3.5679845708775249</v>
      </c>
      <c r="AL353" s="671">
        <f t="shared" si="123"/>
        <v>7.7029600138480037</v>
      </c>
      <c r="AM353" s="671">
        <f t="shared" si="124"/>
        <v>8.3255203450215873</v>
      </c>
      <c r="AN353" s="671">
        <f t="shared" si="125"/>
        <v>12.486817127188354</v>
      </c>
      <c r="AO353" s="671">
        <f t="shared" si="126"/>
        <v>42.244224422442244</v>
      </c>
      <c r="AP353" s="671" t="str">
        <f t="shared" si="127"/>
        <v>n/a</v>
      </c>
      <c r="AQ353" s="671" t="str">
        <f t="shared" si="128"/>
        <v>n/a</v>
      </c>
      <c r="AR353" s="671" t="str">
        <f t="shared" si="129"/>
        <v>n/a</v>
      </c>
      <c r="AS353" s="672">
        <f t="shared" si="130"/>
        <v>12.849086855720694</v>
      </c>
      <c r="AT353" s="673">
        <f t="shared" si="131"/>
        <v>10.271643489971902</v>
      </c>
    </row>
    <row r="354" spans="1:46" ht="11.25" customHeight="1" x14ac:dyDescent="0.2">
      <c r="A354" s="500" t="s">
        <v>4228</v>
      </c>
      <c r="B354" s="652" t="s">
        <v>4223</v>
      </c>
      <c r="C354" s="497">
        <v>0.32</v>
      </c>
      <c r="D354" s="686">
        <v>0.3</v>
      </c>
      <c r="E354" s="661">
        <v>0.26</v>
      </c>
      <c r="F354" s="661">
        <v>0.2</v>
      </c>
      <c r="G354" s="661">
        <v>0.12</v>
      </c>
      <c r="H354" s="688">
        <v>0.1</v>
      </c>
      <c r="I354" s="497"/>
      <c r="J354" s="661">
        <v>0.1</v>
      </c>
      <c r="K354" s="520">
        <v>0</v>
      </c>
      <c r="L354" s="523"/>
      <c r="M354" s="548">
        <v>0</v>
      </c>
      <c r="N354" s="548">
        <v>0</v>
      </c>
      <c r="O354" s="543">
        <v>0</v>
      </c>
      <c r="P354" s="543">
        <v>0</v>
      </c>
      <c r="Q354" s="543">
        <v>0</v>
      </c>
      <c r="R354" s="543">
        <v>0</v>
      </c>
      <c r="S354" s="543">
        <v>0</v>
      </c>
      <c r="T354" s="543">
        <v>0</v>
      </c>
      <c r="U354" s="543">
        <v>0</v>
      </c>
      <c r="V354" s="543">
        <v>0</v>
      </c>
      <c r="W354" s="543">
        <v>0</v>
      </c>
      <c r="X354" s="543">
        <v>0</v>
      </c>
      <c r="Y354" s="655">
        <f t="shared" si="110"/>
        <v>1.4000000000000004</v>
      </c>
      <c r="Z354" s="1026">
        <f t="shared" si="111"/>
        <v>6.6666666666666652</v>
      </c>
      <c r="AA354" s="671">
        <f t="shared" si="112"/>
        <v>15.384615384615374</v>
      </c>
      <c r="AB354" s="671">
        <f t="shared" si="113"/>
        <v>30.000000000000004</v>
      </c>
      <c r="AC354" s="671">
        <f t="shared" si="114"/>
        <v>66.666666666666671</v>
      </c>
      <c r="AD354" s="671">
        <f t="shared" si="115"/>
        <v>19.999999999999996</v>
      </c>
      <c r="AE354" s="671">
        <f t="shared" si="116"/>
        <v>0</v>
      </c>
      <c r="AF354" s="671" t="str">
        <f t="shared" si="117"/>
        <v>n/a</v>
      </c>
      <c r="AG354" s="671" t="str">
        <f t="shared" si="118"/>
        <v>n/a</v>
      </c>
      <c r="AH354" s="671" t="str">
        <f t="shared" si="119"/>
        <v>n/a</v>
      </c>
      <c r="AI354" s="671" t="str">
        <f t="shared" si="120"/>
        <v>n/a</v>
      </c>
      <c r="AJ354" s="671" t="str">
        <f t="shared" si="121"/>
        <v>n/a</v>
      </c>
      <c r="AK354" s="671" t="str">
        <f t="shared" si="122"/>
        <v>n/a</v>
      </c>
      <c r="AL354" s="671" t="str">
        <f t="shared" si="123"/>
        <v>n/a</v>
      </c>
      <c r="AM354" s="671" t="str">
        <f t="shared" si="124"/>
        <v>n/a</v>
      </c>
      <c r="AN354" s="671" t="str">
        <f t="shared" si="125"/>
        <v>n/a</v>
      </c>
      <c r="AO354" s="671" t="str">
        <f t="shared" si="126"/>
        <v>n/a</v>
      </c>
      <c r="AP354" s="671" t="str">
        <f t="shared" si="127"/>
        <v>n/a</v>
      </c>
      <c r="AQ354" s="671" t="str">
        <f t="shared" si="128"/>
        <v>n/a</v>
      </c>
      <c r="AR354" s="671" t="str">
        <f t="shared" si="129"/>
        <v>n/a</v>
      </c>
      <c r="AS354" s="672">
        <f t="shared" si="130"/>
        <v>23.119658119658116</v>
      </c>
      <c r="AT354" s="673">
        <f t="shared" si="131"/>
        <v>23.742214429164743</v>
      </c>
    </row>
    <row r="355" spans="1:46" ht="11.25" customHeight="1" x14ac:dyDescent="0.2">
      <c r="A355" s="501" t="s">
        <v>619</v>
      </c>
      <c r="B355" s="652" t="s">
        <v>620</v>
      </c>
      <c r="C355" s="497">
        <v>0.77249999999999996</v>
      </c>
      <c r="D355" s="657">
        <v>0.75250000000000006</v>
      </c>
      <c r="E355" s="498">
        <v>0.73250000000000004</v>
      </c>
      <c r="F355" s="498">
        <v>0.71299999999999986</v>
      </c>
      <c r="G355" s="498">
        <v>0.6925</v>
      </c>
      <c r="H355" s="498">
        <v>0.67249999999999999</v>
      </c>
      <c r="I355" s="499"/>
      <c r="J355" s="498">
        <v>0.65249999999999997</v>
      </c>
      <c r="K355" s="496">
        <v>0.63249999999999995</v>
      </c>
      <c r="L355" s="499"/>
      <c r="M355" s="511">
        <v>0.59499999999999997</v>
      </c>
      <c r="N355" s="511">
        <v>0.49332999999999999</v>
      </c>
      <c r="O355" s="658">
        <v>0.38667000000000007</v>
      </c>
      <c r="P355" s="658">
        <v>0.28000000000000003</v>
      </c>
      <c r="Q355" s="658">
        <v>0.20445000000000002</v>
      </c>
      <c r="R355" s="658">
        <v>0.12296000000000001</v>
      </c>
      <c r="S355" s="658">
        <v>7.8020000000000006E-2</v>
      </c>
      <c r="T355" s="658">
        <v>2.5680000000000001E-2</v>
      </c>
      <c r="U355" s="654">
        <v>0</v>
      </c>
      <c r="V355" s="654">
        <v>0</v>
      </c>
      <c r="W355" s="654">
        <v>0</v>
      </c>
      <c r="X355" s="654">
        <v>0</v>
      </c>
      <c r="Y355" s="655">
        <f t="shared" si="110"/>
        <v>7.8066100000000009</v>
      </c>
      <c r="Z355" s="1026">
        <f t="shared" si="111"/>
        <v>2.6578073089700949</v>
      </c>
      <c r="AA355" s="671">
        <f t="shared" si="112"/>
        <v>2.7303754266211566</v>
      </c>
      <c r="AB355" s="671">
        <f t="shared" si="113"/>
        <v>2.7349228611500909</v>
      </c>
      <c r="AC355" s="671">
        <f t="shared" si="114"/>
        <v>2.9602888086642354</v>
      </c>
      <c r="AD355" s="671">
        <f t="shared" si="115"/>
        <v>2.9739776951672958</v>
      </c>
      <c r="AE355" s="671">
        <f t="shared" si="116"/>
        <v>3.0651340996168619</v>
      </c>
      <c r="AF355" s="671">
        <f t="shared" si="117"/>
        <v>3.1620553359683834</v>
      </c>
      <c r="AG355" s="671">
        <f t="shared" si="118"/>
        <v>6.3025210084033612</v>
      </c>
      <c r="AH355" s="671">
        <f t="shared" si="119"/>
        <v>20.608923033263736</v>
      </c>
      <c r="AI355" s="671">
        <f t="shared" si="120"/>
        <v>27.584244963405457</v>
      </c>
      <c r="AJ355" s="671">
        <f t="shared" si="121"/>
        <v>38.096428571428589</v>
      </c>
      <c r="AK355" s="671">
        <f t="shared" si="122"/>
        <v>36.952800195646859</v>
      </c>
      <c r="AL355" s="671">
        <f t="shared" si="123"/>
        <v>66.273584905660371</v>
      </c>
      <c r="AM355" s="671">
        <f t="shared" si="124"/>
        <v>57.600615226864903</v>
      </c>
      <c r="AN355" s="671">
        <f t="shared" si="125"/>
        <v>203.81619937694703</v>
      </c>
      <c r="AO355" s="671" t="str">
        <f t="shared" si="126"/>
        <v>n/a</v>
      </c>
      <c r="AP355" s="671" t="str">
        <f t="shared" si="127"/>
        <v>n/a</v>
      </c>
      <c r="AQ355" s="671" t="str">
        <f t="shared" si="128"/>
        <v>n/a</v>
      </c>
      <c r="AR355" s="671" t="str">
        <f t="shared" si="129"/>
        <v>n/a</v>
      </c>
      <c r="AS355" s="672">
        <f t="shared" si="130"/>
        <v>31.834658587851891</v>
      </c>
      <c r="AT355" s="673">
        <f t="shared" si="131"/>
        <v>52.201920666003275</v>
      </c>
    </row>
    <row r="356" spans="1:46" ht="11.25" customHeight="1" x14ac:dyDescent="0.2">
      <c r="A356" s="504" t="s">
        <v>1299</v>
      </c>
      <c r="B356" s="916" t="s">
        <v>1300</v>
      </c>
      <c r="C356" s="497">
        <v>4.12</v>
      </c>
      <c r="D356" s="657">
        <v>3.56</v>
      </c>
      <c r="E356" s="498">
        <v>2.76</v>
      </c>
      <c r="F356" s="498">
        <v>2.36</v>
      </c>
      <c r="G356" s="498">
        <v>1.88</v>
      </c>
      <c r="H356" s="498">
        <v>1.56</v>
      </c>
      <c r="I356" s="499"/>
      <c r="J356" s="498">
        <v>1.1599999999999999</v>
      </c>
      <c r="K356" s="496">
        <v>1.04</v>
      </c>
      <c r="L356" s="499"/>
      <c r="M356" s="511">
        <v>0.97199999999999998</v>
      </c>
      <c r="N356" s="511">
        <v>0.92199999999999993</v>
      </c>
      <c r="O356" s="654">
        <v>0.9</v>
      </c>
      <c r="P356" s="658">
        <v>0.9</v>
      </c>
      <c r="Q356" s="658">
        <v>0.67500000000000004</v>
      </c>
      <c r="R356" s="658">
        <v>0.4</v>
      </c>
      <c r="S356" s="658">
        <v>0.32500000000000001</v>
      </c>
      <c r="T356" s="658">
        <v>0.26</v>
      </c>
      <c r="U356" s="658">
        <v>0.21</v>
      </c>
      <c r="V356" s="658">
        <v>0.17</v>
      </c>
      <c r="W356" s="654">
        <v>0.16</v>
      </c>
      <c r="X356" s="658">
        <v>0.11334</v>
      </c>
      <c r="Y356" s="655">
        <f t="shared" si="110"/>
        <v>24.447340000000001</v>
      </c>
      <c r="Z356" s="1026">
        <f t="shared" si="111"/>
        <v>15.730337078651679</v>
      </c>
      <c r="AA356" s="671">
        <f t="shared" si="112"/>
        <v>28.98550724637683</v>
      </c>
      <c r="AB356" s="671">
        <f t="shared" si="113"/>
        <v>16.949152542372879</v>
      </c>
      <c r="AC356" s="671">
        <f t="shared" si="114"/>
        <v>25.531914893617014</v>
      </c>
      <c r="AD356" s="671">
        <f t="shared" si="115"/>
        <v>20.512820512820507</v>
      </c>
      <c r="AE356" s="671">
        <f t="shared" si="116"/>
        <v>34.48275862068968</v>
      </c>
      <c r="AF356" s="671">
        <f t="shared" si="117"/>
        <v>11.538461538461519</v>
      </c>
      <c r="AG356" s="671">
        <f t="shared" si="118"/>
        <v>6.9958847736625529</v>
      </c>
      <c r="AH356" s="671">
        <f t="shared" si="119"/>
        <v>5.4229934924078238</v>
      </c>
      <c r="AI356" s="671">
        <f t="shared" si="120"/>
        <v>2.4444444444444269</v>
      </c>
      <c r="AJ356" s="671">
        <f t="shared" si="121"/>
        <v>0</v>
      </c>
      <c r="AK356" s="671">
        <f t="shared" si="122"/>
        <v>33.333333333333329</v>
      </c>
      <c r="AL356" s="671">
        <f t="shared" si="123"/>
        <v>68.75</v>
      </c>
      <c r="AM356" s="671">
        <f t="shared" si="124"/>
        <v>23.076923076923084</v>
      </c>
      <c r="AN356" s="671">
        <f t="shared" si="125"/>
        <v>25</v>
      </c>
      <c r="AO356" s="671">
        <f t="shared" si="126"/>
        <v>23.809523809523814</v>
      </c>
      <c r="AP356" s="671">
        <f t="shared" si="127"/>
        <v>23.529411764705866</v>
      </c>
      <c r="AQ356" s="671">
        <f t="shared" si="128"/>
        <v>6.25</v>
      </c>
      <c r="AR356" s="671">
        <f t="shared" si="129"/>
        <v>41.168166578436562</v>
      </c>
      <c r="AS356" s="672">
        <f t="shared" si="130"/>
        <v>21.763770195075132</v>
      </c>
      <c r="AT356" s="673">
        <f t="shared" si="131"/>
        <v>16.165992426240287</v>
      </c>
    </row>
    <row r="357" spans="1:46" ht="11.25" customHeight="1" x14ac:dyDescent="0.2">
      <c r="A357" s="519" t="s">
        <v>616</v>
      </c>
      <c r="B357" s="507" t="s">
        <v>617</v>
      </c>
      <c r="C357" s="497">
        <v>0.54700000000000004</v>
      </c>
      <c r="D357" s="521">
        <v>0.49299999999999999</v>
      </c>
      <c r="E357" s="513">
        <v>0.42255999999999999</v>
      </c>
      <c r="F357" s="513">
        <v>0.37402099999999999</v>
      </c>
      <c r="G357" s="513">
        <v>0.34960799999999997</v>
      </c>
      <c r="H357" s="513">
        <v>0.306923</v>
      </c>
      <c r="I357" s="514"/>
      <c r="J357" s="513">
        <v>0.24479300000000001</v>
      </c>
      <c r="K357" s="509">
        <v>0.22263440000000001</v>
      </c>
      <c r="L357" s="514"/>
      <c r="M357" s="529">
        <v>0.1619978</v>
      </c>
      <c r="N357" s="529">
        <v>0.11977839999999999</v>
      </c>
      <c r="O357" s="516">
        <v>0.11817900000000001</v>
      </c>
      <c r="P357" s="516">
        <v>0.1024764</v>
      </c>
      <c r="Q357" s="516">
        <v>7.3251800000000006E-2</v>
      </c>
      <c r="R357" s="516">
        <v>6.1714000000000005E-2</v>
      </c>
      <c r="S357" s="516">
        <v>4.7694E-2</v>
      </c>
      <c r="T357" s="516">
        <v>3.8010000000000002E-2</v>
      </c>
      <c r="U357" s="516">
        <v>3.0599999999999999E-2</v>
      </c>
      <c r="V357" s="517">
        <v>0</v>
      </c>
      <c r="W357" s="517">
        <v>0</v>
      </c>
      <c r="X357" s="517">
        <v>0</v>
      </c>
      <c r="Y357" s="655">
        <f t="shared" si="110"/>
        <v>3.7142407999999998</v>
      </c>
      <c r="Z357" s="1026">
        <f t="shared" si="111"/>
        <v>10.953346855983792</v>
      </c>
      <c r="AA357" s="671">
        <f t="shared" si="112"/>
        <v>16.669822037107163</v>
      </c>
      <c r="AB357" s="671">
        <f t="shared" si="113"/>
        <v>12.977613556458056</v>
      </c>
      <c r="AC357" s="671">
        <f t="shared" si="114"/>
        <v>6.9829637765726149</v>
      </c>
      <c r="AD357" s="671">
        <f t="shared" si="115"/>
        <v>13.907396969272412</v>
      </c>
      <c r="AE357" s="671">
        <f t="shared" si="116"/>
        <v>25.38062771402776</v>
      </c>
      <c r="AF357" s="671">
        <f t="shared" si="117"/>
        <v>9.9529093437492158</v>
      </c>
      <c r="AG357" s="671">
        <f t="shared" si="118"/>
        <v>37.43050831554504</v>
      </c>
      <c r="AH357" s="671">
        <f t="shared" si="119"/>
        <v>35.247924500577746</v>
      </c>
      <c r="AI357" s="671">
        <f t="shared" si="120"/>
        <v>1.3533707342251899</v>
      </c>
      <c r="AJ357" s="671">
        <f t="shared" si="121"/>
        <v>15.323137815145738</v>
      </c>
      <c r="AK357" s="671">
        <f t="shared" si="122"/>
        <v>39.896084464818607</v>
      </c>
      <c r="AL357" s="671">
        <f t="shared" si="123"/>
        <v>18.695595812943576</v>
      </c>
      <c r="AM357" s="671">
        <f t="shared" si="124"/>
        <v>29.395731119218361</v>
      </c>
      <c r="AN357" s="671">
        <f t="shared" si="125"/>
        <v>25.47750591949487</v>
      </c>
      <c r="AO357" s="671">
        <f t="shared" si="126"/>
        <v>24.215686274509807</v>
      </c>
      <c r="AP357" s="671" t="str">
        <f t="shared" si="127"/>
        <v>n/a</v>
      </c>
      <c r="AQ357" s="671" t="str">
        <f t="shared" si="128"/>
        <v>n/a</v>
      </c>
      <c r="AR357" s="671" t="str">
        <f t="shared" si="129"/>
        <v>n/a</v>
      </c>
      <c r="AS357" s="672">
        <f t="shared" si="130"/>
        <v>20.241264075603119</v>
      </c>
      <c r="AT357" s="673">
        <f t="shared" si="131"/>
        <v>11.305676928220471</v>
      </c>
    </row>
    <row r="358" spans="1:46" ht="11.25" customHeight="1" x14ac:dyDescent="0.2">
      <c r="A358" s="80" t="s">
        <v>4215</v>
      </c>
      <c r="B358" s="652" t="s">
        <v>4216</v>
      </c>
      <c r="C358" s="497">
        <v>0.1048</v>
      </c>
      <c r="D358" s="661">
        <v>9.7299999999999998E-2</v>
      </c>
      <c r="E358" s="1162">
        <v>8.2000000000000003E-2</v>
      </c>
      <c r="F358" s="1162">
        <v>7.1599999999999997E-2</v>
      </c>
      <c r="G358" s="1162">
        <v>6.1400000000000003E-2</v>
      </c>
      <c r="H358" s="1162">
        <v>5.33E-2</v>
      </c>
      <c r="I358" s="1166" t="s">
        <v>90</v>
      </c>
      <c r="J358" s="1162">
        <v>4.4299999999999999E-2</v>
      </c>
      <c r="K358" s="1174">
        <v>3.5400000000000001E-2</v>
      </c>
      <c r="L358" s="1166"/>
      <c r="M358" s="1181">
        <v>2.8299999999999999E-2</v>
      </c>
      <c r="N358" s="1181">
        <v>2.52E-2</v>
      </c>
      <c r="O358" s="913">
        <v>2.1000000000000001E-2</v>
      </c>
      <c r="P358" s="1188">
        <v>1.6799999999999999E-2</v>
      </c>
      <c r="Q358" s="913">
        <v>1.6799999999999999E-2</v>
      </c>
      <c r="R358" s="1188">
        <v>1.04E-2</v>
      </c>
      <c r="S358" s="913">
        <v>1.04E-2</v>
      </c>
      <c r="T358" s="1188">
        <v>1.04E-2</v>
      </c>
      <c r="U358" s="913">
        <v>1.04E-2</v>
      </c>
      <c r="V358" s="913">
        <v>1.04E-2</v>
      </c>
      <c r="W358" s="913">
        <v>1.04E-2</v>
      </c>
      <c r="X358" s="913">
        <v>1.04E-2</v>
      </c>
      <c r="Y358" s="655">
        <f t="shared" si="110"/>
        <v>0.73099999999999987</v>
      </c>
      <c r="Z358" s="1026">
        <f t="shared" ref="Z358:Z421" si="132">IF(ISERROR((C358/D358-1)*100),"n/a",(C358/D358-1)*100)</f>
        <v>7.7081192189105918</v>
      </c>
      <c r="AA358" s="674">
        <v>11.111111111111116</v>
      </c>
      <c r="AB358" s="674">
        <v>28.571428571428559</v>
      </c>
      <c r="AC358" s="674">
        <v>16.666666666666675</v>
      </c>
      <c r="AD358" s="674">
        <v>7.1428571428571619</v>
      </c>
      <c r="AE358" s="674">
        <v>29.629629629629626</v>
      </c>
      <c r="AF358" s="674">
        <v>25</v>
      </c>
      <c r="AG358" s="674">
        <v>24.999999999999979</v>
      </c>
      <c r="AH358" s="674">
        <v>12.500000000000044</v>
      </c>
      <c r="AI358" s="674">
        <v>19.999999999999972</v>
      </c>
      <c r="AJ358" s="674">
        <v>25</v>
      </c>
      <c r="AK358" s="674">
        <v>0</v>
      </c>
      <c r="AL358" s="674">
        <v>59.999999999999986</v>
      </c>
      <c r="AM358" s="674">
        <v>0</v>
      </c>
      <c r="AN358" s="674">
        <v>10.060189165950174</v>
      </c>
      <c r="AO358" s="674">
        <v>0</v>
      </c>
      <c r="AP358" s="674">
        <v>9.9243856332703153</v>
      </c>
      <c r="AQ358" s="674">
        <v>4.7524752475247123</v>
      </c>
      <c r="AR358" s="674">
        <v>4.9896049896050121</v>
      </c>
      <c r="AS358" s="672">
        <f t="shared" si="130"/>
        <v>15.687182493523895</v>
      </c>
      <c r="AT358" s="673">
        <f t="shared" si="131"/>
        <v>14.546244988206425</v>
      </c>
    </row>
    <row r="359" spans="1:46" ht="11.25" customHeight="1" x14ac:dyDescent="0.2">
      <c r="A359" s="501" t="s">
        <v>626</v>
      </c>
      <c r="B359" s="652" t="s">
        <v>627</v>
      </c>
      <c r="C359" s="497">
        <v>2.63</v>
      </c>
      <c r="D359" s="497">
        <v>2.5049999999999999</v>
      </c>
      <c r="E359" s="498">
        <v>2.3199999999999998</v>
      </c>
      <c r="F359" s="498">
        <v>2.1675</v>
      </c>
      <c r="G359" s="498">
        <v>2.044</v>
      </c>
      <c r="H359" s="498">
        <v>1.925</v>
      </c>
      <c r="I359" s="499"/>
      <c r="J359" s="498">
        <v>1.8075000000000001</v>
      </c>
      <c r="K359" s="496">
        <v>1.72</v>
      </c>
      <c r="L359" s="499"/>
      <c r="M359" s="511">
        <v>1.64</v>
      </c>
      <c r="N359" s="511">
        <v>1.56</v>
      </c>
      <c r="O359" s="658">
        <v>1.48</v>
      </c>
      <c r="P359" s="658">
        <v>1.3925000000000001</v>
      </c>
      <c r="Q359" s="658">
        <v>1.2925</v>
      </c>
      <c r="R359" s="658">
        <v>0.58750000000000002</v>
      </c>
      <c r="S359" s="654">
        <v>0</v>
      </c>
      <c r="T359" s="654">
        <v>0</v>
      </c>
      <c r="U359" s="654">
        <v>0</v>
      </c>
      <c r="V359" s="654">
        <v>0</v>
      </c>
      <c r="W359" s="654">
        <v>0</v>
      </c>
      <c r="X359" s="654">
        <v>0</v>
      </c>
      <c r="Y359" s="655">
        <f t="shared" si="110"/>
        <v>25.071499999999997</v>
      </c>
      <c r="Z359" s="1026">
        <f t="shared" si="132"/>
        <v>4.9900199600798389</v>
      </c>
      <c r="AA359" s="671">
        <f t="shared" ref="AA359:AA389" si="133">IF(ISERROR((D359/E359-1)*100),"n/a",(D359/E359-1)*100)</f>
        <v>7.9741379310344751</v>
      </c>
      <c r="AB359" s="671">
        <f t="shared" ref="AB359:AB389" si="134">IF(ISERROR((E359/F359-1)*100),"n/a",(E359/F359-1)*100)</f>
        <v>7.0357554786620424</v>
      </c>
      <c r="AC359" s="671">
        <f t="shared" ref="AC359:AC389" si="135">IF(ISERROR((F359/G359-1)*100),"n/a",(F359/G359-1)*100)</f>
        <v>6.0420743639921781</v>
      </c>
      <c r="AD359" s="671">
        <f t="shared" ref="AD359:AD389" si="136">IF(ISERROR((G359/H359-1)*100),"n/a",(G359/H359-1)*100)</f>
        <v>6.1818181818181772</v>
      </c>
      <c r="AE359" s="671">
        <f t="shared" ref="AE359:AE389" si="137">IF(ISERROR((H359/J359-1)*100),"n/a",(H359/J359-1)*100)</f>
        <v>6.5006915629322259</v>
      </c>
      <c r="AF359" s="671">
        <f t="shared" ref="AF359:AF389" si="138">IF(ISERROR((J359/K359-1)*100),"n/a",(J359/K359-1)*100)</f>
        <v>5.0872093023255793</v>
      </c>
      <c r="AG359" s="671">
        <f t="shared" ref="AG359:AG389" si="139">IF(ISERROR((K359/M359-1)*100),"n/a",(K359/M359-1)*100)</f>
        <v>4.8780487804878092</v>
      </c>
      <c r="AH359" s="671">
        <f t="shared" ref="AH359:AH389" si="140">IF(ISERROR((M359/N359-1)*100),"n/a",(M359/N359-1)*100)</f>
        <v>5.12820512820511</v>
      </c>
      <c r="AI359" s="671">
        <f t="shared" ref="AI359:AI389" si="141">IF(ISERROR((N359/O359-1)*100),"n/a",(N359/O359-1)*100)</f>
        <v>5.4054054054054168</v>
      </c>
      <c r="AJ359" s="671">
        <f t="shared" ref="AJ359:AJ389" si="142">IF(ISERROR((O359/P359-1)*100),"n/a",(O359/P359-1)*100)</f>
        <v>6.2836624775583383</v>
      </c>
      <c r="AK359" s="671">
        <f t="shared" ref="AK359:AK389" si="143">IF(ISERROR((P359/Q359-1)*100),"n/a",(P359/Q359-1)*100)</f>
        <v>7.7369439071566903</v>
      </c>
      <c r="AL359" s="671">
        <f t="shared" ref="AL359:AL389" si="144">IF(ISERROR((Q359/R359-1)*100),"n/a",(Q359/R359-1)*100)</f>
        <v>119.99999999999997</v>
      </c>
      <c r="AM359" s="671" t="str">
        <f t="shared" ref="AM359:AM389" si="145">IF(ISERROR((R359/S359-1)*100),"n/a",(R359/S359-1)*100)</f>
        <v>n/a</v>
      </c>
      <c r="AN359" s="671" t="str">
        <f t="shared" ref="AN359:AN389" si="146">IF(ISERROR((S359/T359-1)*100),"n/a",(S359/T359-1)*100)</f>
        <v>n/a</v>
      </c>
      <c r="AO359" s="671" t="str">
        <f t="shared" ref="AO359:AO389" si="147">IF(ISERROR((T359/U359-1)*100),"n/a",(T359/U359-1)*100)</f>
        <v>n/a</v>
      </c>
      <c r="AP359" s="671" t="str">
        <f t="shared" ref="AP359:AP389" si="148">IF(ISERROR((U359/V359-1)*100),"n/a",(U359/V359-1)*100)</f>
        <v>n/a</v>
      </c>
      <c r="AQ359" s="671" t="str">
        <f t="shared" ref="AQ359:AQ389" si="149">IF(ISERROR((V359/W359-1)*100),"n/a",(V359/W359-1)*100)</f>
        <v>n/a</v>
      </c>
      <c r="AR359" s="671" t="str">
        <f t="shared" ref="AR359:AR389" si="150">IF(ISERROR((W359/X359-1)*100),"n/a",(W359/X359-1)*100)</f>
        <v>n/a</v>
      </c>
      <c r="AS359" s="672">
        <f t="shared" si="130"/>
        <v>14.864920959973681</v>
      </c>
      <c r="AT359" s="673">
        <f t="shared" si="131"/>
        <v>31.605576843899005</v>
      </c>
    </row>
    <row r="360" spans="1:46" ht="11.25" customHeight="1" x14ac:dyDescent="0.2">
      <c r="A360" s="500" t="s">
        <v>4230</v>
      </c>
      <c r="B360" s="652" t="s">
        <v>3856</v>
      </c>
      <c r="C360" s="497">
        <v>0.52</v>
      </c>
      <c r="D360" s="661">
        <v>0.42</v>
      </c>
      <c r="E360" s="661">
        <v>0.34</v>
      </c>
      <c r="F360" s="661">
        <v>0.3</v>
      </c>
      <c r="G360" s="661">
        <v>0.26</v>
      </c>
      <c r="H360" s="688">
        <v>0.24</v>
      </c>
      <c r="I360" s="523"/>
      <c r="J360" s="688">
        <v>0.24</v>
      </c>
      <c r="K360" s="689">
        <v>0.24</v>
      </c>
      <c r="L360" s="523"/>
      <c r="M360" s="690">
        <v>0.24</v>
      </c>
      <c r="N360" s="690">
        <v>0.24</v>
      </c>
      <c r="O360" s="953">
        <v>0.24</v>
      </c>
      <c r="P360" s="953">
        <v>0.24</v>
      </c>
      <c r="Q360" s="913">
        <v>0.24</v>
      </c>
      <c r="R360" s="913">
        <v>0.1</v>
      </c>
      <c r="S360" s="543">
        <v>0</v>
      </c>
      <c r="T360" s="543">
        <v>0</v>
      </c>
      <c r="U360" s="543">
        <v>0</v>
      </c>
      <c r="V360" s="543">
        <v>0</v>
      </c>
      <c r="W360" s="543">
        <v>0</v>
      </c>
      <c r="X360" s="543">
        <v>0</v>
      </c>
      <c r="Y360" s="655">
        <f t="shared" si="110"/>
        <v>3.8600000000000017</v>
      </c>
      <c r="Z360" s="1026">
        <f t="shared" si="132"/>
        <v>23.809523809523814</v>
      </c>
      <c r="AA360" s="671">
        <f t="shared" si="133"/>
        <v>23.529411764705866</v>
      </c>
      <c r="AB360" s="671">
        <f t="shared" si="134"/>
        <v>13.333333333333353</v>
      </c>
      <c r="AC360" s="671">
        <f t="shared" si="135"/>
        <v>15.384615384615374</v>
      </c>
      <c r="AD360" s="671">
        <f t="shared" si="136"/>
        <v>8.3333333333333481</v>
      </c>
      <c r="AE360" s="671">
        <f t="shared" si="137"/>
        <v>0</v>
      </c>
      <c r="AF360" s="671">
        <f t="shared" si="138"/>
        <v>0</v>
      </c>
      <c r="AG360" s="671">
        <f t="shared" si="139"/>
        <v>0</v>
      </c>
      <c r="AH360" s="671">
        <f t="shared" si="140"/>
        <v>0</v>
      </c>
      <c r="AI360" s="671">
        <f t="shared" si="141"/>
        <v>0</v>
      </c>
      <c r="AJ360" s="671">
        <f t="shared" si="142"/>
        <v>0</v>
      </c>
      <c r="AK360" s="671">
        <f t="shared" si="143"/>
        <v>0</v>
      </c>
      <c r="AL360" s="671">
        <f t="shared" si="144"/>
        <v>140</v>
      </c>
      <c r="AM360" s="671" t="str">
        <f t="shared" si="145"/>
        <v>n/a</v>
      </c>
      <c r="AN360" s="671" t="str">
        <f t="shared" si="146"/>
        <v>n/a</v>
      </c>
      <c r="AO360" s="671" t="str">
        <f t="shared" si="147"/>
        <v>n/a</v>
      </c>
      <c r="AP360" s="671" t="str">
        <f t="shared" si="148"/>
        <v>n/a</v>
      </c>
      <c r="AQ360" s="671" t="str">
        <f t="shared" si="149"/>
        <v>n/a</v>
      </c>
      <c r="AR360" s="671" t="str">
        <f t="shared" si="150"/>
        <v>n/a</v>
      </c>
      <c r="AS360" s="672">
        <f t="shared" si="130"/>
        <v>17.260785971193211</v>
      </c>
      <c r="AT360" s="673">
        <f t="shared" si="131"/>
        <v>38.003600415312299</v>
      </c>
    </row>
    <row r="361" spans="1:46" ht="11.25" customHeight="1" x14ac:dyDescent="0.2">
      <c r="A361" s="504" t="s">
        <v>1287</v>
      </c>
      <c r="B361" s="916" t="s">
        <v>1288</v>
      </c>
      <c r="C361" s="497">
        <v>0.72</v>
      </c>
      <c r="D361" s="522">
        <v>0.51</v>
      </c>
      <c r="E361" s="487">
        <v>0.47</v>
      </c>
      <c r="F361" s="487">
        <v>0.43</v>
      </c>
      <c r="G361" s="487">
        <v>0.34</v>
      </c>
      <c r="H361" s="489">
        <v>0.32</v>
      </c>
      <c r="I361" s="488"/>
      <c r="J361" s="487">
        <v>0.3</v>
      </c>
      <c r="K361" s="485">
        <v>0.13</v>
      </c>
      <c r="L361" s="488"/>
      <c r="M361" s="538">
        <v>0</v>
      </c>
      <c r="N361" s="538">
        <v>0.1</v>
      </c>
      <c r="O361" s="492">
        <v>0.77</v>
      </c>
      <c r="P361" s="493">
        <v>0.84</v>
      </c>
      <c r="Q361" s="493">
        <v>0.79</v>
      </c>
      <c r="R361" s="493">
        <v>0.71</v>
      </c>
      <c r="S361" s="493">
        <v>0.63</v>
      </c>
      <c r="T361" s="493">
        <v>0.55000000000000004</v>
      </c>
      <c r="U361" s="493">
        <v>0.47</v>
      </c>
      <c r="V361" s="493">
        <v>0.39</v>
      </c>
      <c r="W361" s="493">
        <v>0.30499999999999999</v>
      </c>
      <c r="X361" s="492">
        <v>0.28000000000000003</v>
      </c>
      <c r="Y361" s="655">
        <f t="shared" si="110"/>
        <v>9.0549999999999997</v>
      </c>
      <c r="Z361" s="1026">
        <f t="shared" si="132"/>
        <v>41.176470588235283</v>
      </c>
      <c r="AA361" s="671">
        <f t="shared" si="133"/>
        <v>8.5106382978723527</v>
      </c>
      <c r="AB361" s="671">
        <f t="shared" si="134"/>
        <v>9.302325581395344</v>
      </c>
      <c r="AC361" s="671">
        <f t="shared" si="135"/>
        <v>26.470588235294112</v>
      </c>
      <c r="AD361" s="671">
        <f t="shared" si="136"/>
        <v>6.25</v>
      </c>
      <c r="AE361" s="671">
        <f t="shared" si="137"/>
        <v>6.6666666666666652</v>
      </c>
      <c r="AF361" s="671">
        <f t="shared" si="138"/>
        <v>130.76923076923075</v>
      </c>
      <c r="AG361" s="671" t="str">
        <f t="shared" si="139"/>
        <v>n/a</v>
      </c>
      <c r="AH361" s="671">
        <f t="shared" si="140"/>
        <v>-100</v>
      </c>
      <c r="AI361" s="671">
        <f t="shared" si="141"/>
        <v>-87.012987012987011</v>
      </c>
      <c r="AJ361" s="671">
        <f t="shared" si="142"/>
        <v>-8.333333333333325</v>
      </c>
      <c r="AK361" s="671">
        <f t="shared" si="143"/>
        <v>6.3291139240506222</v>
      </c>
      <c r="AL361" s="671">
        <f t="shared" si="144"/>
        <v>11.267605633802823</v>
      </c>
      <c r="AM361" s="671">
        <f t="shared" si="145"/>
        <v>12.698412698412698</v>
      </c>
      <c r="AN361" s="671">
        <f t="shared" si="146"/>
        <v>14.545454545454529</v>
      </c>
      <c r="AO361" s="671">
        <f t="shared" si="147"/>
        <v>17.021276595744705</v>
      </c>
      <c r="AP361" s="671">
        <f t="shared" si="148"/>
        <v>20.512820512820507</v>
      </c>
      <c r="AQ361" s="671">
        <f t="shared" si="149"/>
        <v>27.868852459016402</v>
      </c>
      <c r="AR361" s="671">
        <f t="shared" si="150"/>
        <v>8.9285714285714199</v>
      </c>
      <c r="AS361" s="672">
        <f t="shared" si="130"/>
        <v>8.4984281994582158</v>
      </c>
      <c r="AT361" s="673">
        <f t="shared" si="131"/>
        <v>47.394880883675356</v>
      </c>
    </row>
    <row r="362" spans="1:46" ht="11.25" customHeight="1" x14ac:dyDescent="0.2">
      <c r="A362" s="659" t="s">
        <v>621</v>
      </c>
      <c r="B362" s="507" t="s">
        <v>622</v>
      </c>
      <c r="C362" s="497">
        <v>0.83099999999999996</v>
      </c>
      <c r="D362" s="657">
        <v>0.82250000000000001</v>
      </c>
      <c r="E362" s="498">
        <v>0.8125</v>
      </c>
      <c r="F362" s="498">
        <v>0.80249999999999999</v>
      </c>
      <c r="G362" s="498">
        <v>0.79249999999999998</v>
      </c>
      <c r="H362" s="498">
        <v>0.78249999999999997</v>
      </c>
      <c r="I362" s="499"/>
      <c r="J362" s="498">
        <v>0.77249999999999996</v>
      </c>
      <c r="K362" s="496">
        <v>0.76249999999999996</v>
      </c>
      <c r="L362" s="499"/>
      <c r="M362" s="511">
        <v>0.75249999999999995</v>
      </c>
      <c r="N362" s="511">
        <v>0.74250000000000005</v>
      </c>
      <c r="O362" s="658">
        <v>0.55000000000000004</v>
      </c>
      <c r="P362" s="654">
        <v>0</v>
      </c>
      <c r="Q362" s="654">
        <v>0</v>
      </c>
      <c r="R362" s="654">
        <v>0</v>
      </c>
      <c r="S362" s="654">
        <v>0</v>
      </c>
      <c r="T362" s="654">
        <v>0</v>
      </c>
      <c r="U362" s="654">
        <v>0</v>
      </c>
      <c r="V362" s="654">
        <v>0</v>
      </c>
      <c r="W362" s="654">
        <v>0</v>
      </c>
      <c r="X362" s="654">
        <v>0</v>
      </c>
      <c r="Y362" s="655">
        <f t="shared" si="110"/>
        <v>8.4235000000000007</v>
      </c>
      <c r="Z362" s="1026">
        <f t="shared" si="132"/>
        <v>1.0334346504559111</v>
      </c>
      <c r="AA362" s="671">
        <f t="shared" si="133"/>
        <v>1.2307692307692353</v>
      </c>
      <c r="AB362" s="671">
        <f t="shared" si="134"/>
        <v>1.2461059190031154</v>
      </c>
      <c r="AC362" s="671">
        <f t="shared" si="135"/>
        <v>1.2618296529968376</v>
      </c>
      <c r="AD362" s="671">
        <f t="shared" si="136"/>
        <v>1.2779552715654896</v>
      </c>
      <c r="AE362" s="671">
        <f t="shared" si="137"/>
        <v>1.2944983818770295</v>
      </c>
      <c r="AF362" s="671">
        <f t="shared" si="138"/>
        <v>1.3114754098360715</v>
      </c>
      <c r="AG362" s="671">
        <f t="shared" si="139"/>
        <v>1.3289036544850585</v>
      </c>
      <c r="AH362" s="671">
        <f t="shared" si="140"/>
        <v>1.3468013468013407</v>
      </c>
      <c r="AI362" s="671">
        <f t="shared" si="141"/>
        <v>35.000000000000007</v>
      </c>
      <c r="AJ362" s="671" t="str">
        <f t="shared" si="142"/>
        <v>n/a</v>
      </c>
      <c r="AK362" s="671" t="str">
        <f t="shared" si="143"/>
        <v>n/a</v>
      </c>
      <c r="AL362" s="671" t="str">
        <f t="shared" si="144"/>
        <v>n/a</v>
      </c>
      <c r="AM362" s="671" t="str">
        <f t="shared" si="145"/>
        <v>n/a</v>
      </c>
      <c r="AN362" s="671" t="str">
        <f t="shared" si="146"/>
        <v>n/a</v>
      </c>
      <c r="AO362" s="671" t="str">
        <f t="shared" si="147"/>
        <v>n/a</v>
      </c>
      <c r="AP362" s="671" t="str">
        <f t="shared" si="148"/>
        <v>n/a</v>
      </c>
      <c r="AQ362" s="671" t="str">
        <f t="shared" si="149"/>
        <v>n/a</v>
      </c>
      <c r="AR362" s="671" t="str">
        <f t="shared" si="150"/>
        <v>n/a</v>
      </c>
      <c r="AS362" s="672">
        <f t="shared" si="130"/>
        <v>4.6331773517790094</v>
      </c>
      <c r="AT362" s="673">
        <f t="shared" si="131"/>
        <v>10.670172198227313</v>
      </c>
    </row>
    <row r="363" spans="1:46" ht="11.25" customHeight="1" x14ac:dyDescent="0.2">
      <c r="A363" s="500" t="s">
        <v>623</v>
      </c>
      <c r="B363" s="652" t="s">
        <v>624</v>
      </c>
      <c r="C363" s="497">
        <v>1.39</v>
      </c>
      <c r="D363" s="657">
        <v>1.3</v>
      </c>
      <c r="E363" s="498">
        <v>1.22</v>
      </c>
      <c r="F363" s="498">
        <v>1.1399999999999999</v>
      </c>
      <c r="G363" s="498">
        <v>1.0900000000000001</v>
      </c>
      <c r="H363" s="498">
        <v>1.05</v>
      </c>
      <c r="I363" s="499"/>
      <c r="J363" s="498">
        <v>1.02</v>
      </c>
      <c r="K363" s="496">
        <v>0.98</v>
      </c>
      <c r="L363" s="499"/>
      <c r="M363" s="511">
        <v>0.92</v>
      </c>
      <c r="N363" s="511">
        <v>0.85</v>
      </c>
      <c r="O363" s="658">
        <v>0.81</v>
      </c>
      <c r="P363" s="654">
        <v>0.8</v>
      </c>
      <c r="Q363" s="654">
        <v>0.8</v>
      </c>
      <c r="R363" s="658">
        <v>0.77</v>
      </c>
      <c r="S363" s="658">
        <v>0.73</v>
      </c>
      <c r="T363" s="658">
        <v>0.7</v>
      </c>
      <c r="U363" s="658">
        <v>0.64</v>
      </c>
      <c r="V363" s="658">
        <v>0.59</v>
      </c>
      <c r="W363" s="658">
        <v>0.52</v>
      </c>
      <c r="X363" s="658">
        <v>0.44</v>
      </c>
      <c r="Y363" s="655">
        <f t="shared" si="110"/>
        <v>17.760000000000002</v>
      </c>
      <c r="Z363" s="1026">
        <f t="shared" si="132"/>
        <v>6.9230769230769207</v>
      </c>
      <c r="AA363" s="671">
        <f t="shared" si="133"/>
        <v>6.5573770491803351</v>
      </c>
      <c r="AB363" s="671">
        <f t="shared" si="134"/>
        <v>7.0175438596491224</v>
      </c>
      <c r="AC363" s="671">
        <f t="shared" si="135"/>
        <v>4.5871559633027248</v>
      </c>
      <c r="AD363" s="671">
        <f t="shared" si="136"/>
        <v>3.8095238095238182</v>
      </c>
      <c r="AE363" s="671">
        <f t="shared" si="137"/>
        <v>2.941176470588247</v>
      </c>
      <c r="AF363" s="671">
        <f t="shared" si="138"/>
        <v>4.081632653061229</v>
      </c>
      <c r="AG363" s="671">
        <f t="shared" si="139"/>
        <v>6.5217391304347672</v>
      </c>
      <c r="AH363" s="671">
        <f t="shared" si="140"/>
        <v>8.235294117647074</v>
      </c>
      <c r="AI363" s="671">
        <f t="shared" si="141"/>
        <v>4.9382716049382713</v>
      </c>
      <c r="AJ363" s="671">
        <f t="shared" si="142"/>
        <v>1.2499999999999956</v>
      </c>
      <c r="AK363" s="671">
        <f t="shared" si="143"/>
        <v>0</v>
      </c>
      <c r="AL363" s="671">
        <f t="shared" si="144"/>
        <v>3.8961038961039085</v>
      </c>
      <c r="AM363" s="671">
        <f t="shared" si="145"/>
        <v>5.4794520547945202</v>
      </c>
      <c r="AN363" s="671">
        <f t="shared" si="146"/>
        <v>4.2857142857142927</v>
      </c>
      <c r="AO363" s="671">
        <f t="shared" si="147"/>
        <v>9.375</v>
      </c>
      <c r="AP363" s="671">
        <f t="shared" si="148"/>
        <v>8.4745762711864394</v>
      </c>
      <c r="AQ363" s="671">
        <f t="shared" si="149"/>
        <v>13.461538461538458</v>
      </c>
      <c r="AR363" s="671">
        <f t="shared" si="150"/>
        <v>18.181818181818187</v>
      </c>
      <c r="AS363" s="672">
        <f t="shared" si="130"/>
        <v>6.3166839332925413</v>
      </c>
      <c r="AT363" s="673">
        <f t="shared" si="131"/>
        <v>4.1786730040128859</v>
      </c>
    </row>
    <row r="364" spans="1:46" ht="11.25" customHeight="1" x14ac:dyDescent="0.2">
      <c r="A364" s="501" t="s">
        <v>1275</v>
      </c>
      <c r="B364" s="652" t="s">
        <v>1276</v>
      </c>
      <c r="C364" s="497">
        <v>1.05</v>
      </c>
      <c r="D364" s="657">
        <v>0.92</v>
      </c>
      <c r="E364" s="498">
        <v>0.84</v>
      </c>
      <c r="F364" s="498">
        <v>0.75</v>
      </c>
      <c r="G364" s="498">
        <v>0.63</v>
      </c>
      <c r="H364" s="498">
        <v>0.45</v>
      </c>
      <c r="I364" s="499"/>
      <c r="J364" s="502">
        <v>0.4</v>
      </c>
      <c r="K364" s="496">
        <v>0.35</v>
      </c>
      <c r="L364" s="499"/>
      <c r="M364" s="653">
        <v>0.2</v>
      </c>
      <c r="N364" s="653">
        <v>0.47</v>
      </c>
      <c r="O364" s="658">
        <v>2.12</v>
      </c>
      <c r="P364" s="658">
        <v>2</v>
      </c>
      <c r="Q364" s="658">
        <v>1.5</v>
      </c>
      <c r="R364" s="658">
        <v>1.1599999999999999</v>
      </c>
      <c r="S364" s="658">
        <v>1.1200000000000001</v>
      </c>
      <c r="T364" s="658">
        <v>1.08</v>
      </c>
      <c r="U364" s="658">
        <v>1.04</v>
      </c>
      <c r="V364" s="658">
        <v>1</v>
      </c>
      <c r="W364" s="658">
        <v>0.96</v>
      </c>
      <c r="X364" s="658">
        <v>0.9</v>
      </c>
      <c r="Y364" s="655">
        <f t="shared" si="110"/>
        <v>18.940000000000001</v>
      </c>
      <c r="Z364" s="1026">
        <f t="shared" si="132"/>
        <v>14.130434782608692</v>
      </c>
      <c r="AA364" s="671">
        <f t="shared" si="133"/>
        <v>9.5238095238095344</v>
      </c>
      <c r="AB364" s="671">
        <f t="shared" si="134"/>
        <v>11.999999999999989</v>
      </c>
      <c r="AC364" s="671">
        <f t="shared" si="135"/>
        <v>19.047619047619047</v>
      </c>
      <c r="AD364" s="671">
        <f t="shared" si="136"/>
        <v>39.999999999999993</v>
      </c>
      <c r="AE364" s="671">
        <f t="shared" si="137"/>
        <v>12.5</v>
      </c>
      <c r="AF364" s="671">
        <f t="shared" si="138"/>
        <v>14.285714285714302</v>
      </c>
      <c r="AG364" s="671">
        <f t="shared" si="139"/>
        <v>74.999999999999972</v>
      </c>
      <c r="AH364" s="671">
        <f t="shared" si="140"/>
        <v>-57.446808510638292</v>
      </c>
      <c r="AI364" s="671">
        <f t="shared" si="141"/>
        <v>-77.830188679245282</v>
      </c>
      <c r="AJ364" s="671">
        <f t="shared" si="142"/>
        <v>6.0000000000000053</v>
      </c>
      <c r="AK364" s="671">
        <f t="shared" si="143"/>
        <v>33.333333333333329</v>
      </c>
      <c r="AL364" s="671">
        <f t="shared" si="144"/>
        <v>29.31034482758621</v>
      </c>
      <c r="AM364" s="671">
        <f t="shared" si="145"/>
        <v>3.5714285714285587</v>
      </c>
      <c r="AN364" s="671">
        <f t="shared" si="146"/>
        <v>3.7037037037036979</v>
      </c>
      <c r="AO364" s="671">
        <f t="shared" si="147"/>
        <v>3.8461538461538547</v>
      </c>
      <c r="AP364" s="671">
        <f t="shared" si="148"/>
        <v>4.0000000000000036</v>
      </c>
      <c r="AQ364" s="671">
        <f t="shared" si="149"/>
        <v>4.1666666666666741</v>
      </c>
      <c r="AR364" s="671">
        <f t="shared" si="150"/>
        <v>6.6666666666666652</v>
      </c>
      <c r="AS364" s="672">
        <f t="shared" si="130"/>
        <v>8.2004672666003664</v>
      </c>
      <c r="AT364" s="673">
        <f t="shared" si="131"/>
        <v>32.134925994126711</v>
      </c>
    </row>
    <row r="365" spans="1:46" ht="11.25" customHeight="1" x14ac:dyDescent="0.2">
      <c r="A365" s="501" t="s">
        <v>1317</v>
      </c>
      <c r="B365" s="652" t="s">
        <v>1318</v>
      </c>
      <c r="C365" s="497">
        <v>3.02</v>
      </c>
      <c r="D365" s="657">
        <v>2.5199999999999996</v>
      </c>
      <c r="E365" s="498">
        <v>2.1</v>
      </c>
      <c r="F365" s="498">
        <v>1.7</v>
      </c>
      <c r="G365" s="498">
        <v>1</v>
      </c>
      <c r="H365" s="498">
        <v>0.5</v>
      </c>
      <c r="I365" s="499"/>
      <c r="J365" s="498">
        <v>0.1</v>
      </c>
      <c r="K365" s="656">
        <v>0</v>
      </c>
      <c r="L365" s="499"/>
      <c r="M365" s="653">
        <v>0</v>
      </c>
      <c r="N365" s="653">
        <v>0</v>
      </c>
      <c r="O365" s="654">
        <v>0</v>
      </c>
      <c r="P365" s="654">
        <v>0</v>
      </c>
      <c r="Q365" s="654">
        <v>0</v>
      </c>
      <c r="R365" s="654">
        <v>0</v>
      </c>
      <c r="S365" s="654">
        <v>0</v>
      </c>
      <c r="T365" s="654">
        <v>0</v>
      </c>
      <c r="U365" s="654">
        <v>0</v>
      </c>
      <c r="V365" s="654">
        <v>0</v>
      </c>
      <c r="W365" s="654">
        <v>0</v>
      </c>
      <c r="X365" s="654">
        <v>0</v>
      </c>
      <c r="Y365" s="655">
        <f t="shared" si="110"/>
        <v>10.939999999999998</v>
      </c>
      <c r="Z365" s="1026">
        <f t="shared" si="132"/>
        <v>19.84126984126986</v>
      </c>
      <c r="AA365" s="671">
        <f t="shared" si="133"/>
        <v>19.999999999999972</v>
      </c>
      <c r="AB365" s="671">
        <f t="shared" si="134"/>
        <v>23.529411764705888</v>
      </c>
      <c r="AC365" s="671">
        <f t="shared" si="135"/>
        <v>70</v>
      </c>
      <c r="AD365" s="671">
        <f t="shared" si="136"/>
        <v>100</v>
      </c>
      <c r="AE365" s="671">
        <f t="shared" si="137"/>
        <v>400</v>
      </c>
      <c r="AF365" s="671" t="str">
        <f t="shared" si="138"/>
        <v>n/a</v>
      </c>
      <c r="AG365" s="671" t="str">
        <f t="shared" si="139"/>
        <v>n/a</v>
      </c>
      <c r="AH365" s="671" t="str">
        <f t="shared" si="140"/>
        <v>n/a</v>
      </c>
      <c r="AI365" s="671" t="str">
        <f t="shared" si="141"/>
        <v>n/a</v>
      </c>
      <c r="AJ365" s="671" t="str">
        <f t="shared" si="142"/>
        <v>n/a</v>
      </c>
      <c r="AK365" s="671" t="str">
        <f t="shared" si="143"/>
        <v>n/a</v>
      </c>
      <c r="AL365" s="671" t="str">
        <f t="shared" si="144"/>
        <v>n/a</v>
      </c>
      <c r="AM365" s="671" t="str">
        <f t="shared" si="145"/>
        <v>n/a</v>
      </c>
      <c r="AN365" s="671" t="str">
        <f t="shared" si="146"/>
        <v>n/a</v>
      </c>
      <c r="AO365" s="671" t="str">
        <f t="shared" si="147"/>
        <v>n/a</v>
      </c>
      <c r="AP365" s="671" t="str">
        <f t="shared" si="148"/>
        <v>n/a</v>
      </c>
      <c r="AQ365" s="671" t="str">
        <f t="shared" si="149"/>
        <v>n/a</v>
      </c>
      <c r="AR365" s="671" t="str">
        <f t="shared" si="150"/>
        <v>n/a</v>
      </c>
      <c r="AS365" s="672">
        <f t="shared" si="130"/>
        <v>105.56178026766263</v>
      </c>
      <c r="AT365" s="673">
        <f t="shared" si="131"/>
        <v>147.91049488608809</v>
      </c>
    </row>
    <row r="366" spans="1:46" ht="11.25" customHeight="1" x14ac:dyDescent="0.2">
      <c r="A366" s="545" t="s">
        <v>1283</v>
      </c>
      <c r="B366" s="916" t="s">
        <v>1284</v>
      </c>
      <c r="C366" s="497">
        <v>1.8493999999999999</v>
      </c>
      <c r="D366" s="657">
        <v>1.6813</v>
      </c>
      <c r="E366" s="498">
        <v>1.5427000000000002</v>
      </c>
      <c r="F366" s="498">
        <v>1.4719</v>
      </c>
      <c r="G366" s="498">
        <v>1.4188000000000001</v>
      </c>
      <c r="H366" s="498">
        <v>1.3028999999999999</v>
      </c>
      <c r="I366" s="499"/>
      <c r="J366" s="502">
        <v>1.2867999999999999</v>
      </c>
      <c r="K366" s="656">
        <v>1.2867999999999999</v>
      </c>
      <c r="L366" s="499"/>
      <c r="M366" s="534">
        <v>1.2867999999999999</v>
      </c>
      <c r="N366" s="511">
        <v>1.2805</v>
      </c>
      <c r="O366" s="658">
        <v>1.2329000000000001</v>
      </c>
      <c r="P366" s="658">
        <v>1.0946</v>
      </c>
      <c r="Q366" s="658">
        <v>0.91700000000000004</v>
      </c>
      <c r="R366" s="658">
        <v>0.69299999999999995</v>
      </c>
      <c r="S366" s="658">
        <v>0.43930999999999998</v>
      </c>
      <c r="T366" s="658">
        <v>0.31900000000000001</v>
      </c>
      <c r="U366" s="658">
        <v>0.26693</v>
      </c>
      <c r="V366" s="658">
        <v>0.23305999999999999</v>
      </c>
      <c r="W366" s="658">
        <v>0.2248</v>
      </c>
      <c r="X366" s="658">
        <v>0.13685999999999998</v>
      </c>
      <c r="Y366" s="655">
        <f t="shared" si="110"/>
        <v>19.965359999999993</v>
      </c>
      <c r="Z366" s="1026">
        <f t="shared" si="132"/>
        <v>9.9982156664485835</v>
      </c>
      <c r="AA366" s="671">
        <f t="shared" si="133"/>
        <v>8.9842483956699137</v>
      </c>
      <c r="AB366" s="671">
        <f t="shared" si="134"/>
        <v>4.8101093824308938</v>
      </c>
      <c r="AC366" s="671">
        <f t="shared" si="135"/>
        <v>3.7425993797575385</v>
      </c>
      <c r="AD366" s="671">
        <f t="shared" si="136"/>
        <v>8.8955407168623815</v>
      </c>
      <c r="AE366" s="671">
        <f t="shared" si="137"/>
        <v>1.251165682312716</v>
      </c>
      <c r="AF366" s="671">
        <f t="shared" si="138"/>
        <v>0</v>
      </c>
      <c r="AG366" s="671">
        <f t="shared" si="139"/>
        <v>0</v>
      </c>
      <c r="AH366" s="671">
        <f t="shared" si="140"/>
        <v>0.49199531433032906</v>
      </c>
      <c r="AI366" s="671">
        <f t="shared" si="141"/>
        <v>3.8608159623651384</v>
      </c>
      <c r="AJ366" s="671">
        <f t="shared" si="142"/>
        <v>12.634752420975715</v>
      </c>
      <c r="AK366" s="671">
        <f t="shared" si="143"/>
        <v>19.367502726281337</v>
      </c>
      <c r="AL366" s="671">
        <f t="shared" si="144"/>
        <v>32.323232323232332</v>
      </c>
      <c r="AM366" s="671">
        <f t="shared" si="145"/>
        <v>57.747376567799492</v>
      </c>
      <c r="AN366" s="671">
        <f t="shared" si="146"/>
        <v>37.714733542319735</v>
      </c>
      <c r="AO366" s="671">
        <f t="shared" si="147"/>
        <v>19.506986850485152</v>
      </c>
      <c r="AP366" s="671">
        <f t="shared" si="148"/>
        <v>14.532738350639329</v>
      </c>
      <c r="AQ366" s="671">
        <f t="shared" si="149"/>
        <v>3.6743772241992767</v>
      </c>
      <c r="AR366" s="671">
        <f t="shared" si="150"/>
        <v>64.255443518924466</v>
      </c>
      <c r="AS366" s="672">
        <f t="shared" si="130"/>
        <v>15.98904389605444</v>
      </c>
      <c r="AT366" s="673">
        <f t="shared" si="131"/>
        <v>19.042355542519594</v>
      </c>
    </row>
    <row r="367" spans="1:46" ht="11.25" customHeight="1" x14ac:dyDescent="0.2">
      <c r="A367" s="546" t="s">
        <v>4166</v>
      </c>
      <c r="B367" s="507" t="s">
        <v>4167</v>
      </c>
      <c r="C367" s="497">
        <v>1.75</v>
      </c>
      <c r="D367" s="521">
        <v>1.7025000000000001</v>
      </c>
      <c r="E367" s="513">
        <v>1.65</v>
      </c>
      <c r="F367" s="513">
        <v>1.35</v>
      </c>
      <c r="G367" s="513">
        <v>0.18340000000000001</v>
      </c>
      <c r="H367" s="540">
        <v>0</v>
      </c>
      <c r="I367" s="514"/>
      <c r="J367" s="512">
        <v>0</v>
      </c>
      <c r="K367" s="515">
        <v>0</v>
      </c>
      <c r="L367" s="514"/>
      <c r="M367" s="539">
        <v>0</v>
      </c>
      <c r="N367" s="539">
        <v>0</v>
      </c>
      <c r="O367" s="517">
        <v>0</v>
      </c>
      <c r="P367" s="517">
        <v>0</v>
      </c>
      <c r="Q367" s="517">
        <v>0</v>
      </c>
      <c r="R367" s="517">
        <v>0</v>
      </c>
      <c r="S367" s="517">
        <v>0</v>
      </c>
      <c r="T367" s="517">
        <v>0</v>
      </c>
      <c r="U367" s="517">
        <v>0</v>
      </c>
      <c r="V367" s="517">
        <v>0</v>
      </c>
      <c r="W367" s="517">
        <v>0</v>
      </c>
      <c r="X367" s="517">
        <v>0</v>
      </c>
      <c r="Y367" s="655">
        <f t="shared" si="110"/>
        <v>6.6359000000000004</v>
      </c>
      <c r="Z367" s="1026">
        <f t="shared" si="132"/>
        <v>2.7900146842878115</v>
      </c>
      <c r="AA367" s="671">
        <f t="shared" si="133"/>
        <v>3.1818181818181968</v>
      </c>
      <c r="AB367" s="671">
        <f t="shared" si="134"/>
        <v>22.222222222222211</v>
      </c>
      <c r="AC367" s="671">
        <f t="shared" si="135"/>
        <v>636.0959651035987</v>
      </c>
      <c r="AD367" s="671" t="str">
        <f t="shared" si="136"/>
        <v>n/a</v>
      </c>
      <c r="AE367" s="671" t="str">
        <f t="shared" si="137"/>
        <v>n/a</v>
      </c>
      <c r="AF367" s="671" t="str">
        <f t="shared" si="138"/>
        <v>n/a</v>
      </c>
      <c r="AG367" s="671" t="str">
        <f t="shared" si="139"/>
        <v>n/a</v>
      </c>
      <c r="AH367" s="671" t="str">
        <f t="shared" si="140"/>
        <v>n/a</v>
      </c>
      <c r="AI367" s="671" t="str">
        <f t="shared" si="141"/>
        <v>n/a</v>
      </c>
      <c r="AJ367" s="671" t="str">
        <f t="shared" si="142"/>
        <v>n/a</v>
      </c>
      <c r="AK367" s="671" t="str">
        <f t="shared" si="143"/>
        <v>n/a</v>
      </c>
      <c r="AL367" s="671" t="str">
        <f t="shared" si="144"/>
        <v>n/a</v>
      </c>
      <c r="AM367" s="671" t="str">
        <f t="shared" si="145"/>
        <v>n/a</v>
      </c>
      <c r="AN367" s="671" t="str">
        <f t="shared" si="146"/>
        <v>n/a</v>
      </c>
      <c r="AO367" s="671" t="str">
        <f t="shared" si="147"/>
        <v>n/a</v>
      </c>
      <c r="AP367" s="671" t="str">
        <f t="shared" si="148"/>
        <v>n/a</v>
      </c>
      <c r="AQ367" s="671" t="str">
        <f t="shared" si="149"/>
        <v>n/a</v>
      </c>
      <c r="AR367" s="671" t="str">
        <f t="shared" si="150"/>
        <v>n/a</v>
      </c>
      <c r="AS367" s="672">
        <f t="shared" si="130"/>
        <v>166.07250504798174</v>
      </c>
      <c r="AT367" s="673">
        <f t="shared" si="131"/>
        <v>313.480198417064</v>
      </c>
    </row>
    <row r="368" spans="1:46" ht="11.25" customHeight="1" x14ac:dyDescent="0.2">
      <c r="A368" s="500" t="s">
        <v>1305</v>
      </c>
      <c r="B368" s="652" t="s">
        <v>1306</v>
      </c>
      <c r="C368" s="497">
        <v>1.1399999999999999</v>
      </c>
      <c r="D368" s="497">
        <v>1.1000000000000001</v>
      </c>
      <c r="E368" s="498">
        <v>1.06</v>
      </c>
      <c r="F368" s="498">
        <v>1</v>
      </c>
      <c r="G368" s="498">
        <v>0.92</v>
      </c>
      <c r="H368" s="498">
        <v>0.78</v>
      </c>
      <c r="I368" s="499"/>
      <c r="J368" s="498">
        <v>0.55000000000000004</v>
      </c>
      <c r="K368" s="496">
        <v>0.46</v>
      </c>
      <c r="L368" s="499"/>
      <c r="M368" s="511">
        <v>0.35</v>
      </c>
      <c r="N368" s="653">
        <v>0.23749999999999999</v>
      </c>
      <c r="O368" s="654">
        <v>0.36749999999999999</v>
      </c>
      <c r="P368" s="654">
        <v>0.42</v>
      </c>
      <c r="Q368" s="654">
        <v>0.42</v>
      </c>
      <c r="R368" s="654">
        <v>0.42</v>
      </c>
      <c r="S368" s="654">
        <v>0.42</v>
      </c>
      <c r="T368" s="654">
        <v>0.42</v>
      </c>
      <c r="U368" s="654">
        <v>0.42</v>
      </c>
      <c r="V368" s="654">
        <v>0.42</v>
      </c>
      <c r="W368" s="658">
        <v>0.42</v>
      </c>
      <c r="X368" s="654">
        <v>0.35749999999999998</v>
      </c>
      <c r="Y368" s="655">
        <f t="shared" si="110"/>
        <v>11.682499999999999</v>
      </c>
      <c r="Z368" s="1026">
        <f t="shared" si="132"/>
        <v>3.6363636363636154</v>
      </c>
      <c r="AA368" s="671">
        <f t="shared" si="133"/>
        <v>3.7735849056603765</v>
      </c>
      <c r="AB368" s="671">
        <f t="shared" si="134"/>
        <v>6.0000000000000053</v>
      </c>
      <c r="AC368" s="671">
        <f t="shared" si="135"/>
        <v>8.6956521739130377</v>
      </c>
      <c r="AD368" s="671">
        <f t="shared" si="136"/>
        <v>17.948717948717952</v>
      </c>
      <c r="AE368" s="671">
        <f t="shared" si="137"/>
        <v>41.81818181818182</v>
      </c>
      <c r="AF368" s="671">
        <f t="shared" si="138"/>
        <v>19.565217391304344</v>
      </c>
      <c r="AG368" s="671">
        <f t="shared" si="139"/>
        <v>31.428571428571452</v>
      </c>
      <c r="AH368" s="671">
        <f t="shared" si="140"/>
        <v>47.368421052631568</v>
      </c>
      <c r="AI368" s="671">
        <f t="shared" si="141"/>
        <v>-35.374149659863953</v>
      </c>
      <c r="AJ368" s="671">
        <f t="shared" si="142"/>
        <v>-12.5</v>
      </c>
      <c r="AK368" s="671">
        <f t="shared" si="143"/>
        <v>0</v>
      </c>
      <c r="AL368" s="671">
        <f t="shared" si="144"/>
        <v>0</v>
      </c>
      <c r="AM368" s="671">
        <f t="shared" si="145"/>
        <v>0</v>
      </c>
      <c r="AN368" s="671">
        <f t="shared" si="146"/>
        <v>0</v>
      </c>
      <c r="AO368" s="671">
        <f t="shared" si="147"/>
        <v>0</v>
      </c>
      <c r="AP368" s="671">
        <f t="shared" si="148"/>
        <v>0</v>
      </c>
      <c r="AQ368" s="671">
        <f t="shared" si="149"/>
        <v>0</v>
      </c>
      <c r="AR368" s="671">
        <f t="shared" si="150"/>
        <v>17.48251748251748</v>
      </c>
      <c r="AS368" s="672">
        <f t="shared" si="130"/>
        <v>7.8864777988419847</v>
      </c>
      <c r="AT368" s="673">
        <f t="shared" si="131"/>
        <v>18.790954052711669</v>
      </c>
    </row>
    <row r="369" spans="1:46" ht="11.25" customHeight="1" x14ac:dyDescent="0.2">
      <c r="A369" s="500" t="s">
        <v>1295</v>
      </c>
      <c r="B369" s="652" t="s">
        <v>1296</v>
      </c>
      <c r="C369" s="497">
        <v>1.17</v>
      </c>
      <c r="D369" s="497">
        <v>1.1299999999999999</v>
      </c>
      <c r="E369" s="498">
        <v>1.0900000000000001</v>
      </c>
      <c r="F369" s="498">
        <v>1.0449999999999999</v>
      </c>
      <c r="G369" s="498">
        <v>0.99</v>
      </c>
      <c r="H369" s="502">
        <v>0.96</v>
      </c>
      <c r="I369" s="499"/>
      <c r="J369" s="498">
        <v>0.95</v>
      </c>
      <c r="K369" s="496">
        <v>0.92</v>
      </c>
      <c r="L369" s="499"/>
      <c r="M369" s="653">
        <v>0.86</v>
      </c>
      <c r="N369" s="653">
        <v>0.86</v>
      </c>
      <c r="O369" s="658">
        <v>0.86</v>
      </c>
      <c r="P369" s="658">
        <v>0.78</v>
      </c>
      <c r="Q369" s="658">
        <v>0.72</v>
      </c>
      <c r="R369" s="658">
        <v>0.62</v>
      </c>
      <c r="S369" s="658">
        <v>0.56000000000000005</v>
      </c>
      <c r="T369" s="658">
        <v>0.52</v>
      </c>
      <c r="U369" s="658">
        <v>0.5</v>
      </c>
      <c r="V369" s="658">
        <v>0.48</v>
      </c>
      <c r="W369" s="658">
        <v>0.44</v>
      </c>
      <c r="X369" s="658">
        <v>0.38</v>
      </c>
      <c r="Y369" s="655">
        <f t="shared" si="110"/>
        <v>15.834999999999999</v>
      </c>
      <c r="Z369" s="1026">
        <f t="shared" si="132"/>
        <v>3.539823008849563</v>
      </c>
      <c r="AA369" s="671">
        <f t="shared" si="133"/>
        <v>3.6697247706421798</v>
      </c>
      <c r="AB369" s="671">
        <f t="shared" si="134"/>
        <v>4.3062200956937913</v>
      </c>
      <c r="AC369" s="671">
        <f t="shared" si="135"/>
        <v>5.555555555555558</v>
      </c>
      <c r="AD369" s="671">
        <f t="shared" si="136"/>
        <v>3.125</v>
      </c>
      <c r="AE369" s="671">
        <f t="shared" si="137"/>
        <v>1.0526315789473717</v>
      </c>
      <c r="AF369" s="671">
        <f t="shared" si="138"/>
        <v>3.2608695652173836</v>
      </c>
      <c r="AG369" s="671">
        <f t="shared" si="139"/>
        <v>6.976744186046524</v>
      </c>
      <c r="AH369" s="671">
        <f t="shared" si="140"/>
        <v>0</v>
      </c>
      <c r="AI369" s="671">
        <f t="shared" si="141"/>
        <v>0</v>
      </c>
      <c r="AJ369" s="671">
        <f t="shared" si="142"/>
        <v>10.256410256410241</v>
      </c>
      <c r="AK369" s="671">
        <f t="shared" si="143"/>
        <v>8.3333333333333481</v>
      </c>
      <c r="AL369" s="671">
        <f t="shared" si="144"/>
        <v>16.129032258064502</v>
      </c>
      <c r="AM369" s="671">
        <f t="shared" si="145"/>
        <v>10.714285714285698</v>
      </c>
      <c r="AN369" s="671">
        <f t="shared" si="146"/>
        <v>7.6923076923077094</v>
      </c>
      <c r="AO369" s="671">
        <f t="shared" si="147"/>
        <v>4.0000000000000036</v>
      </c>
      <c r="AP369" s="671">
        <f t="shared" si="148"/>
        <v>4.1666666666666741</v>
      </c>
      <c r="AQ369" s="671">
        <f t="shared" si="149"/>
        <v>9.0909090909090828</v>
      </c>
      <c r="AR369" s="671">
        <f t="shared" si="150"/>
        <v>15.789473684210531</v>
      </c>
      <c r="AS369" s="672">
        <f t="shared" si="130"/>
        <v>6.1925782872179029</v>
      </c>
      <c r="AT369" s="673">
        <f t="shared" si="131"/>
        <v>4.660943899728542</v>
      </c>
    </row>
    <row r="370" spans="1:46" ht="11.25" customHeight="1" x14ac:dyDescent="0.2">
      <c r="A370" s="501" t="s">
        <v>3852</v>
      </c>
      <c r="B370" s="652" t="s">
        <v>3853</v>
      </c>
      <c r="C370" s="497">
        <v>0.41</v>
      </c>
      <c r="D370" s="497">
        <v>0.29166700000000001</v>
      </c>
      <c r="E370" s="498">
        <v>0.22666600000000001</v>
      </c>
      <c r="F370" s="498">
        <v>0.16</v>
      </c>
      <c r="G370" s="498">
        <v>0.113331</v>
      </c>
      <c r="H370" s="542">
        <v>8.3332000000000003E-2</v>
      </c>
      <c r="I370" s="499"/>
      <c r="J370" s="498">
        <v>8.3332000000000003E-2</v>
      </c>
      <c r="K370" s="547">
        <v>6.6668000000000005E-2</v>
      </c>
      <c r="L370" s="499"/>
      <c r="M370" s="511">
        <v>0.12</v>
      </c>
      <c r="N370" s="548">
        <v>0.06</v>
      </c>
      <c r="O370" s="658">
        <v>0.06</v>
      </c>
      <c r="P370" s="658">
        <v>3.5553333333333333E-2</v>
      </c>
      <c r="Q370" s="658">
        <v>2.5186666666666666E-2</v>
      </c>
      <c r="R370" s="654">
        <v>0</v>
      </c>
      <c r="S370" s="654">
        <v>0</v>
      </c>
      <c r="T370" s="654">
        <v>0</v>
      </c>
      <c r="U370" s="654">
        <v>0</v>
      </c>
      <c r="V370" s="654">
        <v>0</v>
      </c>
      <c r="W370" s="654">
        <v>0</v>
      </c>
      <c r="X370" s="654">
        <v>0</v>
      </c>
      <c r="Y370" s="655">
        <f t="shared" si="110"/>
        <v>1.7357360000000002</v>
      </c>
      <c r="Z370" s="1026">
        <f t="shared" si="132"/>
        <v>40.571267918550944</v>
      </c>
      <c r="AA370" s="671">
        <f t="shared" si="133"/>
        <v>28.676996108812091</v>
      </c>
      <c r="AB370" s="671">
        <f t="shared" si="134"/>
        <v>41.666249999999991</v>
      </c>
      <c r="AC370" s="671">
        <f t="shared" si="135"/>
        <v>41.179377222472226</v>
      </c>
      <c r="AD370" s="671">
        <f t="shared" si="136"/>
        <v>35.999375990015835</v>
      </c>
      <c r="AE370" s="671">
        <f t="shared" si="137"/>
        <v>0</v>
      </c>
      <c r="AF370" s="671">
        <f t="shared" si="138"/>
        <v>24.995500089998202</v>
      </c>
      <c r="AG370" s="671">
        <f t="shared" si="139"/>
        <v>-44.443333333333321</v>
      </c>
      <c r="AH370" s="671">
        <f t="shared" si="140"/>
        <v>100</v>
      </c>
      <c r="AI370" s="671">
        <f t="shared" si="141"/>
        <v>0</v>
      </c>
      <c r="AJ370" s="671">
        <f t="shared" si="142"/>
        <v>68.76054753422089</v>
      </c>
      <c r="AK370" s="671">
        <f t="shared" si="143"/>
        <v>41.15934356802542</v>
      </c>
      <c r="AL370" s="671" t="str">
        <f t="shared" si="144"/>
        <v>n/a</v>
      </c>
      <c r="AM370" s="671" t="str">
        <f t="shared" si="145"/>
        <v>n/a</v>
      </c>
      <c r="AN370" s="671" t="str">
        <f t="shared" si="146"/>
        <v>n/a</v>
      </c>
      <c r="AO370" s="671" t="str">
        <f t="shared" si="147"/>
        <v>n/a</v>
      </c>
      <c r="AP370" s="671" t="str">
        <f t="shared" si="148"/>
        <v>n/a</v>
      </c>
      <c r="AQ370" s="671" t="str">
        <f t="shared" si="149"/>
        <v>n/a</v>
      </c>
      <c r="AR370" s="671" t="str">
        <f t="shared" si="150"/>
        <v>n/a</v>
      </c>
      <c r="AS370" s="672">
        <f t="shared" si="130"/>
        <v>31.547110424896857</v>
      </c>
      <c r="AT370" s="673">
        <f t="shared" si="131"/>
        <v>36.024761313023184</v>
      </c>
    </row>
    <row r="371" spans="1:46" ht="11.25" customHeight="1" x14ac:dyDescent="0.2">
      <c r="A371" s="504" t="s">
        <v>1273</v>
      </c>
      <c r="B371" s="916" t="s">
        <v>1274</v>
      </c>
      <c r="C371" s="497">
        <v>1.48</v>
      </c>
      <c r="D371" s="497">
        <v>1.46</v>
      </c>
      <c r="E371" s="487">
        <v>1.4</v>
      </c>
      <c r="F371" s="487">
        <v>1.24</v>
      </c>
      <c r="G371" s="487">
        <v>1.1000000000000001</v>
      </c>
      <c r="H371" s="487">
        <v>0.84</v>
      </c>
      <c r="I371" s="488"/>
      <c r="J371" s="487">
        <v>0.62</v>
      </c>
      <c r="K371" s="485">
        <v>0.47499999999999998</v>
      </c>
      <c r="L371" s="488"/>
      <c r="M371" s="538">
        <v>0.4</v>
      </c>
      <c r="N371" s="530">
        <v>0.4</v>
      </c>
      <c r="O371" s="493">
        <v>1.29</v>
      </c>
      <c r="P371" s="493">
        <v>1.06</v>
      </c>
      <c r="Q371" s="493">
        <v>0.81</v>
      </c>
      <c r="R371" s="493">
        <v>0.625</v>
      </c>
      <c r="S371" s="493">
        <v>0.40500000000000003</v>
      </c>
      <c r="T371" s="493">
        <v>0.19500000000000001</v>
      </c>
      <c r="U371" s="493">
        <v>0.13500000000000001</v>
      </c>
      <c r="V371" s="493">
        <v>0.115</v>
      </c>
      <c r="W371" s="493">
        <v>0.1</v>
      </c>
      <c r="X371" s="493">
        <v>0.09</v>
      </c>
      <c r="Y371" s="655">
        <f t="shared" si="110"/>
        <v>14.239999999999998</v>
      </c>
      <c r="Z371" s="1026">
        <f t="shared" si="132"/>
        <v>1.3698630136986356</v>
      </c>
      <c r="AA371" s="671">
        <f t="shared" si="133"/>
        <v>4.2857142857142927</v>
      </c>
      <c r="AB371" s="671">
        <f t="shared" si="134"/>
        <v>12.903225806451601</v>
      </c>
      <c r="AC371" s="671">
        <f t="shared" si="135"/>
        <v>12.72727272727272</v>
      </c>
      <c r="AD371" s="671">
        <f t="shared" si="136"/>
        <v>30.952380952380977</v>
      </c>
      <c r="AE371" s="671">
        <f t="shared" si="137"/>
        <v>35.483870967741929</v>
      </c>
      <c r="AF371" s="671">
        <f t="shared" si="138"/>
        <v>30.526315789473692</v>
      </c>
      <c r="AG371" s="671">
        <f t="shared" si="139"/>
        <v>18.749999999999979</v>
      </c>
      <c r="AH371" s="671">
        <f t="shared" si="140"/>
        <v>0</v>
      </c>
      <c r="AI371" s="671">
        <f t="shared" si="141"/>
        <v>-68.992248062015506</v>
      </c>
      <c r="AJ371" s="671">
        <f t="shared" si="142"/>
        <v>21.698113207547177</v>
      </c>
      <c r="AK371" s="671">
        <f t="shared" si="143"/>
        <v>30.864197530864203</v>
      </c>
      <c r="AL371" s="671">
        <f t="shared" si="144"/>
        <v>29.600000000000005</v>
      </c>
      <c r="AM371" s="671">
        <f t="shared" si="145"/>
        <v>54.320987654320987</v>
      </c>
      <c r="AN371" s="671">
        <f t="shared" si="146"/>
        <v>107.69230769230771</v>
      </c>
      <c r="AO371" s="671">
        <f t="shared" si="147"/>
        <v>44.444444444444443</v>
      </c>
      <c r="AP371" s="671">
        <f t="shared" si="148"/>
        <v>17.391304347826097</v>
      </c>
      <c r="AQ371" s="671">
        <f t="shared" si="149"/>
        <v>14.999999999999991</v>
      </c>
      <c r="AR371" s="671">
        <f t="shared" si="150"/>
        <v>11.111111111111116</v>
      </c>
      <c r="AS371" s="672">
        <f t="shared" si="130"/>
        <v>21.585729551007372</v>
      </c>
      <c r="AT371" s="673">
        <f t="shared" si="131"/>
        <v>32.685781965742571</v>
      </c>
    </row>
    <row r="372" spans="1:46" ht="11.25" customHeight="1" x14ac:dyDescent="0.2">
      <c r="A372" s="519" t="s">
        <v>1297</v>
      </c>
      <c r="B372" s="507" t="s">
        <v>1298</v>
      </c>
      <c r="C372" s="497">
        <v>0.46</v>
      </c>
      <c r="D372" s="510">
        <v>0.4</v>
      </c>
      <c r="E372" s="498">
        <v>0.34250000000000003</v>
      </c>
      <c r="F372" s="498">
        <v>0.27500000000000002</v>
      </c>
      <c r="G372" s="498">
        <v>0.17499999999999999</v>
      </c>
      <c r="H372" s="498">
        <v>0.14499999999999999</v>
      </c>
      <c r="I372" s="499"/>
      <c r="J372" s="498">
        <v>0.1125</v>
      </c>
      <c r="K372" s="496">
        <v>6.7000000000000004E-2</v>
      </c>
      <c r="L372" s="499"/>
      <c r="M372" s="503">
        <v>5.4539999999999998E-2</v>
      </c>
      <c r="N372" s="658">
        <v>5.4539999999999998E-2</v>
      </c>
      <c r="O372" s="654">
        <v>4.9364999999999999E-2</v>
      </c>
      <c r="P372" s="658">
        <v>5.5294999999999997E-2</v>
      </c>
      <c r="Q372" s="658">
        <v>1.052E-2</v>
      </c>
      <c r="R372" s="654">
        <v>0</v>
      </c>
      <c r="S372" s="654">
        <v>0</v>
      </c>
      <c r="T372" s="654">
        <v>0</v>
      </c>
      <c r="U372" s="654">
        <v>0</v>
      </c>
      <c r="V372" s="654">
        <v>0</v>
      </c>
      <c r="W372" s="654">
        <v>0</v>
      </c>
      <c r="X372" s="654">
        <v>0</v>
      </c>
      <c r="Y372" s="655">
        <f t="shared" si="110"/>
        <v>2.20126</v>
      </c>
      <c r="Z372" s="1026">
        <f t="shared" si="132"/>
        <v>14.999999999999991</v>
      </c>
      <c r="AA372" s="671">
        <f t="shared" si="133"/>
        <v>16.788321167883204</v>
      </c>
      <c r="AB372" s="671">
        <f t="shared" si="134"/>
        <v>24.545454545454536</v>
      </c>
      <c r="AC372" s="671">
        <f t="shared" si="135"/>
        <v>57.14285714285716</v>
      </c>
      <c r="AD372" s="671">
        <f t="shared" si="136"/>
        <v>20.68965517241379</v>
      </c>
      <c r="AE372" s="671">
        <f t="shared" si="137"/>
        <v>28.888888888888875</v>
      </c>
      <c r="AF372" s="671">
        <f t="shared" si="138"/>
        <v>67.910447761194021</v>
      </c>
      <c r="AG372" s="671">
        <f t="shared" si="139"/>
        <v>22.845617895122849</v>
      </c>
      <c r="AH372" s="671">
        <f t="shared" si="140"/>
        <v>0</v>
      </c>
      <c r="AI372" s="671">
        <f t="shared" si="141"/>
        <v>10.483135824977218</v>
      </c>
      <c r="AJ372" s="671">
        <f t="shared" si="142"/>
        <v>-10.724296952708201</v>
      </c>
      <c r="AK372" s="671">
        <f t="shared" si="143"/>
        <v>425.61787072243345</v>
      </c>
      <c r="AL372" s="671" t="str">
        <f t="shared" si="144"/>
        <v>n/a</v>
      </c>
      <c r="AM372" s="671" t="str">
        <f t="shared" si="145"/>
        <v>n/a</v>
      </c>
      <c r="AN372" s="671" t="str">
        <f t="shared" si="146"/>
        <v>n/a</v>
      </c>
      <c r="AO372" s="671" t="str">
        <f t="shared" si="147"/>
        <v>n/a</v>
      </c>
      <c r="AP372" s="671" t="str">
        <f t="shared" si="148"/>
        <v>n/a</v>
      </c>
      <c r="AQ372" s="671" t="str">
        <f t="shared" si="149"/>
        <v>n/a</v>
      </c>
      <c r="AR372" s="671" t="str">
        <f t="shared" si="150"/>
        <v>n/a</v>
      </c>
      <c r="AS372" s="672">
        <f t="shared" si="130"/>
        <v>56.598996014043074</v>
      </c>
      <c r="AT372" s="673">
        <f t="shared" si="131"/>
        <v>118.20826630686913</v>
      </c>
    </row>
    <row r="373" spans="1:46" ht="11.25" customHeight="1" x14ac:dyDescent="0.2">
      <c r="A373" s="501" t="s">
        <v>1301</v>
      </c>
      <c r="B373" s="652" t="s">
        <v>1302</v>
      </c>
      <c r="C373" s="497">
        <v>3.0550000000000002</v>
      </c>
      <c r="D373" s="657">
        <v>2.74</v>
      </c>
      <c r="E373" s="498">
        <v>2.4500000000000002</v>
      </c>
      <c r="F373" s="498">
        <v>2.1475</v>
      </c>
      <c r="G373" s="498">
        <v>1.8674999999999999</v>
      </c>
      <c r="H373" s="498">
        <v>1.68</v>
      </c>
      <c r="I373" s="499"/>
      <c r="J373" s="498">
        <v>1.5275000000000001</v>
      </c>
      <c r="K373" s="496">
        <v>1.37</v>
      </c>
      <c r="L373" s="499"/>
      <c r="M373" s="503">
        <v>1.21</v>
      </c>
      <c r="N373" s="658">
        <v>1.21</v>
      </c>
      <c r="O373" s="658">
        <v>1.1000000000000001</v>
      </c>
      <c r="P373" s="658">
        <v>1</v>
      </c>
      <c r="Q373" s="658">
        <v>0.90749999999999997</v>
      </c>
      <c r="R373" s="658">
        <v>0.82499999999999996</v>
      </c>
      <c r="S373" s="654">
        <v>0.75</v>
      </c>
      <c r="T373" s="654">
        <v>0.75</v>
      </c>
      <c r="U373" s="654">
        <v>0.75</v>
      </c>
      <c r="V373" s="654">
        <v>0.75</v>
      </c>
      <c r="W373" s="658">
        <v>0.75</v>
      </c>
      <c r="X373" s="658">
        <v>0.68</v>
      </c>
      <c r="Y373" s="655">
        <f t="shared" si="110"/>
        <v>27.520000000000003</v>
      </c>
      <c r="Z373" s="1026">
        <f t="shared" si="132"/>
        <v>11.496350364963504</v>
      </c>
      <c r="AA373" s="671">
        <f t="shared" si="133"/>
        <v>11.83673469387756</v>
      </c>
      <c r="AB373" s="671">
        <f t="shared" si="134"/>
        <v>14.086146682188595</v>
      </c>
      <c r="AC373" s="671">
        <f t="shared" si="135"/>
        <v>14.993306559571629</v>
      </c>
      <c r="AD373" s="671">
        <f t="shared" si="136"/>
        <v>11.160714285714279</v>
      </c>
      <c r="AE373" s="671">
        <f t="shared" si="137"/>
        <v>9.9836333878887018</v>
      </c>
      <c r="AF373" s="671">
        <f t="shared" si="138"/>
        <v>11.496350364963504</v>
      </c>
      <c r="AG373" s="671">
        <f t="shared" si="139"/>
        <v>13.223140495867792</v>
      </c>
      <c r="AH373" s="671">
        <f t="shared" si="140"/>
        <v>0</v>
      </c>
      <c r="AI373" s="671">
        <f t="shared" si="141"/>
        <v>9.9999999999999858</v>
      </c>
      <c r="AJ373" s="671">
        <f t="shared" si="142"/>
        <v>10.000000000000009</v>
      </c>
      <c r="AK373" s="671">
        <f t="shared" si="143"/>
        <v>10.192837465564741</v>
      </c>
      <c r="AL373" s="671">
        <f t="shared" si="144"/>
        <v>10.000000000000009</v>
      </c>
      <c r="AM373" s="671">
        <f t="shared" si="145"/>
        <v>9.9999999999999858</v>
      </c>
      <c r="AN373" s="671">
        <f t="shared" si="146"/>
        <v>0</v>
      </c>
      <c r="AO373" s="671">
        <f t="shared" si="147"/>
        <v>0</v>
      </c>
      <c r="AP373" s="671">
        <f t="shared" si="148"/>
        <v>0</v>
      </c>
      <c r="AQ373" s="671">
        <f t="shared" si="149"/>
        <v>0</v>
      </c>
      <c r="AR373" s="671">
        <f t="shared" si="150"/>
        <v>10.294117647058808</v>
      </c>
      <c r="AS373" s="672">
        <f t="shared" si="130"/>
        <v>8.3559648393504791</v>
      </c>
      <c r="AT373" s="673">
        <f t="shared" si="131"/>
        <v>5.3228391512705553</v>
      </c>
    </row>
    <row r="374" spans="1:46" ht="11.25" customHeight="1" x14ac:dyDescent="0.2">
      <c r="A374" s="500" t="s">
        <v>628</v>
      </c>
      <c r="B374" s="652" t="s">
        <v>629</v>
      </c>
      <c r="C374" s="497">
        <v>1.67</v>
      </c>
      <c r="D374" s="657">
        <v>1.2449999999999999</v>
      </c>
      <c r="E374" s="498">
        <v>1.2</v>
      </c>
      <c r="F374" s="498">
        <v>1.08</v>
      </c>
      <c r="G374" s="498">
        <v>1.04</v>
      </c>
      <c r="H374" s="498">
        <v>1</v>
      </c>
      <c r="I374" s="499"/>
      <c r="J374" s="498">
        <v>0.83333333333333337</v>
      </c>
      <c r="K374" s="496">
        <v>0.66666666666666663</v>
      </c>
      <c r="L374" s="499"/>
      <c r="M374" s="657">
        <v>0.6</v>
      </c>
      <c r="N374" s="658">
        <v>0.57499999999999996</v>
      </c>
      <c r="O374" s="658">
        <v>0.51666666666666672</v>
      </c>
      <c r="P374" s="658">
        <v>0.46250000000000002</v>
      </c>
      <c r="Q374" s="658">
        <v>0.41249999999999998</v>
      </c>
      <c r="R374" s="658">
        <v>0.375</v>
      </c>
      <c r="S374" s="658">
        <v>0.34166666666666662</v>
      </c>
      <c r="T374" s="654">
        <v>0</v>
      </c>
      <c r="U374" s="654">
        <v>0</v>
      </c>
      <c r="V374" s="654">
        <v>0</v>
      </c>
      <c r="W374" s="654">
        <v>0</v>
      </c>
      <c r="X374" s="654">
        <v>0</v>
      </c>
      <c r="Y374" s="655">
        <f t="shared" si="110"/>
        <v>12.018333333333333</v>
      </c>
      <c r="Z374" s="1026">
        <f t="shared" si="132"/>
        <v>34.136546184738961</v>
      </c>
      <c r="AA374" s="671">
        <f t="shared" si="133"/>
        <v>3.7499999999999867</v>
      </c>
      <c r="AB374" s="671">
        <f t="shared" si="134"/>
        <v>11.111111111111093</v>
      </c>
      <c r="AC374" s="671">
        <f t="shared" si="135"/>
        <v>3.8461538461538547</v>
      </c>
      <c r="AD374" s="671">
        <f t="shared" si="136"/>
        <v>4.0000000000000036</v>
      </c>
      <c r="AE374" s="671">
        <f t="shared" si="137"/>
        <v>19.999999999999996</v>
      </c>
      <c r="AF374" s="671">
        <f t="shared" si="138"/>
        <v>25.000000000000021</v>
      </c>
      <c r="AG374" s="671">
        <f t="shared" si="139"/>
        <v>11.111111111111116</v>
      </c>
      <c r="AH374" s="671">
        <f t="shared" si="140"/>
        <v>4.3478260869565188</v>
      </c>
      <c r="AI374" s="671">
        <f t="shared" si="141"/>
        <v>11.290322580645151</v>
      </c>
      <c r="AJ374" s="671">
        <f t="shared" si="142"/>
        <v>11.711711711711725</v>
      </c>
      <c r="AK374" s="671">
        <f t="shared" si="143"/>
        <v>12.121212121212132</v>
      </c>
      <c r="AL374" s="671">
        <f t="shared" si="144"/>
        <v>9.9999999999999858</v>
      </c>
      <c r="AM374" s="671">
        <f t="shared" si="145"/>
        <v>9.7560975609756184</v>
      </c>
      <c r="AN374" s="671" t="str">
        <f t="shared" si="146"/>
        <v>n/a</v>
      </c>
      <c r="AO374" s="671" t="str">
        <f t="shared" si="147"/>
        <v>n/a</v>
      </c>
      <c r="AP374" s="671" t="str">
        <f t="shared" si="148"/>
        <v>n/a</v>
      </c>
      <c r="AQ374" s="671" t="str">
        <f t="shared" si="149"/>
        <v>n/a</v>
      </c>
      <c r="AR374" s="671" t="str">
        <f t="shared" si="150"/>
        <v>n/a</v>
      </c>
      <c r="AS374" s="672">
        <f t="shared" si="130"/>
        <v>12.298720879615436</v>
      </c>
      <c r="AT374" s="673">
        <f t="shared" si="131"/>
        <v>8.7270475270618686</v>
      </c>
    </row>
    <row r="375" spans="1:46" ht="11.25" customHeight="1" x14ac:dyDescent="0.2">
      <c r="A375" s="500" t="s">
        <v>1303</v>
      </c>
      <c r="B375" s="652" t="s">
        <v>1304</v>
      </c>
      <c r="C375" s="497">
        <v>0.54</v>
      </c>
      <c r="D375" s="657">
        <v>0.5</v>
      </c>
      <c r="E375" s="498">
        <v>0.45</v>
      </c>
      <c r="F375" s="498">
        <v>0.42</v>
      </c>
      <c r="G375" s="498">
        <v>0.35</v>
      </c>
      <c r="H375" s="498">
        <v>0.25</v>
      </c>
      <c r="I375" s="499"/>
      <c r="J375" s="498">
        <v>4.9680000000000002E-2</v>
      </c>
      <c r="K375" s="656">
        <v>0</v>
      </c>
      <c r="L375" s="499"/>
      <c r="M375" s="503">
        <v>0</v>
      </c>
      <c r="N375" s="654">
        <v>2.75E-2</v>
      </c>
      <c r="O375" s="654">
        <v>0.11</v>
      </c>
      <c r="P375" s="654">
        <v>0.11</v>
      </c>
      <c r="Q375" s="654">
        <v>0.11</v>
      </c>
      <c r="R375" s="658">
        <v>0.11</v>
      </c>
      <c r="S375" s="654">
        <v>0.1</v>
      </c>
      <c r="T375" s="654">
        <v>0.1</v>
      </c>
      <c r="U375" s="658">
        <v>0.1</v>
      </c>
      <c r="V375" s="658">
        <v>3.7499999999999999E-2</v>
      </c>
      <c r="W375" s="654">
        <v>0</v>
      </c>
      <c r="X375" s="654">
        <v>0</v>
      </c>
      <c r="Y375" s="655">
        <f t="shared" si="110"/>
        <v>3.3646799999999994</v>
      </c>
      <c r="Z375" s="1026">
        <f t="shared" si="132"/>
        <v>8.0000000000000071</v>
      </c>
      <c r="AA375" s="671">
        <f t="shared" si="133"/>
        <v>11.111111111111116</v>
      </c>
      <c r="AB375" s="671">
        <f t="shared" si="134"/>
        <v>7.1428571428571397</v>
      </c>
      <c r="AC375" s="671">
        <f t="shared" si="135"/>
        <v>19.999999999999996</v>
      </c>
      <c r="AD375" s="671">
        <f t="shared" si="136"/>
        <v>39.999999999999993</v>
      </c>
      <c r="AE375" s="671">
        <f t="shared" si="137"/>
        <v>403.22061191626409</v>
      </c>
      <c r="AF375" s="671" t="str">
        <f t="shared" si="138"/>
        <v>n/a</v>
      </c>
      <c r="AG375" s="671" t="str">
        <f t="shared" si="139"/>
        <v>n/a</v>
      </c>
      <c r="AH375" s="671">
        <f t="shared" si="140"/>
        <v>-100</v>
      </c>
      <c r="AI375" s="671">
        <f t="shared" si="141"/>
        <v>-75</v>
      </c>
      <c r="AJ375" s="671">
        <f t="shared" si="142"/>
        <v>0</v>
      </c>
      <c r="AK375" s="671">
        <f t="shared" si="143"/>
        <v>0</v>
      </c>
      <c r="AL375" s="671">
        <f t="shared" si="144"/>
        <v>0</v>
      </c>
      <c r="AM375" s="671">
        <f t="shared" si="145"/>
        <v>9.9999999999999858</v>
      </c>
      <c r="AN375" s="671">
        <f t="shared" si="146"/>
        <v>0</v>
      </c>
      <c r="AO375" s="671">
        <f t="shared" si="147"/>
        <v>0</v>
      </c>
      <c r="AP375" s="671">
        <f t="shared" si="148"/>
        <v>166.66666666666669</v>
      </c>
      <c r="AQ375" s="671" t="str">
        <f t="shared" si="149"/>
        <v>n/a</v>
      </c>
      <c r="AR375" s="671" t="str">
        <f t="shared" si="150"/>
        <v>n/a</v>
      </c>
      <c r="AS375" s="672">
        <f t="shared" si="130"/>
        <v>32.742749789126599</v>
      </c>
      <c r="AT375" s="673">
        <f t="shared" si="131"/>
        <v>117.1832514525527</v>
      </c>
    </row>
    <row r="376" spans="1:46" ht="11.25" customHeight="1" x14ac:dyDescent="0.2">
      <c r="A376" s="504" t="s">
        <v>253</v>
      </c>
      <c r="B376" s="916" t="s">
        <v>254</v>
      </c>
      <c r="C376" s="497">
        <v>2.82</v>
      </c>
      <c r="D376" s="553">
        <v>2.8</v>
      </c>
      <c r="E376" s="498">
        <v>2.7749999999999999</v>
      </c>
      <c r="F376" s="502">
        <v>2.75</v>
      </c>
      <c r="G376" s="498">
        <v>2.625</v>
      </c>
      <c r="H376" s="498">
        <v>1.3</v>
      </c>
      <c r="I376" s="499"/>
      <c r="J376" s="498">
        <v>0.28000000000000003</v>
      </c>
      <c r="K376" s="496">
        <v>0.26</v>
      </c>
      <c r="L376" s="499"/>
      <c r="M376" s="657">
        <v>0.22</v>
      </c>
      <c r="N376" s="654">
        <v>0.2</v>
      </c>
      <c r="O376" s="658">
        <v>0.19</v>
      </c>
      <c r="P376" s="654">
        <v>0.18</v>
      </c>
      <c r="Q376" s="658">
        <v>0.17299999999999999</v>
      </c>
      <c r="R376" s="654">
        <v>0.16600000000000001</v>
      </c>
      <c r="S376" s="658">
        <v>0.16300000000000001</v>
      </c>
      <c r="T376" s="654">
        <v>0.16</v>
      </c>
      <c r="U376" s="658">
        <v>0.155</v>
      </c>
      <c r="V376" s="654">
        <v>0.15</v>
      </c>
      <c r="W376" s="658">
        <v>0.14499999999999999</v>
      </c>
      <c r="X376" s="654">
        <v>0.14000000000000001</v>
      </c>
      <c r="Y376" s="655">
        <f t="shared" si="110"/>
        <v>17.652000000000001</v>
      </c>
      <c r="Z376" s="1026">
        <f t="shared" si="132"/>
        <v>0.71428571428571175</v>
      </c>
      <c r="AA376" s="671">
        <f t="shared" si="133"/>
        <v>0.9009009009008917</v>
      </c>
      <c r="AB376" s="671">
        <f t="shared" si="134"/>
        <v>0.90909090909090384</v>
      </c>
      <c r="AC376" s="671">
        <f t="shared" si="135"/>
        <v>4.7619047619047672</v>
      </c>
      <c r="AD376" s="671">
        <f t="shared" si="136"/>
        <v>101.92307692307692</v>
      </c>
      <c r="AE376" s="671">
        <f t="shared" si="137"/>
        <v>364.28571428571422</v>
      </c>
      <c r="AF376" s="671">
        <f t="shared" si="138"/>
        <v>7.6923076923077094</v>
      </c>
      <c r="AG376" s="671">
        <f t="shared" si="139"/>
        <v>18.181818181818187</v>
      </c>
      <c r="AH376" s="671">
        <f t="shared" si="140"/>
        <v>9.9999999999999858</v>
      </c>
      <c r="AI376" s="671">
        <f t="shared" si="141"/>
        <v>5.2631578947368363</v>
      </c>
      <c r="AJ376" s="671">
        <f t="shared" si="142"/>
        <v>5.555555555555558</v>
      </c>
      <c r="AK376" s="671">
        <f t="shared" si="143"/>
        <v>4.0462427745664886</v>
      </c>
      <c r="AL376" s="671">
        <f t="shared" si="144"/>
        <v>4.2168674698795039</v>
      </c>
      <c r="AM376" s="671">
        <f t="shared" si="145"/>
        <v>1.8404907975460238</v>
      </c>
      <c r="AN376" s="671">
        <f t="shared" si="146"/>
        <v>1.8750000000000044</v>
      </c>
      <c r="AO376" s="671">
        <f t="shared" si="147"/>
        <v>3.2258064516129004</v>
      </c>
      <c r="AP376" s="671">
        <f t="shared" si="148"/>
        <v>3.3333333333333437</v>
      </c>
      <c r="AQ376" s="671">
        <f t="shared" si="149"/>
        <v>3.4482758620689724</v>
      </c>
      <c r="AR376" s="671">
        <f t="shared" si="150"/>
        <v>3.5714285714285587</v>
      </c>
      <c r="AS376" s="672">
        <f t="shared" si="130"/>
        <v>28.723434635780404</v>
      </c>
      <c r="AT376" s="673">
        <f t="shared" si="131"/>
        <v>84.352789544956039</v>
      </c>
    </row>
    <row r="377" spans="1:46" ht="11.25" customHeight="1" x14ac:dyDescent="0.2">
      <c r="A377" s="659" t="s">
        <v>1311</v>
      </c>
      <c r="B377" s="507" t="s">
        <v>1312</v>
      </c>
      <c r="C377" s="497">
        <v>0.55720000000000003</v>
      </c>
      <c r="D377" s="497">
        <v>0.53080000000000005</v>
      </c>
      <c r="E377" s="513">
        <v>0.49199999999999999</v>
      </c>
      <c r="F377" s="513">
        <v>0.33193600000000001</v>
      </c>
      <c r="G377" s="513">
        <v>0.28780359999999999</v>
      </c>
      <c r="H377" s="513">
        <v>0.26139960000000001</v>
      </c>
      <c r="I377" s="514"/>
      <c r="J377" s="513">
        <v>0.23763600000000001</v>
      </c>
      <c r="K377" s="509">
        <v>0.18859999999999999</v>
      </c>
      <c r="L377" s="514"/>
      <c r="M377" s="539">
        <v>0.15088000000000001</v>
      </c>
      <c r="N377" s="539">
        <v>0.15088000000000001</v>
      </c>
      <c r="O377" s="517">
        <v>0.15088000000000001</v>
      </c>
      <c r="P377" s="517">
        <v>0.15088000000000001</v>
      </c>
      <c r="Q377" s="517">
        <v>0.15088000000000001</v>
      </c>
      <c r="R377" s="517">
        <v>0.15088000000000001</v>
      </c>
      <c r="S377" s="517">
        <v>0.15088000000000001</v>
      </c>
      <c r="T377" s="517">
        <v>0.15088000000000001</v>
      </c>
      <c r="U377" s="517">
        <v>0.15088000000000001</v>
      </c>
      <c r="V377" s="517">
        <v>0.15088000000000001</v>
      </c>
      <c r="W377" s="517">
        <v>0.15088000000000001</v>
      </c>
      <c r="X377" s="516">
        <v>0.15088000000000001</v>
      </c>
      <c r="Y377" s="655">
        <f t="shared" si="110"/>
        <v>4.697935199999999</v>
      </c>
      <c r="Z377" s="1026">
        <f t="shared" si="132"/>
        <v>4.9736247174076764</v>
      </c>
      <c r="AA377" s="671">
        <f t="shared" si="133"/>
        <v>7.8861788617886397</v>
      </c>
      <c r="AB377" s="671">
        <f t="shared" si="134"/>
        <v>48.221343873517775</v>
      </c>
      <c r="AC377" s="671">
        <f t="shared" si="135"/>
        <v>15.334207077326356</v>
      </c>
      <c r="AD377" s="671">
        <f t="shared" si="136"/>
        <v>10.1010101010101</v>
      </c>
      <c r="AE377" s="671">
        <f t="shared" si="137"/>
        <v>9.9999999999999858</v>
      </c>
      <c r="AF377" s="671">
        <f t="shared" si="138"/>
        <v>26.000000000000021</v>
      </c>
      <c r="AG377" s="671">
        <f t="shared" si="139"/>
        <v>24.999999999999979</v>
      </c>
      <c r="AH377" s="671">
        <f t="shared" si="140"/>
        <v>0</v>
      </c>
      <c r="AI377" s="671">
        <f t="shared" si="141"/>
        <v>0</v>
      </c>
      <c r="AJ377" s="671">
        <f t="shared" si="142"/>
        <v>0</v>
      </c>
      <c r="AK377" s="671">
        <f t="shared" si="143"/>
        <v>0</v>
      </c>
      <c r="AL377" s="671">
        <f t="shared" si="144"/>
        <v>0</v>
      </c>
      <c r="AM377" s="671">
        <f t="shared" si="145"/>
        <v>0</v>
      </c>
      <c r="AN377" s="671">
        <f t="shared" si="146"/>
        <v>0</v>
      </c>
      <c r="AO377" s="671">
        <f t="shared" si="147"/>
        <v>0</v>
      </c>
      <c r="AP377" s="671">
        <f t="shared" si="148"/>
        <v>0</v>
      </c>
      <c r="AQ377" s="671">
        <f t="shared" si="149"/>
        <v>0</v>
      </c>
      <c r="AR377" s="671">
        <f t="shared" si="150"/>
        <v>0</v>
      </c>
      <c r="AS377" s="672">
        <f t="shared" si="130"/>
        <v>7.7640191911079226</v>
      </c>
      <c r="AT377" s="673">
        <f t="shared" si="131"/>
        <v>12.920859944271992</v>
      </c>
    </row>
    <row r="378" spans="1:46" ht="11.25" customHeight="1" x14ac:dyDescent="0.2">
      <c r="A378" s="501" t="s">
        <v>1309</v>
      </c>
      <c r="B378" s="652" t="s">
        <v>1310</v>
      </c>
      <c r="C378" s="497">
        <v>2.11</v>
      </c>
      <c r="D378" s="497">
        <v>2.0700000000000003</v>
      </c>
      <c r="E378" s="498">
        <v>2.0299999999999998</v>
      </c>
      <c r="F378" s="498">
        <v>1.99</v>
      </c>
      <c r="G378" s="498">
        <v>1.95</v>
      </c>
      <c r="H378" s="498">
        <v>1.89</v>
      </c>
      <c r="I378" s="499"/>
      <c r="J378" s="498">
        <v>1.82</v>
      </c>
      <c r="K378" s="656">
        <v>1.8</v>
      </c>
      <c r="L378" s="499"/>
      <c r="M378" s="511">
        <v>1.8</v>
      </c>
      <c r="N378" s="653">
        <v>0.77</v>
      </c>
      <c r="O378" s="658">
        <v>3.08</v>
      </c>
      <c r="P378" s="658">
        <v>3.03</v>
      </c>
      <c r="Q378" s="658">
        <v>2.94</v>
      </c>
      <c r="R378" s="658">
        <v>2.89</v>
      </c>
      <c r="S378" s="654">
        <v>2.88</v>
      </c>
      <c r="T378" s="654">
        <v>2.88</v>
      </c>
      <c r="U378" s="658">
        <v>2.86</v>
      </c>
      <c r="V378" s="658">
        <v>2.82</v>
      </c>
      <c r="W378" s="658">
        <v>2.77</v>
      </c>
      <c r="X378" s="658">
        <v>2.73</v>
      </c>
      <c r="Y378" s="655">
        <f t="shared" si="110"/>
        <v>47.110000000000007</v>
      </c>
      <c r="Z378" s="1026">
        <f t="shared" si="132"/>
        <v>1.9323671497584405</v>
      </c>
      <c r="AA378" s="671">
        <f t="shared" si="133"/>
        <v>1.9704433497537144</v>
      </c>
      <c r="AB378" s="671">
        <f t="shared" si="134"/>
        <v>2.0100502512562679</v>
      </c>
      <c r="AC378" s="671">
        <f t="shared" si="135"/>
        <v>2.051282051282044</v>
      </c>
      <c r="AD378" s="671">
        <f t="shared" si="136"/>
        <v>3.1746031746031855</v>
      </c>
      <c r="AE378" s="671">
        <f t="shared" si="137"/>
        <v>3.8461538461538325</v>
      </c>
      <c r="AF378" s="671">
        <f t="shared" si="138"/>
        <v>1.1111111111111072</v>
      </c>
      <c r="AG378" s="671">
        <f t="shared" si="139"/>
        <v>0</v>
      </c>
      <c r="AH378" s="671">
        <f t="shared" si="140"/>
        <v>133.76623376623377</v>
      </c>
      <c r="AI378" s="671">
        <f t="shared" si="141"/>
        <v>-75</v>
      </c>
      <c r="AJ378" s="671">
        <f t="shared" si="142"/>
        <v>1.650165016501659</v>
      </c>
      <c r="AK378" s="671">
        <f t="shared" si="143"/>
        <v>3.0612244897959107</v>
      </c>
      <c r="AL378" s="671">
        <f t="shared" si="144"/>
        <v>1.730103806228378</v>
      </c>
      <c r="AM378" s="671">
        <f t="shared" si="145"/>
        <v>0.34722222222223209</v>
      </c>
      <c r="AN378" s="671">
        <f t="shared" si="146"/>
        <v>0</v>
      </c>
      <c r="AO378" s="671">
        <f t="shared" si="147"/>
        <v>0.69930069930070893</v>
      </c>
      <c r="AP378" s="671">
        <f t="shared" si="148"/>
        <v>1.4184397163120588</v>
      </c>
      <c r="AQ378" s="671">
        <f t="shared" si="149"/>
        <v>1.8050541516245522</v>
      </c>
      <c r="AR378" s="671">
        <f t="shared" si="150"/>
        <v>1.46520146520146</v>
      </c>
      <c r="AS378" s="672">
        <f t="shared" si="130"/>
        <v>4.580997698281017</v>
      </c>
      <c r="AT378" s="673">
        <f t="shared" si="131"/>
        <v>35.889308490831155</v>
      </c>
    </row>
    <row r="379" spans="1:46" ht="11.25" customHeight="1" x14ac:dyDescent="0.2">
      <c r="A379" s="500" t="s">
        <v>1293</v>
      </c>
      <c r="B379" s="652" t="s">
        <v>1294</v>
      </c>
      <c r="C379" s="497">
        <v>0.8</v>
      </c>
      <c r="D379" s="497">
        <v>0.72</v>
      </c>
      <c r="E379" s="498">
        <v>0.68</v>
      </c>
      <c r="F379" s="498">
        <v>0.64</v>
      </c>
      <c r="G379" s="498">
        <v>0.61</v>
      </c>
      <c r="H379" s="498">
        <v>0.53749999999999998</v>
      </c>
      <c r="I379" s="499"/>
      <c r="J379" s="498">
        <v>0.5</v>
      </c>
      <c r="K379" s="496">
        <v>0.44</v>
      </c>
      <c r="L379" s="499"/>
      <c r="M379" s="653">
        <v>0.41</v>
      </c>
      <c r="N379" s="653">
        <v>0.41</v>
      </c>
      <c r="O379" s="654">
        <v>0.4607</v>
      </c>
      <c r="P379" s="658">
        <v>0.6129</v>
      </c>
      <c r="Q379" s="658">
        <v>0.60760000000000003</v>
      </c>
      <c r="R379" s="658">
        <v>0.60350000000000004</v>
      </c>
      <c r="S379" s="658">
        <v>0.58599999999999997</v>
      </c>
      <c r="T379" s="658">
        <v>0.5484</v>
      </c>
      <c r="U379" s="658">
        <v>0.54659999999999997</v>
      </c>
      <c r="V379" s="658">
        <v>0.4516</v>
      </c>
      <c r="W379" s="658">
        <v>0.43009999999999998</v>
      </c>
      <c r="X379" s="658">
        <v>0.4194</v>
      </c>
      <c r="Y379" s="655">
        <f t="shared" si="110"/>
        <v>11.014300000000002</v>
      </c>
      <c r="Z379" s="1026">
        <f t="shared" si="132"/>
        <v>11.111111111111116</v>
      </c>
      <c r="AA379" s="671">
        <f t="shared" si="133"/>
        <v>5.8823529411764497</v>
      </c>
      <c r="AB379" s="671">
        <f t="shared" si="134"/>
        <v>6.25</v>
      </c>
      <c r="AC379" s="671">
        <f t="shared" si="135"/>
        <v>4.9180327868852514</v>
      </c>
      <c r="AD379" s="671">
        <f t="shared" si="136"/>
        <v>13.488372093023248</v>
      </c>
      <c r="AE379" s="671">
        <f t="shared" si="137"/>
        <v>7.4999999999999956</v>
      </c>
      <c r="AF379" s="671">
        <f t="shared" si="138"/>
        <v>13.636363636363647</v>
      </c>
      <c r="AG379" s="671">
        <f t="shared" si="139"/>
        <v>7.3170731707317138</v>
      </c>
      <c r="AH379" s="671">
        <f t="shared" si="140"/>
        <v>0</v>
      </c>
      <c r="AI379" s="671">
        <f t="shared" si="141"/>
        <v>-11.004992402865209</v>
      </c>
      <c r="AJ379" s="671">
        <f t="shared" si="142"/>
        <v>-24.832762277696197</v>
      </c>
      <c r="AK379" s="671">
        <f t="shared" si="143"/>
        <v>0.87228439763000765</v>
      </c>
      <c r="AL379" s="671">
        <f t="shared" si="144"/>
        <v>0.67937033968517024</v>
      </c>
      <c r="AM379" s="671">
        <f t="shared" si="145"/>
        <v>2.9863481228669109</v>
      </c>
      <c r="AN379" s="671">
        <f t="shared" si="146"/>
        <v>6.8563092633114442</v>
      </c>
      <c r="AO379" s="671">
        <f t="shared" si="147"/>
        <v>0.3293084522502765</v>
      </c>
      <c r="AP379" s="671">
        <f t="shared" si="148"/>
        <v>21.03631532329495</v>
      </c>
      <c r="AQ379" s="671">
        <f t="shared" si="149"/>
        <v>4.9988374796559043</v>
      </c>
      <c r="AR379" s="671">
        <f t="shared" si="150"/>
        <v>2.5512637100619795</v>
      </c>
      <c r="AS379" s="672">
        <f t="shared" si="130"/>
        <v>3.9250309551308753</v>
      </c>
      <c r="AT379" s="673">
        <f t="shared" si="131"/>
        <v>9.6474838996136203</v>
      </c>
    </row>
    <row r="380" spans="1:46" ht="11.25" customHeight="1" x14ac:dyDescent="0.2">
      <c r="A380" s="500" t="s">
        <v>255</v>
      </c>
      <c r="B380" s="652" t="s">
        <v>256</v>
      </c>
      <c r="C380" s="497">
        <v>0.75</v>
      </c>
      <c r="D380" s="497">
        <v>0.68</v>
      </c>
      <c r="E380" s="498">
        <v>0.57999999999999996</v>
      </c>
      <c r="F380" s="498">
        <v>0.5</v>
      </c>
      <c r="G380" s="498">
        <v>0.4</v>
      </c>
      <c r="H380" s="498">
        <v>0.34</v>
      </c>
      <c r="I380" s="499"/>
      <c r="J380" s="498">
        <v>0.3</v>
      </c>
      <c r="K380" s="496">
        <v>0.255</v>
      </c>
      <c r="L380" s="499"/>
      <c r="M380" s="511">
        <v>0.21</v>
      </c>
      <c r="N380" s="511">
        <v>0.19</v>
      </c>
      <c r="O380" s="658">
        <v>0.185</v>
      </c>
      <c r="P380" s="658">
        <v>0.15</v>
      </c>
      <c r="Q380" s="658">
        <v>0.14000000000000001</v>
      </c>
      <c r="R380" s="658">
        <v>0.13</v>
      </c>
      <c r="S380" s="658">
        <v>0.1125</v>
      </c>
      <c r="T380" s="658">
        <v>0.105</v>
      </c>
      <c r="U380" s="658">
        <v>9.7500000000000003E-2</v>
      </c>
      <c r="V380" s="658">
        <v>9.2499999999999999E-2</v>
      </c>
      <c r="W380" s="658">
        <v>8.7499999999999994E-2</v>
      </c>
      <c r="X380" s="658">
        <v>8.2500000000000004E-2</v>
      </c>
      <c r="Y380" s="655">
        <f t="shared" si="110"/>
        <v>5.3875000000000002</v>
      </c>
      <c r="Z380" s="1026">
        <f t="shared" si="132"/>
        <v>10.294117647058808</v>
      </c>
      <c r="AA380" s="671">
        <f t="shared" si="133"/>
        <v>17.24137931034484</v>
      </c>
      <c r="AB380" s="671">
        <f t="shared" si="134"/>
        <v>15.999999999999993</v>
      </c>
      <c r="AC380" s="671">
        <f t="shared" si="135"/>
        <v>25</v>
      </c>
      <c r="AD380" s="671">
        <f t="shared" si="136"/>
        <v>17.647058823529417</v>
      </c>
      <c r="AE380" s="671">
        <f t="shared" si="137"/>
        <v>13.333333333333353</v>
      </c>
      <c r="AF380" s="671">
        <f t="shared" si="138"/>
        <v>17.647058823529417</v>
      </c>
      <c r="AG380" s="671">
        <f t="shared" si="139"/>
        <v>21.428571428571441</v>
      </c>
      <c r="AH380" s="671">
        <f t="shared" si="140"/>
        <v>10.526315789473673</v>
      </c>
      <c r="AI380" s="671">
        <f t="shared" si="141"/>
        <v>2.7027027027026973</v>
      </c>
      <c r="AJ380" s="671">
        <f t="shared" si="142"/>
        <v>23.333333333333339</v>
      </c>
      <c r="AK380" s="671">
        <f t="shared" si="143"/>
        <v>7.1428571428571397</v>
      </c>
      <c r="AL380" s="671">
        <f t="shared" si="144"/>
        <v>7.6923076923077094</v>
      </c>
      <c r="AM380" s="671">
        <f t="shared" si="145"/>
        <v>15.555555555555568</v>
      </c>
      <c r="AN380" s="671">
        <f t="shared" si="146"/>
        <v>7.1428571428571397</v>
      </c>
      <c r="AO380" s="671">
        <f t="shared" si="147"/>
        <v>7.6923076923076872</v>
      </c>
      <c r="AP380" s="671">
        <f t="shared" si="148"/>
        <v>5.4054054054054168</v>
      </c>
      <c r="AQ380" s="671">
        <f t="shared" si="149"/>
        <v>5.7142857142857162</v>
      </c>
      <c r="AR380" s="671">
        <f t="shared" si="150"/>
        <v>6.0606060606060552</v>
      </c>
      <c r="AS380" s="672">
        <f t="shared" si="130"/>
        <v>12.503160715687338</v>
      </c>
      <c r="AT380" s="673">
        <f t="shared" si="131"/>
        <v>6.6553880248407831</v>
      </c>
    </row>
    <row r="381" spans="1:46" ht="11.25" customHeight="1" x14ac:dyDescent="0.2">
      <c r="A381" s="480" t="s">
        <v>608</v>
      </c>
      <c r="B381" s="916" t="s">
        <v>609</v>
      </c>
      <c r="C381" s="497">
        <v>2.5099999999999998</v>
      </c>
      <c r="D381" s="497">
        <v>2.2000000000000002</v>
      </c>
      <c r="E381" s="487">
        <v>2.06</v>
      </c>
      <c r="F381" s="487">
        <v>1.94</v>
      </c>
      <c r="G381" s="487">
        <v>1.78</v>
      </c>
      <c r="H381" s="487">
        <v>1.58</v>
      </c>
      <c r="I381" s="488"/>
      <c r="J381" s="487">
        <v>1.4</v>
      </c>
      <c r="K381" s="485">
        <v>1.06</v>
      </c>
      <c r="L381" s="488"/>
      <c r="M381" s="530">
        <v>0.94</v>
      </c>
      <c r="N381" s="530">
        <v>0.84</v>
      </c>
      <c r="O381" s="493">
        <v>0.7</v>
      </c>
      <c r="P381" s="493">
        <v>0.52</v>
      </c>
      <c r="Q381" s="493">
        <v>0.38</v>
      </c>
      <c r="R381" s="493">
        <v>0.28000000000000003</v>
      </c>
      <c r="S381" s="493">
        <v>0.22</v>
      </c>
      <c r="T381" s="493">
        <v>0.18</v>
      </c>
      <c r="U381" s="493">
        <v>0.13</v>
      </c>
      <c r="V381" s="492">
        <v>0.1</v>
      </c>
      <c r="W381" s="492">
        <v>0.1</v>
      </c>
      <c r="X381" s="492">
        <v>0.38500000000000001</v>
      </c>
      <c r="Y381" s="655">
        <f t="shared" si="110"/>
        <v>19.305</v>
      </c>
      <c r="Z381" s="1026">
        <f t="shared" si="132"/>
        <v>14.090909090909065</v>
      </c>
      <c r="AA381" s="671">
        <f t="shared" si="133"/>
        <v>6.7961165048543659</v>
      </c>
      <c r="AB381" s="671">
        <f t="shared" si="134"/>
        <v>6.1855670103092786</v>
      </c>
      <c r="AC381" s="671">
        <f t="shared" si="135"/>
        <v>8.9887640449438209</v>
      </c>
      <c r="AD381" s="671">
        <f t="shared" si="136"/>
        <v>12.658227848101266</v>
      </c>
      <c r="AE381" s="671">
        <f t="shared" si="137"/>
        <v>12.857142857142879</v>
      </c>
      <c r="AF381" s="671">
        <f t="shared" si="138"/>
        <v>32.075471698113198</v>
      </c>
      <c r="AG381" s="671">
        <f t="shared" si="139"/>
        <v>12.765957446808528</v>
      </c>
      <c r="AH381" s="671">
        <f t="shared" si="140"/>
        <v>11.904761904761907</v>
      </c>
      <c r="AI381" s="671">
        <f t="shared" si="141"/>
        <v>19.999999999999996</v>
      </c>
      <c r="AJ381" s="671">
        <f t="shared" si="142"/>
        <v>34.615384615384606</v>
      </c>
      <c r="AK381" s="671">
        <f t="shared" si="143"/>
        <v>36.842105263157897</v>
      </c>
      <c r="AL381" s="671">
        <f t="shared" si="144"/>
        <v>35.714285714285701</v>
      </c>
      <c r="AM381" s="671">
        <f t="shared" si="145"/>
        <v>27.272727272727295</v>
      </c>
      <c r="AN381" s="671">
        <f t="shared" si="146"/>
        <v>22.222222222222232</v>
      </c>
      <c r="AO381" s="671">
        <f t="shared" si="147"/>
        <v>38.46153846153846</v>
      </c>
      <c r="AP381" s="671">
        <f t="shared" si="148"/>
        <v>30.000000000000004</v>
      </c>
      <c r="AQ381" s="671">
        <f t="shared" si="149"/>
        <v>0</v>
      </c>
      <c r="AR381" s="671">
        <f t="shared" si="150"/>
        <v>-74.025974025974023</v>
      </c>
      <c r="AS381" s="672">
        <f t="shared" si="130"/>
        <v>15.232905680488761</v>
      </c>
      <c r="AT381" s="673">
        <f t="shared" si="131"/>
        <v>24.655310751882144</v>
      </c>
    </row>
    <row r="382" spans="1:46" ht="11.25" customHeight="1" x14ac:dyDescent="0.2">
      <c r="A382" s="519" t="s">
        <v>1291</v>
      </c>
      <c r="B382" s="507" t="s">
        <v>1292</v>
      </c>
      <c r="C382" s="497">
        <v>2.7559999999999998</v>
      </c>
      <c r="D382" s="510">
        <v>2.548</v>
      </c>
      <c r="E382" s="498">
        <v>2.4020000000000001</v>
      </c>
      <c r="F382" s="498">
        <v>2.2359999999999998</v>
      </c>
      <c r="G382" s="498">
        <v>2.04</v>
      </c>
      <c r="H382" s="498">
        <v>1.81</v>
      </c>
      <c r="I382" s="499"/>
      <c r="J382" s="498">
        <v>1.56</v>
      </c>
      <c r="K382" s="496">
        <v>1.38</v>
      </c>
      <c r="L382" s="499"/>
      <c r="M382" s="657">
        <v>1.28</v>
      </c>
      <c r="N382" s="653">
        <v>1.19</v>
      </c>
      <c r="O382" s="658">
        <v>1.19</v>
      </c>
      <c r="P382" s="658">
        <v>1.135</v>
      </c>
      <c r="Q382" s="658">
        <v>1.03</v>
      </c>
      <c r="R382" s="658">
        <v>0.93</v>
      </c>
      <c r="S382" s="658">
        <v>0.83499999999999996</v>
      </c>
      <c r="T382" s="658">
        <v>0.72260000000000002</v>
      </c>
      <c r="U382" s="658">
        <v>0.63019999999999998</v>
      </c>
      <c r="V382" s="658">
        <v>0.58260000000000001</v>
      </c>
      <c r="W382" s="658">
        <v>0.54</v>
      </c>
      <c r="X382" s="658">
        <v>0.5</v>
      </c>
      <c r="Y382" s="655">
        <f t="shared" si="110"/>
        <v>27.297400000000003</v>
      </c>
      <c r="Z382" s="1026">
        <f t="shared" si="132"/>
        <v>8.1632653061224367</v>
      </c>
      <c r="AA382" s="671">
        <f t="shared" si="133"/>
        <v>6.0782681099084135</v>
      </c>
      <c r="AB382" s="671">
        <f t="shared" si="134"/>
        <v>7.4239713774597593</v>
      </c>
      <c r="AC382" s="671">
        <f t="shared" si="135"/>
        <v>9.6078431372548891</v>
      </c>
      <c r="AD382" s="671">
        <f t="shared" si="136"/>
        <v>12.707182320441991</v>
      </c>
      <c r="AE382" s="671">
        <f t="shared" si="137"/>
        <v>16.025641025641036</v>
      </c>
      <c r="AF382" s="671">
        <f t="shared" si="138"/>
        <v>13.043478260869579</v>
      </c>
      <c r="AG382" s="671">
        <f t="shared" si="139"/>
        <v>7.8125</v>
      </c>
      <c r="AH382" s="671">
        <f t="shared" si="140"/>
        <v>7.5630252100840512</v>
      </c>
      <c r="AI382" s="671">
        <f t="shared" si="141"/>
        <v>0</v>
      </c>
      <c r="AJ382" s="671">
        <f t="shared" si="142"/>
        <v>4.8458149779735615</v>
      </c>
      <c r="AK382" s="671">
        <f t="shared" si="143"/>
        <v>10.194174757281548</v>
      </c>
      <c r="AL382" s="671">
        <f t="shared" si="144"/>
        <v>10.752688172043001</v>
      </c>
      <c r="AM382" s="671">
        <f t="shared" si="145"/>
        <v>11.377245508982048</v>
      </c>
      <c r="AN382" s="671">
        <f t="shared" si="146"/>
        <v>15.55494049266537</v>
      </c>
      <c r="AO382" s="671">
        <f t="shared" si="147"/>
        <v>14.662012059663599</v>
      </c>
      <c r="AP382" s="671">
        <f t="shared" si="148"/>
        <v>8.1702711980775824</v>
      </c>
      <c r="AQ382" s="671">
        <f t="shared" si="149"/>
        <v>7.8888888888888786</v>
      </c>
      <c r="AR382" s="671">
        <f t="shared" si="150"/>
        <v>8.0000000000000071</v>
      </c>
      <c r="AS382" s="672">
        <f t="shared" si="130"/>
        <v>9.4669058317556711</v>
      </c>
      <c r="AT382" s="673">
        <f t="shared" si="131"/>
        <v>3.9245008546388758</v>
      </c>
    </row>
    <row r="383" spans="1:46" ht="11.25" customHeight="1" x14ac:dyDescent="0.2">
      <c r="A383" s="484" t="s">
        <v>1279</v>
      </c>
      <c r="B383" s="652" t="s">
        <v>1280</v>
      </c>
      <c r="C383" s="497">
        <v>1.2250000000000001</v>
      </c>
      <c r="D383" s="657">
        <v>1.2049999999999998</v>
      </c>
      <c r="E383" s="498">
        <v>1.1850000000000001</v>
      </c>
      <c r="F383" s="498">
        <v>1.165</v>
      </c>
      <c r="G383" s="498">
        <v>1.1525000000000001</v>
      </c>
      <c r="H383" s="498">
        <v>1.1499999999999999</v>
      </c>
      <c r="I383" s="499"/>
      <c r="J383" s="498">
        <v>0.38328000000000001</v>
      </c>
      <c r="K383" s="656">
        <v>0</v>
      </c>
      <c r="L383" s="499"/>
      <c r="M383" s="653">
        <v>0</v>
      </c>
      <c r="N383" s="653">
        <v>0</v>
      </c>
      <c r="O383" s="654">
        <v>0</v>
      </c>
      <c r="P383" s="654">
        <v>0</v>
      </c>
      <c r="Q383" s="654">
        <v>0</v>
      </c>
      <c r="R383" s="654">
        <v>0</v>
      </c>
      <c r="S383" s="654">
        <v>0</v>
      </c>
      <c r="T383" s="654">
        <v>0</v>
      </c>
      <c r="U383" s="654">
        <v>0</v>
      </c>
      <c r="V383" s="654">
        <v>0</v>
      </c>
      <c r="W383" s="654">
        <v>0</v>
      </c>
      <c r="X383" s="654">
        <v>0</v>
      </c>
      <c r="Y383" s="655">
        <f t="shared" si="110"/>
        <v>7.4657799999999996</v>
      </c>
      <c r="Z383" s="1026">
        <f t="shared" si="132"/>
        <v>1.6597510373444146</v>
      </c>
      <c r="AA383" s="671">
        <f t="shared" si="133"/>
        <v>1.6877637130801482</v>
      </c>
      <c r="AB383" s="671">
        <f t="shared" si="134"/>
        <v>1.7167381974249052</v>
      </c>
      <c r="AC383" s="671">
        <f t="shared" si="135"/>
        <v>1.0845986984815648</v>
      </c>
      <c r="AD383" s="671">
        <f t="shared" si="136"/>
        <v>0.21739130434783593</v>
      </c>
      <c r="AE383" s="671">
        <f t="shared" si="137"/>
        <v>200.04174493842618</v>
      </c>
      <c r="AF383" s="671" t="str">
        <f t="shared" si="138"/>
        <v>n/a</v>
      </c>
      <c r="AG383" s="671" t="str">
        <f t="shared" si="139"/>
        <v>n/a</v>
      </c>
      <c r="AH383" s="671" t="str">
        <f t="shared" si="140"/>
        <v>n/a</v>
      </c>
      <c r="AI383" s="671" t="str">
        <f t="shared" si="141"/>
        <v>n/a</v>
      </c>
      <c r="AJ383" s="671" t="str">
        <f t="shared" si="142"/>
        <v>n/a</v>
      </c>
      <c r="AK383" s="671" t="str">
        <f t="shared" si="143"/>
        <v>n/a</v>
      </c>
      <c r="AL383" s="671" t="str">
        <f t="shared" si="144"/>
        <v>n/a</v>
      </c>
      <c r="AM383" s="671" t="str">
        <f t="shared" si="145"/>
        <v>n/a</v>
      </c>
      <c r="AN383" s="671" t="str">
        <f t="shared" si="146"/>
        <v>n/a</v>
      </c>
      <c r="AO383" s="671" t="str">
        <f t="shared" si="147"/>
        <v>n/a</v>
      </c>
      <c r="AP383" s="671" t="str">
        <f t="shared" si="148"/>
        <v>n/a</v>
      </c>
      <c r="AQ383" s="671" t="str">
        <f t="shared" si="149"/>
        <v>n/a</v>
      </c>
      <c r="AR383" s="671" t="str">
        <f t="shared" si="150"/>
        <v>n/a</v>
      </c>
      <c r="AS383" s="672">
        <f t="shared" si="130"/>
        <v>34.401331314850843</v>
      </c>
      <c r="AT383" s="673">
        <f t="shared" si="131"/>
        <v>81.148954723788208</v>
      </c>
    </row>
    <row r="384" spans="1:46" ht="11.25" customHeight="1" x14ac:dyDescent="0.2">
      <c r="A384" s="501" t="s">
        <v>1285</v>
      </c>
      <c r="B384" s="652" t="s">
        <v>1286</v>
      </c>
      <c r="C384" s="497">
        <v>0.44</v>
      </c>
      <c r="D384" s="657">
        <v>0.4</v>
      </c>
      <c r="E384" s="498">
        <v>0.36</v>
      </c>
      <c r="F384" s="498">
        <v>0.32</v>
      </c>
      <c r="G384" s="498">
        <v>0.18</v>
      </c>
      <c r="H384" s="498">
        <v>0.06</v>
      </c>
      <c r="I384" s="499"/>
      <c r="J384" s="502">
        <v>0</v>
      </c>
      <c r="K384" s="656">
        <v>0</v>
      </c>
      <c r="L384" s="499"/>
      <c r="M384" s="653">
        <v>0</v>
      </c>
      <c r="N384" s="653">
        <v>0.02</v>
      </c>
      <c r="O384" s="658">
        <v>0.32</v>
      </c>
      <c r="P384" s="658">
        <v>0.26</v>
      </c>
      <c r="Q384" s="658">
        <v>0.2</v>
      </c>
      <c r="R384" s="658">
        <v>1E-3</v>
      </c>
      <c r="S384" s="654">
        <v>0</v>
      </c>
      <c r="T384" s="654">
        <v>0</v>
      </c>
      <c r="U384" s="654">
        <v>0</v>
      </c>
      <c r="V384" s="654">
        <v>0</v>
      </c>
      <c r="W384" s="654">
        <v>0</v>
      </c>
      <c r="X384" s="654">
        <v>0</v>
      </c>
      <c r="Y384" s="655">
        <f t="shared" si="110"/>
        <v>2.5610000000000004</v>
      </c>
      <c r="Z384" s="1026">
        <f t="shared" si="132"/>
        <v>9.9999999999999858</v>
      </c>
      <c r="AA384" s="671">
        <f t="shared" si="133"/>
        <v>11.111111111111116</v>
      </c>
      <c r="AB384" s="671">
        <f t="shared" si="134"/>
        <v>12.5</v>
      </c>
      <c r="AC384" s="671">
        <f t="shared" si="135"/>
        <v>77.777777777777786</v>
      </c>
      <c r="AD384" s="671">
        <f t="shared" si="136"/>
        <v>200</v>
      </c>
      <c r="AE384" s="671" t="str">
        <f t="shared" si="137"/>
        <v>n/a</v>
      </c>
      <c r="AF384" s="671" t="str">
        <f t="shared" si="138"/>
        <v>n/a</v>
      </c>
      <c r="AG384" s="671" t="str">
        <f t="shared" si="139"/>
        <v>n/a</v>
      </c>
      <c r="AH384" s="671">
        <f t="shared" si="140"/>
        <v>-100</v>
      </c>
      <c r="AI384" s="671">
        <f t="shared" si="141"/>
        <v>-93.75</v>
      </c>
      <c r="AJ384" s="671">
        <f t="shared" si="142"/>
        <v>23.076923076923084</v>
      </c>
      <c r="AK384" s="671">
        <f t="shared" si="143"/>
        <v>30.000000000000004</v>
      </c>
      <c r="AL384" s="671">
        <f t="shared" si="144"/>
        <v>19900</v>
      </c>
      <c r="AM384" s="671" t="str">
        <f t="shared" si="145"/>
        <v>n/a</v>
      </c>
      <c r="AN384" s="671" t="str">
        <f t="shared" si="146"/>
        <v>n/a</v>
      </c>
      <c r="AO384" s="671" t="str">
        <f t="shared" si="147"/>
        <v>n/a</v>
      </c>
      <c r="AP384" s="671" t="str">
        <f t="shared" si="148"/>
        <v>n/a</v>
      </c>
      <c r="AQ384" s="671" t="str">
        <f t="shared" si="149"/>
        <v>n/a</v>
      </c>
      <c r="AR384" s="671" t="str">
        <f t="shared" si="150"/>
        <v>n/a</v>
      </c>
      <c r="AS384" s="672">
        <f t="shared" si="130"/>
        <v>2007.0715811965813</v>
      </c>
      <c r="AT384" s="673">
        <f t="shared" si="131"/>
        <v>6287.4945317044067</v>
      </c>
    </row>
    <row r="385" spans="1:46" ht="11.25" customHeight="1" x14ac:dyDescent="0.2">
      <c r="A385" s="480" t="s">
        <v>630</v>
      </c>
      <c r="B385" s="483" t="s">
        <v>631</v>
      </c>
      <c r="C385" s="497">
        <v>3.15</v>
      </c>
      <c r="D385" s="491">
        <v>2.8699999999999997</v>
      </c>
      <c r="E385" s="498">
        <v>2.59</v>
      </c>
      <c r="F385" s="498">
        <v>2.2400000000000002</v>
      </c>
      <c r="G385" s="498">
        <v>2.06</v>
      </c>
      <c r="H385" s="498">
        <v>1.85</v>
      </c>
      <c r="I385" s="499"/>
      <c r="J385" s="498">
        <v>1.68</v>
      </c>
      <c r="K385" s="496">
        <v>1.52</v>
      </c>
      <c r="L385" s="499"/>
      <c r="M385" s="511">
        <v>1.44</v>
      </c>
      <c r="N385" s="653">
        <v>1.4</v>
      </c>
      <c r="O385" s="658">
        <v>1.36</v>
      </c>
      <c r="P385" s="654">
        <v>1.32</v>
      </c>
      <c r="Q385" s="654">
        <v>1.32</v>
      </c>
      <c r="R385" s="654">
        <v>1.32</v>
      </c>
      <c r="S385" s="654">
        <v>1.32</v>
      </c>
      <c r="T385" s="654">
        <v>1.32</v>
      </c>
      <c r="U385" s="654">
        <v>1.32</v>
      </c>
      <c r="V385" s="654">
        <v>1.32</v>
      </c>
      <c r="W385" s="658">
        <v>1.3</v>
      </c>
      <c r="X385" s="658">
        <v>1.26</v>
      </c>
      <c r="Y385" s="655">
        <f t="shared" si="110"/>
        <v>33.96</v>
      </c>
      <c r="Z385" s="1026">
        <f t="shared" si="132"/>
        <v>9.7560975609756184</v>
      </c>
      <c r="AA385" s="671">
        <f t="shared" si="133"/>
        <v>10.810810810810811</v>
      </c>
      <c r="AB385" s="671">
        <f t="shared" si="134"/>
        <v>15.624999999999979</v>
      </c>
      <c r="AC385" s="671">
        <f t="shared" si="135"/>
        <v>8.7378640776699221</v>
      </c>
      <c r="AD385" s="671">
        <f t="shared" si="136"/>
        <v>11.351351351351347</v>
      </c>
      <c r="AE385" s="671">
        <f t="shared" si="137"/>
        <v>10.119047619047628</v>
      </c>
      <c r="AF385" s="671">
        <f t="shared" si="138"/>
        <v>10.526315789473673</v>
      </c>
      <c r="AG385" s="671">
        <f t="shared" si="139"/>
        <v>5.555555555555558</v>
      </c>
      <c r="AH385" s="671">
        <f t="shared" si="140"/>
        <v>2.8571428571428692</v>
      </c>
      <c r="AI385" s="671">
        <f t="shared" si="141"/>
        <v>2.9411764705882248</v>
      </c>
      <c r="AJ385" s="671">
        <f t="shared" si="142"/>
        <v>3.0303030303030276</v>
      </c>
      <c r="AK385" s="671">
        <f t="shared" si="143"/>
        <v>0</v>
      </c>
      <c r="AL385" s="671">
        <f t="shared" si="144"/>
        <v>0</v>
      </c>
      <c r="AM385" s="671">
        <f t="shared" si="145"/>
        <v>0</v>
      </c>
      <c r="AN385" s="671">
        <f t="shared" si="146"/>
        <v>0</v>
      </c>
      <c r="AO385" s="671">
        <f t="shared" si="147"/>
        <v>0</v>
      </c>
      <c r="AP385" s="671">
        <f t="shared" si="148"/>
        <v>0</v>
      </c>
      <c r="AQ385" s="671">
        <f t="shared" si="149"/>
        <v>1.538461538461533</v>
      </c>
      <c r="AR385" s="671">
        <f t="shared" si="150"/>
        <v>3.1746031746031855</v>
      </c>
      <c r="AS385" s="672">
        <f t="shared" si="130"/>
        <v>5.0538805176833366</v>
      </c>
      <c r="AT385" s="673">
        <f t="shared" si="131"/>
        <v>5.0476112065021415</v>
      </c>
    </row>
    <row r="386" spans="1:46" ht="11.25" customHeight="1" x14ac:dyDescent="0.2">
      <c r="A386" s="519" t="s">
        <v>1313</v>
      </c>
      <c r="B386" s="507" t="s">
        <v>1314</v>
      </c>
      <c r="C386" s="497">
        <v>1.9</v>
      </c>
      <c r="D386" s="497">
        <v>1.4900000000000002</v>
      </c>
      <c r="E386" s="512">
        <v>1.1599999999999999</v>
      </c>
      <c r="F386" s="513">
        <v>1.1399999999999999</v>
      </c>
      <c r="G386" s="513">
        <v>1.1000000000000001</v>
      </c>
      <c r="H386" s="513">
        <v>1.06</v>
      </c>
      <c r="I386" s="514"/>
      <c r="J386" s="513">
        <v>1.02</v>
      </c>
      <c r="K386" s="509">
        <v>0.5</v>
      </c>
      <c r="L386" s="514"/>
      <c r="M386" s="539">
        <v>0</v>
      </c>
      <c r="N386" s="539">
        <v>0</v>
      </c>
      <c r="O386" s="517">
        <v>0</v>
      </c>
      <c r="P386" s="517">
        <v>0</v>
      </c>
      <c r="Q386" s="517">
        <v>0</v>
      </c>
      <c r="R386" s="517">
        <v>0</v>
      </c>
      <c r="S386" s="517">
        <v>0</v>
      </c>
      <c r="T386" s="517">
        <v>0</v>
      </c>
      <c r="U386" s="517">
        <v>0</v>
      </c>
      <c r="V386" s="517">
        <v>0</v>
      </c>
      <c r="W386" s="517">
        <v>0</v>
      </c>
      <c r="X386" s="517">
        <v>0</v>
      </c>
      <c r="Y386" s="655">
        <f t="shared" si="110"/>
        <v>9.3699999999999992</v>
      </c>
      <c r="Z386" s="1026">
        <f t="shared" si="132"/>
        <v>27.516778523489904</v>
      </c>
      <c r="AA386" s="671">
        <f t="shared" si="133"/>
        <v>28.448275862068996</v>
      </c>
      <c r="AB386" s="671">
        <f t="shared" si="134"/>
        <v>1.7543859649122862</v>
      </c>
      <c r="AC386" s="671">
        <f t="shared" si="135"/>
        <v>3.6363636363636154</v>
      </c>
      <c r="AD386" s="671">
        <f t="shared" si="136"/>
        <v>3.7735849056603765</v>
      </c>
      <c r="AE386" s="671">
        <f t="shared" si="137"/>
        <v>3.9215686274509887</v>
      </c>
      <c r="AF386" s="671">
        <f t="shared" si="138"/>
        <v>104</v>
      </c>
      <c r="AG386" s="671" t="str">
        <f t="shared" si="139"/>
        <v>n/a</v>
      </c>
      <c r="AH386" s="671" t="str">
        <f t="shared" si="140"/>
        <v>n/a</v>
      </c>
      <c r="AI386" s="671" t="str">
        <f t="shared" si="141"/>
        <v>n/a</v>
      </c>
      <c r="AJ386" s="671" t="str">
        <f t="shared" si="142"/>
        <v>n/a</v>
      </c>
      <c r="AK386" s="671" t="str">
        <f t="shared" si="143"/>
        <v>n/a</v>
      </c>
      <c r="AL386" s="671" t="str">
        <f t="shared" si="144"/>
        <v>n/a</v>
      </c>
      <c r="AM386" s="671" t="str">
        <f t="shared" si="145"/>
        <v>n/a</v>
      </c>
      <c r="AN386" s="671" t="str">
        <f t="shared" si="146"/>
        <v>n/a</v>
      </c>
      <c r="AO386" s="671" t="str">
        <f t="shared" si="147"/>
        <v>n/a</v>
      </c>
      <c r="AP386" s="671" t="str">
        <f t="shared" si="148"/>
        <v>n/a</v>
      </c>
      <c r="AQ386" s="671" t="str">
        <f t="shared" si="149"/>
        <v>n/a</v>
      </c>
      <c r="AR386" s="671" t="str">
        <f t="shared" si="150"/>
        <v>n/a</v>
      </c>
      <c r="AS386" s="672">
        <f t="shared" si="130"/>
        <v>24.721565359992308</v>
      </c>
      <c r="AT386" s="673">
        <f t="shared" si="131"/>
        <v>36.856267212525189</v>
      </c>
    </row>
    <row r="387" spans="1:46" ht="11.25" customHeight="1" x14ac:dyDescent="0.2">
      <c r="A387" s="501" t="s">
        <v>1319</v>
      </c>
      <c r="B387" s="652" t="s">
        <v>1320</v>
      </c>
      <c r="C387" s="497">
        <v>0.43</v>
      </c>
      <c r="D387" s="497">
        <v>0.39</v>
      </c>
      <c r="E387" s="498">
        <v>0.35</v>
      </c>
      <c r="F387" s="498">
        <v>0.31</v>
      </c>
      <c r="G387" s="498">
        <v>0.26</v>
      </c>
      <c r="H387" s="498">
        <v>0.1</v>
      </c>
      <c r="I387" s="499"/>
      <c r="J387" s="502">
        <v>0</v>
      </c>
      <c r="K387" s="656">
        <v>0</v>
      </c>
      <c r="L387" s="499"/>
      <c r="M387" s="653">
        <v>0</v>
      </c>
      <c r="N387" s="653">
        <v>0</v>
      </c>
      <c r="O387" s="654">
        <v>0</v>
      </c>
      <c r="P387" s="654">
        <v>0</v>
      </c>
      <c r="Q387" s="654">
        <v>0</v>
      </c>
      <c r="R387" s="654">
        <v>0</v>
      </c>
      <c r="S387" s="654">
        <v>0</v>
      </c>
      <c r="T387" s="654">
        <v>0</v>
      </c>
      <c r="U387" s="654">
        <v>0</v>
      </c>
      <c r="V387" s="654">
        <v>0</v>
      </c>
      <c r="W387" s="654">
        <v>0</v>
      </c>
      <c r="X387" s="654">
        <v>0</v>
      </c>
      <c r="Y387" s="655">
        <f t="shared" si="110"/>
        <v>1.84</v>
      </c>
      <c r="Z387" s="1026">
        <f t="shared" si="132"/>
        <v>10.256410256410241</v>
      </c>
      <c r="AA387" s="671">
        <f t="shared" si="133"/>
        <v>11.428571428571432</v>
      </c>
      <c r="AB387" s="671">
        <f t="shared" si="134"/>
        <v>12.903225806451601</v>
      </c>
      <c r="AC387" s="671">
        <f t="shared" si="135"/>
        <v>19.23076923076923</v>
      </c>
      <c r="AD387" s="671">
        <f t="shared" si="136"/>
        <v>160</v>
      </c>
      <c r="AE387" s="671" t="str">
        <f t="shared" si="137"/>
        <v>n/a</v>
      </c>
      <c r="AF387" s="671" t="str">
        <f t="shared" si="138"/>
        <v>n/a</v>
      </c>
      <c r="AG387" s="671" t="str">
        <f t="shared" si="139"/>
        <v>n/a</v>
      </c>
      <c r="AH387" s="671" t="str">
        <f t="shared" si="140"/>
        <v>n/a</v>
      </c>
      <c r="AI387" s="671" t="str">
        <f t="shared" si="141"/>
        <v>n/a</v>
      </c>
      <c r="AJ387" s="671" t="str">
        <f t="shared" si="142"/>
        <v>n/a</v>
      </c>
      <c r="AK387" s="671" t="str">
        <f t="shared" si="143"/>
        <v>n/a</v>
      </c>
      <c r="AL387" s="671" t="str">
        <f t="shared" si="144"/>
        <v>n/a</v>
      </c>
      <c r="AM387" s="671" t="str">
        <f t="shared" si="145"/>
        <v>n/a</v>
      </c>
      <c r="AN387" s="671" t="str">
        <f t="shared" si="146"/>
        <v>n/a</v>
      </c>
      <c r="AO387" s="671" t="str">
        <f t="shared" si="147"/>
        <v>n/a</v>
      </c>
      <c r="AP387" s="671" t="str">
        <f t="shared" si="148"/>
        <v>n/a</v>
      </c>
      <c r="AQ387" s="671" t="str">
        <f t="shared" si="149"/>
        <v>n/a</v>
      </c>
      <c r="AR387" s="671" t="str">
        <f t="shared" si="150"/>
        <v>n/a</v>
      </c>
      <c r="AS387" s="672">
        <f t="shared" si="130"/>
        <v>42.763795344440503</v>
      </c>
      <c r="AT387" s="673">
        <f t="shared" si="131"/>
        <v>65.628520774810966</v>
      </c>
    </row>
    <row r="388" spans="1:46" ht="11.25" customHeight="1" x14ac:dyDescent="0.2">
      <c r="A388" s="501" t="s">
        <v>1277</v>
      </c>
      <c r="B388" s="652" t="s">
        <v>1278</v>
      </c>
      <c r="C388" s="497">
        <v>0.72</v>
      </c>
      <c r="D388" s="497">
        <v>0.54</v>
      </c>
      <c r="E388" s="498">
        <v>0.44</v>
      </c>
      <c r="F388" s="498">
        <v>0.36</v>
      </c>
      <c r="G388" s="502">
        <v>0.32</v>
      </c>
      <c r="H388" s="498">
        <v>0.24</v>
      </c>
      <c r="I388" s="499"/>
      <c r="J388" s="498">
        <v>0.16</v>
      </c>
      <c r="K388" s="496">
        <v>0.12</v>
      </c>
      <c r="L388" s="499"/>
      <c r="M388" s="511">
        <v>0.1</v>
      </c>
      <c r="N388" s="653">
        <v>2.1999999999999999E-2</v>
      </c>
      <c r="O388" s="654">
        <v>0.20250000000000001</v>
      </c>
      <c r="P388" s="654">
        <v>0.27</v>
      </c>
      <c r="Q388" s="658">
        <v>0.27</v>
      </c>
      <c r="R388" s="658">
        <v>0.255</v>
      </c>
      <c r="S388" s="658">
        <v>0.25</v>
      </c>
      <c r="T388" s="658">
        <v>0.23499999999999999</v>
      </c>
      <c r="U388" s="658">
        <v>0.22</v>
      </c>
      <c r="V388" s="658">
        <v>0.21</v>
      </c>
      <c r="W388" s="658">
        <v>0.20250000000000001</v>
      </c>
      <c r="X388" s="658">
        <v>0.19</v>
      </c>
      <c r="Y388" s="655">
        <f t="shared" si="110"/>
        <v>5.3270000000000008</v>
      </c>
      <c r="Z388" s="1026">
        <f t="shared" si="132"/>
        <v>33.333333333333329</v>
      </c>
      <c r="AA388" s="671">
        <f t="shared" si="133"/>
        <v>22.72727272727273</v>
      </c>
      <c r="AB388" s="671">
        <f t="shared" si="134"/>
        <v>22.222222222222232</v>
      </c>
      <c r="AC388" s="671">
        <f t="shared" si="135"/>
        <v>12.5</v>
      </c>
      <c r="AD388" s="671">
        <f t="shared" si="136"/>
        <v>33.33333333333335</v>
      </c>
      <c r="AE388" s="671">
        <f t="shared" si="137"/>
        <v>50</v>
      </c>
      <c r="AF388" s="671">
        <f t="shared" si="138"/>
        <v>33.33333333333335</v>
      </c>
      <c r="AG388" s="671">
        <f t="shared" si="139"/>
        <v>19.999999999999996</v>
      </c>
      <c r="AH388" s="671">
        <f t="shared" si="140"/>
        <v>354.54545454545456</v>
      </c>
      <c r="AI388" s="671">
        <f t="shared" si="141"/>
        <v>-89.135802469135811</v>
      </c>
      <c r="AJ388" s="671">
        <f t="shared" si="142"/>
        <v>-25</v>
      </c>
      <c r="AK388" s="671">
        <f t="shared" si="143"/>
        <v>0</v>
      </c>
      <c r="AL388" s="671">
        <f t="shared" si="144"/>
        <v>5.8823529411764719</v>
      </c>
      <c r="AM388" s="671">
        <f t="shared" si="145"/>
        <v>2.0000000000000018</v>
      </c>
      <c r="AN388" s="671">
        <f t="shared" si="146"/>
        <v>6.3829787234042534</v>
      </c>
      <c r="AO388" s="671">
        <f t="shared" si="147"/>
        <v>6.8181818181818121</v>
      </c>
      <c r="AP388" s="671">
        <f t="shared" si="148"/>
        <v>4.7619047619047672</v>
      </c>
      <c r="AQ388" s="671">
        <f t="shared" si="149"/>
        <v>3.7037037037036979</v>
      </c>
      <c r="AR388" s="671">
        <f t="shared" si="150"/>
        <v>6.578947368421062</v>
      </c>
      <c r="AS388" s="672">
        <f t="shared" si="130"/>
        <v>26.525642965400305</v>
      </c>
      <c r="AT388" s="673">
        <f t="shared" si="131"/>
        <v>84.495079700159465</v>
      </c>
    </row>
    <row r="389" spans="1:46" ht="11.25" customHeight="1" x14ac:dyDescent="0.2">
      <c r="A389" s="501" t="s">
        <v>4118</v>
      </c>
      <c r="B389" s="652" t="s">
        <v>4119</v>
      </c>
      <c r="C389" s="497">
        <v>0.68</v>
      </c>
      <c r="D389" s="497">
        <v>0.51</v>
      </c>
      <c r="E389" s="498">
        <v>0.41499999999999998</v>
      </c>
      <c r="F389" s="498">
        <v>0.34</v>
      </c>
      <c r="G389" s="502">
        <v>0.3</v>
      </c>
      <c r="H389" s="498">
        <v>0.22500000000000001</v>
      </c>
      <c r="I389" s="499"/>
      <c r="J389" s="498">
        <v>0.15</v>
      </c>
      <c r="K389" s="496">
        <v>0.113</v>
      </c>
      <c r="L389" s="499"/>
      <c r="M389" s="511">
        <v>9.5000000000000001E-2</v>
      </c>
      <c r="N389" s="653">
        <v>0.02</v>
      </c>
      <c r="O389" s="654">
        <v>0.1875</v>
      </c>
      <c r="P389" s="654">
        <v>0.25</v>
      </c>
      <c r="Q389" s="543">
        <v>0.25</v>
      </c>
      <c r="R389" s="658">
        <v>0.23499999999999999</v>
      </c>
      <c r="S389" s="543">
        <v>0.23</v>
      </c>
      <c r="T389" s="658">
        <v>0.215</v>
      </c>
      <c r="U389" s="658">
        <v>0.20499999999999999</v>
      </c>
      <c r="V389" s="543">
        <v>0.2</v>
      </c>
      <c r="W389" s="658">
        <v>0.1925</v>
      </c>
      <c r="X389" s="658">
        <v>0.18</v>
      </c>
      <c r="Y389" s="655">
        <f t="shared" si="110"/>
        <v>4.9930000000000003</v>
      </c>
      <c r="Z389" s="1026">
        <f t="shared" si="132"/>
        <v>33.33333333333335</v>
      </c>
      <c r="AA389" s="671">
        <f t="shared" si="133"/>
        <v>22.891566265060259</v>
      </c>
      <c r="AB389" s="671">
        <f t="shared" si="134"/>
        <v>22.058823529411754</v>
      </c>
      <c r="AC389" s="671">
        <f t="shared" si="135"/>
        <v>13.333333333333353</v>
      </c>
      <c r="AD389" s="671">
        <f t="shared" si="136"/>
        <v>33.333333333333329</v>
      </c>
      <c r="AE389" s="671">
        <f t="shared" si="137"/>
        <v>50</v>
      </c>
      <c r="AF389" s="671">
        <f t="shared" si="138"/>
        <v>32.743362831858391</v>
      </c>
      <c r="AG389" s="671">
        <f t="shared" si="139"/>
        <v>18.947368421052623</v>
      </c>
      <c r="AH389" s="671">
        <f t="shared" si="140"/>
        <v>375</v>
      </c>
      <c r="AI389" s="671">
        <f t="shared" si="141"/>
        <v>-89.333333333333329</v>
      </c>
      <c r="AJ389" s="671">
        <f t="shared" si="142"/>
        <v>-25</v>
      </c>
      <c r="AK389" s="671">
        <f t="shared" si="143"/>
        <v>0</v>
      </c>
      <c r="AL389" s="671">
        <f t="shared" si="144"/>
        <v>6.3829787234042534</v>
      </c>
      <c r="AM389" s="671">
        <f t="shared" si="145"/>
        <v>2.1739130434782483</v>
      </c>
      <c r="AN389" s="671">
        <f t="shared" si="146"/>
        <v>6.976744186046524</v>
      </c>
      <c r="AO389" s="671">
        <f t="shared" si="147"/>
        <v>4.8780487804878092</v>
      </c>
      <c r="AP389" s="671">
        <f t="shared" si="148"/>
        <v>2.4999999999999911</v>
      </c>
      <c r="AQ389" s="671">
        <f t="shared" si="149"/>
        <v>3.8961038961039085</v>
      </c>
      <c r="AR389" s="671">
        <f t="shared" si="150"/>
        <v>6.944444444444442</v>
      </c>
      <c r="AS389" s="672">
        <f t="shared" si="130"/>
        <v>27.424211620421836</v>
      </c>
      <c r="AT389" s="673">
        <f t="shared" si="131"/>
        <v>88.966324408440371</v>
      </c>
    </row>
    <row r="390" spans="1:46" ht="11.25" customHeight="1" x14ac:dyDescent="0.2">
      <c r="A390" s="480" t="s">
        <v>4217</v>
      </c>
      <c r="B390" s="916" t="s">
        <v>4218</v>
      </c>
      <c r="C390" s="497">
        <v>0.34</v>
      </c>
      <c r="D390" s="497">
        <v>0.26769199999999999</v>
      </c>
      <c r="E390" s="487">
        <v>0.2</v>
      </c>
      <c r="F390" s="487">
        <v>0.1867</v>
      </c>
      <c r="G390" s="487">
        <v>0.1794</v>
      </c>
      <c r="H390" s="487">
        <v>0.17249999999999999</v>
      </c>
      <c r="I390" s="488"/>
      <c r="J390" s="487">
        <v>0.16599999999999998</v>
      </c>
      <c r="K390" s="490">
        <v>0.15959999999999999</v>
      </c>
      <c r="L390" s="488"/>
      <c r="M390" s="538">
        <v>0.24469999999999997</v>
      </c>
      <c r="N390" s="538">
        <v>0.4708</v>
      </c>
      <c r="O390" s="492">
        <v>0.61360000000000003</v>
      </c>
      <c r="P390" s="492">
        <v>0.61360000000000003</v>
      </c>
      <c r="Q390" s="493">
        <v>0.61360000000000003</v>
      </c>
      <c r="R390" s="492">
        <v>0.52600000000000002</v>
      </c>
      <c r="S390" s="493">
        <v>0.52600000000000002</v>
      </c>
      <c r="T390" s="493">
        <v>0.45779999999999998</v>
      </c>
      <c r="U390" s="493">
        <v>0.38</v>
      </c>
      <c r="V390" s="493">
        <v>0.37040000000000001</v>
      </c>
      <c r="W390" s="493">
        <v>0.3654</v>
      </c>
      <c r="X390" s="493">
        <v>0.34099999999999997</v>
      </c>
      <c r="Y390" s="655">
        <f t="shared" si="110"/>
        <v>7.1947919999999996</v>
      </c>
      <c r="Z390" s="1026">
        <f t="shared" si="132"/>
        <v>27.011640243264658</v>
      </c>
      <c r="AA390" s="671">
        <v>33.845999999999975</v>
      </c>
      <c r="AB390" s="671">
        <v>7.1237279057311254</v>
      </c>
      <c r="AC390" s="671">
        <v>4.0691192865105918</v>
      </c>
      <c r="AD390" s="671">
        <v>4.0000000000000036</v>
      </c>
      <c r="AE390" s="671">
        <v>3.9156626506024139</v>
      </c>
      <c r="AF390" s="671">
        <v>4.0100250626566414</v>
      </c>
      <c r="AG390" s="671">
        <v>0</v>
      </c>
      <c r="AH390" s="671">
        <v>0</v>
      </c>
      <c r="AI390" s="671">
        <v>0</v>
      </c>
      <c r="AJ390" s="671">
        <v>0</v>
      </c>
      <c r="AK390" s="671">
        <v>0</v>
      </c>
      <c r="AL390" s="671">
        <v>16.653992395437257</v>
      </c>
      <c r="AM390" s="671">
        <v>0</v>
      </c>
      <c r="AN390" s="671">
        <v>14.897335080821339</v>
      </c>
      <c r="AO390" s="671">
        <v>20.473684210526311</v>
      </c>
      <c r="AP390" s="671">
        <v>2.591792656587466</v>
      </c>
      <c r="AQ390" s="671">
        <v>1.3683634373289566</v>
      </c>
      <c r="AR390" s="671">
        <v>7.1554252199413693</v>
      </c>
      <c r="AS390" s="672">
        <f t="shared" si="130"/>
        <v>7.7429877973372685</v>
      </c>
      <c r="AT390" s="673">
        <f t="shared" si="131"/>
        <v>10.080296369721673</v>
      </c>
    </row>
    <row r="391" spans="1:46" ht="11.25" customHeight="1" x14ac:dyDescent="0.2">
      <c r="A391" s="659" t="s">
        <v>613</v>
      </c>
      <c r="B391" s="507" t="s">
        <v>614</v>
      </c>
      <c r="C391" s="497">
        <v>0.89</v>
      </c>
      <c r="D391" s="510">
        <v>0.86</v>
      </c>
      <c r="E391" s="498">
        <v>0.82</v>
      </c>
      <c r="F391" s="498">
        <v>0.78</v>
      </c>
      <c r="G391" s="498">
        <v>0.74</v>
      </c>
      <c r="H391" s="498">
        <v>0.7</v>
      </c>
      <c r="I391" s="499"/>
      <c r="J391" s="498">
        <v>0.66</v>
      </c>
      <c r="K391" s="496">
        <v>0.64</v>
      </c>
      <c r="L391" s="499"/>
      <c r="M391" s="511">
        <v>0.57999999999999996</v>
      </c>
      <c r="N391" s="511">
        <v>0.54</v>
      </c>
      <c r="O391" s="658">
        <v>0.5</v>
      </c>
      <c r="P391" s="658">
        <v>0.46</v>
      </c>
      <c r="Q391" s="658">
        <v>0.42</v>
      </c>
      <c r="R391" s="658">
        <v>0.38</v>
      </c>
      <c r="S391" s="654">
        <v>0.36</v>
      </c>
      <c r="T391" s="658">
        <v>0.36</v>
      </c>
      <c r="U391" s="654">
        <v>0.3</v>
      </c>
      <c r="V391" s="654">
        <v>0.3</v>
      </c>
      <c r="W391" s="658">
        <v>0.32</v>
      </c>
      <c r="X391" s="658">
        <v>0.115</v>
      </c>
      <c r="Y391" s="655">
        <f t="shared" ref="Y391:Y454" si="151">SUM(C391:X391)</f>
        <v>10.725000000000001</v>
      </c>
      <c r="Z391" s="1026">
        <f t="shared" si="132"/>
        <v>3.488372093023262</v>
      </c>
      <c r="AA391" s="671">
        <f t="shared" ref="AA391:AA454" si="152">IF(ISERROR((D391/E391-1)*100),"n/a",(D391/E391-1)*100)</f>
        <v>4.8780487804878092</v>
      </c>
      <c r="AB391" s="671">
        <f t="shared" ref="AB391:AB454" si="153">IF(ISERROR((E391/F391-1)*100),"n/a",(E391/F391-1)*100)</f>
        <v>5.12820512820511</v>
      </c>
      <c r="AC391" s="671">
        <f t="shared" ref="AC391:AC454" si="154">IF(ISERROR((F391/G391-1)*100),"n/a",(F391/G391-1)*100)</f>
        <v>5.4054054054054168</v>
      </c>
      <c r="AD391" s="671">
        <f t="shared" ref="AD391:AD454" si="155">IF(ISERROR((G391/H391-1)*100),"n/a",(G391/H391-1)*100)</f>
        <v>5.7142857142857162</v>
      </c>
      <c r="AE391" s="671">
        <f t="shared" ref="AE391:AE454" si="156">IF(ISERROR((H391/J391-1)*100),"n/a",(H391/J391-1)*100)</f>
        <v>6.0606060606060552</v>
      </c>
      <c r="AF391" s="671">
        <f t="shared" ref="AF391:AF454" si="157">IF(ISERROR((J391/K391-1)*100),"n/a",(J391/K391-1)*100)</f>
        <v>3.125</v>
      </c>
      <c r="AG391" s="671">
        <f t="shared" ref="AG391:AG454" si="158">IF(ISERROR((K391/M391-1)*100),"n/a",(K391/M391-1)*100)</f>
        <v>10.344827586206918</v>
      </c>
      <c r="AH391" s="671">
        <f t="shared" ref="AH391:AH454" si="159">IF(ISERROR((M391/N391-1)*100),"n/a",(M391/N391-1)*100)</f>
        <v>7.4074074074073959</v>
      </c>
      <c r="AI391" s="671">
        <f t="shared" ref="AI391:AI454" si="160">IF(ISERROR((N391/O391-1)*100),"n/a",(N391/O391-1)*100)</f>
        <v>8.0000000000000071</v>
      </c>
      <c r="AJ391" s="671">
        <f t="shared" ref="AJ391:AJ454" si="161">IF(ISERROR((O391/P391-1)*100),"n/a",(O391/P391-1)*100)</f>
        <v>8.6956521739130377</v>
      </c>
      <c r="AK391" s="671">
        <f t="shared" ref="AK391:AK454" si="162">IF(ISERROR((P391/Q391-1)*100),"n/a",(P391/Q391-1)*100)</f>
        <v>9.5238095238095344</v>
      </c>
      <c r="AL391" s="671">
        <f t="shared" ref="AL391:AL454" si="163">IF(ISERROR((Q391/R391-1)*100),"n/a",(Q391/R391-1)*100)</f>
        <v>10.526315789473673</v>
      </c>
      <c r="AM391" s="671">
        <f t="shared" ref="AM391:AM454" si="164">IF(ISERROR((R391/S391-1)*100),"n/a",(R391/S391-1)*100)</f>
        <v>5.555555555555558</v>
      </c>
      <c r="AN391" s="671">
        <f t="shared" ref="AN391:AN454" si="165">IF(ISERROR((S391/T391-1)*100),"n/a",(S391/T391-1)*100)</f>
        <v>0</v>
      </c>
      <c r="AO391" s="671">
        <f t="shared" ref="AO391:AO454" si="166">IF(ISERROR((T391/U391-1)*100),"n/a",(T391/U391-1)*100)</f>
        <v>19.999999999999996</v>
      </c>
      <c r="AP391" s="671">
        <f t="shared" ref="AP391:AP454" si="167">IF(ISERROR((U391/V391-1)*100),"n/a",(U391/V391-1)*100)</f>
        <v>0</v>
      </c>
      <c r="AQ391" s="671">
        <f t="shared" ref="AQ391:AQ454" si="168">IF(ISERROR((V391/W391-1)*100),"n/a",(V391/W391-1)*100)</f>
        <v>-6.25</v>
      </c>
      <c r="AR391" s="671">
        <f t="shared" ref="AR391:AR454" si="169">IF(ISERROR((W391/X391-1)*100),"n/a",(W391/X391-1)*100)</f>
        <v>178.26086956521738</v>
      </c>
      <c r="AS391" s="672">
        <f t="shared" ref="AS391:AS454" si="170">AVERAGE(Z391:AR391)</f>
        <v>15.045492672820886</v>
      </c>
      <c r="AT391" s="673">
        <f t="shared" ref="AT391:AT454" si="171">STDEV(Z391:AR391)</f>
        <v>39.874477062607376</v>
      </c>
    </row>
    <row r="392" spans="1:46" ht="11.25" customHeight="1" x14ac:dyDescent="0.2">
      <c r="A392" s="501" t="s">
        <v>1321</v>
      </c>
      <c r="B392" s="652" t="s">
        <v>1322</v>
      </c>
      <c r="C392" s="497">
        <v>1.2324999999999999</v>
      </c>
      <c r="D392" s="657">
        <v>1.2024999999999999</v>
      </c>
      <c r="E392" s="498">
        <v>1.17</v>
      </c>
      <c r="F392" s="498">
        <v>1.1299999999999999</v>
      </c>
      <c r="G392" s="498">
        <v>1.075</v>
      </c>
      <c r="H392" s="498">
        <v>1</v>
      </c>
      <c r="I392" s="499"/>
      <c r="J392" s="498">
        <v>0.25</v>
      </c>
      <c r="K392" s="656">
        <v>0</v>
      </c>
      <c r="L392" s="499"/>
      <c r="M392" s="653">
        <v>0</v>
      </c>
      <c r="N392" s="653">
        <v>0</v>
      </c>
      <c r="O392" s="654">
        <v>0</v>
      </c>
      <c r="P392" s="654">
        <v>0</v>
      </c>
      <c r="Q392" s="654">
        <v>0</v>
      </c>
      <c r="R392" s="654">
        <v>0</v>
      </c>
      <c r="S392" s="654">
        <v>0</v>
      </c>
      <c r="T392" s="654">
        <v>0</v>
      </c>
      <c r="U392" s="654">
        <v>0</v>
      </c>
      <c r="V392" s="654">
        <v>0</v>
      </c>
      <c r="W392" s="654">
        <v>0</v>
      </c>
      <c r="X392" s="654">
        <v>0</v>
      </c>
      <c r="Y392" s="655">
        <f t="shared" si="151"/>
        <v>7.06</v>
      </c>
      <c r="Z392" s="1026">
        <f t="shared" si="132"/>
        <v>2.4948024948024949</v>
      </c>
      <c r="AA392" s="671">
        <f t="shared" si="152"/>
        <v>2.7777777777777679</v>
      </c>
      <c r="AB392" s="671">
        <f t="shared" si="153"/>
        <v>3.539823008849563</v>
      </c>
      <c r="AC392" s="671">
        <f t="shared" si="154"/>
        <v>5.1162790697674376</v>
      </c>
      <c r="AD392" s="671">
        <f t="shared" si="155"/>
        <v>7.4999999999999956</v>
      </c>
      <c r="AE392" s="671">
        <f t="shared" si="156"/>
        <v>300</v>
      </c>
      <c r="AF392" s="671" t="str">
        <f t="shared" si="157"/>
        <v>n/a</v>
      </c>
      <c r="AG392" s="671" t="str">
        <f t="shared" si="158"/>
        <v>n/a</v>
      </c>
      <c r="AH392" s="671" t="str">
        <f t="shared" si="159"/>
        <v>n/a</v>
      </c>
      <c r="AI392" s="671" t="str">
        <f t="shared" si="160"/>
        <v>n/a</v>
      </c>
      <c r="AJ392" s="671" t="str">
        <f t="shared" si="161"/>
        <v>n/a</v>
      </c>
      <c r="AK392" s="671" t="str">
        <f t="shared" si="162"/>
        <v>n/a</v>
      </c>
      <c r="AL392" s="671" t="str">
        <f t="shared" si="163"/>
        <v>n/a</v>
      </c>
      <c r="AM392" s="671" t="str">
        <f t="shared" si="164"/>
        <v>n/a</v>
      </c>
      <c r="AN392" s="671" t="str">
        <f t="shared" si="165"/>
        <v>n/a</v>
      </c>
      <c r="AO392" s="671" t="str">
        <f t="shared" si="166"/>
        <v>n/a</v>
      </c>
      <c r="AP392" s="671" t="str">
        <f t="shared" si="167"/>
        <v>n/a</v>
      </c>
      <c r="AQ392" s="671" t="str">
        <f t="shared" si="168"/>
        <v>n/a</v>
      </c>
      <c r="AR392" s="671" t="str">
        <f t="shared" si="169"/>
        <v>n/a</v>
      </c>
      <c r="AS392" s="672">
        <f t="shared" si="170"/>
        <v>53.571447058532875</v>
      </c>
      <c r="AT392" s="673">
        <f t="shared" si="171"/>
        <v>120.73897225639563</v>
      </c>
    </row>
    <row r="393" spans="1:46" ht="11.25" customHeight="1" x14ac:dyDescent="0.2">
      <c r="A393" s="501" t="s">
        <v>3859</v>
      </c>
      <c r="B393" s="652" t="s">
        <v>3860</v>
      </c>
      <c r="C393" s="497">
        <v>0.6</v>
      </c>
      <c r="D393" s="657">
        <v>0.42</v>
      </c>
      <c r="E393" s="498">
        <v>0.34</v>
      </c>
      <c r="F393" s="498">
        <v>0.26</v>
      </c>
      <c r="G393" s="498">
        <v>0.18</v>
      </c>
      <c r="H393" s="542">
        <v>0</v>
      </c>
      <c r="I393" s="499"/>
      <c r="J393" s="502">
        <v>0</v>
      </c>
      <c r="K393" s="656">
        <v>0</v>
      </c>
      <c r="L393" s="499"/>
      <c r="M393" s="653">
        <v>0</v>
      </c>
      <c r="N393" s="653">
        <v>0.04</v>
      </c>
      <c r="O393" s="543">
        <v>0.34</v>
      </c>
      <c r="P393" s="658">
        <v>0.83</v>
      </c>
      <c r="Q393" s="658">
        <v>0.76190999999999998</v>
      </c>
      <c r="R393" s="658">
        <v>0.67990000000000006</v>
      </c>
      <c r="S393" s="658">
        <v>0.58961000000000008</v>
      </c>
      <c r="T393" s="658">
        <v>0.50800000000000001</v>
      </c>
      <c r="U393" s="658">
        <v>0.37716</v>
      </c>
      <c r="V393" s="658">
        <v>0.31399000000000005</v>
      </c>
      <c r="W393" s="658">
        <v>0.28029000000000004</v>
      </c>
      <c r="X393" s="658">
        <v>0.24874999999999997</v>
      </c>
      <c r="Y393" s="655">
        <f t="shared" si="151"/>
        <v>6.769610000000001</v>
      </c>
      <c r="Z393" s="1026">
        <f t="shared" si="132"/>
        <v>42.857142857142861</v>
      </c>
      <c r="AA393" s="671">
        <f t="shared" si="152"/>
        <v>23.529411764705866</v>
      </c>
      <c r="AB393" s="671">
        <f t="shared" si="153"/>
        <v>30.76923076923077</v>
      </c>
      <c r="AC393" s="671">
        <f t="shared" si="154"/>
        <v>44.444444444444464</v>
      </c>
      <c r="AD393" s="671" t="str">
        <f t="shared" si="155"/>
        <v>n/a</v>
      </c>
      <c r="AE393" s="671" t="str">
        <f t="shared" si="156"/>
        <v>n/a</v>
      </c>
      <c r="AF393" s="671" t="str">
        <f t="shared" si="157"/>
        <v>n/a</v>
      </c>
      <c r="AG393" s="671" t="str">
        <f t="shared" si="158"/>
        <v>n/a</v>
      </c>
      <c r="AH393" s="671">
        <f t="shared" si="159"/>
        <v>-100</v>
      </c>
      <c r="AI393" s="671">
        <f t="shared" si="160"/>
        <v>-88.235294117647058</v>
      </c>
      <c r="AJ393" s="671">
        <f t="shared" si="161"/>
        <v>-59.036144578313255</v>
      </c>
      <c r="AK393" s="671">
        <f t="shared" si="162"/>
        <v>8.9367510598364674</v>
      </c>
      <c r="AL393" s="671">
        <f t="shared" si="163"/>
        <v>12.062067951169286</v>
      </c>
      <c r="AM393" s="671">
        <f t="shared" si="164"/>
        <v>15.31351232170417</v>
      </c>
      <c r="AN393" s="671">
        <f t="shared" si="165"/>
        <v>16.064960629921266</v>
      </c>
      <c r="AO393" s="671">
        <f t="shared" si="166"/>
        <v>34.690847385724901</v>
      </c>
      <c r="AP393" s="671">
        <f t="shared" si="167"/>
        <v>20.118475110672286</v>
      </c>
      <c r="AQ393" s="671">
        <f t="shared" si="168"/>
        <v>12.023261621891624</v>
      </c>
      <c r="AR393" s="671">
        <f t="shared" si="169"/>
        <v>12.679396984924661</v>
      </c>
      <c r="AS393" s="672">
        <f t="shared" si="170"/>
        <v>1.7478709470272211</v>
      </c>
      <c r="AT393" s="673">
        <f t="shared" si="171"/>
        <v>45.645222955688808</v>
      </c>
    </row>
    <row r="394" spans="1:46" ht="11.25" customHeight="1" x14ac:dyDescent="0.2">
      <c r="A394" s="500" t="s">
        <v>634</v>
      </c>
      <c r="B394" s="652" t="s">
        <v>635</v>
      </c>
      <c r="C394" s="497">
        <v>6.21</v>
      </c>
      <c r="D394" s="657">
        <v>5.9</v>
      </c>
      <c r="E394" s="498">
        <v>5.5</v>
      </c>
      <c r="F394" s="498">
        <v>5</v>
      </c>
      <c r="G394" s="498">
        <v>4.25</v>
      </c>
      <c r="H394" s="498">
        <v>3.7</v>
      </c>
      <c r="I394" s="499"/>
      <c r="J394" s="498">
        <v>3.3</v>
      </c>
      <c r="K394" s="496">
        <v>2.9</v>
      </c>
      <c r="L394" s="499"/>
      <c r="M394" s="511">
        <v>2.5</v>
      </c>
      <c r="N394" s="511">
        <v>2.15</v>
      </c>
      <c r="O394" s="658">
        <v>1.9</v>
      </c>
      <c r="P394" s="658">
        <v>1.5</v>
      </c>
      <c r="Q394" s="658">
        <v>1.1000000000000001</v>
      </c>
      <c r="R394" s="658">
        <v>0.78</v>
      </c>
      <c r="S394" s="658">
        <v>0.7</v>
      </c>
      <c r="T394" s="658">
        <v>0.63</v>
      </c>
      <c r="U394" s="658">
        <v>0.59</v>
      </c>
      <c r="V394" s="658">
        <v>0.55000000000000004</v>
      </c>
      <c r="W394" s="658">
        <v>0.51</v>
      </c>
      <c r="X394" s="658">
        <v>0.47</v>
      </c>
      <c r="Y394" s="655">
        <f t="shared" si="151"/>
        <v>50.14</v>
      </c>
      <c r="Z394" s="1026">
        <f t="shared" si="132"/>
        <v>5.2542372881355881</v>
      </c>
      <c r="AA394" s="671">
        <f t="shared" si="152"/>
        <v>7.2727272727272751</v>
      </c>
      <c r="AB394" s="671">
        <f t="shared" si="153"/>
        <v>10.000000000000009</v>
      </c>
      <c r="AC394" s="671">
        <f t="shared" si="154"/>
        <v>17.647058823529417</v>
      </c>
      <c r="AD394" s="671">
        <f t="shared" si="155"/>
        <v>14.864864864864868</v>
      </c>
      <c r="AE394" s="671">
        <f t="shared" si="156"/>
        <v>12.121212121212132</v>
      </c>
      <c r="AF394" s="671">
        <f t="shared" si="157"/>
        <v>13.793103448275868</v>
      </c>
      <c r="AG394" s="671">
        <f t="shared" si="158"/>
        <v>15.999999999999993</v>
      </c>
      <c r="AH394" s="671">
        <f t="shared" si="159"/>
        <v>16.279069767441868</v>
      </c>
      <c r="AI394" s="671">
        <f t="shared" si="160"/>
        <v>13.157894736842103</v>
      </c>
      <c r="AJ394" s="671">
        <f t="shared" si="161"/>
        <v>26.666666666666661</v>
      </c>
      <c r="AK394" s="671">
        <f t="shared" si="162"/>
        <v>36.363636363636353</v>
      </c>
      <c r="AL394" s="671">
        <f t="shared" si="163"/>
        <v>41.025641025641036</v>
      </c>
      <c r="AM394" s="671">
        <f t="shared" si="164"/>
        <v>11.428571428571432</v>
      </c>
      <c r="AN394" s="671">
        <f t="shared" si="165"/>
        <v>11.111111111111093</v>
      </c>
      <c r="AO394" s="671">
        <f t="shared" si="166"/>
        <v>6.7796610169491567</v>
      </c>
      <c r="AP394" s="671">
        <f t="shared" si="167"/>
        <v>7.2727272727272529</v>
      </c>
      <c r="AQ394" s="671">
        <f t="shared" si="168"/>
        <v>7.8431372549019773</v>
      </c>
      <c r="AR394" s="671">
        <f t="shared" si="169"/>
        <v>8.5106382978723527</v>
      </c>
      <c r="AS394" s="672">
        <f t="shared" si="170"/>
        <v>14.915366250584549</v>
      </c>
      <c r="AT394" s="673">
        <f t="shared" si="171"/>
        <v>9.7772381582965071</v>
      </c>
    </row>
    <row r="395" spans="1:46" ht="11.25" customHeight="1" x14ac:dyDescent="0.2">
      <c r="A395" s="504" t="s">
        <v>1342</v>
      </c>
      <c r="B395" s="916" t="s">
        <v>1343</v>
      </c>
      <c r="C395" s="497">
        <v>0.75</v>
      </c>
      <c r="D395" s="491">
        <v>0.66</v>
      </c>
      <c r="E395" s="498">
        <v>0.59</v>
      </c>
      <c r="F395" s="498">
        <v>0.57999999999999996</v>
      </c>
      <c r="G395" s="498">
        <v>0.52</v>
      </c>
      <c r="H395" s="498">
        <v>0.43</v>
      </c>
      <c r="I395" s="499"/>
      <c r="J395" s="498">
        <v>0.4</v>
      </c>
      <c r="K395" s="656">
        <v>0.38</v>
      </c>
      <c r="L395" s="499"/>
      <c r="M395" s="511">
        <v>0.36</v>
      </c>
      <c r="N395" s="653">
        <v>0.34</v>
      </c>
      <c r="O395" s="654">
        <v>0.66</v>
      </c>
      <c r="P395" s="658">
        <v>0.64817999999999998</v>
      </c>
      <c r="Q395" s="658">
        <v>0.63636000000000004</v>
      </c>
      <c r="R395" s="658">
        <v>0.60909000000000002</v>
      </c>
      <c r="S395" s="654">
        <v>0.58182</v>
      </c>
      <c r="T395" s="658">
        <v>0.49106</v>
      </c>
      <c r="U395" s="658">
        <v>0.32117000000000001</v>
      </c>
      <c r="V395" s="654">
        <v>0.2979</v>
      </c>
      <c r="W395" s="658">
        <v>0.29193999999999998</v>
      </c>
      <c r="X395" s="658">
        <v>0.17634</v>
      </c>
      <c r="Y395" s="655">
        <f t="shared" si="151"/>
        <v>9.7238600000000002</v>
      </c>
      <c r="Z395" s="1026">
        <f t="shared" si="132"/>
        <v>13.636363636363624</v>
      </c>
      <c r="AA395" s="671">
        <f t="shared" si="152"/>
        <v>11.86440677966103</v>
      </c>
      <c r="AB395" s="671">
        <f t="shared" si="153"/>
        <v>1.7241379310344751</v>
      </c>
      <c r="AC395" s="671">
        <f t="shared" si="154"/>
        <v>11.538461538461519</v>
      </c>
      <c r="AD395" s="671">
        <f t="shared" si="155"/>
        <v>20.930232558139551</v>
      </c>
      <c r="AE395" s="671">
        <f t="shared" si="156"/>
        <v>7.4999999999999956</v>
      </c>
      <c r="AF395" s="671">
        <f t="shared" si="157"/>
        <v>5.2631578947368363</v>
      </c>
      <c r="AG395" s="671">
        <f t="shared" si="158"/>
        <v>5.555555555555558</v>
      </c>
      <c r="AH395" s="671">
        <f t="shared" si="159"/>
        <v>5.8823529411764497</v>
      </c>
      <c r="AI395" s="671">
        <f t="shared" si="160"/>
        <v>-48.484848484848484</v>
      </c>
      <c r="AJ395" s="671">
        <f t="shared" si="161"/>
        <v>1.8235675275386498</v>
      </c>
      <c r="AK395" s="671">
        <f t="shared" si="162"/>
        <v>1.8574391853667604</v>
      </c>
      <c r="AL395" s="671">
        <f t="shared" si="163"/>
        <v>4.4771708614490535</v>
      </c>
      <c r="AM395" s="671">
        <f t="shared" si="164"/>
        <v>4.6870166030731131</v>
      </c>
      <c r="AN395" s="671">
        <f t="shared" si="165"/>
        <v>18.482466501038573</v>
      </c>
      <c r="AO395" s="671">
        <f t="shared" si="166"/>
        <v>52.897219541053019</v>
      </c>
      <c r="AP395" s="671">
        <f t="shared" si="167"/>
        <v>7.8113460892917042</v>
      </c>
      <c r="AQ395" s="671">
        <f t="shared" si="168"/>
        <v>2.0415153798725827</v>
      </c>
      <c r="AR395" s="671">
        <f t="shared" si="169"/>
        <v>65.555177498015183</v>
      </c>
      <c r="AS395" s="672">
        <f t="shared" si="170"/>
        <v>10.265407344051535</v>
      </c>
      <c r="AT395" s="673">
        <f t="shared" si="171"/>
        <v>22.298573302925259</v>
      </c>
    </row>
    <row r="396" spans="1:46" ht="11.25" customHeight="1" x14ac:dyDescent="0.2">
      <c r="A396" s="546" t="s">
        <v>4063</v>
      </c>
      <c r="B396" s="507" t="s">
        <v>4064</v>
      </c>
      <c r="C396" s="497">
        <v>0.54</v>
      </c>
      <c r="D396" s="523">
        <v>0.4</v>
      </c>
      <c r="E396" s="513">
        <v>0.34</v>
      </c>
      <c r="F396" s="513">
        <v>0.32</v>
      </c>
      <c r="G396" s="540">
        <v>0.24</v>
      </c>
      <c r="H396" s="513">
        <v>0.12</v>
      </c>
      <c r="I396" s="514"/>
      <c r="J396" s="512">
        <v>0</v>
      </c>
      <c r="K396" s="515">
        <v>0</v>
      </c>
      <c r="L396" s="514"/>
      <c r="M396" s="539">
        <v>0</v>
      </c>
      <c r="N396" s="539">
        <v>0</v>
      </c>
      <c r="O396" s="541">
        <v>0</v>
      </c>
      <c r="P396" s="541">
        <v>0</v>
      </c>
      <c r="Q396" s="541">
        <v>0</v>
      </c>
      <c r="R396" s="541">
        <v>0</v>
      </c>
      <c r="S396" s="541">
        <v>0</v>
      </c>
      <c r="T396" s="541">
        <v>0</v>
      </c>
      <c r="U396" s="541">
        <v>0</v>
      </c>
      <c r="V396" s="541">
        <v>0</v>
      </c>
      <c r="W396" s="541">
        <v>0</v>
      </c>
      <c r="X396" s="541">
        <v>0</v>
      </c>
      <c r="Y396" s="655">
        <f t="shared" si="151"/>
        <v>1.96</v>
      </c>
      <c r="Z396" s="1026">
        <f t="shared" si="132"/>
        <v>35.000000000000007</v>
      </c>
      <c r="AA396" s="671">
        <f t="shared" si="152"/>
        <v>17.647058823529417</v>
      </c>
      <c r="AB396" s="671">
        <f t="shared" si="153"/>
        <v>6.25</v>
      </c>
      <c r="AC396" s="671">
        <f t="shared" si="154"/>
        <v>33.33333333333335</v>
      </c>
      <c r="AD396" s="671">
        <f t="shared" si="155"/>
        <v>100</v>
      </c>
      <c r="AE396" s="671" t="str">
        <f t="shared" si="156"/>
        <v>n/a</v>
      </c>
      <c r="AF396" s="671" t="str">
        <f t="shared" si="157"/>
        <v>n/a</v>
      </c>
      <c r="AG396" s="671" t="str">
        <f t="shared" si="158"/>
        <v>n/a</v>
      </c>
      <c r="AH396" s="671" t="str">
        <f t="shared" si="159"/>
        <v>n/a</v>
      </c>
      <c r="AI396" s="671" t="str">
        <f t="shared" si="160"/>
        <v>n/a</v>
      </c>
      <c r="AJ396" s="671" t="str">
        <f t="shared" si="161"/>
        <v>n/a</v>
      </c>
      <c r="AK396" s="671" t="str">
        <f t="shared" si="162"/>
        <v>n/a</v>
      </c>
      <c r="AL396" s="671" t="str">
        <f t="shared" si="163"/>
        <v>n/a</v>
      </c>
      <c r="AM396" s="671" t="str">
        <f t="shared" si="164"/>
        <v>n/a</v>
      </c>
      <c r="AN396" s="671" t="str">
        <f t="shared" si="165"/>
        <v>n/a</v>
      </c>
      <c r="AO396" s="671" t="str">
        <f t="shared" si="166"/>
        <v>n/a</v>
      </c>
      <c r="AP396" s="671" t="str">
        <f t="shared" si="167"/>
        <v>n/a</v>
      </c>
      <c r="AQ396" s="671" t="str">
        <f t="shared" si="168"/>
        <v>n/a</v>
      </c>
      <c r="AR396" s="671" t="str">
        <f t="shared" si="169"/>
        <v>n/a</v>
      </c>
      <c r="AS396" s="672">
        <f t="shared" si="170"/>
        <v>38.446078431372555</v>
      </c>
      <c r="AT396" s="673">
        <f t="shared" si="171"/>
        <v>36.387111600386653</v>
      </c>
    </row>
    <row r="397" spans="1:46" ht="11.25" customHeight="1" x14ac:dyDescent="0.2">
      <c r="A397" s="501" t="s">
        <v>1338</v>
      </c>
      <c r="B397" s="652" t="s">
        <v>1339</v>
      </c>
      <c r="C397" s="497">
        <v>0.96</v>
      </c>
      <c r="D397" s="497">
        <v>0.8</v>
      </c>
      <c r="E397" s="498">
        <v>0.68</v>
      </c>
      <c r="F397" s="498">
        <v>0.57999999999999996</v>
      </c>
      <c r="G397" s="502">
        <v>0.52</v>
      </c>
      <c r="H397" s="498">
        <v>0.13</v>
      </c>
      <c r="I397" s="499"/>
      <c r="J397" s="502">
        <v>0</v>
      </c>
      <c r="K397" s="656">
        <v>0</v>
      </c>
      <c r="L397" s="499"/>
      <c r="M397" s="653">
        <v>0</v>
      </c>
      <c r="N397" s="653">
        <v>0</v>
      </c>
      <c r="O397" s="654">
        <v>0</v>
      </c>
      <c r="P397" s="654">
        <v>0</v>
      </c>
      <c r="Q397" s="654">
        <v>0</v>
      </c>
      <c r="R397" s="654">
        <v>0</v>
      </c>
      <c r="S397" s="654">
        <v>0</v>
      </c>
      <c r="T397" s="654">
        <v>0</v>
      </c>
      <c r="U397" s="654">
        <v>0</v>
      </c>
      <c r="V397" s="654">
        <v>0</v>
      </c>
      <c r="W397" s="654">
        <v>0</v>
      </c>
      <c r="X397" s="654">
        <v>0</v>
      </c>
      <c r="Y397" s="655">
        <f t="shared" si="151"/>
        <v>3.67</v>
      </c>
      <c r="Z397" s="1026">
        <f t="shared" si="132"/>
        <v>19.999999999999996</v>
      </c>
      <c r="AA397" s="671">
        <f t="shared" si="152"/>
        <v>17.647058823529417</v>
      </c>
      <c r="AB397" s="671">
        <f t="shared" si="153"/>
        <v>17.24137931034484</v>
      </c>
      <c r="AC397" s="671">
        <f t="shared" si="154"/>
        <v>11.538461538461519</v>
      </c>
      <c r="AD397" s="671">
        <f t="shared" si="155"/>
        <v>300</v>
      </c>
      <c r="AE397" s="671" t="str">
        <f t="shared" si="156"/>
        <v>n/a</v>
      </c>
      <c r="AF397" s="671" t="str">
        <f t="shared" si="157"/>
        <v>n/a</v>
      </c>
      <c r="AG397" s="671" t="str">
        <f t="shared" si="158"/>
        <v>n/a</v>
      </c>
      <c r="AH397" s="671" t="str">
        <f t="shared" si="159"/>
        <v>n/a</v>
      </c>
      <c r="AI397" s="671" t="str">
        <f t="shared" si="160"/>
        <v>n/a</v>
      </c>
      <c r="AJ397" s="671" t="str">
        <f t="shared" si="161"/>
        <v>n/a</v>
      </c>
      <c r="AK397" s="671" t="str">
        <f t="shared" si="162"/>
        <v>n/a</v>
      </c>
      <c r="AL397" s="671" t="str">
        <f t="shared" si="163"/>
        <v>n/a</v>
      </c>
      <c r="AM397" s="671" t="str">
        <f t="shared" si="164"/>
        <v>n/a</v>
      </c>
      <c r="AN397" s="671" t="str">
        <f t="shared" si="165"/>
        <v>n/a</v>
      </c>
      <c r="AO397" s="671" t="str">
        <f t="shared" si="166"/>
        <v>n/a</v>
      </c>
      <c r="AP397" s="671" t="str">
        <f t="shared" si="167"/>
        <v>n/a</v>
      </c>
      <c r="AQ397" s="671" t="str">
        <f t="shared" si="168"/>
        <v>n/a</v>
      </c>
      <c r="AR397" s="671" t="str">
        <f t="shared" si="169"/>
        <v>n/a</v>
      </c>
      <c r="AS397" s="672">
        <f t="shared" si="170"/>
        <v>73.285379934467159</v>
      </c>
      <c r="AT397" s="673">
        <f t="shared" si="171"/>
        <v>126.77547611784271</v>
      </c>
    </row>
    <row r="398" spans="1:46" ht="11.25" customHeight="1" x14ac:dyDescent="0.2">
      <c r="A398" s="501" t="s">
        <v>1323</v>
      </c>
      <c r="B398" s="652" t="s">
        <v>1324</v>
      </c>
      <c r="C398" s="497">
        <v>2.4</v>
      </c>
      <c r="D398" s="497">
        <v>2.2400000000000002</v>
      </c>
      <c r="E398" s="498">
        <v>2.08</v>
      </c>
      <c r="F398" s="498">
        <v>1.92</v>
      </c>
      <c r="G398" s="498">
        <v>1.76</v>
      </c>
      <c r="H398" s="498">
        <v>1.57</v>
      </c>
      <c r="I398" s="499"/>
      <c r="J398" s="498">
        <v>1.37</v>
      </c>
      <c r="K398" s="656">
        <v>1.2</v>
      </c>
      <c r="L398" s="499"/>
      <c r="M398" s="536">
        <v>1.2</v>
      </c>
      <c r="N398" s="653">
        <v>1.2</v>
      </c>
      <c r="O398" s="654">
        <v>1.2</v>
      </c>
      <c r="P398" s="654">
        <v>1.2</v>
      </c>
      <c r="Q398" s="654">
        <v>1.2</v>
      </c>
      <c r="R398" s="654">
        <v>1.2</v>
      </c>
      <c r="S398" s="654">
        <v>1.2</v>
      </c>
      <c r="T398" s="654">
        <v>1.6950000000000001</v>
      </c>
      <c r="U398" s="654">
        <v>1.86</v>
      </c>
      <c r="V398" s="654">
        <v>1.86</v>
      </c>
      <c r="W398" s="654">
        <v>1.86</v>
      </c>
      <c r="X398" s="654">
        <v>1.86</v>
      </c>
      <c r="Y398" s="655">
        <f t="shared" si="151"/>
        <v>32.074999999999996</v>
      </c>
      <c r="Z398" s="1026">
        <f t="shared" si="132"/>
        <v>7.1428571428571397</v>
      </c>
      <c r="AA398" s="671">
        <f t="shared" si="152"/>
        <v>7.6923076923077094</v>
      </c>
      <c r="AB398" s="671">
        <f t="shared" si="153"/>
        <v>8.3333333333333481</v>
      </c>
      <c r="AC398" s="671">
        <f t="shared" si="154"/>
        <v>9.0909090909090828</v>
      </c>
      <c r="AD398" s="671">
        <f t="shared" si="155"/>
        <v>12.101910828025474</v>
      </c>
      <c r="AE398" s="671">
        <f t="shared" si="156"/>
        <v>14.598540145985407</v>
      </c>
      <c r="AF398" s="671">
        <f t="shared" si="157"/>
        <v>14.166666666666682</v>
      </c>
      <c r="AG398" s="671">
        <f t="shared" si="158"/>
        <v>0</v>
      </c>
      <c r="AH398" s="671">
        <f t="shared" si="159"/>
        <v>0</v>
      </c>
      <c r="AI398" s="671">
        <f t="shared" si="160"/>
        <v>0</v>
      </c>
      <c r="AJ398" s="671">
        <f t="shared" si="161"/>
        <v>0</v>
      </c>
      <c r="AK398" s="671">
        <f t="shared" si="162"/>
        <v>0</v>
      </c>
      <c r="AL398" s="671">
        <f t="shared" si="163"/>
        <v>0</v>
      </c>
      <c r="AM398" s="671">
        <f t="shared" si="164"/>
        <v>0</v>
      </c>
      <c r="AN398" s="671">
        <f t="shared" si="165"/>
        <v>-29.20353982300885</v>
      </c>
      <c r="AO398" s="671">
        <f t="shared" si="166"/>
        <v>-8.8709677419354875</v>
      </c>
      <c r="AP398" s="671">
        <f t="shared" si="167"/>
        <v>0</v>
      </c>
      <c r="AQ398" s="671">
        <f t="shared" si="168"/>
        <v>0</v>
      </c>
      <c r="AR398" s="671">
        <f t="shared" si="169"/>
        <v>0</v>
      </c>
      <c r="AS398" s="672">
        <f t="shared" si="170"/>
        <v>1.8448430176389738</v>
      </c>
      <c r="AT398" s="673">
        <f t="shared" si="171"/>
        <v>9.6879778887303925</v>
      </c>
    </row>
    <row r="399" spans="1:46" ht="11.25" customHeight="1" x14ac:dyDescent="0.2">
      <c r="A399" s="604" t="s">
        <v>4426</v>
      </c>
      <c r="B399" s="652" t="s">
        <v>3863</v>
      </c>
      <c r="C399" s="523">
        <v>1.4</v>
      </c>
      <c r="D399" s="497">
        <v>1.25</v>
      </c>
      <c r="E399" s="498">
        <v>0.9</v>
      </c>
      <c r="F399" s="498">
        <v>0.8</v>
      </c>
      <c r="G399" s="498">
        <v>0.6</v>
      </c>
      <c r="H399" s="542">
        <v>0.3</v>
      </c>
      <c r="I399" s="1011"/>
      <c r="J399" s="542">
        <v>0.4</v>
      </c>
      <c r="K399" s="656">
        <v>0.4</v>
      </c>
      <c r="L399" s="499"/>
      <c r="M399" s="653">
        <v>0</v>
      </c>
      <c r="N399" s="653">
        <v>0</v>
      </c>
      <c r="O399" s="654">
        <v>0</v>
      </c>
      <c r="P399" s="654">
        <v>0</v>
      </c>
      <c r="Q399" s="654">
        <v>0</v>
      </c>
      <c r="R399" s="654">
        <v>0</v>
      </c>
      <c r="S399" s="654">
        <v>0</v>
      </c>
      <c r="T399" s="654">
        <v>0</v>
      </c>
      <c r="U399" s="654">
        <v>0</v>
      </c>
      <c r="V399" s="654">
        <v>0</v>
      </c>
      <c r="W399" s="654">
        <v>0</v>
      </c>
      <c r="X399" s="654">
        <v>0</v>
      </c>
      <c r="Y399" s="655">
        <f t="shared" si="151"/>
        <v>6.05</v>
      </c>
      <c r="Z399" s="1026">
        <f t="shared" si="132"/>
        <v>11.999999999999989</v>
      </c>
      <c r="AA399" s="671">
        <f t="shared" si="152"/>
        <v>38.888888888888886</v>
      </c>
      <c r="AB399" s="671">
        <f t="shared" si="153"/>
        <v>12.5</v>
      </c>
      <c r="AC399" s="671">
        <f t="shared" si="154"/>
        <v>33.33333333333335</v>
      </c>
      <c r="AD399" s="671">
        <f t="shared" si="155"/>
        <v>100</v>
      </c>
      <c r="AE399" s="671">
        <f t="shared" si="156"/>
        <v>-25.000000000000011</v>
      </c>
      <c r="AF399" s="671">
        <f t="shared" si="157"/>
        <v>0</v>
      </c>
      <c r="AG399" s="671" t="str">
        <f t="shared" si="158"/>
        <v>n/a</v>
      </c>
      <c r="AH399" s="671" t="str">
        <f t="shared" si="159"/>
        <v>n/a</v>
      </c>
      <c r="AI399" s="671" t="str">
        <f t="shared" si="160"/>
        <v>n/a</v>
      </c>
      <c r="AJ399" s="671" t="str">
        <f t="shared" si="161"/>
        <v>n/a</v>
      </c>
      <c r="AK399" s="671" t="str">
        <f t="shared" si="162"/>
        <v>n/a</v>
      </c>
      <c r="AL399" s="671" t="str">
        <f t="shared" si="163"/>
        <v>n/a</v>
      </c>
      <c r="AM399" s="671" t="str">
        <f t="shared" si="164"/>
        <v>n/a</v>
      </c>
      <c r="AN399" s="671" t="str">
        <f t="shared" si="165"/>
        <v>n/a</v>
      </c>
      <c r="AO399" s="671" t="str">
        <f t="shared" si="166"/>
        <v>n/a</v>
      </c>
      <c r="AP399" s="671" t="str">
        <f t="shared" si="167"/>
        <v>n/a</v>
      </c>
      <c r="AQ399" s="671" t="str">
        <f t="shared" si="168"/>
        <v>n/a</v>
      </c>
      <c r="AR399" s="671" t="str">
        <f t="shared" si="169"/>
        <v>n/a</v>
      </c>
      <c r="AS399" s="672">
        <f t="shared" si="170"/>
        <v>24.531746031746032</v>
      </c>
      <c r="AT399" s="673">
        <f t="shared" si="171"/>
        <v>39.446294389885026</v>
      </c>
    </row>
    <row r="400" spans="1:46" ht="11.25" customHeight="1" x14ac:dyDescent="0.2">
      <c r="A400" s="504" t="s">
        <v>1325</v>
      </c>
      <c r="B400" s="916" t="s">
        <v>1326</v>
      </c>
      <c r="C400" s="497">
        <v>1.66</v>
      </c>
      <c r="D400" s="522">
        <v>1.45</v>
      </c>
      <c r="E400" s="487">
        <v>1.34</v>
      </c>
      <c r="F400" s="487">
        <v>1.24</v>
      </c>
      <c r="G400" s="487">
        <v>1.07</v>
      </c>
      <c r="H400" s="487">
        <v>0.89</v>
      </c>
      <c r="I400" s="488"/>
      <c r="J400" s="487">
        <v>0.77</v>
      </c>
      <c r="K400" s="485">
        <v>0.66</v>
      </c>
      <c r="L400" s="488"/>
      <c r="M400" s="530">
        <v>0.56999999999999995</v>
      </c>
      <c r="N400" s="538">
        <v>0.48</v>
      </c>
      <c r="O400" s="492">
        <v>0.48</v>
      </c>
      <c r="P400" s="493">
        <v>0.46</v>
      </c>
      <c r="Q400" s="493">
        <v>0.38</v>
      </c>
      <c r="R400" s="492">
        <v>0.32</v>
      </c>
      <c r="S400" s="493">
        <v>0.28222000000000003</v>
      </c>
      <c r="T400" s="492">
        <v>0.24887999999999999</v>
      </c>
      <c r="U400" s="492">
        <v>0.24887999999999999</v>
      </c>
      <c r="V400" s="492">
        <v>0.24887999999999999</v>
      </c>
      <c r="W400" s="492">
        <v>0.24887999999999999</v>
      </c>
      <c r="X400" s="493">
        <v>0.24887999999999999</v>
      </c>
      <c r="Y400" s="655">
        <f t="shared" si="151"/>
        <v>13.296620000000003</v>
      </c>
      <c r="Z400" s="1026">
        <f t="shared" si="132"/>
        <v>14.482758620689662</v>
      </c>
      <c r="AA400" s="671">
        <f t="shared" si="152"/>
        <v>8.2089552238805865</v>
      </c>
      <c r="AB400" s="671">
        <f t="shared" si="153"/>
        <v>8.064516129032274</v>
      </c>
      <c r="AC400" s="671">
        <f t="shared" si="154"/>
        <v>15.887850467289709</v>
      </c>
      <c r="AD400" s="671">
        <f t="shared" si="155"/>
        <v>20.2247191011236</v>
      </c>
      <c r="AE400" s="671">
        <f t="shared" si="156"/>
        <v>15.58441558441559</v>
      </c>
      <c r="AF400" s="671">
        <f t="shared" si="157"/>
        <v>16.666666666666675</v>
      </c>
      <c r="AG400" s="671">
        <f t="shared" si="158"/>
        <v>15.789473684210531</v>
      </c>
      <c r="AH400" s="671">
        <f t="shared" si="159"/>
        <v>18.75</v>
      </c>
      <c r="AI400" s="671">
        <f t="shared" si="160"/>
        <v>0</v>
      </c>
      <c r="AJ400" s="671">
        <f t="shared" si="161"/>
        <v>4.3478260869565188</v>
      </c>
      <c r="AK400" s="671">
        <f t="shared" si="162"/>
        <v>21.052631578947366</v>
      </c>
      <c r="AL400" s="671">
        <f t="shared" si="163"/>
        <v>18.75</v>
      </c>
      <c r="AM400" s="671">
        <f t="shared" si="164"/>
        <v>13.38671958046913</v>
      </c>
      <c r="AN400" s="671">
        <f t="shared" si="165"/>
        <v>13.396014143362267</v>
      </c>
      <c r="AO400" s="671">
        <f t="shared" si="166"/>
        <v>0</v>
      </c>
      <c r="AP400" s="671">
        <f t="shared" si="167"/>
        <v>0</v>
      </c>
      <c r="AQ400" s="671">
        <f t="shared" si="168"/>
        <v>0</v>
      </c>
      <c r="AR400" s="671">
        <f t="shared" si="169"/>
        <v>0</v>
      </c>
      <c r="AS400" s="672">
        <f t="shared" si="170"/>
        <v>10.768028782475996</v>
      </c>
      <c r="AT400" s="673">
        <f t="shared" si="171"/>
        <v>7.7975669126147995</v>
      </c>
    </row>
    <row r="401" spans="1:46" ht="11.25" customHeight="1" x14ac:dyDescent="0.2">
      <c r="A401" s="659" t="s">
        <v>636</v>
      </c>
      <c r="B401" s="507" t="s">
        <v>637</v>
      </c>
      <c r="C401" s="497">
        <v>2.8</v>
      </c>
      <c r="D401" s="657">
        <v>2.61</v>
      </c>
      <c r="E401" s="498">
        <v>2.3199999999999998</v>
      </c>
      <c r="F401" s="498">
        <v>1.97</v>
      </c>
      <c r="G401" s="498">
        <v>1.64</v>
      </c>
      <c r="H401" s="498">
        <v>1.41</v>
      </c>
      <c r="I401" s="499" t="s">
        <v>90</v>
      </c>
      <c r="J401" s="498">
        <v>1.27</v>
      </c>
      <c r="K401" s="496">
        <v>1.1200000000000001</v>
      </c>
      <c r="L401" s="499"/>
      <c r="M401" s="511">
        <v>1.02</v>
      </c>
      <c r="N401" s="653">
        <v>1</v>
      </c>
      <c r="O401" s="658">
        <v>0.94</v>
      </c>
      <c r="P401" s="658">
        <v>0.86</v>
      </c>
      <c r="Q401" s="658">
        <v>0.74</v>
      </c>
      <c r="R401" s="658">
        <v>0.72</v>
      </c>
      <c r="S401" s="658">
        <v>0.67</v>
      </c>
      <c r="T401" s="658">
        <v>0.62</v>
      </c>
      <c r="U401" s="654">
        <v>0.6</v>
      </c>
      <c r="V401" s="654">
        <v>0.6</v>
      </c>
      <c r="W401" s="654">
        <v>1.52</v>
      </c>
      <c r="X401" s="658">
        <v>1.52</v>
      </c>
      <c r="Y401" s="655">
        <f t="shared" si="151"/>
        <v>25.950000000000003</v>
      </c>
      <c r="Z401" s="1026">
        <f t="shared" si="132"/>
        <v>7.2796934865900331</v>
      </c>
      <c r="AA401" s="671">
        <f t="shared" si="152"/>
        <v>12.5</v>
      </c>
      <c r="AB401" s="671">
        <f t="shared" si="153"/>
        <v>17.766497461928932</v>
      </c>
      <c r="AC401" s="671">
        <f t="shared" si="154"/>
        <v>20.121951219512191</v>
      </c>
      <c r="AD401" s="671">
        <f t="shared" si="155"/>
        <v>16.312056737588641</v>
      </c>
      <c r="AE401" s="671">
        <f t="shared" si="156"/>
        <v>11.023622047244096</v>
      </c>
      <c r="AF401" s="671">
        <f t="shared" si="157"/>
        <v>13.392857142857139</v>
      </c>
      <c r="AG401" s="671">
        <f t="shared" si="158"/>
        <v>9.8039215686274606</v>
      </c>
      <c r="AH401" s="671">
        <f t="shared" si="159"/>
        <v>2.0000000000000018</v>
      </c>
      <c r="AI401" s="671">
        <f t="shared" si="160"/>
        <v>6.3829787234042534</v>
      </c>
      <c r="AJ401" s="671">
        <f t="shared" si="161"/>
        <v>9.302325581395344</v>
      </c>
      <c r="AK401" s="671">
        <f t="shared" si="162"/>
        <v>16.216216216216207</v>
      </c>
      <c r="AL401" s="671">
        <f t="shared" si="163"/>
        <v>2.7777777777777901</v>
      </c>
      <c r="AM401" s="671">
        <f t="shared" si="164"/>
        <v>7.4626865671641784</v>
      </c>
      <c r="AN401" s="671">
        <f t="shared" si="165"/>
        <v>8.064516129032274</v>
      </c>
      <c r="AO401" s="671">
        <f t="shared" si="166"/>
        <v>3.3333333333333437</v>
      </c>
      <c r="AP401" s="671">
        <f t="shared" si="167"/>
        <v>0</v>
      </c>
      <c r="AQ401" s="671">
        <f t="shared" si="168"/>
        <v>-60.526315789473685</v>
      </c>
      <c r="AR401" s="671">
        <f t="shared" si="169"/>
        <v>0</v>
      </c>
      <c r="AS401" s="672">
        <f t="shared" si="170"/>
        <v>5.4323220106946417</v>
      </c>
      <c r="AT401" s="673">
        <f t="shared" si="171"/>
        <v>17.044734319513818</v>
      </c>
    </row>
    <row r="402" spans="1:46" ht="11.25" customHeight="1" x14ac:dyDescent="0.2">
      <c r="A402" s="617" t="s">
        <v>3857</v>
      </c>
      <c r="B402" s="24" t="s">
        <v>3858</v>
      </c>
      <c r="C402" s="497">
        <v>0.25</v>
      </c>
      <c r="D402" s="24">
        <v>0.16</v>
      </c>
      <c r="E402" s="41">
        <v>0.15</v>
      </c>
      <c r="F402" s="41">
        <v>0.08</v>
      </c>
      <c r="G402" s="41">
        <v>7.0000000000000007E-2</v>
      </c>
      <c r="H402" s="41">
        <v>3.5000000000000003E-2</v>
      </c>
      <c r="I402" s="41"/>
      <c r="J402" s="41">
        <v>9.5000000000000001E-2</v>
      </c>
      <c r="K402" s="652">
        <v>0.05</v>
      </c>
      <c r="L402" s="915"/>
      <c r="M402" s="500">
        <v>0.05</v>
      </c>
      <c r="N402" s="500">
        <v>0.05</v>
      </c>
      <c r="O402" s="537">
        <v>0.05</v>
      </c>
      <c r="P402" s="537">
        <v>0.05</v>
      </c>
      <c r="Q402" s="537">
        <v>0.05</v>
      </c>
      <c r="R402" s="537">
        <v>0.05</v>
      </c>
      <c r="S402" s="537">
        <v>7.5999999999999998E-2</v>
      </c>
      <c r="T402" s="537">
        <v>0.04</v>
      </c>
      <c r="U402" s="537">
        <v>0.04</v>
      </c>
      <c r="V402" s="537">
        <v>0.04</v>
      </c>
      <c r="W402" s="537">
        <v>0.04</v>
      </c>
      <c r="X402" s="537">
        <v>0.04</v>
      </c>
      <c r="Y402" s="655">
        <f t="shared" si="151"/>
        <v>1.4660000000000004</v>
      </c>
      <c r="Z402" s="1026">
        <f t="shared" si="132"/>
        <v>56.25</v>
      </c>
      <c r="AA402" s="671">
        <f t="shared" si="152"/>
        <v>6.6666666666666652</v>
      </c>
      <c r="AB402" s="671">
        <f t="shared" si="153"/>
        <v>87.5</v>
      </c>
      <c r="AC402" s="671">
        <f t="shared" si="154"/>
        <v>14.285714285714279</v>
      </c>
      <c r="AD402" s="671">
        <f t="shared" si="155"/>
        <v>100</v>
      </c>
      <c r="AE402" s="671">
        <f t="shared" si="156"/>
        <v>-63.157894736842103</v>
      </c>
      <c r="AF402" s="671">
        <f t="shared" si="157"/>
        <v>89.999999999999986</v>
      </c>
      <c r="AG402" s="671">
        <f t="shared" si="158"/>
        <v>0</v>
      </c>
      <c r="AH402" s="671">
        <f t="shared" si="159"/>
        <v>0</v>
      </c>
      <c r="AI402" s="671">
        <f t="shared" si="160"/>
        <v>0</v>
      </c>
      <c r="AJ402" s="671">
        <f t="shared" si="161"/>
        <v>0</v>
      </c>
      <c r="AK402" s="671">
        <f t="shared" si="162"/>
        <v>0</v>
      </c>
      <c r="AL402" s="671">
        <f t="shared" si="163"/>
        <v>0</v>
      </c>
      <c r="AM402" s="671">
        <f t="shared" si="164"/>
        <v>-34.210526315789465</v>
      </c>
      <c r="AN402" s="671">
        <f t="shared" si="165"/>
        <v>89.999999999999986</v>
      </c>
      <c r="AO402" s="671">
        <f t="shared" si="166"/>
        <v>0</v>
      </c>
      <c r="AP402" s="671">
        <f t="shared" si="167"/>
        <v>0</v>
      </c>
      <c r="AQ402" s="671">
        <f t="shared" si="168"/>
        <v>0</v>
      </c>
      <c r="AR402" s="671">
        <f t="shared" si="169"/>
        <v>0</v>
      </c>
      <c r="AS402" s="672">
        <f t="shared" si="170"/>
        <v>18.280734731565754</v>
      </c>
      <c r="AT402" s="673">
        <f t="shared" si="171"/>
        <v>44.770152737993769</v>
      </c>
    </row>
    <row r="403" spans="1:46" ht="11.25" customHeight="1" x14ac:dyDescent="0.2">
      <c r="A403" s="501" t="s">
        <v>1327</v>
      </c>
      <c r="B403" s="652" t="s">
        <v>1328</v>
      </c>
      <c r="C403" s="497">
        <v>1.46</v>
      </c>
      <c r="D403" s="657">
        <v>1.25</v>
      </c>
      <c r="E403" s="498">
        <v>1.1299999999999999</v>
      </c>
      <c r="F403" s="498">
        <v>1.02</v>
      </c>
      <c r="G403" s="498">
        <v>0.94</v>
      </c>
      <c r="H403" s="498">
        <v>0.87</v>
      </c>
      <c r="I403" s="499"/>
      <c r="J403" s="498">
        <v>0.82</v>
      </c>
      <c r="K403" s="496">
        <v>0.75</v>
      </c>
      <c r="L403" s="499"/>
      <c r="M403" s="653">
        <v>0.72</v>
      </c>
      <c r="N403" s="511">
        <v>0.72</v>
      </c>
      <c r="O403" s="658">
        <v>0.71</v>
      </c>
      <c r="P403" s="658">
        <v>0.67</v>
      </c>
      <c r="Q403" s="658">
        <v>0.63</v>
      </c>
      <c r="R403" s="658">
        <v>0.59</v>
      </c>
      <c r="S403" s="658">
        <v>0.55000000000000004</v>
      </c>
      <c r="T403" s="658">
        <v>0.51</v>
      </c>
      <c r="U403" s="658">
        <v>0.47</v>
      </c>
      <c r="V403" s="658">
        <v>0.43</v>
      </c>
      <c r="W403" s="654">
        <v>0.4</v>
      </c>
      <c r="X403" s="654">
        <v>0.4</v>
      </c>
      <c r="Y403" s="655">
        <f t="shared" si="151"/>
        <v>15.040000000000003</v>
      </c>
      <c r="Z403" s="1026">
        <f t="shared" si="132"/>
        <v>16.799999999999994</v>
      </c>
      <c r="AA403" s="671">
        <f t="shared" si="152"/>
        <v>10.619469026548689</v>
      </c>
      <c r="AB403" s="671">
        <f t="shared" si="153"/>
        <v>10.784313725490179</v>
      </c>
      <c r="AC403" s="671">
        <f t="shared" si="154"/>
        <v>8.5106382978723527</v>
      </c>
      <c r="AD403" s="671">
        <f t="shared" si="155"/>
        <v>8.045977011494255</v>
      </c>
      <c r="AE403" s="671">
        <f t="shared" si="156"/>
        <v>6.0975609756097615</v>
      </c>
      <c r="AF403" s="671">
        <f t="shared" si="157"/>
        <v>9.3333333333333268</v>
      </c>
      <c r="AG403" s="671">
        <f t="shared" si="158"/>
        <v>4.1666666666666741</v>
      </c>
      <c r="AH403" s="671">
        <f t="shared" si="159"/>
        <v>0</v>
      </c>
      <c r="AI403" s="671">
        <f t="shared" si="160"/>
        <v>1.4084507042253502</v>
      </c>
      <c r="AJ403" s="671">
        <f t="shared" si="161"/>
        <v>5.9701492537313383</v>
      </c>
      <c r="AK403" s="671">
        <f t="shared" si="162"/>
        <v>6.3492063492063489</v>
      </c>
      <c r="AL403" s="671">
        <f t="shared" si="163"/>
        <v>6.7796610169491567</v>
      </c>
      <c r="AM403" s="671">
        <f t="shared" si="164"/>
        <v>7.2727272727272529</v>
      </c>
      <c r="AN403" s="671">
        <f t="shared" si="165"/>
        <v>7.8431372549019773</v>
      </c>
      <c r="AO403" s="671">
        <f t="shared" si="166"/>
        <v>8.5106382978723527</v>
      </c>
      <c r="AP403" s="671">
        <f t="shared" si="167"/>
        <v>9.302325581395344</v>
      </c>
      <c r="AQ403" s="671">
        <f t="shared" si="168"/>
        <v>7.4999999999999956</v>
      </c>
      <c r="AR403" s="671">
        <f t="shared" si="169"/>
        <v>0</v>
      </c>
      <c r="AS403" s="672">
        <f t="shared" si="170"/>
        <v>7.1207502509486487</v>
      </c>
      <c r="AT403" s="673">
        <f t="shared" si="171"/>
        <v>3.945907573636751</v>
      </c>
    </row>
    <row r="404" spans="1:46" ht="11.25" customHeight="1" x14ac:dyDescent="0.2">
      <c r="A404" s="501" t="s">
        <v>1332</v>
      </c>
      <c r="B404" s="652" t="s">
        <v>1333</v>
      </c>
      <c r="C404" s="497">
        <v>2.4249999999999998</v>
      </c>
      <c r="D404" s="657">
        <v>2.1</v>
      </c>
      <c r="E404" s="498">
        <v>1.85</v>
      </c>
      <c r="F404" s="498">
        <v>1.71</v>
      </c>
      <c r="G404" s="498">
        <v>1.68</v>
      </c>
      <c r="H404" s="498">
        <v>1.4</v>
      </c>
      <c r="I404" s="499"/>
      <c r="J404" s="498">
        <v>0.86</v>
      </c>
      <c r="K404" s="496">
        <v>0.6</v>
      </c>
      <c r="L404" s="499"/>
      <c r="M404" s="653">
        <v>0.56000000000000005</v>
      </c>
      <c r="N404" s="511">
        <v>0.56000000000000005</v>
      </c>
      <c r="O404" s="658">
        <v>0.51</v>
      </c>
      <c r="P404" s="658">
        <v>0.38</v>
      </c>
      <c r="Q404" s="658">
        <v>0.31</v>
      </c>
      <c r="R404" s="658">
        <v>0.28000000000000003</v>
      </c>
      <c r="S404" s="658">
        <v>0.24</v>
      </c>
      <c r="T404" s="654">
        <v>0.2</v>
      </c>
      <c r="U404" s="654">
        <v>0.2</v>
      </c>
      <c r="V404" s="654">
        <v>0.2</v>
      </c>
      <c r="W404" s="658">
        <v>0.2</v>
      </c>
      <c r="X404" s="658">
        <v>0.17</v>
      </c>
      <c r="Y404" s="655">
        <f t="shared" si="151"/>
        <v>16.435000000000002</v>
      </c>
      <c r="Z404" s="1026">
        <f t="shared" si="132"/>
        <v>15.476190476190466</v>
      </c>
      <c r="AA404" s="671">
        <f t="shared" si="152"/>
        <v>13.513513513513509</v>
      </c>
      <c r="AB404" s="671">
        <f t="shared" si="153"/>
        <v>8.1871345029239873</v>
      </c>
      <c r="AC404" s="671">
        <f t="shared" si="154"/>
        <v>1.7857142857142794</v>
      </c>
      <c r="AD404" s="671">
        <f t="shared" si="155"/>
        <v>19.999999999999996</v>
      </c>
      <c r="AE404" s="671">
        <f t="shared" si="156"/>
        <v>62.790697674418603</v>
      </c>
      <c r="AF404" s="671">
        <f t="shared" si="157"/>
        <v>43.333333333333336</v>
      </c>
      <c r="AG404" s="671">
        <f t="shared" si="158"/>
        <v>7.1428571428571397</v>
      </c>
      <c r="AH404" s="671">
        <f t="shared" si="159"/>
        <v>0</v>
      </c>
      <c r="AI404" s="671">
        <f t="shared" si="160"/>
        <v>9.8039215686274606</v>
      </c>
      <c r="AJ404" s="671">
        <f t="shared" si="161"/>
        <v>34.210526315789465</v>
      </c>
      <c r="AK404" s="671">
        <f t="shared" si="162"/>
        <v>22.580645161290324</v>
      </c>
      <c r="AL404" s="671">
        <f t="shared" si="163"/>
        <v>10.714285714285698</v>
      </c>
      <c r="AM404" s="671">
        <f t="shared" si="164"/>
        <v>16.666666666666675</v>
      </c>
      <c r="AN404" s="671">
        <f t="shared" si="165"/>
        <v>19.999999999999996</v>
      </c>
      <c r="AO404" s="671">
        <f t="shared" si="166"/>
        <v>0</v>
      </c>
      <c r="AP404" s="671">
        <f t="shared" si="167"/>
        <v>0</v>
      </c>
      <c r="AQ404" s="671">
        <f t="shared" si="168"/>
        <v>0</v>
      </c>
      <c r="AR404" s="671">
        <f t="shared" si="169"/>
        <v>17.647058823529417</v>
      </c>
      <c r="AS404" s="672">
        <f t="shared" si="170"/>
        <v>15.992239219954755</v>
      </c>
      <c r="AT404" s="673">
        <f t="shared" si="171"/>
        <v>16.304204778713832</v>
      </c>
    </row>
    <row r="405" spans="1:46" ht="11.25" customHeight="1" x14ac:dyDescent="0.2">
      <c r="A405" s="480" t="s">
        <v>3923</v>
      </c>
      <c r="B405" s="916" t="s">
        <v>3924</v>
      </c>
      <c r="C405" s="497">
        <v>0.72</v>
      </c>
      <c r="D405" s="657">
        <v>0.67249999999999999</v>
      </c>
      <c r="E405" s="498">
        <v>0.54500000000000004</v>
      </c>
      <c r="F405" s="498">
        <v>0.47</v>
      </c>
      <c r="G405" s="498">
        <v>0.46</v>
      </c>
      <c r="H405" s="542">
        <v>0.45</v>
      </c>
      <c r="I405" s="499"/>
      <c r="J405" s="498">
        <v>0.45</v>
      </c>
      <c r="K405" s="496">
        <v>0.28129999999999999</v>
      </c>
      <c r="L405" s="499"/>
      <c r="M405" s="653">
        <v>0</v>
      </c>
      <c r="N405" s="653">
        <v>0</v>
      </c>
      <c r="O405" s="654">
        <v>0</v>
      </c>
      <c r="P405" s="654">
        <v>0</v>
      </c>
      <c r="Q405" s="654">
        <v>0</v>
      </c>
      <c r="R405" s="543">
        <v>0</v>
      </c>
      <c r="S405" s="654">
        <v>0</v>
      </c>
      <c r="T405" s="654">
        <v>0</v>
      </c>
      <c r="U405" s="654">
        <v>0</v>
      </c>
      <c r="V405" s="654">
        <v>0</v>
      </c>
      <c r="W405" s="654">
        <v>0</v>
      </c>
      <c r="X405" s="654">
        <v>0</v>
      </c>
      <c r="Y405" s="655">
        <f t="shared" si="151"/>
        <v>4.0488</v>
      </c>
      <c r="Z405" s="1026">
        <f t="shared" si="132"/>
        <v>7.0631970260222943</v>
      </c>
      <c r="AA405" s="671">
        <f t="shared" si="152"/>
        <v>23.394495412844019</v>
      </c>
      <c r="AB405" s="671">
        <f t="shared" si="153"/>
        <v>15.957446808510657</v>
      </c>
      <c r="AC405" s="671">
        <f t="shared" si="154"/>
        <v>2.1739130434782483</v>
      </c>
      <c r="AD405" s="671">
        <f t="shared" si="155"/>
        <v>2.2222222222222143</v>
      </c>
      <c r="AE405" s="671">
        <f t="shared" si="156"/>
        <v>0</v>
      </c>
      <c r="AF405" s="671">
        <f t="shared" si="157"/>
        <v>59.971560611446861</v>
      </c>
      <c r="AG405" s="671" t="str">
        <f t="shared" si="158"/>
        <v>n/a</v>
      </c>
      <c r="AH405" s="671" t="str">
        <f t="shared" si="159"/>
        <v>n/a</v>
      </c>
      <c r="AI405" s="671" t="str">
        <f t="shared" si="160"/>
        <v>n/a</v>
      </c>
      <c r="AJ405" s="671" t="str">
        <f t="shared" si="161"/>
        <v>n/a</v>
      </c>
      <c r="AK405" s="671" t="str">
        <f t="shared" si="162"/>
        <v>n/a</v>
      </c>
      <c r="AL405" s="671" t="str">
        <f t="shared" si="163"/>
        <v>n/a</v>
      </c>
      <c r="AM405" s="671" t="str">
        <f t="shared" si="164"/>
        <v>n/a</v>
      </c>
      <c r="AN405" s="671" t="str">
        <f t="shared" si="165"/>
        <v>n/a</v>
      </c>
      <c r="AO405" s="671" t="str">
        <f t="shared" si="166"/>
        <v>n/a</v>
      </c>
      <c r="AP405" s="671" t="str">
        <f t="shared" si="167"/>
        <v>n/a</v>
      </c>
      <c r="AQ405" s="671" t="str">
        <f t="shared" si="168"/>
        <v>n/a</v>
      </c>
      <c r="AR405" s="671" t="str">
        <f t="shared" si="169"/>
        <v>n/a</v>
      </c>
      <c r="AS405" s="672">
        <f t="shared" si="170"/>
        <v>15.826119303503472</v>
      </c>
      <c r="AT405" s="673">
        <f t="shared" si="171"/>
        <v>21.232134304450526</v>
      </c>
    </row>
    <row r="406" spans="1:46" ht="11.25" customHeight="1" x14ac:dyDescent="0.2">
      <c r="A406" s="546" t="s">
        <v>2409</v>
      </c>
      <c r="B406" s="507" t="s">
        <v>2410</v>
      </c>
      <c r="C406" s="497">
        <v>1.2</v>
      </c>
      <c r="D406" s="518">
        <v>1.0774999999999999</v>
      </c>
      <c r="E406" s="513">
        <v>1.04</v>
      </c>
      <c r="F406" s="513">
        <v>0.96</v>
      </c>
      <c r="G406" s="540">
        <v>0.9</v>
      </c>
      <c r="H406" s="513">
        <v>0.9</v>
      </c>
      <c r="I406" s="1103"/>
      <c r="J406" s="513">
        <v>0.87</v>
      </c>
      <c r="K406" s="509">
        <v>0.78249999999999997</v>
      </c>
      <c r="L406" s="1103"/>
      <c r="M406" s="529">
        <v>0.63</v>
      </c>
      <c r="N406" s="529">
        <v>0.56000000000000005</v>
      </c>
      <c r="O406" s="516">
        <v>0.54749999999999999</v>
      </c>
      <c r="P406" s="516">
        <v>0.45</v>
      </c>
      <c r="Q406" s="516">
        <v>0.4</v>
      </c>
      <c r="R406" s="516">
        <v>0.32</v>
      </c>
      <c r="S406" s="516">
        <v>0.16</v>
      </c>
      <c r="T406" s="517">
        <v>0.08</v>
      </c>
      <c r="U406" s="517">
        <v>0.08</v>
      </c>
      <c r="V406" s="516">
        <v>0.08</v>
      </c>
      <c r="W406" s="516">
        <v>7.0000000000000007E-2</v>
      </c>
      <c r="X406" s="517">
        <v>0.06</v>
      </c>
      <c r="Y406" s="655">
        <f t="shared" si="151"/>
        <v>11.167500000000002</v>
      </c>
      <c r="Z406" s="1026">
        <f t="shared" si="132"/>
        <v>11.368909512761016</v>
      </c>
      <c r="AA406" s="671">
        <f t="shared" si="152"/>
        <v>3.6057692307692069</v>
      </c>
      <c r="AB406" s="671">
        <f t="shared" si="153"/>
        <v>8.3333333333333481</v>
      </c>
      <c r="AC406" s="671">
        <f t="shared" si="154"/>
        <v>6.6666666666666652</v>
      </c>
      <c r="AD406" s="671">
        <f t="shared" si="155"/>
        <v>0</v>
      </c>
      <c r="AE406" s="671">
        <f t="shared" si="156"/>
        <v>3.4482758620689724</v>
      </c>
      <c r="AF406" s="671">
        <f t="shared" si="157"/>
        <v>11.182108626198083</v>
      </c>
      <c r="AG406" s="671">
        <f t="shared" si="158"/>
        <v>24.206349206349209</v>
      </c>
      <c r="AH406" s="671">
        <f t="shared" si="159"/>
        <v>12.5</v>
      </c>
      <c r="AI406" s="671">
        <f t="shared" si="160"/>
        <v>2.2831050228310668</v>
      </c>
      <c r="AJ406" s="671">
        <f t="shared" si="161"/>
        <v>21.666666666666657</v>
      </c>
      <c r="AK406" s="671">
        <f t="shared" si="162"/>
        <v>12.5</v>
      </c>
      <c r="AL406" s="671">
        <f t="shared" si="163"/>
        <v>25</v>
      </c>
      <c r="AM406" s="671">
        <f t="shared" si="164"/>
        <v>100</v>
      </c>
      <c r="AN406" s="671">
        <f t="shared" si="165"/>
        <v>100</v>
      </c>
      <c r="AO406" s="671">
        <f t="shared" si="166"/>
        <v>0</v>
      </c>
      <c r="AP406" s="671">
        <f t="shared" si="167"/>
        <v>0</v>
      </c>
      <c r="AQ406" s="671">
        <f t="shared" si="168"/>
        <v>14.285714285714279</v>
      </c>
      <c r="AR406" s="671">
        <f t="shared" si="169"/>
        <v>16.666666666666675</v>
      </c>
      <c r="AS406" s="672">
        <f t="shared" si="170"/>
        <v>19.669135004211853</v>
      </c>
      <c r="AT406" s="673">
        <f t="shared" si="171"/>
        <v>29.365904194366461</v>
      </c>
    </row>
    <row r="407" spans="1:46" ht="11.25" customHeight="1" x14ac:dyDescent="0.2">
      <c r="A407" s="500" t="s">
        <v>1348</v>
      </c>
      <c r="B407" s="652" t="s">
        <v>1349</v>
      </c>
      <c r="C407" s="497">
        <v>1.64</v>
      </c>
      <c r="D407" s="655">
        <v>1.4100000000000001</v>
      </c>
      <c r="E407" s="498">
        <v>1.24</v>
      </c>
      <c r="F407" s="498">
        <v>1.05</v>
      </c>
      <c r="G407" s="498">
        <v>0.82</v>
      </c>
      <c r="H407" s="498">
        <v>0.7</v>
      </c>
      <c r="I407" s="499"/>
      <c r="J407" s="498">
        <v>0.62</v>
      </c>
      <c r="K407" s="496">
        <v>0.15</v>
      </c>
      <c r="L407" s="499"/>
      <c r="M407" s="653">
        <v>0</v>
      </c>
      <c r="N407" s="653">
        <v>0</v>
      </c>
      <c r="O407" s="654">
        <v>0</v>
      </c>
      <c r="P407" s="654">
        <v>0</v>
      </c>
      <c r="Q407" s="654">
        <v>0</v>
      </c>
      <c r="R407" s="654">
        <v>0</v>
      </c>
      <c r="S407" s="654">
        <v>0</v>
      </c>
      <c r="T407" s="654">
        <v>0</v>
      </c>
      <c r="U407" s="654">
        <v>0</v>
      </c>
      <c r="V407" s="654">
        <v>0</v>
      </c>
      <c r="W407" s="654">
        <v>0</v>
      </c>
      <c r="X407" s="654">
        <v>0</v>
      </c>
      <c r="Y407" s="655">
        <f t="shared" si="151"/>
        <v>7.6300000000000008</v>
      </c>
      <c r="Z407" s="1026">
        <f t="shared" si="132"/>
        <v>16.312056737588641</v>
      </c>
      <c r="AA407" s="671">
        <f t="shared" si="152"/>
        <v>13.709677419354849</v>
      </c>
      <c r="AB407" s="671">
        <f t="shared" si="153"/>
        <v>18.095238095238098</v>
      </c>
      <c r="AC407" s="671">
        <f t="shared" si="154"/>
        <v>28.04878048780488</v>
      </c>
      <c r="AD407" s="671">
        <f t="shared" si="155"/>
        <v>17.142857142857149</v>
      </c>
      <c r="AE407" s="671">
        <f t="shared" si="156"/>
        <v>12.903225806451601</v>
      </c>
      <c r="AF407" s="671">
        <f t="shared" si="157"/>
        <v>313.33333333333337</v>
      </c>
      <c r="AG407" s="671" t="str">
        <f t="shared" si="158"/>
        <v>n/a</v>
      </c>
      <c r="AH407" s="671" t="str">
        <f t="shared" si="159"/>
        <v>n/a</v>
      </c>
      <c r="AI407" s="671" t="str">
        <f t="shared" si="160"/>
        <v>n/a</v>
      </c>
      <c r="AJ407" s="671" t="str">
        <f t="shared" si="161"/>
        <v>n/a</v>
      </c>
      <c r="AK407" s="671" t="str">
        <f t="shared" si="162"/>
        <v>n/a</v>
      </c>
      <c r="AL407" s="671" t="str">
        <f t="shared" si="163"/>
        <v>n/a</v>
      </c>
      <c r="AM407" s="671" t="str">
        <f t="shared" si="164"/>
        <v>n/a</v>
      </c>
      <c r="AN407" s="671" t="str">
        <f t="shared" si="165"/>
        <v>n/a</v>
      </c>
      <c r="AO407" s="671" t="str">
        <f t="shared" si="166"/>
        <v>n/a</v>
      </c>
      <c r="AP407" s="671" t="str">
        <f t="shared" si="167"/>
        <v>n/a</v>
      </c>
      <c r="AQ407" s="671" t="str">
        <f t="shared" si="168"/>
        <v>n/a</v>
      </c>
      <c r="AR407" s="671" t="str">
        <f t="shared" si="169"/>
        <v>n/a</v>
      </c>
      <c r="AS407" s="672">
        <f t="shared" si="170"/>
        <v>59.935024146089795</v>
      </c>
      <c r="AT407" s="673">
        <f t="shared" si="171"/>
        <v>111.84878848084246</v>
      </c>
    </row>
    <row r="408" spans="1:46" ht="11.25" customHeight="1" x14ac:dyDescent="0.2">
      <c r="A408" s="617" t="s">
        <v>3861</v>
      </c>
      <c r="B408" s="24" t="s">
        <v>3862</v>
      </c>
      <c r="C408" s="497">
        <v>0.89</v>
      </c>
      <c r="D408" s="633">
        <v>0.77</v>
      </c>
      <c r="E408" s="41">
        <v>0.67</v>
      </c>
      <c r="F408" s="41">
        <v>0.61</v>
      </c>
      <c r="G408" s="41">
        <v>0.55000000000000004</v>
      </c>
      <c r="H408" s="41">
        <v>0.5</v>
      </c>
      <c r="I408" s="41"/>
      <c r="J408" s="41">
        <v>2</v>
      </c>
      <c r="K408" s="656">
        <v>0</v>
      </c>
      <c r="L408" s="915"/>
      <c r="M408" s="536">
        <v>0</v>
      </c>
      <c r="N408" s="500">
        <v>0.05</v>
      </c>
      <c r="O408" s="537">
        <v>0.1</v>
      </c>
      <c r="P408" s="537">
        <v>0.09</v>
      </c>
      <c r="Q408" s="537">
        <v>0.08</v>
      </c>
      <c r="R408" s="654">
        <v>0</v>
      </c>
      <c r="S408" s="654">
        <v>0</v>
      </c>
      <c r="T408" s="654">
        <v>0</v>
      </c>
      <c r="U408" s="654">
        <v>0</v>
      </c>
      <c r="V408" s="654">
        <v>0</v>
      </c>
      <c r="W408" s="654">
        <v>0</v>
      </c>
      <c r="X408" s="654">
        <v>0</v>
      </c>
      <c r="Y408" s="655">
        <f t="shared" si="151"/>
        <v>6.31</v>
      </c>
      <c r="Z408" s="1026">
        <f t="shared" si="132"/>
        <v>15.58441558441559</v>
      </c>
      <c r="AA408" s="671">
        <f t="shared" si="152"/>
        <v>14.925373134328357</v>
      </c>
      <c r="AB408" s="671">
        <f t="shared" si="153"/>
        <v>9.8360655737705027</v>
      </c>
      <c r="AC408" s="671">
        <f t="shared" si="154"/>
        <v>10.909090909090891</v>
      </c>
      <c r="AD408" s="671">
        <f t="shared" si="155"/>
        <v>10.000000000000009</v>
      </c>
      <c r="AE408" s="671">
        <f t="shared" si="156"/>
        <v>-75</v>
      </c>
      <c r="AF408" s="671" t="str">
        <f t="shared" si="157"/>
        <v>n/a</v>
      </c>
      <c r="AG408" s="671" t="str">
        <f t="shared" si="158"/>
        <v>n/a</v>
      </c>
      <c r="AH408" s="671">
        <f t="shared" si="159"/>
        <v>-100</v>
      </c>
      <c r="AI408" s="671">
        <f t="shared" si="160"/>
        <v>-50</v>
      </c>
      <c r="AJ408" s="671">
        <f t="shared" si="161"/>
        <v>11.111111111111116</v>
      </c>
      <c r="AK408" s="671">
        <f t="shared" si="162"/>
        <v>12.5</v>
      </c>
      <c r="AL408" s="671" t="str">
        <f t="shared" si="163"/>
        <v>n/a</v>
      </c>
      <c r="AM408" s="671" t="str">
        <f t="shared" si="164"/>
        <v>n/a</v>
      </c>
      <c r="AN408" s="671" t="str">
        <f t="shared" si="165"/>
        <v>n/a</v>
      </c>
      <c r="AO408" s="671" t="str">
        <f t="shared" si="166"/>
        <v>n/a</v>
      </c>
      <c r="AP408" s="671" t="str">
        <f t="shared" si="167"/>
        <v>n/a</v>
      </c>
      <c r="AQ408" s="671" t="str">
        <f t="shared" si="168"/>
        <v>n/a</v>
      </c>
      <c r="AR408" s="671" t="str">
        <f t="shared" si="169"/>
        <v>n/a</v>
      </c>
      <c r="AS408" s="672">
        <f t="shared" si="170"/>
        <v>-14.013394368728353</v>
      </c>
      <c r="AT408" s="673">
        <f t="shared" si="171"/>
        <v>43.744652746909672</v>
      </c>
    </row>
    <row r="409" spans="1:46" ht="11.25" customHeight="1" x14ac:dyDescent="0.2">
      <c r="A409" s="501" t="s">
        <v>1344</v>
      </c>
      <c r="B409" s="652" t="s">
        <v>1345</v>
      </c>
      <c r="C409" s="497">
        <v>1.925</v>
      </c>
      <c r="D409" s="655">
        <v>1.8625000000000003</v>
      </c>
      <c r="E409" s="498">
        <v>1.7825</v>
      </c>
      <c r="F409" s="498">
        <v>1.64</v>
      </c>
      <c r="G409" s="498">
        <v>1.44034</v>
      </c>
      <c r="H409" s="498">
        <v>1.23275</v>
      </c>
      <c r="I409" s="499"/>
      <c r="J409" s="498">
        <v>1.0739700000000001</v>
      </c>
      <c r="K409" s="496">
        <v>0.96350999999999998</v>
      </c>
      <c r="L409" s="499"/>
      <c r="M409" s="511">
        <v>0.39446000000000003</v>
      </c>
      <c r="N409" s="653">
        <v>0.32619999999999999</v>
      </c>
      <c r="O409" s="654">
        <v>0.98619999999999997</v>
      </c>
      <c r="P409" s="654">
        <v>0.98619999999999997</v>
      </c>
      <c r="Q409" s="654">
        <v>0.98619999999999997</v>
      </c>
      <c r="R409" s="654">
        <v>0.98619999999999997</v>
      </c>
      <c r="S409" s="654">
        <v>0.98619999999999997</v>
      </c>
      <c r="T409" s="654">
        <v>0.98619999999999997</v>
      </c>
      <c r="U409" s="654">
        <v>0.98619999999999997</v>
      </c>
      <c r="V409" s="654">
        <v>0.98619999999999997</v>
      </c>
      <c r="W409" s="654">
        <v>0.98619999999999997</v>
      </c>
      <c r="X409" s="654">
        <v>0.98619999999999997</v>
      </c>
      <c r="Y409" s="655">
        <f t="shared" si="151"/>
        <v>22.503229999999999</v>
      </c>
      <c r="Z409" s="1026">
        <f t="shared" si="132"/>
        <v>3.3557046979865612</v>
      </c>
      <c r="AA409" s="671">
        <f t="shared" si="152"/>
        <v>4.4880785413744961</v>
      </c>
      <c r="AB409" s="671">
        <f t="shared" si="153"/>
        <v>8.6890243902439046</v>
      </c>
      <c r="AC409" s="671">
        <f t="shared" si="154"/>
        <v>13.862004804421169</v>
      </c>
      <c r="AD409" s="671">
        <f t="shared" si="155"/>
        <v>16.839586290813212</v>
      </c>
      <c r="AE409" s="671">
        <f t="shared" si="156"/>
        <v>14.784398074434101</v>
      </c>
      <c r="AF409" s="671">
        <f t="shared" si="157"/>
        <v>11.464333530529025</v>
      </c>
      <c r="AG409" s="671">
        <f t="shared" si="158"/>
        <v>144.26050803630278</v>
      </c>
      <c r="AH409" s="671">
        <f t="shared" si="159"/>
        <v>20.925812385039876</v>
      </c>
      <c r="AI409" s="671">
        <f t="shared" si="160"/>
        <v>-66.923544919894539</v>
      </c>
      <c r="AJ409" s="671">
        <f t="shared" si="161"/>
        <v>0</v>
      </c>
      <c r="AK409" s="671">
        <f t="shared" si="162"/>
        <v>0</v>
      </c>
      <c r="AL409" s="671">
        <f t="shared" si="163"/>
        <v>0</v>
      </c>
      <c r="AM409" s="671">
        <f t="shared" si="164"/>
        <v>0</v>
      </c>
      <c r="AN409" s="671">
        <f t="shared" si="165"/>
        <v>0</v>
      </c>
      <c r="AO409" s="671">
        <f t="shared" si="166"/>
        <v>0</v>
      </c>
      <c r="AP409" s="671">
        <f t="shared" si="167"/>
        <v>0</v>
      </c>
      <c r="AQ409" s="671">
        <f t="shared" si="168"/>
        <v>0</v>
      </c>
      <c r="AR409" s="671">
        <f t="shared" si="169"/>
        <v>0</v>
      </c>
      <c r="AS409" s="672">
        <f t="shared" si="170"/>
        <v>9.0392582016447669</v>
      </c>
      <c r="AT409" s="673">
        <f t="shared" si="171"/>
        <v>37.348157801409059</v>
      </c>
    </row>
    <row r="410" spans="1:46" ht="11.25" customHeight="1" x14ac:dyDescent="0.2">
      <c r="A410" s="545" t="s">
        <v>1336</v>
      </c>
      <c r="B410" s="916" t="s">
        <v>1337</v>
      </c>
      <c r="C410" s="497">
        <v>0.84</v>
      </c>
      <c r="D410" s="486">
        <v>0.68</v>
      </c>
      <c r="E410" s="487">
        <v>0.6</v>
      </c>
      <c r="F410" s="487">
        <v>0.51</v>
      </c>
      <c r="G410" s="489">
        <v>0.48</v>
      </c>
      <c r="H410" s="487">
        <v>0.44</v>
      </c>
      <c r="I410" s="488"/>
      <c r="J410" s="489">
        <v>0.32</v>
      </c>
      <c r="K410" s="485">
        <v>0.30499999999999999</v>
      </c>
      <c r="L410" s="488"/>
      <c r="M410" s="530">
        <v>0.22833000000000001</v>
      </c>
      <c r="N410" s="538">
        <v>0.13320000000000001</v>
      </c>
      <c r="O410" s="493">
        <v>0.13320000000000001</v>
      </c>
      <c r="P410" s="493">
        <v>0.12665999999999999</v>
      </c>
      <c r="Q410" s="493">
        <v>0.10668</v>
      </c>
      <c r="R410" s="493">
        <v>0.10001</v>
      </c>
      <c r="S410" s="493">
        <v>7.3330000000000006E-2</v>
      </c>
      <c r="T410" s="493">
        <v>0.05</v>
      </c>
      <c r="U410" s="493">
        <v>0.03</v>
      </c>
      <c r="V410" s="492">
        <v>0</v>
      </c>
      <c r="W410" s="492">
        <v>0</v>
      </c>
      <c r="X410" s="492">
        <v>0</v>
      </c>
      <c r="Y410" s="655">
        <f t="shared" si="151"/>
        <v>5.156410000000001</v>
      </c>
      <c r="Z410" s="1026">
        <f t="shared" si="132"/>
        <v>23.529411764705866</v>
      </c>
      <c r="AA410" s="671">
        <f t="shared" si="152"/>
        <v>13.333333333333353</v>
      </c>
      <c r="AB410" s="671">
        <f t="shared" si="153"/>
        <v>17.647058823529417</v>
      </c>
      <c r="AC410" s="671">
        <f t="shared" si="154"/>
        <v>6.25</v>
      </c>
      <c r="AD410" s="671">
        <f t="shared" si="155"/>
        <v>9.0909090909090828</v>
      </c>
      <c r="AE410" s="671">
        <f t="shared" si="156"/>
        <v>37.5</v>
      </c>
      <c r="AF410" s="671">
        <f t="shared" si="157"/>
        <v>4.9180327868852514</v>
      </c>
      <c r="AG410" s="671">
        <f t="shared" si="158"/>
        <v>33.578592388210041</v>
      </c>
      <c r="AH410" s="671">
        <f t="shared" si="159"/>
        <v>71.418918918918919</v>
      </c>
      <c r="AI410" s="671">
        <f t="shared" si="160"/>
        <v>0</v>
      </c>
      <c r="AJ410" s="671">
        <f t="shared" si="161"/>
        <v>5.1634296541923419</v>
      </c>
      <c r="AK410" s="671">
        <f t="shared" si="162"/>
        <v>18.728908886389206</v>
      </c>
      <c r="AL410" s="671">
        <f t="shared" si="163"/>
        <v>6.6693330666933281</v>
      </c>
      <c r="AM410" s="671">
        <f t="shared" si="164"/>
        <v>36.383471975998894</v>
      </c>
      <c r="AN410" s="671">
        <f t="shared" si="165"/>
        <v>46.660000000000011</v>
      </c>
      <c r="AO410" s="671">
        <f t="shared" si="166"/>
        <v>66.666666666666671</v>
      </c>
      <c r="AP410" s="671" t="str">
        <f t="shared" si="167"/>
        <v>n/a</v>
      </c>
      <c r="AQ410" s="671" t="str">
        <f t="shared" si="168"/>
        <v>n/a</v>
      </c>
      <c r="AR410" s="671" t="str">
        <f t="shared" si="169"/>
        <v>n/a</v>
      </c>
      <c r="AS410" s="672">
        <f t="shared" si="170"/>
        <v>24.846129209777025</v>
      </c>
      <c r="AT410" s="673">
        <f t="shared" si="171"/>
        <v>22.080376852697995</v>
      </c>
    </row>
    <row r="411" spans="1:46" ht="11.25" customHeight="1" x14ac:dyDescent="0.2">
      <c r="A411" s="659" t="s">
        <v>1346</v>
      </c>
      <c r="B411" s="507" t="s">
        <v>1347</v>
      </c>
      <c r="C411" s="497">
        <v>0.84</v>
      </c>
      <c r="D411" s="657">
        <v>0.72</v>
      </c>
      <c r="E411" s="498">
        <v>0.6</v>
      </c>
      <c r="F411" s="498">
        <v>0.48</v>
      </c>
      <c r="G411" s="498">
        <v>0.38</v>
      </c>
      <c r="H411" s="498">
        <v>0.3</v>
      </c>
      <c r="I411" s="499"/>
      <c r="J411" s="502">
        <v>0.24</v>
      </c>
      <c r="K411" s="496">
        <v>0.24</v>
      </c>
      <c r="L411" s="499"/>
      <c r="M411" s="653">
        <v>0</v>
      </c>
      <c r="N411" s="653">
        <v>0</v>
      </c>
      <c r="O411" s="654">
        <v>0</v>
      </c>
      <c r="P411" s="654">
        <v>0</v>
      </c>
      <c r="Q411" s="654">
        <v>0</v>
      </c>
      <c r="R411" s="654">
        <v>0</v>
      </c>
      <c r="S411" s="654">
        <v>0</v>
      </c>
      <c r="T411" s="654">
        <v>0</v>
      </c>
      <c r="U411" s="654">
        <v>0.38</v>
      </c>
      <c r="V411" s="658">
        <v>0.38</v>
      </c>
      <c r="W411" s="658">
        <v>0.37</v>
      </c>
      <c r="X411" s="658">
        <v>0.33</v>
      </c>
      <c r="Y411" s="655">
        <f t="shared" si="151"/>
        <v>5.26</v>
      </c>
      <c r="Z411" s="1026">
        <f t="shared" si="132"/>
        <v>16.666666666666675</v>
      </c>
      <c r="AA411" s="671">
        <f t="shared" si="152"/>
        <v>19.999999999999996</v>
      </c>
      <c r="AB411" s="671">
        <f t="shared" si="153"/>
        <v>25</v>
      </c>
      <c r="AC411" s="671">
        <f t="shared" si="154"/>
        <v>26.315789473684205</v>
      </c>
      <c r="AD411" s="671">
        <f t="shared" si="155"/>
        <v>26.666666666666682</v>
      </c>
      <c r="AE411" s="671">
        <f t="shared" si="156"/>
        <v>25</v>
      </c>
      <c r="AF411" s="671">
        <f t="shared" si="157"/>
        <v>0</v>
      </c>
      <c r="AG411" s="671" t="str">
        <f t="shared" si="158"/>
        <v>n/a</v>
      </c>
      <c r="AH411" s="671" t="str">
        <f t="shared" si="159"/>
        <v>n/a</v>
      </c>
      <c r="AI411" s="671" t="str">
        <f t="shared" si="160"/>
        <v>n/a</v>
      </c>
      <c r="AJ411" s="671" t="str">
        <f t="shared" si="161"/>
        <v>n/a</v>
      </c>
      <c r="AK411" s="671" t="str">
        <f t="shared" si="162"/>
        <v>n/a</v>
      </c>
      <c r="AL411" s="671" t="str">
        <f t="shared" si="163"/>
        <v>n/a</v>
      </c>
      <c r="AM411" s="671" t="str">
        <f t="shared" si="164"/>
        <v>n/a</v>
      </c>
      <c r="AN411" s="671" t="str">
        <f t="shared" si="165"/>
        <v>n/a</v>
      </c>
      <c r="AO411" s="671">
        <f t="shared" si="166"/>
        <v>-100</v>
      </c>
      <c r="AP411" s="671">
        <f t="shared" si="167"/>
        <v>0</v>
      </c>
      <c r="AQ411" s="671">
        <f t="shared" si="168"/>
        <v>2.7027027027026973</v>
      </c>
      <c r="AR411" s="671">
        <f t="shared" si="169"/>
        <v>12.12121212121211</v>
      </c>
      <c r="AS411" s="672">
        <f t="shared" si="170"/>
        <v>4.9520943300847611</v>
      </c>
      <c r="AT411" s="673">
        <f t="shared" si="171"/>
        <v>36.353655151723238</v>
      </c>
    </row>
    <row r="412" spans="1:46" ht="11.25" customHeight="1" x14ac:dyDescent="0.2">
      <c r="A412" s="500" t="s">
        <v>1329</v>
      </c>
      <c r="B412" s="652" t="s">
        <v>1330</v>
      </c>
      <c r="C412" s="497">
        <v>1.96</v>
      </c>
      <c r="D412" s="657">
        <v>1.7000000000000002</v>
      </c>
      <c r="E412" s="498">
        <v>1.36</v>
      </c>
      <c r="F412" s="498">
        <v>1.1599999999999999</v>
      </c>
      <c r="G412" s="498">
        <v>1</v>
      </c>
      <c r="H412" s="498">
        <v>0.67091999999999996</v>
      </c>
      <c r="I412" s="499"/>
      <c r="J412" s="498">
        <v>0.51119999999999999</v>
      </c>
      <c r="K412" s="496">
        <v>0.38340000000000002</v>
      </c>
      <c r="L412" s="499"/>
      <c r="M412" s="653">
        <v>0.22364000000000001</v>
      </c>
      <c r="N412" s="653">
        <v>0.39936000000000005</v>
      </c>
      <c r="O412" s="654">
        <v>0.57508000000000004</v>
      </c>
      <c r="P412" s="654">
        <v>0.57508000000000004</v>
      </c>
      <c r="Q412" s="658">
        <v>0.54313999999999996</v>
      </c>
      <c r="R412" s="658">
        <v>0.45528000000000002</v>
      </c>
      <c r="S412" s="658">
        <v>0.35143999999999997</v>
      </c>
      <c r="T412" s="658">
        <v>0.28754000000000002</v>
      </c>
      <c r="U412" s="654">
        <v>0.27156000000000002</v>
      </c>
      <c r="V412" s="654">
        <v>0.27156000000000002</v>
      </c>
      <c r="W412" s="654">
        <v>0.27156000000000002</v>
      </c>
      <c r="X412" s="658">
        <v>0.25558000000000003</v>
      </c>
      <c r="Y412" s="655">
        <f t="shared" si="151"/>
        <v>13.226340000000002</v>
      </c>
      <c r="Z412" s="1026">
        <f t="shared" si="132"/>
        <v>15.294117647058814</v>
      </c>
      <c r="AA412" s="671">
        <f t="shared" si="152"/>
        <v>25</v>
      </c>
      <c r="AB412" s="671">
        <f t="shared" si="153"/>
        <v>17.24137931034484</v>
      </c>
      <c r="AC412" s="671">
        <f t="shared" si="154"/>
        <v>15.999999999999993</v>
      </c>
      <c r="AD412" s="671">
        <f t="shared" si="155"/>
        <v>49.049066952840882</v>
      </c>
      <c r="AE412" s="671">
        <f t="shared" si="156"/>
        <v>31.24413145539906</v>
      </c>
      <c r="AF412" s="671">
        <f t="shared" si="157"/>
        <v>33.333333333333329</v>
      </c>
      <c r="AG412" s="671">
        <f t="shared" si="158"/>
        <v>71.436236809157577</v>
      </c>
      <c r="AH412" s="671">
        <f t="shared" si="159"/>
        <v>-44.000400641025649</v>
      </c>
      <c r="AI412" s="671">
        <f t="shared" si="160"/>
        <v>-30.555748765389158</v>
      </c>
      <c r="AJ412" s="671">
        <f t="shared" si="161"/>
        <v>0</v>
      </c>
      <c r="AK412" s="671">
        <f t="shared" si="162"/>
        <v>5.8806200979489853</v>
      </c>
      <c r="AL412" s="671">
        <f t="shared" si="163"/>
        <v>19.298014408715503</v>
      </c>
      <c r="AM412" s="671">
        <f t="shared" si="164"/>
        <v>29.54700660141134</v>
      </c>
      <c r="AN412" s="671">
        <f t="shared" si="165"/>
        <v>22.222995061556627</v>
      </c>
      <c r="AO412" s="671">
        <f t="shared" si="166"/>
        <v>5.884519074974226</v>
      </c>
      <c r="AP412" s="671">
        <f t="shared" si="167"/>
        <v>0</v>
      </c>
      <c r="AQ412" s="671">
        <f t="shared" si="168"/>
        <v>0</v>
      </c>
      <c r="AR412" s="671">
        <f t="shared" si="169"/>
        <v>6.2524454182643296</v>
      </c>
      <c r="AS412" s="672">
        <f t="shared" si="170"/>
        <v>14.375142987610042</v>
      </c>
      <c r="AT412" s="673">
        <f t="shared" si="171"/>
        <v>25.603245032795005</v>
      </c>
    </row>
    <row r="413" spans="1:46" ht="11.25" customHeight="1" x14ac:dyDescent="0.2">
      <c r="A413" s="500" t="s">
        <v>1354</v>
      </c>
      <c r="B413" s="652" t="s">
        <v>1355</v>
      </c>
      <c r="C413" s="497">
        <v>2.35</v>
      </c>
      <c r="D413" s="657">
        <v>2.2000000000000002</v>
      </c>
      <c r="E413" s="498">
        <v>2.0049999999999999</v>
      </c>
      <c r="F413" s="498">
        <v>1.91</v>
      </c>
      <c r="G413" s="498">
        <v>1.49</v>
      </c>
      <c r="H413" s="502">
        <v>1.08</v>
      </c>
      <c r="I413" s="499"/>
      <c r="J413" s="498">
        <v>1.04</v>
      </c>
      <c r="K413" s="496">
        <v>0.875</v>
      </c>
      <c r="L413" s="499"/>
      <c r="M413" s="511">
        <v>0.1875</v>
      </c>
      <c r="N413" s="653">
        <v>0</v>
      </c>
      <c r="O413" s="654">
        <v>0</v>
      </c>
      <c r="P413" s="654">
        <v>0</v>
      </c>
      <c r="Q413" s="654">
        <v>0</v>
      </c>
      <c r="R413" s="654">
        <v>0</v>
      </c>
      <c r="S413" s="654">
        <v>0</v>
      </c>
      <c r="T413" s="654">
        <v>0</v>
      </c>
      <c r="U413" s="654">
        <v>0</v>
      </c>
      <c r="V413" s="654">
        <v>0</v>
      </c>
      <c r="W413" s="654">
        <v>0</v>
      </c>
      <c r="X413" s="654">
        <v>0</v>
      </c>
      <c r="Y413" s="655">
        <f t="shared" si="151"/>
        <v>13.137499999999999</v>
      </c>
      <c r="Z413" s="1026">
        <f t="shared" si="132"/>
        <v>6.8181818181818121</v>
      </c>
      <c r="AA413" s="671">
        <f t="shared" si="152"/>
        <v>9.7256857855361645</v>
      </c>
      <c r="AB413" s="671">
        <f t="shared" si="153"/>
        <v>4.9738219895288038</v>
      </c>
      <c r="AC413" s="671">
        <f t="shared" si="154"/>
        <v>28.187919463087251</v>
      </c>
      <c r="AD413" s="671">
        <f t="shared" si="155"/>
        <v>37.962962962962955</v>
      </c>
      <c r="AE413" s="671">
        <f t="shared" si="156"/>
        <v>3.8461538461538547</v>
      </c>
      <c r="AF413" s="671">
        <f t="shared" si="157"/>
        <v>18.857142857142861</v>
      </c>
      <c r="AG413" s="671">
        <f t="shared" si="158"/>
        <v>366.66666666666669</v>
      </c>
      <c r="AH413" s="671" t="str">
        <f t="shared" si="159"/>
        <v>n/a</v>
      </c>
      <c r="AI413" s="671" t="str">
        <f t="shared" si="160"/>
        <v>n/a</v>
      </c>
      <c r="AJ413" s="671" t="str">
        <f t="shared" si="161"/>
        <v>n/a</v>
      </c>
      <c r="AK413" s="671" t="str">
        <f t="shared" si="162"/>
        <v>n/a</v>
      </c>
      <c r="AL413" s="671" t="str">
        <f t="shared" si="163"/>
        <v>n/a</v>
      </c>
      <c r="AM413" s="671" t="str">
        <f t="shared" si="164"/>
        <v>n/a</v>
      </c>
      <c r="AN413" s="671" t="str">
        <f t="shared" si="165"/>
        <v>n/a</v>
      </c>
      <c r="AO413" s="671" t="str">
        <f t="shared" si="166"/>
        <v>n/a</v>
      </c>
      <c r="AP413" s="671" t="str">
        <f t="shared" si="167"/>
        <v>n/a</v>
      </c>
      <c r="AQ413" s="671" t="str">
        <f t="shared" si="168"/>
        <v>n/a</v>
      </c>
      <c r="AR413" s="671" t="str">
        <f t="shared" si="169"/>
        <v>n/a</v>
      </c>
      <c r="AS413" s="672">
        <f t="shared" si="170"/>
        <v>59.62981692365755</v>
      </c>
      <c r="AT413" s="673">
        <f t="shared" si="171"/>
        <v>124.65418993752802</v>
      </c>
    </row>
    <row r="414" spans="1:46" ht="11.25" customHeight="1" x14ac:dyDescent="0.2">
      <c r="A414" s="500" t="s">
        <v>641</v>
      </c>
      <c r="B414" s="652" t="s">
        <v>642</v>
      </c>
      <c r="C414" s="523">
        <v>1.04</v>
      </c>
      <c r="D414" s="657">
        <v>1.02</v>
      </c>
      <c r="E414" s="498">
        <v>0.98</v>
      </c>
      <c r="F414" s="498">
        <v>0.94</v>
      </c>
      <c r="G414" s="498">
        <v>0.89</v>
      </c>
      <c r="H414" s="498">
        <v>0.84</v>
      </c>
      <c r="I414" s="499"/>
      <c r="J414" s="498">
        <v>0.8</v>
      </c>
      <c r="K414" s="496">
        <v>0.76</v>
      </c>
      <c r="L414" s="499"/>
      <c r="M414" s="511">
        <v>0.72</v>
      </c>
      <c r="N414" s="511">
        <v>0.51</v>
      </c>
      <c r="O414" s="658">
        <v>0.48</v>
      </c>
      <c r="P414" s="658">
        <v>0.43640000000000001</v>
      </c>
      <c r="Q414" s="658">
        <v>0.41</v>
      </c>
      <c r="R414" s="654">
        <v>0.36359999999999998</v>
      </c>
      <c r="S414" s="658">
        <v>0.47</v>
      </c>
      <c r="T414" s="658">
        <v>0.43780000000000002</v>
      </c>
      <c r="U414" s="658">
        <v>0.4</v>
      </c>
      <c r="V414" s="658">
        <v>0.36280000000000001</v>
      </c>
      <c r="W414" s="658">
        <v>0.33450000000000002</v>
      </c>
      <c r="X414" s="654">
        <v>0.2</v>
      </c>
      <c r="Y414" s="655">
        <f t="shared" si="151"/>
        <v>12.395100000000001</v>
      </c>
      <c r="Z414" s="1026">
        <f t="shared" si="132"/>
        <v>1.9607843137254832</v>
      </c>
      <c r="AA414" s="671">
        <f t="shared" si="152"/>
        <v>4.081632653061229</v>
      </c>
      <c r="AB414" s="671">
        <f t="shared" si="153"/>
        <v>4.2553191489361764</v>
      </c>
      <c r="AC414" s="671">
        <f t="shared" si="154"/>
        <v>5.6179775280898792</v>
      </c>
      <c r="AD414" s="671">
        <f t="shared" si="155"/>
        <v>5.9523809523809534</v>
      </c>
      <c r="AE414" s="671">
        <f t="shared" si="156"/>
        <v>4.9999999999999822</v>
      </c>
      <c r="AF414" s="671">
        <f t="shared" si="157"/>
        <v>5.2631578947368363</v>
      </c>
      <c r="AG414" s="671">
        <f t="shared" si="158"/>
        <v>5.555555555555558</v>
      </c>
      <c r="AH414" s="671">
        <f t="shared" si="159"/>
        <v>41.176470588235283</v>
      </c>
      <c r="AI414" s="671">
        <f t="shared" si="160"/>
        <v>6.25</v>
      </c>
      <c r="AJ414" s="671">
        <f t="shared" si="161"/>
        <v>9.9908340971585741</v>
      </c>
      <c r="AK414" s="671">
        <f t="shared" si="162"/>
        <v>6.4390243902439082</v>
      </c>
      <c r="AL414" s="671">
        <f t="shared" si="163"/>
        <v>12.761276127612753</v>
      </c>
      <c r="AM414" s="671">
        <f t="shared" si="164"/>
        <v>-22.638297872340431</v>
      </c>
      <c r="AN414" s="671">
        <f t="shared" si="165"/>
        <v>7.3549566011877454</v>
      </c>
      <c r="AO414" s="671">
        <f t="shared" si="166"/>
        <v>9.4500000000000028</v>
      </c>
      <c r="AP414" s="671">
        <f t="shared" si="167"/>
        <v>10.253583241455356</v>
      </c>
      <c r="AQ414" s="671">
        <f t="shared" si="168"/>
        <v>8.4603886397608399</v>
      </c>
      <c r="AR414" s="671">
        <f t="shared" si="169"/>
        <v>67.250000000000014</v>
      </c>
      <c r="AS414" s="672">
        <f t="shared" si="170"/>
        <v>10.233423361042114</v>
      </c>
      <c r="AT414" s="673">
        <f t="shared" si="171"/>
        <v>17.627776097011019</v>
      </c>
    </row>
    <row r="415" spans="1:46" ht="11.25" customHeight="1" x14ac:dyDescent="0.2">
      <c r="A415" s="504" t="s">
        <v>1352</v>
      </c>
      <c r="B415" s="916" t="s">
        <v>1353</v>
      </c>
      <c r="C415" s="497">
        <v>0.38</v>
      </c>
      <c r="D415" s="657">
        <v>0.32999999999999996</v>
      </c>
      <c r="E415" s="498">
        <v>0.26</v>
      </c>
      <c r="F415" s="498">
        <v>0.2</v>
      </c>
      <c r="G415" s="498">
        <v>0.11924</v>
      </c>
      <c r="H415" s="498">
        <v>7.8479999999999994E-2</v>
      </c>
      <c r="I415" s="499"/>
      <c r="J415" s="498">
        <v>1.9619999999999999E-2</v>
      </c>
      <c r="K415" s="656">
        <v>0</v>
      </c>
      <c r="L415" s="499"/>
      <c r="M415" s="653">
        <v>0</v>
      </c>
      <c r="N415" s="653">
        <v>0</v>
      </c>
      <c r="O415" s="654">
        <v>0</v>
      </c>
      <c r="P415" s="654">
        <v>0</v>
      </c>
      <c r="Q415" s="654">
        <v>0</v>
      </c>
      <c r="R415" s="654">
        <v>0</v>
      </c>
      <c r="S415" s="654">
        <v>0</v>
      </c>
      <c r="T415" s="654">
        <v>0</v>
      </c>
      <c r="U415" s="654">
        <v>0</v>
      </c>
      <c r="V415" s="654">
        <v>0</v>
      </c>
      <c r="W415" s="654">
        <v>0</v>
      </c>
      <c r="X415" s="654">
        <v>0</v>
      </c>
      <c r="Y415" s="655">
        <f t="shared" si="151"/>
        <v>1.3873399999999998</v>
      </c>
      <c r="Z415" s="1026">
        <f t="shared" si="132"/>
        <v>15.151515151515159</v>
      </c>
      <c r="AA415" s="671">
        <f t="shared" si="152"/>
        <v>26.923076923076895</v>
      </c>
      <c r="AB415" s="671">
        <f t="shared" si="153"/>
        <v>30.000000000000004</v>
      </c>
      <c r="AC415" s="671">
        <f t="shared" si="154"/>
        <v>67.728950016772899</v>
      </c>
      <c r="AD415" s="671">
        <f t="shared" si="155"/>
        <v>51.936799184505624</v>
      </c>
      <c r="AE415" s="671">
        <f t="shared" si="156"/>
        <v>300</v>
      </c>
      <c r="AF415" s="671" t="str">
        <f t="shared" si="157"/>
        <v>n/a</v>
      </c>
      <c r="AG415" s="671" t="str">
        <f t="shared" si="158"/>
        <v>n/a</v>
      </c>
      <c r="AH415" s="671" t="str">
        <f t="shared" si="159"/>
        <v>n/a</v>
      </c>
      <c r="AI415" s="671" t="str">
        <f t="shared" si="160"/>
        <v>n/a</v>
      </c>
      <c r="AJ415" s="671" t="str">
        <f t="shared" si="161"/>
        <v>n/a</v>
      </c>
      <c r="AK415" s="671" t="str">
        <f t="shared" si="162"/>
        <v>n/a</v>
      </c>
      <c r="AL415" s="671" t="str">
        <f t="shared" si="163"/>
        <v>n/a</v>
      </c>
      <c r="AM415" s="671" t="str">
        <f t="shared" si="164"/>
        <v>n/a</v>
      </c>
      <c r="AN415" s="671" t="str">
        <f t="shared" si="165"/>
        <v>n/a</v>
      </c>
      <c r="AO415" s="671" t="str">
        <f t="shared" si="166"/>
        <v>n/a</v>
      </c>
      <c r="AP415" s="671" t="str">
        <f t="shared" si="167"/>
        <v>n/a</v>
      </c>
      <c r="AQ415" s="671" t="str">
        <f t="shared" si="168"/>
        <v>n/a</v>
      </c>
      <c r="AR415" s="671" t="str">
        <f t="shared" si="169"/>
        <v>n/a</v>
      </c>
      <c r="AS415" s="672">
        <f t="shared" si="170"/>
        <v>81.956723545978434</v>
      </c>
      <c r="AT415" s="673">
        <f t="shared" si="171"/>
        <v>108.47823289116309</v>
      </c>
    </row>
    <row r="416" spans="1:46" ht="11.25" customHeight="1" x14ac:dyDescent="0.2">
      <c r="A416" s="659" t="s">
        <v>638</v>
      </c>
      <c r="B416" s="507" t="s">
        <v>639</v>
      </c>
      <c r="C416" s="497">
        <v>0.47</v>
      </c>
      <c r="D416" s="518">
        <v>0.43</v>
      </c>
      <c r="E416" s="513">
        <v>0.41</v>
      </c>
      <c r="F416" s="513">
        <v>0.26</v>
      </c>
      <c r="G416" s="513">
        <v>0.24</v>
      </c>
      <c r="H416" s="513">
        <v>0.22</v>
      </c>
      <c r="I416" s="514"/>
      <c r="J416" s="513">
        <v>0.2</v>
      </c>
      <c r="K416" s="509">
        <v>0.18</v>
      </c>
      <c r="L416" s="514"/>
      <c r="M416" s="529">
        <v>0.16</v>
      </c>
      <c r="N416" s="529">
        <v>0.14000000000000001</v>
      </c>
      <c r="O416" s="516">
        <v>0.12</v>
      </c>
      <c r="P416" s="516">
        <v>0.1</v>
      </c>
      <c r="Q416" s="516">
        <v>0.08</v>
      </c>
      <c r="R416" s="517">
        <v>0.06</v>
      </c>
      <c r="S416" s="517">
        <v>0.06</v>
      </c>
      <c r="T416" s="517">
        <v>0.06</v>
      </c>
      <c r="U416" s="517">
        <v>0.06</v>
      </c>
      <c r="V416" s="517">
        <v>0.06</v>
      </c>
      <c r="W416" s="517">
        <v>0.06</v>
      </c>
      <c r="X416" s="517">
        <v>0.06</v>
      </c>
      <c r="Y416" s="655">
        <f t="shared" si="151"/>
        <v>3.430000000000001</v>
      </c>
      <c r="Z416" s="1026">
        <f t="shared" si="132"/>
        <v>9.302325581395344</v>
      </c>
      <c r="AA416" s="671">
        <f t="shared" si="152"/>
        <v>4.8780487804878092</v>
      </c>
      <c r="AB416" s="671">
        <f t="shared" si="153"/>
        <v>57.692307692307686</v>
      </c>
      <c r="AC416" s="671">
        <f t="shared" si="154"/>
        <v>8.3333333333333481</v>
      </c>
      <c r="AD416" s="671">
        <f t="shared" si="155"/>
        <v>9.0909090909090828</v>
      </c>
      <c r="AE416" s="671">
        <f t="shared" si="156"/>
        <v>9.9999999999999858</v>
      </c>
      <c r="AF416" s="671">
        <f t="shared" si="157"/>
        <v>11.111111111111116</v>
      </c>
      <c r="AG416" s="671">
        <f t="shared" si="158"/>
        <v>12.5</v>
      </c>
      <c r="AH416" s="671">
        <f t="shared" si="159"/>
        <v>14.285714285714279</v>
      </c>
      <c r="AI416" s="671">
        <f t="shared" si="160"/>
        <v>16.666666666666675</v>
      </c>
      <c r="AJ416" s="671">
        <f t="shared" si="161"/>
        <v>19.999999999999996</v>
      </c>
      <c r="AK416" s="671">
        <f t="shared" si="162"/>
        <v>25</v>
      </c>
      <c r="AL416" s="671">
        <f t="shared" si="163"/>
        <v>33.33333333333335</v>
      </c>
      <c r="AM416" s="671">
        <f t="shared" si="164"/>
        <v>0</v>
      </c>
      <c r="AN416" s="671">
        <f t="shared" si="165"/>
        <v>0</v>
      </c>
      <c r="AO416" s="671">
        <f t="shared" si="166"/>
        <v>0</v>
      </c>
      <c r="AP416" s="671">
        <f t="shared" si="167"/>
        <v>0</v>
      </c>
      <c r="AQ416" s="671">
        <f t="shared" si="168"/>
        <v>0</v>
      </c>
      <c r="AR416" s="671">
        <f t="shared" si="169"/>
        <v>0</v>
      </c>
      <c r="AS416" s="672">
        <f t="shared" si="170"/>
        <v>12.220723677645193</v>
      </c>
      <c r="AT416" s="673">
        <f t="shared" si="171"/>
        <v>14.435530462674057</v>
      </c>
    </row>
    <row r="417" spans="1:46" ht="11.25" customHeight="1" x14ac:dyDescent="0.2">
      <c r="A417" s="484" t="s">
        <v>3971</v>
      </c>
      <c r="B417" s="652" t="s">
        <v>3972</v>
      </c>
      <c r="C417" s="497">
        <v>0.1515</v>
      </c>
      <c r="D417" s="655">
        <v>0.12</v>
      </c>
      <c r="E417" s="498">
        <v>3.8599999999999995E-2</v>
      </c>
      <c r="F417" s="498">
        <v>3.0399999999999996E-2</v>
      </c>
      <c r="G417" s="498">
        <v>6.7999999999999996E-3</v>
      </c>
      <c r="H417" s="542">
        <v>0</v>
      </c>
      <c r="I417" s="499"/>
      <c r="J417" s="502">
        <v>0</v>
      </c>
      <c r="K417" s="656">
        <v>0</v>
      </c>
      <c r="L417" s="499"/>
      <c r="M417" s="653">
        <v>0</v>
      </c>
      <c r="N417" s="653">
        <v>0</v>
      </c>
      <c r="O417" s="654">
        <v>0</v>
      </c>
      <c r="P417" s="654">
        <v>0</v>
      </c>
      <c r="Q417" s="654">
        <v>0</v>
      </c>
      <c r="R417" s="654">
        <v>0</v>
      </c>
      <c r="S417" s="654">
        <v>0</v>
      </c>
      <c r="T417" s="654">
        <v>0</v>
      </c>
      <c r="U417" s="654">
        <v>0</v>
      </c>
      <c r="V417" s="654">
        <v>0</v>
      </c>
      <c r="W417" s="654">
        <v>0</v>
      </c>
      <c r="X417" s="654">
        <v>0</v>
      </c>
      <c r="Y417" s="655">
        <f t="shared" si="151"/>
        <v>0.34729999999999989</v>
      </c>
      <c r="Z417" s="1026">
        <f t="shared" si="132"/>
        <v>26.249999999999996</v>
      </c>
      <c r="AA417" s="671">
        <f t="shared" si="152"/>
        <v>210.88082901554407</v>
      </c>
      <c r="AB417" s="671">
        <f t="shared" si="153"/>
        <v>26.973684210526304</v>
      </c>
      <c r="AC417" s="671">
        <f t="shared" si="154"/>
        <v>347.05882352941177</v>
      </c>
      <c r="AD417" s="671" t="str">
        <f t="shared" si="155"/>
        <v>n/a</v>
      </c>
      <c r="AE417" s="671" t="str">
        <f t="shared" si="156"/>
        <v>n/a</v>
      </c>
      <c r="AF417" s="671" t="str">
        <f t="shared" si="157"/>
        <v>n/a</v>
      </c>
      <c r="AG417" s="671" t="str">
        <f t="shared" si="158"/>
        <v>n/a</v>
      </c>
      <c r="AH417" s="671" t="str">
        <f t="shared" si="159"/>
        <v>n/a</v>
      </c>
      <c r="AI417" s="671" t="str">
        <f t="shared" si="160"/>
        <v>n/a</v>
      </c>
      <c r="AJ417" s="671" t="str">
        <f t="shared" si="161"/>
        <v>n/a</v>
      </c>
      <c r="AK417" s="671" t="str">
        <f t="shared" si="162"/>
        <v>n/a</v>
      </c>
      <c r="AL417" s="671" t="str">
        <f t="shared" si="163"/>
        <v>n/a</v>
      </c>
      <c r="AM417" s="671" t="str">
        <f t="shared" si="164"/>
        <v>n/a</v>
      </c>
      <c r="AN417" s="671" t="str">
        <f t="shared" si="165"/>
        <v>n/a</v>
      </c>
      <c r="AO417" s="671" t="str">
        <f t="shared" si="166"/>
        <v>n/a</v>
      </c>
      <c r="AP417" s="671" t="str">
        <f t="shared" si="167"/>
        <v>n/a</v>
      </c>
      <c r="AQ417" s="671" t="str">
        <f t="shared" si="168"/>
        <v>n/a</v>
      </c>
      <c r="AR417" s="671" t="str">
        <f t="shared" si="169"/>
        <v>n/a</v>
      </c>
      <c r="AS417" s="672">
        <f t="shared" si="170"/>
        <v>152.79083418887052</v>
      </c>
      <c r="AT417" s="673">
        <f t="shared" si="171"/>
        <v>155.94554298137541</v>
      </c>
    </row>
    <row r="418" spans="1:46" ht="11.25" customHeight="1" x14ac:dyDescent="0.2">
      <c r="A418" s="501" t="s">
        <v>1356</v>
      </c>
      <c r="B418" s="652" t="s">
        <v>1357</v>
      </c>
      <c r="C418" s="497">
        <v>0.53600000000000003</v>
      </c>
      <c r="D418" s="655">
        <v>0.50800000000000001</v>
      </c>
      <c r="E418" s="498">
        <v>0.496</v>
      </c>
      <c r="F418" s="498">
        <v>0.47199999999999998</v>
      </c>
      <c r="G418" s="498">
        <v>0.44</v>
      </c>
      <c r="H418" s="498">
        <v>0.4</v>
      </c>
      <c r="I418" s="499"/>
      <c r="J418" s="502">
        <v>0.36399999999999999</v>
      </c>
      <c r="K418" s="656">
        <v>0.37824999999999998</v>
      </c>
      <c r="L418" s="499"/>
      <c r="M418" s="511">
        <v>0.38300000000000001</v>
      </c>
      <c r="N418" s="511">
        <v>0.32555000000000001</v>
      </c>
      <c r="O418" s="658">
        <v>0.2681</v>
      </c>
      <c r="P418" s="658">
        <v>0.21448000000000003</v>
      </c>
      <c r="Q418" s="658">
        <v>0.16852</v>
      </c>
      <c r="R418" s="658">
        <v>0.13788</v>
      </c>
      <c r="S418" s="658">
        <v>0.13022</v>
      </c>
      <c r="T418" s="658">
        <v>0.12256</v>
      </c>
      <c r="U418" s="654">
        <v>0.1149</v>
      </c>
      <c r="V418" s="654">
        <v>0.1149</v>
      </c>
      <c r="W418" s="654">
        <v>0.1149</v>
      </c>
      <c r="X418" s="654">
        <v>0.1149</v>
      </c>
      <c r="Y418" s="655">
        <f t="shared" si="151"/>
        <v>5.8041600000000013</v>
      </c>
      <c r="Z418" s="1026">
        <f t="shared" si="132"/>
        <v>5.5118110236220597</v>
      </c>
      <c r="AA418" s="671">
        <f t="shared" si="152"/>
        <v>2.4193548387096753</v>
      </c>
      <c r="AB418" s="671">
        <f t="shared" si="153"/>
        <v>5.0847457627118731</v>
      </c>
      <c r="AC418" s="671">
        <f t="shared" si="154"/>
        <v>7.2727272727272751</v>
      </c>
      <c r="AD418" s="671">
        <f t="shared" si="155"/>
        <v>9.9999999999999858</v>
      </c>
      <c r="AE418" s="671">
        <f t="shared" si="156"/>
        <v>9.8901098901098994</v>
      </c>
      <c r="AF418" s="671">
        <f t="shared" si="157"/>
        <v>-3.7673496364838077</v>
      </c>
      <c r="AG418" s="671">
        <f t="shared" si="158"/>
        <v>-1.2402088772845987</v>
      </c>
      <c r="AH418" s="671">
        <f t="shared" si="159"/>
        <v>17.647058823529417</v>
      </c>
      <c r="AI418" s="671">
        <f t="shared" si="160"/>
        <v>21.42857142857142</v>
      </c>
      <c r="AJ418" s="671">
        <f t="shared" si="161"/>
        <v>24.999999999999979</v>
      </c>
      <c r="AK418" s="671">
        <f t="shared" si="162"/>
        <v>27.272727272727295</v>
      </c>
      <c r="AL418" s="671">
        <f t="shared" si="163"/>
        <v>22.222222222222232</v>
      </c>
      <c r="AM418" s="671">
        <f t="shared" si="164"/>
        <v>5.8823529411764719</v>
      </c>
      <c r="AN418" s="671">
        <f t="shared" si="165"/>
        <v>6.25</v>
      </c>
      <c r="AO418" s="671">
        <f t="shared" si="166"/>
        <v>6.6666666666666652</v>
      </c>
      <c r="AP418" s="671">
        <f t="shared" si="167"/>
        <v>0</v>
      </c>
      <c r="AQ418" s="671">
        <f t="shared" si="168"/>
        <v>0</v>
      </c>
      <c r="AR418" s="671">
        <f t="shared" si="169"/>
        <v>0</v>
      </c>
      <c r="AS418" s="672">
        <f t="shared" si="170"/>
        <v>8.8179362962634631</v>
      </c>
      <c r="AT418" s="673">
        <f t="shared" si="171"/>
        <v>9.4354592351391311</v>
      </c>
    </row>
    <row r="419" spans="1:46" ht="11.25" customHeight="1" x14ac:dyDescent="0.2">
      <c r="A419" s="500" t="s">
        <v>257</v>
      </c>
      <c r="B419" s="652" t="s">
        <v>258</v>
      </c>
      <c r="C419" s="497">
        <v>3.34</v>
      </c>
      <c r="D419" s="655">
        <v>2.7300000000000004</v>
      </c>
      <c r="E419" s="498">
        <v>2.2999999999999998</v>
      </c>
      <c r="F419" s="498">
        <v>2.0049999999999999</v>
      </c>
      <c r="G419" s="498">
        <v>1.7450000000000001</v>
      </c>
      <c r="H419" s="498">
        <v>1.56</v>
      </c>
      <c r="I419" s="499" t="s">
        <v>90</v>
      </c>
      <c r="J419" s="498">
        <v>1.46</v>
      </c>
      <c r="K419" s="496">
        <v>1.38</v>
      </c>
      <c r="L419" s="499"/>
      <c r="M419" s="511">
        <v>1.27</v>
      </c>
      <c r="N419" s="653">
        <v>1.24</v>
      </c>
      <c r="O419" s="658">
        <v>1.1499999999999999</v>
      </c>
      <c r="P419" s="658">
        <v>0.91</v>
      </c>
      <c r="Q419" s="658">
        <v>0.70499999999999996</v>
      </c>
      <c r="R419" s="658">
        <v>0.58499999999999996</v>
      </c>
      <c r="S419" s="658">
        <v>0.5</v>
      </c>
      <c r="T419" s="658">
        <v>0.46500000000000002</v>
      </c>
      <c r="U419" s="658">
        <v>0.44500000000000001</v>
      </c>
      <c r="V419" s="658">
        <v>0.41</v>
      </c>
      <c r="W419" s="658">
        <v>0.37</v>
      </c>
      <c r="X419" s="658">
        <v>0.315</v>
      </c>
      <c r="Y419" s="655">
        <f t="shared" si="151"/>
        <v>24.884999999999998</v>
      </c>
      <c r="Z419" s="1026">
        <f t="shared" si="132"/>
        <v>22.344322344322308</v>
      </c>
      <c r="AA419" s="671">
        <f t="shared" si="152"/>
        <v>18.695652173913068</v>
      </c>
      <c r="AB419" s="671">
        <f t="shared" si="153"/>
        <v>14.71321695760599</v>
      </c>
      <c r="AC419" s="671">
        <f t="shared" si="154"/>
        <v>14.899713467048702</v>
      </c>
      <c r="AD419" s="671">
        <f t="shared" si="155"/>
        <v>11.858974358974361</v>
      </c>
      <c r="AE419" s="671">
        <f t="shared" si="156"/>
        <v>6.8493150684931559</v>
      </c>
      <c r="AF419" s="671">
        <f t="shared" si="157"/>
        <v>5.7971014492753659</v>
      </c>
      <c r="AG419" s="671">
        <f t="shared" si="158"/>
        <v>8.6614173228346303</v>
      </c>
      <c r="AH419" s="671">
        <f t="shared" si="159"/>
        <v>2.4193548387096753</v>
      </c>
      <c r="AI419" s="671">
        <f t="shared" si="160"/>
        <v>7.8260869565217384</v>
      </c>
      <c r="AJ419" s="671">
        <f t="shared" si="161"/>
        <v>26.373626373626369</v>
      </c>
      <c r="AK419" s="671">
        <f t="shared" si="162"/>
        <v>29.078014184397173</v>
      </c>
      <c r="AL419" s="671">
        <f t="shared" si="163"/>
        <v>20.512820512820507</v>
      </c>
      <c r="AM419" s="671">
        <f t="shared" si="164"/>
        <v>16.999999999999993</v>
      </c>
      <c r="AN419" s="671">
        <f t="shared" si="165"/>
        <v>7.5268817204301008</v>
      </c>
      <c r="AO419" s="671">
        <f t="shared" si="166"/>
        <v>4.4943820224719211</v>
      </c>
      <c r="AP419" s="671">
        <f t="shared" si="167"/>
        <v>8.5365853658536661</v>
      </c>
      <c r="AQ419" s="671">
        <f t="shared" si="168"/>
        <v>10.810810810810811</v>
      </c>
      <c r="AR419" s="671">
        <f t="shared" si="169"/>
        <v>17.460317460317466</v>
      </c>
      <c r="AS419" s="672">
        <f t="shared" si="170"/>
        <v>13.46624175728563</v>
      </c>
      <c r="AT419" s="673">
        <f t="shared" si="171"/>
        <v>7.5551176107703091</v>
      </c>
    </row>
    <row r="420" spans="1:46" ht="11.25" customHeight="1" x14ac:dyDescent="0.2">
      <c r="A420" s="504" t="s">
        <v>1350</v>
      </c>
      <c r="B420" s="916" t="s">
        <v>1351</v>
      </c>
      <c r="C420" s="497">
        <v>1.19</v>
      </c>
      <c r="D420" s="655">
        <v>1.1499999999999999</v>
      </c>
      <c r="E420" s="487">
        <v>1.1100000000000001</v>
      </c>
      <c r="F420" s="487">
        <v>1.06</v>
      </c>
      <c r="G420" s="487">
        <v>0.97499999999999998</v>
      </c>
      <c r="H420" s="487">
        <v>0.84750000000000003</v>
      </c>
      <c r="I420" s="488"/>
      <c r="J420" s="487">
        <v>0.64</v>
      </c>
      <c r="K420" s="485">
        <v>0.47749999999999998</v>
      </c>
      <c r="L420" s="488"/>
      <c r="M420" s="530">
        <v>0.4325</v>
      </c>
      <c r="N420" s="538">
        <v>0.40749999999999997</v>
      </c>
      <c r="O420" s="493">
        <v>0.52</v>
      </c>
      <c r="P420" s="493">
        <v>0.372</v>
      </c>
      <c r="Q420" s="493">
        <v>0.34499999999999997</v>
      </c>
      <c r="R420" s="493">
        <v>0.33299999999999996</v>
      </c>
      <c r="S420" s="492">
        <v>0.32699999999999996</v>
      </c>
      <c r="T420" s="493">
        <v>0.39700000000000002</v>
      </c>
      <c r="U420" s="493">
        <v>0.375</v>
      </c>
      <c r="V420" s="493">
        <v>0.33699999999999997</v>
      </c>
      <c r="W420" s="493">
        <v>0.32320000000000004</v>
      </c>
      <c r="X420" s="493">
        <v>0.3024</v>
      </c>
      <c r="Y420" s="655">
        <f t="shared" si="151"/>
        <v>11.9216</v>
      </c>
      <c r="Z420" s="1026">
        <f t="shared" si="132"/>
        <v>3.4782608695652195</v>
      </c>
      <c r="AA420" s="671">
        <f t="shared" si="152"/>
        <v>3.603603603603589</v>
      </c>
      <c r="AB420" s="671">
        <f t="shared" si="153"/>
        <v>4.7169811320754818</v>
      </c>
      <c r="AC420" s="671">
        <f t="shared" si="154"/>
        <v>8.7179487179487314</v>
      </c>
      <c r="AD420" s="671">
        <f t="shared" si="155"/>
        <v>15.044247787610621</v>
      </c>
      <c r="AE420" s="671">
        <f t="shared" si="156"/>
        <v>32.421875</v>
      </c>
      <c r="AF420" s="671">
        <f t="shared" si="157"/>
        <v>34.031413612565451</v>
      </c>
      <c r="AG420" s="671">
        <f t="shared" si="158"/>
        <v>10.404624277456653</v>
      </c>
      <c r="AH420" s="671">
        <f t="shared" si="159"/>
        <v>6.1349693251533832</v>
      </c>
      <c r="AI420" s="671">
        <f t="shared" si="160"/>
        <v>-21.634615384615397</v>
      </c>
      <c r="AJ420" s="671">
        <f t="shared" si="161"/>
        <v>39.784946236559151</v>
      </c>
      <c r="AK420" s="671">
        <f t="shared" si="162"/>
        <v>7.8260869565217384</v>
      </c>
      <c r="AL420" s="671">
        <f t="shared" si="163"/>
        <v>3.6036036036036112</v>
      </c>
      <c r="AM420" s="671">
        <f t="shared" si="164"/>
        <v>1.8348623853211121</v>
      </c>
      <c r="AN420" s="671">
        <f t="shared" si="165"/>
        <v>-17.632241813602036</v>
      </c>
      <c r="AO420" s="671">
        <f t="shared" si="166"/>
        <v>5.8666666666666645</v>
      </c>
      <c r="AP420" s="671">
        <f t="shared" si="167"/>
        <v>11.275964391691407</v>
      </c>
      <c r="AQ420" s="671">
        <f t="shared" si="168"/>
        <v>4.2698019801979958</v>
      </c>
      <c r="AR420" s="671">
        <f t="shared" si="169"/>
        <v>6.8783068783068835</v>
      </c>
      <c r="AS420" s="672">
        <f t="shared" si="170"/>
        <v>8.4540687487700126</v>
      </c>
      <c r="AT420" s="673">
        <f t="shared" si="171"/>
        <v>14.932111759117815</v>
      </c>
    </row>
    <row r="421" spans="1:46" ht="11.25" customHeight="1" x14ac:dyDescent="0.2">
      <c r="A421" s="659" t="s">
        <v>647</v>
      </c>
      <c r="B421" s="507" t="s">
        <v>648</v>
      </c>
      <c r="C421" s="497">
        <v>0.96</v>
      </c>
      <c r="D421" s="510">
        <v>0.92</v>
      </c>
      <c r="E421" s="498">
        <v>0.88</v>
      </c>
      <c r="F421" s="498">
        <v>0.84</v>
      </c>
      <c r="G421" s="498">
        <v>0.8</v>
      </c>
      <c r="H421" s="498">
        <v>0.6</v>
      </c>
      <c r="I421" s="499" t="s">
        <v>90</v>
      </c>
      <c r="J421" s="498">
        <v>0.56000000000000005</v>
      </c>
      <c r="K421" s="496">
        <v>0.52</v>
      </c>
      <c r="L421" s="499"/>
      <c r="M421" s="511">
        <v>0.48</v>
      </c>
      <c r="N421" s="511">
        <v>0.44</v>
      </c>
      <c r="O421" s="658">
        <v>0.4</v>
      </c>
      <c r="P421" s="658">
        <v>0.36</v>
      </c>
      <c r="Q421" s="658">
        <v>0.32</v>
      </c>
      <c r="R421" s="658">
        <v>0.24</v>
      </c>
      <c r="S421" s="658">
        <v>4.4999999999999998E-2</v>
      </c>
      <c r="T421" s="654">
        <v>0</v>
      </c>
      <c r="U421" s="654">
        <v>0</v>
      </c>
      <c r="V421" s="654">
        <v>0</v>
      </c>
      <c r="W421" s="654">
        <v>1.2500000000000001E-2</v>
      </c>
      <c r="X421" s="658">
        <v>0.05</v>
      </c>
      <c r="Y421" s="655">
        <f t="shared" si="151"/>
        <v>8.4275000000000002</v>
      </c>
      <c r="Z421" s="1026">
        <f t="shared" si="132"/>
        <v>4.3478260869565188</v>
      </c>
      <c r="AA421" s="671">
        <f t="shared" si="152"/>
        <v>4.5454545454545414</v>
      </c>
      <c r="AB421" s="671">
        <f t="shared" si="153"/>
        <v>4.7619047619047672</v>
      </c>
      <c r="AC421" s="671">
        <f t="shared" si="154"/>
        <v>4.9999999999999822</v>
      </c>
      <c r="AD421" s="671">
        <f t="shared" si="155"/>
        <v>33.33333333333335</v>
      </c>
      <c r="AE421" s="671">
        <f t="shared" si="156"/>
        <v>7.1428571428571397</v>
      </c>
      <c r="AF421" s="671">
        <f t="shared" si="157"/>
        <v>7.6923076923077094</v>
      </c>
      <c r="AG421" s="671">
        <f t="shared" si="158"/>
        <v>8.3333333333333481</v>
      </c>
      <c r="AH421" s="671">
        <f t="shared" si="159"/>
        <v>9.0909090909090828</v>
      </c>
      <c r="AI421" s="671">
        <f t="shared" si="160"/>
        <v>9.9999999999999858</v>
      </c>
      <c r="AJ421" s="671">
        <f t="shared" si="161"/>
        <v>11.111111111111116</v>
      </c>
      <c r="AK421" s="671">
        <f t="shared" si="162"/>
        <v>12.5</v>
      </c>
      <c r="AL421" s="671">
        <f t="shared" si="163"/>
        <v>33.33333333333335</v>
      </c>
      <c r="AM421" s="671">
        <f t="shared" si="164"/>
        <v>433.33333333333331</v>
      </c>
      <c r="AN421" s="671" t="str">
        <f t="shared" si="165"/>
        <v>n/a</v>
      </c>
      <c r="AO421" s="671" t="str">
        <f t="shared" si="166"/>
        <v>n/a</v>
      </c>
      <c r="AP421" s="671" t="str">
        <f t="shared" si="167"/>
        <v>n/a</v>
      </c>
      <c r="AQ421" s="671">
        <f t="shared" si="168"/>
        <v>-100</v>
      </c>
      <c r="AR421" s="671">
        <f t="shared" si="169"/>
        <v>-75</v>
      </c>
      <c r="AS421" s="672">
        <f t="shared" si="170"/>
        <v>25.595356485302133</v>
      </c>
      <c r="AT421" s="673">
        <f t="shared" si="171"/>
        <v>114.27226901174141</v>
      </c>
    </row>
    <row r="422" spans="1:46" ht="11.25" customHeight="1" x14ac:dyDescent="0.2">
      <c r="A422" s="501" t="s">
        <v>1360</v>
      </c>
      <c r="B422" s="652" t="s">
        <v>1361</v>
      </c>
      <c r="C422" s="497">
        <v>1.04</v>
      </c>
      <c r="D422" s="657">
        <v>1</v>
      </c>
      <c r="E422" s="498">
        <v>0.88481799999999999</v>
      </c>
      <c r="F422" s="498">
        <v>0.83246200000000004</v>
      </c>
      <c r="G422" s="498">
        <v>0.732985</v>
      </c>
      <c r="H422" s="498">
        <v>0.65968499999999997</v>
      </c>
      <c r="I422" s="499"/>
      <c r="J422" s="498">
        <v>0.54973800000000006</v>
      </c>
      <c r="K422" s="656">
        <v>0.51649200000000006</v>
      </c>
      <c r="L422" s="499"/>
      <c r="M422" s="653">
        <v>0.52</v>
      </c>
      <c r="N422" s="653">
        <v>0.52</v>
      </c>
      <c r="O422" s="658">
        <v>0.52</v>
      </c>
      <c r="P422" s="658">
        <v>0.44</v>
      </c>
      <c r="Q422" s="658">
        <v>0.37331999999999999</v>
      </c>
      <c r="R422" s="658">
        <v>0.33332000000000001</v>
      </c>
      <c r="S422" s="658">
        <v>0.3</v>
      </c>
      <c r="T422" s="658">
        <v>0.24</v>
      </c>
      <c r="U422" s="658">
        <v>0.22</v>
      </c>
      <c r="V422" s="658">
        <v>0.20668</v>
      </c>
      <c r="W422" s="658">
        <v>1.8668</v>
      </c>
      <c r="X422" s="658">
        <v>1.6668000000000001</v>
      </c>
      <c r="Y422" s="655">
        <f t="shared" si="151"/>
        <v>13.423100000000002</v>
      </c>
      <c r="Z422" s="1026">
        <f t="shared" ref="Z422:Z485" si="172">IF(ISERROR((C422/D422-1)*100),"n/a",(C422/D422-1)*100)</f>
        <v>4.0000000000000036</v>
      </c>
      <c r="AA422" s="671">
        <f t="shared" si="152"/>
        <v>13.017592318420279</v>
      </c>
      <c r="AB422" s="671">
        <f t="shared" si="153"/>
        <v>6.2892960879896043</v>
      </c>
      <c r="AC422" s="671">
        <f t="shared" si="154"/>
        <v>13.571491913204238</v>
      </c>
      <c r="AD422" s="671">
        <f t="shared" si="155"/>
        <v>11.111363756944614</v>
      </c>
      <c r="AE422" s="671">
        <f t="shared" si="156"/>
        <v>19.999890857099189</v>
      </c>
      <c r="AF422" s="671">
        <f t="shared" si="157"/>
        <v>6.436885760089206</v>
      </c>
      <c r="AG422" s="671">
        <f t="shared" si="158"/>
        <v>-0.67461538461537351</v>
      </c>
      <c r="AH422" s="671">
        <f t="shared" si="159"/>
        <v>0</v>
      </c>
      <c r="AI422" s="671">
        <f t="shared" si="160"/>
        <v>0</v>
      </c>
      <c r="AJ422" s="671">
        <f t="shared" si="161"/>
        <v>18.181818181818187</v>
      </c>
      <c r="AK422" s="671">
        <f t="shared" si="162"/>
        <v>17.861352191149681</v>
      </c>
      <c r="AL422" s="671">
        <f t="shared" si="163"/>
        <v>12.000480019200754</v>
      </c>
      <c r="AM422" s="671">
        <f t="shared" si="164"/>
        <v>11.106666666666666</v>
      </c>
      <c r="AN422" s="671">
        <f t="shared" si="165"/>
        <v>25</v>
      </c>
      <c r="AO422" s="671">
        <f t="shared" si="166"/>
        <v>9.0909090909090828</v>
      </c>
      <c r="AP422" s="671">
        <f t="shared" si="167"/>
        <v>6.4447455002903054</v>
      </c>
      <c r="AQ422" s="671">
        <f t="shared" si="168"/>
        <v>-88.928647953717586</v>
      </c>
      <c r="AR422" s="671">
        <f t="shared" si="169"/>
        <v>11.999040076793843</v>
      </c>
      <c r="AS422" s="672">
        <f t="shared" si="170"/>
        <v>5.0793825832759314</v>
      </c>
      <c r="AT422" s="673">
        <f t="shared" si="171"/>
        <v>23.808004386544997</v>
      </c>
    </row>
    <row r="423" spans="1:46" ht="11.25" customHeight="1" x14ac:dyDescent="0.2">
      <c r="A423" s="500" t="s">
        <v>1358</v>
      </c>
      <c r="B423" s="652" t="s">
        <v>1359</v>
      </c>
      <c r="C423" s="497">
        <v>1.68</v>
      </c>
      <c r="D423" s="657">
        <v>1.52</v>
      </c>
      <c r="E423" s="498">
        <v>1.37</v>
      </c>
      <c r="F423" s="498">
        <v>1.2150000000000001</v>
      </c>
      <c r="G423" s="498">
        <v>1.095</v>
      </c>
      <c r="H423" s="498">
        <v>0.97499999999999998</v>
      </c>
      <c r="I423" s="499"/>
      <c r="J423" s="498">
        <v>0.87</v>
      </c>
      <c r="K423" s="496">
        <v>0.40500000000000003</v>
      </c>
      <c r="L423" s="499"/>
      <c r="M423" s="653">
        <v>0</v>
      </c>
      <c r="N423" s="653">
        <v>0</v>
      </c>
      <c r="O423" s="654">
        <v>0</v>
      </c>
      <c r="P423" s="654">
        <v>0</v>
      </c>
      <c r="Q423" s="654">
        <v>0</v>
      </c>
      <c r="R423" s="654">
        <v>0</v>
      </c>
      <c r="S423" s="654">
        <v>0</v>
      </c>
      <c r="T423" s="654">
        <v>0</v>
      </c>
      <c r="U423" s="654">
        <v>0</v>
      </c>
      <c r="V423" s="654">
        <v>0</v>
      </c>
      <c r="W423" s="654">
        <v>0</v>
      </c>
      <c r="X423" s="654">
        <v>0</v>
      </c>
      <c r="Y423" s="655">
        <f t="shared" si="151"/>
        <v>9.129999999999999</v>
      </c>
      <c r="Z423" s="1026">
        <f t="shared" si="172"/>
        <v>10.526315789473673</v>
      </c>
      <c r="AA423" s="671">
        <f t="shared" si="152"/>
        <v>10.948905109489049</v>
      </c>
      <c r="AB423" s="671">
        <f t="shared" si="153"/>
        <v>12.757201646090532</v>
      </c>
      <c r="AC423" s="671">
        <f t="shared" si="154"/>
        <v>10.95890410958904</v>
      </c>
      <c r="AD423" s="671">
        <f t="shared" si="155"/>
        <v>12.307692307692308</v>
      </c>
      <c r="AE423" s="671">
        <f t="shared" si="156"/>
        <v>12.06896551724137</v>
      </c>
      <c r="AF423" s="671">
        <f t="shared" si="157"/>
        <v>114.8148148148148</v>
      </c>
      <c r="AG423" s="671" t="str">
        <f t="shared" si="158"/>
        <v>n/a</v>
      </c>
      <c r="AH423" s="671" t="str">
        <f t="shared" si="159"/>
        <v>n/a</v>
      </c>
      <c r="AI423" s="671" t="str">
        <f t="shared" si="160"/>
        <v>n/a</v>
      </c>
      <c r="AJ423" s="671" t="str">
        <f t="shared" si="161"/>
        <v>n/a</v>
      </c>
      <c r="AK423" s="671" t="str">
        <f t="shared" si="162"/>
        <v>n/a</v>
      </c>
      <c r="AL423" s="671" t="str">
        <f t="shared" si="163"/>
        <v>n/a</v>
      </c>
      <c r="AM423" s="671" t="str">
        <f t="shared" si="164"/>
        <v>n/a</v>
      </c>
      <c r="AN423" s="671" t="str">
        <f t="shared" si="165"/>
        <v>n/a</v>
      </c>
      <c r="AO423" s="671" t="str">
        <f t="shared" si="166"/>
        <v>n/a</v>
      </c>
      <c r="AP423" s="671" t="str">
        <f t="shared" si="167"/>
        <v>n/a</v>
      </c>
      <c r="AQ423" s="671" t="str">
        <f t="shared" si="168"/>
        <v>n/a</v>
      </c>
      <c r="AR423" s="671" t="str">
        <f t="shared" si="169"/>
        <v>n/a</v>
      </c>
      <c r="AS423" s="672">
        <f t="shared" si="170"/>
        <v>26.34039989919868</v>
      </c>
      <c r="AT423" s="673">
        <f t="shared" si="171"/>
        <v>39.022194265844753</v>
      </c>
    </row>
    <row r="424" spans="1:46" ht="11.25" customHeight="1" x14ac:dyDescent="0.2">
      <c r="A424" s="480" t="s">
        <v>645</v>
      </c>
      <c r="B424" s="916" t="s">
        <v>646</v>
      </c>
      <c r="C424" s="497">
        <v>1.8</v>
      </c>
      <c r="D424" s="491">
        <v>1.68</v>
      </c>
      <c r="E424" s="498">
        <v>1.56</v>
      </c>
      <c r="F424" s="498">
        <v>1.44</v>
      </c>
      <c r="G424" s="498">
        <v>1.28</v>
      </c>
      <c r="H424" s="498">
        <v>0.64</v>
      </c>
      <c r="I424" s="499" t="s">
        <v>90</v>
      </c>
      <c r="J424" s="498">
        <v>0.52</v>
      </c>
      <c r="K424" s="496">
        <v>0.46</v>
      </c>
      <c r="L424" s="499"/>
      <c r="M424" s="511">
        <v>0.43</v>
      </c>
      <c r="N424" s="511">
        <v>0.39</v>
      </c>
      <c r="O424" s="658">
        <v>0.37</v>
      </c>
      <c r="P424" s="658">
        <v>0.34</v>
      </c>
      <c r="Q424" s="658">
        <v>0.3</v>
      </c>
      <c r="R424" s="658">
        <v>0.25</v>
      </c>
      <c r="S424" s="654">
        <v>0</v>
      </c>
      <c r="T424" s="654">
        <v>0</v>
      </c>
      <c r="U424" s="654">
        <v>0</v>
      </c>
      <c r="V424" s="654">
        <v>0</v>
      </c>
      <c r="W424" s="654">
        <v>0</v>
      </c>
      <c r="X424" s="654">
        <v>0</v>
      </c>
      <c r="Y424" s="655">
        <f t="shared" si="151"/>
        <v>11.46</v>
      </c>
      <c r="Z424" s="1026">
        <f t="shared" si="172"/>
        <v>7.1428571428571397</v>
      </c>
      <c r="AA424" s="671">
        <f t="shared" si="152"/>
        <v>7.6923076923076872</v>
      </c>
      <c r="AB424" s="671">
        <f t="shared" si="153"/>
        <v>8.3333333333333481</v>
      </c>
      <c r="AC424" s="671">
        <f t="shared" si="154"/>
        <v>12.5</v>
      </c>
      <c r="AD424" s="671">
        <f t="shared" si="155"/>
        <v>100</v>
      </c>
      <c r="AE424" s="671">
        <f t="shared" si="156"/>
        <v>23.076923076923084</v>
      </c>
      <c r="AF424" s="671">
        <f t="shared" si="157"/>
        <v>13.043478260869556</v>
      </c>
      <c r="AG424" s="671">
        <f t="shared" si="158"/>
        <v>6.976744186046524</v>
      </c>
      <c r="AH424" s="671">
        <f t="shared" si="159"/>
        <v>10.256410256410241</v>
      </c>
      <c r="AI424" s="671">
        <f t="shared" si="160"/>
        <v>5.4054054054054168</v>
      </c>
      <c r="AJ424" s="671">
        <f t="shared" si="161"/>
        <v>8.8235294117646959</v>
      </c>
      <c r="AK424" s="671">
        <f t="shared" si="162"/>
        <v>13.333333333333353</v>
      </c>
      <c r="AL424" s="671">
        <f t="shared" si="163"/>
        <v>19.999999999999996</v>
      </c>
      <c r="AM424" s="671" t="str">
        <f t="shared" si="164"/>
        <v>n/a</v>
      </c>
      <c r="AN424" s="671" t="str">
        <f t="shared" si="165"/>
        <v>n/a</v>
      </c>
      <c r="AO424" s="671" t="str">
        <f t="shared" si="166"/>
        <v>n/a</v>
      </c>
      <c r="AP424" s="671" t="str">
        <f t="shared" si="167"/>
        <v>n/a</v>
      </c>
      <c r="AQ424" s="671" t="str">
        <f t="shared" si="168"/>
        <v>n/a</v>
      </c>
      <c r="AR424" s="671" t="str">
        <f t="shared" si="169"/>
        <v>n/a</v>
      </c>
      <c r="AS424" s="672">
        <f t="shared" si="170"/>
        <v>18.198794007634696</v>
      </c>
      <c r="AT424" s="673">
        <f t="shared" si="171"/>
        <v>25.119271450091951</v>
      </c>
    </row>
    <row r="425" spans="1:46" ht="11.25" customHeight="1" x14ac:dyDescent="0.2">
      <c r="A425" s="659" t="s">
        <v>259</v>
      </c>
      <c r="B425" s="507" t="s">
        <v>260</v>
      </c>
      <c r="C425" s="497">
        <v>1.48</v>
      </c>
      <c r="D425" s="657">
        <v>1.24</v>
      </c>
      <c r="E425" s="513">
        <v>1.1200000000000001</v>
      </c>
      <c r="F425" s="513">
        <v>1</v>
      </c>
      <c r="G425" s="513">
        <v>0.88</v>
      </c>
      <c r="H425" s="513">
        <v>0.73</v>
      </c>
      <c r="I425" s="514"/>
      <c r="J425" s="513">
        <v>0.46</v>
      </c>
      <c r="K425" s="509">
        <v>0.42</v>
      </c>
      <c r="L425" s="514"/>
      <c r="M425" s="529">
        <v>0.38</v>
      </c>
      <c r="N425" s="529">
        <v>0.34</v>
      </c>
      <c r="O425" s="516">
        <v>0.3</v>
      </c>
      <c r="P425" s="516">
        <v>0.26</v>
      </c>
      <c r="Q425" s="516">
        <v>0.22</v>
      </c>
      <c r="R425" s="516">
        <v>0.18</v>
      </c>
      <c r="S425" s="516">
        <v>0.16</v>
      </c>
      <c r="T425" s="517">
        <v>0.14000000000000001</v>
      </c>
      <c r="U425" s="516">
        <v>0.14000000000000001</v>
      </c>
      <c r="V425" s="516">
        <v>0.12</v>
      </c>
      <c r="W425" s="516">
        <v>0.1</v>
      </c>
      <c r="X425" s="516">
        <v>0.08</v>
      </c>
      <c r="Y425" s="655">
        <f t="shared" si="151"/>
        <v>9.75</v>
      </c>
      <c r="Z425" s="1026">
        <f t="shared" si="172"/>
        <v>19.354838709677423</v>
      </c>
      <c r="AA425" s="671">
        <f t="shared" si="152"/>
        <v>10.714285714285698</v>
      </c>
      <c r="AB425" s="671">
        <f t="shared" si="153"/>
        <v>12.000000000000011</v>
      </c>
      <c r="AC425" s="671">
        <f t="shared" si="154"/>
        <v>13.636363636363647</v>
      </c>
      <c r="AD425" s="671">
        <f t="shared" si="155"/>
        <v>20.547945205479444</v>
      </c>
      <c r="AE425" s="671">
        <f t="shared" si="156"/>
        <v>58.695652173913039</v>
      </c>
      <c r="AF425" s="671">
        <f t="shared" si="157"/>
        <v>9.5238095238095344</v>
      </c>
      <c r="AG425" s="671">
        <f t="shared" si="158"/>
        <v>10.526315789473673</v>
      </c>
      <c r="AH425" s="671">
        <f t="shared" si="159"/>
        <v>11.764705882352944</v>
      </c>
      <c r="AI425" s="671">
        <f t="shared" si="160"/>
        <v>13.333333333333353</v>
      </c>
      <c r="AJ425" s="671">
        <f t="shared" si="161"/>
        <v>15.384615384615374</v>
      </c>
      <c r="AK425" s="671">
        <f t="shared" si="162"/>
        <v>18.181818181818187</v>
      </c>
      <c r="AL425" s="671">
        <f t="shared" si="163"/>
        <v>22.222222222222232</v>
      </c>
      <c r="AM425" s="671">
        <f t="shared" si="164"/>
        <v>12.5</v>
      </c>
      <c r="AN425" s="671">
        <f t="shared" si="165"/>
        <v>14.285714285714279</v>
      </c>
      <c r="AO425" s="671">
        <f t="shared" si="166"/>
        <v>0</v>
      </c>
      <c r="AP425" s="671">
        <f t="shared" si="167"/>
        <v>16.666666666666675</v>
      </c>
      <c r="AQ425" s="671">
        <f t="shared" si="168"/>
        <v>19.999999999999996</v>
      </c>
      <c r="AR425" s="671">
        <f t="shared" si="169"/>
        <v>25</v>
      </c>
      <c r="AS425" s="672">
        <f t="shared" si="170"/>
        <v>17.070436142617133</v>
      </c>
      <c r="AT425" s="673">
        <f t="shared" si="171"/>
        <v>11.527868564550065</v>
      </c>
    </row>
    <row r="426" spans="1:46" ht="11.25" customHeight="1" x14ac:dyDescent="0.2">
      <c r="A426" s="501" t="s">
        <v>1364</v>
      </c>
      <c r="B426" s="652" t="s">
        <v>1365</v>
      </c>
      <c r="C426" s="497">
        <v>0.82</v>
      </c>
      <c r="D426" s="497">
        <v>0.72</v>
      </c>
      <c r="E426" s="498">
        <v>0.64</v>
      </c>
      <c r="F426" s="498">
        <v>0.56000000000000005</v>
      </c>
      <c r="G426" s="498">
        <v>0.48</v>
      </c>
      <c r="H426" s="498">
        <v>0.44</v>
      </c>
      <c r="I426" s="499"/>
      <c r="J426" s="498">
        <v>0.4</v>
      </c>
      <c r="K426" s="496">
        <v>0.3</v>
      </c>
      <c r="L426" s="499"/>
      <c r="M426" s="653">
        <v>0.2</v>
      </c>
      <c r="N426" s="653">
        <v>0.2</v>
      </c>
      <c r="O426" s="658">
        <v>0.75</v>
      </c>
      <c r="P426" s="658">
        <v>0.6</v>
      </c>
      <c r="Q426" s="658">
        <v>0.25</v>
      </c>
      <c r="R426" s="654">
        <v>0</v>
      </c>
      <c r="S426" s="654">
        <v>0</v>
      </c>
      <c r="T426" s="654">
        <v>0</v>
      </c>
      <c r="U426" s="654">
        <v>0</v>
      </c>
      <c r="V426" s="654">
        <v>0</v>
      </c>
      <c r="W426" s="654">
        <v>0</v>
      </c>
      <c r="X426" s="654">
        <v>0</v>
      </c>
      <c r="Y426" s="655">
        <f t="shared" si="151"/>
        <v>6.36</v>
      </c>
      <c r="Z426" s="1026">
        <f t="shared" si="172"/>
        <v>13.888888888888884</v>
      </c>
      <c r="AA426" s="671">
        <f t="shared" si="152"/>
        <v>12.5</v>
      </c>
      <c r="AB426" s="671">
        <f t="shared" si="153"/>
        <v>14.285714285714279</v>
      </c>
      <c r="AC426" s="671">
        <f t="shared" si="154"/>
        <v>16.666666666666675</v>
      </c>
      <c r="AD426" s="671">
        <f t="shared" si="155"/>
        <v>9.0909090909090828</v>
      </c>
      <c r="AE426" s="671">
        <f t="shared" si="156"/>
        <v>9.9999999999999858</v>
      </c>
      <c r="AF426" s="671">
        <f t="shared" si="157"/>
        <v>33.33333333333335</v>
      </c>
      <c r="AG426" s="671">
        <f t="shared" si="158"/>
        <v>49.999999999999979</v>
      </c>
      <c r="AH426" s="671">
        <f t="shared" si="159"/>
        <v>0</v>
      </c>
      <c r="AI426" s="671">
        <f t="shared" si="160"/>
        <v>-73.333333333333343</v>
      </c>
      <c r="AJ426" s="671">
        <f t="shared" si="161"/>
        <v>25</v>
      </c>
      <c r="AK426" s="671">
        <f t="shared" si="162"/>
        <v>140</v>
      </c>
      <c r="AL426" s="671" t="str">
        <f t="shared" si="163"/>
        <v>n/a</v>
      </c>
      <c r="AM426" s="671" t="str">
        <f t="shared" si="164"/>
        <v>n/a</v>
      </c>
      <c r="AN426" s="671" t="str">
        <f t="shared" si="165"/>
        <v>n/a</v>
      </c>
      <c r="AO426" s="671" t="str">
        <f t="shared" si="166"/>
        <v>n/a</v>
      </c>
      <c r="AP426" s="671" t="str">
        <f t="shared" si="167"/>
        <v>n/a</v>
      </c>
      <c r="AQ426" s="671" t="str">
        <f t="shared" si="168"/>
        <v>n/a</v>
      </c>
      <c r="AR426" s="671" t="str">
        <f t="shared" si="169"/>
        <v>n/a</v>
      </c>
      <c r="AS426" s="672">
        <f t="shared" si="170"/>
        <v>20.952681577681574</v>
      </c>
      <c r="AT426" s="673">
        <f t="shared" si="171"/>
        <v>47.634370496368383</v>
      </c>
    </row>
    <row r="427" spans="1:46" ht="11.25" customHeight="1" x14ac:dyDescent="0.2">
      <c r="A427" s="500" t="s">
        <v>261</v>
      </c>
      <c r="B427" s="652" t="s">
        <v>262</v>
      </c>
      <c r="C427" s="497">
        <v>3.54</v>
      </c>
      <c r="D427" s="497">
        <v>3.3200000000000003</v>
      </c>
      <c r="E427" s="498">
        <v>3.15</v>
      </c>
      <c r="F427" s="498">
        <v>2.95</v>
      </c>
      <c r="G427" s="498">
        <v>2.76</v>
      </c>
      <c r="H427" s="498">
        <v>2.59</v>
      </c>
      <c r="I427" s="499"/>
      <c r="J427" s="498">
        <v>2.4</v>
      </c>
      <c r="K427" s="496">
        <v>2.25</v>
      </c>
      <c r="L427" s="499"/>
      <c r="M427" s="511">
        <v>2.11</v>
      </c>
      <c r="N427" s="511">
        <v>1.93</v>
      </c>
      <c r="O427" s="658">
        <v>1.7949999999999999</v>
      </c>
      <c r="P427" s="658">
        <v>1.62</v>
      </c>
      <c r="Q427" s="658">
        <v>1.4550000000000001</v>
      </c>
      <c r="R427" s="658">
        <v>1.2749999999999999</v>
      </c>
      <c r="S427" s="658">
        <v>1.095</v>
      </c>
      <c r="T427" s="658">
        <v>0.92500000000000004</v>
      </c>
      <c r="U427" s="658">
        <v>0.79500000000000004</v>
      </c>
      <c r="V427" s="658">
        <v>0.7</v>
      </c>
      <c r="W427" s="658">
        <v>0.62</v>
      </c>
      <c r="X427" s="658">
        <v>0.54500000000000004</v>
      </c>
      <c r="Y427" s="655">
        <f t="shared" si="151"/>
        <v>37.825000000000003</v>
      </c>
      <c r="Z427" s="1026">
        <f t="shared" si="172"/>
        <v>6.6265060240963791</v>
      </c>
      <c r="AA427" s="671">
        <f t="shared" si="152"/>
        <v>5.3968253968253999</v>
      </c>
      <c r="AB427" s="671">
        <f t="shared" si="153"/>
        <v>6.7796610169491345</v>
      </c>
      <c r="AC427" s="671">
        <f t="shared" si="154"/>
        <v>6.8840579710145011</v>
      </c>
      <c r="AD427" s="671">
        <f t="shared" si="155"/>
        <v>6.5637065637065506</v>
      </c>
      <c r="AE427" s="671">
        <f t="shared" si="156"/>
        <v>7.9166666666666607</v>
      </c>
      <c r="AF427" s="671">
        <f t="shared" si="157"/>
        <v>6.6666666666666652</v>
      </c>
      <c r="AG427" s="671">
        <f t="shared" si="158"/>
        <v>6.6350710900473953</v>
      </c>
      <c r="AH427" s="671">
        <f t="shared" si="159"/>
        <v>9.32642487046631</v>
      </c>
      <c r="AI427" s="671">
        <f t="shared" si="160"/>
        <v>7.5208913649025044</v>
      </c>
      <c r="AJ427" s="671">
        <f t="shared" si="161"/>
        <v>10.80246913580245</v>
      </c>
      <c r="AK427" s="671">
        <f t="shared" si="162"/>
        <v>11.340206185567014</v>
      </c>
      <c r="AL427" s="671">
        <f t="shared" si="163"/>
        <v>14.117647058823547</v>
      </c>
      <c r="AM427" s="671">
        <f t="shared" si="164"/>
        <v>16.43835616438356</v>
      </c>
      <c r="AN427" s="671">
        <f t="shared" si="165"/>
        <v>18.378378378378368</v>
      </c>
      <c r="AO427" s="671">
        <f t="shared" si="166"/>
        <v>16.35220125786163</v>
      </c>
      <c r="AP427" s="671">
        <f t="shared" si="167"/>
        <v>13.571428571428591</v>
      </c>
      <c r="AQ427" s="671">
        <f t="shared" si="168"/>
        <v>12.903225806451601</v>
      </c>
      <c r="AR427" s="671">
        <f t="shared" si="169"/>
        <v>13.761467889908241</v>
      </c>
      <c r="AS427" s="672">
        <f t="shared" si="170"/>
        <v>10.420097793681393</v>
      </c>
      <c r="AT427" s="673">
        <f t="shared" si="171"/>
        <v>4.0906793153081091</v>
      </c>
    </row>
    <row r="428" spans="1:46" ht="11.25" customHeight="1" x14ac:dyDescent="0.2">
      <c r="A428" s="501" t="s">
        <v>1362</v>
      </c>
      <c r="B428" s="652" t="s">
        <v>1363</v>
      </c>
      <c r="C428" s="497">
        <v>0.48</v>
      </c>
      <c r="D428" s="497">
        <v>0.37</v>
      </c>
      <c r="E428" s="498">
        <v>0.33</v>
      </c>
      <c r="F428" s="498">
        <v>0.30499999999999999</v>
      </c>
      <c r="G428" s="502">
        <v>0.3</v>
      </c>
      <c r="H428" s="498">
        <v>7.4999999999999997E-2</v>
      </c>
      <c r="I428" s="499"/>
      <c r="J428" s="502">
        <v>0</v>
      </c>
      <c r="K428" s="656">
        <v>0</v>
      </c>
      <c r="L428" s="499"/>
      <c r="M428" s="653">
        <v>0</v>
      </c>
      <c r="N428" s="653">
        <v>0</v>
      </c>
      <c r="O428" s="654">
        <v>0.22</v>
      </c>
      <c r="P428" s="658">
        <v>0.11</v>
      </c>
      <c r="Q428" s="654">
        <v>0</v>
      </c>
      <c r="R428" s="654">
        <v>0</v>
      </c>
      <c r="S428" s="654">
        <v>0</v>
      </c>
      <c r="T428" s="654">
        <v>0</v>
      </c>
      <c r="U428" s="654">
        <v>0</v>
      </c>
      <c r="V428" s="654">
        <v>0</v>
      </c>
      <c r="W428" s="654">
        <v>0</v>
      </c>
      <c r="X428" s="654">
        <v>0</v>
      </c>
      <c r="Y428" s="655">
        <f t="shared" si="151"/>
        <v>2.19</v>
      </c>
      <c r="Z428" s="1026">
        <f t="shared" si="172"/>
        <v>29.729729729729737</v>
      </c>
      <c r="AA428" s="671">
        <f t="shared" si="152"/>
        <v>12.12121212121211</v>
      </c>
      <c r="AB428" s="671">
        <f t="shared" si="153"/>
        <v>8.196721311475418</v>
      </c>
      <c r="AC428" s="671">
        <f t="shared" si="154"/>
        <v>1.6666666666666607</v>
      </c>
      <c r="AD428" s="671">
        <f t="shared" si="155"/>
        <v>300</v>
      </c>
      <c r="AE428" s="671" t="str">
        <f t="shared" si="156"/>
        <v>n/a</v>
      </c>
      <c r="AF428" s="671" t="str">
        <f t="shared" si="157"/>
        <v>n/a</v>
      </c>
      <c r="AG428" s="671" t="str">
        <f t="shared" si="158"/>
        <v>n/a</v>
      </c>
      <c r="AH428" s="671" t="str">
        <f t="shared" si="159"/>
        <v>n/a</v>
      </c>
      <c r="AI428" s="671">
        <f t="shared" si="160"/>
        <v>-100</v>
      </c>
      <c r="AJ428" s="671">
        <f t="shared" si="161"/>
        <v>100</v>
      </c>
      <c r="AK428" s="671" t="str">
        <f t="shared" si="162"/>
        <v>n/a</v>
      </c>
      <c r="AL428" s="671" t="str">
        <f t="shared" si="163"/>
        <v>n/a</v>
      </c>
      <c r="AM428" s="671" t="str">
        <f t="shared" si="164"/>
        <v>n/a</v>
      </c>
      <c r="AN428" s="671" t="str">
        <f t="shared" si="165"/>
        <v>n/a</v>
      </c>
      <c r="AO428" s="671" t="str">
        <f t="shared" si="166"/>
        <v>n/a</v>
      </c>
      <c r="AP428" s="671" t="str">
        <f t="shared" si="167"/>
        <v>n/a</v>
      </c>
      <c r="AQ428" s="671" t="str">
        <f t="shared" si="168"/>
        <v>n/a</v>
      </c>
      <c r="AR428" s="671" t="str">
        <f t="shared" si="169"/>
        <v>n/a</v>
      </c>
      <c r="AS428" s="672">
        <f t="shared" si="170"/>
        <v>50.244904261297698</v>
      </c>
      <c r="AT428" s="673">
        <f t="shared" si="171"/>
        <v>124.78574424557823</v>
      </c>
    </row>
    <row r="429" spans="1:46" ht="11.25" customHeight="1" x14ac:dyDescent="0.2">
      <c r="A429" s="480" t="s">
        <v>1367</v>
      </c>
      <c r="B429" s="916" t="s">
        <v>1368</v>
      </c>
      <c r="C429" s="497">
        <v>2.48</v>
      </c>
      <c r="D429" s="522">
        <v>2.04</v>
      </c>
      <c r="E429" s="487">
        <v>1.84</v>
      </c>
      <c r="F429" s="487">
        <v>1.68</v>
      </c>
      <c r="G429" s="487">
        <v>1.56</v>
      </c>
      <c r="H429" s="487">
        <v>1.36</v>
      </c>
      <c r="I429" s="488"/>
      <c r="J429" s="487">
        <v>1.1499999999999999</v>
      </c>
      <c r="K429" s="485">
        <v>0.8</v>
      </c>
      <c r="L429" s="488"/>
      <c r="M429" s="538">
        <v>0.2</v>
      </c>
      <c r="N429" s="538">
        <v>0.53</v>
      </c>
      <c r="O429" s="492">
        <v>1.52</v>
      </c>
      <c r="P429" s="493">
        <v>1.44</v>
      </c>
      <c r="Q429" s="492">
        <v>1.36</v>
      </c>
      <c r="R429" s="492">
        <v>1.36</v>
      </c>
      <c r="S429" s="492">
        <v>1.36</v>
      </c>
      <c r="T429" s="492">
        <v>1.36</v>
      </c>
      <c r="U429" s="493">
        <v>1.36</v>
      </c>
      <c r="V429" s="493">
        <v>1.34</v>
      </c>
      <c r="W429" s="493">
        <v>1.2333000000000001</v>
      </c>
      <c r="X429" s="493">
        <v>1.06</v>
      </c>
      <c r="Y429" s="655">
        <f t="shared" si="151"/>
        <v>27.033299999999993</v>
      </c>
      <c r="Z429" s="1026">
        <f t="shared" si="172"/>
        <v>21.568627450980383</v>
      </c>
      <c r="AA429" s="671">
        <f t="shared" si="152"/>
        <v>10.869565217391308</v>
      </c>
      <c r="AB429" s="671">
        <f t="shared" si="153"/>
        <v>9.5238095238095344</v>
      </c>
      <c r="AC429" s="671">
        <f t="shared" si="154"/>
        <v>7.6923076923076872</v>
      </c>
      <c r="AD429" s="671">
        <f t="shared" si="155"/>
        <v>14.705882352941169</v>
      </c>
      <c r="AE429" s="671">
        <f t="shared" si="156"/>
        <v>18.260869565217419</v>
      </c>
      <c r="AF429" s="671">
        <f t="shared" si="157"/>
        <v>43.749999999999979</v>
      </c>
      <c r="AG429" s="671">
        <f t="shared" si="158"/>
        <v>300</v>
      </c>
      <c r="AH429" s="671">
        <f t="shared" si="159"/>
        <v>-62.264150943396224</v>
      </c>
      <c r="AI429" s="671">
        <f t="shared" si="160"/>
        <v>-65.131578947368425</v>
      </c>
      <c r="AJ429" s="671">
        <f t="shared" si="161"/>
        <v>5.555555555555558</v>
      </c>
      <c r="AK429" s="671">
        <f t="shared" si="162"/>
        <v>5.8823529411764497</v>
      </c>
      <c r="AL429" s="671">
        <f t="shared" si="163"/>
        <v>0</v>
      </c>
      <c r="AM429" s="671">
        <f t="shared" si="164"/>
        <v>0</v>
      </c>
      <c r="AN429" s="671">
        <f t="shared" si="165"/>
        <v>0</v>
      </c>
      <c r="AO429" s="671">
        <f t="shared" si="166"/>
        <v>0</v>
      </c>
      <c r="AP429" s="671">
        <f t="shared" si="167"/>
        <v>1.4925373134328401</v>
      </c>
      <c r="AQ429" s="671">
        <f t="shared" si="168"/>
        <v>8.6515851779777933</v>
      </c>
      <c r="AR429" s="671">
        <f t="shared" si="169"/>
        <v>16.349056603773594</v>
      </c>
      <c r="AS429" s="672">
        <f t="shared" si="170"/>
        <v>17.731916815989422</v>
      </c>
      <c r="AT429" s="673">
        <f t="shared" si="171"/>
        <v>72.935206595133849</v>
      </c>
    </row>
    <row r="430" spans="1:46" ht="11.25" customHeight="1" x14ac:dyDescent="0.2">
      <c r="A430" s="519" t="s">
        <v>650</v>
      </c>
      <c r="B430" s="507" t="s">
        <v>651</v>
      </c>
      <c r="C430" s="497">
        <v>1.3</v>
      </c>
      <c r="D430" s="510">
        <v>1.26</v>
      </c>
      <c r="E430" s="498">
        <v>1.22</v>
      </c>
      <c r="F430" s="498">
        <v>1.18</v>
      </c>
      <c r="G430" s="498">
        <v>1.08</v>
      </c>
      <c r="H430" s="498">
        <v>0.98</v>
      </c>
      <c r="I430" s="499" t="s">
        <v>90</v>
      </c>
      <c r="J430" s="498">
        <v>0.88</v>
      </c>
      <c r="K430" s="496">
        <v>0.72</v>
      </c>
      <c r="L430" s="499"/>
      <c r="M430" s="511">
        <v>0.6</v>
      </c>
      <c r="N430" s="511">
        <v>0.54</v>
      </c>
      <c r="O430" s="658">
        <v>0.48</v>
      </c>
      <c r="P430" s="658">
        <v>0.42</v>
      </c>
      <c r="Q430" s="658">
        <v>0.38</v>
      </c>
      <c r="R430" s="658">
        <v>0.33</v>
      </c>
      <c r="S430" s="658">
        <v>0.28000000000000003</v>
      </c>
      <c r="T430" s="658">
        <v>0.23</v>
      </c>
      <c r="U430" s="658">
        <v>0.19</v>
      </c>
      <c r="V430" s="658">
        <v>0.17</v>
      </c>
      <c r="W430" s="658">
        <v>0.152</v>
      </c>
      <c r="X430" s="658">
        <v>0.13700000000000001</v>
      </c>
      <c r="Y430" s="655">
        <f t="shared" si="151"/>
        <v>12.528999999999998</v>
      </c>
      <c r="Z430" s="1026">
        <f t="shared" si="172"/>
        <v>3.1746031746031855</v>
      </c>
      <c r="AA430" s="671">
        <f t="shared" si="152"/>
        <v>3.2786885245901676</v>
      </c>
      <c r="AB430" s="671">
        <f t="shared" si="153"/>
        <v>3.3898305084745894</v>
      </c>
      <c r="AC430" s="671">
        <f t="shared" si="154"/>
        <v>9.259259259259256</v>
      </c>
      <c r="AD430" s="671">
        <f t="shared" si="155"/>
        <v>10.204081632653072</v>
      </c>
      <c r="AE430" s="671">
        <f t="shared" si="156"/>
        <v>11.363636363636353</v>
      </c>
      <c r="AF430" s="671">
        <f t="shared" si="157"/>
        <v>22.222222222222232</v>
      </c>
      <c r="AG430" s="671">
        <f t="shared" si="158"/>
        <v>19.999999999999996</v>
      </c>
      <c r="AH430" s="671">
        <f t="shared" si="159"/>
        <v>11.111111111111093</v>
      </c>
      <c r="AI430" s="671">
        <f t="shared" si="160"/>
        <v>12.500000000000021</v>
      </c>
      <c r="AJ430" s="671">
        <f t="shared" si="161"/>
        <v>14.285714285714279</v>
      </c>
      <c r="AK430" s="671">
        <f t="shared" si="162"/>
        <v>10.526315789473673</v>
      </c>
      <c r="AL430" s="671">
        <f t="shared" si="163"/>
        <v>15.151515151515138</v>
      </c>
      <c r="AM430" s="671">
        <f t="shared" si="164"/>
        <v>17.857142857142861</v>
      </c>
      <c r="AN430" s="671">
        <f t="shared" si="165"/>
        <v>21.739130434782616</v>
      </c>
      <c r="AO430" s="671">
        <f t="shared" si="166"/>
        <v>21.052631578947366</v>
      </c>
      <c r="AP430" s="671">
        <f t="shared" si="167"/>
        <v>11.764705882352944</v>
      </c>
      <c r="AQ430" s="671">
        <f t="shared" si="168"/>
        <v>11.842105263157897</v>
      </c>
      <c r="AR430" s="671">
        <f t="shared" si="169"/>
        <v>10.948905109489049</v>
      </c>
      <c r="AS430" s="672">
        <f t="shared" si="170"/>
        <v>12.719557849953992</v>
      </c>
      <c r="AT430" s="673">
        <f t="shared" si="171"/>
        <v>5.9092329209912497</v>
      </c>
    </row>
    <row r="431" spans="1:46" ht="11.25" customHeight="1" x14ac:dyDescent="0.2">
      <c r="A431" s="501" t="s">
        <v>653</v>
      </c>
      <c r="B431" s="652" t="s">
        <v>654</v>
      </c>
      <c r="C431" s="497">
        <v>2.2000000000000002</v>
      </c>
      <c r="D431" s="657">
        <v>2.12</v>
      </c>
      <c r="E431" s="498">
        <v>2.04</v>
      </c>
      <c r="F431" s="498">
        <v>1.98</v>
      </c>
      <c r="G431" s="498">
        <v>1.9</v>
      </c>
      <c r="H431" s="498">
        <v>1.8</v>
      </c>
      <c r="I431" s="499"/>
      <c r="J431" s="498">
        <v>1.74</v>
      </c>
      <c r="K431" s="496">
        <v>1.67</v>
      </c>
      <c r="L431" s="499"/>
      <c r="M431" s="511">
        <v>1.56</v>
      </c>
      <c r="N431" s="511">
        <v>1.43</v>
      </c>
      <c r="O431" s="658">
        <v>1.3</v>
      </c>
      <c r="P431" s="658">
        <v>1.2</v>
      </c>
      <c r="Q431" s="658">
        <v>1.1399999999999999</v>
      </c>
      <c r="R431" s="658">
        <v>1.06</v>
      </c>
      <c r="S431" s="654">
        <v>1.01</v>
      </c>
      <c r="T431" s="654">
        <v>1.01</v>
      </c>
      <c r="U431" s="654">
        <v>1.01</v>
      </c>
      <c r="V431" s="654">
        <v>1.01</v>
      </c>
      <c r="W431" s="658">
        <v>1.01</v>
      </c>
      <c r="X431" s="658">
        <v>0.96</v>
      </c>
      <c r="Y431" s="655">
        <f t="shared" si="151"/>
        <v>29.150000000000009</v>
      </c>
      <c r="Z431" s="1026">
        <f t="shared" si="172"/>
        <v>3.7735849056603765</v>
      </c>
      <c r="AA431" s="671">
        <f t="shared" si="152"/>
        <v>3.9215686274509887</v>
      </c>
      <c r="AB431" s="671">
        <f t="shared" si="153"/>
        <v>3.0303030303030276</v>
      </c>
      <c r="AC431" s="671">
        <f t="shared" si="154"/>
        <v>4.2105263157894868</v>
      </c>
      <c r="AD431" s="671">
        <f t="shared" si="155"/>
        <v>5.555555555555558</v>
      </c>
      <c r="AE431" s="671">
        <f t="shared" si="156"/>
        <v>3.4482758620689724</v>
      </c>
      <c r="AF431" s="671">
        <f t="shared" si="157"/>
        <v>4.1916167664670656</v>
      </c>
      <c r="AG431" s="671">
        <f t="shared" si="158"/>
        <v>7.0512820512820484</v>
      </c>
      <c r="AH431" s="671">
        <f t="shared" si="159"/>
        <v>9.0909090909091042</v>
      </c>
      <c r="AI431" s="671">
        <f t="shared" si="160"/>
        <v>9.9999999999999858</v>
      </c>
      <c r="AJ431" s="671">
        <f t="shared" si="161"/>
        <v>8.3333333333333481</v>
      </c>
      <c r="AK431" s="671">
        <f t="shared" si="162"/>
        <v>5.2631578947368363</v>
      </c>
      <c r="AL431" s="671">
        <f t="shared" si="163"/>
        <v>7.5471698113207308</v>
      </c>
      <c r="AM431" s="671">
        <f t="shared" si="164"/>
        <v>4.9504950495049549</v>
      </c>
      <c r="AN431" s="671">
        <f t="shared" si="165"/>
        <v>0</v>
      </c>
      <c r="AO431" s="671">
        <f t="shared" si="166"/>
        <v>0</v>
      </c>
      <c r="AP431" s="671">
        <f t="shared" si="167"/>
        <v>0</v>
      </c>
      <c r="AQ431" s="671">
        <f t="shared" si="168"/>
        <v>0</v>
      </c>
      <c r="AR431" s="671">
        <f t="shared" si="169"/>
        <v>5.2083333333333481</v>
      </c>
      <c r="AS431" s="672">
        <f t="shared" si="170"/>
        <v>4.5040058751429388</v>
      </c>
      <c r="AT431" s="673">
        <f t="shared" si="171"/>
        <v>3.0688710285663623</v>
      </c>
    </row>
    <row r="432" spans="1:46" ht="11.25" customHeight="1" x14ac:dyDescent="0.2">
      <c r="A432" s="501" t="s">
        <v>1369</v>
      </c>
      <c r="B432" s="652" t="s">
        <v>1370</v>
      </c>
      <c r="C432" s="497">
        <v>0.87</v>
      </c>
      <c r="D432" s="657">
        <v>0.82000000000000006</v>
      </c>
      <c r="E432" s="498">
        <v>0.74</v>
      </c>
      <c r="F432" s="498">
        <v>0.66</v>
      </c>
      <c r="G432" s="498">
        <v>0.57499999999999996</v>
      </c>
      <c r="H432" s="498">
        <v>0.25</v>
      </c>
      <c r="I432" s="499"/>
      <c r="J432" s="502">
        <v>0</v>
      </c>
      <c r="K432" s="656">
        <v>0</v>
      </c>
      <c r="L432" s="499"/>
      <c r="M432" s="653">
        <v>0</v>
      </c>
      <c r="N432" s="653">
        <v>0</v>
      </c>
      <c r="O432" s="654">
        <v>0</v>
      </c>
      <c r="P432" s="654">
        <v>0</v>
      </c>
      <c r="Q432" s="654">
        <v>0</v>
      </c>
      <c r="R432" s="654">
        <v>0</v>
      </c>
      <c r="S432" s="654">
        <v>0</v>
      </c>
      <c r="T432" s="654">
        <v>0</v>
      </c>
      <c r="U432" s="654">
        <v>0</v>
      </c>
      <c r="V432" s="654">
        <v>0</v>
      </c>
      <c r="W432" s="654">
        <v>0</v>
      </c>
      <c r="X432" s="654">
        <v>0</v>
      </c>
      <c r="Y432" s="655">
        <f t="shared" si="151"/>
        <v>3.915</v>
      </c>
      <c r="Z432" s="1026">
        <f t="shared" si="172"/>
        <v>6.0975609756097393</v>
      </c>
      <c r="AA432" s="671">
        <f t="shared" si="152"/>
        <v>10.810810810810811</v>
      </c>
      <c r="AB432" s="671">
        <f t="shared" si="153"/>
        <v>12.12121212121211</v>
      </c>
      <c r="AC432" s="671">
        <f t="shared" si="154"/>
        <v>14.782608695652177</v>
      </c>
      <c r="AD432" s="671">
        <f t="shared" si="155"/>
        <v>129.99999999999997</v>
      </c>
      <c r="AE432" s="671" t="str">
        <f t="shared" si="156"/>
        <v>n/a</v>
      </c>
      <c r="AF432" s="671" t="str">
        <f t="shared" si="157"/>
        <v>n/a</v>
      </c>
      <c r="AG432" s="671" t="str">
        <f t="shared" si="158"/>
        <v>n/a</v>
      </c>
      <c r="AH432" s="671" t="str">
        <f t="shared" si="159"/>
        <v>n/a</v>
      </c>
      <c r="AI432" s="671" t="str">
        <f t="shared" si="160"/>
        <v>n/a</v>
      </c>
      <c r="AJ432" s="671" t="str">
        <f t="shared" si="161"/>
        <v>n/a</v>
      </c>
      <c r="AK432" s="671" t="str">
        <f t="shared" si="162"/>
        <v>n/a</v>
      </c>
      <c r="AL432" s="671" t="str">
        <f t="shared" si="163"/>
        <v>n/a</v>
      </c>
      <c r="AM432" s="671" t="str">
        <f t="shared" si="164"/>
        <v>n/a</v>
      </c>
      <c r="AN432" s="671" t="str">
        <f t="shared" si="165"/>
        <v>n/a</v>
      </c>
      <c r="AO432" s="671" t="str">
        <f t="shared" si="166"/>
        <v>n/a</v>
      </c>
      <c r="AP432" s="671" t="str">
        <f t="shared" si="167"/>
        <v>n/a</v>
      </c>
      <c r="AQ432" s="671" t="str">
        <f t="shared" si="168"/>
        <v>n/a</v>
      </c>
      <c r="AR432" s="671" t="str">
        <f t="shared" si="169"/>
        <v>n/a</v>
      </c>
      <c r="AS432" s="672">
        <f t="shared" si="170"/>
        <v>34.762438520656964</v>
      </c>
      <c r="AT432" s="673">
        <f t="shared" si="171"/>
        <v>53.332371792051241</v>
      </c>
    </row>
    <row r="433" spans="1:46" ht="11.25" customHeight="1" x14ac:dyDescent="0.2">
      <c r="A433" s="500" t="s">
        <v>1371</v>
      </c>
      <c r="B433" s="652" t="s">
        <v>1372</v>
      </c>
      <c r="C433" s="497">
        <v>2.2000000000000002</v>
      </c>
      <c r="D433" s="657">
        <v>2</v>
      </c>
      <c r="E433" s="498">
        <v>1.8</v>
      </c>
      <c r="F433" s="498">
        <v>1.6</v>
      </c>
      <c r="G433" s="498">
        <v>1.4</v>
      </c>
      <c r="H433" s="498">
        <v>1.2</v>
      </c>
      <c r="I433" s="499"/>
      <c r="J433" s="498">
        <v>1</v>
      </c>
      <c r="K433" s="656">
        <v>0.96</v>
      </c>
      <c r="L433" s="499"/>
      <c r="M433" s="653">
        <v>0.96</v>
      </c>
      <c r="N433" s="653">
        <v>0.96</v>
      </c>
      <c r="O433" s="658">
        <v>0.84</v>
      </c>
      <c r="P433" s="658">
        <v>0.36</v>
      </c>
      <c r="Q433" s="654">
        <v>0</v>
      </c>
      <c r="R433" s="654">
        <v>0</v>
      </c>
      <c r="S433" s="654">
        <v>0</v>
      </c>
      <c r="T433" s="654">
        <v>0</v>
      </c>
      <c r="U433" s="654">
        <v>0</v>
      </c>
      <c r="V433" s="654">
        <v>0</v>
      </c>
      <c r="W433" s="654">
        <v>0</v>
      </c>
      <c r="X433" s="654">
        <v>0</v>
      </c>
      <c r="Y433" s="655">
        <f t="shared" si="151"/>
        <v>15.280000000000001</v>
      </c>
      <c r="Z433" s="1026">
        <f t="shared" si="172"/>
        <v>10.000000000000009</v>
      </c>
      <c r="AA433" s="671">
        <f t="shared" si="152"/>
        <v>11.111111111111116</v>
      </c>
      <c r="AB433" s="671">
        <f t="shared" si="153"/>
        <v>12.5</v>
      </c>
      <c r="AC433" s="671">
        <f t="shared" si="154"/>
        <v>14.285714285714302</v>
      </c>
      <c r="AD433" s="671">
        <f t="shared" si="155"/>
        <v>16.666666666666675</v>
      </c>
      <c r="AE433" s="671">
        <f t="shared" si="156"/>
        <v>19.999999999999996</v>
      </c>
      <c r="AF433" s="671">
        <f t="shared" si="157"/>
        <v>4.1666666666666741</v>
      </c>
      <c r="AG433" s="671">
        <f t="shared" si="158"/>
        <v>0</v>
      </c>
      <c r="AH433" s="671">
        <f t="shared" si="159"/>
        <v>0</v>
      </c>
      <c r="AI433" s="671">
        <f t="shared" si="160"/>
        <v>14.285714285714279</v>
      </c>
      <c r="AJ433" s="671">
        <f t="shared" si="161"/>
        <v>133.33333333333334</v>
      </c>
      <c r="AK433" s="671" t="str">
        <f t="shared" si="162"/>
        <v>n/a</v>
      </c>
      <c r="AL433" s="671" t="str">
        <f t="shared" si="163"/>
        <v>n/a</v>
      </c>
      <c r="AM433" s="671" t="str">
        <f t="shared" si="164"/>
        <v>n/a</v>
      </c>
      <c r="AN433" s="671" t="str">
        <f t="shared" si="165"/>
        <v>n/a</v>
      </c>
      <c r="AO433" s="671" t="str">
        <f t="shared" si="166"/>
        <v>n/a</v>
      </c>
      <c r="AP433" s="671" t="str">
        <f t="shared" si="167"/>
        <v>n/a</v>
      </c>
      <c r="AQ433" s="671" t="str">
        <f t="shared" si="168"/>
        <v>n/a</v>
      </c>
      <c r="AR433" s="671" t="str">
        <f t="shared" si="169"/>
        <v>n/a</v>
      </c>
      <c r="AS433" s="672">
        <f t="shared" si="170"/>
        <v>21.486291486291488</v>
      </c>
      <c r="AT433" s="673">
        <f t="shared" si="171"/>
        <v>37.659685051688292</v>
      </c>
    </row>
    <row r="434" spans="1:46" ht="11.25" customHeight="1" x14ac:dyDescent="0.2">
      <c r="A434" s="480" t="s">
        <v>1375</v>
      </c>
      <c r="B434" s="916" t="s">
        <v>1376</v>
      </c>
      <c r="C434" s="497">
        <v>1.4</v>
      </c>
      <c r="D434" s="491">
        <v>1.28</v>
      </c>
      <c r="E434" s="498">
        <v>1.1599999999999999</v>
      </c>
      <c r="F434" s="498">
        <v>1.08</v>
      </c>
      <c r="G434" s="498">
        <v>1</v>
      </c>
      <c r="H434" s="498">
        <v>0.76</v>
      </c>
      <c r="I434" s="499"/>
      <c r="J434" s="502">
        <v>0</v>
      </c>
      <c r="K434" s="656">
        <v>0</v>
      </c>
      <c r="L434" s="499"/>
      <c r="M434" s="653">
        <v>0</v>
      </c>
      <c r="N434" s="653">
        <v>0</v>
      </c>
      <c r="O434" s="654">
        <v>0</v>
      </c>
      <c r="P434" s="654">
        <v>0</v>
      </c>
      <c r="Q434" s="654">
        <v>0</v>
      </c>
      <c r="R434" s="654">
        <v>0</v>
      </c>
      <c r="S434" s="654">
        <v>0</v>
      </c>
      <c r="T434" s="654">
        <v>0</v>
      </c>
      <c r="U434" s="654">
        <v>0</v>
      </c>
      <c r="V434" s="654">
        <v>0</v>
      </c>
      <c r="W434" s="654">
        <v>0</v>
      </c>
      <c r="X434" s="654">
        <v>0</v>
      </c>
      <c r="Y434" s="655">
        <f t="shared" si="151"/>
        <v>6.68</v>
      </c>
      <c r="Z434" s="1026">
        <f t="shared" si="172"/>
        <v>9.375</v>
      </c>
      <c r="AA434" s="671">
        <f t="shared" si="152"/>
        <v>10.344827586206918</v>
      </c>
      <c r="AB434" s="671">
        <f t="shared" si="153"/>
        <v>7.4074074074073959</v>
      </c>
      <c r="AC434" s="671">
        <f t="shared" si="154"/>
        <v>8.0000000000000071</v>
      </c>
      <c r="AD434" s="671">
        <f t="shared" si="155"/>
        <v>31.578947368421062</v>
      </c>
      <c r="AE434" s="671" t="str">
        <f t="shared" si="156"/>
        <v>n/a</v>
      </c>
      <c r="AF434" s="671" t="str">
        <f t="shared" si="157"/>
        <v>n/a</v>
      </c>
      <c r="AG434" s="671" t="str">
        <f t="shared" si="158"/>
        <v>n/a</v>
      </c>
      <c r="AH434" s="671" t="str">
        <f t="shared" si="159"/>
        <v>n/a</v>
      </c>
      <c r="AI434" s="671" t="str">
        <f t="shared" si="160"/>
        <v>n/a</v>
      </c>
      <c r="AJ434" s="671" t="str">
        <f t="shared" si="161"/>
        <v>n/a</v>
      </c>
      <c r="AK434" s="671" t="str">
        <f t="shared" si="162"/>
        <v>n/a</v>
      </c>
      <c r="AL434" s="671" t="str">
        <f t="shared" si="163"/>
        <v>n/a</v>
      </c>
      <c r="AM434" s="671" t="str">
        <f t="shared" si="164"/>
        <v>n/a</v>
      </c>
      <c r="AN434" s="671" t="str">
        <f t="shared" si="165"/>
        <v>n/a</v>
      </c>
      <c r="AO434" s="671" t="str">
        <f t="shared" si="166"/>
        <v>n/a</v>
      </c>
      <c r="AP434" s="671" t="str">
        <f t="shared" si="167"/>
        <v>n/a</v>
      </c>
      <c r="AQ434" s="671" t="str">
        <f t="shared" si="168"/>
        <v>n/a</v>
      </c>
      <c r="AR434" s="671" t="str">
        <f t="shared" si="169"/>
        <v>n/a</v>
      </c>
      <c r="AS434" s="672">
        <f t="shared" si="170"/>
        <v>13.341236472407076</v>
      </c>
      <c r="AT434" s="673">
        <f t="shared" si="171"/>
        <v>10.259906567821966</v>
      </c>
    </row>
    <row r="435" spans="1:46" ht="11.25" customHeight="1" x14ac:dyDescent="0.2">
      <c r="A435" s="659" t="s">
        <v>1379</v>
      </c>
      <c r="B435" s="507" t="s">
        <v>1380</v>
      </c>
      <c r="C435" s="497">
        <v>0.72</v>
      </c>
      <c r="D435" s="657">
        <v>0.64</v>
      </c>
      <c r="E435" s="513">
        <v>0.56000000000000005</v>
      </c>
      <c r="F435" s="513">
        <v>0.5</v>
      </c>
      <c r="G435" s="513">
        <v>0.46</v>
      </c>
      <c r="H435" s="513">
        <v>0.42</v>
      </c>
      <c r="I435" s="514"/>
      <c r="J435" s="512">
        <v>0.4</v>
      </c>
      <c r="K435" s="515">
        <v>0.4</v>
      </c>
      <c r="L435" s="514"/>
      <c r="M435" s="529">
        <v>0.4</v>
      </c>
      <c r="N435" s="529">
        <v>0.36</v>
      </c>
      <c r="O435" s="516">
        <v>0.31</v>
      </c>
      <c r="P435" s="517">
        <v>0.28000000000000003</v>
      </c>
      <c r="Q435" s="517">
        <v>0.28000000000000003</v>
      </c>
      <c r="R435" s="517">
        <v>0.28000000000000003</v>
      </c>
      <c r="S435" s="517">
        <v>0.28000000000000003</v>
      </c>
      <c r="T435" s="517">
        <v>0.28000000000000003</v>
      </c>
      <c r="U435" s="517">
        <v>0.28000000000000003</v>
      </c>
      <c r="V435" s="517">
        <v>0.28000000000000003</v>
      </c>
      <c r="W435" s="516">
        <v>0.28000000000000003</v>
      </c>
      <c r="X435" s="516">
        <v>0.25</v>
      </c>
      <c r="Y435" s="655">
        <f t="shared" si="151"/>
        <v>7.6600000000000019</v>
      </c>
      <c r="Z435" s="1026">
        <f t="shared" si="172"/>
        <v>12.5</v>
      </c>
      <c r="AA435" s="671">
        <f t="shared" si="152"/>
        <v>14.285714285714279</v>
      </c>
      <c r="AB435" s="671">
        <f t="shared" si="153"/>
        <v>12.000000000000011</v>
      </c>
      <c r="AC435" s="671">
        <f t="shared" si="154"/>
        <v>8.6956521739130377</v>
      </c>
      <c r="AD435" s="671">
        <f t="shared" si="155"/>
        <v>9.5238095238095344</v>
      </c>
      <c r="AE435" s="671">
        <f t="shared" si="156"/>
        <v>4.9999999999999822</v>
      </c>
      <c r="AF435" s="671">
        <f t="shared" si="157"/>
        <v>0</v>
      </c>
      <c r="AG435" s="671">
        <f t="shared" si="158"/>
        <v>0</v>
      </c>
      <c r="AH435" s="671">
        <f t="shared" si="159"/>
        <v>11.111111111111116</v>
      </c>
      <c r="AI435" s="671">
        <f t="shared" si="160"/>
        <v>16.129032258064502</v>
      </c>
      <c r="AJ435" s="671">
        <f t="shared" si="161"/>
        <v>10.714285714285698</v>
      </c>
      <c r="AK435" s="671">
        <f t="shared" si="162"/>
        <v>0</v>
      </c>
      <c r="AL435" s="671">
        <f t="shared" si="163"/>
        <v>0</v>
      </c>
      <c r="AM435" s="671">
        <f t="shared" si="164"/>
        <v>0</v>
      </c>
      <c r="AN435" s="671">
        <f t="shared" si="165"/>
        <v>0</v>
      </c>
      <c r="AO435" s="671">
        <f t="shared" si="166"/>
        <v>0</v>
      </c>
      <c r="AP435" s="671">
        <f t="shared" si="167"/>
        <v>0</v>
      </c>
      <c r="AQ435" s="671">
        <f t="shared" si="168"/>
        <v>0</v>
      </c>
      <c r="AR435" s="671">
        <f t="shared" si="169"/>
        <v>12.000000000000011</v>
      </c>
      <c r="AS435" s="672">
        <f t="shared" si="170"/>
        <v>5.8926107929946401</v>
      </c>
      <c r="AT435" s="673">
        <f t="shared" si="171"/>
        <v>6.1387338547239532</v>
      </c>
    </row>
    <row r="436" spans="1:46" ht="11.25" customHeight="1" x14ac:dyDescent="0.2">
      <c r="A436" s="500" t="s">
        <v>1381</v>
      </c>
      <c r="B436" s="652" t="s">
        <v>1382</v>
      </c>
      <c r="C436" s="497">
        <v>0.56499999999999995</v>
      </c>
      <c r="D436" s="657">
        <v>0.38</v>
      </c>
      <c r="E436" s="498">
        <v>0.33</v>
      </c>
      <c r="F436" s="498">
        <v>0.28999999999999998</v>
      </c>
      <c r="G436" s="498">
        <v>0.25</v>
      </c>
      <c r="H436" s="498">
        <v>0.215</v>
      </c>
      <c r="I436" s="499"/>
      <c r="J436" s="498">
        <v>0.18</v>
      </c>
      <c r="K436" s="496">
        <v>0.1</v>
      </c>
      <c r="L436" s="499"/>
      <c r="M436" s="653">
        <v>0.04</v>
      </c>
      <c r="N436" s="653">
        <v>9.2499999999999999E-2</v>
      </c>
      <c r="O436" s="654">
        <v>1</v>
      </c>
      <c r="P436" s="658">
        <v>1.46</v>
      </c>
      <c r="Q436" s="658">
        <v>1.38</v>
      </c>
      <c r="R436" s="658">
        <v>1.3</v>
      </c>
      <c r="S436" s="658">
        <v>1.24</v>
      </c>
      <c r="T436" s="658">
        <v>1.22</v>
      </c>
      <c r="U436" s="658">
        <v>1.2</v>
      </c>
      <c r="V436" s="658">
        <v>1.18</v>
      </c>
      <c r="W436" s="658">
        <v>1.1200000000000001</v>
      </c>
      <c r="X436" s="658">
        <v>1.04</v>
      </c>
      <c r="Y436" s="655">
        <f t="shared" si="151"/>
        <v>14.5825</v>
      </c>
      <c r="Z436" s="1026">
        <f t="shared" si="172"/>
        <v>48.684210526315773</v>
      </c>
      <c r="AA436" s="671">
        <f t="shared" si="152"/>
        <v>15.151515151515138</v>
      </c>
      <c r="AB436" s="671">
        <f t="shared" si="153"/>
        <v>13.793103448275868</v>
      </c>
      <c r="AC436" s="671">
        <f t="shared" si="154"/>
        <v>15.999999999999993</v>
      </c>
      <c r="AD436" s="671">
        <f t="shared" si="155"/>
        <v>16.279069767441868</v>
      </c>
      <c r="AE436" s="671">
        <f t="shared" si="156"/>
        <v>19.444444444444443</v>
      </c>
      <c r="AF436" s="671">
        <f t="shared" si="157"/>
        <v>79.999999999999986</v>
      </c>
      <c r="AG436" s="671">
        <f t="shared" si="158"/>
        <v>150</v>
      </c>
      <c r="AH436" s="671">
        <f t="shared" si="159"/>
        <v>-56.756756756756758</v>
      </c>
      <c r="AI436" s="671">
        <f t="shared" si="160"/>
        <v>-90.75</v>
      </c>
      <c r="AJ436" s="671">
        <f t="shared" si="161"/>
        <v>-31.506849315068497</v>
      </c>
      <c r="AK436" s="671">
        <f t="shared" si="162"/>
        <v>5.7971014492753659</v>
      </c>
      <c r="AL436" s="671">
        <f t="shared" si="163"/>
        <v>6.153846153846132</v>
      </c>
      <c r="AM436" s="671">
        <f t="shared" si="164"/>
        <v>4.8387096774193505</v>
      </c>
      <c r="AN436" s="671">
        <f t="shared" si="165"/>
        <v>1.6393442622950838</v>
      </c>
      <c r="AO436" s="671">
        <f t="shared" si="166"/>
        <v>1.6666666666666607</v>
      </c>
      <c r="AP436" s="671">
        <f t="shared" si="167"/>
        <v>1.6949152542372836</v>
      </c>
      <c r="AQ436" s="671">
        <f t="shared" si="168"/>
        <v>5.3571428571428381</v>
      </c>
      <c r="AR436" s="671">
        <f t="shared" si="169"/>
        <v>7.6923076923077094</v>
      </c>
      <c r="AS436" s="672">
        <f t="shared" si="170"/>
        <v>11.325198488387276</v>
      </c>
      <c r="AT436" s="673">
        <f t="shared" si="171"/>
        <v>48.75835772140524</v>
      </c>
    </row>
    <row r="437" spans="1:46" ht="11.25" customHeight="1" x14ac:dyDescent="0.2">
      <c r="A437" s="500" t="s">
        <v>1383</v>
      </c>
      <c r="B437" s="652" t="s">
        <v>1384</v>
      </c>
      <c r="C437" s="497">
        <v>1.1200000000000001</v>
      </c>
      <c r="D437" s="497">
        <v>1.08</v>
      </c>
      <c r="E437" s="498">
        <v>1.02</v>
      </c>
      <c r="F437" s="498">
        <v>0.96</v>
      </c>
      <c r="G437" s="498">
        <v>0.9</v>
      </c>
      <c r="H437" s="498">
        <v>0.84</v>
      </c>
      <c r="I437" s="499"/>
      <c r="J437" s="498">
        <v>0.76</v>
      </c>
      <c r="K437" s="496">
        <v>0.72</v>
      </c>
      <c r="L437" s="499"/>
      <c r="M437" s="653">
        <v>0.64</v>
      </c>
      <c r="N437" s="653">
        <v>1</v>
      </c>
      <c r="O437" s="658">
        <v>1.64</v>
      </c>
      <c r="P437" s="658">
        <v>1.48</v>
      </c>
      <c r="Q437" s="658">
        <v>1.35</v>
      </c>
      <c r="R437" s="658">
        <v>1.2450000000000001</v>
      </c>
      <c r="S437" s="658">
        <v>1.1399999999999999</v>
      </c>
      <c r="T437" s="658">
        <v>1.08</v>
      </c>
      <c r="U437" s="658">
        <v>1.04</v>
      </c>
      <c r="V437" s="658">
        <v>0.96</v>
      </c>
      <c r="W437" s="658">
        <v>0.88670000000000004</v>
      </c>
      <c r="X437" s="658">
        <v>0.79</v>
      </c>
      <c r="Y437" s="655">
        <f t="shared" si="151"/>
        <v>20.651700000000002</v>
      </c>
      <c r="Z437" s="1026">
        <f t="shared" si="172"/>
        <v>3.7037037037036979</v>
      </c>
      <c r="AA437" s="671">
        <f t="shared" si="152"/>
        <v>5.8823529411764719</v>
      </c>
      <c r="AB437" s="671">
        <f t="shared" si="153"/>
        <v>6.25</v>
      </c>
      <c r="AC437" s="671">
        <f t="shared" si="154"/>
        <v>6.6666666666666652</v>
      </c>
      <c r="AD437" s="671">
        <f t="shared" si="155"/>
        <v>7.1428571428571397</v>
      </c>
      <c r="AE437" s="671">
        <f t="shared" si="156"/>
        <v>10.526315789473673</v>
      </c>
      <c r="AF437" s="671">
        <f t="shared" si="157"/>
        <v>5.555555555555558</v>
      </c>
      <c r="AG437" s="671">
        <f t="shared" si="158"/>
        <v>12.5</v>
      </c>
      <c r="AH437" s="671">
        <f t="shared" si="159"/>
        <v>-36</v>
      </c>
      <c r="AI437" s="671">
        <f t="shared" si="160"/>
        <v>-39.024390243902438</v>
      </c>
      <c r="AJ437" s="671">
        <f t="shared" si="161"/>
        <v>10.810810810810811</v>
      </c>
      <c r="AK437" s="671">
        <f t="shared" si="162"/>
        <v>9.6296296296296102</v>
      </c>
      <c r="AL437" s="671">
        <f t="shared" si="163"/>
        <v>8.4337349397590309</v>
      </c>
      <c r="AM437" s="671">
        <f t="shared" si="164"/>
        <v>9.2105263157894903</v>
      </c>
      <c r="AN437" s="671">
        <f t="shared" si="165"/>
        <v>5.5555555555555358</v>
      </c>
      <c r="AO437" s="671">
        <f t="shared" si="166"/>
        <v>3.8461538461538547</v>
      </c>
      <c r="AP437" s="671">
        <f t="shared" si="167"/>
        <v>8.3333333333333481</v>
      </c>
      <c r="AQ437" s="671">
        <f t="shared" si="168"/>
        <v>8.2666065185519333</v>
      </c>
      <c r="AR437" s="671">
        <f t="shared" si="169"/>
        <v>12.240506329113931</v>
      </c>
      <c r="AS437" s="672">
        <f t="shared" si="170"/>
        <v>3.1331536228541217</v>
      </c>
      <c r="AT437" s="673">
        <f t="shared" si="171"/>
        <v>14.552556899582571</v>
      </c>
    </row>
    <row r="438" spans="1:46" ht="11.25" customHeight="1" x14ac:dyDescent="0.2">
      <c r="A438" s="501" t="s">
        <v>1385</v>
      </c>
      <c r="B438" s="652" t="s">
        <v>1386</v>
      </c>
      <c r="C438" s="497">
        <v>0.4</v>
      </c>
      <c r="D438" s="497">
        <v>0.30249999999999999</v>
      </c>
      <c r="E438" s="502">
        <v>0.25</v>
      </c>
      <c r="F438" s="498">
        <v>0.21249999999999999</v>
      </c>
      <c r="G438" s="498">
        <v>0.18</v>
      </c>
      <c r="H438" s="502">
        <v>0.16</v>
      </c>
      <c r="I438" s="499"/>
      <c r="J438" s="498">
        <v>0.14000000000000001</v>
      </c>
      <c r="K438" s="496">
        <v>0.06</v>
      </c>
      <c r="L438" s="499"/>
      <c r="M438" s="653">
        <v>0</v>
      </c>
      <c r="N438" s="653">
        <v>0</v>
      </c>
      <c r="O438" s="654">
        <v>0</v>
      </c>
      <c r="P438" s="654">
        <v>0</v>
      </c>
      <c r="Q438" s="654">
        <v>0</v>
      </c>
      <c r="R438" s="654">
        <v>0</v>
      </c>
      <c r="S438" s="654">
        <v>0</v>
      </c>
      <c r="T438" s="654">
        <v>0</v>
      </c>
      <c r="U438" s="654">
        <v>0</v>
      </c>
      <c r="V438" s="654">
        <v>0</v>
      </c>
      <c r="W438" s="654">
        <v>0</v>
      </c>
      <c r="X438" s="654">
        <v>0</v>
      </c>
      <c r="Y438" s="655">
        <f t="shared" si="151"/>
        <v>1.7050000000000001</v>
      </c>
      <c r="Z438" s="1026">
        <f t="shared" si="172"/>
        <v>32.231404958677686</v>
      </c>
      <c r="AA438" s="671">
        <f t="shared" si="152"/>
        <v>20.999999999999996</v>
      </c>
      <c r="AB438" s="671">
        <f t="shared" si="153"/>
        <v>17.647058823529417</v>
      </c>
      <c r="AC438" s="671">
        <f t="shared" si="154"/>
        <v>18.055555555555557</v>
      </c>
      <c r="AD438" s="671">
        <f t="shared" si="155"/>
        <v>12.5</v>
      </c>
      <c r="AE438" s="671">
        <f t="shared" si="156"/>
        <v>14.285714285714279</v>
      </c>
      <c r="AF438" s="671">
        <f t="shared" si="157"/>
        <v>133.33333333333334</v>
      </c>
      <c r="AG438" s="671" t="str">
        <f t="shared" si="158"/>
        <v>n/a</v>
      </c>
      <c r="AH438" s="671" t="str">
        <f t="shared" si="159"/>
        <v>n/a</v>
      </c>
      <c r="AI438" s="671" t="str">
        <f t="shared" si="160"/>
        <v>n/a</v>
      </c>
      <c r="AJ438" s="671" t="str">
        <f t="shared" si="161"/>
        <v>n/a</v>
      </c>
      <c r="AK438" s="671" t="str">
        <f t="shared" si="162"/>
        <v>n/a</v>
      </c>
      <c r="AL438" s="671" t="str">
        <f t="shared" si="163"/>
        <v>n/a</v>
      </c>
      <c r="AM438" s="671" t="str">
        <f t="shared" si="164"/>
        <v>n/a</v>
      </c>
      <c r="AN438" s="671" t="str">
        <f t="shared" si="165"/>
        <v>n/a</v>
      </c>
      <c r="AO438" s="671" t="str">
        <f t="shared" si="166"/>
        <v>n/a</v>
      </c>
      <c r="AP438" s="671" t="str">
        <f t="shared" si="167"/>
        <v>n/a</v>
      </c>
      <c r="AQ438" s="671" t="str">
        <f t="shared" si="168"/>
        <v>n/a</v>
      </c>
      <c r="AR438" s="671" t="str">
        <f t="shared" si="169"/>
        <v>n/a</v>
      </c>
      <c r="AS438" s="672">
        <f t="shared" si="170"/>
        <v>35.579009565258609</v>
      </c>
      <c r="AT438" s="673">
        <f t="shared" si="171"/>
        <v>43.578154305547464</v>
      </c>
    </row>
    <row r="439" spans="1:46" ht="11.25" customHeight="1" x14ac:dyDescent="0.2">
      <c r="A439" s="504" t="s">
        <v>1389</v>
      </c>
      <c r="B439" s="916" t="s">
        <v>1390</v>
      </c>
      <c r="C439" s="497">
        <v>2.84</v>
      </c>
      <c r="D439" s="522">
        <v>2.2599999999999998</v>
      </c>
      <c r="E439" s="487">
        <v>2.1</v>
      </c>
      <c r="F439" s="487">
        <v>2.04</v>
      </c>
      <c r="G439" s="487">
        <v>1.9</v>
      </c>
      <c r="H439" s="487">
        <v>1.7</v>
      </c>
      <c r="I439" s="488"/>
      <c r="J439" s="487">
        <v>1.5</v>
      </c>
      <c r="K439" s="485">
        <v>1.2</v>
      </c>
      <c r="L439" s="488"/>
      <c r="M439" s="530">
        <v>0.8</v>
      </c>
      <c r="N439" s="538">
        <v>0.6</v>
      </c>
      <c r="O439" s="492">
        <v>0.6</v>
      </c>
      <c r="P439" s="493">
        <v>0.54</v>
      </c>
      <c r="Q439" s="492">
        <v>0.48</v>
      </c>
      <c r="R439" s="493">
        <v>0.36</v>
      </c>
      <c r="S439" s="492">
        <v>0</v>
      </c>
      <c r="T439" s="492">
        <v>0</v>
      </c>
      <c r="U439" s="492">
        <v>0</v>
      </c>
      <c r="V439" s="492">
        <v>0</v>
      </c>
      <c r="W439" s="492">
        <v>0</v>
      </c>
      <c r="X439" s="492">
        <v>0</v>
      </c>
      <c r="Y439" s="655">
        <f t="shared" si="151"/>
        <v>18.919999999999998</v>
      </c>
      <c r="Z439" s="1026">
        <f t="shared" si="172"/>
        <v>25.663716814159287</v>
      </c>
      <c r="AA439" s="671">
        <f t="shared" si="152"/>
        <v>7.6190476190476142</v>
      </c>
      <c r="AB439" s="671">
        <f t="shared" si="153"/>
        <v>2.941176470588247</v>
      </c>
      <c r="AC439" s="671">
        <f t="shared" si="154"/>
        <v>7.3684210526315796</v>
      </c>
      <c r="AD439" s="671">
        <f t="shared" si="155"/>
        <v>11.764705882352944</v>
      </c>
      <c r="AE439" s="671">
        <f t="shared" si="156"/>
        <v>13.33333333333333</v>
      </c>
      <c r="AF439" s="671">
        <f t="shared" si="157"/>
        <v>25</v>
      </c>
      <c r="AG439" s="671">
        <f t="shared" si="158"/>
        <v>49.999999999999979</v>
      </c>
      <c r="AH439" s="671">
        <f t="shared" si="159"/>
        <v>33.33333333333335</v>
      </c>
      <c r="AI439" s="671">
        <f t="shared" si="160"/>
        <v>0</v>
      </c>
      <c r="AJ439" s="671">
        <f t="shared" si="161"/>
        <v>11.111111111111093</v>
      </c>
      <c r="AK439" s="671">
        <f t="shared" si="162"/>
        <v>12.500000000000021</v>
      </c>
      <c r="AL439" s="671">
        <f t="shared" si="163"/>
        <v>33.333333333333329</v>
      </c>
      <c r="AM439" s="671" t="str">
        <f t="shared" si="164"/>
        <v>n/a</v>
      </c>
      <c r="AN439" s="671" t="str">
        <f t="shared" si="165"/>
        <v>n/a</v>
      </c>
      <c r="AO439" s="671" t="str">
        <f t="shared" si="166"/>
        <v>n/a</v>
      </c>
      <c r="AP439" s="671" t="str">
        <f t="shared" si="167"/>
        <v>n/a</v>
      </c>
      <c r="AQ439" s="671" t="str">
        <f t="shared" si="168"/>
        <v>n/a</v>
      </c>
      <c r="AR439" s="671" t="str">
        <f t="shared" si="169"/>
        <v>n/a</v>
      </c>
      <c r="AS439" s="672">
        <f t="shared" si="170"/>
        <v>17.997552226914674</v>
      </c>
      <c r="AT439" s="673">
        <f t="shared" si="171"/>
        <v>14.468013482949294</v>
      </c>
    </row>
    <row r="440" spans="1:46" ht="11.25" customHeight="1" x14ac:dyDescent="0.2">
      <c r="A440" s="519" t="s">
        <v>264</v>
      </c>
      <c r="B440" s="507" t="s">
        <v>265</v>
      </c>
      <c r="C440" s="497">
        <v>3.97</v>
      </c>
      <c r="D440" s="657">
        <v>3.83</v>
      </c>
      <c r="E440" s="498">
        <v>3.64</v>
      </c>
      <c r="F440" s="498">
        <v>3.48</v>
      </c>
      <c r="G440" s="498">
        <v>3.2561100000000001</v>
      </c>
      <c r="H440" s="498">
        <v>3.0383752599999996</v>
      </c>
      <c r="I440" s="499"/>
      <c r="J440" s="498">
        <v>2.7987557600000001</v>
      </c>
      <c r="K440" s="496">
        <v>2.6837384000000002</v>
      </c>
      <c r="L440" s="499"/>
      <c r="M440" s="511">
        <v>2.4728732400000002</v>
      </c>
      <c r="N440" s="511">
        <v>2.2811776399999997</v>
      </c>
      <c r="O440" s="658">
        <v>2.1757450600000001</v>
      </c>
      <c r="P440" s="658">
        <v>1.9936342400000002</v>
      </c>
      <c r="Q440" s="658">
        <v>1.8402777600000002</v>
      </c>
      <c r="R440" s="658">
        <v>1.6773365000000002</v>
      </c>
      <c r="S440" s="658">
        <v>1.47605612</v>
      </c>
      <c r="T440" s="658">
        <v>1.26519096</v>
      </c>
      <c r="U440" s="658">
        <v>1.1310040400000001</v>
      </c>
      <c r="V440" s="658">
        <v>1.0639105799999999</v>
      </c>
      <c r="W440" s="658">
        <v>1.0255714600000001</v>
      </c>
      <c r="X440" s="658">
        <v>0.98723234000000004</v>
      </c>
      <c r="Y440" s="655">
        <f t="shared" si="151"/>
        <v>46.086989359999997</v>
      </c>
      <c r="Z440" s="1026">
        <f t="shared" si="172"/>
        <v>3.6553524804177506</v>
      </c>
      <c r="AA440" s="671">
        <f t="shared" si="152"/>
        <v>5.2197802197802234</v>
      </c>
      <c r="AB440" s="671">
        <f t="shared" si="153"/>
        <v>4.5977011494252817</v>
      </c>
      <c r="AC440" s="671">
        <f t="shared" si="154"/>
        <v>6.8759962040594536</v>
      </c>
      <c r="AD440" s="671">
        <f t="shared" si="155"/>
        <v>7.1661569545560466</v>
      </c>
      <c r="AE440" s="671">
        <f t="shared" si="156"/>
        <v>8.5616438356164171</v>
      </c>
      <c r="AF440" s="671">
        <f t="shared" si="157"/>
        <v>4.2857142857142927</v>
      </c>
      <c r="AG440" s="671">
        <f t="shared" si="158"/>
        <v>8.5271317829457303</v>
      </c>
      <c r="AH440" s="671">
        <f t="shared" si="159"/>
        <v>8.4033613445378297</v>
      </c>
      <c r="AI440" s="671">
        <f t="shared" si="160"/>
        <v>4.8458149779735393</v>
      </c>
      <c r="AJ440" s="671">
        <f t="shared" si="161"/>
        <v>9.1346153846153744</v>
      </c>
      <c r="AK440" s="671">
        <f t="shared" si="162"/>
        <v>8.333333333333325</v>
      </c>
      <c r="AL440" s="671">
        <f t="shared" si="163"/>
        <v>9.7142857142857189</v>
      </c>
      <c r="AM440" s="671">
        <f t="shared" si="164"/>
        <v>13.636363636363647</v>
      </c>
      <c r="AN440" s="671">
        <f t="shared" si="165"/>
        <v>16.666666666666675</v>
      </c>
      <c r="AO440" s="671">
        <f t="shared" si="166"/>
        <v>11.864406779661007</v>
      </c>
      <c r="AP440" s="671">
        <f t="shared" si="167"/>
        <v>6.3063063063063307</v>
      </c>
      <c r="AQ440" s="671">
        <f t="shared" si="168"/>
        <v>3.738317757009324</v>
      </c>
      <c r="AR440" s="671">
        <f t="shared" si="169"/>
        <v>3.8834951456310662</v>
      </c>
      <c r="AS440" s="672">
        <f t="shared" si="170"/>
        <v>7.6534970504683706</v>
      </c>
      <c r="AT440" s="673">
        <f t="shared" si="171"/>
        <v>3.5471915575930608</v>
      </c>
    </row>
    <row r="441" spans="1:46" ht="11.25" customHeight="1" x14ac:dyDescent="0.2">
      <c r="A441" s="500" t="s">
        <v>188</v>
      </c>
      <c r="B441" s="652" t="s">
        <v>189</v>
      </c>
      <c r="C441" s="497">
        <v>1.56</v>
      </c>
      <c r="D441" s="657">
        <v>1.48</v>
      </c>
      <c r="E441" s="498">
        <v>1.4</v>
      </c>
      <c r="F441" s="498">
        <v>1.32</v>
      </c>
      <c r="G441" s="498">
        <v>1.22</v>
      </c>
      <c r="H441" s="498">
        <v>1.1200000000000001</v>
      </c>
      <c r="I441" s="499"/>
      <c r="J441" s="498">
        <v>1.02</v>
      </c>
      <c r="K441" s="496">
        <v>0.94</v>
      </c>
      <c r="L441" s="499"/>
      <c r="M441" s="511">
        <v>0.88</v>
      </c>
      <c r="N441" s="511">
        <v>0.82</v>
      </c>
      <c r="O441" s="658">
        <v>0.76</v>
      </c>
      <c r="P441" s="658">
        <v>0.68</v>
      </c>
      <c r="Q441" s="658">
        <v>0.62</v>
      </c>
      <c r="R441" s="658">
        <v>0.56000000000000005</v>
      </c>
      <c r="S441" s="658">
        <v>0.5</v>
      </c>
      <c r="T441" s="658">
        <v>0.44</v>
      </c>
      <c r="U441" s="658">
        <v>0.4</v>
      </c>
      <c r="V441" s="658">
        <v>0.36</v>
      </c>
      <c r="W441" s="658">
        <v>0.34</v>
      </c>
      <c r="X441" s="658">
        <v>0.32</v>
      </c>
      <c r="Y441" s="655">
        <f t="shared" si="151"/>
        <v>16.739999999999998</v>
      </c>
      <c r="Z441" s="1026">
        <f t="shared" si="172"/>
        <v>5.4054054054054168</v>
      </c>
      <c r="AA441" s="671">
        <f t="shared" si="152"/>
        <v>5.7142857142857162</v>
      </c>
      <c r="AB441" s="671">
        <f t="shared" si="153"/>
        <v>6.0606060606060552</v>
      </c>
      <c r="AC441" s="671">
        <f t="shared" si="154"/>
        <v>8.196721311475418</v>
      </c>
      <c r="AD441" s="671">
        <f t="shared" si="155"/>
        <v>8.9285714285714199</v>
      </c>
      <c r="AE441" s="671">
        <f t="shared" si="156"/>
        <v>9.8039215686274606</v>
      </c>
      <c r="AF441" s="671">
        <f t="shared" si="157"/>
        <v>8.5106382978723527</v>
      </c>
      <c r="AG441" s="671">
        <f t="shared" si="158"/>
        <v>6.8181818181818121</v>
      </c>
      <c r="AH441" s="671">
        <f t="shared" si="159"/>
        <v>7.3170731707317138</v>
      </c>
      <c r="AI441" s="671">
        <f t="shared" si="160"/>
        <v>7.8947368421052655</v>
      </c>
      <c r="AJ441" s="671">
        <f t="shared" si="161"/>
        <v>11.764705882352944</v>
      </c>
      <c r="AK441" s="671">
        <f t="shared" si="162"/>
        <v>9.6774193548387224</v>
      </c>
      <c r="AL441" s="671">
        <f t="shared" si="163"/>
        <v>10.714285714285698</v>
      </c>
      <c r="AM441" s="671">
        <f t="shared" si="164"/>
        <v>12.000000000000011</v>
      </c>
      <c r="AN441" s="671">
        <f t="shared" si="165"/>
        <v>13.636363636363647</v>
      </c>
      <c r="AO441" s="671">
        <f t="shared" si="166"/>
        <v>9.9999999999999858</v>
      </c>
      <c r="AP441" s="671">
        <f t="shared" si="167"/>
        <v>11.111111111111116</v>
      </c>
      <c r="AQ441" s="671">
        <f t="shared" si="168"/>
        <v>5.8823529411764497</v>
      </c>
      <c r="AR441" s="671">
        <f t="shared" si="169"/>
        <v>6.25</v>
      </c>
      <c r="AS441" s="672">
        <f t="shared" si="170"/>
        <v>8.7203358030521674</v>
      </c>
      <c r="AT441" s="673">
        <f t="shared" si="171"/>
        <v>2.4209443953786085</v>
      </c>
    </row>
    <row r="442" spans="1:46" ht="11.25" customHeight="1" x14ac:dyDescent="0.2">
      <c r="A442" s="501" t="s">
        <v>655</v>
      </c>
      <c r="B442" s="652" t="s">
        <v>656</v>
      </c>
      <c r="C442" s="497">
        <v>0.53</v>
      </c>
      <c r="D442" s="657">
        <v>0.49</v>
      </c>
      <c r="E442" s="498">
        <v>0.45</v>
      </c>
      <c r="F442" s="498">
        <v>0.39500000000000002</v>
      </c>
      <c r="G442" s="498">
        <v>0.34</v>
      </c>
      <c r="H442" s="498">
        <v>0.3075</v>
      </c>
      <c r="I442" s="499"/>
      <c r="J442" s="498">
        <v>0.2475</v>
      </c>
      <c r="K442" s="496">
        <v>0.215</v>
      </c>
      <c r="L442" s="499"/>
      <c r="M442" s="511">
        <v>0.19500000000000001</v>
      </c>
      <c r="N442" s="511">
        <v>0.1825</v>
      </c>
      <c r="O442" s="658">
        <v>0.17249999999999999</v>
      </c>
      <c r="P442" s="658">
        <v>0.14499999999999999</v>
      </c>
      <c r="Q442" s="658">
        <v>9.7500000000000003E-2</v>
      </c>
      <c r="R442" s="654">
        <v>0</v>
      </c>
      <c r="S442" s="654">
        <v>0</v>
      </c>
      <c r="T442" s="654">
        <v>0</v>
      </c>
      <c r="U442" s="654">
        <v>0</v>
      </c>
      <c r="V442" s="654">
        <v>0</v>
      </c>
      <c r="W442" s="654">
        <v>0</v>
      </c>
      <c r="X442" s="654">
        <v>0</v>
      </c>
      <c r="Y442" s="655">
        <f t="shared" si="151"/>
        <v>3.7675000000000001</v>
      </c>
      <c r="Z442" s="1026">
        <f t="shared" si="172"/>
        <v>8.163265306122458</v>
      </c>
      <c r="AA442" s="671">
        <f t="shared" si="152"/>
        <v>8.8888888888888786</v>
      </c>
      <c r="AB442" s="671">
        <f t="shared" si="153"/>
        <v>13.924050632911399</v>
      </c>
      <c r="AC442" s="671">
        <f t="shared" si="154"/>
        <v>16.176470588235283</v>
      </c>
      <c r="AD442" s="671">
        <f t="shared" si="155"/>
        <v>10.569105691056912</v>
      </c>
      <c r="AE442" s="671">
        <f t="shared" si="156"/>
        <v>24.242424242424242</v>
      </c>
      <c r="AF442" s="671">
        <f t="shared" si="157"/>
        <v>15.116279069767447</v>
      </c>
      <c r="AG442" s="671">
        <f t="shared" si="158"/>
        <v>10.256410256410241</v>
      </c>
      <c r="AH442" s="671">
        <f t="shared" si="159"/>
        <v>6.8493150684931559</v>
      </c>
      <c r="AI442" s="671">
        <f t="shared" si="160"/>
        <v>5.7971014492753659</v>
      </c>
      <c r="AJ442" s="671">
        <f t="shared" si="161"/>
        <v>18.965517241379317</v>
      </c>
      <c r="AK442" s="671">
        <f t="shared" si="162"/>
        <v>48.717948717948701</v>
      </c>
      <c r="AL442" s="671" t="str">
        <f t="shared" si="163"/>
        <v>n/a</v>
      </c>
      <c r="AM442" s="671" t="str">
        <f t="shared" si="164"/>
        <v>n/a</v>
      </c>
      <c r="AN442" s="671" t="str">
        <f t="shared" si="165"/>
        <v>n/a</v>
      </c>
      <c r="AO442" s="671" t="str">
        <f t="shared" si="166"/>
        <v>n/a</v>
      </c>
      <c r="AP442" s="671" t="str">
        <f t="shared" si="167"/>
        <v>n/a</v>
      </c>
      <c r="AQ442" s="671" t="str">
        <f t="shared" si="168"/>
        <v>n/a</v>
      </c>
      <c r="AR442" s="671" t="str">
        <f t="shared" si="169"/>
        <v>n/a</v>
      </c>
      <c r="AS442" s="672">
        <f t="shared" si="170"/>
        <v>15.638898096076117</v>
      </c>
      <c r="AT442" s="673">
        <f t="shared" si="171"/>
        <v>11.728182355890945</v>
      </c>
    </row>
    <row r="443" spans="1:46" ht="11.25" customHeight="1" x14ac:dyDescent="0.2">
      <c r="A443" s="501" t="s">
        <v>1387</v>
      </c>
      <c r="B443" s="652" t="s">
        <v>1388</v>
      </c>
      <c r="C443" s="497">
        <v>1.27</v>
      </c>
      <c r="D443" s="657">
        <v>1.21</v>
      </c>
      <c r="E443" s="498">
        <v>1.135</v>
      </c>
      <c r="F443" s="498">
        <v>1.0774999999999999</v>
      </c>
      <c r="G443" s="498">
        <v>1.02</v>
      </c>
      <c r="H443" s="1046">
        <v>0.96</v>
      </c>
      <c r="I443" s="499"/>
      <c r="J443" s="1046">
        <v>0.96</v>
      </c>
      <c r="K443" s="551">
        <v>0.96</v>
      </c>
      <c r="L443" s="499"/>
      <c r="M443" s="1049">
        <v>0.96</v>
      </c>
      <c r="N443" s="1049">
        <v>1.91</v>
      </c>
      <c r="O443" s="658">
        <v>3.28</v>
      </c>
      <c r="P443" s="658">
        <v>3.16</v>
      </c>
      <c r="Q443" s="658">
        <v>3.0339999999999998</v>
      </c>
      <c r="R443" s="658">
        <v>3.008</v>
      </c>
      <c r="S443" s="658">
        <v>0.376</v>
      </c>
      <c r="T443" s="552">
        <v>0</v>
      </c>
      <c r="U443" s="552">
        <v>0</v>
      </c>
      <c r="V443" s="552">
        <v>0</v>
      </c>
      <c r="W443" s="552">
        <v>0</v>
      </c>
      <c r="X443" s="552">
        <v>0</v>
      </c>
      <c r="Y443" s="655">
        <f t="shared" si="151"/>
        <v>24.320500000000003</v>
      </c>
      <c r="Z443" s="1026">
        <f t="shared" si="172"/>
        <v>4.9586776859504189</v>
      </c>
      <c r="AA443" s="671">
        <f t="shared" si="152"/>
        <v>6.6079295154185091</v>
      </c>
      <c r="AB443" s="671">
        <f t="shared" si="153"/>
        <v>5.3364269141531473</v>
      </c>
      <c r="AC443" s="671">
        <f t="shared" si="154"/>
        <v>5.6372549019607643</v>
      </c>
      <c r="AD443" s="671">
        <f t="shared" si="155"/>
        <v>6.25</v>
      </c>
      <c r="AE443" s="671">
        <f t="shared" si="156"/>
        <v>0</v>
      </c>
      <c r="AF443" s="671">
        <f t="shared" si="157"/>
        <v>0</v>
      </c>
      <c r="AG443" s="671">
        <f t="shared" si="158"/>
        <v>0</v>
      </c>
      <c r="AH443" s="671">
        <f t="shared" si="159"/>
        <v>-49.738219895287962</v>
      </c>
      <c r="AI443" s="671">
        <f t="shared" si="160"/>
        <v>-41.768292682926834</v>
      </c>
      <c r="AJ443" s="671">
        <f t="shared" si="161"/>
        <v>3.7974683544303778</v>
      </c>
      <c r="AK443" s="671">
        <f t="shared" si="162"/>
        <v>4.1529334212261126</v>
      </c>
      <c r="AL443" s="671">
        <f t="shared" si="163"/>
        <v>0.86436170212764729</v>
      </c>
      <c r="AM443" s="671">
        <f t="shared" si="164"/>
        <v>700</v>
      </c>
      <c r="AN443" s="671" t="str">
        <f t="shared" si="165"/>
        <v>n/a</v>
      </c>
      <c r="AO443" s="671" t="str">
        <f t="shared" si="166"/>
        <v>n/a</v>
      </c>
      <c r="AP443" s="671" t="str">
        <f t="shared" si="167"/>
        <v>n/a</v>
      </c>
      <c r="AQ443" s="671" t="str">
        <f t="shared" si="168"/>
        <v>n/a</v>
      </c>
      <c r="AR443" s="671" t="str">
        <f t="shared" si="169"/>
        <v>n/a</v>
      </c>
      <c r="AS443" s="672">
        <f t="shared" si="170"/>
        <v>46.149895708360873</v>
      </c>
      <c r="AT443" s="673">
        <f t="shared" si="171"/>
        <v>189.04641007566863</v>
      </c>
    </row>
    <row r="444" spans="1:46" ht="11.25" customHeight="1" x14ac:dyDescent="0.2">
      <c r="A444" s="504" t="s">
        <v>1391</v>
      </c>
      <c r="B444" s="916" t="s">
        <v>1392</v>
      </c>
      <c r="C444" s="497">
        <v>2.44</v>
      </c>
      <c r="D444" s="657">
        <v>2.2000000000000002</v>
      </c>
      <c r="E444" s="498">
        <v>2</v>
      </c>
      <c r="F444" s="498">
        <v>1.8</v>
      </c>
      <c r="G444" s="498">
        <v>1.56</v>
      </c>
      <c r="H444" s="498">
        <v>1.4</v>
      </c>
      <c r="I444" s="499"/>
      <c r="J444" s="498">
        <v>1.28</v>
      </c>
      <c r="K444" s="496">
        <v>1</v>
      </c>
      <c r="L444" s="499"/>
      <c r="M444" s="653">
        <v>0</v>
      </c>
      <c r="N444" s="653">
        <v>0</v>
      </c>
      <c r="O444" s="654">
        <v>0</v>
      </c>
      <c r="P444" s="654">
        <v>0</v>
      </c>
      <c r="Q444" s="654">
        <v>0</v>
      </c>
      <c r="R444" s="654">
        <v>0</v>
      </c>
      <c r="S444" s="654">
        <v>0</v>
      </c>
      <c r="T444" s="654">
        <v>0</v>
      </c>
      <c r="U444" s="654">
        <v>0</v>
      </c>
      <c r="V444" s="654">
        <v>0</v>
      </c>
      <c r="W444" s="654">
        <v>0</v>
      </c>
      <c r="X444" s="654">
        <v>0</v>
      </c>
      <c r="Y444" s="655">
        <f t="shared" si="151"/>
        <v>13.680000000000001</v>
      </c>
      <c r="Z444" s="1026">
        <f t="shared" si="172"/>
        <v>10.909090909090891</v>
      </c>
      <c r="AA444" s="671">
        <f t="shared" si="152"/>
        <v>10.000000000000009</v>
      </c>
      <c r="AB444" s="671">
        <f t="shared" si="153"/>
        <v>11.111111111111116</v>
      </c>
      <c r="AC444" s="671">
        <f t="shared" si="154"/>
        <v>15.384615384615374</v>
      </c>
      <c r="AD444" s="671">
        <f t="shared" si="155"/>
        <v>11.428571428571432</v>
      </c>
      <c r="AE444" s="671">
        <f t="shared" si="156"/>
        <v>9.375</v>
      </c>
      <c r="AF444" s="671">
        <f t="shared" si="157"/>
        <v>28.000000000000004</v>
      </c>
      <c r="AG444" s="671" t="str">
        <f t="shared" si="158"/>
        <v>n/a</v>
      </c>
      <c r="AH444" s="671" t="str">
        <f t="shared" si="159"/>
        <v>n/a</v>
      </c>
      <c r="AI444" s="671" t="str">
        <f t="shared" si="160"/>
        <v>n/a</v>
      </c>
      <c r="AJ444" s="671" t="str">
        <f t="shared" si="161"/>
        <v>n/a</v>
      </c>
      <c r="AK444" s="671" t="str">
        <f t="shared" si="162"/>
        <v>n/a</v>
      </c>
      <c r="AL444" s="671" t="str">
        <f t="shared" si="163"/>
        <v>n/a</v>
      </c>
      <c r="AM444" s="671" t="str">
        <f t="shared" si="164"/>
        <v>n/a</v>
      </c>
      <c r="AN444" s="671" t="str">
        <f t="shared" si="165"/>
        <v>n/a</v>
      </c>
      <c r="AO444" s="671" t="str">
        <f t="shared" si="166"/>
        <v>n/a</v>
      </c>
      <c r="AP444" s="671" t="str">
        <f t="shared" si="167"/>
        <v>n/a</v>
      </c>
      <c r="AQ444" s="671" t="str">
        <f t="shared" si="168"/>
        <v>n/a</v>
      </c>
      <c r="AR444" s="671" t="str">
        <f t="shared" si="169"/>
        <v>n/a</v>
      </c>
      <c r="AS444" s="672">
        <f t="shared" si="170"/>
        <v>13.744055547626974</v>
      </c>
      <c r="AT444" s="673">
        <f t="shared" si="171"/>
        <v>6.5747100663955687</v>
      </c>
    </row>
    <row r="445" spans="1:46" ht="11.25" customHeight="1" x14ac:dyDescent="0.2">
      <c r="A445" s="659" t="s">
        <v>1373</v>
      </c>
      <c r="B445" s="507" t="s">
        <v>1374</v>
      </c>
      <c r="C445" s="523">
        <v>1.44</v>
      </c>
      <c r="D445" s="510">
        <v>1.35</v>
      </c>
      <c r="E445" s="512">
        <v>1.32</v>
      </c>
      <c r="F445" s="513">
        <v>1.27</v>
      </c>
      <c r="G445" s="513">
        <v>1.0549999999999999</v>
      </c>
      <c r="H445" s="513">
        <v>0.84</v>
      </c>
      <c r="I445" s="514"/>
      <c r="J445" s="513">
        <v>0.58499999999999996</v>
      </c>
      <c r="K445" s="515">
        <v>0</v>
      </c>
      <c r="L445" s="514"/>
      <c r="M445" s="539">
        <v>0</v>
      </c>
      <c r="N445" s="539">
        <v>0</v>
      </c>
      <c r="O445" s="517">
        <v>0</v>
      </c>
      <c r="P445" s="517">
        <v>0</v>
      </c>
      <c r="Q445" s="517">
        <v>0</v>
      </c>
      <c r="R445" s="517">
        <v>0</v>
      </c>
      <c r="S445" s="517">
        <v>0</v>
      </c>
      <c r="T445" s="517">
        <v>0</v>
      </c>
      <c r="U445" s="517">
        <v>0</v>
      </c>
      <c r="V445" s="517">
        <v>0</v>
      </c>
      <c r="W445" s="517">
        <v>0.04</v>
      </c>
      <c r="X445" s="517">
        <v>0.16</v>
      </c>
      <c r="Y445" s="655">
        <f t="shared" si="151"/>
        <v>8.06</v>
      </c>
      <c r="Z445" s="1026">
        <f t="shared" si="172"/>
        <v>6.6666666666666652</v>
      </c>
      <c r="AA445" s="671">
        <f t="shared" si="152"/>
        <v>2.2727272727272707</v>
      </c>
      <c r="AB445" s="671">
        <f t="shared" si="153"/>
        <v>3.937007874015741</v>
      </c>
      <c r="AC445" s="671">
        <f t="shared" si="154"/>
        <v>20.379146919431278</v>
      </c>
      <c r="AD445" s="671">
        <f t="shared" si="155"/>
        <v>25.595238095238095</v>
      </c>
      <c r="AE445" s="671">
        <f t="shared" si="156"/>
        <v>43.589743589743591</v>
      </c>
      <c r="AF445" s="671" t="str">
        <f t="shared" si="157"/>
        <v>n/a</v>
      </c>
      <c r="AG445" s="671" t="str">
        <f t="shared" si="158"/>
        <v>n/a</v>
      </c>
      <c r="AH445" s="671" t="str">
        <f t="shared" si="159"/>
        <v>n/a</v>
      </c>
      <c r="AI445" s="671" t="str">
        <f t="shared" si="160"/>
        <v>n/a</v>
      </c>
      <c r="AJ445" s="671" t="str">
        <f t="shared" si="161"/>
        <v>n/a</v>
      </c>
      <c r="AK445" s="671" t="str">
        <f t="shared" si="162"/>
        <v>n/a</v>
      </c>
      <c r="AL445" s="671" t="str">
        <f t="shared" si="163"/>
        <v>n/a</v>
      </c>
      <c r="AM445" s="671" t="str">
        <f t="shared" si="164"/>
        <v>n/a</v>
      </c>
      <c r="AN445" s="671" t="str">
        <f t="shared" si="165"/>
        <v>n/a</v>
      </c>
      <c r="AO445" s="671" t="str">
        <f t="shared" si="166"/>
        <v>n/a</v>
      </c>
      <c r="AP445" s="671" t="str">
        <f t="shared" si="167"/>
        <v>n/a</v>
      </c>
      <c r="AQ445" s="671">
        <f t="shared" si="168"/>
        <v>-100</v>
      </c>
      <c r="AR445" s="671">
        <f t="shared" si="169"/>
        <v>-75</v>
      </c>
      <c r="AS445" s="672">
        <f t="shared" si="170"/>
        <v>-9.0699336977721696</v>
      </c>
      <c r="AT445" s="673">
        <f t="shared" si="171"/>
        <v>50.712765052626295</v>
      </c>
    </row>
    <row r="446" spans="1:46" ht="11.25" customHeight="1" x14ac:dyDescent="0.2">
      <c r="A446" s="501" t="s">
        <v>1377</v>
      </c>
      <c r="B446" s="652" t="s">
        <v>1378</v>
      </c>
      <c r="C446" s="497">
        <v>0.76</v>
      </c>
      <c r="D446" s="657">
        <v>0.68</v>
      </c>
      <c r="E446" s="498">
        <v>0.54</v>
      </c>
      <c r="F446" s="498">
        <v>0.45</v>
      </c>
      <c r="G446" s="498">
        <v>0.34</v>
      </c>
      <c r="H446" s="498">
        <v>0.26</v>
      </c>
      <c r="I446" s="499"/>
      <c r="J446" s="498">
        <v>0.19</v>
      </c>
      <c r="K446" s="496">
        <v>0.08</v>
      </c>
      <c r="L446" s="499"/>
      <c r="M446" s="653">
        <v>0</v>
      </c>
      <c r="N446" s="653">
        <v>0</v>
      </c>
      <c r="O446" s="654">
        <v>0</v>
      </c>
      <c r="P446" s="654">
        <v>0</v>
      </c>
      <c r="Q446" s="654">
        <v>0</v>
      </c>
      <c r="R446" s="654">
        <v>0</v>
      </c>
      <c r="S446" s="654">
        <v>0</v>
      </c>
      <c r="T446" s="654">
        <v>0</v>
      </c>
      <c r="U446" s="654">
        <v>0</v>
      </c>
      <c r="V446" s="654">
        <v>0</v>
      </c>
      <c r="W446" s="654">
        <v>0</v>
      </c>
      <c r="X446" s="654">
        <v>0</v>
      </c>
      <c r="Y446" s="655">
        <f t="shared" si="151"/>
        <v>3.3000000000000003</v>
      </c>
      <c r="Z446" s="1026">
        <f t="shared" si="172"/>
        <v>11.764705882352944</v>
      </c>
      <c r="AA446" s="671">
        <f t="shared" si="152"/>
        <v>25.925925925925931</v>
      </c>
      <c r="AB446" s="671">
        <f t="shared" si="153"/>
        <v>19.999999999999996</v>
      </c>
      <c r="AC446" s="671">
        <f t="shared" si="154"/>
        <v>32.352941176470587</v>
      </c>
      <c r="AD446" s="671">
        <f t="shared" si="155"/>
        <v>30.76923076923077</v>
      </c>
      <c r="AE446" s="671">
        <f t="shared" si="156"/>
        <v>36.842105263157897</v>
      </c>
      <c r="AF446" s="671">
        <f t="shared" si="157"/>
        <v>137.5</v>
      </c>
      <c r="AG446" s="671" t="str">
        <f t="shared" si="158"/>
        <v>n/a</v>
      </c>
      <c r="AH446" s="671" t="str">
        <f t="shared" si="159"/>
        <v>n/a</v>
      </c>
      <c r="AI446" s="671" t="str">
        <f t="shared" si="160"/>
        <v>n/a</v>
      </c>
      <c r="AJ446" s="671" t="str">
        <f t="shared" si="161"/>
        <v>n/a</v>
      </c>
      <c r="AK446" s="671" t="str">
        <f t="shared" si="162"/>
        <v>n/a</v>
      </c>
      <c r="AL446" s="671" t="str">
        <f t="shared" si="163"/>
        <v>n/a</v>
      </c>
      <c r="AM446" s="671" t="str">
        <f t="shared" si="164"/>
        <v>n/a</v>
      </c>
      <c r="AN446" s="671" t="str">
        <f t="shared" si="165"/>
        <v>n/a</v>
      </c>
      <c r="AO446" s="671" t="str">
        <f t="shared" si="166"/>
        <v>n/a</v>
      </c>
      <c r="AP446" s="671" t="str">
        <f t="shared" si="167"/>
        <v>n/a</v>
      </c>
      <c r="AQ446" s="671" t="str">
        <f t="shared" si="168"/>
        <v>n/a</v>
      </c>
      <c r="AR446" s="671" t="str">
        <f t="shared" si="169"/>
        <v>n/a</v>
      </c>
      <c r="AS446" s="672">
        <f t="shared" si="170"/>
        <v>42.164987002448306</v>
      </c>
      <c r="AT446" s="673">
        <f t="shared" si="171"/>
        <v>42.861031489995618</v>
      </c>
    </row>
    <row r="447" spans="1:46" ht="11.25" customHeight="1" x14ac:dyDescent="0.2">
      <c r="A447" s="501" t="s">
        <v>751</v>
      </c>
      <c r="B447" s="652" t="s">
        <v>752</v>
      </c>
      <c r="C447" s="497">
        <v>1.45</v>
      </c>
      <c r="D447" s="657">
        <v>1.4</v>
      </c>
      <c r="E447" s="498">
        <v>1.33</v>
      </c>
      <c r="F447" s="498">
        <v>1.24</v>
      </c>
      <c r="G447" s="498">
        <v>1.1000000000000001</v>
      </c>
      <c r="H447" s="498">
        <v>0.99</v>
      </c>
      <c r="I447" s="499"/>
      <c r="J447" s="498">
        <v>0.97</v>
      </c>
      <c r="K447" s="496">
        <v>0.95</v>
      </c>
      <c r="L447" s="499"/>
      <c r="M447" s="511">
        <v>0.93</v>
      </c>
      <c r="N447" s="653">
        <v>0.92</v>
      </c>
      <c r="O447" s="658">
        <v>0.90500000000000003</v>
      </c>
      <c r="P447" s="654">
        <v>0.86</v>
      </c>
      <c r="Q447" s="654">
        <v>0.86</v>
      </c>
      <c r="R447" s="654">
        <v>0.86</v>
      </c>
      <c r="S447" s="658">
        <v>0.85499999999999998</v>
      </c>
      <c r="T447" s="654">
        <v>0.84</v>
      </c>
      <c r="U447" s="658">
        <v>0.83499999999999996</v>
      </c>
      <c r="V447" s="654">
        <v>0.82</v>
      </c>
      <c r="W447" s="658">
        <v>0.79</v>
      </c>
      <c r="X447" s="658">
        <v>0.76500000000000001</v>
      </c>
      <c r="Y447" s="655">
        <f t="shared" si="151"/>
        <v>19.669999999999998</v>
      </c>
      <c r="Z447" s="1026">
        <f t="shared" si="172"/>
        <v>3.5714285714285809</v>
      </c>
      <c r="AA447" s="671">
        <f t="shared" si="152"/>
        <v>5.2631578947368363</v>
      </c>
      <c r="AB447" s="671">
        <f t="shared" si="153"/>
        <v>7.258064516129048</v>
      </c>
      <c r="AC447" s="671">
        <f t="shared" si="154"/>
        <v>12.72727272727272</v>
      </c>
      <c r="AD447" s="671">
        <f t="shared" si="155"/>
        <v>11.111111111111116</v>
      </c>
      <c r="AE447" s="671">
        <f t="shared" si="156"/>
        <v>2.0618556701030855</v>
      </c>
      <c r="AF447" s="671">
        <f t="shared" si="157"/>
        <v>2.1052631578947434</v>
      </c>
      <c r="AG447" s="671">
        <f t="shared" si="158"/>
        <v>2.1505376344086002</v>
      </c>
      <c r="AH447" s="671">
        <f t="shared" si="159"/>
        <v>1.0869565217391353</v>
      </c>
      <c r="AI447" s="671">
        <f t="shared" si="160"/>
        <v>1.6574585635359185</v>
      </c>
      <c r="AJ447" s="671">
        <f t="shared" si="161"/>
        <v>5.232558139534893</v>
      </c>
      <c r="AK447" s="671">
        <f t="shared" si="162"/>
        <v>0</v>
      </c>
      <c r="AL447" s="671">
        <f t="shared" si="163"/>
        <v>0</v>
      </c>
      <c r="AM447" s="671">
        <f t="shared" si="164"/>
        <v>0.58479532163742132</v>
      </c>
      <c r="AN447" s="671">
        <f t="shared" si="165"/>
        <v>1.7857142857142794</v>
      </c>
      <c r="AO447" s="671">
        <f t="shared" si="166"/>
        <v>0.59880239520957446</v>
      </c>
      <c r="AP447" s="671">
        <f t="shared" si="167"/>
        <v>1.8292682926829285</v>
      </c>
      <c r="AQ447" s="671">
        <f t="shared" si="168"/>
        <v>3.7974683544303778</v>
      </c>
      <c r="AR447" s="671">
        <f t="shared" si="169"/>
        <v>3.2679738562091609</v>
      </c>
      <c r="AS447" s="672">
        <f t="shared" si="170"/>
        <v>3.478404579672548</v>
      </c>
      <c r="AT447" s="673">
        <f t="shared" si="171"/>
        <v>3.5405703687264105</v>
      </c>
    </row>
    <row r="448" spans="1:46" ht="11.25" customHeight="1" x14ac:dyDescent="0.2">
      <c r="A448" s="500" t="s">
        <v>1423</v>
      </c>
      <c r="B448" s="652" t="s">
        <v>1424</v>
      </c>
      <c r="C448" s="497">
        <v>1.1399999999999999</v>
      </c>
      <c r="D448" s="657">
        <v>1.06</v>
      </c>
      <c r="E448" s="498">
        <v>0.95</v>
      </c>
      <c r="F448" s="498">
        <v>0.76</v>
      </c>
      <c r="G448" s="498">
        <v>0.61</v>
      </c>
      <c r="H448" s="498">
        <v>0.49</v>
      </c>
      <c r="I448" s="499" t="s">
        <v>90</v>
      </c>
      <c r="J448" s="498">
        <v>0.37</v>
      </c>
      <c r="K448" s="496">
        <v>0.26</v>
      </c>
      <c r="L448" s="499"/>
      <c r="M448" s="511">
        <v>0.15</v>
      </c>
      <c r="N448" s="653">
        <v>0</v>
      </c>
      <c r="O448" s="654">
        <v>0.47</v>
      </c>
      <c r="P448" s="654">
        <v>0.56000000000000005</v>
      </c>
      <c r="Q448" s="658">
        <v>0.52</v>
      </c>
      <c r="R448" s="658">
        <v>0.4</v>
      </c>
      <c r="S448" s="658">
        <v>0.3</v>
      </c>
      <c r="T448" s="658">
        <v>0.14000000000000001</v>
      </c>
      <c r="U448" s="654">
        <v>0</v>
      </c>
      <c r="V448" s="654">
        <v>0</v>
      </c>
      <c r="W448" s="654">
        <v>0</v>
      </c>
      <c r="X448" s="654">
        <v>0</v>
      </c>
      <c r="Y448" s="655">
        <f t="shared" si="151"/>
        <v>8.1800000000000015</v>
      </c>
      <c r="Z448" s="1026">
        <f t="shared" si="172"/>
        <v>7.5471698113207308</v>
      </c>
      <c r="AA448" s="671">
        <f t="shared" si="152"/>
        <v>11.578947368421066</v>
      </c>
      <c r="AB448" s="671">
        <f t="shared" si="153"/>
        <v>25</v>
      </c>
      <c r="AC448" s="671">
        <f t="shared" si="154"/>
        <v>24.590163934426236</v>
      </c>
      <c r="AD448" s="671">
        <f t="shared" si="155"/>
        <v>24.489795918367353</v>
      </c>
      <c r="AE448" s="671">
        <f t="shared" si="156"/>
        <v>32.432432432432435</v>
      </c>
      <c r="AF448" s="671">
        <f t="shared" si="157"/>
        <v>42.307692307692292</v>
      </c>
      <c r="AG448" s="671">
        <f t="shared" si="158"/>
        <v>73.333333333333343</v>
      </c>
      <c r="AH448" s="671" t="str">
        <f t="shared" si="159"/>
        <v>n/a</v>
      </c>
      <c r="AI448" s="671">
        <f t="shared" si="160"/>
        <v>-100</v>
      </c>
      <c r="AJ448" s="671">
        <f t="shared" si="161"/>
        <v>-16.07142857142858</v>
      </c>
      <c r="AK448" s="671">
        <f t="shared" si="162"/>
        <v>7.6923076923077094</v>
      </c>
      <c r="AL448" s="671">
        <f t="shared" si="163"/>
        <v>30.000000000000004</v>
      </c>
      <c r="AM448" s="671">
        <f t="shared" si="164"/>
        <v>33.33333333333335</v>
      </c>
      <c r="AN448" s="671">
        <f t="shared" si="165"/>
        <v>114.28571428571428</v>
      </c>
      <c r="AO448" s="671" t="str">
        <f t="shared" si="166"/>
        <v>n/a</v>
      </c>
      <c r="AP448" s="671" t="str">
        <f t="shared" si="167"/>
        <v>n/a</v>
      </c>
      <c r="AQ448" s="671" t="str">
        <f t="shared" si="168"/>
        <v>n/a</v>
      </c>
      <c r="AR448" s="671" t="str">
        <f t="shared" si="169"/>
        <v>n/a</v>
      </c>
      <c r="AS448" s="672">
        <f t="shared" si="170"/>
        <v>22.179961560422871</v>
      </c>
      <c r="AT448" s="673">
        <f t="shared" si="171"/>
        <v>47.020885398685621</v>
      </c>
    </row>
    <row r="449" spans="1:46" ht="11.25" customHeight="1" x14ac:dyDescent="0.2">
      <c r="A449" s="501" t="s">
        <v>3865</v>
      </c>
      <c r="B449" s="652" t="s">
        <v>3866</v>
      </c>
      <c r="C449" s="497">
        <v>3.65</v>
      </c>
      <c r="D449" s="491">
        <v>3.32</v>
      </c>
      <c r="E449" s="487">
        <v>3.02</v>
      </c>
      <c r="F449" s="487">
        <v>2.75</v>
      </c>
      <c r="G449" s="487">
        <v>2.5</v>
      </c>
      <c r="H449" s="554">
        <v>0</v>
      </c>
      <c r="I449" s="488"/>
      <c r="J449" s="489">
        <v>0</v>
      </c>
      <c r="K449" s="490">
        <v>0</v>
      </c>
      <c r="L449" s="488"/>
      <c r="M449" s="538">
        <v>0</v>
      </c>
      <c r="N449" s="538">
        <v>0</v>
      </c>
      <c r="O449" s="492">
        <v>0</v>
      </c>
      <c r="P449" s="493">
        <v>3.25</v>
      </c>
      <c r="Q449" s="492">
        <v>0</v>
      </c>
      <c r="R449" s="492">
        <v>0</v>
      </c>
      <c r="S449" s="492">
        <v>0</v>
      </c>
      <c r="T449" s="492">
        <v>0</v>
      </c>
      <c r="U449" s="492">
        <v>0</v>
      </c>
      <c r="V449" s="492">
        <v>0</v>
      </c>
      <c r="W449" s="492">
        <v>0</v>
      </c>
      <c r="X449" s="492">
        <v>0</v>
      </c>
      <c r="Y449" s="655">
        <f t="shared" si="151"/>
        <v>18.490000000000002</v>
      </c>
      <c r="Z449" s="1026">
        <f t="shared" si="172"/>
        <v>9.93975903614459</v>
      </c>
      <c r="AA449" s="671">
        <f t="shared" si="152"/>
        <v>9.9337748344370702</v>
      </c>
      <c r="AB449" s="671">
        <f t="shared" si="153"/>
        <v>9.8181818181818148</v>
      </c>
      <c r="AC449" s="671">
        <f t="shared" si="154"/>
        <v>10.000000000000009</v>
      </c>
      <c r="AD449" s="671" t="str">
        <f t="shared" si="155"/>
        <v>n/a</v>
      </c>
      <c r="AE449" s="671" t="str">
        <f t="shared" si="156"/>
        <v>n/a</v>
      </c>
      <c r="AF449" s="671" t="str">
        <f t="shared" si="157"/>
        <v>n/a</v>
      </c>
      <c r="AG449" s="671" t="str">
        <f t="shared" si="158"/>
        <v>n/a</v>
      </c>
      <c r="AH449" s="671" t="str">
        <f t="shared" si="159"/>
        <v>n/a</v>
      </c>
      <c r="AI449" s="671" t="str">
        <f t="shared" si="160"/>
        <v>n/a</v>
      </c>
      <c r="AJ449" s="671">
        <f t="shared" si="161"/>
        <v>-100</v>
      </c>
      <c r="AK449" s="671" t="str">
        <f t="shared" si="162"/>
        <v>n/a</v>
      </c>
      <c r="AL449" s="671" t="str">
        <f t="shared" si="163"/>
        <v>n/a</v>
      </c>
      <c r="AM449" s="671" t="str">
        <f t="shared" si="164"/>
        <v>n/a</v>
      </c>
      <c r="AN449" s="671" t="str">
        <f t="shared" si="165"/>
        <v>n/a</v>
      </c>
      <c r="AO449" s="671" t="str">
        <f t="shared" si="166"/>
        <v>n/a</v>
      </c>
      <c r="AP449" s="671" t="str">
        <f t="shared" si="167"/>
        <v>n/a</v>
      </c>
      <c r="AQ449" s="671" t="str">
        <f t="shared" si="168"/>
        <v>n/a</v>
      </c>
      <c r="AR449" s="671" t="str">
        <f t="shared" si="169"/>
        <v>n/a</v>
      </c>
      <c r="AS449" s="672">
        <f t="shared" si="170"/>
        <v>-12.061656862247304</v>
      </c>
      <c r="AT449" s="673">
        <f t="shared" si="171"/>
        <v>49.159072293575178</v>
      </c>
    </row>
    <row r="450" spans="1:46" ht="11.25" customHeight="1" x14ac:dyDescent="0.2">
      <c r="A450" s="519" t="s">
        <v>267</v>
      </c>
      <c r="B450" s="507" t="s">
        <v>268</v>
      </c>
      <c r="C450" s="497">
        <v>2.4500000000000002</v>
      </c>
      <c r="D450" s="510">
        <v>2.25</v>
      </c>
      <c r="E450" s="498">
        <v>2.0499999999999998</v>
      </c>
      <c r="F450" s="498">
        <v>1.88</v>
      </c>
      <c r="G450" s="498">
        <v>1.78</v>
      </c>
      <c r="H450" s="498">
        <v>1.62</v>
      </c>
      <c r="I450" s="499"/>
      <c r="J450" s="498">
        <v>1.46</v>
      </c>
      <c r="K450" s="496">
        <v>1.35</v>
      </c>
      <c r="L450" s="499"/>
      <c r="M450" s="511">
        <v>1.23</v>
      </c>
      <c r="N450" s="511">
        <v>1.155</v>
      </c>
      <c r="O450" s="658">
        <v>1.125</v>
      </c>
      <c r="P450" s="658">
        <v>1.0900000000000001</v>
      </c>
      <c r="Q450" s="658">
        <v>1.05</v>
      </c>
      <c r="R450" s="658">
        <v>1.01</v>
      </c>
      <c r="S450" s="658">
        <v>0.94</v>
      </c>
      <c r="T450" s="658">
        <v>0.83</v>
      </c>
      <c r="U450" s="658">
        <v>0.76</v>
      </c>
      <c r="V450" s="658">
        <v>0.69</v>
      </c>
      <c r="W450" s="658">
        <v>0.65</v>
      </c>
      <c r="X450" s="658">
        <v>0.61</v>
      </c>
      <c r="Y450" s="655">
        <f t="shared" si="151"/>
        <v>25.98</v>
      </c>
      <c r="Z450" s="1026">
        <f t="shared" si="172"/>
        <v>8.8888888888889017</v>
      </c>
      <c r="AA450" s="671">
        <f t="shared" si="152"/>
        <v>9.7560975609756184</v>
      </c>
      <c r="AB450" s="671">
        <f t="shared" si="153"/>
        <v>9.0425531914893664</v>
      </c>
      <c r="AC450" s="671">
        <f t="shared" si="154"/>
        <v>5.6179775280898792</v>
      </c>
      <c r="AD450" s="671">
        <f t="shared" si="155"/>
        <v>9.8765432098765427</v>
      </c>
      <c r="AE450" s="671">
        <f t="shared" si="156"/>
        <v>10.95890410958904</v>
      </c>
      <c r="AF450" s="671">
        <f t="shared" si="157"/>
        <v>8.1481481481481488</v>
      </c>
      <c r="AG450" s="671">
        <f t="shared" si="158"/>
        <v>9.7560975609756184</v>
      </c>
      <c r="AH450" s="671">
        <f t="shared" si="159"/>
        <v>6.4935064935064846</v>
      </c>
      <c r="AI450" s="671">
        <f t="shared" si="160"/>
        <v>2.6666666666666616</v>
      </c>
      <c r="AJ450" s="671">
        <f t="shared" si="161"/>
        <v>3.2110091743119185</v>
      </c>
      <c r="AK450" s="671">
        <f t="shared" si="162"/>
        <v>3.8095238095238182</v>
      </c>
      <c r="AL450" s="671">
        <f t="shared" si="163"/>
        <v>3.9603960396039639</v>
      </c>
      <c r="AM450" s="671">
        <f t="shared" si="164"/>
        <v>7.4468085106383031</v>
      </c>
      <c r="AN450" s="671">
        <f t="shared" si="165"/>
        <v>13.25301204819278</v>
      </c>
      <c r="AO450" s="671">
        <f t="shared" si="166"/>
        <v>9.210526315789469</v>
      </c>
      <c r="AP450" s="671">
        <f t="shared" si="167"/>
        <v>10.144927536231885</v>
      </c>
      <c r="AQ450" s="671">
        <f t="shared" si="168"/>
        <v>6.153846153846132</v>
      </c>
      <c r="AR450" s="671">
        <f t="shared" si="169"/>
        <v>6.5573770491803351</v>
      </c>
      <c r="AS450" s="672">
        <f t="shared" si="170"/>
        <v>7.6290952629223625</v>
      </c>
      <c r="AT450" s="673">
        <f t="shared" si="171"/>
        <v>2.8904637194599445</v>
      </c>
    </row>
    <row r="451" spans="1:46" ht="11.25" customHeight="1" x14ac:dyDescent="0.2">
      <c r="A451" s="500" t="s">
        <v>659</v>
      </c>
      <c r="B451" s="652" t="s">
        <v>660</v>
      </c>
      <c r="C451" s="497">
        <v>0.8</v>
      </c>
      <c r="D451" s="657">
        <v>0.72562358276643979</v>
      </c>
      <c r="E451" s="498">
        <v>0.72562358276643979</v>
      </c>
      <c r="F451" s="498">
        <v>0.65651657488392168</v>
      </c>
      <c r="G451" s="498">
        <v>0.62525388084183009</v>
      </c>
      <c r="H451" s="498">
        <v>0.59547205125436409</v>
      </c>
      <c r="I451" s="499"/>
      <c r="J451" s="498">
        <v>0.56713817802253164</v>
      </c>
      <c r="K451" s="496">
        <v>0.54012062875036626</v>
      </c>
      <c r="L451" s="499"/>
      <c r="M451" s="511">
        <v>0.51438649533887626</v>
      </c>
      <c r="N451" s="511">
        <v>0.48990286968906976</v>
      </c>
      <c r="O451" s="658">
        <v>0.46657102750397195</v>
      </c>
      <c r="P451" s="658">
        <v>0.44435806068459116</v>
      </c>
      <c r="Q451" s="658">
        <v>0.37864058699821573</v>
      </c>
      <c r="R451" s="658">
        <v>0.36060694875077764</v>
      </c>
      <c r="S451" s="658">
        <v>0.34346182917611484</v>
      </c>
      <c r="T451" s="658">
        <v>0.31748088502218719</v>
      </c>
      <c r="U451" s="658">
        <v>0.27945557663730641</v>
      </c>
      <c r="V451" s="654">
        <v>0.26178392747877677</v>
      </c>
      <c r="W451" s="654">
        <v>0.26177439165821503</v>
      </c>
      <c r="X451" s="654">
        <v>0.26177439165821503</v>
      </c>
      <c r="Y451" s="655">
        <f t="shared" si="151"/>
        <v>9.6159454698822096</v>
      </c>
      <c r="Z451" s="1026">
        <f t="shared" si="172"/>
        <v>10.250000000000025</v>
      </c>
      <c r="AA451" s="671">
        <f t="shared" si="152"/>
        <v>0</v>
      </c>
      <c r="AB451" s="671">
        <f t="shared" si="153"/>
        <v>10.526315789473696</v>
      </c>
      <c r="AC451" s="671">
        <f t="shared" si="154"/>
        <v>5.0000000000000044</v>
      </c>
      <c r="AD451" s="671">
        <f t="shared" si="155"/>
        <v>5.0013815971262643</v>
      </c>
      <c r="AE451" s="671">
        <f t="shared" si="156"/>
        <v>4.9959382615759607</v>
      </c>
      <c r="AF451" s="671">
        <f t="shared" si="157"/>
        <v>5.0021324559800018</v>
      </c>
      <c r="AG451" s="671">
        <f t="shared" si="158"/>
        <v>5.0028788945045033</v>
      </c>
      <c r="AH451" s="671">
        <f t="shared" si="159"/>
        <v>4.9976489554645287</v>
      </c>
      <c r="AI451" s="671">
        <f t="shared" si="160"/>
        <v>5.000705318098464</v>
      </c>
      <c r="AJ451" s="671">
        <f t="shared" si="161"/>
        <v>4.9988891357475973</v>
      </c>
      <c r="AK451" s="671">
        <f t="shared" si="162"/>
        <v>17.356162002433486</v>
      </c>
      <c r="AL451" s="671">
        <f t="shared" si="163"/>
        <v>5.000912575287475</v>
      </c>
      <c r="AM451" s="671">
        <f t="shared" si="164"/>
        <v>4.9918558972884997</v>
      </c>
      <c r="AN451" s="671">
        <f t="shared" si="165"/>
        <v>8.1834672194869285</v>
      </c>
      <c r="AO451" s="671">
        <f t="shared" si="166"/>
        <v>13.606924163918976</v>
      </c>
      <c r="AP451" s="671">
        <f t="shared" si="167"/>
        <v>6.750471401634206</v>
      </c>
      <c r="AQ451" s="671">
        <f t="shared" si="168"/>
        <v>3.6427629537483242E-3</v>
      </c>
      <c r="AR451" s="671">
        <f t="shared" si="169"/>
        <v>0</v>
      </c>
      <c r="AS451" s="672">
        <f t="shared" si="170"/>
        <v>6.1404908647881236</v>
      </c>
      <c r="AT451" s="673">
        <f t="shared" si="171"/>
        <v>4.3988962335510378</v>
      </c>
    </row>
    <row r="452" spans="1:46" ht="11.25" customHeight="1" x14ac:dyDescent="0.2">
      <c r="A452" s="501" t="s">
        <v>663</v>
      </c>
      <c r="B452" s="652" t="s">
        <v>664</v>
      </c>
      <c r="C452" s="497">
        <v>1.73</v>
      </c>
      <c r="D452" s="657">
        <v>1.6099999999999999</v>
      </c>
      <c r="E452" s="498">
        <v>1.49</v>
      </c>
      <c r="F452" s="498">
        <v>1.35</v>
      </c>
      <c r="G452" s="498">
        <v>1.2</v>
      </c>
      <c r="H452" s="498">
        <v>0.95</v>
      </c>
      <c r="I452" s="499" t="s">
        <v>90</v>
      </c>
      <c r="J452" s="498">
        <v>0.76</v>
      </c>
      <c r="K452" s="496">
        <v>0.60499999999999998</v>
      </c>
      <c r="L452" s="499"/>
      <c r="M452" s="511">
        <v>0.5</v>
      </c>
      <c r="N452" s="511">
        <v>0.45</v>
      </c>
      <c r="O452" s="658">
        <v>0.4</v>
      </c>
      <c r="P452" s="654">
        <v>0.36</v>
      </c>
      <c r="Q452" s="658">
        <v>0.36</v>
      </c>
      <c r="R452" s="658">
        <v>0.14199999999999999</v>
      </c>
      <c r="S452" s="654">
        <v>0</v>
      </c>
      <c r="T452" s="654">
        <v>0</v>
      </c>
      <c r="U452" s="654">
        <v>0</v>
      </c>
      <c r="V452" s="654">
        <v>0</v>
      </c>
      <c r="W452" s="654">
        <v>0</v>
      </c>
      <c r="X452" s="654">
        <v>0</v>
      </c>
      <c r="Y452" s="655">
        <f t="shared" si="151"/>
        <v>11.906999999999998</v>
      </c>
      <c r="Z452" s="1026">
        <f t="shared" si="172"/>
        <v>7.453416149068337</v>
      </c>
      <c r="AA452" s="671">
        <f t="shared" si="152"/>
        <v>8.0536912751677736</v>
      </c>
      <c r="AB452" s="671">
        <f t="shared" si="153"/>
        <v>10.370370370370363</v>
      </c>
      <c r="AC452" s="671">
        <f t="shared" si="154"/>
        <v>12.500000000000021</v>
      </c>
      <c r="AD452" s="671">
        <f t="shared" si="155"/>
        <v>26.315789473684205</v>
      </c>
      <c r="AE452" s="671">
        <f t="shared" si="156"/>
        <v>25</v>
      </c>
      <c r="AF452" s="671">
        <f t="shared" si="157"/>
        <v>25.619834710743806</v>
      </c>
      <c r="AG452" s="671">
        <f t="shared" si="158"/>
        <v>20.999999999999996</v>
      </c>
      <c r="AH452" s="671">
        <f t="shared" si="159"/>
        <v>11.111111111111116</v>
      </c>
      <c r="AI452" s="671">
        <f t="shared" si="160"/>
        <v>12.5</v>
      </c>
      <c r="AJ452" s="671">
        <f t="shared" si="161"/>
        <v>11.111111111111116</v>
      </c>
      <c r="AK452" s="671">
        <f t="shared" si="162"/>
        <v>0</v>
      </c>
      <c r="AL452" s="671">
        <f t="shared" si="163"/>
        <v>153.52112676056339</v>
      </c>
      <c r="AM452" s="671" t="str">
        <f t="shared" si="164"/>
        <v>n/a</v>
      </c>
      <c r="AN452" s="671" t="str">
        <f t="shared" si="165"/>
        <v>n/a</v>
      </c>
      <c r="AO452" s="671" t="str">
        <f t="shared" si="166"/>
        <v>n/a</v>
      </c>
      <c r="AP452" s="671" t="str">
        <f t="shared" si="167"/>
        <v>n/a</v>
      </c>
      <c r="AQ452" s="671" t="str">
        <f t="shared" si="168"/>
        <v>n/a</v>
      </c>
      <c r="AR452" s="671" t="str">
        <f t="shared" si="169"/>
        <v>n/a</v>
      </c>
      <c r="AS452" s="672">
        <f t="shared" si="170"/>
        <v>24.965880843216933</v>
      </c>
      <c r="AT452" s="673">
        <f t="shared" si="171"/>
        <v>39.442118882995679</v>
      </c>
    </row>
    <row r="453" spans="1:46" ht="11.25" customHeight="1" x14ac:dyDescent="0.2">
      <c r="A453" s="500" t="s">
        <v>1397</v>
      </c>
      <c r="B453" s="652" t="s">
        <v>1398</v>
      </c>
      <c r="C453" s="497">
        <v>0.44500000000000001</v>
      </c>
      <c r="D453" s="657">
        <v>0.39500000000000002</v>
      </c>
      <c r="E453" s="498">
        <v>0.37</v>
      </c>
      <c r="F453" s="498">
        <v>0.33</v>
      </c>
      <c r="G453" s="498">
        <v>0.29286000000000001</v>
      </c>
      <c r="H453" s="498">
        <v>0.27143999999999996</v>
      </c>
      <c r="I453" s="499"/>
      <c r="J453" s="498">
        <v>0.23537</v>
      </c>
      <c r="K453" s="496">
        <v>0.21502599999999999</v>
      </c>
      <c r="L453" s="499"/>
      <c r="M453" s="653">
        <v>0.18140000000000001</v>
      </c>
      <c r="N453" s="653">
        <v>0.25913999999999998</v>
      </c>
      <c r="O453" s="658">
        <v>0.34551999999999999</v>
      </c>
      <c r="P453" s="658">
        <v>0.32907999999999998</v>
      </c>
      <c r="Q453" s="658">
        <v>0.31731999999999999</v>
      </c>
      <c r="R453" s="654">
        <v>0.31340000000000001</v>
      </c>
      <c r="S453" s="658">
        <v>0.31340000000000001</v>
      </c>
      <c r="T453" s="658">
        <v>0.29474999999999996</v>
      </c>
      <c r="U453" s="658">
        <v>0.26632</v>
      </c>
      <c r="V453" s="658">
        <v>0.23315000000000002</v>
      </c>
      <c r="W453" s="658">
        <v>0.15082000000000001</v>
      </c>
      <c r="X453" s="654">
        <v>0</v>
      </c>
      <c r="Y453" s="655">
        <f t="shared" si="151"/>
        <v>5.5589960000000005</v>
      </c>
      <c r="Z453" s="1026">
        <f t="shared" si="172"/>
        <v>12.658227848101266</v>
      </c>
      <c r="AA453" s="671">
        <f t="shared" si="152"/>
        <v>6.7567567567567544</v>
      </c>
      <c r="AB453" s="671">
        <f t="shared" si="153"/>
        <v>12.12121212121211</v>
      </c>
      <c r="AC453" s="671">
        <f t="shared" si="154"/>
        <v>12.681827494365905</v>
      </c>
      <c r="AD453" s="671">
        <f t="shared" si="155"/>
        <v>7.8912466843501505</v>
      </c>
      <c r="AE453" s="671">
        <f t="shared" si="156"/>
        <v>15.32480774950078</v>
      </c>
      <c r="AF453" s="671">
        <f t="shared" si="157"/>
        <v>9.4611814385237238</v>
      </c>
      <c r="AG453" s="671">
        <f t="shared" si="158"/>
        <v>18.536934950385884</v>
      </c>
      <c r="AH453" s="671">
        <f t="shared" si="159"/>
        <v>-29.999228216408113</v>
      </c>
      <c r="AI453" s="671">
        <f t="shared" si="160"/>
        <v>-25</v>
      </c>
      <c r="AJ453" s="671">
        <f t="shared" si="161"/>
        <v>4.995745715327593</v>
      </c>
      <c r="AK453" s="671">
        <f t="shared" si="162"/>
        <v>3.7060380688264116</v>
      </c>
      <c r="AL453" s="671">
        <f t="shared" si="163"/>
        <v>1.2507977026164685</v>
      </c>
      <c r="AM453" s="671">
        <f t="shared" si="164"/>
        <v>0</v>
      </c>
      <c r="AN453" s="671">
        <f t="shared" si="165"/>
        <v>6.3273960983884825</v>
      </c>
      <c r="AO453" s="671">
        <f t="shared" si="166"/>
        <v>10.675127665965745</v>
      </c>
      <c r="AP453" s="671">
        <f t="shared" si="167"/>
        <v>14.226892558438763</v>
      </c>
      <c r="AQ453" s="671">
        <f t="shared" si="168"/>
        <v>54.588250895106746</v>
      </c>
      <c r="AR453" s="671" t="str">
        <f t="shared" si="169"/>
        <v>n/a</v>
      </c>
      <c r="AS453" s="672">
        <f t="shared" si="170"/>
        <v>7.5668453073032582</v>
      </c>
      <c r="AT453" s="673">
        <f t="shared" si="171"/>
        <v>17.345533521892534</v>
      </c>
    </row>
    <row r="454" spans="1:46" ht="11.25" customHeight="1" x14ac:dyDescent="0.2">
      <c r="A454" s="500" t="s">
        <v>1405</v>
      </c>
      <c r="B454" s="652" t="s">
        <v>1406</v>
      </c>
      <c r="C454" s="497">
        <v>2.8</v>
      </c>
      <c r="D454" s="491">
        <v>2</v>
      </c>
      <c r="E454" s="498">
        <v>1.2</v>
      </c>
      <c r="F454" s="498">
        <v>1</v>
      </c>
      <c r="G454" s="498">
        <v>0.8</v>
      </c>
      <c r="H454" s="498">
        <v>0.68</v>
      </c>
      <c r="I454" s="499"/>
      <c r="J454" s="498">
        <v>0.56000000000000005</v>
      </c>
      <c r="K454" s="496">
        <v>0.5</v>
      </c>
      <c r="L454" s="499"/>
      <c r="M454" s="653">
        <v>0</v>
      </c>
      <c r="N454" s="653">
        <v>0</v>
      </c>
      <c r="O454" s="654">
        <v>0</v>
      </c>
      <c r="P454" s="654">
        <v>0</v>
      </c>
      <c r="Q454" s="654">
        <v>0</v>
      </c>
      <c r="R454" s="654">
        <v>0</v>
      </c>
      <c r="S454" s="654">
        <v>0</v>
      </c>
      <c r="T454" s="654">
        <v>0</v>
      </c>
      <c r="U454" s="654">
        <v>0</v>
      </c>
      <c r="V454" s="654">
        <v>0</v>
      </c>
      <c r="W454" s="654">
        <v>0</v>
      </c>
      <c r="X454" s="654">
        <v>0</v>
      </c>
      <c r="Y454" s="655">
        <f t="shared" si="151"/>
        <v>9.5400000000000009</v>
      </c>
      <c r="Z454" s="1026">
        <f t="shared" si="172"/>
        <v>39.999999999999993</v>
      </c>
      <c r="AA454" s="671">
        <f t="shared" si="152"/>
        <v>66.666666666666671</v>
      </c>
      <c r="AB454" s="671">
        <f t="shared" si="153"/>
        <v>19.999999999999996</v>
      </c>
      <c r="AC454" s="671">
        <f t="shared" si="154"/>
        <v>25</v>
      </c>
      <c r="AD454" s="671">
        <f t="shared" si="155"/>
        <v>17.647058823529417</v>
      </c>
      <c r="AE454" s="671">
        <f t="shared" si="156"/>
        <v>21.42857142857142</v>
      </c>
      <c r="AF454" s="671">
        <f t="shared" si="157"/>
        <v>12.000000000000011</v>
      </c>
      <c r="AG454" s="671" t="str">
        <f t="shared" si="158"/>
        <v>n/a</v>
      </c>
      <c r="AH454" s="671" t="str">
        <f t="shared" si="159"/>
        <v>n/a</v>
      </c>
      <c r="AI454" s="671" t="str">
        <f t="shared" si="160"/>
        <v>n/a</v>
      </c>
      <c r="AJ454" s="671" t="str">
        <f t="shared" si="161"/>
        <v>n/a</v>
      </c>
      <c r="AK454" s="671" t="str">
        <f t="shared" si="162"/>
        <v>n/a</v>
      </c>
      <c r="AL454" s="671" t="str">
        <f t="shared" si="163"/>
        <v>n/a</v>
      </c>
      <c r="AM454" s="671" t="str">
        <f t="shared" si="164"/>
        <v>n/a</v>
      </c>
      <c r="AN454" s="671" t="str">
        <f t="shared" si="165"/>
        <v>n/a</v>
      </c>
      <c r="AO454" s="671" t="str">
        <f t="shared" si="166"/>
        <v>n/a</v>
      </c>
      <c r="AP454" s="671" t="str">
        <f t="shared" si="167"/>
        <v>n/a</v>
      </c>
      <c r="AQ454" s="671" t="str">
        <f t="shared" si="168"/>
        <v>n/a</v>
      </c>
      <c r="AR454" s="671" t="str">
        <f t="shared" si="169"/>
        <v>n/a</v>
      </c>
      <c r="AS454" s="672">
        <f t="shared" si="170"/>
        <v>28.963185274109641</v>
      </c>
      <c r="AT454" s="673">
        <f t="shared" si="171"/>
        <v>18.761592391897018</v>
      </c>
    </row>
    <row r="455" spans="1:46" ht="11.25" customHeight="1" x14ac:dyDescent="0.2">
      <c r="A455" s="519" t="s">
        <v>665</v>
      </c>
      <c r="B455" s="507" t="s">
        <v>666</v>
      </c>
      <c r="C455" s="497">
        <v>1.56</v>
      </c>
      <c r="D455" s="510">
        <v>1.4</v>
      </c>
      <c r="E455" s="513">
        <v>1.28</v>
      </c>
      <c r="F455" s="513">
        <v>1.1599999999999999</v>
      </c>
      <c r="G455" s="513">
        <v>0.92</v>
      </c>
      <c r="H455" s="513">
        <v>0.8</v>
      </c>
      <c r="I455" s="514" t="s">
        <v>90</v>
      </c>
      <c r="J455" s="513">
        <v>0.68</v>
      </c>
      <c r="K455" s="509">
        <v>0.62</v>
      </c>
      <c r="L455" s="514"/>
      <c r="M455" s="529">
        <v>0.56000000000000005</v>
      </c>
      <c r="N455" s="529">
        <v>0.54</v>
      </c>
      <c r="O455" s="516">
        <v>0.5</v>
      </c>
      <c r="P455" s="516">
        <v>0.44</v>
      </c>
      <c r="Q455" s="516">
        <v>0.38</v>
      </c>
      <c r="R455" s="516">
        <v>0.36</v>
      </c>
      <c r="S455" s="516">
        <v>0.33500000000000002</v>
      </c>
      <c r="T455" s="516">
        <v>0.32</v>
      </c>
      <c r="U455" s="516">
        <v>0.3</v>
      </c>
      <c r="V455" s="516">
        <v>0.29499999999999998</v>
      </c>
      <c r="W455" s="516">
        <v>0.28000000000000003</v>
      </c>
      <c r="X455" s="516">
        <v>0.24</v>
      </c>
      <c r="Y455" s="655">
        <f t="shared" ref="Y455:Y518" si="173">SUM(C455:X455)</f>
        <v>12.97</v>
      </c>
      <c r="Z455" s="1026">
        <f t="shared" si="172"/>
        <v>11.428571428571432</v>
      </c>
      <c r="AA455" s="671">
        <f t="shared" ref="AA455:AA518" si="174">IF(ISERROR((D455/E455-1)*100),"n/a",(D455/E455-1)*100)</f>
        <v>9.375</v>
      </c>
      <c r="AB455" s="671">
        <f t="shared" ref="AB455:AB518" si="175">IF(ISERROR((E455/F455-1)*100),"n/a",(E455/F455-1)*100)</f>
        <v>10.344827586206918</v>
      </c>
      <c r="AC455" s="671">
        <f t="shared" ref="AC455:AC518" si="176">IF(ISERROR((F455/G455-1)*100),"n/a",(F455/G455-1)*100)</f>
        <v>26.086956521739111</v>
      </c>
      <c r="AD455" s="671">
        <f t="shared" ref="AD455:AD518" si="177">IF(ISERROR((G455/H455-1)*100),"n/a",(G455/H455-1)*100)</f>
        <v>14.999999999999991</v>
      </c>
      <c r="AE455" s="671">
        <f t="shared" ref="AE455:AE518" si="178">IF(ISERROR((H455/J455-1)*100),"n/a",(H455/J455-1)*100)</f>
        <v>17.647058823529417</v>
      </c>
      <c r="AF455" s="671">
        <f t="shared" ref="AF455:AF518" si="179">IF(ISERROR((J455/K455-1)*100),"n/a",(J455/K455-1)*100)</f>
        <v>9.6774193548387224</v>
      </c>
      <c r="AG455" s="671">
        <f t="shared" ref="AG455:AG518" si="180">IF(ISERROR((K455/M455-1)*100),"n/a",(K455/M455-1)*100)</f>
        <v>10.714285714285698</v>
      </c>
      <c r="AH455" s="671">
        <f t="shared" ref="AH455:AH518" si="181">IF(ISERROR((M455/N455-1)*100),"n/a",(M455/N455-1)*100)</f>
        <v>3.7037037037036979</v>
      </c>
      <c r="AI455" s="671">
        <f t="shared" ref="AI455:AI518" si="182">IF(ISERROR((N455/O455-1)*100),"n/a",(N455/O455-1)*100)</f>
        <v>8.0000000000000071</v>
      </c>
      <c r="AJ455" s="671">
        <f t="shared" ref="AJ455:AJ518" si="183">IF(ISERROR((O455/P455-1)*100),"n/a",(O455/P455-1)*100)</f>
        <v>13.636363636363647</v>
      </c>
      <c r="AK455" s="671">
        <f t="shared" ref="AK455:AK518" si="184">IF(ISERROR((P455/Q455-1)*100),"n/a",(P455/Q455-1)*100)</f>
        <v>15.789473684210531</v>
      </c>
      <c r="AL455" s="671">
        <f t="shared" ref="AL455:AL518" si="185">IF(ISERROR((Q455/R455-1)*100),"n/a",(Q455/R455-1)*100)</f>
        <v>5.555555555555558</v>
      </c>
      <c r="AM455" s="671">
        <f t="shared" ref="AM455:AM518" si="186">IF(ISERROR((R455/S455-1)*100),"n/a",(R455/S455-1)*100)</f>
        <v>7.4626865671641784</v>
      </c>
      <c r="AN455" s="671">
        <f t="shared" ref="AN455:AN518" si="187">IF(ISERROR((S455/T455-1)*100),"n/a",(S455/T455-1)*100)</f>
        <v>4.6875</v>
      </c>
      <c r="AO455" s="671">
        <f t="shared" ref="AO455:AO518" si="188">IF(ISERROR((T455/U455-1)*100),"n/a",(T455/U455-1)*100)</f>
        <v>6.6666666666666652</v>
      </c>
      <c r="AP455" s="671">
        <f t="shared" ref="AP455:AP518" si="189">IF(ISERROR((U455/V455-1)*100),"n/a",(U455/V455-1)*100)</f>
        <v>1.6949152542372836</v>
      </c>
      <c r="AQ455" s="671">
        <f t="shared" ref="AQ455:AQ518" si="190">IF(ISERROR((V455/W455-1)*100),"n/a",(V455/W455-1)*100)</f>
        <v>5.3571428571428381</v>
      </c>
      <c r="AR455" s="671">
        <f t="shared" ref="AR455:AR518" si="191">IF(ISERROR((W455/X455-1)*100),"n/a",(W455/X455-1)*100)</f>
        <v>16.666666666666675</v>
      </c>
      <c r="AS455" s="672">
        <f t="shared" ref="AS455:AS518" si="192">AVERAGE(Z455:AR455)</f>
        <v>10.499726001099072</v>
      </c>
      <c r="AT455" s="673">
        <f t="shared" ref="AT455:AT518" si="193">STDEV(Z455:AR455)</f>
        <v>5.9234552554154511</v>
      </c>
    </row>
    <row r="456" spans="1:46" ht="11.25" customHeight="1" x14ac:dyDescent="0.2">
      <c r="A456" s="500" t="s">
        <v>269</v>
      </c>
      <c r="B456" s="652" t="s">
        <v>270</v>
      </c>
      <c r="C456" s="497">
        <v>1.48</v>
      </c>
      <c r="D456" s="657">
        <v>1.4</v>
      </c>
      <c r="E456" s="498">
        <v>1.32</v>
      </c>
      <c r="F456" s="498">
        <v>1.25</v>
      </c>
      <c r="G456" s="498">
        <v>1.21</v>
      </c>
      <c r="H456" s="498">
        <v>1.17</v>
      </c>
      <c r="I456" s="499"/>
      <c r="J456" s="498">
        <v>1.1299999999999999</v>
      </c>
      <c r="K456" s="496">
        <v>1.0900000000000001</v>
      </c>
      <c r="L456" s="499"/>
      <c r="M456" s="511">
        <v>1.05</v>
      </c>
      <c r="N456" s="511">
        <v>1.01</v>
      </c>
      <c r="O456" s="658">
        <v>1</v>
      </c>
      <c r="P456" s="658">
        <v>0.7</v>
      </c>
      <c r="Q456" s="658">
        <v>0.68</v>
      </c>
      <c r="R456" s="658">
        <v>0.62</v>
      </c>
      <c r="S456" s="658">
        <v>0.56999999999999995</v>
      </c>
      <c r="T456" s="658">
        <v>0.53</v>
      </c>
      <c r="U456" s="658">
        <v>0.49</v>
      </c>
      <c r="V456" s="658">
        <v>0.47</v>
      </c>
      <c r="W456" s="658">
        <v>0.4</v>
      </c>
      <c r="X456" s="658">
        <v>0.35</v>
      </c>
      <c r="Y456" s="655">
        <f t="shared" si="173"/>
        <v>17.919999999999998</v>
      </c>
      <c r="Z456" s="1026">
        <f t="shared" si="172"/>
        <v>5.7142857142857162</v>
      </c>
      <c r="AA456" s="671">
        <f t="shared" si="174"/>
        <v>6.0606060606060552</v>
      </c>
      <c r="AB456" s="671">
        <f t="shared" si="175"/>
        <v>5.600000000000005</v>
      </c>
      <c r="AC456" s="671">
        <f t="shared" si="176"/>
        <v>3.3057851239669533</v>
      </c>
      <c r="AD456" s="671">
        <f t="shared" si="177"/>
        <v>3.4188034188034289</v>
      </c>
      <c r="AE456" s="671">
        <f t="shared" si="178"/>
        <v>3.539823008849563</v>
      </c>
      <c r="AF456" s="671">
        <f t="shared" si="179"/>
        <v>3.6697247706421798</v>
      </c>
      <c r="AG456" s="671">
        <f t="shared" si="180"/>
        <v>3.8095238095238182</v>
      </c>
      <c r="AH456" s="671">
        <f t="shared" si="181"/>
        <v>3.9603960396039639</v>
      </c>
      <c r="AI456" s="671">
        <f t="shared" si="182"/>
        <v>1.0000000000000009</v>
      </c>
      <c r="AJ456" s="671">
        <f t="shared" si="183"/>
        <v>42.857142857142861</v>
      </c>
      <c r="AK456" s="671">
        <f t="shared" si="184"/>
        <v>2.9411764705882248</v>
      </c>
      <c r="AL456" s="671">
        <f t="shared" si="185"/>
        <v>9.6774193548387224</v>
      </c>
      <c r="AM456" s="671">
        <f t="shared" si="186"/>
        <v>8.7719298245614077</v>
      </c>
      <c r="AN456" s="671">
        <f t="shared" si="187"/>
        <v>7.5471698113207308</v>
      </c>
      <c r="AO456" s="671">
        <f t="shared" si="188"/>
        <v>8.163265306122458</v>
      </c>
      <c r="AP456" s="671">
        <f t="shared" si="189"/>
        <v>4.2553191489361764</v>
      </c>
      <c r="AQ456" s="671">
        <f t="shared" si="190"/>
        <v>17.499999999999982</v>
      </c>
      <c r="AR456" s="671">
        <f t="shared" si="191"/>
        <v>14.285714285714302</v>
      </c>
      <c r="AS456" s="672">
        <f t="shared" si="192"/>
        <v>8.2146360529213975</v>
      </c>
      <c r="AT456" s="673">
        <f t="shared" si="193"/>
        <v>9.3287270410635816</v>
      </c>
    </row>
    <row r="457" spans="1:46" ht="11.25" customHeight="1" x14ac:dyDescent="0.2">
      <c r="A457" s="500" t="s">
        <v>1425</v>
      </c>
      <c r="B457" s="652" t="s">
        <v>1426</v>
      </c>
      <c r="C457" s="497">
        <v>1.6</v>
      </c>
      <c r="D457" s="657">
        <v>1.4</v>
      </c>
      <c r="E457" s="498">
        <v>1.24</v>
      </c>
      <c r="F457" s="498">
        <v>1.08</v>
      </c>
      <c r="G457" s="498">
        <v>0.94</v>
      </c>
      <c r="H457" s="498">
        <v>0.84</v>
      </c>
      <c r="I457" s="499"/>
      <c r="J457" s="498">
        <v>0.76</v>
      </c>
      <c r="K457" s="496">
        <v>0.66</v>
      </c>
      <c r="L457" s="499"/>
      <c r="M457" s="511">
        <v>0.15</v>
      </c>
      <c r="N457" s="653">
        <v>0</v>
      </c>
      <c r="O457" s="654">
        <v>0</v>
      </c>
      <c r="P457" s="654">
        <v>0</v>
      </c>
      <c r="Q457" s="654">
        <v>0</v>
      </c>
      <c r="R457" s="654">
        <v>0</v>
      </c>
      <c r="S457" s="654">
        <v>0</v>
      </c>
      <c r="T457" s="654">
        <v>0</v>
      </c>
      <c r="U457" s="654">
        <v>0</v>
      </c>
      <c r="V457" s="654">
        <v>0</v>
      </c>
      <c r="W457" s="654">
        <v>0</v>
      </c>
      <c r="X457" s="654">
        <v>0</v>
      </c>
      <c r="Y457" s="655">
        <f t="shared" si="173"/>
        <v>8.67</v>
      </c>
      <c r="Z457" s="1026">
        <f t="shared" si="172"/>
        <v>14.285714285714302</v>
      </c>
      <c r="AA457" s="671">
        <f t="shared" si="174"/>
        <v>12.903225806451601</v>
      </c>
      <c r="AB457" s="671">
        <f t="shared" si="175"/>
        <v>14.814814814814813</v>
      </c>
      <c r="AC457" s="671">
        <f t="shared" si="176"/>
        <v>14.893617021276606</v>
      </c>
      <c r="AD457" s="671">
        <f t="shared" si="177"/>
        <v>11.904761904761907</v>
      </c>
      <c r="AE457" s="671">
        <f t="shared" si="178"/>
        <v>10.526315789473673</v>
      </c>
      <c r="AF457" s="671">
        <f t="shared" si="179"/>
        <v>15.151515151515138</v>
      </c>
      <c r="AG457" s="671">
        <f t="shared" si="180"/>
        <v>340.00000000000006</v>
      </c>
      <c r="AH457" s="671" t="str">
        <f t="shared" si="181"/>
        <v>n/a</v>
      </c>
      <c r="AI457" s="671" t="str">
        <f t="shared" si="182"/>
        <v>n/a</v>
      </c>
      <c r="AJ457" s="671" t="str">
        <f t="shared" si="183"/>
        <v>n/a</v>
      </c>
      <c r="AK457" s="671" t="str">
        <f t="shared" si="184"/>
        <v>n/a</v>
      </c>
      <c r="AL457" s="671" t="str">
        <f t="shared" si="185"/>
        <v>n/a</v>
      </c>
      <c r="AM457" s="671" t="str">
        <f t="shared" si="186"/>
        <v>n/a</v>
      </c>
      <c r="AN457" s="671" t="str">
        <f t="shared" si="187"/>
        <v>n/a</v>
      </c>
      <c r="AO457" s="671" t="str">
        <f t="shared" si="188"/>
        <v>n/a</v>
      </c>
      <c r="AP457" s="671" t="str">
        <f t="shared" si="189"/>
        <v>n/a</v>
      </c>
      <c r="AQ457" s="671" t="str">
        <f t="shared" si="190"/>
        <v>n/a</v>
      </c>
      <c r="AR457" s="671" t="str">
        <f t="shared" si="191"/>
        <v>n/a</v>
      </c>
      <c r="AS457" s="672">
        <f t="shared" si="192"/>
        <v>54.309995596751008</v>
      </c>
      <c r="AT457" s="673">
        <f t="shared" si="193"/>
        <v>115.44780116236922</v>
      </c>
    </row>
    <row r="458" spans="1:46" ht="11.25" customHeight="1" x14ac:dyDescent="0.2">
      <c r="A458" s="500" t="s">
        <v>1413</v>
      </c>
      <c r="B458" s="652" t="s">
        <v>1414</v>
      </c>
      <c r="C458" s="497">
        <v>2.2999999999999998</v>
      </c>
      <c r="D458" s="657">
        <v>1.88</v>
      </c>
      <c r="E458" s="498">
        <v>1.58</v>
      </c>
      <c r="F458" s="498">
        <v>1.32</v>
      </c>
      <c r="G458" s="498">
        <v>1.08</v>
      </c>
      <c r="H458" s="498">
        <v>0.88</v>
      </c>
      <c r="I458" s="499" t="s">
        <v>90</v>
      </c>
      <c r="J458" s="498">
        <v>0.74</v>
      </c>
      <c r="K458" s="496">
        <v>0.69</v>
      </c>
      <c r="L458" s="499"/>
      <c r="M458" s="511">
        <v>0.59</v>
      </c>
      <c r="N458" s="653">
        <v>0.56000000000000005</v>
      </c>
      <c r="O458" s="658">
        <v>0.56000000000000005</v>
      </c>
      <c r="P458" s="658">
        <v>0.52</v>
      </c>
      <c r="Q458" s="658">
        <v>0.44</v>
      </c>
      <c r="R458" s="658">
        <v>0.4</v>
      </c>
      <c r="S458" s="654">
        <v>0.38</v>
      </c>
      <c r="T458" s="654">
        <v>0.38</v>
      </c>
      <c r="U458" s="654">
        <v>0.38</v>
      </c>
      <c r="V458" s="654">
        <v>0.38</v>
      </c>
      <c r="W458" s="658">
        <v>0.38</v>
      </c>
      <c r="X458" s="658">
        <v>8.5000000000000006E-2</v>
      </c>
      <c r="Y458" s="655">
        <f t="shared" si="173"/>
        <v>15.525000000000006</v>
      </c>
      <c r="Z458" s="1026">
        <f t="shared" si="172"/>
        <v>22.340425531914889</v>
      </c>
      <c r="AA458" s="671">
        <f t="shared" si="174"/>
        <v>18.98734177215189</v>
      </c>
      <c r="AB458" s="671">
        <f t="shared" si="175"/>
        <v>19.696969696969703</v>
      </c>
      <c r="AC458" s="671">
        <f t="shared" si="176"/>
        <v>22.222222222222211</v>
      </c>
      <c r="AD458" s="671">
        <f t="shared" si="177"/>
        <v>22.72727272727273</v>
      </c>
      <c r="AE458" s="671">
        <f t="shared" si="178"/>
        <v>18.918918918918926</v>
      </c>
      <c r="AF458" s="671">
        <f t="shared" si="179"/>
        <v>7.2463768115942129</v>
      </c>
      <c r="AG458" s="671">
        <f t="shared" si="180"/>
        <v>16.949152542372879</v>
      </c>
      <c r="AH458" s="671">
        <f t="shared" si="181"/>
        <v>5.3571428571428381</v>
      </c>
      <c r="AI458" s="671">
        <f t="shared" si="182"/>
        <v>0</v>
      </c>
      <c r="AJ458" s="671">
        <f t="shared" si="183"/>
        <v>7.6923076923077094</v>
      </c>
      <c r="AK458" s="671">
        <f t="shared" si="184"/>
        <v>18.181818181818187</v>
      </c>
      <c r="AL458" s="671">
        <f t="shared" si="185"/>
        <v>9.9999999999999858</v>
      </c>
      <c r="AM458" s="671">
        <f t="shared" si="186"/>
        <v>5.2631578947368363</v>
      </c>
      <c r="AN458" s="671">
        <f t="shared" si="187"/>
        <v>0</v>
      </c>
      <c r="AO458" s="671">
        <f t="shared" si="188"/>
        <v>0</v>
      </c>
      <c r="AP458" s="671">
        <f t="shared" si="189"/>
        <v>0</v>
      </c>
      <c r="AQ458" s="671">
        <f t="shared" si="190"/>
        <v>0</v>
      </c>
      <c r="AR458" s="671">
        <f t="shared" si="191"/>
        <v>347.05882352941177</v>
      </c>
      <c r="AS458" s="672">
        <f t="shared" si="192"/>
        <v>28.560101598886042</v>
      </c>
      <c r="AT458" s="673">
        <f t="shared" si="193"/>
        <v>77.622203993505266</v>
      </c>
    </row>
    <row r="459" spans="1:46" ht="11.25" customHeight="1" x14ac:dyDescent="0.2">
      <c r="A459" s="504" t="s">
        <v>4415</v>
      </c>
      <c r="B459" s="916" t="s">
        <v>4416</v>
      </c>
      <c r="C459" s="497">
        <v>3.3</v>
      </c>
      <c r="D459" s="491">
        <v>3.15</v>
      </c>
      <c r="E459" s="487">
        <v>3</v>
      </c>
      <c r="F459" s="487">
        <v>2.86</v>
      </c>
      <c r="G459" s="487">
        <v>2.6</v>
      </c>
      <c r="H459" s="487">
        <v>2.4</v>
      </c>
      <c r="I459" s="488"/>
      <c r="J459" s="487">
        <v>2.2000000000000002</v>
      </c>
      <c r="K459" s="485">
        <v>2</v>
      </c>
      <c r="L459" s="488"/>
      <c r="M459" s="530">
        <v>1.8</v>
      </c>
      <c r="N459" s="530">
        <v>1.6</v>
      </c>
      <c r="O459" s="493">
        <v>1.5</v>
      </c>
      <c r="P459" s="493">
        <v>1.2</v>
      </c>
      <c r="Q459" s="493">
        <v>1</v>
      </c>
      <c r="R459" s="493">
        <v>0.72</v>
      </c>
      <c r="S459" s="493">
        <v>0.6</v>
      </c>
      <c r="T459" s="493">
        <v>0.45750000000000002</v>
      </c>
      <c r="U459" s="493">
        <v>0.38</v>
      </c>
      <c r="V459" s="493">
        <v>0.34</v>
      </c>
      <c r="W459" s="493">
        <v>0.31</v>
      </c>
      <c r="X459" s="493">
        <v>0.28000000000000003</v>
      </c>
      <c r="Y459" s="655">
        <f t="shared" si="173"/>
        <v>31.697499999999998</v>
      </c>
      <c r="Z459" s="1026">
        <f t="shared" si="172"/>
        <v>4.7619047619047672</v>
      </c>
      <c r="AA459" s="671">
        <f t="shared" si="174"/>
        <v>5.0000000000000044</v>
      </c>
      <c r="AB459" s="671">
        <f t="shared" si="175"/>
        <v>4.8951048951048959</v>
      </c>
      <c r="AC459" s="671">
        <f t="shared" si="176"/>
        <v>9.9999999999999858</v>
      </c>
      <c r="AD459" s="671">
        <f t="shared" si="177"/>
        <v>8.3333333333333481</v>
      </c>
      <c r="AE459" s="671">
        <f t="shared" si="178"/>
        <v>9.0909090909090828</v>
      </c>
      <c r="AF459" s="671">
        <f t="shared" si="179"/>
        <v>10.000000000000009</v>
      </c>
      <c r="AG459" s="671">
        <f t="shared" si="180"/>
        <v>11.111111111111116</v>
      </c>
      <c r="AH459" s="671">
        <f t="shared" si="181"/>
        <v>12.5</v>
      </c>
      <c r="AI459" s="671">
        <f t="shared" si="182"/>
        <v>6.6666666666666652</v>
      </c>
      <c r="AJ459" s="671">
        <f t="shared" si="183"/>
        <v>25</v>
      </c>
      <c r="AK459" s="671">
        <f t="shared" si="184"/>
        <v>19.999999999999996</v>
      </c>
      <c r="AL459" s="671">
        <f t="shared" si="185"/>
        <v>38.888888888888886</v>
      </c>
      <c r="AM459" s="671">
        <f t="shared" si="186"/>
        <v>19.999999999999996</v>
      </c>
      <c r="AN459" s="671">
        <f t="shared" si="187"/>
        <v>31.147540983606547</v>
      </c>
      <c r="AO459" s="671">
        <f t="shared" si="188"/>
        <v>20.394736842105267</v>
      </c>
      <c r="AP459" s="671">
        <f t="shared" si="189"/>
        <v>11.764705882352944</v>
      </c>
      <c r="AQ459" s="671">
        <f t="shared" si="190"/>
        <v>9.6774193548387224</v>
      </c>
      <c r="AR459" s="671">
        <f t="shared" si="191"/>
        <v>10.714285714285698</v>
      </c>
      <c r="AS459" s="672">
        <f t="shared" si="192"/>
        <v>14.207716185532</v>
      </c>
      <c r="AT459" s="673">
        <f t="shared" si="193"/>
        <v>9.3774856215259419</v>
      </c>
    </row>
    <row r="460" spans="1:46" ht="11.25" customHeight="1" x14ac:dyDescent="0.2">
      <c r="A460" s="659" t="s">
        <v>1399</v>
      </c>
      <c r="B460" s="507" t="s">
        <v>1400</v>
      </c>
      <c r="C460" s="497">
        <v>1</v>
      </c>
      <c r="D460" s="510">
        <v>0.85000000000000009</v>
      </c>
      <c r="E460" s="498">
        <v>0.72666699999999995</v>
      </c>
      <c r="F460" s="498">
        <v>0.63</v>
      </c>
      <c r="G460" s="498">
        <v>0.54666666666666663</v>
      </c>
      <c r="H460" s="498">
        <v>0.49333333333333335</v>
      </c>
      <c r="I460" s="499"/>
      <c r="J460" s="498">
        <v>0.44333333333333336</v>
      </c>
      <c r="K460" s="656">
        <v>0.41333333333333333</v>
      </c>
      <c r="L460" s="499"/>
      <c r="M460" s="653">
        <v>0.41333333333333333</v>
      </c>
      <c r="N460" s="653">
        <v>0.41333333333333333</v>
      </c>
      <c r="O460" s="658">
        <v>0.40333333333333332</v>
      </c>
      <c r="P460" s="658">
        <v>0.36333333333333334</v>
      </c>
      <c r="Q460" s="658">
        <v>0.32666666666666666</v>
      </c>
      <c r="R460" s="658">
        <v>0.3</v>
      </c>
      <c r="S460" s="658">
        <v>0.27333333333333332</v>
      </c>
      <c r="T460" s="658">
        <v>0.24666666666666667</v>
      </c>
      <c r="U460" s="658">
        <v>0.22</v>
      </c>
      <c r="V460" s="658">
        <v>0.19333333333333333</v>
      </c>
      <c r="W460" s="658">
        <v>0.16</v>
      </c>
      <c r="X460" s="654">
        <v>0.12</v>
      </c>
      <c r="Y460" s="655">
        <f t="shared" si="173"/>
        <v>8.5366669999999996</v>
      </c>
      <c r="Z460" s="1026">
        <f t="shared" si="172"/>
        <v>17.647058823529392</v>
      </c>
      <c r="AA460" s="671">
        <f t="shared" si="174"/>
        <v>16.972423407145243</v>
      </c>
      <c r="AB460" s="671">
        <f t="shared" si="175"/>
        <v>15.343968253968242</v>
      </c>
      <c r="AC460" s="671">
        <f t="shared" si="176"/>
        <v>15.243902439024403</v>
      </c>
      <c r="AD460" s="671">
        <f t="shared" si="177"/>
        <v>10.810810810810811</v>
      </c>
      <c r="AE460" s="671">
        <f t="shared" si="178"/>
        <v>11.278195488721799</v>
      </c>
      <c r="AF460" s="671">
        <f t="shared" si="179"/>
        <v>7.258064516129048</v>
      </c>
      <c r="AG460" s="671">
        <f t="shared" si="180"/>
        <v>0</v>
      </c>
      <c r="AH460" s="671">
        <f t="shared" si="181"/>
        <v>0</v>
      </c>
      <c r="AI460" s="671">
        <f t="shared" si="182"/>
        <v>2.4793388429751984</v>
      </c>
      <c r="AJ460" s="671">
        <f t="shared" si="183"/>
        <v>11.009174311926607</v>
      </c>
      <c r="AK460" s="671">
        <f t="shared" si="184"/>
        <v>11.22448979591837</v>
      </c>
      <c r="AL460" s="671">
        <f t="shared" si="185"/>
        <v>8.8888888888889017</v>
      </c>
      <c r="AM460" s="671">
        <f t="shared" si="186"/>
        <v>9.7560975609756184</v>
      </c>
      <c r="AN460" s="671">
        <f t="shared" si="187"/>
        <v>10.810810810810811</v>
      </c>
      <c r="AO460" s="671">
        <f t="shared" si="188"/>
        <v>12.121212121212132</v>
      </c>
      <c r="AP460" s="671">
        <f t="shared" si="189"/>
        <v>13.793103448275868</v>
      </c>
      <c r="AQ460" s="671">
        <f t="shared" si="190"/>
        <v>20.833333333333325</v>
      </c>
      <c r="AR460" s="671">
        <f t="shared" si="191"/>
        <v>33.33333333333335</v>
      </c>
      <c r="AS460" s="672">
        <f t="shared" si="192"/>
        <v>12.042326641419953</v>
      </c>
      <c r="AT460" s="673">
        <f t="shared" si="193"/>
        <v>7.5844490140483467</v>
      </c>
    </row>
    <row r="461" spans="1:46" ht="11.25" customHeight="1" x14ac:dyDescent="0.2">
      <c r="A461" s="501" t="s">
        <v>657</v>
      </c>
      <c r="B461" s="652" t="s">
        <v>658</v>
      </c>
      <c r="C461" s="497">
        <v>3.2</v>
      </c>
      <c r="D461" s="657">
        <v>3</v>
      </c>
      <c r="E461" s="498">
        <v>2.8</v>
      </c>
      <c r="F461" s="498">
        <v>2.6</v>
      </c>
      <c r="G461" s="498">
        <v>2.4</v>
      </c>
      <c r="H461" s="498">
        <v>2.2000000000000002</v>
      </c>
      <c r="I461" s="499"/>
      <c r="J461" s="498">
        <v>1.9601999999999999</v>
      </c>
      <c r="K461" s="496">
        <v>1.7283600000000001</v>
      </c>
      <c r="L461" s="499"/>
      <c r="M461" s="511">
        <v>1.5363200000000001</v>
      </c>
      <c r="N461" s="511">
        <v>1.3442799999999999</v>
      </c>
      <c r="O461" s="658">
        <v>1.1522399999999999</v>
      </c>
      <c r="P461" s="658">
        <v>0.96020000000000005</v>
      </c>
      <c r="Q461" s="658">
        <v>0.72015000000000007</v>
      </c>
      <c r="R461" s="658">
        <v>0.48010000000000003</v>
      </c>
      <c r="S461" s="658">
        <v>0.38408000000000003</v>
      </c>
      <c r="T461" s="654">
        <v>0</v>
      </c>
      <c r="U461" s="654">
        <v>0</v>
      </c>
      <c r="V461" s="654">
        <v>0</v>
      </c>
      <c r="W461" s="654">
        <v>0</v>
      </c>
      <c r="X461" s="654">
        <v>0</v>
      </c>
      <c r="Y461" s="655">
        <f t="shared" si="173"/>
        <v>26.46593</v>
      </c>
      <c r="Z461" s="1026">
        <f t="shared" si="172"/>
        <v>6.6666666666666652</v>
      </c>
      <c r="AA461" s="671">
        <f t="shared" si="174"/>
        <v>7.1428571428571397</v>
      </c>
      <c r="AB461" s="671">
        <f t="shared" si="175"/>
        <v>7.6923076923076872</v>
      </c>
      <c r="AC461" s="671">
        <f t="shared" si="176"/>
        <v>8.3333333333333481</v>
      </c>
      <c r="AD461" s="671">
        <f t="shared" si="177"/>
        <v>9.0909090909090828</v>
      </c>
      <c r="AE461" s="671">
        <f t="shared" si="178"/>
        <v>12.233445566778922</v>
      </c>
      <c r="AF461" s="671">
        <f t="shared" si="179"/>
        <v>13.413872109977088</v>
      </c>
      <c r="AG461" s="671">
        <f t="shared" si="180"/>
        <v>12.5</v>
      </c>
      <c r="AH461" s="671">
        <f t="shared" si="181"/>
        <v>14.285714285714302</v>
      </c>
      <c r="AI461" s="671">
        <f t="shared" si="182"/>
        <v>16.666666666666675</v>
      </c>
      <c r="AJ461" s="671">
        <f t="shared" si="183"/>
        <v>19.999999999999996</v>
      </c>
      <c r="AK461" s="671">
        <f t="shared" si="184"/>
        <v>33.333333333333329</v>
      </c>
      <c r="AL461" s="671">
        <f t="shared" si="185"/>
        <v>50</v>
      </c>
      <c r="AM461" s="671">
        <f t="shared" si="186"/>
        <v>25</v>
      </c>
      <c r="AN461" s="671" t="str">
        <f t="shared" si="187"/>
        <v>n/a</v>
      </c>
      <c r="AO461" s="671" t="str">
        <f t="shared" si="188"/>
        <v>n/a</v>
      </c>
      <c r="AP461" s="671" t="str">
        <f t="shared" si="189"/>
        <v>n/a</v>
      </c>
      <c r="AQ461" s="671" t="str">
        <f t="shared" si="190"/>
        <v>n/a</v>
      </c>
      <c r="AR461" s="671" t="str">
        <f t="shared" si="191"/>
        <v>n/a</v>
      </c>
      <c r="AS461" s="672">
        <f t="shared" si="192"/>
        <v>16.882793277753162</v>
      </c>
      <c r="AT461" s="673">
        <f t="shared" si="193"/>
        <v>12.153294190065745</v>
      </c>
    </row>
    <row r="462" spans="1:46" ht="11.25" customHeight="1" x14ac:dyDescent="0.2">
      <c r="A462" s="484" t="s">
        <v>2226</v>
      </c>
      <c r="B462" s="652" t="s">
        <v>2227</v>
      </c>
      <c r="C462" s="497">
        <v>2.25</v>
      </c>
      <c r="D462" s="657">
        <v>2.08</v>
      </c>
      <c r="E462" s="498">
        <v>2.04</v>
      </c>
      <c r="F462" s="498">
        <v>2</v>
      </c>
      <c r="G462" s="542">
        <v>1.96</v>
      </c>
      <c r="H462" s="542">
        <v>1.96</v>
      </c>
      <c r="I462" s="499"/>
      <c r="J462" s="502">
        <v>1.96</v>
      </c>
      <c r="K462" s="656">
        <v>1.96</v>
      </c>
      <c r="L462" s="499"/>
      <c r="M462" s="653">
        <v>1.96</v>
      </c>
      <c r="N462" s="511">
        <v>1.96</v>
      </c>
      <c r="O462" s="658">
        <v>1.88</v>
      </c>
      <c r="P462" s="658">
        <v>1.7</v>
      </c>
      <c r="Q462" s="658">
        <v>1.6</v>
      </c>
      <c r="R462" s="658">
        <v>1.52</v>
      </c>
      <c r="S462" s="658">
        <v>1.42</v>
      </c>
      <c r="T462" s="658">
        <v>1.34</v>
      </c>
      <c r="U462" s="658">
        <v>1.24</v>
      </c>
      <c r="V462" s="658">
        <v>1.1200000000000001</v>
      </c>
      <c r="W462" s="658">
        <v>1.04</v>
      </c>
      <c r="X462" s="658">
        <v>0.92</v>
      </c>
      <c r="Y462" s="655">
        <f t="shared" si="173"/>
        <v>33.910000000000011</v>
      </c>
      <c r="Z462" s="1026">
        <f t="shared" si="172"/>
        <v>8.1730769230769162</v>
      </c>
      <c r="AA462" s="671">
        <f t="shared" si="174"/>
        <v>1.9607843137254832</v>
      </c>
      <c r="AB462" s="671">
        <f t="shared" si="175"/>
        <v>2.0000000000000018</v>
      </c>
      <c r="AC462" s="671">
        <f t="shared" si="176"/>
        <v>2.0408163265306145</v>
      </c>
      <c r="AD462" s="671">
        <f t="shared" si="177"/>
        <v>0</v>
      </c>
      <c r="AE462" s="671">
        <f t="shared" si="178"/>
        <v>0</v>
      </c>
      <c r="AF462" s="671">
        <f t="shared" si="179"/>
        <v>0</v>
      </c>
      <c r="AG462" s="671">
        <f t="shared" si="180"/>
        <v>0</v>
      </c>
      <c r="AH462" s="671">
        <f t="shared" si="181"/>
        <v>0</v>
      </c>
      <c r="AI462" s="671">
        <f t="shared" si="182"/>
        <v>4.2553191489361764</v>
      </c>
      <c r="AJ462" s="671">
        <f t="shared" si="183"/>
        <v>10.588235294117654</v>
      </c>
      <c r="AK462" s="671">
        <f t="shared" si="184"/>
        <v>6.25</v>
      </c>
      <c r="AL462" s="671">
        <f t="shared" si="185"/>
        <v>5.2631578947368363</v>
      </c>
      <c r="AM462" s="671">
        <f t="shared" si="186"/>
        <v>7.0422535211267734</v>
      </c>
      <c r="AN462" s="671">
        <f t="shared" si="187"/>
        <v>5.9701492537313383</v>
      </c>
      <c r="AO462" s="671">
        <f t="shared" si="188"/>
        <v>8.064516129032274</v>
      </c>
      <c r="AP462" s="671">
        <f t="shared" si="189"/>
        <v>10.714285714285698</v>
      </c>
      <c r="AQ462" s="671">
        <f t="shared" si="190"/>
        <v>7.6923076923077094</v>
      </c>
      <c r="AR462" s="671">
        <f t="shared" si="191"/>
        <v>13.043478260869556</v>
      </c>
      <c r="AS462" s="672">
        <f t="shared" si="192"/>
        <v>4.897809498551422</v>
      </c>
      <c r="AT462" s="673">
        <f t="shared" si="193"/>
        <v>4.1791855269057514</v>
      </c>
    </row>
    <row r="463" spans="1:46" ht="11.25" customHeight="1" x14ac:dyDescent="0.2">
      <c r="A463" s="500" t="s">
        <v>1409</v>
      </c>
      <c r="B463" s="652" t="s">
        <v>1410</v>
      </c>
      <c r="C463" s="497">
        <v>1.24</v>
      </c>
      <c r="D463" s="657">
        <v>1</v>
      </c>
      <c r="E463" s="498">
        <v>0.84</v>
      </c>
      <c r="F463" s="498">
        <v>0.72</v>
      </c>
      <c r="G463" s="498">
        <v>0.61</v>
      </c>
      <c r="H463" s="498">
        <v>0.5</v>
      </c>
      <c r="I463" s="499"/>
      <c r="J463" s="498">
        <v>0.41</v>
      </c>
      <c r="K463" s="496">
        <v>0.3</v>
      </c>
      <c r="L463" s="499"/>
      <c r="M463" s="653">
        <v>0.17</v>
      </c>
      <c r="N463" s="653">
        <v>0.33</v>
      </c>
      <c r="O463" s="654">
        <v>0.96</v>
      </c>
      <c r="P463" s="658">
        <v>0.93</v>
      </c>
      <c r="Q463" s="658">
        <v>0.78</v>
      </c>
      <c r="R463" s="658">
        <v>0.66</v>
      </c>
      <c r="S463" s="658">
        <v>0.5</v>
      </c>
      <c r="T463" s="658">
        <v>0.34666999999999998</v>
      </c>
      <c r="U463" s="658">
        <v>0.28000000000000003</v>
      </c>
      <c r="V463" s="658">
        <v>0.25333</v>
      </c>
      <c r="W463" s="658">
        <v>0.22667000000000001</v>
      </c>
      <c r="X463" s="658">
        <v>0.19333</v>
      </c>
      <c r="Y463" s="655">
        <f t="shared" si="173"/>
        <v>11.249999999999998</v>
      </c>
      <c r="Z463" s="1026">
        <f t="shared" si="172"/>
        <v>24</v>
      </c>
      <c r="AA463" s="671">
        <f t="shared" si="174"/>
        <v>19.047619047619047</v>
      </c>
      <c r="AB463" s="671">
        <f t="shared" si="175"/>
        <v>16.666666666666675</v>
      </c>
      <c r="AC463" s="671">
        <f t="shared" si="176"/>
        <v>18.032786885245898</v>
      </c>
      <c r="AD463" s="671">
        <f t="shared" si="177"/>
        <v>21.999999999999996</v>
      </c>
      <c r="AE463" s="671">
        <f t="shared" si="178"/>
        <v>21.95121951219512</v>
      </c>
      <c r="AF463" s="671">
        <f t="shared" si="179"/>
        <v>36.666666666666671</v>
      </c>
      <c r="AG463" s="671">
        <f t="shared" si="180"/>
        <v>76.470588235294088</v>
      </c>
      <c r="AH463" s="671">
        <f t="shared" si="181"/>
        <v>-48.484848484848484</v>
      </c>
      <c r="AI463" s="671">
        <f t="shared" si="182"/>
        <v>-65.625</v>
      </c>
      <c r="AJ463" s="671">
        <f t="shared" si="183"/>
        <v>3.2258064516129004</v>
      </c>
      <c r="AK463" s="671">
        <f t="shared" si="184"/>
        <v>19.23076923076923</v>
      </c>
      <c r="AL463" s="671">
        <f t="shared" si="185"/>
        <v>18.181818181818187</v>
      </c>
      <c r="AM463" s="671">
        <f t="shared" si="186"/>
        <v>32.000000000000007</v>
      </c>
      <c r="AN463" s="671">
        <f t="shared" si="187"/>
        <v>44.229382409784535</v>
      </c>
      <c r="AO463" s="671">
        <f t="shared" si="188"/>
        <v>23.810714285714262</v>
      </c>
      <c r="AP463" s="671">
        <f t="shared" si="189"/>
        <v>10.527770102238199</v>
      </c>
      <c r="AQ463" s="671">
        <f t="shared" si="190"/>
        <v>11.761591741297917</v>
      </c>
      <c r="AR463" s="671">
        <f t="shared" si="191"/>
        <v>17.245124915946832</v>
      </c>
      <c r="AS463" s="672">
        <f t="shared" si="192"/>
        <v>15.83887767621164</v>
      </c>
      <c r="AT463" s="673">
        <f t="shared" si="193"/>
        <v>30.180265008201147</v>
      </c>
    </row>
    <row r="464" spans="1:46" ht="11.25" customHeight="1" x14ac:dyDescent="0.2">
      <c r="A464" s="501" t="s">
        <v>1411</v>
      </c>
      <c r="B464" s="652" t="s">
        <v>1412</v>
      </c>
      <c r="C464" s="497">
        <v>0.28000000000000003</v>
      </c>
      <c r="D464" s="491">
        <v>0.21000000000000002</v>
      </c>
      <c r="E464" s="498">
        <v>0.17499999999999999</v>
      </c>
      <c r="F464" s="498">
        <v>0.16</v>
      </c>
      <c r="G464" s="498">
        <v>0.13500000000000001</v>
      </c>
      <c r="H464" s="498">
        <v>0.115</v>
      </c>
      <c r="I464" s="499"/>
      <c r="J464" s="498">
        <v>9.5000000000000001E-2</v>
      </c>
      <c r="K464" s="496">
        <v>0.06</v>
      </c>
      <c r="L464" s="499"/>
      <c r="M464" s="653">
        <v>0</v>
      </c>
      <c r="N464" s="653">
        <v>0</v>
      </c>
      <c r="O464" s="654">
        <v>0</v>
      </c>
      <c r="P464" s="654">
        <v>0</v>
      </c>
      <c r="Q464" s="654">
        <v>0</v>
      </c>
      <c r="R464" s="654">
        <v>0</v>
      </c>
      <c r="S464" s="654">
        <v>0</v>
      </c>
      <c r="T464" s="654">
        <v>0</v>
      </c>
      <c r="U464" s="654">
        <v>0</v>
      </c>
      <c r="V464" s="654">
        <v>0</v>
      </c>
      <c r="W464" s="654">
        <v>0</v>
      </c>
      <c r="X464" s="654">
        <v>0</v>
      </c>
      <c r="Y464" s="655">
        <f t="shared" si="173"/>
        <v>1.2300000000000002</v>
      </c>
      <c r="Z464" s="1026">
        <f t="shared" si="172"/>
        <v>33.333333333333329</v>
      </c>
      <c r="AA464" s="671">
        <f t="shared" si="174"/>
        <v>20.000000000000018</v>
      </c>
      <c r="AB464" s="671">
        <f t="shared" si="175"/>
        <v>9.375</v>
      </c>
      <c r="AC464" s="671">
        <f t="shared" si="176"/>
        <v>18.518518518518512</v>
      </c>
      <c r="AD464" s="671">
        <f t="shared" si="177"/>
        <v>17.391304347826097</v>
      </c>
      <c r="AE464" s="671">
        <f t="shared" si="178"/>
        <v>21.052631578947366</v>
      </c>
      <c r="AF464" s="671">
        <f t="shared" si="179"/>
        <v>58.33333333333335</v>
      </c>
      <c r="AG464" s="671" t="str">
        <f t="shared" si="180"/>
        <v>n/a</v>
      </c>
      <c r="AH464" s="671" t="str">
        <f t="shared" si="181"/>
        <v>n/a</v>
      </c>
      <c r="AI464" s="671" t="str">
        <f t="shared" si="182"/>
        <v>n/a</v>
      </c>
      <c r="AJ464" s="671" t="str">
        <f t="shared" si="183"/>
        <v>n/a</v>
      </c>
      <c r="AK464" s="671" t="str">
        <f t="shared" si="184"/>
        <v>n/a</v>
      </c>
      <c r="AL464" s="671" t="str">
        <f t="shared" si="185"/>
        <v>n/a</v>
      </c>
      <c r="AM464" s="671" t="str">
        <f t="shared" si="186"/>
        <v>n/a</v>
      </c>
      <c r="AN464" s="671" t="str">
        <f t="shared" si="187"/>
        <v>n/a</v>
      </c>
      <c r="AO464" s="671" t="str">
        <f t="shared" si="188"/>
        <v>n/a</v>
      </c>
      <c r="AP464" s="671" t="str">
        <f t="shared" si="189"/>
        <v>n/a</v>
      </c>
      <c r="AQ464" s="671" t="str">
        <f t="shared" si="190"/>
        <v>n/a</v>
      </c>
      <c r="AR464" s="671" t="str">
        <f t="shared" si="191"/>
        <v>n/a</v>
      </c>
      <c r="AS464" s="672">
        <f t="shared" si="192"/>
        <v>25.429160158851236</v>
      </c>
      <c r="AT464" s="673">
        <f t="shared" si="193"/>
        <v>16.144609526792845</v>
      </c>
    </row>
    <row r="465" spans="1:46" ht="11.25" customHeight="1" x14ac:dyDescent="0.2">
      <c r="A465" s="519" t="s">
        <v>1419</v>
      </c>
      <c r="B465" s="507" t="s">
        <v>1420</v>
      </c>
      <c r="C465" s="497">
        <v>0.25</v>
      </c>
      <c r="D465" s="521">
        <v>0.22</v>
      </c>
      <c r="E465" s="513">
        <v>0.2</v>
      </c>
      <c r="F465" s="512">
        <v>0.18</v>
      </c>
      <c r="G465" s="513">
        <v>0.16500000000000001</v>
      </c>
      <c r="H465" s="512">
        <v>0.15</v>
      </c>
      <c r="I465" s="514" t="s">
        <v>90</v>
      </c>
      <c r="J465" s="513">
        <v>0.13125000000000001</v>
      </c>
      <c r="K465" s="515">
        <v>0.125</v>
      </c>
      <c r="L465" s="514"/>
      <c r="M465" s="529">
        <v>6.25E-2</v>
      </c>
      <c r="N465" s="529">
        <v>3.125E-2</v>
      </c>
      <c r="O465" s="517">
        <v>0</v>
      </c>
      <c r="P465" s="517">
        <v>0</v>
      </c>
      <c r="Q465" s="517">
        <v>0</v>
      </c>
      <c r="R465" s="517">
        <v>0</v>
      </c>
      <c r="S465" s="517">
        <v>0</v>
      </c>
      <c r="T465" s="517">
        <v>0</v>
      </c>
      <c r="U465" s="517">
        <v>0</v>
      </c>
      <c r="V465" s="517">
        <v>0</v>
      </c>
      <c r="W465" s="517">
        <v>0</v>
      </c>
      <c r="X465" s="517">
        <v>0</v>
      </c>
      <c r="Y465" s="655">
        <f t="shared" si="173"/>
        <v>1.5149999999999999</v>
      </c>
      <c r="Z465" s="1026">
        <f t="shared" si="172"/>
        <v>13.636363636363647</v>
      </c>
      <c r="AA465" s="671">
        <f t="shared" si="174"/>
        <v>9.9999999999999858</v>
      </c>
      <c r="AB465" s="671">
        <f t="shared" si="175"/>
        <v>11.111111111111116</v>
      </c>
      <c r="AC465" s="671">
        <f t="shared" si="176"/>
        <v>9.0909090909090828</v>
      </c>
      <c r="AD465" s="671">
        <f t="shared" si="177"/>
        <v>10.000000000000009</v>
      </c>
      <c r="AE465" s="671">
        <f t="shared" si="178"/>
        <v>14.285714285714279</v>
      </c>
      <c r="AF465" s="671">
        <f t="shared" si="179"/>
        <v>5.0000000000000044</v>
      </c>
      <c r="AG465" s="671">
        <f t="shared" si="180"/>
        <v>100</v>
      </c>
      <c r="AH465" s="671">
        <f t="shared" si="181"/>
        <v>100</v>
      </c>
      <c r="AI465" s="671" t="str">
        <f t="shared" si="182"/>
        <v>n/a</v>
      </c>
      <c r="AJ465" s="671" t="str">
        <f t="shared" si="183"/>
        <v>n/a</v>
      </c>
      <c r="AK465" s="671" t="str">
        <f t="shared" si="184"/>
        <v>n/a</v>
      </c>
      <c r="AL465" s="671" t="str">
        <f t="shared" si="185"/>
        <v>n/a</v>
      </c>
      <c r="AM465" s="671" t="str">
        <f t="shared" si="186"/>
        <v>n/a</v>
      </c>
      <c r="AN465" s="671" t="str">
        <f t="shared" si="187"/>
        <v>n/a</v>
      </c>
      <c r="AO465" s="671" t="str">
        <f t="shared" si="188"/>
        <v>n/a</v>
      </c>
      <c r="AP465" s="671" t="str">
        <f t="shared" si="189"/>
        <v>n/a</v>
      </c>
      <c r="AQ465" s="671" t="str">
        <f t="shared" si="190"/>
        <v>n/a</v>
      </c>
      <c r="AR465" s="671" t="str">
        <f t="shared" si="191"/>
        <v>n/a</v>
      </c>
      <c r="AS465" s="672">
        <f t="shared" si="192"/>
        <v>30.347122013788677</v>
      </c>
      <c r="AT465" s="673">
        <f t="shared" si="193"/>
        <v>39.579987262221351</v>
      </c>
    </row>
    <row r="466" spans="1:46" ht="11.25" customHeight="1" x14ac:dyDescent="0.2">
      <c r="A466" s="501" t="s">
        <v>669</v>
      </c>
      <c r="B466" s="652" t="s">
        <v>670</v>
      </c>
      <c r="C466" s="497">
        <v>8.1999999999999993</v>
      </c>
      <c r="D466" s="497">
        <v>7.46</v>
      </c>
      <c r="E466" s="498">
        <v>6.77</v>
      </c>
      <c r="F466" s="498">
        <v>6.15</v>
      </c>
      <c r="G466" s="498">
        <v>5.49</v>
      </c>
      <c r="H466" s="498">
        <v>4.78</v>
      </c>
      <c r="I466" s="499"/>
      <c r="J466" s="498">
        <v>4.1500000000000004</v>
      </c>
      <c r="K466" s="496">
        <v>3.25</v>
      </c>
      <c r="L466" s="499"/>
      <c r="M466" s="511">
        <v>2.64</v>
      </c>
      <c r="N466" s="511">
        <v>2.34</v>
      </c>
      <c r="O466" s="658">
        <v>1.83</v>
      </c>
      <c r="P466" s="658">
        <v>1.47</v>
      </c>
      <c r="Q466" s="658">
        <v>1.25</v>
      </c>
      <c r="R466" s="658">
        <v>1.05</v>
      </c>
      <c r="S466" s="658">
        <v>0.91</v>
      </c>
      <c r="T466" s="658">
        <v>0.57999999999999996</v>
      </c>
      <c r="U466" s="654">
        <v>0.44</v>
      </c>
      <c r="V466" s="654">
        <v>0.44</v>
      </c>
      <c r="W466" s="654">
        <v>0.44</v>
      </c>
      <c r="X466" s="658">
        <v>0.88</v>
      </c>
      <c r="Y466" s="655">
        <f t="shared" si="173"/>
        <v>60.519999999999989</v>
      </c>
      <c r="Z466" s="1026">
        <f t="shared" si="172"/>
        <v>9.9195710455763919</v>
      </c>
      <c r="AA466" s="671">
        <f t="shared" si="174"/>
        <v>10.192023633677994</v>
      </c>
      <c r="AB466" s="671">
        <f t="shared" si="175"/>
        <v>10.081300813008109</v>
      </c>
      <c r="AC466" s="671">
        <f t="shared" si="176"/>
        <v>12.021857923497258</v>
      </c>
      <c r="AD466" s="671">
        <f t="shared" si="177"/>
        <v>14.853556485355647</v>
      </c>
      <c r="AE466" s="671">
        <f t="shared" si="178"/>
        <v>15.180722891566267</v>
      </c>
      <c r="AF466" s="671">
        <f t="shared" si="179"/>
        <v>27.692307692307704</v>
      </c>
      <c r="AG466" s="671">
        <f t="shared" si="180"/>
        <v>23.106060606060595</v>
      </c>
      <c r="AH466" s="671">
        <f t="shared" si="181"/>
        <v>12.820512820512842</v>
      </c>
      <c r="AI466" s="671">
        <f t="shared" si="182"/>
        <v>27.868852459016381</v>
      </c>
      <c r="AJ466" s="671">
        <f t="shared" si="183"/>
        <v>24.489795918367353</v>
      </c>
      <c r="AK466" s="671">
        <f t="shared" si="184"/>
        <v>17.599999999999994</v>
      </c>
      <c r="AL466" s="671">
        <f t="shared" si="185"/>
        <v>19.047619047619047</v>
      </c>
      <c r="AM466" s="671">
        <f t="shared" si="186"/>
        <v>15.384615384615397</v>
      </c>
      <c r="AN466" s="671">
        <f t="shared" si="187"/>
        <v>56.896551724137943</v>
      </c>
      <c r="AO466" s="671">
        <f t="shared" si="188"/>
        <v>31.818181818181813</v>
      </c>
      <c r="AP466" s="671">
        <f t="shared" si="189"/>
        <v>0</v>
      </c>
      <c r="AQ466" s="671">
        <f t="shared" si="190"/>
        <v>0</v>
      </c>
      <c r="AR466" s="671">
        <f t="shared" si="191"/>
        <v>-50</v>
      </c>
      <c r="AS466" s="672">
        <f t="shared" si="192"/>
        <v>14.682817382289512</v>
      </c>
      <c r="AT466" s="673">
        <f t="shared" si="193"/>
        <v>20.14366873884606</v>
      </c>
    </row>
    <row r="467" spans="1:46" ht="11.25" customHeight="1" x14ac:dyDescent="0.2">
      <c r="A467" s="501" t="s">
        <v>1421</v>
      </c>
      <c r="B467" s="652" t="s">
        <v>1422</v>
      </c>
      <c r="C467" s="497">
        <v>1.32</v>
      </c>
      <c r="D467" s="497">
        <v>1.1599999999999999</v>
      </c>
      <c r="E467" s="498">
        <v>1</v>
      </c>
      <c r="F467" s="498">
        <v>0.8</v>
      </c>
      <c r="G467" s="498">
        <v>0.64</v>
      </c>
      <c r="H467" s="498">
        <v>0.48</v>
      </c>
      <c r="I467" s="499"/>
      <c r="J467" s="498">
        <v>0.32</v>
      </c>
      <c r="K467" s="496">
        <v>0.2</v>
      </c>
      <c r="L467" s="499"/>
      <c r="M467" s="653">
        <v>0.04</v>
      </c>
      <c r="N467" s="653">
        <v>0.24</v>
      </c>
      <c r="O467" s="658">
        <v>1.66</v>
      </c>
      <c r="P467" s="658">
        <v>1.58</v>
      </c>
      <c r="Q467" s="658">
        <v>1.52</v>
      </c>
      <c r="R467" s="658">
        <v>1.46</v>
      </c>
      <c r="S467" s="658">
        <v>1.4</v>
      </c>
      <c r="T467" s="658">
        <v>1.34</v>
      </c>
      <c r="U467" s="658">
        <v>1.28</v>
      </c>
      <c r="V467" s="658">
        <v>1.22</v>
      </c>
      <c r="W467" s="658">
        <v>1.1599999999999999</v>
      </c>
      <c r="X467" s="658">
        <v>1.1000000000000001</v>
      </c>
      <c r="Y467" s="655">
        <f t="shared" si="173"/>
        <v>19.920000000000002</v>
      </c>
      <c r="Z467" s="1026">
        <f t="shared" si="172"/>
        <v>13.793103448275868</v>
      </c>
      <c r="AA467" s="671">
        <f t="shared" si="174"/>
        <v>15.999999999999993</v>
      </c>
      <c r="AB467" s="671">
        <f t="shared" si="175"/>
        <v>25</v>
      </c>
      <c r="AC467" s="671">
        <f t="shared" si="176"/>
        <v>25</v>
      </c>
      <c r="AD467" s="671">
        <f t="shared" si="177"/>
        <v>33.33333333333335</v>
      </c>
      <c r="AE467" s="671">
        <f t="shared" si="178"/>
        <v>50</v>
      </c>
      <c r="AF467" s="671">
        <f t="shared" si="179"/>
        <v>59.999999999999986</v>
      </c>
      <c r="AG467" s="671">
        <f t="shared" si="180"/>
        <v>400</v>
      </c>
      <c r="AH467" s="671">
        <f t="shared" si="181"/>
        <v>-83.333333333333329</v>
      </c>
      <c r="AI467" s="671">
        <f t="shared" si="182"/>
        <v>-85.542168674698786</v>
      </c>
      <c r="AJ467" s="671">
        <f t="shared" si="183"/>
        <v>5.0632911392404889</v>
      </c>
      <c r="AK467" s="671">
        <f t="shared" si="184"/>
        <v>3.9473684210526327</v>
      </c>
      <c r="AL467" s="671">
        <f t="shared" si="185"/>
        <v>4.1095890410958846</v>
      </c>
      <c r="AM467" s="671">
        <f t="shared" si="186"/>
        <v>4.2857142857142927</v>
      </c>
      <c r="AN467" s="671">
        <f t="shared" si="187"/>
        <v>4.4776119402984982</v>
      </c>
      <c r="AO467" s="671">
        <f t="shared" si="188"/>
        <v>4.6875</v>
      </c>
      <c r="AP467" s="671">
        <f t="shared" si="189"/>
        <v>4.9180327868852514</v>
      </c>
      <c r="AQ467" s="671">
        <f t="shared" si="190"/>
        <v>5.1724137931034475</v>
      </c>
      <c r="AR467" s="671">
        <f t="shared" si="191"/>
        <v>5.4545454545454453</v>
      </c>
      <c r="AS467" s="672">
        <f t="shared" si="192"/>
        <v>26.12457903344805</v>
      </c>
      <c r="AT467" s="673">
        <f t="shared" si="193"/>
        <v>97.297104633656801</v>
      </c>
    </row>
    <row r="468" spans="1:46" ht="11.25" customHeight="1" x14ac:dyDescent="0.2">
      <c r="A468" s="501" t="s">
        <v>667</v>
      </c>
      <c r="B468" s="652" t="s">
        <v>668</v>
      </c>
      <c r="C468" s="497">
        <v>1.22</v>
      </c>
      <c r="D468" s="497">
        <v>1.18</v>
      </c>
      <c r="E468" s="498">
        <v>1.1399999999999999</v>
      </c>
      <c r="F468" s="498">
        <v>1.1000000000000001</v>
      </c>
      <c r="G468" s="498">
        <v>1.06</v>
      </c>
      <c r="H468" s="498">
        <v>0.49</v>
      </c>
      <c r="I468" s="499"/>
      <c r="J468" s="498">
        <v>0.41</v>
      </c>
      <c r="K468" s="496">
        <v>0.35</v>
      </c>
      <c r="L468" s="499"/>
      <c r="M468" s="511">
        <v>0.33</v>
      </c>
      <c r="N468" s="511">
        <v>0.31</v>
      </c>
      <c r="O468" s="658">
        <v>0.28999999999999998</v>
      </c>
      <c r="P468" s="658">
        <v>0.27</v>
      </c>
      <c r="Q468" s="658">
        <v>0.25</v>
      </c>
      <c r="R468" s="658">
        <v>0.23</v>
      </c>
      <c r="S468" s="658">
        <v>0.21</v>
      </c>
      <c r="T468" s="658">
        <v>0.17</v>
      </c>
      <c r="U468" s="654">
        <v>0.14000000000000001</v>
      </c>
      <c r="V468" s="654">
        <v>0.14000000000000001</v>
      </c>
      <c r="W468" s="658">
        <v>0.14000000000000001</v>
      </c>
      <c r="X468" s="658">
        <v>0.13</v>
      </c>
      <c r="Y468" s="655">
        <f t="shared" si="173"/>
        <v>9.5600000000000041</v>
      </c>
      <c r="Z468" s="1026">
        <f t="shared" si="172"/>
        <v>3.3898305084745894</v>
      </c>
      <c r="AA468" s="671">
        <f t="shared" si="174"/>
        <v>3.5087719298245723</v>
      </c>
      <c r="AB468" s="671">
        <f t="shared" si="175"/>
        <v>3.6363636363636154</v>
      </c>
      <c r="AC468" s="671">
        <f t="shared" si="176"/>
        <v>3.7735849056603765</v>
      </c>
      <c r="AD468" s="671">
        <f t="shared" si="177"/>
        <v>116.32653061224491</v>
      </c>
      <c r="AE468" s="671">
        <f t="shared" si="178"/>
        <v>19.512195121951216</v>
      </c>
      <c r="AF468" s="671">
        <f t="shared" si="179"/>
        <v>17.142857142857149</v>
      </c>
      <c r="AG468" s="671">
        <f t="shared" si="180"/>
        <v>6.0606060606060552</v>
      </c>
      <c r="AH468" s="671">
        <f t="shared" si="181"/>
        <v>6.4516129032258229</v>
      </c>
      <c r="AI468" s="671">
        <f t="shared" si="182"/>
        <v>6.8965517241379448</v>
      </c>
      <c r="AJ468" s="671">
        <f t="shared" si="183"/>
        <v>7.4074074074073959</v>
      </c>
      <c r="AK468" s="671">
        <f t="shared" si="184"/>
        <v>8.0000000000000071</v>
      </c>
      <c r="AL468" s="671">
        <f t="shared" si="185"/>
        <v>8.6956521739130377</v>
      </c>
      <c r="AM468" s="671">
        <f t="shared" si="186"/>
        <v>9.5238095238095344</v>
      </c>
      <c r="AN468" s="671">
        <f t="shared" si="187"/>
        <v>23.529411764705866</v>
      </c>
      <c r="AO468" s="671">
        <f t="shared" si="188"/>
        <v>21.42857142857142</v>
      </c>
      <c r="AP468" s="671">
        <f t="shared" si="189"/>
        <v>0</v>
      </c>
      <c r="AQ468" s="671">
        <f t="shared" si="190"/>
        <v>0</v>
      </c>
      <c r="AR468" s="671">
        <f t="shared" si="191"/>
        <v>7.6923076923077094</v>
      </c>
      <c r="AS468" s="672">
        <f t="shared" si="192"/>
        <v>14.367161291371644</v>
      </c>
      <c r="AT468" s="673">
        <f t="shared" si="193"/>
        <v>25.624349931594395</v>
      </c>
    </row>
    <row r="469" spans="1:46" ht="11.25" customHeight="1" x14ac:dyDescent="0.2">
      <c r="A469" s="480" t="s">
        <v>407</v>
      </c>
      <c r="B469" s="916" t="s">
        <v>408</v>
      </c>
      <c r="C469" s="497">
        <v>1.34</v>
      </c>
      <c r="D469" s="522">
        <v>1.26</v>
      </c>
      <c r="E469" s="487">
        <v>1.175</v>
      </c>
      <c r="F469" s="487">
        <v>1.1000000000000001</v>
      </c>
      <c r="G469" s="487">
        <v>1.02</v>
      </c>
      <c r="H469" s="487">
        <v>0.94</v>
      </c>
      <c r="I469" s="488"/>
      <c r="J469" s="487">
        <v>0.9</v>
      </c>
      <c r="K469" s="485">
        <v>0.85</v>
      </c>
      <c r="L469" s="488"/>
      <c r="M469" s="530">
        <v>0.79</v>
      </c>
      <c r="N469" s="530">
        <v>0.75</v>
      </c>
      <c r="O469" s="493">
        <v>0.7</v>
      </c>
      <c r="P469" s="493">
        <v>0.63500000000000001</v>
      </c>
      <c r="Q469" s="493">
        <v>0.57499999999999996</v>
      </c>
      <c r="R469" s="492">
        <v>0.52500000000000002</v>
      </c>
      <c r="S469" s="493">
        <v>0.50624999999999998</v>
      </c>
      <c r="T469" s="492">
        <v>0.5</v>
      </c>
      <c r="U469" s="492">
        <v>1</v>
      </c>
      <c r="V469" s="492">
        <v>1</v>
      </c>
      <c r="W469" s="492">
        <v>1</v>
      </c>
      <c r="X469" s="492">
        <v>1</v>
      </c>
      <c r="Y469" s="655">
        <f t="shared" si="173"/>
        <v>17.566249999999997</v>
      </c>
      <c r="Z469" s="1026">
        <f t="shared" si="172"/>
        <v>6.3492063492063489</v>
      </c>
      <c r="AA469" s="671">
        <f t="shared" si="174"/>
        <v>7.2340425531914887</v>
      </c>
      <c r="AB469" s="671">
        <f t="shared" si="175"/>
        <v>6.8181818181818121</v>
      </c>
      <c r="AC469" s="671">
        <f t="shared" si="176"/>
        <v>7.8431372549019773</v>
      </c>
      <c r="AD469" s="671">
        <f t="shared" si="177"/>
        <v>8.5106382978723527</v>
      </c>
      <c r="AE469" s="671">
        <f t="shared" si="178"/>
        <v>4.4444444444444287</v>
      </c>
      <c r="AF469" s="671">
        <f t="shared" si="179"/>
        <v>5.8823529411764719</v>
      </c>
      <c r="AG469" s="671">
        <f t="shared" si="180"/>
        <v>7.5949367088607556</v>
      </c>
      <c r="AH469" s="671">
        <f t="shared" si="181"/>
        <v>5.3333333333333455</v>
      </c>
      <c r="AI469" s="671">
        <f t="shared" si="182"/>
        <v>7.1428571428571397</v>
      </c>
      <c r="AJ469" s="671">
        <f t="shared" si="183"/>
        <v>10.236220472440927</v>
      </c>
      <c r="AK469" s="671">
        <f t="shared" si="184"/>
        <v>10.434782608695659</v>
      </c>
      <c r="AL469" s="671">
        <f t="shared" si="185"/>
        <v>9.5238095238095113</v>
      </c>
      <c r="AM469" s="671">
        <f t="shared" si="186"/>
        <v>3.7037037037037202</v>
      </c>
      <c r="AN469" s="671">
        <f t="shared" si="187"/>
        <v>1.2499999999999956</v>
      </c>
      <c r="AO469" s="671">
        <f t="shared" si="188"/>
        <v>-50</v>
      </c>
      <c r="AP469" s="671">
        <f t="shared" si="189"/>
        <v>0</v>
      </c>
      <c r="AQ469" s="671">
        <f t="shared" si="190"/>
        <v>0</v>
      </c>
      <c r="AR469" s="671">
        <f t="shared" si="191"/>
        <v>0</v>
      </c>
      <c r="AS469" s="672">
        <f t="shared" si="192"/>
        <v>2.7527182711934706</v>
      </c>
      <c r="AT469" s="673">
        <f t="shared" si="193"/>
        <v>13.208280879229495</v>
      </c>
    </row>
    <row r="470" spans="1:46" ht="11.25" customHeight="1" x14ac:dyDescent="0.2">
      <c r="A470" s="501" t="s">
        <v>1450</v>
      </c>
      <c r="B470" s="652" t="s">
        <v>1451</v>
      </c>
      <c r="C470" s="497">
        <v>0.47</v>
      </c>
      <c r="D470" s="657">
        <v>0.41</v>
      </c>
      <c r="E470" s="498">
        <v>0.36</v>
      </c>
      <c r="F470" s="498">
        <v>0.32</v>
      </c>
      <c r="G470" s="498">
        <v>0.17</v>
      </c>
      <c r="H470" s="498">
        <v>0.03</v>
      </c>
      <c r="I470" s="499"/>
      <c r="J470" s="502">
        <v>0</v>
      </c>
      <c r="K470" s="656">
        <v>0</v>
      </c>
      <c r="L470" s="499"/>
      <c r="M470" s="653">
        <v>0</v>
      </c>
      <c r="N470" s="653">
        <v>0</v>
      </c>
      <c r="O470" s="654">
        <v>0</v>
      </c>
      <c r="P470" s="654">
        <v>0</v>
      </c>
      <c r="Q470" s="654">
        <v>0</v>
      </c>
      <c r="R470" s="658">
        <v>0.4</v>
      </c>
      <c r="S470" s="658">
        <v>0.28000000000000003</v>
      </c>
      <c r="T470" s="658">
        <v>0.25</v>
      </c>
      <c r="U470" s="654">
        <v>0</v>
      </c>
      <c r="V470" s="654">
        <v>0</v>
      </c>
      <c r="W470" s="654">
        <v>0</v>
      </c>
      <c r="X470" s="654">
        <v>0</v>
      </c>
      <c r="Y470" s="655">
        <f t="shared" si="173"/>
        <v>2.6899999999999995</v>
      </c>
      <c r="Z470" s="1026">
        <f t="shared" si="172"/>
        <v>14.634146341463406</v>
      </c>
      <c r="AA470" s="671">
        <f t="shared" si="174"/>
        <v>13.888888888888884</v>
      </c>
      <c r="AB470" s="671">
        <f t="shared" si="175"/>
        <v>12.5</v>
      </c>
      <c r="AC470" s="671">
        <f t="shared" si="176"/>
        <v>88.235294117647058</v>
      </c>
      <c r="AD470" s="671">
        <f t="shared" si="177"/>
        <v>466.66666666666669</v>
      </c>
      <c r="AE470" s="671" t="str">
        <f t="shared" si="178"/>
        <v>n/a</v>
      </c>
      <c r="AF470" s="671" t="str">
        <f t="shared" si="179"/>
        <v>n/a</v>
      </c>
      <c r="AG470" s="671" t="str">
        <f t="shared" si="180"/>
        <v>n/a</v>
      </c>
      <c r="AH470" s="671" t="str">
        <f t="shared" si="181"/>
        <v>n/a</v>
      </c>
      <c r="AI470" s="671" t="str">
        <f t="shared" si="182"/>
        <v>n/a</v>
      </c>
      <c r="AJ470" s="671" t="str">
        <f t="shared" si="183"/>
        <v>n/a</v>
      </c>
      <c r="AK470" s="671" t="str">
        <f t="shared" si="184"/>
        <v>n/a</v>
      </c>
      <c r="AL470" s="671">
        <f t="shared" si="185"/>
        <v>-100</v>
      </c>
      <c r="AM470" s="671">
        <f t="shared" si="186"/>
        <v>42.857142857142861</v>
      </c>
      <c r="AN470" s="671">
        <f t="shared" si="187"/>
        <v>12.000000000000011</v>
      </c>
      <c r="AO470" s="671" t="str">
        <f t="shared" si="188"/>
        <v>n/a</v>
      </c>
      <c r="AP470" s="671" t="str">
        <f t="shared" si="189"/>
        <v>n/a</v>
      </c>
      <c r="AQ470" s="671" t="str">
        <f t="shared" si="190"/>
        <v>n/a</v>
      </c>
      <c r="AR470" s="671" t="str">
        <f t="shared" si="191"/>
        <v>n/a</v>
      </c>
      <c r="AS470" s="672">
        <f t="shared" si="192"/>
        <v>68.847767358976114</v>
      </c>
      <c r="AT470" s="673">
        <f t="shared" si="193"/>
        <v>169.10992558133333</v>
      </c>
    </row>
    <row r="471" spans="1:46" ht="11.25" customHeight="1" x14ac:dyDescent="0.2">
      <c r="A471" s="484" t="s">
        <v>4292</v>
      </c>
      <c r="B471" s="24" t="s">
        <v>3867</v>
      </c>
      <c r="C471" s="497">
        <v>0.68759999999999999</v>
      </c>
      <c r="D471" s="24">
        <v>0.6341</v>
      </c>
      <c r="E471" s="41">
        <v>0.56789999999999996</v>
      </c>
      <c r="F471" s="41">
        <v>0.53</v>
      </c>
      <c r="G471" s="41">
        <v>0.2671</v>
      </c>
      <c r="H471" s="41">
        <v>0.23</v>
      </c>
      <c r="I471" s="915"/>
      <c r="J471" s="41">
        <v>0.84</v>
      </c>
      <c r="K471" s="656">
        <v>0</v>
      </c>
      <c r="L471" s="993"/>
      <c r="M471" s="653">
        <v>0</v>
      </c>
      <c r="N471" s="653">
        <v>0</v>
      </c>
      <c r="O471" s="654">
        <v>0</v>
      </c>
      <c r="P471" s="654">
        <v>0</v>
      </c>
      <c r="Q471" s="654">
        <v>0</v>
      </c>
      <c r="R471" s="654">
        <v>0</v>
      </c>
      <c r="S471" s="654">
        <v>0</v>
      </c>
      <c r="T471" s="654">
        <v>0</v>
      </c>
      <c r="U471" s="654">
        <v>0</v>
      </c>
      <c r="V471" s="654">
        <v>0</v>
      </c>
      <c r="W471" s="654">
        <v>0</v>
      </c>
      <c r="X471" s="654">
        <v>0</v>
      </c>
      <c r="Y471" s="655">
        <f t="shared" si="173"/>
        <v>3.7566999999999999</v>
      </c>
      <c r="Z471" s="1026">
        <f t="shared" si="172"/>
        <v>8.43715502286706</v>
      </c>
      <c r="AA471" s="671">
        <f t="shared" si="174"/>
        <v>11.656981863004056</v>
      </c>
      <c r="AB471" s="671">
        <f t="shared" si="175"/>
        <v>7.1509433962263946</v>
      </c>
      <c r="AC471" s="671">
        <f t="shared" si="176"/>
        <v>98.427555222763004</v>
      </c>
      <c r="AD471" s="671">
        <f t="shared" si="177"/>
        <v>16.130434782608695</v>
      </c>
      <c r="AE471" s="671">
        <f t="shared" si="178"/>
        <v>-72.61904761904762</v>
      </c>
      <c r="AF471" s="671" t="str">
        <f t="shared" si="179"/>
        <v>n/a</v>
      </c>
      <c r="AG471" s="671" t="str">
        <f t="shared" si="180"/>
        <v>n/a</v>
      </c>
      <c r="AH471" s="671" t="str">
        <f t="shared" si="181"/>
        <v>n/a</v>
      </c>
      <c r="AI471" s="671" t="str">
        <f t="shared" si="182"/>
        <v>n/a</v>
      </c>
      <c r="AJ471" s="671" t="str">
        <f t="shared" si="183"/>
        <v>n/a</v>
      </c>
      <c r="AK471" s="671" t="str">
        <f t="shared" si="184"/>
        <v>n/a</v>
      </c>
      <c r="AL471" s="671" t="str">
        <f t="shared" si="185"/>
        <v>n/a</v>
      </c>
      <c r="AM471" s="671" t="str">
        <f t="shared" si="186"/>
        <v>n/a</v>
      </c>
      <c r="AN471" s="671" t="str">
        <f t="shared" si="187"/>
        <v>n/a</v>
      </c>
      <c r="AO471" s="671" t="str">
        <f t="shared" si="188"/>
        <v>n/a</v>
      </c>
      <c r="AP471" s="671" t="str">
        <f t="shared" si="189"/>
        <v>n/a</v>
      </c>
      <c r="AQ471" s="671" t="str">
        <f t="shared" si="190"/>
        <v>n/a</v>
      </c>
      <c r="AR471" s="671" t="str">
        <f t="shared" si="191"/>
        <v>n/a</v>
      </c>
      <c r="AS471" s="672">
        <f t="shared" si="192"/>
        <v>11.530670444736932</v>
      </c>
      <c r="AT471" s="673">
        <f t="shared" si="193"/>
        <v>54.188872045029889</v>
      </c>
    </row>
    <row r="472" spans="1:46" ht="11.25" customHeight="1" x14ac:dyDescent="0.2">
      <c r="A472" s="480" t="s">
        <v>1427</v>
      </c>
      <c r="B472" s="916" t="s">
        <v>1428</v>
      </c>
      <c r="C472" s="497">
        <v>1.35</v>
      </c>
      <c r="D472" s="657">
        <v>1.1600000000000001</v>
      </c>
      <c r="E472" s="498">
        <v>0.97</v>
      </c>
      <c r="F472" s="498">
        <v>0.74</v>
      </c>
      <c r="G472" s="502">
        <v>0.64</v>
      </c>
      <c r="H472" s="498">
        <v>0.62</v>
      </c>
      <c r="I472" s="499"/>
      <c r="J472" s="502">
        <v>0.6</v>
      </c>
      <c r="K472" s="656">
        <v>0.6</v>
      </c>
      <c r="L472" s="499"/>
      <c r="M472" s="653">
        <v>0.6</v>
      </c>
      <c r="N472" s="653">
        <v>0.6</v>
      </c>
      <c r="O472" s="654">
        <v>0.6</v>
      </c>
      <c r="P472" s="654">
        <v>0.6</v>
      </c>
      <c r="Q472" s="658">
        <v>0.6</v>
      </c>
      <c r="R472" s="654">
        <v>0.56000000000000005</v>
      </c>
      <c r="S472" s="654">
        <v>0.56000000000000005</v>
      </c>
      <c r="T472" s="658">
        <v>0.56000000000000005</v>
      </c>
      <c r="U472" s="658">
        <v>0.5</v>
      </c>
      <c r="V472" s="658">
        <v>0.47</v>
      </c>
      <c r="W472" s="654">
        <v>0.44</v>
      </c>
      <c r="X472" s="658">
        <v>0.44</v>
      </c>
      <c r="Y472" s="655">
        <f t="shared" si="173"/>
        <v>13.209999999999999</v>
      </c>
      <c r="Z472" s="1026">
        <f t="shared" si="172"/>
        <v>16.37931034482758</v>
      </c>
      <c r="AA472" s="671">
        <f t="shared" si="174"/>
        <v>19.587628865979401</v>
      </c>
      <c r="AB472" s="671">
        <f t="shared" si="175"/>
        <v>31.081081081081074</v>
      </c>
      <c r="AC472" s="671">
        <f t="shared" si="176"/>
        <v>15.625</v>
      </c>
      <c r="AD472" s="671">
        <f t="shared" si="177"/>
        <v>3.2258064516129004</v>
      </c>
      <c r="AE472" s="671">
        <f t="shared" si="178"/>
        <v>3.3333333333333437</v>
      </c>
      <c r="AF472" s="671">
        <f t="shared" si="179"/>
        <v>0</v>
      </c>
      <c r="AG472" s="671">
        <f t="shared" si="180"/>
        <v>0</v>
      </c>
      <c r="AH472" s="671">
        <f t="shared" si="181"/>
        <v>0</v>
      </c>
      <c r="AI472" s="671">
        <f t="shared" si="182"/>
        <v>0</v>
      </c>
      <c r="AJ472" s="671">
        <f t="shared" si="183"/>
        <v>0</v>
      </c>
      <c r="AK472" s="671">
        <f t="shared" si="184"/>
        <v>0</v>
      </c>
      <c r="AL472" s="671">
        <f t="shared" si="185"/>
        <v>7.1428571428571397</v>
      </c>
      <c r="AM472" s="671">
        <f t="shared" si="186"/>
        <v>0</v>
      </c>
      <c r="AN472" s="671">
        <f t="shared" si="187"/>
        <v>0</v>
      </c>
      <c r="AO472" s="671">
        <f t="shared" si="188"/>
        <v>12.000000000000011</v>
      </c>
      <c r="AP472" s="671">
        <f t="shared" si="189"/>
        <v>6.3829787234042534</v>
      </c>
      <c r="AQ472" s="671">
        <f t="shared" si="190"/>
        <v>6.8181818181818121</v>
      </c>
      <c r="AR472" s="671">
        <f t="shared" si="191"/>
        <v>0</v>
      </c>
      <c r="AS472" s="672">
        <f t="shared" si="192"/>
        <v>6.3987461979619749</v>
      </c>
      <c r="AT472" s="673">
        <f t="shared" si="193"/>
        <v>8.7811777878292929</v>
      </c>
    </row>
    <row r="473" spans="1:46" ht="11.25" customHeight="1" x14ac:dyDescent="0.2">
      <c r="A473" s="500" t="s">
        <v>271</v>
      </c>
      <c r="B473" s="652" t="s">
        <v>272</v>
      </c>
      <c r="C473" s="497">
        <v>1.78</v>
      </c>
      <c r="D473" s="655">
        <v>1.52</v>
      </c>
      <c r="E473" s="498">
        <v>1.26</v>
      </c>
      <c r="F473" s="498">
        <v>1.02</v>
      </c>
      <c r="G473" s="498">
        <v>0.82</v>
      </c>
      <c r="H473" s="498">
        <v>0.68</v>
      </c>
      <c r="I473" s="499"/>
      <c r="J473" s="498">
        <v>0.6</v>
      </c>
      <c r="K473" s="496">
        <v>0.5</v>
      </c>
      <c r="L473" s="499"/>
      <c r="M473" s="511">
        <v>0.4</v>
      </c>
      <c r="N473" s="511">
        <v>0.35</v>
      </c>
      <c r="O473" s="658">
        <v>0.33</v>
      </c>
      <c r="P473" s="658">
        <v>0.26</v>
      </c>
      <c r="Q473" s="658">
        <v>0.16</v>
      </c>
      <c r="R473" s="658">
        <v>0.1</v>
      </c>
      <c r="S473" s="658">
        <v>7.0000000000000007E-2</v>
      </c>
      <c r="T473" s="658">
        <v>5.2499999999999998E-2</v>
      </c>
      <c r="U473" s="658">
        <v>0.04</v>
      </c>
      <c r="V473" s="658">
        <v>3.7499999999999999E-2</v>
      </c>
      <c r="W473" s="658">
        <v>3.5000000000000003E-2</v>
      </c>
      <c r="X473" s="658">
        <v>0.03</v>
      </c>
      <c r="Y473" s="655">
        <f t="shared" si="173"/>
        <v>10.044999999999998</v>
      </c>
      <c r="Z473" s="1026">
        <f t="shared" si="172"/>
        <v>17.105263157894733</v>
      </c>
      <c r="AA473" s="671">
        <f t="shared" si="174"/>
        <v>20.634920634920629</v>
      </c>
      <c r="AB473" s="671">
        <f t="shared" si="175"/>
        <v>23.529411764705888</v>
      </c>
      <c r="AC473" s="671">
        <f t="shared" si="176"/>
        <v>24.390243902439025</v>
      </c>
      <c r="AD473" s="671">
        <f t="shared" si="177"/>
        <v>20.588235294117641</v>
      </c>
      <c r="AE473" s="671">
        <f t="shared" si="178"/>
        <v>13.333333333333353</v>
      </c>
      <c r="AF473" s="671">
        <f t="shared" si="179"/>
        <v>19.999999999999996</v>
      </c>
      <c r="AG473" s="671">
        <f t="shared" si="180"/>
        <v>25</v>
      </c>
      <c r="AH473" s="671">
        <f t="shared" si="181"/>
        <v>14.285714285714302</v>
      </c>
      <c r="AI473" s="671">
        <f t="shared" si="182"/>
        <v>6.0606060606060552</v>
      </c>
      <c r="AJ473" s="671">
        <f t="shared" si="183"/>
        <v>26.923076923076916</v>
      </c>
      <c r="AK473" s="671">
        <f t="shared" si="184"/>
        <v>62.5</v>
      </c>
      <c r="AL473" s="671">
        <f t="shared" si="185"/>
        <v>59.999999999999986</v>
      </c>
      <c r="AM473" s="671">
        <f t="shared" si="186"/>
        <v>42.857142857142861</v>
      </c>
      <c r="AN473" s="671">
        <f t="shared" si="187"/>
        <v>33.33333333333335</v>
      </c>
      <c r="AO473" s="671">
        <f t="shared" si="188"/>
        <v>31.25</v>
      </c>
      <c r="AP473" s="671">
        <f t="shared" si="189"/>
        <v>6.6666666666666652</v>
      </c>
      <c r="AQ473" s="671">
        <f t="shared" si="190"/>
        <v>7.1428571428571397</v>
      </c>
      <c r="AR473" s="671">
        <f t="shared" si="191"/>
        <v>16.666666666666675</v>
      </c>
      <c r="AS473" s="672">
        <f t="shared" si="192"/>
        <v>24.856182738077649</v>
      </c>
      <c r="AT473" s="673">
        <f t="shared" si="193"/>
        <v>15.854125649911168</v>
      </c>
    </row>
    <row r="474" spans="1:46" ht="11.25" customHeight="1" x14ac:dyDescent="0.2">
      <c r="A474" s="501" t="s">
        <v>1401</v>
      </c>
      <c r="B474" s="652" t="s">
        <v>1402</v>
      </c>
      <c r="C474" s="497">
        <v>3.2</v>
      </c>
      <c r="D474" s="655">
        <v>1.8</v>
      </c>
      <c r="E474" s="502">
        <v>1.2</v>
      </c>
      <c r="F474" s="498">
        <v>0.96</v>
      </c>
      <c r="G474" s="498">
        <v>0.36</v>
      </c>
      <c r="H474" s="498">
        <v>0</v>
      </c>
      <c r="I474" s="499"/>
      <c r="J474" s="502">
        <v>0</v>
      </c>
      <c r="K474" s="656">
        <v>0</v>
      </c>
      <c r="L474" s="499"/>
      <c r="M474" s="536">
        <v>0</v>
      </c>
      <c r="N474" s="536">
        <v>0</v>
      </c>
      <c r="O474" s="535">
        <v>0</v>
      </c>
      <c r="P474" s="654">
        <v>0</v>
      </c>
      <c r="Q474" s="654">
        <v>0</v>
      </c>
      <c r="R474" s="654">
        <v>0</v>
      </c>
      <c r="S474" s="654">
        <v>0</v>
      </c>
      <c r="T474" s="654">
        <v>0</v>
      </c>
      <c r="U474" s="654">
        <v>0</v>
      </c>
      <c r="V474" s="654">
        <v>0</v>
      </c>
      <c r="W474" s="654">
        <v>0</v>
      </c>
      <c r="X474" s="654">
        <v>0</v>
      </c>
      <c r="Y474" s="655">
        <f t="shared" si="173"/>
        <v>7.5200000000000005</v>
      </c>
      <c r="Z474" s="1026">
        <f t="shared" si="172"/>
        <v>77.777777777777786</v>
      </c>
      <c r="AA474" s="671">
        <f t="shared" si="174"/>
        <v>50</v>
      </c>
      <c r="AB474" s="671">
        <f t="shared" si="175"/>
        <v>25</v>
      </c>
      <c r="AC474" s="671">
        <f t="shared" si="176"/>
        <v>166.66666666666666</v>
      </c>
      <c r="AD474" s="671" t="str">
        <f t="shared" si="177"/>
        <v>n/a</v>
      </c>
      <c r="AE474" s="671" t="str">
        <f t="shared" si="178"/>
        <v>n/a</v>
      </c>
      <c r="AF474" s="671" t="str">
        <f t="shared" si="179"/>
        <v>n/a</v>
      </c>
      <c r="AG474" s="671" t="str">
        <f t="shared" si="180"/>
        <v>n/a</v>
      </c>
      <c r="AH474" s="671" t="str">
        <f t="shared" si="181"/>
        <v>n/a</v>
      </c>
      <c r="AI474" s="671" t="str">
        <f t="shared" si="182"/>
        <v>n/a</v>
      </c>
      <c r="AJ474" s="671" t="str">
        <f t="shared" si="183"/>
        <v>n/a</v>
      </c>
      <c r="AK474" s="671" t="str">
        <f t="shared" si="184"/>
        <v>n/a</v>
      </c>
      <c r="AL474" s="671" t="str">
        <f t="shared" si="185"/>
        <v>n/a</v>
      </c>
      <c r="AM474" s="671" t="str">
        <f t="shared" si="186"/>
        <v>n/a</v>
      </c>
      <c r="AN474" s="671" t="str">
        <f t="shared" si="187"/>
        <v>n/a</v>
      </c>
      <c r="AO474" s="671" t="str">
        <f t="shared" si="188"/>
        <v>n/a</v>
      </c>
      <c r="AP474" s="671" t="str">
        <f t="shared" si="189"/>
        <v>n/a</v>
      </c>
      <c r="AQ474" s="671" t="str">
        <f t="shared" si="190"/>
        <v>n/a</v>
      </c>
      <c r="AR474" s="671" t="str">
        <f t="shared" si="191"/>
        <v>n/a</v>
      </c>
      <c r="AS474" s="672">
        <f t="shared" si="192"/>
        <v>79.861111111111114</v>
      </c>
      <c r="AT474" s="673">
        <f t="shared" si="193"/>
        <v>61.754816876154727</v>
      </c>
    </row>
    <row r="475" spans="1:46" ht="11.25" customHeight="1" x14ac:dyDescent="0.2">
      <c r="A475" s="501" t="s">
        <v>1417</v>
      </c>
      <c r="B475" s="652" t="s">
        <v>1418</v>
      </c>
      <c r="C475" s="523">
        <v>4</v>
      </c>
      <c r="D475" s="655">
        <v>3.95</v>
      </c>
      <c r="E475" s="498">
        <v>3.7</v>
      </c>
      <c r="F475" s="498">
        <v>3.2</v>
      </c>
      <c r="G475" s="498">
        <v>2.72</v>
      </c>
      <c r="H475" s="498">
        <v>2.02</v>
      </c>
      <c r="I475" s="499"/>
      <c r="J475" s="502">
        <v>1.8</v>
      </c>
      <c r="K475" s="656">
        <v>1.8</v>
      </c>
      <c r="L475" s="499"/>
      <c r="M475" s="653">
        <v>1.8</v>
      </c>
      <c r="N475" s="653">
        <v>2.1800000000000002</v>
      </c>
      <c r="O475" s="658">
        <v>2.5299999999999998</v>
      </c>
      <c r="P475" s="658">
        <v>2.4900000000000002</v>
      </c>
      <c r="Q475" s="658">
        <v>2.4649999999999999</v>
      </c>
      <c r="R475" s="658">
        <v>2.4300000000000002</v>
      </c>
      <c r="S475" s="658">
        <v>2.4125000000000001</v>
      </c>
      <c r="T475" s="658">
        <v>2.4024999999999999</v>
      </c>
      <c r="U475" s="658">
        <v>2.37</v>
      </c>
      <c r="V475" s="658">
        <v>2.33</v>
      </c>
      <c r="W475" s="658">
        <v>2.29</v>
      </c>
      <c r="X475" s="658">
        <v>2.25</v>
      </c>
      <c r="Y475" s="655">
        <f t="shared" si="173"/>
        <v>51.14</v>
      </c>
      <c r="Z475" s="1026">
        <f t="shared" si="172"/>
        <v>1.2658227848101111</v>
      </c>
      <c r="AA475" s="671">
        <f t="shared" si="174"/>
        <v>6.7567567567567544</v>
      </c>
      <c r="AB475" s="671">
        <f t="shared" si="175"/>
        <v>15.625</v>
      </c>
      <c r="AC475" s="671">
        <f t="shared" si="176"/>
        <v>17.647058823529417</v>
      </c>
      <c r="AD475" s="671">
        <f t="shared" si="177"/>
        <v>34.653465346534659</v>
      </c>
      <c r="AE475" s="671">
        <f t="shared" si="178"/>
        <v>12.222222222222223</v>
      </c>
      <c r="AF475" s="671">
        <f t="shared" si="179"/>
        <v>0</v>
      </c>
      <c r="AG475" s="671">
        <f t="shared" si="180"/>
        <v>0</v>
      </c>
      <c r="AH475" s="671">
        <f t="shared" si="181"/>
        <v>-17.431192660550465</v>
      </c>
      <c r="AI475" s="671">
        <f t="shared" si="182"/>
        <v>-13.833992094861646</v>
      </c>
      <c r="AJ475" s="671">
        <f t="shared" si="183"/>
        <v>1.6064257028112205</v>
      </c>
      <c r="AK475" s="671">
        <f t="shared" si="184"/>
        <v>1.0141987829614729</v>
      </c>
      <c r="AL475" s="671">
        <f t="shared" si="185"/>
        <v>1.4403292181069727</v>
      </c>
      <c r="AM475" s="671">
        <f t="shared" si="186"/>
        <v>0.72538860103628089</v>
      </c>
      <c r="AN475" s="671">
        <f t="shared" si="187"/>
        <v>0.41623309053071544</v>
      </c>
      <c r="AO475" s="671">
        <f t="shared" si="188"/>
        <v>1.371308016877637</v>
      </c>
      <c r="AP475" s="671">
        <f t="shared" si="189"/>
        <v>1.7167381974249052</v>
      </c>
      <c r="AQ475" s="671">
        <f t="shared" si="190"/>
        <v>1.7467248908296984</v>
      </c>
      <c r="AR475" s="671">
        <f t="shared" si="191"/>
        <v>1.7777777777777892</v>
      </c>
      <c r="AS475" s="672">
        <f t="shared" si="192"/>
        <v>3.6168560766735665</v>
      </c>
      <c r="AT475" s="673">
        <f t="shared" si="193"/>
        <v>11.098442503317855</v>
      </c>
    </row>
    <row r="476" spans="1:46" ht="11.25" customHeight="1" x14ac:dyDescent="0.2">
      <c r="A476" s="501" t="s">
        <v>661</v>
      </c>
      <c r="B476" s="652" t="s">
        <v>662</v>
      </c>
      <c r="C476" s="497">
        <v>0.63</v>
      </c>
      <c r="D476" s="655">
        <v>0.38</v>
      </c>
      <c r="E476" s="487">
        <v>0.34</v>
      </c>
      <c r="F476" s="487">
        <v>0.3</v>
      </c>
      <c r="G476" s="487">
        <v>0.26</v>
      </c>
      <c r="H476" s="487">
        <v>0.25</v>
      </c>
      <c r="I476" s="488" t="s">
        <v>90</v>
      </c>
      <c r="J476" s="487">
        <v>0.23</v>
      </c>
      <c r="K476" s="485">
        <v>0.21</v>
      </c>
      <c r="L476" s="488"/>
      <c r="M476" s="530">
        <v>0.19</v>
      </c>
      <c r="N476" s="530">
        <v>0.17</v>
      </c>
      <c r="O476" s="493">
        <v>0.155</v>
      </c>
      <c r="P476" s="493">
        <v>0.13500000000000001</v>
      </c>
      <c r="Q476" s="493">
        <v>0.11</v>
      </c>
      <c r="R476" s="493">
        <v>0.05</v>
      </c>
      <c r="S476" s="492">
        <v>0</v>
      </c>
      <c r="T476" s="492">
        <v>0</v>
      </c>
      <c r="U476" s="492">
        <v>0</v>
      </c>
      <c r="V476" s="492">
        <v>0</v>
      </c>
      <c r="W476" s="492">
        <v>0</v>
      </c>
      <c r="X476" s="492">
        <v>0</v>
      </c>
      <c r="Y476" s="655">
        <f t="shared" si="173"/>
        <v>3.4099999999999997</v>
      </c>
      <c r="Z476" s="1026">
        <f t="shared" si="172"/>
        <v>65.789473684210535</v>
      </c>
      <c r="AA476" s="671">
        <f t="shared" si="174"/>
        <v>11.764705882352944</v>
      </c>
      <c r="AB476" s="671">
        <f t="shared" si="175"/>
        <v>13.333333333333353</v>
      </c>
      <c r="AC476" s="671">
        <f t="shared" si="176"/>
        <v>15.384615384615374</v>
      </c>
      <c r="AD476" s="671">
        <f t="shared" si="177"/>
        <v>4.0000000000000036</v>
      </c>
      <c r="AE476" s="671">
        <f t="shared" si="178"/>
        <v>8.6956521739130377</v>
      </c>
      <c r="AF476" s="671">
        <f t="shared" si="179"/>
        <v>9.5238095238095344</v>
      </c>
      <c r="AG476" s="671">
        <f t="shared" si="180"/>
        <v>10.526315789473673</v>
      </c>
      <c r="AH476" s="671">
        <f t="shared" si="181"/>
        <v>11.764705882352944</v>
      </c>
      <c r="AI476" s="671">
        <f t="shared" si="182"/>
        <v>9.6774193548387224</v>
      </c>
      <c r="AJ476" s="671">
        <f t="shared" si="183"/>
        <v>14.814814814814813</v>
      </c>
      <c r="AK476" s="671">
        <f t="shared" si="184"/>
        <v>22.72727272727273</v>
      </c>
      <c r="AL476" s="671">
        <f t="shared" si="185"/>
        <v>119.99999999999997</v>
      </c>
      <c r="AM476" s="671" t="str">
        <f t="shared" si="186"/>
        <v>n/a</v>
      </c>
      <c r="AN476" s="671" t="str">
        <f t="shared" si="187"/>
        <v>n/a</v>
      </c>
      <c r="AO476" s="671" t="str">
        <f t="shared" si="188"/>
        <v>n/a</v>
      </c>
      <c r="AP476" s="671" t="str">
        <f t="shared" si="189"/>
        <v>n/a</v>
      </c>
      <c r="AQ476" s="671" t="str">
        <f t="shared" si="190"/>
        <v>n/a</v>
      </c>
      <c r="AR476" s="671" t="str">
        <f t="shared" si="191"/>
        <v>n/a</v>
      </c>
      <c r="AS476" s="672">
        <f t="shared" si="192"/>
        <v>24.461701426999049</v>
      </c>
      <c r="AT476" s="673">
        <f t="shared" si="193"/>
        <v>32.613191982522679</v>
      </c>
    </row>
    <row r="477" spans="1:46" ht="11.25" customHeight="1" x14ac:dyDescent="0.2">
      <c r="A477" s="519" t="s">
        <v>1407</v>
      </c>
      <c r="B477" s="507" t="s">
        <v>1408</v>
      </c>
      <c r="C477" s="497">
        <v>0.7</v>
      </c>
      <c r="D477" s="518">
        <v>0.61</v>
      </c>
      <c r="E477" s="498">
        <v>0.57999999999999996</v>
      </c>
      <c r="F477" s="498">
        <v>0.54</v>
      </c>
      <c r="G477" s="502">
        <v>0.48</v>
      </c>
      <c r="H477" s="498">
        <v>0.42</v>
      </c>
      <c r="I477" s="499"/>
      <c r="J477" s="498">
        <v>0.3</v>
      </c>
      <c r="K477" s="496">
        <v>0.2</v>
      </c>
      <c r="L477" s="499"/>
      <c r="M477" s="653">
        <v>0.15142</v>
      </c>
      <c r="N477" s="653">
        <v>0.16427</v>
      </c>
      <c r="O477" s="658">
        <v>0.20714000000000002</v>
      </c>
      <c r="P477" s="658">
        <v>0.14283999999999999</v>
      </c>
      <c r="Q477" s="654">
        <v>0</v>
      </c>
      <c r="R477" s="654">
        <v>0</v>
      </c>
      <c r="S477" s="654">
        <v>0</v>
      </c>
      <c r="T477" s="654">
        <v>0</v>
      </c>
      <c r="U477" s="654">
        <v>0</v>
      </c>
      <c r="V477" s="654">
        <v>0</v>
      </c>
      <c r="W477" s="654">
        <v>0</v>
      </c>
      <c r="X477" s="654">
        <v>0</v>
      </c>
      <c r="Y477" s="655">
        <f t="shared" si="173"/>
        <v>4.4956699999999996</v>
      </c>
      <c r="Z477" s="1026">
        <f t="shared" si="172"/>
        <v>14.754098360655732</v>
      </c>
      <c r="AA477" s="671">
        <f t="shared" si="174"/>
        <v>5.1724137931034475</v>
      </c>
      <c r="AB477" s="671">
        <f t="shared" si="175"/>
        <v>7.4074074074073959</v>
      </c>
      <c r="AC477" s="671">
        <f t="shared" si="176"/>
        <v>12.500000000000021</v>
      </c>
      <c r="AD477" s="671">
        <f t="shared" si="177"/>
        <v>14.285714285714279</v>
      </c>
      <c r="AE477" s="671">
        <f t="shared" si="178"/>
        <v>39.999999999999993</v>
      </c>
      <c r="AF477" s="671">
        <f t="shared" si="179"/>
        <v>49.999999999999979</v>
      </c>
      <c r="AG477" s="671">
        <f t="shared" si="180"/>
        <v>32.082948091401398</v>
      </c>
      <c r="AH477" s="671">
        <f t="shared" si="181"/>
        <v>-7.8224873683569784</v>
      </c>
      <c r="AI477" s="671">
        <f t="shared" si="182"/>
        <v>-20.696147533069432</v>
      </c>
      <c r="AJ477" s="671">
        <f t="shared" si="183"/>
        <v>45.015401848221813</v>
      </c>
      <c r="AK477" s="671" t="str">
        <f t="shared" si="184"/>
        <v>n/a</v>
      </c>
      <c r="AL477" s="671" t="str">
        <f t="shared" si="185"/>
        <v>n/a</v>
      </c>
      <c r="AM477" s="671" t="str">
        <f t="shared" si="186"/>
        <v>n/a</v>
      </c>
      <c r="AN477" s="671" t="str">
        <f t="shared" si="187"/>
        <v>n/a</v>
      </c>
      <c r="AO477" s="671" t="str">
        <f t="shared" si="188"/>
        <v>n/a</v>
      </c>
      <c r="AP477" s="671" t="str">
        <f t="shared" si="189"/>
        <v>n/a</v>
      </c>
      <c r="AQ477" s="671" t="str">
        <f t="shared" si="190"/>
        <v>n/a</v>
      </c>
      <c r="AR477" s="671" t="str">
        <f t="shared" si="191"/>
        <v>n/a</v>
      </c>
      <c r="AS477" s="672">
        <f t="shared" si="192"/>
        <v>17.518122625916149</v>
      </c>
      <c r="AT477" s="673">
        <f t="shared" si="193"/>
        <v>22.20164761783121</v>
      </c>
    </row>
    <row r="478" spans="1:46" ht="11.25" customHeight="1" x14ac:dyDescent="0.2">
      <c r="A478" s="501" t="s">
        <v>1678</v>
      </c>
      <c r="B478" s="652" t="s">
        <v>1679</v>
      </c>
      <c r="C478" s="497">
        <v>0.56999999999999995</v>
      </c>
      <c r="D478" s="655">
        <v>0.47499999999999998</v>
      </c>
      <c r="E478" s="498">
        <v>0.375</v>
      </c>
      <c r="F478" s="498">
        <v>0.28499999999999998</v>
      </c>
      <c r="G478" s="498">
        <v>0.22</v>
      </c>
      <c r="H478" s="498">
        <v>0.13</v>
      </c>
      <c r="I478" s="499"/>
      <c r="J478" s="498">
        <v>3.5000000000000003E-2</v>
      </c>
      <c r="K478" s="656">
        <v>0.02</v>
      </c>
      <c r="L478" s="499"/>
      <c r="M478" s="653">
        <v>0.02</v>
      </c>
      <c r="N478" s="653">
        <v>0.02</v>
      </c>
      <c r="O478" s="654">
        <v>0.02</v>
      </c>
      <c r="P478" s="654">
        <v>0.02</v>
      </c>
      <c r="Q478" s="654">
        <v>0.02</v>
      </c>
      <c r="R478" s="654">
        <v>0.02</v>
      </c>
      <c r="S478" s="654">
        <v>0.02</v>
      </c>
      <c r="T478" s="654">
        <v>0.02</v>
      </c>
      <c r="U478" s="654">
        <v>0.02</v>
      </c>
      <c r="V478" s="658">
        <v>0.02</v>
      </c>
      <c r="W478" s="658">
        <v>1.6E-2</v>
      </c>
      <c r="X478" s="658">
        <v>1.512E-2</v>
      </c>
      <c r="Y478" s="655">
        <f t="shared" si="173"/>
        <v>2.3411200000000001</v>
      </c>
      <c r="Z478" s="1026">
        <f t="shared" si="172"/>
        <v>19.999999999999996</v>
      </c>
      <c r="AA478" s="671">
        <f t="shared" si="174"/>
        <v>26.666666666666661</v>
      </c>
      <c r="AB478" s="671">
        <f t="shared" si="175"/>
        <v>31.578947368421062</v>
      </c>
      <c r="AC478" s="671">
        <f t="shared" si="176"/>
        <v>29.54545454545454</v>
      </c>
      <c r="AD478" s="671">
        <f t="shared" si="177"/>
        <v>69.230769230769226</v>
      </c>
      <c r="AE478" s="671">
        <f t="shared" si="178"/>
        <v>271.42857142857139</v>
      </c>
      <c r="AF478" s="671">
        <f t="shared" si="179"/>
        <v>75.000000000000028</v>
      </c>
      <c r="AG478" s="671">
        <f t="shared" si="180"/>
        <v>0</v>
      </c>
      <c r="AH478" s="671">
        <f t="shared" si="181"/>
        <v>0</v>
      </c>
      <c r="AI478" s="671">
        <f t="shared" si="182"/>
        <v>0</v>
      </c>
      <c r="AJ478" s="671">
        <f t="shared" si="183"/>
        <v>0</v>
      </c>
      <c r="AK478" s="671">
        <f t="shared" si="184"/>
        <v>0</v>
      </c>
      <c r="AL478" s="671">
        <f t="shared" si="185"/>
        <v>0</v>
      </c>
      <c r="AM478" s="671">
        <f t="shared" si="186"/>
        <v>0</v>
      </c>
      <c r="AN478" s="671">
        <f t="shared" si="187"/>
        <v>0</v>
      </c>
      <c r="AO478" s="671">
        <f t="shared" si="188"/>
        <v>0</v>
      </c>
      <c r="AP478" s="671">
        <f t="shared" si="189"/>
        <v>0</v>
      </c>
      <c r="AQ478" s="671">
        <f t="shared" si="190"/>
        <v>25</v>
      </c>
      <c r="AR478" s="671">
        <f t="shared" si="191"/>
        <v>5.8201058201058142</v>
      </c>
      <c r="AS478" s="672">
        <f t="shared" si="192"/>
        <v>29.172132371578353</v>
      </c>
      <c r="AT478" s="673">
        <f t="shared" si="193"/>
        <v>63.053004380401859</v>
      </c>
    </row>
    <row r="479" spans="1:46" ht="11.25" customHeight="1" x14ac:dyDescent="0.2">
      <c r="A479" s="501" t="s">
        <v>1403</v>
      </c>
      <c r="B479" s="652" t="s">
        <v>1404</v>
      </c>
      <c r="C479" s="497">
        <v>3</v>
      </c>
      <c r="D479" s="655">
        <v>2.92</v>
      </c>
      <c r="E479" s="498">
        <v>2.88</v>
      </c>
      <c r="F479" s="498">
        <v>2.6</v>
      </c>
      <c r="G479" s="498">
        <v>2</v>
      </c>
      <c r="H479" s="498">
        <v>1.4</v>
      </c>
      <c r="I479" s="499"/>
      <c r="J479" s="498">
        <v>1</v>
      </c>
      <c r="K479" s="496">
        <v>0.25</v>
      </c>
      <c r="L479" s="499"/>
      <c r="M479" s="653">
        <v>0</v>
      </c>
      <c r="N479" s="653">
        <v>0</v>
      </c>
      <c r="O479" s="654">
        <v>0</v>
      </c>
      <c r="P479" s="654">
        <v>0</v>
      </c>
      <c r="Q479" s="654">
        <v>0</v>
      </c>
      <c r="R479" s="654">
        <v>0</v>
      </c>
      <c r="S479" s="654">
        <v>0</v>
      </c>
      <c r="T479" s="654">
        <v>0</v>
      </c>
      <c r="U479" s="654">
        <v>0</v>
      </c>
      <c r="V479" s="654">
        <v>0</v>
      </c>
      <c r="W479" s="654">
        <v>0</v>
      </c>
      <c r="X479" s="654">
        <v>0</v>
      </c>
      <c r="Y479" s="655">
        <f t="shared" si="173"/>
        <v>16.05</v>
      </c>
      <c r="Z479" s="1026">
        <f t="shared" si="172"/>
        <v>2.7397260273972712</v>
      </c>
      <c r="AA479" s="671">
        <f t="shared" si="174"/>
        <v>1.388888888888884</v>
      </c>
      <c r="AB479" s="671">
        <f t="shared" si="175"/>
        <v>10.769230769230752</v>
      </c>
      <c r="AC479" s="671">
        <f t="shared" si="176"/>
        <v>30.000000000000004</v>
      </c>
      <c r="AD479" s="671">
        <f t="shared" si="177"/>
        <v>42.857142857142861</v>
      </c>
      <c r="AE479" s="671">
        <f t="shared" si="178"/>
        <v>39.999999999999993</v>
      </c>
      <c r="AF479" s="671">
        <f t="shared" si="179"/>
        <v>300</v>
      </c>
      <c r="AG479" s="671" t="str">
        <f t="shared" si="180"/>
        <v>n/a</v>
      </c>
      <c r="AH479" s="671" t="str">
        <f t="shared" si="181"/>
        <v>n/a</v>
      </c>
      <c r="AI479" s="671" t="str">
        <f t="shared" si="182"/>
        <v>n/a</v>
      </c>
      <c r="AJ479" s="671" t="str">
        <f t="shared" si="183"/>
        <v>n/a</v>
      </c>
      <c r="AK479" s="671" t="str">
        <f t="shared" si="184"/>
        <v>n/a</v>
      </c>
      <c r="AL479" s="671" t="str">
        <f t="shared" si="185"/>
        <v>n/a</v>
      </c>
      <c r="AM479" s="671" t="str">
        <f t="shared" si="186"/>
        <v>n/a</v>
      </c>
      <c r="AN479" s="671" t="str">
        <f t="shared" si="187"/>
        <v>n/a</v>
      </c>
      <c r="AO479" s="671" t="str">
        <f t="shared" si="188"/>
        <v>n/a</v>
      </c>
      <c r="AP479" s="671" t="str">
        <f t="shared" si="189"/>
        <v>n/a</v>
      </c>
      <c r="AQ479" s="671" t="str">
        <f t="shared" si="190"/>
        <v>n/a</v>
      </c>
      <c r="AR479" s="671" t="str">
        <f t="shared" si="191"/>
        <v>n/a</v>
      </c>
      <c r="AS479" s="672">
        <f t="shared" si="192"/>
        <v>61.107855506094253</v>
      </c>
      <c r="AT479" s="673">
        <f t="shared" si="193"/>
        <v>106.7106337284883</v>
      </c>
    </row>
    <row r="480" spans="1:46" ht="11.25" customHeight="1" x14ac:dyDescent="0.2">
      <c r="A480" s="501" t="s">
        <v>1431</v>
      </c>
      <c r="B480" s="652" t="s">
        <v>1432</v>
      </c>
      <c r="C480" s="497">
        <v>4</v>
      </c>
      <c r="D480" s="655">
        <v>3.5500000000000003</v>
      </c>
      <c r="E480" s="498">
        <v>3.33</v>
      </c>
      <c r="F480" s="498">
        <v>3.04</v>
      </c>
      <c r="G480" s="498">
        <v>2.7</v>
      </c>
      <c r="H480" s="498">
        <v>2</v>
      </c>
      <c r="I480" s="499"/>
      <c r="J480" s="498">
        <v>1.45</v>
      </c>
      <c r="K480" s="496">
        <v>0.55000000000000004</v>
      </c>
      <c r="L480" s="499"/>
      <c r="M480" s="653">
        <v>0</v>
      </c>
      <c r="N480" s="653">
        <v>0</v>
      </c>
      <c r="O480" s="654">
        <v>0</v>
      </c>
      <c r="P480" s="654">
        <v>0</v>
      </c>
      <c r="Q480" s="654">
        <v>0</v>
      </c>
      <c r="R480" s="654">
        <v>0</v>
      </c>
      <c r="S480" s="654">
        <v>0</v>
      </c>
      <c r="T480" s="654">
        <v>0</v>
      </c>
      <c r="U480" s="654">
        <v>0</v>
      </c>
      <c r="V480" s="654">
        <v>0</v>
      </c>
      <c r="W480" s="654">
        <v>0</v>
      </c>
      <c r="X480" s="654">
        <v>0</v>
      </c>
      <c r="Y480" s="655">
        <f t="shared" si="173"/>
        <v>20.62</v>
      </c>
      <c r="Z480" s="1026">
        <f t="shared" si="172"/>
        <v>12.676056338028152</v>
      </c>
      <c r="AA480" s="671">
        <f t="shared" si="174"/>
        <v>6.6066066066066131</v>
      </c>
      <c r="AB480" s="671">
        <f t="shared" si="175"/>
        <v>9.539473684210531</v>
      </c>
      <c r="AC480" s="671">
        <f t="shared" si="176"/>
        <v>12.592592592592577</v>
      </c>
      <c r="AD480" s="671">
        <f t="shared" si="177"/>
        <v>35.000000000000007</v>
      </c>
      <c r="AE480" s="671">
        <f t="shared" si="178"/>
        <v>37.931034482758633</v>
      </c>
      <c r="AF480" s="671">
        <f t="shared" si="179"/>
        <v>163.63636363636363</v>
      </c>
      <c r="AG480" s="671" t="str">
        <f t="shared" si="180"/>
        <v>n/a</v>
      </c>
      <c r="AH480" s="671" t="str">
        <f t="shared" si="181"/>
        <v>n/a</v>
      </c>
      <c r="AI480" s="671" t="str">
        <f t="shared" si="182"/>
        <v>n/a</v>
      </c>
      <c r="AJ480" s="671" t="str">
        <f t="shared" si="183"/>
        <v>n/a</v>
      </c>
      <c r="AK480" s="671" t="str">
        <f t="shared" si="184"/>
        <v>n/a</v>
      </c>
      <c r="AL480" s="671" t="str">
        <f t="shared" si="185"/>
        <v>n/a</v>
      </c>
      <c r="AM480" s="671" t="str">
        <f t="shared" si="186"/>
        <v>n/a</v>
      </c>
      <c r="AN480" s="671" t="str">
        <f t="shared" si="187"/>
        <v>n/a</v>
      </c>
      <c r="AO480" s="671" t="str">
        <f t="shared" si="188"/>
        <v>n/a</v>
      </c>
      <c r="AP480" s="671" t="str">
        <f t="shared" si="189"/>
        <v>n/a</v>
      </c>
      <c r="AQ480" s="671" t="str">
        <f t="shared" si="190"/>
        <v>n/a</v>
      </c>
      <c r="AR480" s="671" t="str">
        <f t="shared" si="191"/>
        <v>n/a</v>
      </c>
      <c r="AS480" s="672">
        <f t="shared" si="192"/>
        <v>39.711732477222881</v>
      </c>
      <c r="AT480" s="673">
        <f t="shared" si="193"/>
        <v>56.058564032300048</v>
      </c>
    </row>
    <row r="481" spans="1:46" ht="11.25" customHeight="1" x14ac:dyDescent="0.2">
      <c r="A481" s="500" t="s">
        <v>671</v>
      </c>
      <c r="B481" s="652" t="s">
        <v>672</v>
      </c>
      <c r="C481" s="497">
        <v>1.1100000000000001</v>
      </c>
      <c r="D481" s="486">
        <v>1.03</v>
      </c>
      <c r="E481" s="498">
        <v>0.95</v>
      </c>
      <c r="F481" s="498">
        <v>0.77</v>
      </c>
      <c r="G481" s="498">
        <v>0.68500000000000005</v>
      </c>
      <c r="H481" s="498">
        <v>0.58335000000000004</v>
      </c>
      <c r="I481" s="499"/>
      <c r="J481" s="498">
        <v>0.58333500000000005</v>
      </c>
      <c r="K481" s="496">
        <v>0.45334999999999998</v>
      </c>
      <c r="L481" s="499"/>
      <c r="M481" s="511">
        <v>0.42</v>
      </c>
      <c r="N481" s="511">
        <v>0.39</v>
      </c>
      <c r="O481" s="658">
        <v>0.37664999999999998</v>
      </c>
      <c r="P481" s="658">
        <v>0.36</v>
      </c>
      <c r="Q481" s="658">
        <v>0.33334999999999998</v>
      </c>
      <c r="R481" s="658">
        <v>0.28665000000000002</v>
      </c>
      <c r="S481" s="658">
        <v>0.25</v>
      </c>
      <c r="T481" s="658">
        <v>0.19334999999999999</v>
      </c>
      <c r="U481" s="654">
        <v>0.13664999999999999</v>
      </c>
      <c r="V481" s="658">
        <v>9.3350000000000002E-2</v>
      </c>
      <c r="W481" s="658">
        <v>0</v>
      </c>
      <c r="X481" s="658">
        <v>0</v>
      </c>
      <c r="Y481" s="655">
        <f t="shared" si="173"/>
        <v>9.0050349999999995</v>
      </c>
      <c r="Z481" s="1026">
        <f t="shared" si="172"/>
        <v>7.7669902912621325</v>
      </c>
      <c r="AA481" s="671">
        <f t="shared" si="174"/>
        <v>8.4210526315789522</v>
      </c>
      <c r="AB481" s="671">
        <f t="shared" si="175"/>
        <v>23.376623376623364</v>
      </c>
      <c r="AC481" s="671">
        <f t="shared" si="176"/>
        <v>12.408759124087588</v>
      </c>
      <c r="AD481" s="671">
        <f t="shared" si="177"/>
        <v>17.425216422387923</v>
      </c>
      <c r="AE481" s="671">
        <f t="shared" si="178"/>
        <v>2.5714212245064871E-3</v>
      </c>
      <c r="AF481" s="671">
        <f t="shared" si="179"/>
        <v>28.672107643101373</v>
      </c>
      <c r="AG481" s="671">
        <f t="shared" si="180"/>
        <v>7.9404761904761978</v>
      </c>
      <c r="AH481" s="671">
        <f t="shared" si="181"/>
        <v>7.6923076923076872</v>
      </c>
      <c r="AI481" s="671">
        <f t="shared" si="182"/>
        <v>3.5444046196734469</v>
      </c>
      <c r="AJ481" s="671">
        <f t="shared" si="183"/>
        <v>4.6249999999999902</v>
      </c>
      <c r="AK481" s="671">
        <f t="shared" si="184"/>
        <v>7.9946002699865071</v>
      </c>
      <c r="AL481" s="671">
        <f t="shared" si="185"/>
        <v>16.291644863073419</v>
      </c>
      <c r="AM481" s="671">
        <f t="shared" si="186"/>
        <v>14.660000000000007</v>
      </c>
      <c r="AN481" s="671">
        <f t="shared" si="187"/>
        <v>29.299198344970257</v>
      </c>
      <c r="AO481" s="671">
        <f t="shared" si="188"/>
        <v>41.492864983534574</v>
      </c>
      <c r="AP481" s="671">
        <f t="shared" si="189"/>
        <v>46.384574183181556</v>
      </c>
      <c r="AQ481" s="671" t="str">
        <f t="shared" si="190"/>
        <v>n/a</v>
      </c>
      <c r="AR481" s="671" t="str">
        <f t="shared" si="191"/>
        <v>n/a</v>
      </c>
      <c r="AS481" s="672">
        <f t="shared" si="192"/>
        <v>16.352846591615851</v>
      </c>
      <c r="AT481" s="673">
        <f t="shared" si="193"/>
        <v>13.330884410820442</v>
      </c>
    </row>
    <row r="482" spans="1:46" ht="11.25" customHeight="1" x14ac:dyDescent="0.2">
      <c r="A482" s="495" t="s">
        <v>1395</v>
      </c>
      <c r="B482" s="652" t="s">
        <v>1396</v>
      </c>
      <c r="C482" s="497">
        <v>0.49</v>
      </c>
      <c r="D482" s="497">
        <v>0.45</v>
      </c>
      <c r="E482" s="498">
        <v>0.41</v>
      </c>
      <c r="F482" s="498">
        <v>0.34</v>
      </c>
      <c r="G482" s="498">
        <v>0.26</v>
      </c>
      <c r="H482" s="498">
        <v>0.18</v>
      </c>
      <c r="I482" s="499"/>
      <c r="J482" s="498">
        <v>0.04</v>
      </c>
      <c r="K482" s="656">
        <v>0</v>
      </c>
      <c r="L482" s="499"/>
      <c r="M482" s="653">
        <v>0</v>
      </c>
      <c r="N482" s="653">
        <v>0</v>
      </c>
      <c r="O482" s="654">
        <v>0.14000000000000001</v>
      </c>
      <c r="P482" s="654">
        <v>0.48</v>
      </c>
      <c r="Q482" s="658">
        <v>0.47</v>
      </c>
      <c r="R482" s="658">
        <v>0.44</v>
      </c>
      <c r="S482" s="658">
        <v>0.43</v>
      </c>
      <c r="T482" s="654">
        <v>0.4</v>
      </c>
      <c r="U482" s="658">
        <v>0.39</v>
      </c>
      <c r="V482" s="654">
        <v>0.36</v>
      </c>
      <c r="W482" s="658">
        <v>0.34</v>
      </c>
      <c r="X482" s="654">
        <v>0.32</v>
      </c>
      <c r="Y482" s="655">
        <f t="shared" si="173"/>
        <v>5.94</v>
      </c>
      <c r="Z482" s="1026">
        <f t="shared" si="172"/>
        <v>8.8888888888888786</v>
      </c>
      <c r="AA482" s="671">
        <f t="shared" si="174"/>
        <v>9.7560975609756184</v>
      </c>
      <c r="AB482" s="671">
        <f t="shared" si="175"/>
        <v>20.588235294117641</v>
      </c>
      <c r="AC482" s="671">
        <f t="shared" si="176"/>
        <v>30.76923076923077</v>
      </c>
      <c r="AD482" s="671">
        <f t="shared" si="177"/>
        <v>44.444444444444464</v>
      </c>
      <c r="AE482" s="671">
        <f t="shared" si="178"/>
        <v>350</v>
      </c>
      <c r="AF482" s="671" t="str">
        <f t="shared" si="179"/>
        <v>n/a</v>
      </c>
      <c r="AG482" s="671" t="str">
        <f t="shared" si="180"/>
        <v>n/a</v>
      </c>
      <c r="AH482" s="671" t="str">
        <f t="shared" si="181"/>
        <v>n/a</v>
      </c>
      <c r="AI482" s="671">
        <f t="shared" si="182"/>
        <v>-100</v>
      </c>
      <c r="AJ482" s="671">
        <f t="shared" si="183"/>
        <v>-70.833333333333329</v>
      </c>
      <c r="AK482" s="671">
        <f t="shared" si="184"/>
        <v>2.1276595744680771</v>
      </c>
      <c r="AL482" s="671">
        <f t="shared" si="185"/>
        <v>6.8181818181818121</v>
      </c>
      <c r="AM482" s="671">
        <f t="shared" si="186"/>
        <v>2.3255813953488413</v>
      </c>
      <c r="AN482" s="671">
        <f t="shared" si="187"/>
        <v>7.4999999999999956</v>
      </c>
      <c r="AO482" s="671">
        <f t="shared" si="188"/>
        <v>2.5641025641025772</v>
      </c>
      <c r="AP482" s="671">
        <f t="shared" si="189"/>
        <v>8.3333333333333481</v>
      </c>
      <c r="AQ482" s="671">
        <f t="shared" si="190"/>
        <v>5.8823529411764497</v>
      </c>
      <c r="AR482" s="671">
        <f t="shared" si="191"/>
        <v>6.25</v>
      </c>
      <c r="AS482" s="672">
        <f t="shared" si="192"/>
        <v>20.963423453183449</v>
      </c>
      <c r="AT482" s="673">
        <f t="shared" si="193"/>
        <v>94.610922229563045</v>
      </c>
    </row>
    <row r="483" spans="1:46" ht="11.25" customHeight="1" x14ac:dyDescent="0.2">
      <c r="A483" s="652" t="s">
        <v>1462</v>
      </c>
      <c r="B483" s="652" t="s">
        <v>1463</v>
      </c>
      <c r="C483" s="497">
        <v>1</v>
      </c>
      <c r="D483" s="497">
        <v>0.88</v>
      </c>
      <c r="E483" s="498">
        <v>0.76</v>
      </c>
      <c r="F483" s="498">
        <v>0.64</v>
      </c>
      <c r="G483" s="498">
        <v>0.44</v>
      </c>
      <c r="H483" s="498">
        <v>0.21</v>
      </c>
      <c r="I483" s="499"/>
      <c r="J483" s="498">
        <v>0.105</v>
      </c>
      <c r="K483" s="656">
        <v>0.06</v>
      </c>
      <c r="L483" s="499"/>
      <c r="M483" s="653">
        <v>0.06</v>
      </c>
      <c r="N483" s="653">
        <v>0.06</v>
      </c>
      <c r="O483" s="658">
        <v>0.06</v>
      </c>
      <c r="P483" s="658">
        <v>5.3999999999999999E-2</v>
      </c>
      <c r="Q483" s="658">
        <v>8.9999999999999993E-3</v>
      </c>
      <c r="R483" s="654">
        <v>0</v>
      </c>
      <c r="S483" s="654">
        <v>0</v>
      </c>
      <c r="T483" s="654">
        <v>0</v>
      </c>
      <c r="U483" s="654">
        <v>0</v>
      </c>
      <c r="V483" s="654">
        <v>0</v>
      </c>
      <c r="W483" s="654">
        <v>0</v>
      </c>
      <c r="X483" s="654">
        <v>0</v>
      </c>
      <c r="Y483" s="655">
        <f t="shared" si="173"/>
        <v>4.3379999999999992</v>
      </c>
      <c r="Z483" s="1026">
        <f t="shared" si="172"/>
        <v>13.636363636363647</v>
      </c>
      <c r="AA483" s="671">
        <f t="shared" si="174"/>
        <v>15.789473684210531</v>
      </c>
      <c r="AB483" s="671">
        <f t="shared" si="175"/>
        <v>18.75</v>
      </c>
      <c r="AC483" s="671">
        <f t="shared" si="176"/>
        <v>45.45454545454546</v>
      </c>
      <c r="AD483" s="671">
        <f t="shared" si="177"/>
        <v>109.52380952380953</v>
      </c>
      <c r="AE483" s="671">
        <f t="shared" si="178"/>
        <v>100</v>
      </c>
      <c r="AF483" s="671">
        <f t="shared" si="179"/>
        <v>75</v>
      </c>
      <c r="AG483" s="671">
        <f t="shared" si="180"/>
        <v>0</v>
      </c>
      <c r="AH483" s="671">
        <f t="shared" si="181"/>
        <v>0</v>
      </c>
      <c r="AI483" s="671">
        <f t="shared" si="182"/>
        <v>0</v>
      </c>
      <c r="AJ483" s="671">
        <f t="shared" si="183"/>
        <v>11.111111111111116</v>
      </c>
      <c r="AK483" s="671">
        <f t="shared" si="184"/>
        <v>500</v>
      </c>
      <c r="AL483" s="671" t="str">
        <f t="shared" si="185"/>
        <v>n/a</v>
      </c>
      <c r="AM483" s="671" t="str">
        <f t="shared" si="186"/>
        <v>n/a</v>
      </c>
      <c r="AN483" s="671" t="str">
        <f t="shared" si="187"/>
        <v>n/a</v>
      </c>
      <c r="AO483" s="671" t="str">
        <f t="shared" si="188"/>
        <v>n/a</v>
      </c>
      <c r="AP483" s="671" t="str">
        <f t="shared" si="189"/>
        <v>n/a</v>
      </c>
      <c r="AQ483" s="671" t="str">
        <f t="shared" si="190"/>
        <v>n/a</v>
      </c>
      <c r="AR483" s="671" t="str">
        <f t="shared" si="191"/>
        <v>n/a</v>
      </c>
      <c r="AS483" s="672">
        <f t="shared" si="192"/>
        <v>74.105441950836692</v>
      </c>
      <c r="AT483" s="673">
        <f t="shared" si="193"/>
        <v>139.70666002765552</v>
      </c>
    </row>
    <row r="484" spans="1:46" ht="11.25" customHeight="1" x14ac:dyDescent="0.2">
      <c r="A484" s="652" t="s">
        <v>1478</v>
      </c>
      <c r="B484" s="652" t="s">
        <v>1479</v>
      </c>
      <c r="C484" s="497">
        <v>3.69</v>
      </c>
      <c r="D484" s="497">
        <v>3.48</v>
      </c>
      <c r="E484" s="498">
        <v>3.28</v>
      </c>
      <c r="F484" s="498">
        <v>3.08</v>
      </c>
      <c r="G484" s="498">
        <v>2.92</v>
      </c>
      <c r="H484" s="498">
        <v>2.78</v>
      </c>
      <c r="I484" s="499"/>
      <c r="J484" s="498">
        <v>2.64</v>
      </c>
      <c r="K484" s="496">
        <v>2.5099999999999998</v>
      </c>
      <c r="L484" s="499"/>
      <c r="M484" s="653">
        <v>2.46</v>
      </c>
      <c r="N484" s="653">
        <v>2.46</v>
      </c>
      <c r="O484" s="658">
        <v>2.46</v>
      </c>
      <c r="P484" s="658">
        <v>2.42</v>
      </c>
      <c r="Q484" s="654">
        <v>2.38</v>
      </c>
      <c r="R484" s="654">
        <v>2.34</v>
      </c>
      <c r="S484" s="654">
        <v>2.34</v>
      </c>
      <c r="T484" s="654">
        <v>2.34</v>
      </c>
      <c r="U484" s="654">
        <v>2.34</v>
      </c>
      <c r="V484" s="658">
        <v>2.34</v>
      </c>
      <c r="W484" s="658">
        <v>2.3199999999999998</v>
      </c>
      <c r="X484" s="658">
        <v>2.2999999999999998</v>
      </c>
      <c r="Y484" s="655">
        <f t="shared" si="173"/>
        <v>52.880000000000017</v>
      </c>
      <c r="Z484" s="1026">
        <f t="shared" si="172"/>
        <v>6.0344827586206851</v>
      </c>
      <c r="AA484" s="671">
        <f t="shared" si="174"/>
        <v>6.0975609756097615</v>
      </c>
      <c r="AB484" s="671">
        <f t="shared" si="175"/>
        <v>6.4935064935064846</v>
      </c>
      <c r="AC484" s="671">
        <f t="shared" si="176"/>
        <v>5.4794520547945202</v>
      </c>
      <c r="AD484" s="671">
        <f t="shared" si="177"/>
        <v>5.0359712230215958</v>
      </c>
      <c r="AE484" s="671">
        <f t="shared" si="178"/>
        <v>5.3030303030302983</v>
      </c>
      <c r="AF484" s="671">
        <f t="shared" si="179"/>
        <v>5.179282868525914</v>
      </c>
      <c r="AG484" s="671">
        <f t="shared" si="180"/>
        <v>2.0325203252032464</v>
      </c>
      <c r="AH484" s="671">
        <f t="shared" si="181"/>
        <v>0</v>
      </c>
      <c r="AI484" s="671">
        <f t="shared" si="182"/>
        <v>0</v>
      </c>
      <c r="AJ484" s="671">
        <f t="shared" si="183"/>
        <v>1.6528925619834656</v>
      </c>
      <c r="AK484" s="671">
        <f t="shared" si="184"/>
        <v>1.6806722689075571</v>
      </c>
      <c r="AL484" s="671">
        <f t="shared" si="185"/>
        <v>1.7094017094017033</v>
      </c>
      <c r="AM484" s="671">
        <f t="shared" si="186"/>
        <v>0</v>
      </c>
      <c r="AN484" s="671">
        <f t="shared" si="187"/>
        <v>0</v>
      </c>
      <c r="AO484" s="671">
        <f t="shared" si="188"/>
        <v>0</v>
      </c>
      <c r="AP484" s="671">
        <f t="shared" si="189"/>
        <v>0</v>
      </c>
      <c r="AQ484" s="671">
        <f t="shared" si="190"/>
        <v>0.86206896551723755</v>
      </c>
      <c r="AR484" s="671">
        <f t="shared" si="191"/>
        <v>0.86956521739129933</v>
      </c>
      <c r="AS484" s="672">
        <f t="shared" si="192"/>
        <v>2.5489688276586193</v>
      </c>
      <c r="AT484" s="673">
        <f t="shared" si="193"/>
        <v>2.5468387173820815</v>
      </c>
    </row>
    <row r="485" spans="1:46" ht="11.25" customHeight="1" x14ac:dyDescent="0.2">
      <c r="A485" s="507" t="s">
        <v>1434</v>
      </c>
      <c r="B485" s="507" t="s">
        <v>1435</v>
      </c>
      <c r="C485" s="497">
        <v>2.97</v>
      </c>
      <c r="D485" s="510">
        <v>2.87</v>
      </c>
      <c r="E485" s="498">
        <v>2.75</v>
      </c>
      <c r="F485" s="498">
        <v>2.63</v>
      </c>
      <c r="G485" s="498">
        <v>2.5099999999999998</v>
      </c>
      <c r="H485" s="498">
        <v>2.36</v>
      </c>
      <c r="I485" s="499"/>
      <c r="J485" s="498">
        <v>2.23</v>
      </c>
      <c r="K485" s="496">
        <v>2.0499999999999998</v>
      </c>
      <c r="L485" s="499"/>
      <c r="M485" s="511">
        <v>1.56</v>
      </c>
      <c r="N485" s="653">
        <v>0.98</v>
      </c>
      <c r="O485" s="658">
        <v>3.2</v>
      </c>
      <c r="P485" s="658">
        <v>2.93</v>
      </c>
      <c r="Q485" s="658">
        <v>2.75</v>
      </c>
      <c r="R485" s="658">
        <v>2.63</v>
      </c>
      <c r="S485" s="658">
        <v>2.48</v>
      </c>
      <c r="T485" s="658">
        <v>2.3199999999999998</v>
      </c>
      <c r="U485" s="658">
        <v>2.2200000000000002</v>
      </c>
      <c r="V485" s="658">
        <v>2.14</v>
      </c>
      <c r="W485" s="658">
        <v>2.06</v>
      </c>
      <c r="X485" s="658">
        <v>1.9650000000000001</v>
      </c>
      <c r="Y485" s="655">
        <f t="shared" si="173"/>
        <v>47.605000000000004</v>
      </c>
      <c r="Z485" s="1026">
        <f t="shared" si="172"/>
        <v>3.4843205574912828</v>
      </c>
      <c r="AA485" s="671">
        <f t="shared" si="174"/>
        <v>4.3636363636363695</v>
      </c>
      <c r="AB485" s="671">
        <f t="shared" si="175"/>
        <v>4.5627376425855459</v>
      </c>
      <c r="AC485" s="671">
        <f t="shared" si="176"/>
        <v>4.7808764940239001</v>
      </c>
      <c r="AD485" s="671">
        <f t="shared" si="177"/>
        <v>6.3559322033898358</v>
      </c>
      <c r="AE485" s="671">
        <f t="shared" si="178"/>
        <v>5.8295964125560484</v>
      </c>
      <c r="AF485" s="671">
        <f t="shared" si="179"/>
        <v>8.7804878048780566</v>
      </c>
      <c r="AG485" s="671">
        <f t="shared" si="180"/>
        <v>31.410256410256387</v>
      </c>
      <c r="AH485" s="671">
        <f t="shared" si="181"/>
        <v>59.183673469387756</v>
      </c>
      <c r="AI485" s="671">
        <f t="shared" si="182"/>
        <v>-69.375000000000014</v>
      </c>
      <c r="AJ485" s="671">
        <f t="shared" si="183"/>
        <v>9.2150170648464211</v>
      </c>
      <c r="AK485" s="671">
        <f t="shared" si="184"/>
        <v>6.5454545454545432</v>
      </c>
      <c r="AL485" s="671">
        <f t="shared" si="185"/>
        <v>4.5627376425855459</v>
      </c>
      <c r="AM485" s="671">
        <f t="shared" si="186"/>
        <v>6.0483870967741993</v>
      </c>
      <c r="AN485" s="671">
        <f t="shared" si="187"/>
        <v>6.8965517241379448</v>
      </c>
      <c r="AO485" s="671">
        <f t="shared" si="188"/>
        <v>4.5045045045044807</v>
      </c>
      <c r="AP485" s="671">
        <f t="shared" si="189"/>
        <v>3.7383177570093462</v>
      </c>
      <c r="AQ485" s="671">
        <f t="shared" si="190"/>
        <v>3.8834951456310662</v>
      </c>
      <c r="AR485" s="671">
        <f t="shared" si="191"/>
        <v>4.8346055979643809</v>
      </c>
      <c r="AS485" s="672">
        <f t="shared" si="192"/>
        <v>5.768715180900692</v>
      </c>
      <c r="AT485" s="673">
        <f t="shared" si="193"/>
        <v>22.609853856778308</v>
      </c>
    </row>
    <row r="486" spans="1:46" ht="11.25" customHeight="1" x14ac:dyDescent="0.2">
      <c r="A486" s="652" t="s">
        <v>1444</v>
      </c>
      <c r="B486" s="652" t="s">
        <v>1445</v>
      </c>
      <c r="C486" s="497">
        <v>2.2949999999999999</v>
      </c>
      <c r="D486" s="657">
        <v>2.2350000000000003</v>
      </c>
      <c r="E486" s="498">
        <v>2.1749999999999998</v>
      </c>
      <c r="F486" s="498">
        <v>2.1</v>
      </c>
      <c r="G486" s="498">
        <v>1.9950000000000001</v>
      </c>
      <c r="H486" s="498">
        <v>1.86</v>
      </c>
      <c r="I486" s="499"/>
      <c r="J486" s="498">
        <v>1.71</v>
      </c>
      <c r="K486" s="496">
        <v>1.56</v>
      </c>
      <c r="L486" s="499"/>
      <c r="M486" s="653">
        <v>1.5</v>
      </c>
      <c r="N486" s="511">
        <v>1.5</v>
      </c>
      <c r="O486" s="658">
        <v>1.425</v>
      </c>
      <c r="P486" s="658">
        <v>0.33</v>
      </c>
      <c r="Q486" s="654">
        <v>0</v>
      </c>
      <c r="R486" s="654">
        <v>0</v>
      </c>
      <c r="S486" s="654">
        <v>0</v>
      </c>
      <c r="T486" s="654">
        <v>0</v>
      </c>
      <c r="U486" s="654">
        <v>0</v>
      </c>
      <c r="V486" s="654">
        <v>0</v>
      </c>
      <c r="W486" s="654">
        <v>0</v>
      </c>
      <c r="X486" s="654">
        <v>0</v>
      </c>
      <c r="Y486" s="655">
        <f t="shared" si="173"/>
        <v>20.684999999999999</v>
      </c>
      <c r="Z486" s="1026">
        <f t="shared" ref="Z486:Z549" si="194">IF(ISERROR((C486/D486-1)*100),"n/a",(C486/D486-1)*100)</f>
        <v>2.6845637583892357</v>
      </c>
      <c r="AA486" s="671">
        <f t="shared" si="174"/>
        <v>2.7586206896552001</v>
      </c>
      <c r="AB486" s="671">
        <f t="shared" si="175"/>
        <v>3.5714285714285587</v>
      </c>
      <c r="AC486" s="671">
        <f t="shared" si="176"/>
        <v>5.2631578947368363</v>
      </c>
      <c r="AD486" s="671">
        <f t="shared" si="177"/>
        <v>7.2580645161290258</v>
      </c>
      <c r="AE486" s="671">
        <f t="shared" si="178"/>
        <v>8.7719298245614077</v>
      </c>
      <c r="AF486" s="671">
        <f t="shared" si="179"/>
        <v>9.6153846153846025</v>
      </c>
      <c r="AG486" s="671">
        <f t="shared" si="180"/>
        <v>4.0000000000000036</v>
      </c>
      <c r="AH486" s="671">
        <f t="shared" si="181"/>
        <v>0</v>
      </c>
      <c r="AI486" s="671">
        <f t="shared" si="182"/>
        <v>5.2631578947368363</v>
      </c>
      <c r="AJ486" s="671">
        <f t="shared" si="183"/>
        <v>331.81818181818181</v>
      </c>
      <c r="AK486" s="671" t="str">
        <f t="shared" si="184"/>
        <v>n/a</v>
      </c>
      <c r="AL486" s="671" t="str">
        <f t="shared" si="185"/>
        <v>n/a</v>
      </c>
      <c r="AM486" s="671" t="str">
        <f t="shared" si="186"/>
        <v>n/a</v>
      </c>
      <c r="AN486" s="671" t="str">
        <f t="shared" si="187"/>
        <v>n/a</v>
      </c>
      <c r="AO486" s="671" t="str">
        <f t="shared" si="188"/>
        <v>n/a</v>
      </c>
      <c r="AP486" s="671" t="str">
        <f t="shared" si="189"/>
        <v>n/a</v>
      </c>
      <c r="AQ486" s="671" t="str">
        <f t="shared" si="190"/>
        <v>n/a</v>
      </c>
      <c r="AR486" s="671" t="str">
        <f t="shared" si="191"/>
        <v>n/a</v>
      </c>
      <c r="AS486" s="672">
        <f t="shared" si="192"/>
        <v>34.636771780291227</v>
      </c>
      <c r="AT486" s="673">
        <f t="shared" si="193"/>
        <v>98.60405455233888</v>
      </c>
    </row>
    <row r="487" spans="1:46" ht="11.25" customHeight="1" x14ac:dyDescent="0.2">
      <c r="A487" s="495" t="s">
        <v>1452</v>
      </c>
      <c r="B487" s="652" t="s">
        <v>1453</v>
      </c>
      <c r="C487" s="497">
        <v>2.02</v>
      </c>
      <c r="D487" s="657">
        <v>1.86</v>
      </c>
      <c r="E487" s="498">
        <v>1.66</v>
      </c>
      <c r="F487" s="498">
        <v>1.6</v>
      </c>
      <c r="G487" s="498">
        <v>0.98</v>
      </c>
      <c r="H487" s="498">
        <v>0.92</v>
      </c>
      <c r="I487" s="499"/>
      <c r="J487" s="498">
        <v>0.86</v>
      </c>
      <c r="K487" s="496">
        <v>0.8</v>
      </c>
      <c r="L487" s="499"/>
      <c r="M487" s="653">
        <v>0.74</v>
      </c>
      <c r="N487" s="653">
        <v>0.74</v>
      </c>
      <c r="O487" s="658">
        <v>0.74</v>
      </c>
      <c r="P487" s="658">
        <v>0.69</v>
      </c>
      <c r="Q487" s="658">
        <v>0.59</v>
      </c>
      <c r="R487" s="658">
        <v>0.47</v>
      </c>
      <c r="S487" s="658">
        <v>0.3</v>
      </c>
      <c r="T487" s="654">
        <v>0.2</v>
      </c>
      <c r="U487" s="654">
        <v>0.2</v>
      </c>
      <c r="V487" s="654">
        <v>0.2</v>
      </c>
      <c r="W487" s="654">
        <v>0.2</v>
      </c>
      <c r="X487" s="658">
        <v>0.2</v>
      </c>
      <c r="Y487" s="655">
        <f t="shared" si="173"/>
        <v>15.969999999999999</v>
      </c>
      <c r="Z487" s="1026">
        <f t="shared" si="194"/>
        <v>8.602150537634401</v>
      </c>
      <c r="AA487" s="671">
        <f t="shared" si="174"/>
        <v>12.048192771084354</v>
      </c>
      <c r="AB487" s="671">
        <f t="shared" si="175"/>
        <v>3.7499999999999867</v>
      </c>
      <c r="AC487" s="671">
        <f t="shared" si="176"/>
        <v>63.265306122448983</v>
      </c>
      <c r="AD487" s="671">
        <f t="shared" si="177"/>
        <v>6.5217391304347672</v>
      </c>
      <c r="AE487" s="671">
        <f t="shared" si="178"/>
        <v>6.976744186046524</v>
      </c>
      <c r="AF487" s="671">
        <f t="shared" si="179"/>
        <v>7.4999999999999956</v>
      </c>
      <c r="AG487" s="671">
        <f t="shared" si="180"/>
        <v>8.1081081081081141</v>
      </c>
      <c r="AH487" s="671">
        <f t="shared" si="181"/>
        <v>0</v>
      </c>
      <c r="AI487" s="671">
        <f t="shared" si="182"/>
        <v>0</v>
      </c>
      <c r="AJ487" s="671">
        <f t="shared" si="183"/>
        <v>7.2463768115942129</v>
      </c>
      <c r="AK487" s="671">
        <f t="shared" si="184"/>
        <v>16.949152542372879</v>
      </c>
      <c r="AL487" s="671">
        <f t="shared" si="185"/>
        <v>25.531914893617014</v>
      </c>
      <c r="AM487" s="671">
        <f t="shared" si="186"/>
        <v>56.666666666666664</v>
      </c>
      <c r="AN487" s="671">
        <f t="shared" si="187"/>
        <v>49.999999999999979</v>
      </c>
      <c r="AO487" s="671">
        <f t="shared" si="188"/>
        <v>0</v>
      </c>
      <c r="AP487" s="671">
        <f t="shared" si="189"/>
        <v>0</v>
      </c>
      <c r="AQ487" s="671">
        <f t="shared" si="190"/>
        <v>0</v>
      </c>
      <c r="AR487" s="671">
        <f t="shared" si="191"/>
        <v>0</v>
      </c>
      <c r="AS487" s="672">
        <f t="shared" si="192"/>
        <v>14.377176408947781</v>
      </c>
      <c r="AT487" s="673">
        <f t="shared" si="193"/>
        <v>20.033762570504738</v>
      </c>
    </row>
    <row r="488" spans="1:46" ht="11.25" customHeight="1" x14ac:dyDescent="0.2">
      <c r="A488" s="1152" t="s">
        <v>1458</v>
      </c>
      <c r="B488" s="652" t="s">
        <v>1459</v>
      </c>
      <c r="C488" s="497">
        <v>1.56</v>
      </c>
      <c r="D488" s="657">
        <v>1.29</v>
      </c>
      <c r="E488" s="498">
        <v>1.1499999999999999</v>
      </c>
      <c r="F488" s="498">
        <v>0.95</v>
      </c>
      <c r="G488" s="498">
        <v>0.77</v>
      </c>
      <c r="H488" s="498">
        <v>0.64</v>
      </c>
      <c r="I488" s="499"/>
      <c r="J488" s="498">
        <v>0.49</v>
      </c>
      <c r="K488" s="496">
        <v>0.37561500000000003</v>
      </c>
      <c r="L488" s="499"/>
      <c r="M488" s="511">
        <v>0.19603999999999999</v>
      </c>
      <c r="N488" s="653">
        <v>8.2030000000000006E-2</v>
      </c>
      <c r="O488" s="658">
        <v>0.31601000000000001</v>
      </c>
      <c r="P488" s="658">
        <v>0.26849000000000001</v>
      </c>
      <c r="Q488" s="658">
        <v>0.22513</v>
      </c>
      <c r="R488" s="658">
        <v>0.18643999999999999</v>
      </c>
      <c r="S488" s="658">
        <v>0.15382000000000001</v>
      </c>
      <c r="T488" s="658">
        <v>0.13750999999999999</v>
      </c>
      <c r="U488" s="658">
        <v>0.12819</v>
      </c>
      <c r="V488" s="658">
        <v>0.11887</v>
      </c>
      <c r="W488" s="658">
        <v>0.11187999999999999</v>
      </c>
      <c r="X488" s="658">
        <v>7.7380000000000004E-2</v>
      </c>
      <c r="Y488" s="655">
        <f t="shared" si="173"/>
        <v>9.2274049999999992</v>
      </c>
      <c r="Z488" s="1026">
        <f t="shared" si="194"/>
        <v>20.930232558139529</v>
      </c>
      <c r="AA488" s="671">
        <f t="shared" si="174"/>
        <v>12.173913043478279</v>
      </c>
      <c r="AB488" s="671">
        <f t="shared" si="175"/>
        <v>21.052631578947366</v>
      </c>
      <c r="AC488" s="671">
        <f t="shared" si="176"/>
        <v>23.376623376623364</v>
      </c>
      <c r="AD488" s="671">
        <f t="shared" si="177"/>
        <v>20.3125</v>
      </c>
      <c r="AE488" s="671">
        <f t="shared" si="178"/>
        <v>30.612244897959194</v>
      </c>
      <c r="AF488" s="671">
        <f t="shared" si="179"/>
        <v>30.452724198980331</v>
      </c>
      <c r="AG488" s="671">
        <f t="shared" si="180"/>
        <v>91.601203835951878</v>
      </c>
      <c r="AH488" s="671">
        <f t="shared" si="181"/>
        <v>138.98573692551503</v>
      </c>
      <c r="AI488" s="671">
        <f t="shared" si="182"/>
        <v>-74.041960697446285</v>
      </c>
      <c r="AJ488" s="671">
        <f t="shared" si="183"/>
        <v>17.698983202353901</v>
      </c>
      <c r="AK488" s="671">
        <f t="shared" si="184"/>
        <v>19.259983120863499</v>
      </c>
      <c r="AL488" s="671">
        <f t="shared" si="185"/>
        <v>20.751984552671111</v>
      </c>
      <c r="AM488" s="671">
        <f t="shared" si="186"/>
        <v>21.206605122870869</v>
      </c>
      <c r="AN488" s="671">
        <f t="shared" si="187"/>
        <v>11.860955566867881</v>
      </c>
      <c r="AO488" s="671">
        <f t="shared" si="188"/>
        <v>7.2704579140338454</v>
      </c>
      <c r="AP488" s="671">
        <f t="shared" si="189"/>
        <v>7.8404980230503796</v>
      </c>
      <c r="AQ488" s="671">
        <f t="shared" si="190"/>
        <v>6.2477654629960799</v>
      </c>
      <c r="AR488" s="671">
        <f t="shared" si="191"/>
        <v>44.585164125096895</v>
      </c>
      <c r="AS488" s="672">
        <f t="shared" si="192"/>
        <v>24.851486674155431</v>
      </c>
      <c r="AT488" s="673">
        <f t="shared" si="193"/>
        <v>40.245898998741545</v>
      </c>
    </row>
    <row r="489" spans="1:46" ht="11.25" customHeight="1" x14ac:dyDescent="0.2">
      <c r="A489" s="1099" t="s">
        <v>4294</v>
      </c>
      <c r="B489" s="56" t="s">
        <v>2500</v>
      </c>
      <c r="C489" s="497">
        <v>0.435</v>
      </c>
      <c r="D489" s="56">
        <v>0.40500000000000003</v>
      </c>
      <c r="E489" s="41">
        <v>0.38500000000000001</v>
      </c>
      <c r="F489" s="41">
        <v>0.36499999999999999</v>
      </c>
      <c r="G489" s="41">
        <v>0.33</v>
      </c>
      <c r="H489" s="41">
        <v>0.3</v>
      </c>
      <c r="I489" s="915"/>
      <c r="J489" s="41">
        <v>0.3</v>
      </c>
      <c r="K489" s="24">
        <v>0.3</v>
      </c>
      <c r="L489" s="915"/>
      <c r="M489" s="36">
        <v>0.3</v>
      </c>
      <c r="N489" s="36">
        <v>0.46</v>
      </c>
      <c r="O489" s="13">
        <v>0.92500000000000004</v>
      </c>
      <c r="P489" s="13">
        <v>0.91</v>
      </c>
      <c r="Q489" s="13">
        <v>0.86</v>
      </c>
      <c r="R489" s="13">
        <v>0.78</v>
      </c>
      <c r="S489" s="13">
        <v>0.66</v>
      </c>
      <c r="T489" s="13">
        <v>0.57999999999999996</v>
      </c>
      <c r="U489" s="13">
        <v>0.54500000000000004</v>
      </c>
      <c r="V489" s="13">
        <v>0.52500000000000002</v>
      </c>
      <c r="W489" s="13">
        <v>0.49</v>
      </c>
      <c r="X489" s="13">
        <v>0.45</v>
      </c>
      <c r="Y489" s="655">
        <f t="shared" si="173"/>
        <v>10.305</v>
      </c>
      <c r="Z489" s="1026">
        <f t="shared" si="194"/>
        <v>7.4074074074073959</v>
      </c>
      <c r="AA489" s="671">
        <f t="shared" si="174"/>
        <v>5.1948051948051965</v>
      </c>
      <c r="AB489" s="671">
        <f t="shared" si="175"/>
        <v>5.4794520547945202</v>
      </c>
      <c r="AC489" s="671">
        <f t="shared" si="176"/>
        <v>10.606060606060597</v>
      </c>
      <c r="AD489" s="671">
        <f t="shared" si="177"/>
        <v>10.000000000000009</v>
      </c>
      <c r="AE489" s="671">
        <f t="shared" si="178"/>
        <v>0</v>
      </c>
      <c r="AF489" s="671">
        <f t="shared" si="179"/>
        <v>0</v>
      </c>
      <c r="AG489" s="671">
        <f t="shared" si="180"/>
        <v>0</v>
      </c>
      <c r="AH489" s="671">
        <f t="shared" si="181"/>
        <v>-34.782608695652186</v>
      </c>
      <c r="AI489" s="671">
        <f t="shared" si="182"/>
        <v>-50.270270270270267</v>
      </c>
      <c r="AJ489" s="671">
        <f t="shared" si="183"/>
        <v>1.6483516483516425</v>
      </c>
      <c r="AK489" s="671">
        <f t="shared" si="184"/>
        <v>5.8139534883721034</v>
      </c>
      <c r="AL489" s="671">
        <f t="shared" si="185"/>
        <v>10.256410256410241</v>
      </c>
      <c r="AM489" s="671">
        <f t="shared" si="186"/>
        <v>18.181818181818187</v>
      </c>
      <c r="AN489" s="671">
        <f t="shared" si="187"/>
        <v>13.793103448275868</v>
      </c>
      <c r="AO489" s="671">
        <f t="shared" si="188"/>
        <v>6.4220183486238369</v>
      </c>
      <c r="AP489" s="671">
        <f t="shared" si="189"/>
        <v>3.8095238095238182</v>
      </c>
      <c r="AQ489" s="671">
        <f t="shared" si="190"/>
        <v>7.1428571428571397</v>
      </c>
      <c r="AR489" s="671">
        <f t="shared" si="191"/>
        <v>8.8888888888888786</v>
      </c>
      <c r="AS489" s="672">
        <f t="shared" si="192"/>
        <v>1.5574616584351044</v>
      </c>
      <c r="AT489" s="673">
        <f t="shared" si="193"/>
        <v>16.437658867958177</v>
      </c>
    </row>
    <row r="490" spans="1:46" ht="11.25" customHeight="1" x14ac:dyDescent="0.2">
      <c r="A490" s="507" t="s">
        <v>675</v>
      </c>
      <c r="B490" s="507" t="s">
        <v>676</v>
      </c>
      <c r="C490" s="497">
        <v>0.77</v>
      </c>
      <c r="D490" s="521">
        <v>0.7</v>
      </c>
      <c r="E490" s="513">
        <v>0.62</v>
      </c>
      <c r="F490" s="513">
        <v>0.54</v>
      </c>
      <c r="G490" s="513">
        <v>0.46</v>
      </c>
      <c r="H490" s="513">
        <v>0.41</v>
      </c>
      <c r="I490" s="514"/>
      <c r="J490" s="513">
        <v>0.37</v>
      </c>
      <c r="K490" s="509">
        <v>0.33</v>
      </c>
      <c r="L490" s="514"/>
      <c r="M490" s="529">
        <v>0.28999999999999998</v>
      </c>
      <c r="N490" s="529">
        <v>0.26500000000000001</v>
      </c>
      <c r="O490" s="516">
        <v>0.245</v>
      </c>
      <c r="P490" s="516">
        <v>0.22500000000000001</v>
      </c>
      <c r="Q490" s="516">
        <v>0.20499999999999999</v>
      </c>
      <c r="R490" s="516">
        <v>0.185</v>
      </c>
      <c r="S490" s="516">
        <v>0.16500000000000001</v>
      </c>
      <c r="T490" s="516">
        <v>0.124</v>
      </c>
      <c r="U490" s="516">
        <v>0.106</v>
      </c>
      <c r="V490" s="516">
        <v>0.10100000000000001</v>
      </c>
      <c r="W490" s="516">
        <v>9.7000000000000003E-2</v>
      </c>
      <c r="X490" s="516">
        <v>9.1499999999999998E-2</v>
      </c>
      <c r="Y490" s="655">
        <f t="shared" si="173"/>
        <v>6.2994999999999992</v>
      </c>
      <c r="Z490" s="1026">
        <f t="shared" si="194"/>
        <v>10.000000000000009</v>
      </c>
      <c r="AA490" s="671">
        <f t="shared" si="174"/>
        <v>12.903225806451601</v>
      </c>
      <c r="AB490" s="671">
        <f t="shared" si="175"/>
        <v>14.814814814814813</v>
      </c>
      <c r="AC490" s="671">
        <f t="shared" si="176"/>
        <v>17.391304347826097</v>
      </c>
      <c r="AD490" s="671">
        <f t="shared" si="177"/>
        <v>12.195121951219523</v>
      </c>
      <c r="AE490" s="671">
        <f t="shared" si="178"/>
        <v>10.810810810810811</v>
      </c>
      <c r="AF490" s="671">
        <f t="shared" si="179"/>
        <v>12.12121212121211</v>
      </c>
      <c r="AG490" s="671">
        <f t="shared" si="180"/>
        <v>13.793103448275868</v>
      </c>
      <c r="AH490" s="671">
        <f t="shared" si="181"/>
        <v>9.4339622641509422</v>
      </c>
      <c r="AI490" s="671">
        <f t="shared" si="182"/>
        <v>8.163265306122458</v>
      </c>
      <c r="AJ490" s="671">
        <f t="shared" si="183"/>
        <v>8.8888888888888786</v>
      </c>
      <c r="AK490" s="671">
        <f t="shared" si="184"/>
        <v>9.7560975609756184</v>
      </c>
      <c r="AL490" s="671">
        <f t="shared" si="185"/>
        <v>10.810810810810811</v>
      </c>
      <c r="AM490" s="671">
        <f t="shared" si="186"/>
        <v>12.12121212121211</v>
      </c>
      <c r="AN490" s="671">
        <f t="shared" si="187"/>
        <v>33.06451612903227</v>
      </c>
      <c r="AO490" s="671">
        <f t="shared" si="188"/>
        <v>16.981132075471695</v>
      </c>
      <c r="AP490" s="671">
        <f t="shared" si="189"/>
        <v>4.9504950495049327</v>
      </c>
      <c r="AQ490" s="671">
        <f t="shared" si="190"/>
        <v>4.1237113402061931</v>
      </c>
      <c r="AR490" s="671">
        <f t="shared" si="191"/>
        <v>6.0109289617486406</v>
      </c>
      <c r="AS490" s="672">
        <f t="shared" si="192"/>
        <v>12.017611253091335</v>
      </c>
      <c r="AT490" s="673">
        <f t="shared" si="193"/>
        <v>6.2363424681655806</v>
      </c>
    </row>
    <row r="491" spans="1:46" ht="11.25" customHeight="1" x14ac:dyDescent="0.2">
      <c r="A491" s="616" t="s">
        <v>3872</v>
      </c>
      <c r="B491" s="24" t="s">
        <v>3873</v>
      </c>
      <c r="C491" s="497">
        <v>0.82</v>
      </c>
      <c r="D491" s="41">
        <v>0.78</v>
      </c>
      <c r="E491" s="41">
        <v>0.74</v>
      </c>
      <c r="F491" s="41">
        <v>0.7</v>
      </c>
      <c r="G491" s="41">
        <v>0.66</v>
      </c>
      <c r="H491" s="41">
        <v>0.62</v>
      </c>
      <c r="I491" s="41">
        <v>0.3</v>
      </c>
      <c r="J491" s="41">
        <v>0.3</v>
      </c>
      <c r="K491" s="656">
        <v>0</v>
      </c>
      <c r="L491" s="915"/>
      <c r="M491" s="653">
        <v>0</v>
      </c>
      <c r="N491" s="653">
        <v>0</v>
      </c>
      <c r="O491" s="654">
        <v>0</v>
      </c>
      <c r="P491" s="654">
        <v>0</v>
      </c>
      <c r="Q491" s="654">
        <v>0</v>
      </c>
      <c r="R491" s="654">
        <v>0</v>
      </c>
      <c r="S491" s="654">
        <v>0</v>
      </c>
      <c r="T491" s="654">
        <v>0</v>
      </c>
      <c r="U491" s="654">
        <v>0</v>
      </c>
      <c r="V491" s="654">
        <v>0</v>
      </c>
      <c r="W491" s="654">
        <v>0</v>
      </c>
      <c r="X491" s="654">
        <v>0</v>
      </c>
      <c r="Y491" s="655">
        <f t="shared" si="173"/>
        <v>4.92</v>
      </c>
      <c r="Z491" s="1026">
        <f t="shared" si="194"/>
        <v>5.12820512820511</v>
      </c>
      <c r="AA491" s="671">
        <f t="shared" si="174"/>
        <v>5.4054054054054168</v>
      </c>
      <c r="AB491" s="671">
        <f t="shared" si="175"/>
        <v>5.7142857142857162</v>
      </c>
      <c r="AC491" s="671">
        <f t="shared" si="176"/>
        <v>6.0606060606060552</v>
      </c>
      <c r="AD491" s="671">
        <f t="shared" si="177"/>
        <v>6.4516129032258229</v>
      </c>
      <c r="AE491" s="671">
        <f t="shared" si="178"/>
        <v>106.66666666666669</v>
      </c>
      <c r="AF491" s="671" t="str">
        <f t="shared" si="179"/>
        <v>n/a</v>
      </c>
      <c r="AG491" s="671" t="str">
        <f t="shared" si="180"/>
        <v>n/a</v>
      </c>
      <c r="AH491" s="671" t="str">
        <f t="shared" si="181"/>
        <v>n/a</v>
      </c>
      <c r="AI491" s="671" t="str">
        <f t="shared" si="182"/>
        <v>n/a</v>
      </c>
      <c r="AJ491" s="671" t="str">
        <f t="shared" si="183"/>
        <v>n/a</v>
      </c>
      <c r="AK491" s="671" t="str">
        <f t="shared" si="184"/>
        <v>n/a</v>
      </c>
      <c r="AL491" s="671" t="str">
        <f t="shared" si="185"/>
        <v>n/a</v>
      </c>
      <c r="AM491" s="671" t="str">
        <f t="shared" si="186"/>
        <v>n/a</v>
      </c>
      <c r="AN491" s="671" t="str">
        <f t="shared" si="187"/>
        <v>n/a</v>
      </c>
      <c r="AO491" s="671" t="str">
        <f t="shared" si="188"/>
        <v>n/a</v>
      </c>
      <c r="AP491" s="671" t="str">
        <f t="shared" si="189"/>
        <v>n/a</v>
      </c>
      <c r="AQ491" s="671" t="str">
        <f t="shared" si="190"/>
        <v>n/a</v>
      </c>
      <c r="AR491" s="671" t="str">
        <f t="shared" si="191"/>
        <v>n/a</v>
      </c>
      <c r="AS491" s="672">
        <f t="shared" si="192"/>
        <v>22.571130313065805</v>
      </c>
      <c r="AT491" s="673">
        <f t="shared" si="193"/>
        <v>41.200889426454232</v>
      </c>
    </row>
    <row r="492" spans="1:46" ht="11.25" customHeight="1" x14ac:dyDescent="0.2">
      <c r="A492" s="495" t="s">
        <v>1468</v>
      </c>
      <c r="B492" s="652" t="s">
        <v>1469</v>
      </c>
      <c r="C492" s="497">
        <v>0.93</v>
      </c>
      <c r="D492" s="497">
        <v>0.74</v>
      </c>
      <c r="E492" s="498">
        <v>0.66</v>
      </c>
      <c r="F492" s="498">
        <v>0.57999999999999996</v>
      </c>
      <c r="G492" s="502">
        <v>0.48</v>
      </c>
      <c r="H492" s="498">
        <v>0.45</v>
      </c>
      <c r="I492" s="499"/>
      <c r="J492" s="498">
        <v>0.09</v>
      </c>
      <c r="K492" s="656">
        <v>0</v>
      </c>
      <c r="L492" s="499"/>
      <c r="M492" s="653">
        <v>0.01</v>
      </c>
      <c r="N492" s="653">
        <v>7.0000000000000007E-2</v>
      </c>
      <c r="O492" s="654">
        <v>0.31</v>
      </c>
      <c r="P492" s="658">
        <v>0.56999999999999995</v>
      </c>
      <c r="Q492" s="658">
        <v>0.48572000000000004</v>
      </c>
      <c r="R492" s="658">
        <v>0.39999000000000001</v>
      </c>
      <c r="S492" s="658">
        <v>0.32263999999999998</v>
      </c>
      <c r="T492" s="658">
        <v>0.27644000000000002</v>
      </c>
      <c r="U492" s="654">
        <v>0</v>
      </c>
      <c r="V492" s="654">
        <v>0</v>
      </c>
      <c r="W492" s="654">
        <v>0</v>
      </c>
      <c r="X492" s="654">
        <v>0</v>
      </c>
      <c r="Y492" s="655">
        <f t="shared" si="173"/>
        <v>6.3747899999999991</v>
      </c>
      <c r="Z492" s="1026">
        <f t="shared" si="194"/>
        <v>25.675675675675681</v>
      </c>
      <c r="AA492" s="671">
        <f t="shared" si="174"/>
        <v>12.12121212121211</v>
      </c>
      <c r="AB492" s="671">
        <f t="shared" si="175"/>
        <v>13.793103448275868</v>
      </c>
      <c r="AC492" s="671">
        <f t="shared" si="176"/>
        <v>20.833333333333325</v>
      </c>
      <c r="AD492" s="671">
        <f t="shared" si="177"/>
        <v>6.6666666666666652</v>
      </c>
      <c r="AE492" s="671">
        <f t="shared" si="178"/>
        <v>400</v>
      </c>
      <c r="AF492" s="671" t="str">
        <f t="shared" si="179"/>
        <v>n/a</v>
      </c>
      <c r="AG492" s="671">
        <f t="shared" si="180"/>
        <v>-100</v>
      </c>
      <c r="AH492" s="671">
        <f t="shared" si="181"/>
        <v>-85.714285714285722</v>
      </c>
      <c r="AI492" s="671">
        <f t="shared" si="182"/>
        <v>-77.41935483870968</v>
      </c>
      <c r="AJ492" s="671">
        <f t="shared" si="183"/>
        <v>-45.614035087719294</v>
      </c>
      <c r="AK492" s="671">
        <f t="shared" si="184"/>
        <v>17.351560569875634</v>
      </c>
      <c r="AL492" s="671">
        <f t="shared" si="185"/>
        <v>21.433035825895665</v>
      </c>
      <c r="AM492" s="671">
        <f t="shared" si="186"/>
        <v>23.974088767666757</v>
      </c>
      <c r="AN492" s="671">
        <f t="shared" si="187"/>
        <v>16.712487339024729</v>
      </c>
      <c r="AO492" s="671" t="str">
        <f t="shared" si="188"/>
        <v>n/a</v>
      </c>
      <c r="AP492" s="671" t="str">
        <f t="shared" si="189"/>
        <v>n/a</v>
      </c>
      <c r="AQ492" s="671" t="str">
        <f t="shared" si="190"/>
        <v>n/a</v>
      </c>
      <c r="AR492" s="671" t="str">
        <f t="shared" si="191"/>
        <v>n/a</v>
      </c>
      <c r="AS492" s="672">
        <f t="shared" si="192"/>
        <v>17.843820579065127</v>
      </c>
      <c r="AT492" s="673">
        <f t="shared" si="193"/>
        <v>118.9871066997125</v>
      </c>
    </row>
    <row r="493" spans="1:46" ht="11.25" customHeight="1" x14ac:dyDescent="0.2">
      <c r="A493" s="495" t="s">
        <v>3880</v>
      </c>
      <c r="B493" s="652" t="s">
        <v>3881</v>
      </c>
      <c r="C493" s="497">
        <v>1.88</v>
      </c>
      <c r="D493" s="497">
        <v>1.48</v>
      </c>
      <c r="E493" s="498">
        <v>1.24</v>
      </c>
      <c r="F493" s="498">
        <v>1</v>
      </c>
      <c r="G493" s="498">
        <v>0.4</v>
      </c>
      <c r="H493" s="542">
        <v>0</v>
      </c>
      <c r="I493" s="499"/>
      <c r="J493" s="542">
        <v>0</v>
      </c>
      <c r="K493" s="547">
        <v>0</v>
      </c>
      <c r="L493" s="499"/>
      <c r="M493" s="548">
        <v>0</v>
      </c>
      <c r="N493" s="653">
        <v>0</v>
      </c>
      <c r="O493" s="654">
        <v>0</v>
      </c>
      <c r="P493" s="654">
        <v>0</v>
      </c>
      <c r="Q493" s="654">
        <v>0</v>
      </c>
      <c r="R493" s="654">
        <v>0</v>
      </c>
      <c r="S493" s="654">
        <v>0</v>
      </c>
      <c r="T493" s="654">
        <v>0</v>
      </c>
      <c r="U493" s="654">
        <v>0</v>
      </c>
      <c r="V493" s="654">
        <v>0</v>
      </c>
      <c r="W493" s="654">
        <v>0</v>
      </c>
      <c r="X493" s="654">
        <v>0</v>
      </c>
      <c r="Y493" s="655">
        <f t="shared" si="173"/>
        <v>6</v>
      </c>
      <c r="Z493" s="1026">
        <f t="shared" si="194"/>
        <v>27.027027027027017</v>
      </c>
      <c r="AA493" s="671">
        <f t="shared" si="174"/>
        <v>19.354838709677423</v>
      </c>
      <c r="AB493" s="671">
        <f t="shared" si="175"/>
        <v>24</v>
      </c>
      <c r="AC493" s="671">
        <f t="shared" si="176"/>
        <v>150</v>
      </c>
      <c r="AD493" s="671" t="str">
        <f t="shared" si="177"/>
        <v>n/a</v>
      </c>
      <c r="AE493" s="671" t="str">
        <f t="shared" si="178"/>
        <v>n/a</v>
      </c>
      <c r="AF493" s="671" t="str">
        <f t="shared" si="179"/>
        <v>n/a</v>
      </c>
      <c r="AG493" s="671" t="str">
        <f t="shared" si="180"/>
        <v>n/a</v>
      </c>
      <c r="AH493" s="671" t="str">
        <f t="shared" si="181"/>
        <v>n/a</v>
      </c>
      <c r="AI493" s="671" t="str">
        <f t="shared" si="182"/>
        <v>n/a</v>
      </c>
      <c r="AJ493" s="671" t="str">
        <f t="shared" si="183"/>
        <v>n/a</v>
      </c>
      <c r="AK493" s="671" t="str">
        <f t="shared" si="184"/>
        <v>n/a</v>
      </c>
      <c r="AL493" s="671" t="str">
        <f t="shared" si="185"/>
        <v>n/a</v>
      </c>
      <c r="AM493" s="671" t="str">
        <f t="shared" si="186"/>
        <v>n/a</v>
      </c>
      <c r="AN493" s="671" t="str">
        <f t="shared" si="187"/>
        <v>n/a</v>
      </c>
      <c r="AO493" s="671" t="str">
        <f t="shared" si="188"/>
        <v>n/a</v>
      </c>
      <c r="AP493" s="671" t="str">
        <f t="shared" si="189"/>
        <v>n/a</v>
      </c>
      <c r="AQ493" s="671" t="str">
        <f t="shared" si="190"/>
        <v>n/a</v>
      </c>
      <c r="AR493" s="671" t="str">
        <f t="shared" si="191"/>
        <v>n/a</v>
      </c>
      <c r="AS493" s="672">
        <f t="shared" si="192"/>
        <v>55.09546643417611</v>
      </c>
      <c r="AT493" s="673">
        <f t="shared" si="193"/>
        <v>63.348318275493227</v>
      </c>
    </row>
    <row r="494" spans="1:46" ht="11.25" customHeight="1" x14ac:dyDescent="0.2">
      <c r="A494" s="495" t="s">
        <v>3868</v>
      </c>
      <c r="B494" s="652" t="s">
        <v>3869</v>
      </c>
      <c r="C494" s="497">
        <v>0.25</v>
      </c>
      <c r="D494" s="497">
        <v>0.18</v>
      </c>
      <c r="E494" s="489">
        <v>0.12</v>
      </c>
      <c r="F494" s="487">
        <v>0.11</v>
      </c>
      <c r="G494" s="489">
        <v>0.08</v>
      </c>
      <c r="H494" s="487">
        <v>0</v>
      </c>
      <c r="I494" s="488"/>
      <c r="J494" s="489">
        <v>0</v>
      </c>
      <c r="K494" s="490">
        <v>0</v>
      </c>
      <c r="L494" s="488"/>
      <c r="M494" s="538">
        <v>0</v>
      </c>
      <c r="N494" s="538">
        <v>0</v>
      </c>
      <c r="O494" s="492">
        <v>0.26</v>
      </c>
      <c r="P494" s="493">
        <v>0.51380000000000003</v>
      </c>
      <c r="Q494" s="493">
        <v>0.46129999999999999</v>
      </c>
      <c r="R494" s="493">
        <v>0.36909999999999998</v>
      </c>
      <c r="S494" s="493">
        <v>0.26429999999999998</v>
      </c>
      <c r="T494" s="493">
        <v>0.20699999999999999</v>
      </c>
      <c r="U494" s="493">
        <v>0.16</v>
      </c>
      <c r="V494" s="493">
        <v>0.1313</v>
      </c>
      <c r="W494" s="493">
        <v>3.1E-2</v>
      </c>
      <c r="X494" s="555">
        <v>0</v>
      </c>
      <c r="Y494" s="655">
        <f t="shared" si="173"/>
        <v>3.1377999999999999</v>
      </c>
      <c r="Z494" s="1026">
        <f t="shared" si="194"/>
        <v>38.888888888888886</v>
      </c>
      <c r="AA494" s="671">
        <f t="shared" si="174"/>
        <v>50</v>
      </c>
      <c r="AB494" s="671">
        <f t="shared" si="175"/>
        <v>9.0909090909090828</v>
      </c>
      <c r="AC494" s="671">
        <f t="shared" si="176"/>
        <v>37.5</v>
      </c>
      <c r="AD494" s="671" t="str">
        <f t="shared" si="177"/>
        <v>n/a</v>
      </c>
      <c r="AE494" s="671" t="str">
        <f t="shared" si="178"/>
        <v>n/a</v>
      </c>
      <c r="AF494" s="671" t="str">
        <f t="shared" si="179"/>
        <v>n/a</v>
      </c>
      <c r="AG494" s="671" t="str">
        <f t="shared" si="180"/>
        <v>n/a</v>
      </c>
      <c r="AH494" s="671" t="str">
        <f t="shared" si="181"/>
        <v>n/a</v>
      </c>
      <c r="AI494" s="671">
        <f t="shared" si="182"/>
        <v>-100</v>
      </c>
      <c r="AJ494" s="671">
        <f t="shared" si="183"/>
        <v>-49.396652393927596</v>
      </c>
      <c r="AK494" s="671">
        <f t="shared" si="184"/>
        <v>11.380880121396064</v>
      </c>
      <c r="AL494" s="671">
        <f t="shared" si="185"/>
        <v>24.979680303440798</v>
      </c>
      <c r="AM494" s="671">
        <f t="shared" si="186"/>
        <v>39.651910707529339</v>
      </c>
      <c r="AN494" s="671">
        <f t="shared" si="187"/>
        <v>27.681159420289859</v>
      </c>
      <c r="AO494" s="671">
        <f t="shared" si="188"/>
        <v>29.374999999999996</v>
      </c>
      <c r="AP494" s="671">
        <f t="shared" si="189"/>
        <v>21.858339680121851</v>
      </c>
      <c r="AQ494" s="671">
        <f t="shared" si="190"/>
        <v>323.54838709677421</v>
      </c>
      <c r="AR494" s="671" t="str">
        <f t="shared" si="191"/>
        <v>n/a</v>
      </c>
      <c r="AS494" s="672">
        <f t="shared" si="192"/>
        <v>35.735269455032501</v>
      </c>
      <c r="AT494" s="673">
        <f t="shared" si="193"/>
        <v>95.941133078672081</v>
      </c>
    </row>
    <row r="495" spans="1:46" ht="11.25" customHeight="1" x14ac:dyDescent="0.2">
      <c r="A495" s="507" t="s">
        <v>276</v>
      </c>
      <c r="B495" s="507" t="s">
        <v>277</v>
      </c>
      <c r="C495" s="497">
        <v>4.1900000000000004</v>
      </c>
      <c r="D495" s="510">
        <v>3.83</v>
      </c>
      <c r="E495" s="498">
        <v>3.61</v>
      </c>
      <c r="F495" s="498">
        <v>3.44</v>
      </c>
      <c r="G495" s="498">
        <v>3.28</v>
      </c>
      <c r="H495" s="498">
        <v>3.12</v>
      </c>
      <c r="I495" s="499"/>
      <c r="J495" s="498">
        <v>2.87</v>
      </c>
      <c r="K495" s="496">
        <v>2.5299999999999998</v>
      </c>
      <c r="L495" s="499"/>
      <c r="M495" s="511">
        <v>2.2599999999999998</v>
      </c>
      <c r="N495" s="511">
        <v>2.0499999999999998</v>
      </c>
      <c r="O495" s="658">
        <v>1.625</v>
      </c>
      <c r="P495" s="658">
        <v>1.5</v>
      </c>
      <c r="Q495" s="658">
        <v>1</v>
      </c>
      <c r="R495" s="658">
        <v>0.67</v>
      </c>
      <c r="S495" s="658">
        <v>0.55000000000000004</v>
      </c>
      <c r="T495" s="658">
        <v>0.4</v>
      </c>
      <c r="U495" s="658">
        <v>0.23499999999999999</v>
      </c>
      <c r="V495" s="658">
        <v>0.22500000000000001</v>
      </c>
      <c r="W495" s="658">
        <v>0.215</v>
      </c>
      <c r="X495" s="658">
        <v>0.19500000000000001</v>
      </c>
      <c r="Y495" s="655">
        <f t="shared" si="173"/>
        <v>37.795000000000009</v>
      </c>
      <c r="Z495" s="1026">
        <f t="shared" si="194"/>
        <v>9.3994778067885143</v>
      </c>
      <c r="AA495" s="671">
        <f t="shared" si="174"/>
        <v>6.094182825484773</v>
      </c>
      <c r="AB495" s="671">
        <f t="shared" si="175"/>
        <v>4.9418604651162878</v>
      </c>
      <c r="AC495" s="671">
        <f t="shared" si="176"/>
        <v>4.8780487804878092</v>
      </c>
      <c r="AD495" s="671">
        <f t="shared" si="177"/>
        <v>5.12820512820511</v>
      </c>
      <c r="AE495" s="671">
        <f t="shared" si="178"/>
        <v>8.710801393728218</v>
      </c>
      <c r="AF495" s="671">
        <f t="shared" si="179"/>
        <v>13.438735177865624</v>
      </c>
      <c r="AG495" s="671">
        <f t="shared" si="180"/>
        <v>11.946902654867264</v>
      </c>
      <c r="AH495" s="671">
        <f t="shared" si="181"/>
        <v>10.243902439024399</v>
      </c>
      <c r="AI495" s="671">
        <f t="shared" si="182"/>
        <v>26.15384615384615</v>
      </c>
      <c r="AJ495" s="671">
        <f t="shared" si="183"/>
        <v>8.333333333333325</v>
      </c>
      <c r="AK495" s="671">
        <f t="shared" si="184"/>
        <v>50</v>
      </c>
      <c r="AL495" s="671">
        <f t="shared" si="185"/>
        <v>49.253731343283569</v>
      </c>
      <c r="AM495" s="671">
        <f t="shared" si="186"/>
        <v>21.818181818181827</v>
      </c>
      <c r="AN495" s="671">
        <f t="shared" si="187"/>
        <v>37.5</v>
      </c>
      <c r="AO495" s="671">
        <f t="shared" si="188"/>
        <v>70.212765957446834</v>
      </c>
      <c r="AP495" s="671">
        <f t="shared" si="189"/>
        <v>4.4444444444444287</v>
      </c>
      <c r="AQ495" s="671">
        <f t="shared" si="190"/>
        <v>4.6511627906976827</v>
      </c>
      <c r="AR495" s="671">
        <f t="shared" si="191"/>
        <v>10.256410256410241</v>
      </c>
      <c r="AS495" s="672">
        <f t="shared" si="192"/>
        <v>18.810841724695372</v>
      </c>
      <c r="AT495" s="673">
        <f t="shared" si="193"/>
        <v>19.176280605471739</v>
      </c>
    </row>
    <row r="496" spans="1:46" ht="11.25" customHeight="1" x14ac:dyDescent="0.2">
      <c r="A496" s="495" t="s">
        <v>683</v>
      </c>
      <c r="B496" s="652" t="s">
        <v>684</v>
      </c>
      <c r="C496" s="497">
        <v>1.4550000000000001</v>
      </c>
      <c r="D496" s="657">
        <v>1.4469999999999998</v>
      </c>
      <c r="E496" s="498">
        <v>1.4389999999999998</v>
      </c>
      <c r="F496" s="498">
        <v>1.4319999999999999</v>
      </c>
      <c r="G496" s="498">
        <v>1.4229999999999998</v>
      </c>
      <c r="H496" s="498">
        <v>1.415</v>
      </c>
      <c r="I496" s="499"/>
      <c r="J496" s="498">
        <v>1.4019999999999999</v>
      </c>
      <c r="K496" s="496">
        <v>1.3859999999999997</v>
      </c>
      <c r="L496" s="499" t="s">
        <v>90</v>
      </c>
      <c r="M496" s="511">
        <v>1.37</v>
      </c>
      <c r="N496" s="511">
        <v>1.357</v>
      </c>
      <c r="O496" s="658">
        <v>1.3270000000000002</v>
      </c>
      <c r="P496" s="658">
        <v>1.1499999999999999</v>
      </c>
      <c r="Q496" s="658">
        <v>0.89</v>
      </c>
      <c r="R496" s="658">
        <v>0.45</v>
      </c>
      <c r="S496" s="658">
        <v>0.17300000000000001</v>
      </c>
      <c r="T496" s="658">
        <v>9.8000000000000004E-2</v>
      </c>
      <c r="U496" s="658">
        <v>0.02</v>
      </c>
      <c r="V496" s="654">
        <v>0</v>
      </c>
      <c r="W496" s="654">
        <v>0</v>
      </c>
      <c r="X496" s="654">
        <v>0</v>
      </c>
      <c r="Y496" s="655">
        <f t="shared" si="173"/>
        <v>18.233999999999995</v>
      </c>
      <c r="Z496" s="1026">
        <f t="shared" si="194"/>
        <v>0.55286800276435066</v>
      </c>
      <c r="AA496" s="671">
        <f t="shared" si="174"/>
        <v>0.55594162612926379</v>
      </c>
      <c r="AB496" s="671">
        <f t="shared" si="175"/>
        <v>0.48882681564244024</v>
      </c>
      <c r="AC496" s="671">
        <f t="shared" si="176"/>
        <v>0.63246661981730679</v>
      </c>
      <c r="AD496" s="671">
        <f t="shared" si="177"/>
        <v>0.56537102473497303</v>
      </c>
      <c r="AE496" s="671">
        <f t="shared" si="178"/>
        <v>0.92724679029958512</v>
      </c>
      <c r="AF496" s="671">
        <f t="shared" si="179"/>
        <v>1.1544011544011745</v>
      </c>
      <c r="AG496" s="671">
        <f t="shared" si="180"/>
        <v>1.1678832116787996</v>
      </c>
      <c r="AH496" s="671">
        <f t="shared" si="181"/>
        <v>0.9579955784819516</v>
      </c>
      <c r="AI496" s="671">
        <f t="shared" si="182"/>
        <v>2.2607385079125741</v>
      </c>
      <c r="AJ496" s="671">
        <f t="shared" si="183"/>
        <v>15.391304347826118</v>
      </c>
      <c r="AK496" s="671">
        <f t="shared" si="184"/>
        <v>29.213483146067396</v>
      </c>
      <c r="AL496" s="671">
        <f t="shared" si="185"/>
        <v>97.777777777777786</v>
      </c>
      <c r="AM496" s="671">
        <f t="shared" si="186"/>
        <v>160.11560693641616</v>
      </c>
      <c r="AN496" s="671">
        <f t="shared" si="187"/>
        <v>76.530612244897966</v>
      </c>
      <c r="AO496" s="671">
        <f t="shared" si="188"/>
        <v>390.00000000000006</v>
      </c>
      <c r="AP496" s="671" t="str">
        <f t="shared" si="189"/>
        <v>n/a</v>
      </c>
      <c r="AQ496" s="671" t="str">
        <f t="shared" si="190"/>
        <v>n/a</v>
      </c>
      <c r="AR496" s="671" t="str">
        <f t="shared" si="191"/>
        <v>n/a</v>
      </c>
      <c r="AS496" s="672">
        <f t="shared" si="192"/>
        <v>48.64328273655299</v>
      </c>
      <c r="AT496" s="673">
        <f t="shared" si="193"/>
        <v>102.1101402086183</v>
      </c>
    </row>
    <row r="497" spans="1:46" ht="11.25" customHeight="1" x14ac:dyDescent="0.2">
      <c r="A497" s="495" t="s">
        <v>679</v>
      </c>
      <c r="B497" s="652" t="s">
        <v>680</v>
      </c>
      <c r="C497" s="497">
        <v>1.41</v>
      </c>
      <c r="D497" s="657">
        <v>1.1800000000000002</v>
      </c>
      <c r="E497" s="502">
        <v>1.1200000000000001</v>
      </c>
      <c r="F497" s="498">
        <v>1.04</v>
      </c>
      <c r="G497" s="502">
        <v>0.96</v>
      </c>
      <c r="H497" s="498">
        <v>0.88</v>
      </c>
      <c r="I497" s="499"/>
      <c r="J497" s="502">
        <v>0.8</v>
      </c>
      <c r="K497" s="496">
        <v>0.78</v>
      </c>
      <c r="L497" s="499"/>
      <c r="M497" s="511">
        <v>0.66</v>
      </c>
      <c r="N497" s="653">
        <v>0.48</v>
      </c>
      <c r="O497" s="658">
        <v>0.42</v>
      </c>
      <c r="P497" s="654">
        <v>0.24</v>
      </c>
      <c r="Q497" s="654">
        <v>0.24</v>
      </c>
      <c r="R497" s="654">
        <v>0.24</v>
      </c>
      <c r="S497" s="654">
        <v>0.24</v>
      </c>
      <c r="T497" s="654">
        <v>0.24</v>
      </c>
      <c r="U497" s="654">
        <v>0.24</v>
      </c>
      <c r="V497" s="654">
        <v>0.24</v>
      </c>
      <c r="W497" s="654">
        <v>0.24</v>
      </c>
      <c r="X497" s="654">
        <v>0.24</v>
      </c>
      <c r="Y497" s="655">
        <f t="shared" si="173"/>
        <v>11.890000000000002</v>
      </c>
      <c r="Z497" s="1026">
        <f t="shared" si="194"/>
        <v>19.491525423728785</v>
      </c>
      <c r="AA497" s="671">
        <f t="shared" si="174"/>
        <v>5.3571428571428603</v>
      </c>
      <c r="AB497" s="671">
        <f t="shared" si="175"/>
        <v>7.6923076923077094</v>
      </c>
      <c r="AC497" s="671">
        <f t="shared" si="176"/>
        <v>8.3333333333333481</v>
      </c>
      <c r="AD497" s="671">
        <f t="shared" si="177"/>
        <v>9.0909090909090828</v>
      </c>
      <c r="AE497" s="671">
        <f t="shared" si="178"/>
        <v>9.9999999999999858</v>
      </c>
      <c r="AF497" s="671">
        <f t="shared" si="179"/>
        <v>2.5641025641025772</v>
      </c>
      <c r="AG497" s="671">
        <f t="shared" si="180"/>
        <v>18.181818181818187</v>
      </c>
      <c r="AH497" s="671">
        <f t="shared" si="181"/>
        <v>37.500000000000021</v>
      </c>
      <c r="AI497" s="671">
        <f t="shared" si="182"/>
        <v>14.285714285714279</v>
      </c>
      <c r="AJ497" s="671">
        <f t="shared" si="183"/>
        <v>75</v>
      </c>
      <c r="AK497" s="671">
        <f t="shared" si="184"/>
        <v>0</v>
      </c>
      <c r="AL497" s="671">
        <f t="shared" si="185"/>
        <v>0</v>
      </c>
      <c r="AM497" s="671">
        <f t="shared" si="186"/>
        <v>0</v>
      </c>
      <c r="AN497" s="671">
        <f t="shared" si="187"/>
        <v>0</v>
      </c>
      <c r="AO497" s="671">
        <f t="shared" si="188"/>
        <v>0</v>
      </c>
      <c r="AP497" s="671">
        <f t="shared" si="189"/>
        <v>0</v>
      </c>
      <c r="AQ497" s="671">
        <f t="shared" si="190"/>
        <v>0</v>
      </c>
      <c r="AR497" s="671">
        <f t="shared" si="191"/>
        <v>0</v>
      </c>
      <c r="AS497" s="672">
        <f t="shared" si="192"/>
        <v>10.920887022581939</v>
      </c>
      <c r="AT497" s="673">
        <f t="shared" si="193"/>
        <v>18.297410694596895</v>
      </c>
    </row>
    <row r="498" spans="1:46" ht="11.25" customHeight="1" x14ac:dyDescent="0.2">
      <c r="A498" s="652" t="s">
        <v>1488</v>
      </c>
      <c r="B498" s="652" t="s">
        <v>1489</v>
      </c>
      <c r="C498" s="497">
        <v>1.76</v>
      </c>
      <c r="D498" s="657">
        <v>1.52</v>
      </c>
      <c r="E498" s="498">
        <v>1.46</v>
      </c>
      <c r="F498" s="498">
        <v>1.36</v>
      </c>
      <c r="G498" s="498">
        <v>1.1200000000000001</v>
      </c>
      <c r="H498" s="498">
        <v>0.9</v>
      </c>
      <c r="I498" s="499"/>
      <c r="J498" s="498">
        <v>0.64</v>
      </c>
      <c r="K498" s="496">
        <v>0.53500000000000003</v>
      </c>
      <c r="L498" s="499"/>
      <c r="M498" s="511">
        <v>0.42</v>
      </c>
      <c r="N498" s="653">
        <v>0.4</v>
      </c>
      <c r="O498" s="658">
        <v>0.4</v>
      </c>
      <c r="P498" s="658">
        <v>0.32</v>
      </c>
      <c r="Q498" s="658">
        <v>0.28000000000000003</v>
      </c>
      <c r="R498" s="658">
        <v>0.20250000000000001</v>
      </c>
      <c r="S498" s="658">
        <v>0.15</v>
      </c>
      <c r="T498" s="654">
        <v>0.09</v>
      </c>
      <c r="U498" s="654">
        <v>0.09</v>
      </c>
      <c r="V498" s="658">
        <v>0.09</v>
      </c>
      <c r="W498" s="658">
        <v>2.2499999999999999E-2</v>
      </c>
      <c r="X498" s="654">
        <v>0</v>
      </c>
      <c r="Y498" s="655">
        <f t="shared" si="173"/>
        <v>11.760000000000003</v>
      </c>
      <c r="Z498" s="1026">
        <f t="shared" si="194"/>
        <v>15.789473684210531</v>
      </c>
      <c r="AA498" s="671">
        <f t="shared" si="174"/>
        <v>4.1095890410958846</v>
      </c>
      <c r="AB498" s="671">
        <f t="shared" si="175"/>
        <v>7.3529411764705843</v>
      </c>
      <c r="AC498" s="671">
        <f t="shared" si="176"/>
        <v>21.42857142857142</v>
      </c>
      <c r="AD498" s="671">
        <f t="shared" si="177"/>
        <v>24.444444444444446</v>
      </c>
      <c r="AE498" s="671">
        <f t="shared" si="178"/>
        <v>40.625</v>
      </c>
      <c r="AF498" s="671">
        <f t="shared" si="179"/>
        <v>19.626168224299057</v>
      </c>
      <c r="AG498" s="671">
        <f t="shared" si="180"/>
        <v>27.380952380952394</v>
      </c>
      <c r="AH498" s="671">
        <f t="shared" si="181"/>
        <v>4.9999999999999822</v>
      </c>
      <c r="AI498" s="671">
        <f t="shared" si="182"/>
        <v>0</v>
      </c>
      <c r="AJ498" s="671">
        <f t="shared" si="183"/>
        <v>25</v>
      </c>
      <c r="AK498" s="671">
        <f t="shared" si="184"/>
        <v>14.285714285714279</v>
      </c>
      <c r="AL498" s="671">
        <f t="shared" si="185"/>
        <v>38.271604938271622</v>
      </c>
      <c r="AM498" s="671">
        <f t="shared" si="186"/>
        <v>35.000000000000007</v>
      </c>
      <c r="AN498" s="671">
        <f t="shared" si="187"/>
        <v>66.666666666666671</v>
      </c>
      <c r="AO498" s="671">
        <f t="shared" si="188"/>
        <v>0</v>
      </c>
      <c r="AP498" s="671">
        <f t="shared" si="189"/>
        <v>0</v>
      </c>
      <c r="AQ498" s="671">
        <f t="shared" si="190"/>
        <v>300</v>
      </c>
      <c r="AR498" s="671" t="str">
        <f t="shared" si="191"/>
        <v>n/a</v>
      </c>
      <c r="AS498" s="672">
        <f t="shared" si="192"/>
        <v>35.832284792816495</v>
      </c>
      <c r="AT498" s="673">
        <f t="shared" si="193"/>
        <v>68.186321105139641</v>
      </c>
    </row>
    <row r="499" spans="1:46" ht="11.25" customHeight="1" x14ac:dyDescent="0.2">
      <c r="A499" s="483" t="s">
        <v>3870</v>
      </c>
      <c r="B499" s="916" t="s">
        <v>3871</v>
      </c>
      <c r="C499" s="497">
        <v>0.6</v>
      </c>
      <c r="D499" s="491">
        <v>0.5</v>
      </c>
      <c r="E499" s="498">
        <v>0.45</v>
      </c>
      <c r="F499" s="498">
        <v>0.41</v>
      </c>
      <c r="G499" s="498">
        <v>0.37</v>
      </c>
      <c r="H499" s="542">
        <v>0.34</v>
      </c>
      <c r="I499" s="499"/>
      <c r="J499" s="542">
        <v>0.34</v>
      </c>
      <c r="K499" s="547">
        <v>0.34</v>
      </c>
      <c r="L499" s="499"/>
      <c r="M499" s="653">
        <v>0.34</v>
      </c>
      <c r="N499" s="653">
        <v>0.34</v>
      </c>
      <c r="O499" s="543">
        <v>0.34</v>
      </c>
      <c r="P499" s="658">
        <v>0.34</v>
      </c>
      <c r="Q499" s="658">
        <v>0.3</v>
      </c>
      <c r="R499" s="543">
        <v>0.22</v>
      </c>
      <c r="S499" s="654">
        <v>0.22</v>
      </c>
      <c r="T499" s="654">
        <v>0.22</v>
      </c>
      <c r="U499" s="654">
        <v>0.22</v>
      </c>
      <c r="V499" s="654">
        <v>0.22</v>
      </c>
      <c r="W499" s="543">
        <v>0.22</v>
      </c>
      <c r="X499" s="654">
        <v>0.22</v>
      </c>
      <c r="Y499" s="655">
        <f t="shared" si="173"/>
        <v>6.5499999999999972</v>
      </c>
      <c r="Z499" s="1026">
        <f t="shared" si="194"/>
        <v>19.999999999999996</v>
      </c>
      <c r="AA499" s="671">
        <f t="shared" si="174"/>
        <v>11.111111111111116</v>
      </c>
      <c r="AB499" s="671">
        <f t="shared" si="175"/>
        <v>9.7560975609756184</v>
      </c>
      <c r="AC499" s="671">
        <f t="shared" si="176"/>
        <v>10.810810810810811</v>
      </c>
      <c r="AD499" s="671">
        <f t="shared" si="177"/>
        <v>8.8235294117646959</v>
      </c>
      <c r="AE499" s="671">
        <f t="shared" si="178"/>
        <v>0</v>
      </c>
      <c r="AF499" s="671">
        <f t="shared" si="179"/>
        <v>0</v>
      </c>
      <c r="AG499" s="671">
        <f t="shared" si="180"/>
        <v>0</v>
      </c>
      <c r="AH499" s="671">
        <f t="shared" si="181"/>
        <v>0</v>
      </c>
      <c r="AI499" s="671">
        <f t="shared" si="182"/>
        <v>0</v>
      </c>
      <c r="AJ499" s="671">
        <f t="shared" si="183"/>
        <v>0</v>
      </c>
      <c r="AK499" s="671">
        <f t="shared" si="184"/>
        <v>13.333333333333353</v>
      </c>
      <c r="AL499" s="671">
        <f t="shared" si="185"/>
        <v>36.363636363636353</v>
      </c>
      <c r="AM499" s="671">
        <f t="shared" si="186"/>
        <v>0</v>
      </c>
      <c r="AN499" s="671">
        <f t="shared" si="187"/>
        <v>0</v>
      </c>
      <c r="AO499" s="671">
        <f t="shared" si="188"/>
        <v>0</v>
      </c>
      <c r="AP499" s="671">
        <f t="shared" si="189"/>
        <v>0</v>
      </c>
      <c r="AQ499" s="671">
        <f t="shared" si="190"/>
        <v>0</v>
      </c>
      <c r="AR499" s="671">
        <f t="shared" si="191"/>
        <v>0</v>
      </c>
      <c r="AS499" s="672">
        <f t="shared" si="192"/>
        <v>5.7999220311385233</v>
      </c>
      <c r="AT499" s="673">
        <f t="shared" si="193"/>
        <v>9.6445596149570019</v>
      </c>
    </row>
    <row r="500" spans="1:46" ht="11.25" customHeight="1" x14ac:dyDescent="0.2">
      <c r="A500" s="506" t="s">
        <v>287</v>
      </c>
      <c r="B500" s="507" t="s">
        <v>288</v>
      </c>
      <c r="C500" s="497">
        <v>2.5024999999999999</v>
      </c>
      <c r="D500" s="521">
        <v>2.4925000000000002</v>
      </c>
      <c r="E500" s="513">
        <v>2.4824999999999999</v>
      </c>
      <c r="F500" s="513">
        <v>2.4725000000000001</v>
      </c>
      <c r="G500" s="513">
        <v>2.4624999999999999</v>
      </c>
      <c r="H500" s="513">
        <v>2.4525000000000001</v>
      </c>
      <c r="I500" s="514"/>
      <c r="J500" s="513">
        <v>2.4424999999999999</v>
      </c>
      <c r="K500" s="509">
        <v>2.41</v>
      </c>
      <c r="L500" s="514"/>
      <c r="M500" s="529">
        <v>2.37</v>
      </c>
      <c r="N500" s="529">
        <v>2.33</v>
      </c>
      <c r="O500" s="516">
        <v>2.3199999999999998</v>
      </c>
      <c r="P500" s="516">
        <v>2.08</v>
      </c>
      <c r="Q500" s="516">
        <v>1.92</v>
      </c>
      <c r="R500" s="516">
        <v>1.72</v>
      </c>
      <c r="S500" s="516">
        <v>1.48</v>
      </c>
      <c r="T500" s="516">
        <v>1.32</v>
      </c>
      <c r="U500" s="516">
        <v>1.2</v>
      </c>
      <c r="V500" s="516">
        <v>1.06</v>
      </c>
      <c r="W500" s="516">
        <v>0.96</v>
      </c>
      <c r="X500" s="516">
        <v>0.84</v>
      </c>
      <c r="Y500" s="655">
        <f t="shared" si="173"/>
        <v>39.31750000000001</v>
      </c>
      <c r="Z500" s="1026">
        <f t="shared" si="194"/>
        <v>0.40120361083249012</v>
      </c>
      <c r="AA500" s="671">
        <f t="shared" si="174"/>
        <v>0.40281973816718164</v>
      </c>
      <c r="AB500" s="671">
        <f t="shared" si="175"/>
        <v>0.40444893832152218</v>
      </c>
      <c r="AC500" s="671">
        <f t="shared" si="176"/>
        <v>0.40609137055838129</v>
      </c>
      <c r="AD500" s="671">
        <f t="shared" si="177"/>
        <v>0.40774719673801751</v>
      </c>
      <c r="AE500" s="671">
        <f t="shared" si="178"/>
        <v>0.40941658137154668</v>
      </c>
      <c r="AF500" s="671">
        <f t="shared" si="179"/>
        <v>1.3485477178423189</v>
      </c>
      <c r="AG500" s="671">
        <f t="shared" si="180"/>
        <v>1.6877637130801704</v>
      </c>
      <c r="AH500" s="671">
        <f t="shared" si="181"/>
        <v>1.7167381974249052</v>
      </c>
      <c r="AI500" s="671">
        <f t="shared" si="182"/>
        <v>0.43103448275862988</v>
      </c>
      <c r="AJ500" s="671">
        <f t="shared" si="183"/>
        <v>11.538461538461519</v>
      </c>
      <c r="AK500" s="671">
        <f t="shared" si="184"/>
        <v>8.3333333333333481</v>
      </c>
      <c r="AL500" s="671">
        <f t="shared" si="185"/>
        <v>11.627906976744185</v>
      </c>
      <c r="AM500" s="671">
        <f t="shared" si="186"/>
        <v>16.216216216216207</v>
      </c>
      <c r="AN500" s="671">
        <f t="shared" si="187"/>
        <v>12.12121212121211</v>
      </c>
      <c r="AO500" s="671">
        <f t="shared" si="188"/>
        <v>10.000000000000009</v>
      </c>
      <c r="AP500" s="671">
        <f t="shared" si="189"/>
        <v>13.207547169811317</v>
      </c>
      <c r="AQ500" s="671">
        <f t="shared" si="190"/>
        <v>10.416666666666675</v>
      </c>
      <c r="AR500" s="671">
        <f t="shared" si="191"/>
        <v>14.285714285714279</v>
      </c>
      <c r="AS500" s="672">
        <f t="shared" si="192"/>
        <v>6.0717299923818322</v>
      </c>
      <c r="AT500" s="673">
        <f t="shared" si="193"/>
        <v>5.9769910623519396</v>
      </c>
    </row>
    <row r="501" spans="1:46" ht="11.25" customHeight="1" x14ac:dyDescent="0.2">
      <c r="A501" s="616" t="s">
        <v>3882</v>
      </c>
      <c r="B501" s="24" t="s">
        <v>3883</v>
      </c>
      <c r="C501" s="497">
        <v>0.92</v>
      </c>
      <c r="D501" s="41">
        <v>0.82</v>
      </c>
      <c r="E501" s="41">
        <v>0.72</v>
      </c>
      <c r="F501" s="41">
        <v>0.64</v>
      </c>
      <c r="G501" s="41">
        <v>0.57999999999999996</v>
      </c>
      <c r="H501" s="41">
        <v>0.54</v>
      </c>
      <c r="I501" s="41">
        <v>0.13</v>
      </c>
      <c r="J501" s="41">
        <v>0.13</v>
      </c>
      <c r="K501" s="656">
        <v>0</v>
      </c>
      <c r="L501" s="915"/>
      <c r="M501" s="653">
        <v>0</v>
      </c>
      <c r="N501" s="653">
        <v>0</v>
      </c>
      <c r="O501" s="654">
        <v>0</v>
      </c>
      <c r="P501" s="654">
        <v>0</v>
      </c>
      <c r="Q501" s="654">
        <v>0</v>
      </c>
      <c r="R501" s="654">
        <v>0</v>
      </c>
      <c r="S501" s="654">
        <v>0</v>
      </c>
      <c r="T501" s="654">
        <v>0</v>
      </c>
      <c r="U501" s="654">
        <v>0</v>
      </c>
      <c r="V501" s="654">
        <v>0</v>
      </c>
      <c r="W501" s="654">
        <v>0</v>
      </c>
      <c r="X501" s="654">
        <v>0</v>
      </c>
      <c r="Y501" s="655">
        <f t="shared" si="173"/>
        <v>4.4800000000000004</v>
      </c>
      <c r="Z501" s="1026">
        <f t="shared" si="194"/>
        <v>12.195121951219523</v>
      </c>
      <c r="AA501" s="671">
        <f t="shared" si="174"/>
        <v>13.888888888888884</v>
      </c>
      <c r="AB501" s="671">
        <f t="shared" si="175"/>
        <v>12.5</v>
      </c>
      <c r="AC501" s="671">
        <f t="shared" si="176"/>
        <v>10.344827586206918</v>
      </c>
      <c r="AD501" s="671">
        <f t="shared" si="177"/>
        <v>7.4074074074073959</v>
      </c>
      <c r="AE501" s="671">
        <f t="shared" si="178"/>
        <v>315.38461538461542</v>
      </c>
      <c r="AF501" s="671" t="str">
        <f t="shared" si="179"/>
        <v>n/a</v>
      </c>
      <c r="AG501" s="671" t="str">
        <f t="shared" si="180"/>
        <v>n/a</v>
      </c>
      <c r="AH501" s="671" t="str">
        <f t="shared" si="181"/>
        <v>n/a</v>
      </c>
      <c r="AI501" s="671" t="str">
        <f t="shared" si="182"/>
        <v>n/a</v>
      </c>
      <c r="AJ501" s="671" t="str">
        <f t="shared" si="183"/>
        <v>n/a</v>
      </c>
      <c r="AK501" s="671" t="str">
        <f t="shared" si="184"/>
        <v>n/a</v>
      </c>
      <c r="AL501" s="671" t="str">
        <f t="shared" si="185"/>
        <v>n/a</v>
      </c>
      <c r="AM501" s="671" t="str">
        <f t="shared" si="186"/>
        <v>n/a</v>
      </c>
      <c r="AN501" s="671" t="str">
        <f t="shared" si="187"/>
        <v>n/a</v>
      </c>
      <c r="AO501" s="671" t="str">
        <f t="shared" si="188"/>
        <v>n/a</v>
      </c>
      <c r="AP501" s="671" t="str">
        <f t="shared" si="189"/>
        <v>n/a</v>
      </c>
      <c r="AQ501" s="671" t="str">
        <f t="shared" si="190"/>
        <v>n/a</v>
      </c>
      <c r="AR501" s="671" t="str">
        <f t="shared" si="191"/>
        <v>n/a</v>
      </c>
      <c r="AS501" s="672">
        <f t="shared" si="192"/>
        <v>61.953476869723026</v>
      </c>
      <c r="AT501" s="673">
        <f t="shared" si="193"/>
        <v>124.17553158338291</v>
      </c>
    </row>
    <row r="502" spans="1:46" ht="11.25" customHeight="1" x14ac:dyDescent="0.2">
      <c r="A502" s="652" t="s">
        <v>681</v>
      </c>
      <c r="B502" s="650" t="s">
        <v>682</v>
      </c>
      <c r="C502" s="497">
        <v>2.1800000000000002</v>
      </c>
      <c r="D502" s="497">
        <v>2.08</v>
      </c>
      <c r="E502" s="498">
        <v>1.98</v>
      </c>
      <c r="F502" s="498">
        <v>1.83</v>
      </c>
      <c r="G502" s="498">
        <v>1.73</v>
      </c>
      <c r="H502" s="498">
        <v>1.63</v>
      </c>
      <c r="I502" s="499"/>
      <c r="J502" s="502">
        <v>1.53</v>
      </c>
      <c r="K502" s="496">
        <v>1.1475</v>
      </c>
      <c r="L502" s="499"/>
      <c r="M502" s="511">
        <v>0.92</v>
      </c>
      <c r="N502" s="511">
        <v>0.9</v>
      </c>
      <c r="O502" s="658">
        <v>0.86</v>
      </c>
      <c r="P502" s="658">
        <v>0.74</v>
      </c>
      <c r="Q502" s="658">
        <v>0.64</v>
      </c>
      <c r="R502" s="658">
        <v>0.56000000000000005</v>
      </c>
      <c r="S502" s="658">
        <v>0.48</v>
      </c>
      <c r="T502" s="658">
        <v>0.38</v>
      </c>
      <c r="U502" s="658">
        <v>0.36</v>
      </c>
      <c r="V502" s="658">
        <v>0.34</v>
      </c>
      <c r="W502" s="658">
        <v>0.32</v>
      </c>
      <c r="X502" s="658">
        <v>0.3</v>
      </c>
      <c r="Y502" s="655">
        <f t="shared" si="173"/>
        <v>20.907499999999995</v>
      </c>
      <c r="Z502" s="1026">
        <f t="shared" si="194"/>
        <v>4.8076923076923128</v>
      </c>
      <c r="AA502" s="671">
        <f t="shared" si="174"/>
        <v>5.0505050505050608</v>
      </c>
      <c r="AB502" s="671">
        <f t="shared" si="175"/>
        <v>8.1967213114753967</v>
      </c>
      <c r="AC502" s="671">
        <f t="shared" si="176"/>
        <v>5.7803468208092568</v>
      </c>
      <c r="AD502" s="671">
        <f t="shared" si="177"/>
        <v>6.1349693251533832</v>
      </c>
      <c r="AE502" s="671">
        <f t="shared" si="178"/>
        <v>6.5359477124182996</v>
      </c>
      <c r="AF502" s="671">
        <f t="shared" si="179"/>
        <v>33.33333333333335</v>
      </c>
      <c r="AG502" s="671">
        <f t="shared" si="180"/>
        <v>24.728260869565212</v>
      </c>
      <c r="AH502" s="671">
        <f t="shared" si="181"/>
        <v>2.2222222222222143</v>
      </c>
      <c r="AI502" s="671">
        <f t="shared" si="182"/>
        <v>4.6511627906976827</v>
      </c>
      <c r="AJ502" s="671">
        <f t="shared" si="183"/>
        <v>16.216216216216207</v>
      </c>
      <c r="AK502" s="671">
        <f t="shared" si="184"/>
        <v>15.625</v>
      </c>
      <c r="AL502" s="671">
        <f t="shared" si="185"/>
        <v>14.285714285714279</v>
      </c>
      <c r="AM502" s="671">
        <f t="shared" si="186"/>
        <v>16.666666666666675</v>
      </c>
      <c r="AN502" s="671">
        <f t="shared" si="187"/>
        <v>26.315789473684205</v>
      </c>
      <c r="AO502" s="671">
        <f t="shared" si="188"/>
        <v>5.555555555555558</v>
      </c>
      <c r="AP502" s="671">
        <f t="shared" si="189"/>
        <v>5.8823529411764497</v>
      </c>
      <c r="AQ502" s="671">
        <f t="shared" si="190"/>
        <v>6.25</v>
      </c>
      <c r="AR502" s="671">
        <f t="shared" si="191"/>
        <v>6.6666666666666652</v>
      </c>
      <c r="AS502" s="672">
        <f t="shared" si="192"/>
        <v>11.310795976292221</v>
      </c>
      <c r="AT502" s="673">
        <f t="shared" si="193"/>
        <v>8.7510567355179898</v>
      </c>
    </row>
    <row r="503" spans="1:46" ht="11.25" customHeight="1" x14ac:dyDescent="0.2">
      <c r="A503" s="611" t="s">
        <v>283</v>
      </c>
      <c r="B503" s="645" t="s">
        <v>284</v>
      </c>
      <c r="C503" s="497">
        <v>1.92</v>
      </c>
      <c r="D503" s="497">
        <v>1.78</v>
      </c>
      <c r="E503" s="498">
        <v>1.62</v>
      </c>
      <c r="F503" s="498">
        <v>1.37</v>
      </c>
      <c r="G503" s="498">
        <v>1.17</v>
      </c>
      <c r="H503" s="498">
        <v>1.08</v>
      </c>
      <c r="I503" s="499"/>
      <c r="J503" s="498">
        <v>1.01</v>
      </c>
      <c r="K503" s="496">
        <v>0.93500000000000005</v>
      </c>
      <c r="L503" s="499"/>
      <c r="M503" s="511">
        <v>0.86</v>
      </c>
      <c r="N503" s="511">
        <v>0.78500000000000003</v>
      </c>
      <c r="O503" s="658">
        <v>0.625</v>
      </c>
      <c r="P503" s="658">
        <v>0.47</v>
      </c>
      <c r="Q503" s="658">
        <v>0.41249999999999998</v>
      </c>
      <c r="R503" s="658">
        <v>0.36</v>
      </c>
      <c r="S503" s="658">
        <v>0.3125</v>
      </c>
      <c r="T503" s="658">
        <v>0.27</v>
      </c>
      <c r="U503" s="658">
        <v>0.24</v>
      </c>
      <c r="V503" s="658">
        <v>0.215</v>
      </c>
      <c r="W503" s="658">
        <v>0.18</v>
      </c>
      <c r="X503" s="658">
        <v>0.14499999999999999</v>
      </c>
      <c r="Y503" s="655">
        <f t="shared" si="173"/>
        <v>15.76</v>
      </c>
      <c r="Z503" s="1026">
        <f t="shared" si="194"/>
        <v>7.8651685393258397</v>
      </c>
      <c r="AA503" s="671">
        <f t="shared" si="174"/>
        <v>9.8765432098765427</v>
      </c>
      <c r="AB503" s="671">
        <f t="shared" si="175"/>
        <v>18.248175182481742</v>
      </c>
      <c r="AC503" s="671">
        <f t="shared" si="176"/>
        <v>17.094017094017101</v>
      </c>
      <c r="AD503" s="671">
        <f t="shared" si="177"/>
        <v>8.333333333333325</v>
      </c>
      <c r="AE503" s="671">
        <f t="shared" si="178"/>
        <v>6.9306930693069368</v>
      </c>
      <c r="AF503" s="671">
        <f t="shared" si="179"/>
        <v>8.0213903743315385</v>
      </c>
      <c r="AG503" s="671">
        <f t="shared" si="180"/>
        <v>8.720930232558155</v>
      </c>
      <c r="AH503" s="671">
        <f t="shared" si="181"/>
        <v>9.554140127388532</v>
      </c>
      <c r="AI503" s="671">
        <f t="shared" si="182"/>
        <v>25.6</v>
      </c>
      <c r="AJ503" s="671">
        <f t="shared" si="183"/>
        <v>32.978723404255319</v>
      </c>
      <c r="AK503" s="671">
        <f t="shared" si="184"/>
        <v>13.939393939393941</v>
      </c>
      <c r="AL503" s="671">
        <f t="shared" si="185"/>
        <v>14.583333333333325</v>
      </c>
      <c r="AM503" s="671">
        <f t="shared" si="186"/>
        <v>15.199999999999992</v>
      </c>
      <c r="AN503" s="671">
        <f t="shared" si="187"/>
        <v>15.740740740740744</v>
      </c>
      <c r="AO503" s="671">
        <f t="shared" si="188"/>
        <v>12.500000000000021</v>
      </c>
      <c r="AP503" s="671">
        <f t="shared" si="189"/>
        <v>11.627906976744185</v>
      </c>
      <c r="AQ503" s="671">
        <f t="shared" si="190"/>
        <v>19.444444444444443</v>
      </c>
      <c r="AR503" s="671">
        <f t="shared" si="191"/>
        <v>24.137931034482762</v>
      </c>
      <c r="AS503" s="672">
        <f t="shared" si="192"/>
        <v>14.757729738737602</v>
      </c>
      <c r="AT503" s="673">
        <f t="shared" si="193"/>
        <v>6.9788442378267455</v>
      </c>
    </row>
    <row r="504" spans="1:46" ht="11.25" customHeight="1" x14ac:dyDescent="0.2">
      <c r="A504" s="611" t="s">
        <v>281</v>
      </c>
      <c r="B504" s="645" t="s">
        <v>282</v>
      </c>
      <c r="C504" s="497">
        <v>0.79</v>
      </c>
      <c r="D504" s="497">
        <v>0.77</v>
      </c>
      <c r="E504" s="498">
        <v>0.75</v>
      </c>
      <c r="F504" s="498">
        <v>0.73</v>
      </c>
      <c r="G504" s="498">
        <v>0.71</v>
      </c>
      <c r="H504" s="498">
        <v>0.69</v>
      </c>
      <c r="I504" s="499" t="s">
        <v>90</v>
      </c>
      <c r="J504" s="498">
        <v>0.67</v>
      </c>
      <c r="K504" s="496">
        <v>0.65</v>
      </c>
      <c r="L504" s="499"/>
      <c r="M504" s="511">
        <v>0.63</v>
      </c>
      <c r="N504" s="653">
        <v>0.62</v>
      </c>
      <c r="O504" s="658">
        <v>0.59</v>
      </c>
      <c r="P504" s="658">
        <v>0.55000000000000004</v>
      </c>
      <c r="Q504" s="658">
        <v>0.51500000000000001</v>
      </c>
      <c r="R504" s="658">
        <v>0.48666999999999999</v>
      </c>
      <c r="S504" s="658">
        <v>0.46</v>
      </c>
      <c r="T504" s="658">
        <v>0.43332999999999999</v>
      </c>
      <c r="U504" s="658">
        <v>0.41332999999999998</v>
      </c>
      <c r="V504" s="658">
        <v>0.39560000000000001</v>
      </c>
      <c r="W504" s="658">
        <v>0.37780000000000002</v>
      </c>
      <c r="X504" s="658">
        <v>0.36</v>
      </c>
      <c r="Y504" s="655">
        <f t="shared" si="173"/>
        <v>11.591730000000002</v>
      </c>
      <c r="Z504" s="1026">
        <f t="shared" si="194"/>
        <v>2.5974025974025983</v>
      </c>
      <c r="AA504" s="671">
        <f t="shared" si="174"/>
        <v>2.6666666666666616</v>
      </c>
      <c r="AB504" s="671">
        <f t="shared" si="175"/>
        <v>2.7397260273972712</v>
      </c>
      <c r="AC504" s="671">
        <f t="shared" si="176"/>
        <v>2.8169014084507005</v>
      </c>
      <c r="AD504" s="671">
        <f t="shared" si="177"/>
        <v>2.898550724637694</v>
      </c>
      <c r="AE504" s="671">
        <f t="shared" si="178"/>
        <v>2.9850746268656581</v>
      </c>
      <c r="AF504" s="671">
        <f t="shared" si="179"/>
        <v>3.0769230769230882</v>
      </c>
      <c r="AG504" s="671">
        <f t="shared" si="180"/>
        <v>3.1746031746031855</v>
      </c>
      <c r="AH504" s="671">
        <f t="shared" si="181"/>
        <v>1.6129032258064502</v>
      </c>
      <c r="AI504" s="671">
        <f t="shared" si="182"/>
        <v>5.0847457627118731</v>
      </c>
      <c r="AJ504" s="671">
        <f t="shared" si="183"/>
        <v>7.2727272727272529</v>
      </c>
      <c r="AK504" s="671">
        <f t="shared" si="184"/>
        <v>6.7961165048543659</v>
      </c>
      <c r="AL504" s="671">
        <f t="shared" si="185"/>
        <v>5.8211930055273697</v>
      </c>
      <c r="AM504" s="671">
        <f t="shared" si="186"/>
        <v>5.7978260869565146</v>
      </c>
      <c r="AN504" s="671">
        <f t="shared" si="187"/>
        <v>6.1546627281748423</v>
      </c>
      <c r="AO504" s="671">
        <f t="shared" si="188"/>
        <v>4.8387486995862927</v>
      </c>
      <c r="AP504" s="671">
        <f t="shared" si="189"/>
        <v>4.4817997977755208</v>
      </c>
      <c r="AQ504" s="671">
        <f t="shared" si="190"/>
        <v>4.7114875595553052</v>
      </c>
      <c r="AR504" s="671">
        <f t="shared" si="191"/>
        <v>4.9444444444444624</v>
      </c>
      <c r="AS504" s="672">
        <f t="shared" si="192"/>
        <v>4.2353949153193211</v>
      </c>
      <c r="AT504" s="673">
        <f t="shared" si="193"/>
        <v>1.6395478788816695</v>
      </c>
    </row>
    <row r="505" spans="1:46" ht="11.25" customHeight="1" x14ac:dyDescent="0.2">
      <c r="A505" s="611" t="s">
        <v>1472</v>
      </c>
      <c r="B505" s="645" t="s">
        <v>1473</v>
      </c>
      <c r="C505" s="497">
        <v>1.32</v>
      </c>
      <c r="D505" s="521">
        <v>1.1749999999999998</v>
      </c>
      <c r="E505" s="512">
        <v>1.1000000000000001</v>
      </c>
      <c r="F505" s="513">
        <v>1.075</v>
      </c>
      <c r="G505" s="513">
        <v>0.95</v>
      </c>
      <c r="H505" s="513">
        <v>0.78500000000000003</v>
      </c>
      <c r="I505" s="514"/>
      <c r="J505" s="513">
        <v>0.72499999999999998</v>
      </c>
      <c r="K505" s="509">
        <v>0.66500000000000004</v>
      </c>
      <c r="L505" s="1103"/>
      <c r="M505" s="539">
        <v>0.62</v>
      </c>
      <c r="N505" s="529">
        <v>0.62</v>
      </c>
      <c r="O505" s="516">
        <v>0.60499999999999998</v>
      </c>
      <c r="P505" s="516">
        <v>0.54500000000000004</v>
      </c>
      <c r="Q505" s="516">
        <v>0.48499999999999999</v>
      </c>
      <c r="R505" s="516">
        <v>0.41</v>
      </c>
      <c r="S505" s="516">
        <v>0.28000000000000003</v>
      </c>
      <c r="T505" s="516">
        <v>0.22</v>
      </c>
      <c r="U505" s="516">
        <v>0.1</v>
      </c>
      <c r="V505" s="517">
        <v>0</v>
      </c>
      <c r="W505" s="517">
        <v>0</v>
      </c>
      <c r="X505" s="517">
        <v>0</v>
      </c>
      <c r="Y505" s="655">
        <f t="shared" si="173"/>
        <v>11.679999999999998</v>
      </c>
      <c r="Z505" s="1026">
        <f t="shared" si="194"/>
        <v>12.340425531914923</v>
      </c>
      <c r="AA505" s="671">
        <f t="shared" si="174"/>
        <v>6.8181818181817899</v>
      </c>
      <c r="AB505" s="671">
        <f t="shared" si="175"/>
        <v>2.3255813953488413</v>
      </c>
      <c r="AC505" s="671">
        <f t="shared" si="176"/>
        <v>13.157894736842103</v>
      </c>
      <c r="AD505" s="671">
        <f t="shared" si="177"/>
        <v>21.019108280254773</v>
      </c>
      <c r="AE505" s="671">
        <f t="shared" si="178"/>
        <v>8.2758620689655338</v>
      </c>
      <c r="AF505" s="671">
        <f t="shared" si="179"/>
        <v>9.0225563909774422</v>
      </c>
      <c r="AG505" s="671">
        <f t="shared" si="180"/>
        <v>7.258064516129048</v>
      </c>
      <c r="AH505" s="671">
        <f t="shared" si="181"/>
        <v>0</v>
      </c>
      <c r="AI505" s="671">
        <f t="shared" si="182"/>
        <v>2.4793388429751984</v>
      </c>
      <c r="AJ505" s="671">
        <f t="shared" si="183"/>
        <v>11.009174311926584</v>
      </c>
      <c r="AK505" s="671">
        <f t="shared" si="184"/>
        <v>12.371134020618557</v>
      </c>
      <c r="AL505" s="671">
        <f t="shared" si="185"/>
        <v>18.292682926829261</v>
      </c>
      <c r="AM505" s="671">
        <f t="shared" si="186"/>
        <v>46.428571428571395</v>
      </c>
      <c r="AN505" s="671">
        <f t="shared" si="187"/>
        <v>27.272727272727295</v>
      </c>
      <c r="AO505" s="671">
        <f t="shared" si="188"/>
        <v>119.99999999999997</v>
      </c>
      <c r="AP505" s="671" t="str">
        <f t="shared" si="189"/>
        <v>n/a</v>
      </c>
      <c r="AQ505" s="671" t="str">
        <f t="shared" si="190"/>
        <v>n/a</v>
      </c>
      <c r="AR505" s="671" t="str">
        <f t="shared" si="191"/>
        <v>n/a</v>
      </c>
      <c r="AS505" s="672">
        <f t="shared" si="192"/>
        <v>19.879456471391421</v>
      </c>
      <c r="AT505" s="673">
        <f t="shared" si="193"/>
        <v>28.997743094416464</v>
      </c>
    </row>
    <row r="506" spans="1:46" ht="11.25" customHeight="1" x14ac:dyDescent="0.2">
      <c r="A506" s="611" t="s">
        <v>1474</v>
      </c>
      <c r="B506" s="645" t="s">
        <v>1475</v>
      </c>
      <c r="C506" s="497">
        <v>1.66</v>
      </c>
      <c r="D506" s="523">
        <v>1.6</v>
      </c>
      <c r="E506" s="498">
        <v>1.575</v>
      </c>
      <c r="F506" s="498">
        <v>1.4750000000000001</v>
      </c>
      <c r="G506" s="498">
        <v>1.18092</v>
      </c>
      <c r="H506" s="498">
        <v>0.90018000000000009</v>
      </c>
      <c r="I506" s="499"/>
      <c r="J506" s="502">
        <v>0.65954000000000002</v>
      </c>
      <c r="K506" s="656">
        <v>0.65954000000000002</v>
      </c>
      <c r="L506" s="499"/>
      <c r="M506" s="653">
        <v>0.65954000000000002</v>
      </c>
      <c r="N506" s="653">
        <v>0.65954000000000002</v>
      </c>
      <c r="O506" s="654">
        <v>0.65954000000000002</v>
      </c>
      <c r="P506" s="658">
        <v>0.65954000000000002</v>
      </c>
      <c r="Q506" s="658">
        <v>0.52585000000000004</v>
      </c>
      <c r="R506" s="658">
        <v>0.46345999999999998</v>
      </c>
      <c r="S506" s="658">
        <v>0.40998000000000001</v>
      </c>
      <c r="T506" s="658">
        <v>0.20499000000000001</v>
      </c>
      <c r="U506" s="658">
        <v>0.18717</v>
      </c>
      <c r="V506" s="654">
        <v>0.17824999999999999</v>
      </c>
      <c r="W506" s="658">
        <v>0.17824999999999999</v>
      </c>
      <c r="X506" s="654">
        <v>0</v>
      </c>
      <c r="Y506" s="655">
        <f t="shared" si="173"/>
        <v>14.496290000000002</v>
      </c>
      <c r="Z506" s="1026">
        <f t="shared" si="194"/>
        <v>3.7499999999999867</v>
      </c>
      <c r="AA506" s="671">
        <f t="shared" si="174"/>
        <v>1.5873015873016039</v>
      </c>
      <c r="AB506" s="671">
        <f t="shared" si="175"/>
        <v>6.7796610169491345</v>
      </c>
      <c r="AC506" s="671">
        <f t="shared" si="176"/>
        <v>24.902618297598501</v>
      </c>
      <c r="AD506" s="671">
        <f t="shared" si="177"/>
        <v>31.187095914150476</v>
      </c>
      <c r="AE506" s="671">
        <f t="shared" si="178"/>
        <v>36.48603572186677</v>
      </c>
      <c r="AF506" s="671">
        <f t="shared" si="179"/>
        <v>0</v>
      </c>
      <c r="AG506" s="671">
        <f t="shared" si="180"/>
        <v>0</v>
      </c>
      <c r="AH506" s="671">
        <f t="shared" si="181"/>
        <v>0</v>
      </c>
      <c r="AI506" s="671">
        <f t="shared" si="182"/>
        <v>0</v>
      </c>
      <c r="AJ506" s="671">
        <f t="shared" si="183"/>
        <v>0</v>
      </c>
      <c r="AK506" s="671">
        <f t="shared" si="184"/>
        <v>25.423599885899016</v>
      </c>
      <c r="AL506" s="671">
        <f t="shared" si="185"/>
        <v>13.461787425020511</v>
      </c>
      <c r="AM506" s="671">
        <f t="shared" si="186"/>
        <v>13.044538757988189</v>
      </c>
      <c r="AN506" s="671">
        <f t="shared" si="187"/>
        <v>100</v>
      </c>
      <c r="AO506" s="671">
        <f t="shared" si="188"/>
        <v>9.5207565314954223</v>
      </c>
      <c r="AP506" s="671">
        <f t="shared" si="189"/>
        <v>5.0042075736325353</v>
      </c>
      <c r="AQ506" s="671">
        <f t="shared" si="190"/>
        <v>0</v>
      </c>
      <c r="AR506" s="671" t="str">
        <f t="shared" si="191"/>
        <v>n/a</v>
      </c>
      <c r="AS506" s="672">
        <f t="shared" si="192"/>
        <v>15.063755706216787</v>
      </c>
      <c r="AT506" s="673">
        <f t="shared" si="193"/>
        <v>24.272323595358333</v>
      </c>
    </row>
    <row r="507" spans="1:46" ht="11.25" customHeight="1" x14ac:dyDescent="0.2">
      <c r="A507" s="764" t="s">
        <v>4201</v>
      </c>
      <c r="B507" s="907" t="s">
        <v>4198</v>
      </c>
      <c r="C507" s="497">
        <v>0.91</v>
      </c>
      <c r="D507" s="41">
        <v>0.82</v>
      </c>
      <c r="E507" s="41">
        <v>0.74</v>
      </c>
      <c r="F507" s="41">
        <v>0.66</v>
      </c>
      <c r="G507" s="41">
        <v>0.56999999999999995</v>
      </c>
      <c r="H507" s="41">
        <v>0.52</v>
      </c>
      <c r="I507" s="41"/>
      <c r="J507" s="41">
        <v>0.52</v>
      </c>
      <c r="K507" s="652">
        <v>0.52</v>
      </c>
      <c r="L507" s="915"/>
      <c r="M507" s="500">
        <v>0.52</v>
      </c>
      <c r="N507" s="500">
        <v>0.78</v>
      </c>
      <c r="O507" s="537">
        <v>1</v>
      </c>
      <c r="P507" s="537">
        <v>0.88</v>
      </c>
      <c r="Q507" s="537">
        <v>0.52500000000000002</v>
      </c>
      <c r="R507" s="537">
        <v>0.57999999999999996</v>
      </c>
      <c r="S507" s="537">
        <v>0.47</v>
      </c>
      <c r="T507" s="537">
        <v>0.39</v>
      </c>
      <c r="U507" s="537">
        <v>0.3</v>
      </c>
      <c r="V507" s="537">
        <v>0.24</v>
      </c>
      <c r="W507" s="537">
        <v>0.2</v>
      </c>
      <c r="X507" s="537">
        <v>0</v>
      </c>
      <c r="Y507" s="655">
        <f t="shared" si="173"/>
        <v>11.145000000000001</v>
      </c>
      <c r="Z507" s="1026">
        <f t="shared" si="194"/>
        <v>10.975609756097571</v>
      </c>
      <c r="AA507" s="671">
        <f t="shared" si="174"/>
        <v>10.810810810810811</v>
      </c>
      <c r="AB507" s="671">
        <f t="shared" si="175"/>
        <v>12.12121212121211</v>
      </c>
      <c r="AC507" s="671">
        <f t="shared" si="176"/>
        <v>15.789473684210531</v>
      </c>
      <c r="AD507" s="671">
        <f t="shared" si="177"/>
        <v>9.6153846153846025</v>
      </c>
      <c r="AE507" s="671">
        <f t="shared" si="178"/>
        <v>0</v>
      </c>
      <c r="AF507" s="671">
        <f t="shared" si="179"/>
        <v>0</v>
      </c>
      <c r="AG507" s="671">
        <f t="shared" si="180"/>
        <v>0</v>
      </c>
      <c r="AH507" s="671">
        <f t="shared" si="181"/>
        <v>-33.333333333333336</v>
      </c>
      <c r="AI507" s="671">
        <f t="shared" si="182"/>
        <v>-21.999999999999996</v>
      </c>
      <c r="AJ507" s="671">
        <f t="shared" si="183"/>
        <v>13.636363636363647</v>
      </c>
      <c r="AK507" s="671">
        <f t="shared" si="184"/>
        <v>67.61904761904762</v>
      </c>
      <c r="AL507" s="671">
        <f t="shared" si="185"/>
        <v>-9.4827586206896459</v>
      </c>
      <c r="AM507" s="671">
        <f t="shared" si="186"/>
        <v>23.404255319148938</v>
      </c>
      <c r="AN507" s="671">
        <f t="shared" si="187"/>
        <v>20.512820512820507</v>
      </c>
      <c r="AO507" s="671">
        <f t="shared" si="188"/>
        <v>30.000000000000004</v>
      </c>
      <c r="AP507" s="671">
        <f t="shared" si="189"/>
        <v>25</v>
      </c>
      <c r="AQ507" s="671">
        <f t="shared" si="190"/>
        <v>19.999999999999996</v>
      </c>
      <c r="AR507" s="671" t="str">
        <f t="shared" si="191"/>
        <v>n/a</v>
      </c>
      <c r="AS507" s="672">
        <f t="shared" si="192"/>
        <v>10.814938117837409</v>
      </c>
      <c r="AT507" s="673">
        <f t="shared" si="193"/>
        <v>21.635411299378617</v>
      </c>
    </row>
    <row r="508" spans="1:46" ht="11.25" customHeight="1" x14ac:dyDescent="0.2">
      <c r="A508" s="630" t="s">
        <v>1436</v>
      </c>
      <c r="B508" s="645" t="s">
        <v>1437</v>
      </c>
      <c r="C508" s="523">
        <v>0.48</v>
      </c>
      <c r="D508" s="497">
        <v>0.45999999999999996</v>
      </c>
      <c r="E508" s="502">
        <v>0.4</v>
      </c>
      <c r="F508" s="498">
        <v>0.32500000000000001</v>
      </c>
      <c r="G508" s="498">
        <v>0.2</v>
      </c>
      <c r="H508" s="498">
        <v>0.16</v>
      </c>
      <c r="I508" s="499"/>
      <c r="J508" s="502">
        <v>0</v>
      </c>
      <c r="K508" s="656">
        <v>0</v>
      </c>
      <c r="L508" s="499"/>
      <c r="M508" s="653">
        <v>0</v>
      </c>
      <c r="N508" s="653">
        <v>0</v>
      </c>
      <c r="O508" s="654">
        <v>0</v>
      </c>
      <c r="P508" s="654">
        <v>0</v>
      </c>
      <c r="Q508" s="654">
        <v>0</v>
      </c>
      <c r="R508" s="654">
        <v>0</v>
      </c>
      <c r="S508" s="654">
        <v>0</v>
      </c>
      <c r="T508" s="654">
        <v>0</v>
      </c>
      <c r="U508" s="658">
        <v>5</v>
      </c>
      <c r="V508" s="658">
        <v>8</v>
      </c>
      <c r="W508" s="658">
        <v>4.8099999999999996</v>
      </c>
      <c r="X508" s="658">
        <v>3.6</v>
      </c>
      <c r="Y508" s="655">
        <f t="shared" si="173"/>
        <v>23.435000000000002</v>
      </c>
      <c r="Z508" s="1026">
        <f t="shared" si="194"/>
        <v>4.3478260869565188</v>
      </c>
      <c r="AA508" s="671">
        <f t="shared" si="174"/>
        <v>14.999999999999991</v>
      </c>
      <c r="AB508" s="671">
        <f t="shared" si="175"/>
        <v>23.076923076923084</v>
      </c>
      <c r="AC508" s="671">
        <f t="shared" si="176"/>
        <v>62.5</v>
      </c>
      <c r="AD508" s="671">
        <f t="shared" si="177"/>
        <v>25</v>
      </c>
      <c r="AE508" s="671" t="str">
        <f t="shared" si="178"/>
        <v>n/a</v>
      </c>
      <c r="AF508" s="671" t="str">
        <f t="shared" si="179"/>
        <v>n/a</v>
      </c>
      <c r="AG508" s="671" t="str">
        <f t="shared" si="180"/>
        <v>n/a</v>
      </c>
      <c r="AH508" s="671" t="str">
        <f t="shared" si="181"/>
        <v>n/a</v>
      </c>
      <c r="AI508" s="671" t="str">
        <f t="shared" si="182"/>
        <v>n/a</v>
      </c>
      <c r="AJ508" s="671" t="str">
        <f t="shared" si="183"/>
        <v>n/a</v>
      </c>
      <c r="AK508" s="671" t="str">
        <f t="shared" si="184"/>
        <v>n/a</v>
      </c>
      <c r="AL508" s="671" t="str">
        <f t="shared" si="185"/>
        <v>n/a</v>
      </c>
      <c r="AM508" s="671" t="str">
        <f t="shared" si="186"/>
        <v>n/a</v>
      </c>
      <c r="AN508" s="671" t="str">
        <f t="shared" si="187"/>
        <v>n/a</v>
      </c>
      <c r="AO508" s="671">
        <f t="shared" si="188"/>
        <v>-100</v>
      </c>
      <c r="AP508" s="671">
        <f t="shared" si="189"/>
        <v>-37.5</v>
      </c>
      <c r="AQ508" s="671">
        <f t="shared" si="190"/>
        <v>66.320166320166322</v>
      </c>
      <c r="AR508" s="671">
        <f t="shared" si="191"/>
        <v>33.6111111111111</v>
      </c>
      <c r="AS508" s="672">
        <f t="shared" si="192"/>
        <v>10.261780732795224</v>
      </c>
      <c r="AT508" s="673">
        <f t="shared" si="193"/>
        <v>51.592492097890215</v>
      </c>
    </row>
    <row r="509" spans="1:46" ht="11.25" customHeight="1" x14ac:dyDescent="0.2">
      <c r="A509" s="932" t="s">
        <v>3884</v>
      </c>
      <c r="B509" s="645" t="s">
        <v>3885</v>
      </c>
      <c r="C509" s="497">
        <v>0.74</v>
      </c>
      <c r="D509" s="481">
        <v>0.66</v>
      </c>
      <c r="E509" s="481">
        <v>0.57999999999999996</v>
      </c>
      <c r="F509" s="481">
        <v>0.48</v>
      </c>
      <c r="G509" s="481">
        <v>0.32</v>
      </c>
      <c r="H509" s="481">
        <v>0.24</v>
      </c>
      <c r="I509" s="481"/>
      <c r="J509" s="481">
        <v>0.24</v>
      </c>
      <c r="K509" s="916">
        <v>0.24</v>
      </c>
      <c r="L509" s="481"/>
      <c r="M509" s="504">
        <v>0.24</v>
      </c>
      <c r="N509" s="504">
        <v>0.42</v>
      </c>
      <c r="O509" s="951">
        <v>0.64</v>
      </c>
      <c r="P509" s="951">
        <v>0.6</v>
      </c>
      <c r="Q509" s="951">
        <v>0.57999999999999996</v>
      </c>
      <c r="R509" s="951">
        <v>0.53</v>
      </c>
      <c r="S509" s="951">
        <v>0.47</v>
      </c>
      <c r="T509" s="951">
        <v>0.42</v>
      </c>
      <c r="U509" s="951">
        <v>0.37</v>
      </c>
      <c r="V509" s="951">
        <v>0.32</v>
      </c>
      <c r="W509" s="951">
        <v>0.28000000000000003</v>
      </c>
      <c r="X509" s="951">
        <v>0</v>
      </c>
      <c r="Y509" s="655">
        <f t="shared" si="173"/>
        <v>8.3699999999999992</v>
      </c>
      <c r="Z509" s="1026">
        <f t="shared" si="194"/>
        <v>12.12121212121211</v>
      </c>
      <c r="AA509" s="671">
        <f t="shared" si="174"/>
        <v>13.793103448275868</v>
      </c>
      <c r="AB509" s="671">
        <f t="shared" si="175"/>
        <v>20.833333333333325</v>
      </c>
      <c r="AC509" s="671">
        <f t="shared" si="176"/>
        <v>50</v>
      </c>
      <c r="AD509" s="671">
        <f t="shared" si="177"/>
        <v>33.33333333333335</v>
      </c>
      <c r="AE509" s="671">
        <f t="shared" si="178"/>
        <v>0</v>
      </c>
      <c r="AF509" s="671">
        <f t="shared" si="179"/>
        <v>0</v>
      </c>
      <c r="AG509" s="671">
        <f t="shared" si="180"/>
        <v>0</v>
      </c>
      <c r="AH509" s="671">
        <f t="shared" si="181"/>
        <v>-42.857142857142861</v>
      </c>
      <c r="AI509" s="671">
        <f t="shared" si="182"/>
        <v>-34.375</v>
      </c>
      <c r="AJ509" s="671">
        <f t="shared" si="183"/>
        <v>6.6666666666666652</v>
      </c>
      <c r="AK509" s="671">
        <f t="shared" si="184"/>
        <v>3.4482758620689724</v>
      </c>
      <c r="AL509" s="671">
        <f t="shared" si="185"/>
        <v>9.4339622641509422</v>
      </c>
      <c r="AM509" s="671">
        <f t="shared" si="186"/>
        <v>12.765957446808528</v>
      </c>
      <c r="AN509" s="671">
        <f t="shared" si="187"/>
        <v>11.904761904761907</v>
      </c>
      <c r="AO509" s="671">
        <f t="shared" si="188"/>
        <v>13.513513513513509</v>
      </c>
      <c r="AP509" s="671">
        <f t="shared" si="189"/>
        <v>15.625</v>
      </c>
      <c r="AQ509" s="671">
        <f t="shared" si="190"/>
        <v>14.285714285714279</v>
      </c>
      <c r="AR509" s="671" t="str">
        <f t="shared" si="191"/>
        <v>n/a</v>
      </c>
      <c r="AS509" s="672">
        <f t="shared" si="192"/>
        <v>7.8051495179275889</v>
      </c>
      <c r="AT509" s="673">
        <f t="shared" si="193"/>
        <v>20.842527589439893</v>
      </c>
    </row>
    <row r="510" spans="1:46" ht="11.25" customHeight="1" x14ac:dyDescent="0.2">
      <c r="A510" s="537" t="s">
        <v>1442</v>
      </c>
      <c r="B510" s="645" t="s">
        <v>1443</v>
      </c>
      <c r="C510" s="497">
        <v>1.32</v>
      </c>
      <c r="D510" s="497">
        <v>1.1000000000000001</v>
      </c>
      <c r="E510" s="498">
        <v>1</v>
      </c>
      <c r="F510" s="498">
        <v>0.88</v>
      </c>
      <c r="G510" s="498">
        <v>0.76</v>
      </c>
      <c r="H510" s="498">
        <v>0.64</v>
      </c>
      <c r="I510" s="499"/>
      <c r="J510" s="498">
        <v>0.55000000000000004</v>
      </c>
      <c r="K510" s="496">
        <v>0.5</v>
      </c>
      <c r="L510" s="499"/>
      <c r="M510" s="511">
        <v>0.255</v>
      </c>
      <c r="N510" s="653">
        <v>4.4999999999999998E-2</v>
      </c>
      <c r="O510" s="658">
        <v>0.315</v>
      </c>
      <c r="P510" s="654">
        <v>0.28749999999999998</v>
      </c>
      <c r="Q510" s="654">
        <v>0.38</v>
      </c>
      <c r="R510" s="658">
        <v>0.38</v>
      </c>
      <c r="S510" s="658">
        <v>0.37</v>
      </c>
      <c r="T510" s="654">
        <v>0.34</v>
      </c>
      <c r="U510" s="654">
        <v>0.34</v>
      </c>
      <c r="V510" s="658">
        <v>0.34</v>
      </c>
      <c r="W510" s="658">
        <v>0.3</v>
      </c>
      <c r="X510" s="654">
        <v>0.2225</v>
      </c>
      <c r="Y510" s="655">
        <f t="shared" si="173"/>
        <v>10.324999999999999</v>
      </c>
      <c r="Z510" s="1026">
        <f t="shared" si="194"/>
        <v>19.999999999999996</v>
      </c>
      <c r="AA510" s="671">
        <f t="shared" si="174"/>
        <v>10.000000000000009</v>
      </c>
      <c r="AB510" s="671">
        <f t="shared" si="175"/>
        <v>13.636363636363647</v>
      </c>
      <c r="AC510" s="671">
        <f t="shared" si="176"/>
        <v>15.789473684210531</v>
      </c>
      <c r="AD510" s="671">
        <f t="shared" si="177"/>
        <v>18.75</v>
      </c>
      <c r="AE510" s="671">
        <f t="shared" si="178"/>
        <v>16.36363636363636</v>
      </c>
      <c r="AF510" s="671">
        <f t="shared" si="179"/>
        <v>10.000000000000009</v>
      </c>
      <c r="AG510" s="671">
        <f t="shared" si="180"/>
        <v>96.078431372549005</v>
      </c>
      <c r="AH510" s="671">
        <f t="shared" si="181"/>
        <v>466.66666666666669</v>
      </c>
      <c r="AI510" s="671">
        <f t="shared" si="182"/>
        <v>-85.714285714285722</v>
      </c>
      <c r="AJ510" s="671">
        <f t="shared" si="183"/>
        <v>9.5652173913043583</v>
      </c>
      <c r="AK510" s="671">
        <f t="shared" si="184"/>
        <v>-24.342105263157897</v>
      </c>
      <c r="AL510" s="671">
        <f t="shared" si="185"/>
        <v>0</v>
      </c>
      <c r="AM510" s="671">
        <f t="shared" si="186"/>
        <v>2.7027027027026973</v>
      </c>
      <c r="AN510" s="671">
        <f t="shared" si="187"/>
        <v>8.8235294117646959</v>
      </c>
      <c r="AO510" s="671">
        <f t="shared" si="188"/>
        <v>0</v>
      </c>
      <c r="AP510" s="671">
        <f t="shared" si="189"/>
        <v>0</v>
      </c>
      <c r="AQ510" s="671">
        <f t="shared" si="190"/>
        <v>13.333333333333353</v>
      </c>
      <c r="AR510" s="671">
        <f t="shared" si="191"/>
        <v>34.831460674157299</v>
      </c>
      <c r="AS510" s="672">
        <f t="shared" si="192"/>
        <v>32.972864434697108</v>
      </c>
      <c r="AT510" s="673">
        <f t="shared" si="193"/>
        <v>109.92764885754914</v>
      </c>
    </row>
    <row r="511" spans="1:46" ht="11.25" customHeight="1" x14ac:dyDescent="0.2">
      <c r="A511" s="537" t="s">
        <v>290</v>
      </c>
      <c r="B511" s="645" t="s">
        <v>291</v>
      </c>
      <c r="C511" s="497">
        <v>1.32</v>
      </c>
      <c r="D511" s="497">
        <v>1.26</v>
      </c>
      <c r="E511" s="498">
        <v>1.2050000000000001</v>
      </c>
      <c r="F511" s="498">
        <v>1.155</v>
      </c>
      <c r="G511" s="498">
        <v>1.1084666666666667</v>
      </c>
      <c r="H511" s="498">
        <v>1.0702666666666667</v>
      </c>
      <c r="I511" s="499"/>
      <c r="J511" s="498">
        <v>1.0369333333333335</v>
      </c>
      <c r="K511" s="496">
        <v>1.0102666666666666</v>
      </c>
      <c r="L511" s="499"/>
      <c r="M511" s="511">
        <v>0.99</v>
      </c>
      <c r="N511" s="511">
        <v>0.97346666666666659</v>
      </c>
      <c r="O511" s="658">
        <v>0.95559999999999989</v>
      </c>
      <c r="P511" s="658">
        <v>0.93773333333333342</v>
      </c>
      <c r="Q511" s="658">
        <v>0.9244</v>
      </c>
      <c r="R511" s="658">
        <v>0.91600000000000004</v>
      </c>
      <c r="S511" s="658">
        <v>0.90666666666666673</v>
      </c>
      <c r="T511" s="658">
        <v>0.89866666666666672</v>
      </c>
      <c r="U511" s="658">
        <v>0.89200000000000002</v>
      </c>
      <c r="V511" s="658">
        <v>0.88533333333333342</v>
      </c>
      <c r="W511" s="658">
        <v>0.87666666666666659</v>
      </c>
      <c r="X511" s="658">
        <v>0.8666666666666667</v>
      </c>
      <c r="Y511" s="655">
        <f t="shared" si="173"/>
        <v>20.189133333333331</v>
      </c>
      <c r="Z511" s="1026">
        <f t="shared" si="194"/>
        <v>4.7619047619047672</v>
      </c>
      <c r="AA511" s="671">
        <f t="shared" si="174"/>
        <v>4.5643153526970792</v>
      </c>
      <c r="AB511" s="671">
        <f t="shared" si="175"/>
        <v>4.3290043290043378</v>
      </c>
      <c r="AC511" s="671">
        <f t="shared" si="176"/>
        <v>4.197991219101449</v>
      </c>
      <c r="AD511" s="671">
        <f t="shared" si="177"/>
        <v>3.569203936713583</v>
      </c>
      <c r="AE511" s="671">
        <f t="shared" si="178"/>
        <v>3.2146071750031924</v>
      </c>
      <c r="AF511" s="671">
        <f t="shared" si="179"/>
        <v>2.6395671109938235</v>
      </c>
      <c r="AG511" s="671">
        <f t="shared" si="180"/>
        <v>2.0471380471380529</v>
      </c>
      <c r="AH511" s="671">
        <f t="shared" si="181"/>
        <v>1.6983974797972978</v>
      </c>
      <c r="AI511" s="671">
        <f t="shared" si="182"/>
        <v>1.8696804799776867</v>
      </c>
      <c r="AJ511" s="671">
        <f t="shared" si="183"/>
        <v>1.9053035688894937</v>
      </c>
      <c r="AK511" s="671">
        <f t="shared" si="184"/>
        <v>1.4423770373575673</v>
      </c>
      <c r="AL511" s="671">
        <f t="shared" si="185"/>
        <v>0.91703056768559499</v>
      </c>
      <c r="AM511" s="671">
        <f t="shared" si="186"/>
        <v>1.0294117647058787</v>
      </c>
      <c r="AN511" s="671">
        <f t="shared" si="187"/>
        <v>0.89020771513352859</v>
      </c>
      <c r="AO511" s="671">
        <f t="shared" si="188"/>
        <v>0.74738415545589909</v>
      </c>
      <c r="AP511" s="671">
        <f t="shared" si="189"/>
        <v>0.75301204819275824</v>
      </c>
      <c r="AQ511" s="671">
        <f t="shared" si="190"/>
        <v>0.98859315589354679</v>
      </c>
      <c r="AR511" s="671">
        <f t="shared" si="191"/>
        <v>1.1538461538461497</v>
      </c>
      <c r="AS511" s="672">
        <f t="shared" si="192"/>
        <v>2.248367161025878</v>
      </c>
      <c r="AT511" s="673">
        <f t="shared" si="193"/>
        <v>1.4195747700429517</v>
      </c>
    </row>
    <row r="512" spans="1:46" ht="11.25" customHeight="1" x14ac:dyDescent="0.2">
      <c r="A512" s="611" t="s">
        <v>278</v>
      </c>
      <c r="B512" s="645" t="s">
        <v>279</v>
      </c>
      <c r="C512" s="497">
        <v>1.28</v>
      </c>
      <c r="D512" s="497">
        <v>1.0350000000000001</v>
      </c>
      <c r="E512" s="498">
        <v>1.0149999999999999</v>
      </c>
      <c r="F512" s="498">
        <v>0.995</v>
      </c>
      <c r="G512" s="498">
        <v>0.97499999999999998</v>
      </c>
      <c r="H512" s="498">
        <v>0.95499999999999996</v>
      </c>
      <c r="I512" s="499"/>
      <c r="J512" s="498">
        <v>0.93500000000000005</v>
      </c>
      <c r="K512" s="496">
        <v>0.91500000000000004</v>
      </c>
      <c r="L512" s="499"/>
      <c r="M512" s="511">
        <v>0.89500000000000002</v>
      </c>
      <c r="N512" s="511">
        <v>0.86</v>
      </c>
      <c r="O512" s="658">
        <v>0.78</v>
      </c>
      <c r="P512" s="658">
        <v>0.7</v>
      </c>
      <c r="Q512" s="658">
        <v>0.62</v>
      </c>
      <c r="R512" s="658">
        <v>0.53</v>
      </c>
      <c r="S512" s="658">
        <v>0.43</v>
      </c>
      <c r="T512" s="658">
        <v>0.39</v>
      </c>
      <c r="U512" s="658">
        <v>0.34</v>
      </c>
      <c r="V512" s="658">
        <v>0.31</v>
      </c>
      <c r="W512" s="658">
        <v>0.27</v>
      </c>
      <c r="X512" s="658">
        <v>0.23</v>
      </c>
      <c r="Y512" s="655">
        <f t="shared" si="173"/>
        <v>14.459999999999997</v>
      </c>
      <c r="Z512" s="1026">
        <f t="shared" si="194"/>
        <v>23.671497584541058</v>
      </c>
      <c r="AA512" s="671">
        <f t="shared" si="174"/>
        <v>1.9704433497537144</v>
      </c>
      <c r="AB512" s="671">
        <f t="shared" si="175"/>
        <v>2.0100502512562679</v>
      </c>
      <c r="AC512" s="671">
        <f t="shared" si="176"/>
        <v>2.051282051282044</v>
      </c>
      <c r="AD512" s="671">
        <f t="shared" si="177"/>
        <v>2.0942408376963373</v>
      </c>
      <c r="AE512" s="671">
        <f t="shared" si="178"/>
        <v>2.1390374331550666</v>
      </c>
      <c r="AF512" s="671">
        <f t="shared" si="179"/>
        <v>2.1857923497267784</v>
      </c>
      <c r="AG512" s="671">
        <f t="shared" si="180"/>
        <v>2.2346368715083775</v>
      </c>
      <c r="AH512" s="671">
        <f t="shared" si="181"/>
        <v>4.0697674418604723</v>
      </c>
      <c r="AI512" s="671">
        <f t="shared" si="182"/>
        <v>10.256410256410241</v>
      </c>
      <c r="AJ512" s="671">
        <f t="shared" si="183"/>
        <v>11.428571428571432</v>
      </c>
      <c r="AK512" s="671">
        <f t="shared" si="184"/>
        <v>12.903225806451601</v>
      </c>
      <c r="AL512" s="671">
        <f t="shared" si="185"/>
        <v>16.981132075471695</v>
      </c>
      <c r="AM512" s="671">
        <f t="shared" si="186"/>
        <v>23.255813953488392</v>
      </c>
      <c r="AN512" s="671">
        <f t="shared" si="187"/>
        <v>10.256410256410241</v>
      </c>
      <c r="AO512" s="671">
        <f t="shared" si="188"/>
        <v>14.705882352941169</v>
      </c>
      <c r="AP512" s="671">
        <f t="shared" si="189"/>
        <v>9.6774193548387224</v>
      </c>
      <c r="AQ512" s="671">
        <f t="shared" si="190"/>
        <v>14.814814814814813</v>
      </c>
      <c r="AR512" s="671">
        <f t="shared" si="191"/>
        <v>17.391304347826097</v>
      </c>
      <c r="AS512" s="672">
        <f t="shared" si="192"/>
        <v>9.6893543588423423</v>
      </c>
      <c r="AT512" s="673">
        <f t="shared" si="193"/>
        <v>7.425611449188283</v>
      </c>
    </row>
    <row r="513" spans="1:46" ht="11.25" customHeight="1" x14ac:dyDescent="0.2">
      <c r="A513" s="611" t="s">
        <v>3878</v>
      </c>
      <c r="B513" s="645" t="s">
        <v>3879</v>
      </c>
      <c r="C513" s="497">
        <v>1</v>
      </c>
      <c r="D513" s="497">
        <v>0.90800000000000003</v>
      </c>
      <c r="E513" s="498">
        <v>0.82399999999999995</v>
      </c>
      <c r="F513" s="498">
        <v>0.748</v>
      </c>
      <c r="G513" s="498">
        <v>0.68</v>
      </c>
      <c r="H513" s="542">
        <v>0</v>
      </c>
      <c r="I513" s="499"/>
      <c r="J513" s="542">
        <v>0</v>
      </c>
      <c r="K513" s="547">
        <v>0</v>
      </c>
      <c r="L513" s="499"/>
      <c r="M513" s="548">
        <v>0</v>
      </c>
      <c r="N513" s="653">
        <v>0</v>
      </c>
      <c r="O513" s="654">
        <v>0</v>
      </c>
      <c r="P513" s="654">
        <v>0</v>
      </c>
      <c r="Q513" s="654">
        <v>0</v>
      </c>
      <c r="R513" s="654">
        <v>0</v>
      </c>
      <c r="S513" s="654">
        <v>0</v>
      </c>
      <c r="T513" s="654">
        <v>0</v>
      </c>
      <c r="U513" s="654">
        <v>0</v>
      </c>
      <c r="V513" s="654">
        <v>0</v>
      </c>
      <c r="W513" s="654">
        <v>0</v>
      </c>
      <c r="X513" s="654">
        <v>0</v>
      </c>
      <c r="Y513" s="655">
        <f t="shared" si="173"/>
        <v>4.1599999999999993</v>
      </c>
      <c r="Z513" s="1026">
        <f t="shared" si="194"/>
        <v>10.132158590308361</v>
      </c>
      <c r="AA513" s="671">
        <f t="shared" si="174"/>
        <v>10.194174757281571</v>
      </c>
      <c r="AB513" s="671">
        <f t="shared" si="175"/>
        <v>10.160427807486627</v>
      </c>
      <c r="AC513" s="671">
        <f t="shared" si="176"/>
        <v>9.9999999999999858</v>
      </c>
      <c r="AD513" s="671" t="str">
        <f t="shared" si="177"/>
        <v>n/a</v>
      </c>
      <c r="AE513" s="671" t="str">
        <f t="shared" si="178"/>
        <v>n/a</v>
      </c>
      <c r="AF513" s="671" t="str">
        <f t="shared" si="179"/>
        <v>n/a</v>
      </c>
      <c r="AG513" s="671" t="str">
        <f t="shared" si="180"/>
        <v>n/a</v>
      </c>
      <c r="AH513" s="671" t="str">
        <f t="shared" si="181"/>
        <v>n/a</v>
      </c>
      <c r="AI513" s="671" t="str">
        <f t="shared" si="182"/>
        <v>n/a</v>
      </c>
      <c r="AJ513" s="671" t="str">
        <f t="shared" si="183"/>
        <v>n/a</v>
      </c>
      <c r="AK513" s="671" t="str">
        <f t="shared" si="184"/>
        <v>n/a</v>
      </c>
      <c r="AL513" s="671" t="str">
        <f t="shared" si="185"/>
        <v>n/a</v>
      </c>
      <c r="AM513" s="671" t="str">
        <f t="shared" si="186"/>
        <v>n/a</v>
      </c>
      <c r="AN513" s="671" t="str">
        <f t="shared" si="187"/>
        <v>n/a</v>
      </c>
      <c r="AO513" s="671" t="str">
        <f t="shared" si="188"/>
        <v>n/a</v>
      </c>
      <c r="AP513" s="671" t="str">
        <f t="shared" si="189"/>
        <v>n/a</v>
      </c>
      <c r="AQ513" s="671" t="str">
        <f t="shared" si="190"/>
        <v>n/a</v>
      </c>
      <c r="AR513" s="671" t="str">
        <f t="shared" si="191"/>
        <v>n/a</v>
      </c>
      <c r="AS513" s="672">
        <f t="shared" si="192"/>
        <v>10.121690288769136</v>
      </c>
      <c r="AT513" s="673">
        <f t="shared" si="193"/>
        <v>8.4995500370614679E-2</v>
      </c>
    </row>
    <row r="514" spans="1:46" ht="11.25" customHeight="1" x14ac:dyDescent="0.2">
      <c r="A514" s="537" t="s">
        <v>274</v>
      </c>
      <c r="B514" s="645" t="s">
        <v>275</v>
      </c>
      <c r="C514" s="497">
        <v>2.08</v>
      </c>
      <c r="D514" s="522">
        <v>1.88</v>
      </c>
      <c r="E514" s="487">
        <v>1.72</v>
      </c>
      <c r="F514" s="487">
        <v>1.6</v>
      </c>
      <c r="G514" s="487">
        <v>1.48</v>
      </c>
      <c r="H514" s="487">
        <v>1.36</v>
      </c>
      <c r="I514" s="488"/>
      <c r="J514" s="487">
        <v>1.24</v>
      </c>
      <c r="K514" s="485">
        <v>1.1200000000000001</v>
      </c>
      <c r="L514" s="488"/>
      <c r="M514" s="530">
        <v>1.04</v>
      </c>
      <c r="N514" s="530">
        <v>0.96</v>
      </c>
      <c r="O514" s="493">
        <v>0.88</v>
      </c>
      <c r="P514" s="493">
        <v>0.8</v>
      </c>
      <c r="Q514" s="493">
        <v>0.72</v>
      </c>
      <c r="R514" s="493">
        <v>0.64</v>
      </c>
      <c r="S514" s="493">
        <v>0.56000000000000005</v>
      </c>
      <c r="T514" s="493">
        <v>0.46</v>
      </c>
      <c r="U514" s="493">
        <v>0.42</v>
      </c>
      <c r="V514" s="493">
        <v>0.4</v>
      </c>
      <c r="W514" s="493">
        <v>0.38</v>
      </c>
      <c r="X514" s="493">
        <v>0.34</v>
      </c>
      <c r="Y514" s="655">
        <f t="shared" si="173"/>
        <v>20.079999999999998</v>
      </c>
      <c r="Z514" s="1026">
        <f t="shared" si="194"/>
        <v>10.638297872340431</v>
      </c>
      <c r="AA514" s="671">
        <f t="shared" si="174"/>
        <v>9.302325581395344</v>
      </c>
      <c r="AB514" s="671">
        <f t="shared" si="175"/>
        <v>7.4999999999999956</v>
      </c>
      <c r="AC514" s="671">
        <f t="shared" si="176"/>
        <v>8.1081081081081141</v>
      </c>
      <c r="AD514" s="671">
        <f t="shared" si="177"/>
        <v>8.8235294117646959</v>
      </c>
      <c r="AE514" s="671">
        <f t="shared" si="178"/>
        <v>9.6774193548387224</v>
      </c>
      <c r="AF514" s="671">
        <f t="shared" si="179"/>
        <v>10.714285714285698</v>
      </c>
      <c r="AG514" s="671">
        <f t="shared" si="180"/>
        <v>7.6923076923077094</v>
      </c>
      <c r="AH514" s="671">
        <f t="shared" si="181"/>
        <v>8.3333333333333481</v>
      </c>
      <c r="AI514" s="671">
        <f t="shared" si="182"/>
        <v>9.0909090909090828</v>
      </c>
      <c r="AJ514" s="671">
        <f t="shared" si="183"/>
        <v>9.9999999999999858</v>
      </c>
      <c r="AK514" s="671">
        <f t="shared" si="184"/>
        <v>11.111111111111116</v>
      </c>
      <c r="AL514" s="671">
        <f t="shared" si="185"/>
        <v>12.5</v>
      </c>
      <c r="AM514" s="671">
        <f t="shared" si="186"/>
        <v>14.285714285714279</v>
      </c>
      <c r="AN514" s="671">
        <f t="shared" si="187"/>
        <v>21.739130434782616</v>
      </c>
      <c r="AO514" s="671">
        <f t="shared" si="188"/>
        <v>9.5238095238095344</v>
      </c>
      <c r="AP514" s="671">
        <f t="shared" si="189"/>
        <v>4.9999999999999822</v>
      </c>
      <c r="AQ514" s="671">
        <f t="shared" si="190"/>
        <v>5.2631578947368363</v>
      </c>
      <c r="AR514" s="671">
        <f t="shared" si="191"/>
        <v>11.764705882352944</v>
      </c>
      <c r="AS514" s="672">
        <f t="shared" si="192"/>
        <v>10.05621817325213</v>
      </c>
      <c r="AT514" s="673">
        <f t="shared" si="193"/>
        <v>3.6211501267063069</v>
      </c>
    </row>
    <row r="515" spans="1:46" ht="11.25" customHeight="1" x14ac:dyDescent="0.2">
      <c r="A515" s="611" t="s">
        <v>1484</v>
      </c>
      <c r="B515" s="645" t="s">
        <v>1485</v>
      </c>
      <c r="C515" s="497">
        <v>0.78</v>
      </c>
      <c r="D515" s="521">
        <v>0.70499999999999985</v>
      </c>
      <c r="E515" s="502">
        <v>0.68</v>
      </c>
      <c r="F515" s="498">
        <v>0.67500000000000004</v>
      </c>
      <c r="G515" s="498">
        <v>0.65500000000000003</v>
      </c>
      <c r="H515" s="502">
        <v>0.64</v>
      </c>
      <c r="I515" s="499"/>
      <c r="J515" s="498">
        <v>0.62</v>
      </c>
      <c r="K515" s="496">
        <v>0.6</v>
      </c>
      <c r="L515" s="499"/>
      <c r="M515" s="653">
        <v>0</v>
      </c>
      <c r="N515" s="653">
        <v>0</v>
      </c>
      <c r="O515" s="654">
        <v>0</v>
      </c>
      <c r="P515" s="654">
        <v>0</v>
      </c>
      <c r="Q515" s="654">
        <v>0</v>
      </c>
      <c r="R515" s="654">
        <v>0</v>
      </c>
      <c r="S515" s="654">
        <v>0</v>
      </c>
      <c r="T515" s="654">
        <v>0</v>
      </c>
      <c r="U515" s="654">
        <v>0</v>
      </c>
      <c r="V515" s="654">
        <v>0</v>
      </c>
      <c r="W515" s="654">
        <v>0</v>
      </c>
      <c r="X515" s="654">
        <v>0</v>
      </c>
      <c r="Y515" s="655">
        <f t="shared" si="173"/>
        <v>5.3549999999999995</v>
      </c>
      <c r="Z515" s="1026">
        <f t="shared" si="194"/>
        <v>10.638297872340452</v>
      </c>
      <c r="AA515" s="671">
        <f t="shared" si="174"/>
        <v>3.6764705882352589</v>
      </c>
      <c r="AB515" s="671">
        <f t="shared" si="175"/>
        <v>0.74074074074073071</v>
      </c>
      <c r="AC515" s="671">
        <f t="shared" si="176"/>
        <v>3.0534351145038219</v>
      </c>
      <c r="AD515" s="671">
        <f t="shared" si="177"/>
        <v>2.34375</v>
      </c>
      <c r="AE515" s="671">
        <f t="shared" si="178"/>
        <v>3.2258064516129004</v>
      </c>
      <c r="AF515" s="671">
        <f t="shared" si="179"/>
        <v>3.3333333333333437</v>
      </c>
      <c r="AG515" s="671" t="str">
        <f t="shared" si="180"/>
        <v>n/a</v>
      </c>
      <c r="AH515" s="671" t="str">
        <f t="shared" si="181"/>
        <v>n/a</v>
      </c>
      <c r="AI515" s="671" t="str">
        <f t="shared" si="182"/>
        <v>n/a</v>
      </c>
      <c r="AJ515" s="671" t="str">
        <f t="shared" si="183"/>
        <v>n/a</v>
      </c>
      <c r="AK515" s="671" t="str">
        <f t="shared" si="184"/>
        <v>n/a</v>
      </c>
      <c r="AL515" s="671" t="str">
        <f t="shared" si="185"/>
        <v>n/a</v>
      </c>
      <c r="AM515" s="671" t="str">
        <f t="shared" si="186"/>
        <v>n/a</v>
      </c>
      <c r="AN515" s="671" t="str">
        <f t="shared" si="187"/>
        <v>n/a</v>
      </c>
      <c r="AO515" s="671" t="str">
        <f t="shared" si="188"/>
        <v>n/a</v>
      </c>
      <c r="AP515" s="671" t="str">
        <f t="shared" si="189"/>
        <v>n/a</v>
      </c>
      <c r="AQ515" s="671" t="str">
        <f t="shared" si="190"/>
        <v>n/a</v>
      </c>
      <c r="AR515" s="671" t="str">
        <f t="shared" si="191"/>
        <v>n/a</v>
      </c>
      <c r="AS515" s="672">
        <f t="shared" si="192"/>
        <v>3.8588334429666431</v>
      </c>
      <c r="AT515" s="673">
        <f t="shared" si="193"/>
        <v>3.1447817651694687</v>
      </c>
    </row>
    <row r="516" spans="1:46" ht="11.25" customHeight="1" x14ac:dyDescent="0.2">
      <c r="A516" s="537" t="s">
        <v>1456</v>
      </c>
      <c r="B516" s="645" t="s">
        <v>1457</v>
      </c>
      <c r="C516" s="497">
        <v>1.68</v>
      </c>
      <c r="D516" s="497">
        <v>1.32</v>
      </c>
      <c r="E516" s="498">
        <v>1.04</v>
      </c>
      <c r="F516" s="498">
        <v>0.8</v>
      </c>
      <c r="G516" s="498">
        <v>0.64</v>
      </c>
      <c r="H516" s="498">
        <v>0.52</v>
      </c>
      <c r="I516" s="499"/>
      <c r="J516" s="498">
        <v>0.44</v>
      </c>
      <c r="K516" s="496">
        <v>0.36</v>
      </c>
      <c r="L516" s="499"/>
      <c r="M516" s="511">
        <v>0.28000000000000003</v>
      </c>
      <c r="N516" s="511">
        <v>7.0000000000000007E-2</v>
      </c>
      <c r="O516" s="654">
        <v>0</v>
      </c>
      <c r="P516" s="654">
        <v>0</v>
      </c>
      <c r="Q516" s="654">
        <v>0</v>
      </c>
      <c r="R516" s="654">
        <v>0</v>
      </c>
      <c r="S516" s="654">
        <v>0</v>
      </c>
      <c r="T516" s="654">
        <v>0</v>
      </c>
      <c r="U516" s="654">
        <v>0</v>
      </c>
      <c r="V516" s="654">
        <v>0</v>
      </c>
      <c r="W516" s="654">
        <v>0</v>
      </c>
      <c r="X516" s="654">
        <v>0</v>
      </c>
      <c r="Y516" s="655">
        <f t="shared" si="173"/>
        <v>7.1500000000000012</v>
      </c>
      <c r="Z516" s="1026">
        <f t="shared" si="194"/>
        <v>27.27272727272727</v>
      </c>
      <c r="AA516" s="671">
        <f t="shared" si="174"/>
        <v>26.923076923076916</v>
      </c>
      <c r="AB516" s="671">
        <f t="shared" si="175"/>
        <v>30.000000000000004</v>
      </c>
      <c r="AC516" s="671">
        <f t="shared" si="176"/>
        <v>25</v>
      </c>
      <c r="AD516" s="671">
        <f t="shared" si="177"/>
        <v>23.076923076923084</v>
      </c>
      <c r="AE516" s="671">
        <f t="shared" si="178"/>
        <v>18.181818181818187</v>
      </c>
      <c r="AF516" s="671">
        <f t="shared" si="179"/>
        <v>22.222222222222232</v>
      </c>
      <c r="AG516" s="671">
        <f t="shared" si="180"/>
        <v>28.571428571428559</v>
      </c>
      <c r="AH516" s="671">
        <f t="shared" si="181"/>
        <v>300</v>
      </c>
      <c r="AI516" s="671" t="str">
        <f t="shared" si="182"/>
        <v>n/a</v>
      </c>
      <c r="AJ516" s="671" t="str">
        <f t="shared" si="183"/>
        <v>n/a</v>
      </c>
      <c r="AK516" s="671" t="str">
        <f t="shared" si="184"/>
        <v>n/a</v>
      </c>
      <c r="AL516" s="671" t="str">
        <f t="shared" si="185"/>
        <v>n/a</v>
      </c>
      <c r="AM516" s="671" t="str">
        <f t="shared" si="186"/>
        <v>n/a</v>
      </c>
      <c r="AN516" s="671" t="str">
        <f t="shared" si="187"/>
        <v>n/a</v>
      </c>
      <c r="AO516" s="671" t="str">
        <f t="shared" si="188"/>
        <v>n/a</v>
      </c>
      <c r="AP516" s="671" t="str">
        <f t="shared" si="189"/>
        <v>n/a</v>
      </c>
      <c r="AQ516" s="671" t="str">
        <f t="shared" si="190"/>
        <v>n/a</v>
      </c>
      <c r="AR516" s="671" t="str">
        <f t="shared" si="191"/>
        <v>n/a</v>
      </c>
      <c r="AS516" s="672">
        <f t="shared" si="192"/>
        <v>55.694244027577355</v>
      </c>
      <c r="AT516" s="673">
        <f t="shared" si="193"/>
        <v>91.685802435457148</v>
      </c>
    </row>
    <row r="517" spans="1:46" ht="11.25" customHeight="1" x14ac:dyDescent="0.2">
      <c r="A517" s="652" t="s">
        <v>1448</v>
      </c>
      <c r="B517" s="650" t="s">
        <v>1449</v>
      </c>
      <c r="C517" s="497">
        <v>1</v>
      </c>
      <c r="D517" s="657">
        <v>0.95238095238095233</v>
      </c>
      <c r="E517" s="498">
        <v>0.8571428571428571</v>
      </c>
      <c r="F517" s="498">
        <v>0.76190476190476186</v>
      </c>
      <c r="G517" s="498">
        <v>0.66666666666666663</v>
      </c>
      <c r="H517" s="498">
        <v>0.5714285714285714</v>
      </c>
      <c r="I517" s="499"/>
      <c r="J517" s="498">
        <v>0.47619047619047616</v>
      </c>
      <c r="K517" s="496">
        <v>0.38095238095238093</v>
      </c>
      <c r="L517" s="499"/>
      <c r="M517" s="511">
        <v>0.3428571428571428</v>
      </c>
      <c r="N517" s="653">
        <v>0.30476190476190473</v>
      </c>
      <c r="O517" s="654">
        <v>0.30476190476190473</v>
      </c>
      <c r="P517" s="658">
        <v>0.30476190476190473</v>
      </c>
      <c r="Q517" s="658">
        <v>0.27380952380952378</v>
      </c>
      <c r="R517" s="658">
        <v>0.22619047619047616</v>
      </c>
      <c r="S517" s="658">
        <v>4.7619047619047616E-2</v>
      </c>
      <c r="T517" s="654">
        <v>0</v>
      </c>
      <c r="U517" s="654">
        <v>0</v>
      </c>
      <c r="V517" s="654">
        <v>0</v>
      </c>
      <c r="W517" s="654">
        <v>0</v>
      </c>
      <c r="X517" s="654">
        <v>0</v>
      </c>
      <c r="Y517" s="655">
        <f t="shared" si="173"/>
        <v>7.4714285714285698</v>
      </c>
      <c r="Z517" s="1026">
        <f t="shared" si="194"/>
        <v>5.0000000000000044</v>
      </c>
      <c r="AA517" s="671">
        <f t="shared" si="174"/>
        <v>11.111111111111116</v>
      </c>
      <c r="AB517" s="671">
        <f t="shared" si="175"/>
        <v>12.5</v>
      </c>
      <c r="AC517" s="671">
        <f t="shared" si="176"/>
        <v>14.285714285714279</v>
      </c>
      <c r="AD517" s="671">
        <f t="shared" si="177"/>
        <v>16.666666666666675</v>
      </c>
      <c r="AE517" s="671">
        <f t="shared" si="178"/>
        <v>19.999999999999996</v>
      </c>
      <c r="AF517" s="671">
        <f t="shared" si="179"/>
        <v>25</v>
      </c>
      <c r="AG517" s="671">
        <f t="shared" si="180"/>
        <v>11.111111111111116</v>
      </c>
      <c r="AH517" s="671">
        <f t="shared" si="181"/>
        <v>12.5</v>
      </c>
      <c r="AI517" s="671">
        <f t="shared" si="182"/>
        <v>0</v>
      </c>
      <c r="AJ517" s="671">
        <f t="shared" si="183"/>
        <v>0</v>
      </c>
      <c r="AK517" s="671">
        <f t="shared" si="184"/>
        <v>11.304347826086957</v>
      </c>
      <c r="AL517" s="671">
        <f t="shared" si="185"/>
        <v>21.052631578947366</v>
      </c>
      <c r="AM517" s="671">
        <f t="shared" si="186"/>
        <v>375</v>
      </c>
      <c r="AN517" s="671" t="str">
        <f t="shared" si="187"/>
        <v>n/a</v>
      </c>
      <c r="AO517" s="671" t="str">
        <f t="shared" si="188"/>
        <v>n/a</v>
      </c>
      <c r="AP517" s="671" t="str">
        <f t="shared" si="189"/>
        <v>n/a</v>
      </c>
      <c r="AQ517" s="671" t="str">
        <f t="shared" si="190"/>
        <v>n/a</v>
      </c>
      <c r="AR517" s="671" t="str">
        <f t="shared" si="191"/>
        <v>n/a</v>
      </c>
      <c r="AS517" s="672">
        <f t="shared" si="192"/>
        <v>38.252255898545535</v>
      </c>
      <c r="AT517" s="673">
        <f t="shared" si="193"/>
        <v>97.192110881277273</v>
      </c>
    </row>
    <row r="518" spans="1:46" ht="11.25" customHeight="1" x14ac:dyDescent="0.2">
      <c r="A518" s="483" t="s">
        <v>1289</v>
      </c>
      <c r="B518" s="651" t="s">
        <v>1290</v>
      </c>
      <c r="C518" s="497">
        <v>0.73750000000000004</v>
      </c>
      <c r="D518" s="491">
        <v>0.69</v>
      </c>
      <c r="E518" s="498">
        <v>0.61250000000000004</v>
      </c>
      <c r="F518" s="498">
        <v>0.5675</v>
      </c>
      <c r="G518" s="498">
        <v>0.54500000000000004</v>
      </c>
      <c r="H518" s="498">
        <v>0.47499999999999998</v>
      </c>
      <c r="I518" s="499"/>
      <c r="J518" s="498">
        <v>0.156</v>
      </c>
      <c r="K518" s="656">
        <v>8.7999999999999995E-2</v>
      </c>
      <c r="L518" s="499"/>
      <c r="M518" s="653">
        <v>8.7999999999999995E-2</v>
      </c>
      <c r="N518" s="653">
        <v>0.22</v>
      </c>
      <c r="O518" s="658">
        <v>0.35199999999999998</v>
      </c>
      <c r="P518" s="658">
        <v>0.33600000000000002</v>
      </c>
      <c r="Q518" s="658">
        <v>0.3125</v>
      </c>
      <c r="R518" s="658">
        <v>0.28999999999999998</v>
      </c>
      <c r="S518" s="658">
        <v>0.2175</v>
      </c>
      <c r="T518" s="654">
        <v>0.14449999999999999</v>
      </c>
      <c r="U518" s="654">
        <v>0.14480000000000001</v>
      </c>
      <c r="V518" s="654">
        <v>0.14480000000000001</v>
      </c>
      <c r="W518" s="654">
        <v>0.14480000000000001</v>
      </c>
      <c r="X518" s="654">
        <v>0.14480000000000001</v>
      </c>
      <c r="Y518" s="655">
        <f t="shared" si="173"/>
        <v>6.4112000000000009</v>
      </c>
      <c r="Z518" s="1026">
        <f t="shared" si="194"/>
        <v>6.8840579710145011</v>
      </c>
      <c r="AA518" s="671">
        <f t="shared" si="174"/>
        <v>12.65306122448977</v>
      </c>
      <c r="AB518" s="671">
        <f t="shared" si="175"/>
        <v>7.9295154185022199</v>
      </c>
      <c r="AC518" s="671">
        <f t="shared" si="176"/>
        <v>4.1284403669724634</v>
      </c>
      <c r="AD518" s="671">
        <f t="shared" si="177"/>
        <v>14.736842105263182</v>
      </c>
      <c r="AE518" s="671">
        <f t="shared" si="178"/>
        <v>204.48717948717947</v>
      </c>
      <c r="AF518" s="671">
        <f t="shared" si="179"/>
        <v>77.272727272727295</v>
      </c>
      <c r="AG518" s="671">
        <f t="shared" si="180"/>
        <v>0</v>
      </c>
      <c r="AH518" s="671">
        <f t="shared" si="181"/>
        <v>-60.000000000000007</v>
      </c>
      <c r="AI518" s="671">
        <f t="shared" si="182"/>
        <v>-37.5</v>
      </c>
      <c r="AJ518" s="671">
        <f t="shared" si="183"/>
        <v>4.761904761904745</v>
      </c>
      <c r="AK518" s="671">
        <f t="shared" si="184"/>
        <v>7.5200000000000156</v>
      </c>
      <c r="AL518" s="671">
        <f t="shared" si="185"/>
        <v>7.7586206896551824</v>
      </c>
      <c r="AM518" s="671">
        <f t="shared" si="186"/>
        <v>33.333333333333329</v>
      </c>
      <c r="AN518" s="671">
        <f t="shared" si="187"/>
        <v>50.519031141868531</v>
      </c>
      <c r="AO518" s="671">
        <f t="shared" si="188"/>
        <v>-0.20718232044200091</v>
      </c>
      <c r="AP518" s="671">
        <f t="shared" si="189"/>
        <v>0</v>
      </c>
      <c r="AQ518" s="671">
        <f t="shared" si="190"/>
        <v>0</v>
      </c>
      <c r="AR518" s="671">
        <f t="shared" si="191"/>
        <v>0</v>
      </c>
      <c r="AS518" s="672">
        <f t="shared" si="192"/>
        <v>17.59355428697204</v>
      </c>
      <c r="AT518" s="673">
        <f t="shared" si="193"/>
        <v>53.342986572087881</v>
      </c>
    </row>
    <row r="519" spans="1:46" ht="11.25" customHeight="1" x14ac:dyDescent="0.2">
      <c r="A519" s="507" t="s">
        <v>1460</v>
      </c>
      <c r="B519" s="507" t="s">
        <v>1461</v>
      </c>
      <c r="C519" s="497">
        <v>1.58</v>
      </c>
      <c r="D519" s="497">
        <v>1.4300000000000002</v>
      </c>
      <c r="E519" s="513">
        <v>1.3</v>
      </c>
      <c r="F519" s="513">
        <v>1.18</v>
      </c>
      <c r="G519" s="513">
        <v>1.06</v>
      </c>
      <c r="H519" s="513">
        <v>0.96</v>
      </c>
      <c r="I519" s="514"/>
      <c r="J519" s="513">
        <v>0.9</v>
      </c>
      <c r="K519" s="509">
        <v>0.86</v>
      </c>
      <c r="L519" s="514"/>
      <c r="M519" s="529">
        <v>0.81</v>
      </c>
      <c r="N519" s="539">
        <v>0.8</v>
      </c>
      <c r="O519" s="516">
        <v>0.8</v>
      </c>
      <c r="P519" s="516">
        <v>0.76</v>
      </c>
      <c r="Q519" s="517">
        <v>0.68</v>
      </c>
      <c r="R519" s="517">
        <v>0.68</v>
      </c>
      <c r="S519" s="516">
        <v>1.3</v>
      </c>
      <c r="T519" s="516">
        <v>1.18</v>
      </c>
      <c r="U519" s="516">
        <v>1.0900000000000001</v>
      </c>
      <c r="V519" s="516">
        <v>1.03</v>
      </c>
      <c r="W519" s="516">
        <v>0.96</v>
      </c>
      <c r="X519" s="516">
        <v>0.85</v>
      </c>
      <c r="Y519" s="655">
        <f t="shared" ref="Y519:Y582" si="195">SUM(C519:X519)</f>
        <v>20.210000000000004</v>
      </c>
      <c r="Z519" s="1026">
        <f t="shared" si="194"/>
        <v>10.489510489510479</v>
      </c>
      <c r="AA519" s="671">
        <f t="shared" ref="AA519:AA582" si="196">IF(ISERROR((D519/E519-1)*100),"n/a",(D519/E519-1)*100)</f>
        <v>10.000000000000009</v>
      </c>
      <c r="AB519" s="671">
        <f t="shared" ref="AB519:AB582" si="197">IF(ISERROR((E519/F519-1)*100),"n/a",(E519/F519-1)*100)</f>
        <v>10.169491525423746</v>
      </c>
      <c r="AC519" s="671">
        <f t="shared" ref="AC519:AC582" si="198">IF(ISERROR((F519/G519-1)*100),"n/a",(F519/G519-1)*100)</f>
        <v>11.32075471698113</v>
      </c>
      <c r="AD519" s="671">
        <f t="shared" ref="AD519:AD582" si="199">IF(ISERROR((G519/H519-1)*100),"n/a",(G519/H519-1)*100)</f>
        <v>10.416666666666675</v>
      </c>
      <c r="AE519" s="671">
        <f t="shared" ref="AE519:AE582" si="200">IF(ISERROR((H519/J519-1)*100),"n/a",(H519/J519-1)*100)</f>
        <v>6.6666666666666652</v>
      </c>
      <c r="AF519" s="671">
        <f t="shared" ref="AF519:AF582" si="201">IF(ISERROR((J519/K519-1)*100),"n/a",(J519/K519-1)*100)</f>
        <v>4.6511627906976827</v>
      </c>
      <c r="AG519" s="671">
        <f t="shared" ref="AG519:AG582" si="202">IF(ISERROR((K519/M519-1)*100),"n/a",(K519/M519-1)*100)</f>
        <v>6.1728395061728225</v>
      </c>
      <c r="AH519" s="671">
        <f t="shared" ref="AH519:AH582" si="203">IF(ISERROR((M519/N519-1)*100),"n/a",(M519/N519-1)*100)</f>
        <v>1.2499999999999956</v>
      </c>
      <c r="AI519" s="671">
        <f t="shared" ref="AI519:AI582" si="204">IF(ISERROR((N519/O519-1)*100),"n/a",(N519/O519-1)*100)</f>
        <v>0</v>
      </c>
      <c r="AJ519" s="671">
        <f t="shared" ref="AJ519:AJ582" si="205">IF(ISERROR((O519/P519-1)*100),"n/a",(O519/P519-1)*100)</f>
        <v>5.2631578947368363</v>
      </c>
      <c r="AK519" s="671">
        <f t="shared" ref="AK519:AK582" si="206">IF(ISERROR((P519/Q519-1)*100),"n/a",(P519/Q519-1)*100)</f>
        <v>11.764705882352944</v>
      </c>
      <c r="AL519" s="671">
        <f t="shared" ref="AL519:AL582" si="207">IF(ISERROR((Q519/R519-1)*100),"n/a",(Q519/R519-1)*100)</f>
        <v>0</v>
      </c>
      <c r="AM519" s="671">
        <f t="shared" ref="AM519:AM582" si="208">IF(ISERROR((R519/S519-1)*100),"n/a",(R519/S519-1)*100)</f>
        <v>-47.692307692307686</v>
      </c>
      <c r="AN519" s="671">
        <f t="shared" ref="AN519:AN582" si="209">IF(ISERROR((S519/T519-1)*100),"n/a",(S519/T519-1)*100)</f>
        <v>10.169491525423746</v>
      </c>
      <c r="AO519" s="671">
        <f t="shared" ref="AO519:AO582" si="210">IF(ISERROR((T519/U519-1)*100),"n/a",(T519/U519-1)*100)</f>
        <v>8.2568807339449499</v>
      </c>
      <c r="AP519" s="671">
        <f t="shared" ref="AP519:AP582" si="211">IF(ISERROR((U519/V519-1)*100),"n/a",(U519/V519-1)*100)</f>
        <v>5.8252427184465994</v>
      </c>
      <c r="AQ519" s="671">
        <f t="shared" ref="AQ519:AQ582" si="212">IF(ISERROR((V519/W519-1)*100),"n/a",(V519/W519-1)*100)</f>
        <v>7.2916666666666741</v>
      </c>
      <c r="AR519" s="671">
        <f t="shared" ref="AR519:AR582" si="213">IF(ISERROR((W519/X519-1)*100),"n/a",(W519/X519-1)*100)</f>
        <v>12.941176470588234</v>
      </c>
      <c r="AS519" s="672">
        <f t="shared" ref="AS519:AS582" si="214">AVERAGE(Z519:AR519)</f>
        <v>4.4714266611563946</v>
      </c>
      <c r="AT519" s="673">
        <f t="shared" ref="AT519:AT582" si="215">STDEV(Z519:AR519)</f>
        <v>13.213661797581358</v>
      </c>
    </row>
    <row r="520" spans="1:46" ht="11.25" customHeight="1" x14ac:dyDescent="0.2">
      <c r="A520" s="652" t="s">
        <v>109</v>
      </c>
      <c r="B520" s="652" t="s">
        <v>110</v>
      </c>
      <c r="C520" s="497">
        <v>5.44</v>
      </c>
      <c r="D520" s="497">
        <v>4.7</v>
      </c>
      <c r="E520" s="498">
        <v>4.4400000000000004</v>
      </c>
      <c r="F520" s="498">
        <v>4.0999999999999996</v>
      </c>
      <c r="G520" s="498">
        <v>3.42</v>
      </c>
      <c r="H520" s="498">
        <v>2.54</v>
      </c>
      <c r="I520" s="499"/>
      <c r="J520" s="498">
        <v>2.36</v>
      </c>
      <c r="K520" s="496">
        <v>2.2000000000000002</v>
      </c>
      <c r="L520" s="499"/>
      <c r="M520" s="511">
        <v>2.1</v>
      </c>
      <c r="N520" s="511">
        <v>2.04</v>
      </c>
      <c r="O520" s="658">
        <v>2</v>
      </c>
      <c r="P520" s="658">
        <v>1.92</v>
      </c>
      <c r="Q520" s="658">
        <v>1.84</v>
      </c>
      <c r="R520" s="658">
        <v>1.68</v>
      </c>
      <c r="S520" s="658">
        <v>1.44</v>
      </c>
      <c r="T520" s="658">
        <v>1.32</v>
      </c>
      <c r="U520" s="658">
        <v>1.24</v>
      </c>
      <c r="V520" s="658">
        <v>1.2</v>
      </c>
      <c r="W520" s="658">
        <v>1.1599999999999999</v>
      </c>
      <c r="X520" s="658">
        <v>1.1200000000000001</v>
      </c>
      <c r="Y520" s="655">
        <f t="shared" si="195"/>
        <v>48.260000000000005</v>
      </c>
      <c r="Z520" s="1026">
        <f t="shared" si="194"/>
        <v>15.744680851063841</v>
      </c>
      <c r="AA520" s="671">
        <f t="shared" si="196"/>
        <v>5.8558558558558405</v>
      </c>
      <c r="AB520" s="671">
        <f t="shared" si="197"/>
        <v>8.292682926829297</v>
      </c>
      <c r="AC520" s="671">
        <f t="shared" si="198"/>
        <v>19.883040935672504</v>
      </c>
      <c r="AD520" s="671">
        <f t="shared" si="199"/>
        <v>34.645669291338585</v>
      </c>
      <c r="AE520" s="671">
        <f t="shared" si="200"/>
        <v>7.6271186440677985</v>
      </c>
      <c r="AF520" s="671">
        <f t="shared" si="201"/>
        <v>7.2727272727272529</v>
      </c>
      <c r="AG520" s="671">
        <f t="shared" si="202"/>
        <v>4.7619047619047672</v>
      </c>
      <c r="AH520" s="671">
        <f t="shared" si="203"/>
        <v>2.941176470588247</v>
      </c>
      <c r="AI520" s="671">
        <f t="shared" si="204"/>
        <v>2.0000000000000018</v>
      </c>
      <c r="AJ520" s="671">
        <f t="shared" si="205"/>
        <v>4.1666666666666741</v>
      </c>
      <c r="AK520" s="671">
        <f t="shared" si="206"/>
        <v>4.3478260869565188</v>
      </c>
      <c r="AL520" s="671">
        <f t="shared" si="207"/>
        <v>9.5238095238095344</v>
      </c>
      <c r="AM520" s="671">
        <f t="shared" si="208"/>
        <v>16.666666666666675</v>
      </c>
      <c r="AN520" s="671">
        <f t="shared" si="209"/>
        <v>9.0909090909090828</v>
      </c>
      <c r="AO520" s="671">
        <f t="shared" si="210"/>
        <v>6.4516129032258229</v>
      </c>
      <c r="AP520" s="671">
        <f t="shared" si="211"/>
        <v>3.3333333333333437</v>
      </c>
      <c r="AQ520" s="671">
        <f t="shared" si="212"/>
        <v>3.4482758620689724</v>
      </c>
      <c r="AR520" s="671">
        <f t="shared" si="213"/>
        <v>3.5714285714285587</v>
      </c>
      <c r="AS520" s="672">
        <f t="shared" si="214"/>
        <v>8.9276518797428057</v>
      </c>
      <c r="AT520" s="673">
        <f t="shared" si="215"/>
        <v>7.9701452615477857</v>
      </c>
    </row>
    <row r="521" spans="1:46" ht="11.25" customHeight="1" x14ac:dyDescent="0.2">
      <c r="A521" s="652" t="s">
        <v>673</v>
      </c>
      <c r="B521" s="652" t="s">
        <v>674</v>
      </c>
      <c r="C521" s="497">
        <v>3.7925</v>
      </c>
      <c r="D521" s="497">
        <v>3.5225</v>
      </c>
      <c r="E521" s="498">
        <v>3.2450000000000001</v>
      </c>
      <c r="F521" s="498">
        <v>2.915</v>
      </c>
      <c r="G521" s="498">
        <v>2.5049999999999999</v>
      </c>
      <c r="H521" s="498">
        <v>2.0975000000000001</v>
      </c>
      <c r="I521" s="499"/>
      <c r="J521" s="498">
        <v>1.7839999999999998</v>
      </c>
      <c r="K521" s="496">
        <v>1.5562499999999999</v>
      </c>
      <c r="L521" s="499"/>
      <c r="M521" s="511">
        <v>1.4537500000000001</v>
      </c>
      <c r="N521" s="511">
        <v>1.42</v>
      </c>
      <c r="O521" s="658">
        <v>1.361</v>
      </c>
      <c r="P521" s="658">
        <v>1.2464999999999999</v>
      </c>
      <c r="Q521" s="658">
        <v>1.1429999999999998</v>
      </c>
      <c r="R521" s="658">
        <v>0.98275000000000001</v>
      </c>
      <c r="S521" s="658">
        <v>0.86</v>
      </c>
      <c r="T521" s="658">
        <v>0.76624999999999999</v>
      </c>
      <c r="U521" s="658">
        <v>0.64449999999999996</v>
      </c>
      <c r="V521" s="658">
        <v>0.35825000000000001</v>
      </c>
      <c r="W521" s="654">
        <v>0</v>
      </c>
      <c r="X521" s="654">
        <v>0</v>
      </c>
      <c r="Y521" s="655">
        <f t="shared" si="195"/>
        <v>31.653749999999995</v>
      </c>
      <c r="Z521" s="1026">
        <f t="shared" si="194"/>
        <v>7.6650106458481249</v>
      </c>
      <c r="AA521" s="671">
        <f t="shared" si="196"/>
        <v>8.5516178736517734</v>
      </c>
      <c r="AB521" s="671">
        <f t="shared" si="197"/>
        <v>11.32075471698113</v>
      </c>
      <c r="AC521" s="671">
        <f t="shared" si="198"/>
        <v>16.367265469061888</v>
      </c>
      <c r="AD521" s="671">
        <f t="shared" si="199"/>
        <v>19.42789034564958</v>
      </c>
      <c r="AE521" s="671">
        <f t="shared" si="200"/>
        <v>17.572869955156968</v>
      </c>
      <c r="AF521" s="671">
        <f t="shared" si="201"/>
        <v>14.634538152610443</v>
      </c>
      <c r="AG521" s="671">
        <f t="shared" si="202"/>
        <v>7.0507308684436776</v>
      </c>
      <c r="AH521" s="671">
        <f t="shared" si="203"/>
        <v>2.376760563380298</v>
      </c>
      <c r="AI521" s="671">
        <f t="shared" si="204"/>
        <v>4.3350477590007319</v>
      </c>
      <c r="AJ521" s="671">
        <f t="shared" si="205"/>
        <v>9.1857200160449395</v>
      </c>
      <c r="AK521" s="671">
        <f t="shared" si="206"/>
        <v>9.0551181102362257</v>
      </c>
      <c r="AL521" s="671">
        <f t="shared" si="207"/>
        <v>16.306283388450748</v>
      </c>
      <c r="AM521" s="671">
        <f t="shared" si="208"/>
        <v>14.27325581395349</v>
      </c>
      <c r="AN521" s="671">
        <f t="shared" si="209"/>
        <v>12.234910277324641</v>
      </c>
      <c r="AO521" s="671">
        <f t="shared" si="210"/>
        <v>18.890612878200152</v>
      </c>
      <c r="AP521" s="671">
        <f t="shared" si="211"/>
        <v>79.902302861130465</v>
      </c>
      <c r="AQ521" s="671" t="str">
        <f t="shared" si="212"/>
        <v>n/a</v>
      </c>
      <c r="AR521" s="671" t="str">
        <f t="shared" si="213"/>
        <v>n/a</v>
      </c>
      <c r="AS521" s="672">
        <f t="shared" si="214"/>
        <v>15.832393511477957</v>
      </c>
      <c r="AT521" s="673">
        <f t="shared" si="215"/>
        <v>17.26289776248052</v>
      </c>
    </row>
    <row r="522" spans="1:46" ht="11.25" customHeight="1" x14ac:dyDescent="0.2">
      <c r="A522" s="557" t="s">
        <v>4032</v>
      </c>
      <c r="B522" s="652" t="s">
        <v>4033</v>
      </c>
      <c r="C522" s="497">
        <v>0.64</v>
      </c>
      <c r="D522" s="497">
        <v>0.40875</v>
      </c>
      <c r="E522" s="498">
        <v>0.366477</v>
      </c>
      <c r="F522" s="498">
        <v>0.31249899999999997</v>
      </c>
      <c r="G522" s="498">
        <v>0.17045399999999999</v>
      </c>
      <c r="H522" s="542">
        <v>0</v>
      </c>
      <c r="I522" s="499"/>
      <c r="J522" s="542">
        <v>0</v>
      </c>
      <c r="K522" s="656">
        <v>0</v>
      </c>
      <c r="L522" s="499"/>
      <c r="M522" s="653">
        <v>0</v>
      </c>
      <c r="N522" s="653">
        <v>0.52556899999999995</v>
      </c>
      <c r="O522" s="658">
        <v>1.065342</v>
      </c>
      <c r="P522" s="654">
        <v>0</v>
      </c>
      <c r="Q522" s="654">
        <v>0</v>
      </c>
      <c r="R522" s="654">
        <v>0</v>
      </c>
      <c r="S522" s="654">
        <v>0</v>
      </c>
      <c r="T522" s="654">
        <v>0</v>
      </c>
      <c r="U522" s="654">
        <v>0</v>
      </c>
      <c r="V522" s="654">
        <v>0</v>
      </c>
      <c r="W522" s="654">
        <v>0</v>
      </c>
      <c r="X522" s="654">
        <v>0</v>
      </c>
      <c r="Y522" s="655">
        <f t="shared" si="195"/>
        <v>3.4890910000000002</v>
      </c>
      <c r="Z522" s="1026">
        <f t="shared" si="194"/>
        <v>56.574923547400616</v>
      </c>
      <c r="AA522" s="671">
        <f t="shared" si="196"/>
        <v>11.534966723696161</v>
      </c>
      <c r="AB522" s="671">
        <f t="shared" si="197"/>
        <v>17.273015273648884</v>
      </c>
      <c r="AC522" s="671">
        <f t="shared" si="198"/>
        <v>83.333333333333329</v>
      </c>
      <c r="AD522" s="671" t="str">
        <f t="shared" si="199"/>
        <v>n/a</v>
      </c>
      <c r="AE522" s="671" t="str">
        <f t="shared" si="200"/>
        <v>n/a</v>
      </c>
      <c r="AF522" s="671" t="str">
        <f t="shared" si="201"/>
        <v>n/a</v>
      </c>
      <c r="AG522" s="671" t="str">
        <f t="shared" si="202"/>
        <v>n/a</v>
      </c>
      <c r="AH522" s="671">
        <f t="shared" si="203"/>
        <v>-100</v>
      </c>
      <c r="AI522" s="671">
        <f t="shared" si="204"/>
        <v>-50.66664038402692</v>
      </c>
      <c r="AJ522" s="671" t="str">
        <f t="shared" si="205"/>
        <v>n/a</v>
      </c>
      <c r="AK522" s="671" t="str">
        <f t="shared" si="206"/>
        <v>n/a</v>
      </c>
      <c r="AL522" s="671" t="str">
        <f t="shared" si="207"/>
        <v>n/a</v>
      </c>
      <c r="AM522" s="671" t="str">
        <f t="shared" si="208"/>
        <v>n/a</v>
      </c>
      <c r="AN522" s="671" t="str">
        <f t="shared" si="209"/>
        <v>n/a</v>
      </c>
      <c r="AO522" s="671" t="str">
        <f t="shared" si="210"/>
        <v>n/a</v>
      </c>
      <c r="AP522" s="671" t="str">
        <f t="shared" si="211"/>
        <v>n/a</v>
      </c>
      <c r="AQ522" s="671" t="str">
        <f t="shared" si="212"/>
        <v>n/a</v>
      </c>
      <c r="AR522" s="671" t="str">
        <f t="shared" si="213"/>
        <v>n/a</v>
      </c>
      <c r="AS522" s="672">
        <f t="shared" si="214"/>
        <v>3.0082664156753416</v>
      </c>
      <c r="AT522" s="673">
        <f t="shared" si="215"/>
        <v>67.954969471904519</v>
      </c>
    </row>
    <row r="523" spans="1:46" ht="11.25" customHeight="1" x14ac:dyDescent="0.2">
      <c r="A523" s="483" t="s">
        <v>4162</v>
      </c>
      <c r="B523" s="916" t="s">
        <v>689</v>
      </c>
      <c r="C523" s="497">
        <v>0.78</v>
      </c>
      <c r="D523" s="497">
        <v>0.71000000000000008</v>
      </c>
      <c r="E523" s="487">
        <v>0.66</v>
      </c>
      <c r="F523" s="487">
        <v>0.57999999999999996</v>
      </c>
      <c r="G523" s="487">
        <v>0.5</v>
      </c>
      <c r="H523" s="487">
        <v>0.43</v>
      </c>
      <c r="I523" s="488" t="s">
        <v>90</v>
      </c>
      <c r="J523" s="487">
        <v>0.39</v>
      </c>
      <c r="K523" s="485">
        <v>0.34</v>
      </c>
      <c r="L523" s="488"/>
      <c r="M523" s="530">
        <v>0.24667</v>
      </c>
      <c r="N523" s="530">
        <v>0.18001000000000003</v>
      </c>
      <c r="O523" s="492">
        <v>0.16</v>
      </c>
      <c r="P523" s="493">
        <v>0.14222000000000001</v>
      </c>
      <c r="Q523" s="493">
        <v>0.10666</v>
      </c>
      <c r="R523" s="493">
        <v>4.444E-2</v>
      </c>
      <c r="S523" s="492">
        <v>0</v>
      </c>
      <c r="T523" s="492">
        <v>0</v>
      </c>
      <c r="U523" s="492">
        <v>0</v>
      </c>
      <c r="V523" s="492">
        <v>0</v>
      </c>
      <c r="W523" s="492">
        <v>0</v>
      </c>
      <c r="X523" s="492">
        <v>0</v>
      </c>
      <c r="Y523" s="655">
        <f t="shared" si="195"/>
        <v>5.2700000000000005</v>
      </c>
      <c r="Z523" s="1026">
        <f t="shared" si="194"/>
        <v>9.8591549295774517</v>
      </c>
      <c r="AA523" s="671">
        <f t="shared" si="196"/>
        <v>7.5757575757575912</v>
      </c>
      <c r="AB523" s="671">
        <f t="shared" si="197"/>
        <v>13.793103448275868</v>
      </c>
      <c r="AC523" s="671">
        <f t="shared" si="198"/>
        <v>15.999999999999993</v>
      </c>
      <c r="AD523" s="671">
        <f t="shared" si="199"/>
        <v>16.279069767441868</v>
      </c>
      <c r="AE523" s="671">
        <f t="shared" si="200"/>
        <v>10.256410256410241</v>
      </c>
      <c r="AF523" s="671">
        <f t="shared" si="201"/>
        <v>14.705882352941169</v>
      </c>
      <c r="AG523" s="671">
        <f t="shared" si="202"/>
        <v>37.835975189524483</v>
      </c>
      <c r="AH523" s="671">
        <f t="shared" si="203"/>
        <v>37.031276040219964</v>
      </c>
      <c r="AI523" s="671">
        <f t="shared" si="204"/>
        <v>12.506250000000009</v>
      </c>
      <c r="AJ523" s="671">
        <f t="shared" si="205"/>
        <v>12.501757839966231</v>
      </c>
      <c r="AK523" s="671">
        <f t="shared" si="206"/>
        <v>33.339583723982756</v>
      </c>
      <c r="AL523" s="671">
        <f t="shared" si="207"/>
        <v>140.00900090009</v>
      </c>
      <c r="AM523" s="671" t="str">
        <f t="shared" si="208"/>
        <v>n/a</v>
      </c>
      <c r="AN523" s="671" t="str">
        <f t="shared" si="209"/>
        <v>n/a</v>
      </c>
      <c r="AO523" s="671" t="str">
        <f t="shared" si="210"/>
        <v>n/a</v>
      </c>
      <c r="AP523" s="671" t="str">
        <f t="shared" si="211"/>
        <v>n/a</v>
      </c>
      <c r="AQ523" s="671" t="str">
        <f t="shared" si="212"/>
        <v>n/a</v>
      </c>
      <c r="AR523" s="671" t="str">
        <f t="shared" si="213"/>
        <v>n/a</v>
      </c>
      <c r="AS523" s="672">
        <f t="shared" si="214"/>
        <v>27.822555540322128</v>
      </c>
      <c r="AT523" s="673">
        <f t="shared" si="215"/>
        <v>35.300737552010695</v>
      </c>
    </row>
    <row r="524" spans="1:46" ht="11.25" customHeight="1" x14ac:dyDescent="0.2">
      <c r="A524" s="507" t="s">
        <v>124</v>
      </c>
      <c r="B524" s="507" t="s">
        <v>125</v>
      </c>
      <c r="C524" s="497">
        <v>2.86</v>
      </c>
      <c r="D524" s="510">
        <v>2.4900000000000002</v>
      </c>
      <c r="E524" s="498">
        <v>2.3050000000000002</v>
      </c>
      <c r="F524" s="498">
        <v>2.125</v>
      </c>
      <c r="G524" s="498">
        <v>1.96</v>
      </c>
      <c r="H524" s="498">
        <v>1.8</v>
      </c>
      <c r="I524" s="499"/>
      <c r="J524" s="498">
        <v>1.67</v>
      </c>
      <c r="K524" s="496">
        <v>1.55</v>
      </c>
      <c r="L524" s="499"/>
      <c r="M524" s="511">
        <v>1.42</v>
      </c>
      <c r="N524" s="511">
        <v>1.3</v>
      </c>
      <c r="O524" s="658">
        <v>1.1587499999999999</v>
      </c>
      <c r="P524" s="658">
        <v>0.85703536000000002</v>
      </c>
      <c r="Q524" s="658">
        <v>0.77119615999999991</v>
      </c>
      <c r="R524" s="658">
        <v>0.71080127999999998</v>
      </c>
      <c r="S524" s="658">
        <v>0.65505215999999999</v>
      </c>
      <c r="T524" s="658">
        <v>0.61324031999999995</v>
      </c>
      <c r="U524" s="658">
        <v>0.56678271999999996</v>
      </c>
      <c r="V524" s="658">
        <v>0.51567936000000003</v>
      </c>
      <c r="W524" s="658">
        <v>0.46922175999999999</v>
      </c>
      <c r="X524" s="658">
        <v>0.42740992</v>
      </c>
      <c r="Y524" s="655">
        <f t="shared" si="195"/>
        <v>26.225169039999997</v>
      </c>
      <c r="Z524" s="1026">
        <f t="shared" si="194"/>
        <v>14.859437751004002</v>
      </c>
      <c r="AA524" s="671">
        <f t="shared" si="196"/>
        <v>8.0260303687635481</v>
      </c>
      <c r="AB524" s="671">
        <f t="shared" si="197"/>
        <v>8.4705882352941195</v>
      </c>
      <c r="AC524" s="671">
        <f t="shared" si="198"/>
        <v>8.418367346938771</v>
      </c>
      <c r="AD524" s="671">
        <f t="shared" si="199"/>
        <v>8.8888888888888786</v>
      </c>
      <c r="AE524" s="671">
        <f t="shared" si="200"/>
        <v>7.7844311377245567</v>
      </c>
      <c r="AF524" s="671">
        <f t="shared" si="201"/>
        <v>7.7419354838709653</v>
      </c>
      <c r="AG524" s="671">
        <f t="shared" si="202"/>
        <v>9.1549295774647987</v>
      </c>
      <c r="AH524" s="671">
        <f t="shared" si="203"/>
        <v>9.2307692307692193</v>
      </c>
      <c r="AI524" s="671">
        <f t="shared" si="204"/>
        <v>12.189859762675304</v>
      </c>
      <c r="AJ524" s="671">
        <f t="shared" si="205"/>
        <v>35.204456441563849</v>
      </c>
      <c r="AK524" s="671">
        <f t="shared" si="206"/>
        <v>11.130657082109963</v>
      </c>
      <c r="AL524" s="671">
        <f t="shared" si="207"/>
        <v>8.496732026143782</v>
      </c>
      <c r="AM524" s="671">
        <f t="shared" si="208"/>
        <v>8.5106382978723296</v>
      </c>
      <c r="AN524" s="671">
        <f t="shared" si="209"/>
        <v>6.8181818181818343</v>
      </c>
      <c r="AO524" s="671">
        <f t="shared" si="210"/>
        <v>8.196721311475418</v>
      </c>
      <c r="AP524" s="671">
        <f t="shared" si="211"/>
        <v>9.9099099099098975</v>
      </c>
      <c r="AQ524" s="671">
        <f t="shared" si="212"/>
        <v>9.9009900990099098</v>
      </c>
      <c r="AR524" s="671">
        <f t="shared" si="213"/>
        <v>9.7826086956521721</v>
      </c>
      <c r="AS524" s="672">
        <f t="shared" si="214"/>
        <v>10.669270182384912</v>
      </c>
      <c r="AT524" s="673">
        <f t="shared" si="215"/>
        <v>6.2166725691641558</v>
      </c>
    </row>
    <row r="525" spans="1:46" ht="11.25" customHeight="1" x14ac:dyDescent="0.2">
      <c r="A525" s="652" t="s">
        <v>1480</v>
      </c>
      <c r="B525" s="652" t="s">
        <v>1481</v>
      </c>
      <c r="C525" s="497">
        <v>0.78</v>
      </c>
      <c r="D525" s="657">
        <v>0.67</v>
      </c>
      <c r="E525" s="498">
        <v>0.64</v>
      </c>
      <c r="F525" s="498">
        <v>0.6</v>
      </c>
      <c r="G525" s="498">
        <v>0.57999999999999996</v>
      </c>
      <c r="H525" s="498">
        <v>0.5</v>
      </c>
      <c r="I525" s="499"/>
      <c r="J525" s="498">
        <v>0.36</v>
      </c>
      <c r="K525" s="496">
        <v>0.22</v>
      </c>
      <c r="L525" s="499"/>
      <c r="M525" s="653">
        <v>0.2</v>
      </c>
      <c r="N525" s="653">
        <v>0.30249999999999999</v>
      </c>
      <c r="O525" s="658">
        <v>0.45750000000000002</v>
      </c>
      <c r="P525" s="654">
        <v>0</v>
      </c>
      <c r="Q525" s="654">
        <v>0</v>
      </c>
      <c r="R525" s="654">
        <v>0</v>
      </c>
      <c r="S525" s="654">
        <v>0</v>
      </c>
      <c r="T525" s="654">
        <v>0</v>
      </c>
      <c r="U525" s="654">
        <v>0</v>
      </c>
      <c r="V525" s="654">
        <v>0</v>
      </c>
      <c r="W525" s="654">
        <v>0</v>
      </c>
      <c r="X525" s="654">
        <v>0</v>
      </c>
      <c r="Y525" s="655">
        <f t="shared" si="195"/>
        <v>5.3100000000000005</v>
      </c>
      <c r="Z525" s="1026">
        <f t="shared" si="194"/>
        <v>16.417910447761198</v>
      </c>
      <c r="AA525" s="671">
        <f t="shared" si="196"/>
        <v>4.6875</v>
      </c>
      <c r="AB525" s="671">
        <f t="shared" si="197"/>
        <v>6.6666666666666652</v>
      </c>
      <c r="AC525" s="671">
        <f t="shared" si="198"/>
        <v>3.4482758620689724</v>
      </c>
      <c r="AD525" s="671">
        <f t="shared" si="199"/>
        <v>15.999999999999993</v>
      </c>
      <c r="AE525" s="671">
        <f t="shared" si="200"/>
        <v>38.888888888888886</v>
      </c>
      <c r="AF525" s="671">
        <f t="shared" si="201"/>
        <v>63.636363636363626</v>
      </c>
      <c r="AG525" s="671">
        <f t="shared" si="202"/>
        <v>9.9999999999999858</v>
      </c>
      <c r="AH525" s="671">
        <f t="shared" si="203"/>
        <v>-33.884297520661157</v>
      </c>
      <c r="AI525" s="671">
        <f t="shared" si="204"/>
        <v>-33.879781420765035</v>
      </c>
      <c r="AJ525" s="671" t="str">
        <f t="shared" si="205"/>
        <v>n/a</v>
      </c>
      <c r="AK525" s="671" t="str">
        <f t="shared" si="206"/>
        <v>n/a</v>
      </c>
      <c r="AL525" s="671" t="str">
        <f t="shared" si="207"/>
        <v>n/a</v>
      </c>
      <c r="AM525" s="671" t="str">
        <f t="shared" si="208"/>
        <v>n/a</v>
      </c>
      <c r="AN525" s="671" t="str">
        <f t="shared" si="209"/>
        <v>n/a</v>
      </c>
      <c r="AO525" s="671" t="str">
        <f t="shared" si="210"/>
        <v>n/a</v>
      </c>
      <c r="AP525" s="671" t="str">
        <f t="shared" si="211"/>
        <v>n/a</v>
      </c>
      <c r="AQ525" s="671" t="str">
        <f t="shared" si="212"/>
        <v>n/a</v>
      </c>
      <c r="AR525" s="671" t="str">
        <f t="shared" si="213"/>
        <v>n/a</v>
      </c>
      <c r="AS525" s="672">
        <f t="shared" si="214"/>
        <v>9.1981526560323115</v>
      </c>
      <c r="AT525" s="673">
        <f t="shared" si="215"/>
        <v>29.279710516193219</v>
      </c>
    </row>
    <row r="526" spans="1:46" ht="11.25" customHeight="1" x14ac:dyDescent="0.2">
      <c r="A526" s="500" t="s">
        <v>1490</v>
      </c>
      <c r="B526" s="652" t="s">
        <v>1491</v>
      </c>
      <c r="C526" s="497">
        <v>1</v>
      </c>
      <c r="D526" s="657">
        <v>0.92</v>
      </c>
      <c r="E526" s="498">
        <v>0.88</v>
      </c>
      <c r="F526" s="498">
        <v>0.76</v>
      </c>
      <c r="G526" s="498">
        <v>0.68</v>
      </c>
      <c r="H526" s="498">
        <v>0.5</v>
      </c>
      <c r="I526" s="499"/>
      <c r="J526" s="498">
        <v>0.4</v>
      </c>
      <c r="K526" s="496">
        <v>0.2</v>
      </c>
      <c r="L526" s="499"/>
      <c r="M526" s="503">
        <v>0</v>
      </c>
      <c r="N526" s="654">
        <v>0</v>
      </c>
      <c r="O526" s="654">
        <v>0</v>
      </c>
      <c r="P526" s="654">
        <v>0</v>
      </c>
      <c r="Q526" s="654">
        <v>0</v>
      </c>
      <c r="R526" s="654">
        <v>0</v>
      </c>
      <c r="S526" s="654">
        <v>0</v>
      </c>
      <c r="T526" s="654">
        <v>0</v>
      </c>
      <c r="U526" s="654">
        <v>0</v>
      </c>
      <c r="V526" s="654">
        <v>0</v>
      </c>
      <c r="W526" s="654">
        <v>0</v>
      </c>
      <c r="X526" s="654">
        <v>0</v>
      </c>
      <c r="Y526" s="655">
        <f t="shared" si="195"/>
        <v>5.34</v>
      </c>
      <c r="Z526" s="1026">
        <f t="shared" si="194"/>
        <v>8.6956521739130377</v>
      </c>
      <c r="AA526" s="671">
        <f t="shared" si="196"/>
        <v>4.5454545454545414</v>
      </c>
      <c r="AB526" s="671">
        <f t="shared" si="197"/>
        <v>15.789473684210531</v>
      </c>
      <c r="AC526" s="671">
        <f t="shared" si="198"/>
        <v>11.764705882352944</v>
      </c>
      <c r="AD526" s="671">
        <f t="shared" si="199"/>
        <v>36.000000000000007</v>
      </c>
      <c r="AE526" s="671">
        <f t="shared" si="200"/>
        <v>25</v>
      </c>
      <c r="AF526" s="671">
        <f t="shared" si="201"/>
        <v>100</v>
      </c>
      <c r="AG526" s="671" t="str">
        <f t="shared" si="202"/>
        <v>n/a</v>
      </c>
      <c r="AH526" s="671" t="str">
        <f t="shared" si="203"/>
        <v>n/a</v>
      </c>
      <c r="AI526" s="671" t="str">
        <f t="shared" si="204"/>
        <v>n/a</v>
      </c>
      <c r="AJ526" s="671" t="str">
        <f t="shared" si="205"/>
        <v>n/a</v>
      </c>
      <c r="AK526" s="671" t="str">
        <f t="shared" si="206"/>
        <v>n/a</v>
      </c>
      <c r="AL526" s="671" t="str">
        <f t="shared" si="207"/>
        <v>n/a</v>
      </c>
      <c r="AM526" s="671" t="str">
        <f t="shared" si="208"/>
        <v>n/a</v>
      </c>
      <c r="AN526" s="671" t="str">
        <f t="shared" si="209"/>
        <v>n/a</v>
      </c>
      <c r="AO526" s="671" t="str">
        <f t="shared" si="210"/>
        <v>n/a</v>
      </c>
      <c r="AP526" s="671" t="str">
        <f t="shared" si="211"/>
        <v>n/a</v>
      </c>
      <c r="AQ526" s="671" t="str">
        <f t="shared" si="212"/>
        <v>n/a</v>
      </c>
      <c r="AR526" s="671" t="str">
        <f t="shared" si="213"/>
        <v>n/a</v>
      </c>
      <c r="AS526" s="672">
        <f t="shared" si="214"/>
        <v>28.827898040847295</v>
      </c>
      <c r="AT526" s="673">
        <f t="shared" si="215"/>
        <v>33.135221364641353</v>
      </c>
    </row>
    <row r="527" spans="1:46" ht="11.25" customHeight="1" x14ac:dyDescent="0.2">
      <c r="A527" s="501" t="s">
        <v>1476</v>
      </c>
      <c r="B527" s="652" t="s">
        <v>1477</v>
      </c>
      <c r="C527" s="497">
        <v>0.6</v>
      </c>
      <c r="D527" s="657">
        <v>0.52</v>
      </c>
      <c r="E527" s="502">
        <v>0.48</v>
      </c>
      <c r="F527" s="498">
        <v>0.44</v>
      </c>
      <c r="G527" s="498">
        <v>0.35</v>
      </c>
      <c r="H527" s="502">
        <v>0.2</v>
      </c>
      <c r="I527" s="499"/>
      <c r="J527" s="502">
        <v>0.2</v>
      </c>
      <c r="K527" s="496">
        <v>0.2</v>
      </c>
      <c r="L527" s="499"/>
      <c r="M527" s="503">
        <v>0</v>
      </c>
      <c r="N527" s="654">
        <v>0.52</v>
      </c>
      <c r="O527" s="658">
        <v>0.8</v>
      </c>
      <c r="P527" s="658">
        <v>0.79047999999999996</v>
      </c>
      <c r="Q527" s="658">
        <v>0.76192000000000004</v>
      </c>
      <c r="R527" s="654">
        <v>0.72563999999999995</v>
      </c>
      <c r="S527" s="654">
        <v>0.72563999999999995</v>
      </c>
      <c r="T527" s="658">
        <v>0.72563999999999995</v>
      </c>
      <c r="U527" s="654">
        <v>0.69108000000000003</v>
      </c>
      <c r="V527" s="654">
        <v>0.69108000000000003</v>
      </c>
      <c r="W527" s="658">
        <v>0.69108000000000003</v>
      </c>
      <c r="X527" s="658">
        <v>0.66638999999999993</v>
      </c>
      <c r="Y527" s="655">
        <f t="shared" si="195"/>
        <v>10.778949999999998</v>
      </c>
      <c r="Z527" s="1026">
        <f t="shared" si="194"/>
        <v>15.384615384615374</v>
      </c>
      <c r="AA527" s="671">
        <f t="shared" si="196"/>
        <v>8.3333333333333481</v>
      </c>
      <c r="AB527" s="671">
        <f t="shared" si="197"/>
        <v>9.0909090909090828</v>
      </c>
      <c r="AC527" s="671">
        <f t="shared" si="198"/>
        <v>25.714285714285733</v>
      </c>
      <c r="AD527" s="671">
        <f t="shared" si="199"/>
        <v>74.999999999999972</v>
      </c>
      <c r="AE527" s="671">
        <f t="shared" si="200"/>
        <v>0</v>
      </c>
      <c r="AF527" s="671">
        <f t="shared" si="201"/>
        <v>0</v>
      </c>
      <c r="AG527" s="671" t="str">
        <f t="shared" si="202"/>
        <v>n/a</v>
      </c>
      <c r="AH527" s="671">
        <f t="shared" si="203"/>
        <v>-100</v>
      </c>
      <c r="AI527" s="671">
        <f t="shared" si="204"/>
        <v>-35</v>
      </c>
      <c r="AJ527" s="671">
        <f t="shared" si="205"/>
        <v>1.2043315453901471</v>
      </c>
      <c r="AK527" s="671">
        <f t="shared" si="206"/>
        <v>3.7484250314993695</v>
      </c>
      <c r="AL527" s="671">
        <f t="shared" si="207"/>
        <v>4.9997243812358816</v>
      </c>
      <c r="AM527" s="671">
        <f t="shared" si="208"/>
        <v>0</v>
      </c>
      <c r="AN527" s="671">
        <f t="shared" si="209"/>
        <v>0</v>
      </c>
      <c r="AO527" s="671">
        <f t="shared" si="210"/>
        <v>5.0008682062858023</v>
      </c>
      <c r="AP527" s="671">
        <f t="shared" si="211"/>
        <v>0</v>
      </c>
      <c r="AQ527" s="671">
        <f t="shared" si="212"/>
        <v>0</v>
      </c>
      <c r="AR527" s="671">
        <f t="shared" si="213"/>
        <v>3.7050375906001243</v>
      </c>
      <c r="AS527" s="672">
        <f t="shared" si="214"/>
        <v>0.95452945989749116</v>
      </c>
      <c r="AT527" s="673">
        <f t="shared" si="215"/>
        <v>32.50595783490283</v>
      </c>
    </row>
    <row r="528" spans="1:46" ht="11.25" customHeight="1" x14ac:dyDescent="0.2">
      <c r="A528" s="501" t="s">
        <v>1454</v>
      </c>
      <c r="B528" s="652" t="s">
        <v>1455</v>
      </c>
      <c r="C528" s="497">
        <v>1.84</v>
      </c>
      <c r="D528" s="657">
        <v>1.52</v>
      </c>
      <c r="E528" s="498">
        <v>1.36</v>
      </c>
      <c r="F528" s="498">
        <v>1.1399999999999999</v>
      </c>
      <c r="G528" s="498">
        <v>0.92</v>
      </c>
      <c r="H528" s="498">
        <v>0.77</v>
      </c>
      <c r="I528" s="499"/>
      <c r="J528" s="498">
        <v>0.6</v>
      </c>
      <c r="K528" s="496">
        <v>0.22500000000000001</v>
      </c>
      <c r="L528" s="499"/>
      <c r="M528" s="653">
        <v>0</v>
      </c>
      <c r="N528" s="653">
        <v>0</v>
      </c>
      <c r="O528" s="654">
        <v>0</v>
      </c>
      <c r="P528" s="654">
        <v>0</v>
      </c>
      <c r="Q528" s="654">
        <v>0</v>
      </c>
      <c r="R528" s="654">
        <v>0</v>
      </c>
      <c r="S528" s="654">
        <v>0</v>
      </c>
      <c r="T528" s="654">
        <v>0</v>
      </c>
      <c r="U528" s="654">
        <v>0</v>
      </c>
      <c r="V528" s="654">
        <v>0</v>
      </c>
      <c r="W528" s="654">
        <v>0</v>
      </c>
      <c r="X528" s="654">
        <v>0</v>
      </c>
      <c r="Y528" s="655">
        <f t="shared" si="195"/>
        <v>8.375</v>
      </c>
      <c r="Z528" s="1026">
        <f t="shared" si="194"/>
        <v>21.052631578947366</v>
      </c>
      <c r="AA528" s="671">
        <f t="shared" si="196"/>
        <v>11.764705882352944</v>
      </c>
      <c r="AB528" s="671">
        <f t="shared" si="197"/>
        <v>19.298245614035103</v>
      </c>
      <c r="AC528" s="671">
        <f t="shared" si="198"/>
        <v>23.913043478260843</v>
      </c>
      <c r="AD528" s="671">
        <f t="shared" si="199"/>
        <v>19.480519480519476</v>
      </c>
      <c r="AE528" s="671">
        <f t="shared" si="200"/>
        <v>28.333333333333343</v>
      </c>
      <c r="AF528" s="671">
        <f t="shared" si="201"/>
        <v>166.66666666666666</v>
      </c>
      <c r="AG528" s="671" t="str">
        <f t="shared" si="202"/>
        <v>n/a</v>
      </c>
      <c r="AH528" s="671" t="str">
        <f t="shared" si="203"/>
        <v>n/a</v>
      </c>
      <c r="AI528" s="671" t="str">
        <f t="shared" si="204"/>
        <v>n/a</v>
      </c>
      <c r="AJ528" s="671" t="str">
        <f t="shared" si="205"/>
        <v>n/a</v>
      </c>
      <c r="AK528" s="671" t="str">
        <f t="shared" si="206"/>
        <v>n/a</v>
      </c>
      <c r="AL528" s="671" t="str">
        <f t="shared" si="207"/>
        <v>n/a</v>
      </c>
      <c r="AM528" s="671" t="str">
        <f t="shared" si="208"/>
        <v>n/a</v>
      </c>
      <c r="AN528" s="671" t="str">
        <f t="shared" si="209"/>
        <v>n/a</v>
      </c>
      <c r="AO528" s="671" t="str">
        <f t="shared" si="210"/>
        <v>n/a</v>
      </c>
      <c r="AP528" s="671" t="str">
        <f t="shared" si="211"/>
        <v>n/a</v>
      </c>
      <c r="AQ528" s="671" t="str">
        <f t="shared" si="212"/>
        <v>n/a</v>
      </c>
      <c r="AR528" s="671" t="str">
        <f t="shared" si="213"/>
        <v>n/a</v>
      </c>
      <c r="AS528" s="672">
        <f t="shared" si="214"/>
        <v>41.501306576302241</v>
      </c>
      <c r="AT528" s="673">
        <f t="shared" si="215"/>
        <v>55.421738507368566</v>
      </c>
    </row>
    <row r="529" spans="1:46" ht="11.25" customHeight="1" x14ac:dyDescent="0.2">
      <c r="A529" s="506" t="s">
        <v>1494</v>
      </c>
      <c r="B529" s="507" t="s">
        <v>1495</v>
      </c>
      <c r="C529" s="497">
        <v>2.4900000000000002</v>
      </c>
      <c r="D529" s="521">
        <v>2.21</v>
      </c>
      <c r="E529" s="513">
        <v>2.0299999999999998</v>
      </c>
      <c r="F529" s="513">
        <v>1.7024999999999999</v>
      </c>
      <c r="G529" s="513">
        <v>1.34</v>
      </c>
      <c r="H529" s="513">
        <v>1.0319</v>
      </c>
      <c r="I529" s="514"/>
      <c r="J529" s="512">
        <v>0</v>
      </c>
      <c r="K529" s="515">
        <v>0</v>
      </c>
      <c r="L529" s="514"/>
      <c r="M529" s="539">
        <v>0</v>
      </c>
      <c r="N529" s="539">
        <v>0</v>
      </c>
      <c r="O529" s="517">
        <v>0</v>
      </c>
      <c r="P529" s="517">
        <v>0</v>
      </c>
      <c r="Q529" s="517">
        <v>0</v>
      </c>
      <c r="R529" s="517">
        <v>0</v>
      </c>
      <c r="S529" s="517">
        <v>0</v>
      </c>
      <c r="T529" s="517">
        <v>0</v>
      </c>
      <c r="U529" s="517">
        <v>0</v>
      </c>
      <c r="V529" s="517">
        <v>0</v>
      </c>
      <c r="W529" s="517">
        <v>0</v>
      </c>
      <c r="X529" s="517">
        <v>0</v>
      </c>
      <c r="Y529" s="655">
        <f t="shared" si="195"/>
        <v>10.804400000000001</v>
      </c>
      <c r="Z529" s="1026">
        <f t="shared" si="194"/>
        <v>12.669683257918575</v>
      </c>
      <c r="AA529" s="671">
        <f t="shared" si="196"/>
        <v>8.866995073891637</v>
      </c>
      <c r="AB529" s="671">
        <f t="shared" si="197"/>
        <v>19.236417033773854</v>
      </c>
      <c r="AC529" s="671">
        <f t="shared" si="198"/>
        <v>27.052238805970141</v>
      </c>
      <c r="AD529" s="671">
        <f t="shared" si="199"/>
        <v>29.857544335691454</v>
      </c>
      <c r="AE529" s="671" t="str">
        <f t="shared" si="200"/>
        <v>n/a</v>
      </c>
      <c r="AF529" s="671" t="str">
        <f t="shared" si="201"/>
        <v>n/a</v>
      </c>
      <c r="AG529" s="671" t="str">
        <f t="shared" si="202"/>
        <v>n/a</v>
      </c>
      <c r="AH529" s="671" t="str">
        <f t="shared" si="203"/>
        <v>n/a</v>
      </c>
      <c r="AI529" s="671" t="str">
        <f t="shared" si="204"/>
        <v>n/a</v>
      </c>
      <c r="AJ529" s="671" t="str">
        <f t="shared" si="205"/>
        <v>n/a</v>
      </c>
      <c r="AK529" s="671" t="str">
        <f t="shared" si="206"/>
        <v>n/a</v>
      </c>
      <c r="AL529" s="671" t="str">
        <f t="shared" si="207"/>
        <v>n/a</v>
      </c>
      <c r="AM529" s="671" t="str">
        <f t="shared" si="208"/>
        <v>n/a</v>
      </c>
      <c r="AN529" s="671" t="str">
        <f t="shared" si="209"/>
        <v>n/a</v>
      </c>
      <c r="AO529" s="671" t="str">
        <f t="shared" si="210"/>
        <v>n/a</v>
      </c>
      <c r="AP529" s="671" t="str">
        <f t="shared" si="211"/>
        <v>n/a</v>
      </c>
      <c r="AQ529" s="671" t="str">
        <f t="shared" si="212"/>
        <v>n/a</v>
      </c>
      <c r="AR529" s="671" t="str">
        <f t="shared" si="213"/>
        <v>n/a</v>
      </c>
      <c r="AS529" s="672">
        <f t="shared" si="214"/>
        <v>19.536575701449131</v>
      </c>
      <c r="AT529" s="673">
        <f t="shared" si="215"/>
        <v>9.0012755106487603</v>
      </c>
    </row>
    <row r="530" spans="1:46" ht="11.25" customHeight="1" x14ac:dyDescent="0.2">
      <c r="A530" s="495" t="s">
        <v>3874</v>
      </c>
      <c r="B530" s="652" t="s">
        <v>3875</v>
      </c>
      <c r="C530" s="497">
        <v>0.99</v>
      </c>
      <c r="D530" s="497">
        <v>0.95</v>
      </c>
      <c r="E530" s="498">
        <v>0.9</v>
      </c>
      <c r="F530" s="498">
        <v>0.87</v>
      </c>
      <c r="G530" s="498">
        <v>0.84</v>
      </c>
      <c r="H530" s="542">
        <v>0.8</v>
      </c>
      <c r="I530" s="499"/>
      <c r="J530" s="542">
        <v>0.8</v>
      </c>
      <c r="K530" s="547">
        <v>0.8</v>
      </c>
      <c r="L530" s="499"/>
      <c r="M530" s="548">
        <v>0.8</v>
      </c>
      <c r="N530" s="548">
        <v>0.8</v>
      </c>
      <c r="O530" s="543">
        <v>1.08</v>
      </c>
      <c r="P530" s="658">
        <v>1.08</v>
      </c>
      <c r="Q530" s="658">
        <v>0.9</v>
      </c>
      <c r="R530" s="658">
        <v>0.17</v>
      </c>
      <c r="S530" s="543">
        <v>0</v>
      </c>
      <c r="T530" s="543">
        <v>0</v>
      </c>
      <c r="U530" s="543">
        <v>0</v>
      </c>
      <c r="V530" s="543">
        <v>0</v>
      </c>
      <c r="W530" s="543">
        <v>0</v>
      </c>
      <c r="X530" s="543">
        <v>0</v>
      </c>
      <c r="Y530" s="655">
        <f t="shared" si="195"/>
        <v>11.78</v>
      </c>
      <c r="Z530" s="1026">
        <f t="shared" si="194"/>
        <v>4.2105263157894868</v>
      </c>
      <c r="AA530" s="671">
        <f t="shared" si="196"/>
        <v>5.555555555555558</v>
      </c>
      <c r="AB530" s="671">
        <f t="shared" si="197"/>
        <v>3.4482758620689724</v>
      </c>
      <c r="AC530" s="671">
        <f t="shared" si="198"/>
        <v>3.5714285714285809</v>
      </c>
      <c r="AD530" s="671">
        <f t="shared" si="199"/>
        <v>4.9999999999999822</v>
      </c>
      <c r="AE530" s="671">
        <f t="shared" si="200"/>
        <v>0</v>
      </c>
      <c r="AF530" s="671">
        <f t="shared" si="201"/>
        <v>0</v>
      </c>
      <c r="AG530" s="671">
        <f t="shared" si="202"/>
        <v>0</v>
      </c>
      <c r="AH530" s="671">
        <f t="shared" si="203"/>
        <v>0</v>
      </c>
      <c r="AI530" s="671">
        <f t="shared" si="204"/>
        <v>-25.925925925925931</v>
      </c>
      <c r="AJ530" s="671">
        <f t="shared" si="205"/>
        <v>0</v>
      </c>
      <c r="AK530" s="671">
        <f t="shared" si="206"/>
        <v>19.999999999999996</v>
      </c>
      <c r="AL530" s="671">
        <f t="shared" si="207"/>
        <v>429.41176470588232</v>
      </c>
      <c r="AM530" s="671" t="str">
        <f t="shared" si="208"/>
        <v>n/a</v>
      </c>
      <c r="AN530" s="671" t="str">
        <f t="shared" si="209"/>
        <v>n/a</v>
      </c>
      <c r="AO530" s="671" t="str">
        <f t="shared" si="210"/>
        <v>n/a</v>
      </c>
      <c r="AP530" s="671" t="str">
        <f t="shared" si="211"/>
        <v>n/a</v>
      </c>
      <c r="AQ530" s="671" t="str">
        <f t="shared" si="212"/>
        <v>n/a</v>
      </c>
      <c r="AR530" s="671" t="str">
        <f t="shared" si="213"/>
        <v>n/a</v>
      </c>
      <c r="AS530" s="672">
        <f t="shared" si="214"/>
        <v>34.251663468061459</v>
      </c>
      <c r="AT530" s="673">
        <f t="shared" si="215"/>
        <v>119.13352518865258</v>
      </c>
    </row>
    <row r="531" spans="1:46" ht="11.25" customHeight="1" x14ac:dyDescent="0.2">
      <c r="A531" s="557" t="s">
        <v>4034</v>
      </c>
      <c r="B531" s="652" t="s">
        <v>4035</v>
      </c>
      <c r="C531" s="497">
        <v>0.4</v>
      </c>
      <c r="D531" s="497">
        <v>0.28000000000000003</v>
      </c>
      <c r="E531" s="498">
        <v>0.24</v>
      </c>
      <c r="F531" s="498">
        <v>0.16</v>
      </c>
      <c r="G531" s="542">
        <v>0.12</v>
      </c>
      <c r="H531" s="498">
        <v>0.12</v>
      </c>
      <c r="I531" s="499"/>
      <c r="J531" s="1111">
        <v>0.08</v>
      </c>
      <c r="K531" s="656">
        <v>0</v>
      </c>
      <c r="L531" s="499"/>
      <c r="M531" s="653">
        <v>0</v>
      </c>
      <c r="N531" s="653">
        <v>0.01</v>
      </c>
      <c r="O531" s="1105">
        <v>0.26</v>
      </c>
      <c r="P531" s="1105">
        <v>0.24</v>
      </c>
      <c r="Q531" s="1105">
        <v>0.2</v>
      </c>
      <c r="R531" s="1105">
        <v>0.16</v>
      </c>
      <c r="S531" s="1105">
        <v>0.10666666666666667</v>
      </c>
      <c r="T531" s="1105">
        <v>7.1111111111111111E-2</v>
      </c>
      <c r="U531" s="1105">
        <v>3.5555555555555556E-2</v>
      </c>
      <c r="V531" s="1105">
        <v>2.6666666666666665E-2</v>
      </c>
      <c r="W531" s="654">
        <v>0</v>
      </c>
      <c r="X531" s="654">
        <v>0</v>
      </c>
      <c r="Y531" s="655">
        <f t="shared" si="195"/>
        <v>2.5100000000000002</v>
      </c>
      <c r="Z531" s="1026">
        <f t="shared" si="194"/>
        <v>42.857142857142861</v>
      </c>
      <c r="AA531" s="671">
        <f t="shared" si="196"/>
        <v>16.666666666666675</v>
      </c>
      <c r="AB531" s="671">
        <f t="shared" si="197"/>
        <v>50</v>
      </c>
      <c r="AC531" s="671">
        <f t="shared" si="198"/>
        <v>33.33333333333335</v>
      </c>
      <c r="AD531" s="671">
        <f t="shared" si="199"/>
        <v>0</v>
      </c>
      <c r="AE531" s="671">
        <f t="shared" si="200"/>
        <v>50</v>
      </c>
      <c r="AF531" s="671" t="str">
        <f t="shared" si="201"/>
        <v>n/a</v>
      </c>
      <c r="AG531" s="671" t="str">
        <f t="shared" si="202"/>
        <v>n/a</v>
      </c>
      <c r="AH531" s="671">
        <f t="shared" si="203"/>
        <v>-100</v>
      </c>
      <c r="AI531" s="671">
        <f t="shared" si="204"/>
        <v>-96.15384615384616</v>
      </c>
      <c r="AJ531" s="671">
        <f t="shared" si="205"/>
        <v>8.3333333333333481</v>
      </c>
      <c r="AK531" s="671">
        <f t="shared" si="206"/>
        <v>19.999999999999996</v>
      </c>
      <c r="AL531" s="671">
        <f t="shared" si="207"/>
        <v>25</v>
      </c>
      <c r="AM531" s="671">
        <f t="shared" si="208"/>
        <v>50</v>
      </c>
      <c r="AN531" s="671">
        <f t="shared" si="209"/>
        <v>50</v>
      </c>
      <c r="AO531" s="671">
        <f t="shared" si="210"/>
        <v>100</v>
      </c>
      <c r="AP531" s="671">
        <f t="shared" si="211"/>
        <v>33.33333333333335</v>
      </c>
      <c r="AQ531" s="671" t="str">
        <f t="shared" si="212"/>
        <v>n/a</v>
      </c>
      <c r="AR531" s="671" t="str">
        <f t="shared" si="213"/>
        <v>n/a</v>
      </c>
      <c r="AS531" s="672">
        <f t="shared" si="214"/>
        <v>18.891330891330895</v>
      </c>
      <c r="AT531" s="673">
        <f t="shared" si="215"/>
        <v>52.998319060819021</v>
      </c>
    </row>
    <row r="532" spans="1:46" ht="11.25" customHeight="1" x14ac:dyDescent="0.2">
      <c r="A532" s="483" t="s">
        <v>1470</v>
      </c>
      <c r="B532" s="916" t="s">
        <v>1471</v>
      </c>
      <c r="C532" s="497">
        <v>1.92</v>
      </c>
      <c r="D532" s="522">
        <v>1.88</v>
      </c>
      <c r="E532" s="487">
        <v>1.84</v>
      </c>
      <c r="F532" s="487">
        <v>1.8</v>
      </c>
      <c r="G532" s="487">
        <v>1.76</v>
      </c>
      <c r="H532" s="487">
        <v>1.72</v>
      </c>
      <c r="I532" s="488"/>
      <c r="J532" s="487">
        <v>1.68</v>
      </c>
      <c r="K532" s="490">
        <v>1.52</v>
      </c>
      <c r="L532" s="488"/>
      <c r="M532" s="538">
        <v>1.52</v>
      </c>
      <c r="N532" s="538">
        <v>1.52</v>
      </c>
      <c r="O532" s="492">
        <v>1.52</v>
      </c>
      <c r="P532" s="492">
        <v>1.52</v>
      </c>
      <c r="Q532" s="492">
        <v>1.52</v>
      </c>
      <c r="R532" s="493">
        <v>1.52</v>
      </c>
      <c r="S532" s="493">
        <v>1.49</v>
      </c>
      <c r="T532" s="493">
        <v>1.45</v>
      </c>
      <c r="U532" s="493">
        <v>1.41</v>
      </c>
      <c r="V532" s="493">
        <v>1.37</v>
      </c>
      <c r="W532" s="493">
        <v>1.21</v>
      </c>
      <c r="X532" s="493">
        <v>1.1000000000000001</v>
      </c>
      <c r="Y532" s="655">
        <f t="shared" si="195"/>
        <v>31.27</v>
      </c>
      <c r="Z532" s="1026">
        <f t="shared" si="194"/>
        <v>2.1276595744680771</v>
      </c>
      <c r="AA532" s="671">
        <f t="shared" si="196"/>
        <v>2.1739130434782483</v>
      </c>
      <c r="AB532" s="671">
        <f t="shared" si="197"/>
        <v>2.2222222222222143</v>
      </c>
      <c r="AC532" s="671">
        <f t="shared" si="198"/>
        <v>2.2727272727272707</v>
      </c>
      <c r="AD532" s="671">
        <f t="shared" si="199"/>
        <v>2.3255813953488413</v>
      </c>
      <c r="AE532" s="671">
        <f t="shared" si="200"/>
        <v>2.3809523809523725</v>
      </c>
      <c r="AF532" s="671">
        <f t="shared" si="201"/>
        <v>10.526315789473673</v>
      </c>
      <c r="AG532" s="671">
        <f t="shared" si="202"/>
        <v>0</v>
      </c>
      <c r="AH532" s="671">
        <f t="shared" si="203"/>
        <v>0</v>
      </c>
      <c r="AI532" s="671">
        <f t="shared" si="204"/>
        <v>0</v>
      </c>
      <c r="AJ532" s="671">
        <f t="shared" si="205"/>
        <v>0</v>
      </c>
      <c r="AK532" s="671">
        <f t="shared" si="206"/>
        <v>0</v>
      </c>
      <c r="AL532" s="671">
        <f t="shared" si="207"/>
        <v>0</v>
      </c>
      <c r="AM532" s="671">
        <f t="shared" si="208"/>
        <v>2.0134228187919545</v>
      </c>
      <c r="AN532" s="671">
        <f t="shared" si="209"/>
        <v>2.7586206896551779</v>
      </c>
      <c r="AO532" s="671">
        <f t="shared" si="210"/>
        <v>2.8368794326241176</v>
      </c>
      <c r="AP532" s="671">
        <f t="shared" si="211"/>
        <v>2.9197080291970767</v>
      </c>
      <c r="AQ532" s="671">
        <f t="shared" si="212"/>
        <v>13.223140495867792</v>
      </c>
      <c r="AR532" s="671">
        <f t="shared" si="213"/>
        <v>9.9999999999999858</v>
      </c>
      <c r="AS532" s="672">
        <f t="shared" si="214"/>
        <v>3.0411127970950949</v>
      </c>
      <c r="AT532" s="673">
        <f t="shared" si="215"/>
        <v>3.8629715921071086</v>
      </c>
    </row>
    <row r="533" spans="1:46" ht="11.25" customHeight="1" x14ac:dyDescent="0.2">
      <c r="A533" s="507" t="s">
        <v>4225</v>
      </c>
      <c r="B533" s="507" t="s">
        <v>4221</v>
      </c>
      <c r="C533" s="497">
        <v>1.1000000000000001</v>
      </c>
      <c r="D533" s="1100">
        <v>0.9</v>
      </c>
      <c r="E533" s="661">
        <v>0.7</v>
      </c>
      <c r="F533" s="661">
        <v>0.55000000000000004</v>
      </c>
      <c r="G533" s="661">
        <v>0.35</v>
      </c>
      <c r="H533" s="688">
        <v>0.2</v>
      </c>
      <c r="I533" s="523"/>
      <c r="J533" s="688">
        <v>0.2</v>
      </c>
      <c r="K533" s="689">
        <v>0.2</v>
      </c>
      <c r="L533" s="523"/>
      <c r="M533" s="690">
        <v>0.2</v>
      </c>
      <c r="N533" s="690">
        <v>0.437</v>
      </c>
      <c r="O533" s="913">
        <v>1.08</v>
      </c>
      <c r="P533" s="913">
        <v>1.08</v>
      </c>
      <c r="Q533" s="913">
        <v>1.08</v>
      </c>
      <c r="R533" s="913">
        <v>1.08</v>
      </c>
      <c r="S533" s="913">
        <v>1</v>
      </c>
      <c r="T533" s="913">
        <v>0.92</v>
      </c>
      <c r="U533" s="913">
        <v>0.92</v>
      </c>
      <c r="V533" s="913">
        <v>0.92</v>
      </c>
      <c r="W533" s="913">
        <v>0.8</v>
      </c>
      <c r="X533" s="913">
        <v>0.48</v>
      </c>
      <c r="Y533" s="655">
        <f t="shared" si="195"/>
        <v>14.197000000000003</v>
      </c>
      <c r="Z533" s="1026">
        <f t="shared" si="194"/>
        <v>22.222222222222232</v>
      </c>
      <c r="AA533" s="671">
        <f t="shared" si="196"/>
        <v>28.57142857142858</v>
      </c>
      <c r="AB533" s="671">
        <f t="shared" si="197"/>
        <v>27.272727272727249</v>
      </c>
      <c r="AC533" s="671">
        <f t="shared" si="198"/>
        <v>57.14285714285716</v>
      </c>
      <c r="AD533" s="671">
        <f t="shared" si="199"/>
        <v>74.999999999999972</v>
      </c>
      <c r="AE533" s="671">
        <f t="shared" si="200"/>
        <v>0</v>
      </c>
      <c r="AF533" s="671">
        <f t="shared" si="201"/>
        <v>0</v>
      </c>
      <c r="AG533" s="671">
        <f t="shared" si="202"/>
        <v>0</v>
      </c>
      <c r="AH533" s="671">
        <f t="shared" si="203"/>
        <v>-54.233409610983976</v>
      </c>
      <c r="AI533" s="671">
        <f t="shared" si="204"/>
        <v>-59.537037037037031</v>
      </c>
      <c r="AJ533" s="671">
        <f t="shared" si="205"/>
        <v>0</v>
      </c>
      <c r="AK533" s="671">
        <f t="shared" si="206"/>
        <v>0</v>
      </c>
      <c r="AL533" s="671">
        <f t="shared" si="207"/>
        <v>0</v>
      </c>
      <c r="AM533" s="671">
        <f t="shared" si="208"/>
        <v>8.0000000000000071</v>
      </c>
      <c r="AN533" s="671">
        <f t="shared" si="209"/>
        <v>8.6956521739130377</v>
      </c>
      <c r="AO533" s="671">
        <f t="shared" si="210"/>
        <v>0</v>
      </c>
      <c r="AP533" s="671">
        <f t="shared" si="211"/>
        <v>0</v>
      </c>
      <c r="AQ533" s="671">
        <f t="shared" si="212"/>
        <v>14.999999999999991</v>
      </c>
      <c r="AR533" s="671">
        <f t="shared" si="213"/>
        <v>66.666666666666671</v>
      </c>
      <c r="AS533" s="672">
        <f t="shared" si="214"/>
        <v>10.252689863252311</v>
      </c>
      <c r="AT533" s="673">
        <f t="shared" si="215"/>
        <v>33.534398952249454</v>
      </c>
    </row>
    <row r="534" spans="1:46" ht="11.25" customHeight="1" x14ac:dyDescent="0.2">
      <c r="A534" s="652" t="s">
        <v>294</v>
      </c>
      <c r="B534" s="652" t="s">
        <v>295</v>
      </c>
      <c r="C534" s="497">
        <v>1.49</v>
      </c>
      <c r="D534" s="657">
        <v>1.38</v>
      </c>
      <c r="E534" s="498">
        <v>1.31</v>
      </c>
      <c r="F534" s="498">
        <v>1.27</v>
      </c>
      <c r="G534" s="498">
        <v>1.23</v>
      </c>
      <c r="H534" s="498">
        <v>1.18</v>
      </c>
      <c r="I534" s="499"/>
      <c r="J534" s="498">
        <v>1.1000000000000001</v>
      </c>
      <c r="K534" s="496">
        <v>1.03</v>
      </c>
      <c r="L534" s="499"/>
      <c r="M534" s="511">
        <v>0.99</v>
      </c>
      <c r="N534" s="653">
        <v>0.96</v>
      </c>
      <c r="O534" s="658">
        <v>0.94</v>
      </c>
      <c r="P534" s="658">
        <v>0.84</v>
      </c>
      <c r="Q534" s="658">
        <v>0.68</v>
      </c>
      <c r="R534" s="658">
        <v>0.52</v>
      </c>
      <c r="S534" s="658">
        <v>0.37</v>
      </c>
      <c r="T534" s="658">
        <v>0.25668000000000002</v>
      </c>
      <c r="U534" s="658">
        <v>0.21668000000000001</v>
      </c>
      <c r="V534" s="658">
        <v>0.18001000000000003</v>
      </c>
      <c r="W534" s="658">
        <v>0.15778</v>
      </c>
      <c r="X534" s="658">
        <v>0.15112</v>
      </c>
      <c r="Y534" s="655">
        <f t="shared" si="195"/>
        <v>16.252269999999992</v>
      </c>
      <c r="Z534" s="1026">
        <f t="shared" si="194"/>
        <v>7.9710144927536364</v>
      </c>
      <c r="AA534" s="671">
        <f t="shared" si="196"/>
        <v>5.3435114503816772</v>
      </c>
      <c r="AB534" s="671">
        <f t="shared" si="197"/>
        <v>3.1496062992125928</v>
      </c>
      <c r="AC534" s="671">
        <f t="shared" si="198"/>
        <v>3.2520325203251987</v>
      </c>
      <c r="AD534" s="671">
        <f t="shared" si="199"/>
        <v>4.2372881355932313</v>
      </c>
      <c r="AE534" s="671">
        <f t="shared" si="200"/>
        <v>7.2727272727272529</v>
      </c>
      <c r="AF534" s="671">
        <f t="shared" si="201"/>
        <v>6.7961165048543659</v>
      </c>
      <c r="AG534" s="671">
        <f t="shared" si="202"/>
        <v>4.0404040404040442</v>
      </c>
      <c r="AH534" s="671">
        <f t="shared" si="203"/>
        <v>3.125</v>
      </c>
      <c r="AI534" s="671">
        <f t="shared" si="204"/>
        <v>2.1276595744680771</v>
      </c>
      <c r="AJ534" s="671">
        <f t="shared" si="205"/>
        <v>11.904761904761907</v>
      </c>
      <c r="AK534" s="671">
        <f t="shared" si="206"/>
        <v>23.529411764705866</v>
      </c>
      <c r="AL534" s="671">
        <f t="shared" si="207"/>
        <v>30.76923076923077</v>
      </c>
      <c r="AM534" s="671">
        <f t="shared" si="208"/>
        <v>40.540540540540547</v>
      </c>
      <c r="AN534" s="671">
        <f t="shared" si="209"/>
        <v>44.148355929562079</v>
      </c>
      <c r="AO534" s="671">
        <f t="shared" si="210"/>
        <v>18.460402436773116</v>
      </c>
      <c r="AP534" s="671">
        <f t="shared" si="211"/>
        <v>20.371090494972478</v>
      </c>
      <c r="AQ534" s="671">
        <f t="shared" si="212"/>
        <v>14.089238179743969</v>
      </c>
      <c r="AR534" s="671">
        <f t="shared" si="213"/>
        <v>4.4070937003705568</v>
      </c>
      <c r="AS534" s="672">
        <f t="shared" si="214"/>
        <v>13.449236105862179</v>
      </c>
      <c r="AT534" s="673">
        <f t="shared" si="215"/>
        <v>12.978384642593342</v>
      </c>
    </row>
    <row r="535" spans="1:46" ht="11.25" customHeight="1" x14ac:dyDescent="0.2">
      <c r="A535" s="906" t="s">
        <v>4246</v>
      </c>
      <c r="B535" s="906" t="s">
        <v>4243</v>
      </c>
      <c r="C535" s="497">
        <v>1.92</v>
      </c>
      <c r="D535" s="908">
        <v>1.32</v>
      </c>
      <c r="E535" s="909">
        <v>1</v>
      </c>
      <c r="F535" s="909">
        <v>0.8</v>
      </c>
      <c r="G535" s="909">
        <v>0.18</v>
      </c>
      <c r="H535" s="910">
        <v>0</v>
      </c>
      <c r="I535" s="909"/>
      <c r="J535" s="910">
        <v>0</v>
      </c>
      <c r="K535" s="912">
        <v>0</v>
      </c>
      <c r="L535" s="909"/>
      <c r="M535" s="1013">
        <v>0</v>
      </c>
      <c r="N535" s="1013">
        <v>0</v>
      </c>
      <c r="O535" s="897">
        <v>0</v>
      </c>
      <c r="P535" s="897">
        <v>0</v>
      </c>
      <c r="Q535" s="897">
        <v>0</v>
      </c>
      <c r="R535" s="897">
        <v>0</v>
      </c>
      <c r="S535" s="897">
        <v>0</v>
      </c>
      <c r="T535" s="897">
        <v>0</v>
      </c>
      <c r="U535" s="897">
        <v>0</v>
      </c>
      <c r="V535" s="897">
        <v>0</v>
      </c>
      <c r="W535" s="897">
        <v>0</v>
      </c>
      <c r="X535" s="897">
        <v>0</v>
      </c>
      <c r="Y535" s="655">
        <f t="shared" si="195"/>
        <v>5.22</v>
      </c>
      <c r="Z535" s="1026">
        <f t="shared" si="194"/>
        <v>45.454545454545439</v>
      </c>
      <c r="AA535" s="671">
        <f t="shared" si="196"/>
        <v>32.000000000000007</v>
      </c>
      <c r="AB535" s="671">
        <f t="shared" si="197"/>
        <v>25</v>
      </c>
      <c r="AC535" s="671">
        <f t="shared" si="198"/>
        <v>344.44444444444446</v>
      </c>
      <c r="AD535" s="671" t="str">
        <f t="shared" si="199"/>
        <v>n/a</v>
      </c>
      <c r="AE535" s="671" t="str">
        <f t="shared" si="200"/>
        <v>n/a</v>
      </c>
      <c r="AF535" s="671" t="str">
        <f t="shared" si="201"/>
        <v>n/a</v>
      </c>
      <c r="AG535" s="671" t="str">
        <f t="shared" si="202"/>
        <v>n/a</v>
      </c>
      <c r="AH535" s="671" t="str">
        <f t="shared" si="203"/>
        <v>n/a</v>
      </c>
      <c r="AI535" s="671" t="str">
        <f t="shared" si="204"/>
        <v>n/a</v>
      </c>
      <c r="AJ535" s="671" t="str">
        <f t="shared" si="205"/>
        <v>n/a</v>
      </c>
      <c r="AK535" s="671" t="str">
        <f t="shared" si="206"/>
        <v>n/a</v>
      </c>
      <c r="AL535" s="671" t="str">
        <f t="shared" si="207"/>
        <v>n/a</v>
      </c>
      <c r="AM535" s="671" t="str">
        <f t="shared" si="208"/>
        <v>n/a</v>
      </c>
      <c r="AN535" s="671" t="str">
        <f t="shared" si="209"/>
        <v>n/a</v>
      </c>
      <c r="AO535" s="671" t="str">
        <f t="shared" si="210"/>
        <v>n/a</v>
      </c>
      <c r="AP535" s="671" t="str">
        <f t="shared" si="211"/>
        <v>n/a</v>
      </c>
      <c r="AQ535" s="671" t="str">
        <f t="shared" si="212"/>
        <v>n/a</v>
      </c>
      <c r="AR535" s="671" t="str">
        <f t="shared" si="213"/>
        <v>n/a</v>
      </c>
      <c r="AS535" s="672">
        <f t="shared" si="214"/>
        <v>111.72474747474747</v>
      </c>
      <c r="AT535" s="673">
        <f t="shared" si="215"/>
        <v>155.37847793687189</v>
      </c>
    </row>
    <row r="536" spans="1:46" ht="11.25" customHeight="1" x14ac:dyDescent="0.2">
      <c r="A536" s="652" t="s">
        <v>292</v>
      </c>
      <c r="B536" s="652" t="s">
        <v>293</v>
      </c>
      <c r="C536" s="497">
        <v>0.91125</v>
      </c>
      <c r="D536" s="657">
        <v>0.85750000000000004</v>
      </c>
      <c r="E536" s="498">
        <v>0.8075</v>
      </c>
      <c r="F536" s="498">
        <v>0.77625</v>
      </c>
      <c r="G536" s="498">
        <v>0.76249999999999996</v>
      </c>
      <c r="H536" s="498">
        <v>0.75249999999999995</v>
      </c>
      <c r="I536" s="499"/>
      <c r="J536" s="498">
        <v>0.74250000000000005</v>
      </c>
      <c r="K536" s="496">
        <v>0.73250000000000004</v>
      </c>
      <c r="L536" s="499"/>
      <c r="M536" s="511">
        <v>0.72250000000000003</v>
      </c>
      <c r="N536" s="511">
        <v>0.71250000000000002</v>
      </c>
      <c r="O536" s="658">
        <v>0.70250000000000001</v>
      </c>
      <c r="P536" s="658">
        <v>0.6925</v>
      </c>
      <c r="Q536" s="658">
        <v>0.6825</v>
      </c>
      <c r="R536" s="658">
        <v>0.67249999999999999</v>
      </c>
      <c r="S536" s="658">
        <v>0.66249999999999998</v>
      </c>
      <c r="T536" s="658">
        <v>0.64875000000000005</v>
      </c>
      <c r="U536" s="658">
        <v>0.63375000000000004</v>
      </c>
      <c r="V536" s="658">
        <v>0.62250000000000005</v>
      </c>
      <c r="W536" s="658">
        <v>0.61250000000000004</v>
      </c>
      <c r="X536" s="658">
        <v>0.59499999999999997</v>
      </c>
      <c r="Y536" s="655">
        <f t="shared" si="195"/>
        <v>14.302500000000002</v>
      </c>
      <c r="Z536" s="1026">
        <f t="shared" si="194"/>
        <v>6.2682215743440128</v>
      </c>
      <c r="AA536" s="671">
        <f t="shared" si="196"/>
        <v>6.1919504643962897</v>
      </c>
      <c r="AB536" s="671">
        <f t="shared" si="197"/>
        <v>4.0257648953301084</v>
      </c>
      <c r="AC536" s="671">
        <f t="shared" si="198"/>
        <v>1.8032786885245899</v>
      </c>
      <c r="AD536" s="671">
        <f t="shared" si="199"/>
        <v>1.3289036544850585</v>
      </c>
      <c r="AE536" s="671">
        <f t="shared" si="200"/>
        <v>1.3468013468013407</v>
      </c>
      <c r="AF536" s="671">
        <f t="shared" si="201"/>
        <v>1.3651877133105783</v>
      </c>
      <c r="AG536" s="671">
        <f t="shared" si="202"/>
        <v>1.384083044982698</v>
      </c>
      <c r="AH536" s="671">
        <f t="shared" si="203"/>
        <v>1.4035087719298289</v>
      </c>
      <c r="AI536" s="671">
        <f t="shared" si="204"/>
        <v>1.4234875444839812</v>
      </c>
      <c r="AJ536" s="671">
        <f t="shared" si="205"/>
        <v>1.4440433212996373</v>
      </c>
      <c r="AK536" s="671">
        <f t="shared" si="206"/>
        <v>1.46520146520146</v>
      </c>
      <c r="AL536" s="671">
        <f t="shared" si="207"/>
        <v>1.4869888475836479</v>
      </c>
      <c r="AM536" s="671">
        <f t="shared" si="208"/>
        <v>1.5094339622641506</v>
      </c>
      <c r="AN536" s="671">
        <f t="shared" si="209"/>
        <v>2.1194605009633882</v>
      </c>
      <c r="AO536" s="671">
        <f t="shared" si="210"/>
        <v>2.3668639053254559</v>
      </c>
      <c r="AP536" s="671">
        <f t="shared" si="211"/>
        <v>1.8072289156626509</v>
      </c>
      <c r="AQ536" s="671">
        <f t="shared" si="212"/>
        <v>1.6326530612244872</v>
      </c>
      <c r="AR536" s="671">
        <f t="shared" si="213"/>
        <v>2.941176470588247</v>
      </c>
      <c r="AS536" s="672">
        <f t="shared" si="214"/>
        <v>2.2796967446685064</v>
      </c>
      <c r="AT536" s="673">
        <f t="shared" si="215"/>
        <v>1.5473897290857039</v>
      </c>
    </row>
    <row r="537" spans="1:46" ht="11.25" customHeight="1" x14ac:dyDescent="0.2">
      <c r="A537" s="483" t="s">
        <v>685</v>
      </c>
      <c r="B537" s="916" t="s">
        <v>686</v>
      </c>
      <c r="C537" s="497">
        <v>1.72</v>
      </c>
      <c r="D537" s="491">
        <v>1.5899999999999999</v>
      </c>
      <c r="E537" s="498">
        <v>1.47</v>
      </c>
      <c r="F537" s="498">
        <v>1.29</v>
      </c>
      <c r="G537" s="498">
        <v>1.1499999999999999</v>
      </c>
      <c r="H537" s="498">
        <v>0.97</v>
      </c>
      <c r="I537" s="499"/>
      <c r="J537" s="498">
        <v>0.83</v>
      </c>
      <c r="K537" s="496">
        <v>0.68</v>
      </c>
      <c r="L537" s="499"/>
      <c r="M537" s="511">
        <v>0.55000000000000004</v>
      </c>
      <c r="N537" s="653">
        <v>0.52</v>
      </c>
      <c r="O537" s="658">
        <v>0.46</v>
      </c>
      <c r="P537" s="658">
        <v>0.41</v>
      </c>
      <c r="Q537" s="658">
        <v>0.37</v>
      </c>
      <c r="R537" s="658">
        <v>0.32</v>
      </c>
      <c r="S537" s="654">
        <v>0.16</v>
      </c>
      <c r="T537" s="658">
        <v>0.24</v>
      </c>
      <c r="U537" s="654">
        <v>0</v>
      </c>
      <c r="V537" s="654">
        <v>0</v>
      </c>
      <c r="W537" s="654">
        <v>0</v>
      </c>
      <c r="X537" s="654">
        <v>0</v>
      </c>
      <c r="Y537" s="655">
        <f t="shared" si="195"/>
        <v>12.73</v>
      </c>
      <c r="Z537" s="1026">
        <f t="shared" si="194"/>
        <v>8.1761006289308149</v>
      </c>
      <c r="AA537" s="671">
        <f t="shared" si="196"/>
        <v>8.1632653061224367</v>
      </c>
      <c r="AB537" s="671">
        <f t="shared" si="197"/>
        <v>13.953488372093027</v>
      </c>
      <c r="AC537" s="671">
        <f t="shared" si="198"/>
        <v>12.173913043478279</v>
      </c>
      <c r="AD537" s="671">
        <f t="shared" si="199"/>
        <v>18.556701030927837</v>
      </c>
      <c r="AE537" s="671">
        <f t="shared" si="200"/>
        <v>16.867469879518083</v>
      </c>
      <c r="AF537" s="671">
        <f t="shared" si="201"/>
        <v>22.058823529411754</v>
      </c>
      <c r="AG537" s="671">
        <f t="shared" si="202"/>
        <v>23.636363636363633</v>
      </c>
      <c r="AH537" s="671">
        <f t="shared" si="203"/>
        <v>5.7692307692307709</v>
      </c>
      <c r="AI537" s="671">
        <f t="shared" si="204"/>
        <v>13.043478260869556</v>
      </c>
      <c r="AJ537" s="671">
        <f t="shared" si="205"/>
        <v>12.195121951219523</v>
      </c>
      <c r="AK537" s="671">
        <f t="shared" si="206"/>
        <v>10.810810810810811</v>
      </c>
      <c r="AL537" s="671">
        <f t="shared" si="207"/>
        <v>15.625</v>
      </c>
      <c r="AM537" s="671">
        <f t="shared" si="208"/>
        <v>100</v>
      </c>
      <c r="AN537" s="671">
        <f t="shared" si="209"/>
        <v>-33.333333333333329</v>
      </c>
      <c r="AO537" s="671" t="str">
        <f t="shared" si="210"/>
        <v>n/a</v>
      </c>
      <c r="AP537" s="671" t="str">
        <f t="shared" si="211"/>
        <v>n/a</v>
      </c>
      <c r="AQ537" s="671" t="str">
        <f t="shared" si="212"/>
        <v>n/a</v>
      </c>
      <c r="AR537" s="671" t="str">
        <f t="shared" si="213"/>
        <v>n/a</v>
      </c>
      <c r="AS537" s="672">
        <f t="shared" si="214"/>
        <v>16.513095592376214</v>
      </c>
      <c r="AT537" s="673">
        <f t="shared" si="215"/>
        <v>26.571401674547644</v>
      </c>
    </row>
    <row r="538" spans="1:46" ht="11.25" customHeight="1" x14ac:dyDescent="0.2">
      <c r="A538" s="506" t="s">
        <v>1492</v>
      </c>
      <c r="B538" s="507" t="s">
        <v>1493</v>
      </c>
      <c r="C538" s="497">
        <v>2.08</v>
      </c>
      <c r="D538" s="521">
        <v>1.88</v>
      </c>
      <c r="E538" s="513">
        <v>1.64</v>
      </c>
      <c r="F538" s="513">
        <v>1.36</v>
      </c>
      <c r="G538" s="513">
        <v>1.27</v>
      </c>
      <c r="H538" s="513">
        <v>1.0900000000000001</v>
      </c>
      <c r="I538" s="514"/>
      <c r="J538" s="513">
        <v>0.92</v>
      </c>
      <c r="K538" s="509">
        <v>0.22</v>
      </c>
      <c r="L538" s="514"/>
      <c r="M538" s="539">
        <v>0</v>
      </c>
      <c r="N538" s="539">
        <v>0.20213</v>
      </c>
      <c r="O538" s="517">
        <v>0.80852000000000002</v>
      </c>
      <c r="P538" s="516">
        <v>0.80852000000000002</v>
      </c>
      <c r="Q538" s="516">
        <v>0.72765999999999997</v>
      </c>
      <c r="R538" s="516">
        <v>0.64680000000000004</v>
      </c>
      <c r="S538" s="517">
        <v>0.57887999999999995</v>
      </c>
      <c r="T538" s="517">
        <v>0.57887999999999995</v>
      </c>
      <c r="U538" s="517">
        <v>0.57887999999999995</v>
      </c>
      <c r="V538" s="517">
        <v>0.57887999999999995</v>
      </c>
      <c r="W538" s="517">
        <v>0.57887999999999995</v>
      </c>
      <c r="X538" s="517">
        <v>0.57887999999999995</v>
      </c>
      <c r="Y538" s="655">
        <f t="shared" si="195"/>
        <v>17.126910000000002</v>
      </c>
      <c r="Z538" s="1026">
        <f t="shared" si="194"/>
        <v>10.638297872340431</v>
      </c>
      <c r="AA538" s="671">
        <f t="shared" si="196"/>
        <v>14.634146341463406</v>
      </c>
      <c r="AB538" s="671">
        <f t="shared" si="197"/>
        <v>20.588235294117641</v>
      </c>
      <c r="AC538" s="671">
        <f t="shared" si="198"/>
        <v>7.0866141732283561</v>
      </c>
      <c r="AD538" s="671">
        <f t="shared" si="199"/>
        <v>16.5137614678899</v>
      </c>
      <c r="AE538" s="671">
        <f t="shared" si="200"/>
        <v>18.478260869565212</v>
      </c>
      <c r="AF538" s="671">
        <f t="shared" si="201"/>
        <v>318.18181818181819</v>
      </c>
      <c r="AG538" s="671" t="str">
        <f t="shared" si="202"/>
        <v>n/a</v>
      </c>
      <c r="AH538" s="671">
        <f t="shared" si="203"/>
        <v>-100</v>
      </c>
      <c r="AI538" s="671">
        <f t="shared" si="204"/>
        <v>-75</v>
      </c>
      <c r="AJ538" s="671">
        <f t="shared" si="205"/>
        <v>0</v>
      </c>
      <c r="AK538" s="671">
        <f t="shared" si="206"/>
        <v>11.112332682846393</v>
      </c>
      <c r="AL538" s="671">
        <f t="shared" si="207"/>
        <v>12.501546072974623</v>
      </c>
      <c r="AM538" s="671">
        <f t="shared" si="208"/>
        <v>11.733001658374809</v>
      </c>
      <c r="AN538" s="671">
        <f t="shared" si="209"/>
        <v>0</v>
      </c>
      <c r="AO538" s="671">
        <f t="shared" si="210"/>
        <v>0</v>
      </c>
      <c r="AP538" s="671">
        <f t="shared" si="211"/>
        <v>0</v>
      </c>
      <c r="AQ538" s="671">
        <f t="shared" si="212"/>
        <v>0</v>
      </c>
      <c r="AR538" s="671">
        <f t="shared" si="213"/>
        <v>0</v>
      </c>
      <c r="AS538" s="672">
        <f t="shared" si="214"/>
        <v>14.803778589701055</v>
      </c>
      <c r="AT538" s="673">
        <f t="shared" si="215"/>
        <v>82.159439487746724</v>
      </c>
    </row>
    <row r="539" spans="1:46" ht="11.25" customHeight="1" x14ac:dyDescent="0.2">
      <c r="A539" s="495" t="s">
        <v>690</v>
      </c>
      <c r="B539" s="652" t="s">
        <v>691</v>
      </c>
      <c r="C539" s="497">
        <v>2.37</v>
      </c>
      <c r="D539" s="497">
        <v>1.83</v>
      </c>
      <c r="E539" s="498">
        <v>1.74</v>
      </c>
      <c r="F539" s="498">
        <v>1.63</v>
      </c>
      <c r="G539" s="498">
        <v>1.39</v>
      </c>
      <c r="H539" s="498">
        <v>1.23</v>
      </c>
      <c r="I539" s="499" t="s">
        <v>90</v>
      </c>
      <c r="J539" s="498">
        <v>1.05</v>
      </c>
      <c r="K539" s="496">
        <v>0.91</v>
      </c>
      <c r="L539" s="499"/>
      <c r="M539" s="511">
        <v>0.84</v>
      </c>
      <c r="N539" s="653">
        <v>0.8</v>
      </c>
      <c r="O539" s="658">
        <v>0.76</v>
      </c>
      <c r="P539" s="658">
        <v>0.68</v>
      </c>
      <c r="Q539" s="658">
        <v>0.56000000000000005</v>
      </c>
      <c r="R539" s="658">
        <v>0.46</v>
      </c>
      <c r="S539" s="658">
        <v>0.34</v>
      </c>
      <c r="T539" s="658">
        <v>0.1</v>
      </c>
      <c r="U539" s="654">
        <v>0</v>
      </c>
      <c r="V539" s="654">
        <v>0</v>
      </c>
      <c r="W539" s="654">
        <v>0</v>
      </c>
      <c r="X539" s="654">
        <v>0</v>
      </c>
      <c r="Y539" s="655">
        <f t="shared" si="195"/>
        <v>16.690000000000005</v>
      </c>
      <c r="Z539" s="1026">
        <f t="shared" si="194"/>
        <v>29.508196721311485</v>
      </c>
      <c r="AA539" s="671">
        <f t="shared" si="196"/>
        <v>5.1724137931034475</v>
      </c>
      <c r="AB539" s="671">
        <f t="shared" si="197"/>
        <v>6.7484662576687171</v>
      </c>
      <c r="AC539" s="671">
        <f t="shared" si="198"/>
        <v>17.266187050359715</v>
      </c>
      <c r="AD539" s="671">
        <f t="shared" si="199"/>
        <v>13.008130081300816</v>
      </c>
      <c r="AE539" s="671">
        <f t="shared" si="200"/>
        <v>17.142857142857125</v>
      </c>
      <c r="AF539" s="671">
        <f t="shared" si="201"/>
        <v>15.384615384615397</v>
      </c>
      <c r="AG539" s="671">
        <f t="shared" si="202"/>
        <v>8.3333333333333481</v>
      </c>
      <c r="AH539" s="671">
        <f t="shared" si="203"/>
        <v>4.9999999999999822</v>
      </c>
      <c r="AI539" s="671">
        <f t="shared" si="204"/>
        <v>5.2631578947368363</v>
      </c>
      <c r="AJ539" s="671">
        <f t="shared" si="205"/>
        <v>11.764705882352944</v>
      </c>
      <c r="AK539" s="671">
        <f t="shared" si="206"/>
        <v>21.42857142857142</v>
      </c>
      <c r="AL539" s="671">
        <f t="shared" si="207"/>
        <v>21.739130434782616</v>
      </c>
      <c r="AM539" s="671">
        <f t="shared" si="208"/>
        <v>35.294117647058812</v>
      </c>
      <c r="AN539" s="671">
        <f t="shared" si="209"/>
        <v>240</v>
      </c>
      <c r="AO539" s="671" t="str">
        <f t="shared" si="210"/>
        <v>n/a</v>
      </c>
      <c r="AP539" s="671" t="str">
        <f t="shared" si="211"/>
        <v>n/a</v>
      </c>
      <c r="AQ539" s="671" t="str">
        <f t="shared" si="212"/>
        <v>n/a</v>
      </c>
      <c r="AR539" s="671" t="str">
        <f t="shared" si="213"/>
        <v>n/a</v>
      </c>
      <c r="AS539" s="672">
        <f t="shared" si="214"/>
        <v>30.20359220347018</v>
      </c>
      <c r="AT539" s="673">
        <f t="shared" si="215"/>
        <v>58.7337047286453</v>
      </c>
    </row>
    <row r="540" spans="1:46" ht="11.25" customHeight="1" x14ac:dyDescent="0.2">
      <c r="A540" s="495" t="s">
        <v>1774</v>
      </c>
      <c r="B540" s="652" t="s">
        <v>1775</v>
      </c>
      <c r="C540" s="497">
        <v>5.4630000000000001</v>
      </c>
      <c r="D540" s="497">
        <v>3.9689999999999999</v>
      </c>
      <c r="E540" s="498">
        <v>3.0525000000000002</v>
      </c>
      <c r="F540" s="498">
        <v>2.2825000000000002</v>
      </c>
      <c r="G540" s="498">
        <v>1.4524999999999999</v>
      </c>
      <c r="H540" s="498">
        <v>0.81</v>
      </c>
      <c r="I540" s="499"/>
      <c r="J540" s="498">
        <v>0.71250000000000002</v>
      </c>
      <c r="K540" s="496">
        <v>0.3</v>
      </c>
      <c r="L540" s="499"/>
      <c r="M540" s="653">
        <v>0</v>
      </c>
      <c r="N540" s="653">
        <v>0</v>
      </c>
      <c r="O540" s="654">
        <v>0</v>
      </c>
      <c r="P540" s="654">
        <v>0</v>
      </c>
      <c r="Q540" s="654">
        <v>0</v>
      </c>
      <c r="R540" s="654">
        <v>0</v>
      </c>
      <c r="S540" s="654">
        <v>0</v>
      </c>
      <c r="T540" s="654">
        <v>0</v>
      </c>
      <c r="U540" s="654">
        <v>0</v>
      </c>
      <c r="V540" s="654">
        <v>0</v>
      </c>
      <c r="W540" s="654">
        <v>0</v>
      </c>
      <c r="X540" s="654">
        <v>0</v>
      </c>
      <c r="Y540" s="655">
        <f t="shared" si="195"/>
        <v>18.041999999999998</v>
      </c>
      <c r="Z540" s="1026">
        <f t="shared" si="194"/>
        <v>37.641723356009081</v>
      </c>
      <c r="AA540" s="671">
        <f t="shared" si="196"/>
        <v>30.024570024570018</v>
      </c>
      <c r="AB540" s="671">
        <f t="shared" si="197"/>
        <v>33.734939759036145</v>
      </c>
      <c r="AC540" s="671">
        <f t="shared" si="198"/>
        <v>57.14285714285716</v>
      </c>
      <c r="AD540" s="671">
        <f t="shared" si="199"/>
        <v>79.320987654320959</v>
      </c>
      <c r="AE540" s="671">
        <f t="shared" si="200"/>
        <v>13.684210526315788</v>
      </c>
      <c r="AF540" s="671">
        <f t="shared" si="201"/>
        <v>137.5</v>
      </c>
      <c r="AG540" s="671" t="str">
        <f t="shared" si="202"/>
        <v>n/a</v>
      </c>
      <c r="AH540" s="671" t="str">
        <f t="shared" si="203"/>
        <v>n/a</v>
      </c>
      <c r="AI540" s="671" t="str">
        <f t="shared" si="204"/>
        <v>n/a</v>
      </c>
      <c r="AJ540" s="671" t="str">
        <f t="shared" si="205"/>
        <v>n/a</v>
      </c>
      <c r="AK540" s="671" t="str">
        <f t="shared" si="206"/>
        <v>n/a</v>
      </c>
      <c r="AL540" s="671" t="str">
        <f t="shared" si="207"/>
        <v>n/a</v>
      </c>
      <c r="AM540" s="671" t="str">
        <f t="shared" si="208"/>
        <v>n/a</v>
      </c>
      <c r="AN540" s="671" t="str">
        <f t="shared" si="209"/>
        <v>n/a</v>
      </c>
      <c r="AO540" s="671" t="str">
        <f t="shared" si="210"/>
        <v>n/a</v>
      </c>
      <c r="AP540" s="671" t="str">
        <f t="shared" si="211"/>
        <v>n/a</v>
      </c>
      <c r="AQ540" s="671" t="str">
        <f t="shared" si="212"/>
        <v>n/a</v>
      </c>
      <c r="AR540" s="671" t="str">
        <f t="shared" si="213"/>
        <v>n/a</v>
      </c>
      <c r="AS540" s="672">
        <f t="shared" si="214"/>
        <v>55.578469780444166</v>
      </c>
      <c r="AT540" s="673">
        <f t="shared" si="215"/>
        <v>41.801692556643076</v>
      </c>
    </row>
    <row r="541" spans="1:46" ht="11.25" customHeight="1" x14ac:dyDescent="0.2">
      <c r="A541" s="495" t="s">
        <v>1464</v>
      </c>
      <c r="B541" s="652" t="s">
        <v>1465</v>
      </c>
      <c r="C541" s="497">
        <v>0.41499999999999998</v>
      </c>
      <c r="D541" s="497">
        <v>0.39500000000000002</v>
      </c>
      <c r="E541" s="498">
        <v>0.375</v>
      </c>
      <c r="F541" s="498">
        <v>0.35499999999999998</v>
      </c>
      <c r="G541" s="498">
        <v>0.33500000000000002</v>
      </c>
      <c r="H541" s="498">
        <v>0.315</v>
      </c>
      <c r="I541" s="499"/>
      <c r="J541" s="498">
        <v>0.22500000000000001</v>
      </c>
      <c r="K541" s="656">
        <v>0</v>
      </c>
      <c r="L541" s="499"/>
      <c r="M541" s="653">
        <v>0</v>
      </c>
      <c r="N541" s="653">
        <v>0</v>
      </c>
      <c r="O541" s="654">
        <v>0</v>
      </c>
      <c r="P541" s="654">
        <v>0</v>
      </c>
      <c r="Q541" s="654">
        <v>0</v>
      </c>
      <c r="R541" s="658">
        <v>0</v>
      </c>
      <c r="S541" s="654">
        <v>0</v>
      </c>
      <c r="T541" s="654">
        <v>0</v>
      </c>
      <c r="U541" s="654">
        <v>0</v>
      </c>
      <c r="V541" s="654">
        <v>0.24</v>
      </c>
      <c r="W541" s="654">
        <v>0.48</v>
      </c>
      <c r="X541" s="654">
        <v>0.48</v>
      </c>
      <c r="Y541" s="655">
        <f t="shared" si="195"/>
        <v>3.6150000000000002</v>
      </c>
      <c r="Z541" s="1026">
        <f t="shared" si="194"/>
        <v>5.0632911392404889</v>
      </c>
      <c r="AA541" s="671">
        <f t="shared" si="196"/>
        <v>5.3333333333333455</v>
      </c>
      <c r="AB541" s="671">
        <f t="shared" si="197"/>
        <v>5.6338028169014231</v>
      </c>
      <c r="AC541" s="671">
        <f t="shared" si="198"/>
        <v>5.9701492537313383</v>
      </c>
      <c r="AD541" s="671">
        <f t="shared" si="199"/>
        <v>6.3492063492063489</v>
      </c>
      <c r="AE541" s="671">
        <f t="shared" si="200"/>
        <v>39.999999999999993</v>
      </c>
      <c r="AF541" s="671" t="str">
        <f t="shared" si="201"/>
        <v>n/a</v>
      </c>
      <c r="AG541" s="671" t="str">
        <f t="shared" si="202"/>
        <v>n/a</v>
      </c>
      <c r="AH541" s="671" t="str">
        <f t="shared" si="203"/>
        <v>n/a</v>
      </c>
      <c r="AI541" s="671" t="str">
        <f t="shared" si="204"/>
        <v>n/a</v>
      </c>
      <c r="AJ541" s="671" t="str">
        <f t="shared" si="205"/>
        <v>n/a</v>
      </c>
      <c r="AK541" s="671" t="str">
        <f t="shared" si="206"/>
        <v>n/a</v>
      </c>
      <c r="AL541" s="671" t="str">
        <f t="shared" si="207"/>
        <v>n/a</v>
      </c>
      <c r="AM541" s="671" t="str">
        <f t="shared" si="208"/>
        <v>n/a</v>
      </c>
      <c r="AN541" s="671" t="str">
        <f t="shared" si="209"/>
        <v>n/a</v>
      </c>
      <c r="AO541" s="671" t="str">
        <f t="shared" si="210"/>
        <v>n/a</v>
      </c>
      <c r="AP541" s="671">
        <f t="shared" si="211"/>
        <v>-100</v>
      </c>
      <c r="AQ541" s="671">
        <f t="shared" si="212"/>
        <v>-50</v>
      </c>
      <c r="AR541" s="671">
        <f t="shared" si="213"/>
        <v>0</v>
      </c>
      <c r="AS541" s="672">
        <f t="shared" si="214"/>
        <v>-9.0722463452874518</v>
      </c>
      <c r="AT541" s="673">
        <f t="shared" si="215"/>
        <v>41.11116836611324</v>
      </c>
    </row>
    <row r="542" spans="1:46" ht="11.25" customHeight="1" x14ac:dyDescent="0.2">
      <c r="A542" s="495" t="s">
        <v>677</v>
      </c>
      <c r="B542" s="652" t="s">
        <v>678</v>
      </c>
      <c r="C542" s="497">
        <v>1.76</v>
      </c>
      <c r="D542" s="497">
        <v>1.38</v>
      </c>
      <c r="E542" s="487">
        <v>1.26</v>
      </c>
      <c r="F542" s="487">
        <v>1.1599999999999999</v>
      </c>
      <c r="G542" s="487">
        <v>1.08</v>
      </c>
      <c r="H542" s="487">
        <v>1</v>
      </c>
      <c r="I542" s="488"/>
      <c r="J542" s="487">
        <v>0.92</v>
      </c>
      <c r="K542" s="485">
        <v>0.86</v>
      </c>
      <c r="L542" s="488"/>
      <c r="M542" s="530">
        <v>0.82</v>
      </c>
      <c r="N542" s="538">
        <v>0.8</v>
      </c>
      <c r="O542" s="493">
        <v>0.77500000000000002</v>
      </c>
      <c r="P542" s="493">
        <v>0.6875</v>
      </c>
      <c r="Q542" s="493">
        <v>0.5625</v>
      </c>
      <c r="R542" s="493">
        <v>0.42499999999999999</v>
      </c>
      <c r="S542" s="493">
        <v>0.34</v>
      </c>
      <c r="T542" s="493">
        <v>0.22</v>
      </c>
      <c r="U542" s="493">
        <v>0.02</v>
      </c>
      <c r="V542" s="492">
        <v>0</v>
      </c>
      <c r="W542" s="492">
        <v>0</v>
      </c>
      <c r="X542" s="492">
        <v>0</v>
      </c>
      <c r="Y542" s="655">
        <f t="shared" si="195"/>
        <v>14.070000000000002</v>
      </c>
      <c r="Z542" s="1026">
        <f t="shared" si="194"/>
        <v>27.536231884057983</v>
      </c>
      <c r="AA542" s="671">
        <f t="shared" si="196"/>
        <v>9.5238095238095113</v>
      </c>
      <c r="AB542" s="671">
        <f t="shared" si="197"/>
        <v>8.6206896551724199</v>
      </c>
      <c r="AC542" s="671">
        <f t="shared" si="198"/>
        <v>7.4074074074073959</v>
      </c>
      <c r="AD542" s="671">
        <f t="shared" si="199"/>
        <v>8.0000000000000071</v>
      </c>
      <c r="AE542" s="671">
        <f t="shared" si="200"/>
        <v>8.6956521739130377</v>
      </c>
      <c r="AF542" s="671">
        <f t="shared" si="201"/>
        <v>6.976744186046524</v>
      </c>
      <c r="AG542" s="671">
        <f t="shared" si="202"/>
        <v>4.8780487804878092</v>
      </c>
      <c r="AH542" s="671">
        <f t="shared" si="203"/>
        <v>2.4999999999999911</v>
      </c>
      <c r="AI542" s="671">
        <f t="shared" si="204"/>
        <v>3.2258064516129004</v>
      </c>
      <c r="AJ542" s="671">
        <f t="shared" si="205"/>
        <v>12.72727272727272</v>
      </c>
      <c r="AK542" s="671">
        <f t="shared" si="206"/>
        <v>22.222222222222232</v>
      </c>
      <c r="AL542" s="671">
        <f t="shared" si="207"/>
        <v>32.352941176470587</v>
      </c>
      <c r="AM542" s="671">
        <f t="shared" si="208"/>
        <v>24.999999999999979</v>
      </c>
      <c r="AN542" s="671">
        <f t="shared" si="209"/>
        <v>54.545454545454561</v>
      </c>
      <c r="AO542" s="671">
        <f t="shared" si="210"/>
        <v>1000</v>
      </c>
      <c r="AP542" s="671" t="str">
        <f t="shared" si="211"/>
        <v>n/a</v>
      </c>
      <c r="AQ542" s="671" t="str">
        <f t="shared" si="212"/>
        <v>n/a</v>
      </c>
      <c r="AR542" s="671" t="str">
        <f t="shared" si="213"/>
        <v>n/a</v>
      </c>
      <c r="AS542" s="672">
        <f t="shared" si="214"/>
        <v>77.138267545870477</v>
      </c>
      <c r="AT542" s="673">
        <f t="shared" si="215"/>
        <v>246.48253574759107</v>
      </c>
    </row>
    <row r="543" spans="1:46" ht="11.25" customHeight="1" x14ac:dyDescent="0.2">
      <c r="A543" s="507" t="s">
        <v>692</v>
      </c>
      <c r="B543" s="507" t="s">
        <v>693</v>
      </c>
      <c r="C543" s="497">
        <v>1.3</v>
      </c>
      <c r="D543" s="510">
        <v>1.22</v>
      </c>
      <c r="E543" s="498">
        <v>1.08</v>
      </c>
      <c r="F543" s="498">
        <v>1</v>
      </c>
      <c r="G543" s="498">
        <v>0.88</v>
      </c>
      <c r="H543" s="502">
        <v>0.8</v>
      </c>
      <c r="I543" s="499"/>
      <c r="J543" s="498">
        <v>0.76</v>
      </c>
      <c r="K543" s="496">
        <v>0.67</v>
      </c>
      <c r="L543" s="499"/>
      <c r="M543" s="511">
        <v>0.60499999999999998</v>
      </c>
      <c r="N543" s="511">
        <v>0.57499999999999996</v>
      </c>
      <c r="O543" s="658">
        <v>0.55000000000000004</v>
      </c>
      <c r="P543" s="658">
        <v>0.505</v>
      </c>
      <c r="Q543" s="658">
        <v>0.48</v>
      </c>
      <c r="R543" s="658">
        <v>0.46</v>
      </c>
      <c r="S543" s="658">
        <v>0.36</v>
      </c>
      <c r="T543" s="658">
        <v>0.34</v>
      </c>
      <c r="U543" s="658">
        <v>0.32</v>
      </c>
      <c r="V543" s="658">
        <v>0.3</v>
      </c>
      <c r="W543" s="658">
        <v>0.28000000000000003</v>
      </c>
      <c r="X543" s="658">
        <v>0.26</v>
      </c>
      <c r="Y543" s="655">
        <f t="shared" si="195"/>
        <v>12.745000000000001</v>
      </c>
      <c r="Z543" s="1026">
        <f t="shared" si="194"/>
        <v>6.5573770491803351</v>
      </c>
      <c r="AA543" s="671">
        <f t="shared" si="196"/>
        <v>12.962962962962955</v>
      </c>
      <c r="AB543" s="671">
        <f t="shared" si="197"/>
        <v>8.0000000000000071</v>
      </c>
      <c r="AC543" s="671">
        <f t="shared" si="198"/>
        <v>13.636363636363647</v>
      </c>
      <c r="AD543" s="671">
        <f t="shared" si="199"/>
        <v>9.9999999999999858</v>
      </c>
      <c r="AE543" s="671">
        <f t="shared" si="200"/>
        <v>5.2631578947368363</v>
      </c>
      <c r="AF543" s="671">
        <f t="shared" si="201"/>
        <v>13.432835820895516</v>
      </c>
      <c r="AG543" s="671">
        <f t="shared" si="202"/>
        <v>10.743801652892571</v>
      </c>
      <c r="AH543" s="671">
        <f t="shared" si="203"/>
        <v>5.2173913043478404</v>
      </c>
      <c r="AI543" s="671">
        <f t="shared" si="204"/>
        <v>4.5454545454545192</v>
      </c>
      <c r="AJ543" s="671">
        <f t="shared" si="205"/>
        <v>8.9108910891089188</v>
      </c>
      <c r="AK543" s="671">
        <f t="shared" si="206"/>
        <v>5.2083333333333481</v>
      </c>
      <c r="AL543" s="671">
        <f t="shared" si="207"/>
        <v>4.3478260869565188</v>
      </c>
      <c r="AM543" s="671">
        <f t="shared" si="208"/>
        <v>27.777777777777789</v>
      </c>
      <c r="AN543" s="671">
        <f t="shared" si="209"/>
        <v>5.8823529411764497</v>
      </c>
      <c r="AO543" s="671">
        <f t="shared" si="210"/>
        <v>6.25</v>
      </c>
      <c r="AP543" s="671">
        <f t="shared" si="211"/>
        <v>6.6666666666666652</v>
      </c>
      <c r="AQ543" s="671">
        <f t="shared" si="212"/>
        <v>7.1428571428571397</v>
      </c>
      <c r="AR543" s="671">
        <f t="shared" si="213"/>
        <v>7.6923076923077094</v>
      </c>
      <c r="AS543" s="672">
        <f t="shared" si="214"/>
        <v>8.9599135577378277</v>
      </c>
      <c r="AT543" s="673">
        <f t="shared" si="215"/>
        <v>5.438856253026854</v>
      </c>
    </row>
    <row r="544" spans="1:46" ht="11.25" customHeight="1" x14ac:dyDescent="0.2">
      <c r="A544" s="495" t="s">
        <v>3886</v>
      </c>
      <c r="B544" s="652" t="s">
        <v>3887</v>
      </c>
      <c r="C544" s="497">
        <v>2</v>
      </c>
      <c r="D544" s="657">
        <v>1.28</v>
      </c>
      <c r="E544" s="498">
        <v>1.04</v>
      </c>
      <c r="F544" s="498">
        <v>0.8</v>
      </c>
      <c r="G544" s="498">
        <v>0.4</v>
      </c>
      <c r="H544" s="542">
        <v>0</v>
      </c>
      <c r="I544" s="499"/>
      <c r="J544" s="542">
        <v>0</v>
      </c>
      <c r="K544" s="547">
        <v>0</v>
      </c>
      <c r="L544" s="499"/>
      <c r="M544" s="653">
        <v>0.22500000000000001</v>
      </c>
      <c r="N544" s="653">
        <v>0.9</v>
      </c>
      <c r="O544" s="654">
        <v>0.9</v>
      </c>
      <c r="P544" s="543">
        <v>0.9</v>
      </c>
      <c r="Q544" s="543">
        <v>0.9</v>
      </c>
      <c r="R544" s="658">
        <v>0.9</v>
      </c>
      <c r="S544" s="658">
        <v>0.8</v>
      </c>
      <c r="T544" s="658">
        <v>0.68</v>
      </c>
      <c r="U544" s="658">
        <v>0.6</v>
      </c>
      <c r="V544" s="658">
        <v>0.5</v>
      </c>
      <c r="W544" s="658">
        <v>0.28000000000000003</v>
      </c>
      <c r="X544" s="658">
        <v>0.08</v>
      </c>
      <c r="Y544" s="655">
        <f t="shared" si="195"/>
        <v>13.185</v>
      </c>
      <c r="Z544" s="1026">
        <f t="shared" si="194"/>
        <v>56.25</v>
      </c>
      <c r="AA544" s="671">
        <f t="shared" si="196"/>
        <v>23.076923076923084</v>
      </c>
      <c r="AB544" s="671">
        <f t="shared" si="197"/>
        <v>30.000000000000004</v>
      </c>
      <c r="AC544" s="671">
        <f t="shared" si="198"/>
        <v>100</v>
      </c>
      <c r="AD544" s="671" t="str">
        <f t="shared" si="199"/>
        <v>n/a</v>
      </c>
      <c r="AE544" s="671" t="str">
        <f t="shared" si="200"/>
        <v>n/a</v>
      </c>
      <c r="AF544" s="671" t="str">
        <f t="shared" si="201"/>
        <v>n/a</v>
      </c>
      <c r="AG544" s="671">
        <f t="shared" si="202"/>
        <v>-100</v>
      </c>
      <c r="AH544" s="671">
        <f t="shared" si="203"/>
        <v>-75</v>
      </c>
      <c r="AI544" s="671">
        <f t="shared" si="204"/>
        <v>0</v>
      </c>
      <c r="AJ544" s="671">
        <f t="shared" si="205"/>
        <v>0</v>
      </c>
      <c r="AK544" s="671">
        <f t="shared" si="206"/>
        <v>0</v>
      </c>
      <c r="AL544" s="671">
        <f t="shared" si="207"/>
        <v>0</v>
      </c>
      <c r="AM544" s="671">
        <f t="shared" si="208"/>
        <v>12.5</v>
      </c>
      <c r="AN544" s="671">
        <f t="shared" si="209"/>
        <v>17.647058823529417</v>
      </c>
      <c r="AO544" s="671">
        <f t="shared" si="210"/>
        <v>13.333333333333353</v>
      </c>
      <c r="AP544" s="671">
        <f t="shared" si="211"/>
        <v>19.999999999999996</v>
      </c>
      <c r="AQ544" s="671">
        <f t="shared" si="212"/>
        <v>78.571428571428555</v>
      </c>
      <c r="AR544" s="671">
        <f t="shared" si="213"/>
        <v>250.00000000000006</v>
      </c>
      <c r="AS544" s="672">
        <f t="shared" si="214"/>
        <v>26.648671487825904</v>
      </c>
      <c r="AT544" s="673">
        <f t="shared" si="215"/>
        <v>76.845340633550094</v>
      </c>
    </row>
    <row r="545" spans="1:46" ht="11.25" customHeight="1" x14ac:dyDescent="0.2">
      <c r="A545" s="495" t="s">
        <v>2553</v>
      </c>
      <c r="B545" s="915" t="s">
        <v>2554</v>
      </c>
      <c r="C545" s="497">
        <v>0.92</v>
      </c>
      <c r="D545" s="657">
        <v>0.84</v>
      </c>
      <c r="E545" s="498">
        <v>0.8</v>
      </c>
      <c r="F545" s="498">
        <v>0.76</v>
      </c>
      <c r="G545" s="498">
        <v>0.6</v>
      </c>
      <c r="H545" s="542">
        <v>0.56000000000000005</v>
      </c>
      <c r="I545" s="499"/>
      <c r="J545" s="498">
        <v>0.56000000000000005</v>
      </c>
      <c r="K545" s="496">
        <v>0.4</v>
      </c>
      <c r="L545" s="499"/>
      <c r="M545" s="511">
        <v>0.34667999999999999</v>
      </c>
      <c r="N545" s="511">
        <v>0.32</v>
      </c>
      <c r="O545" s="658">
        <v>0.29332000000000003</v>
      </c>
      <c r="P545" s="658">
        <v>0.22667999999999999</v>
      </c>
      <c r="Q545" s="658">
        <v>0.16</v>
      </c>
      <c r="R545" s="658">
        <v>0.13331999999999999</v>
      </c>
      <c r="S545" s="658">
        <v>0.12222</v>
      </c>
      <c r="T545" s="658">
        <v>4.444E-2</v>
      </c>
      <c r="U545" s="654">
        <v>0</v>
      </c>
      <c r="V545" s="654">
        <v>0</v>
      </c>
      <c r="W545" s="654">
        <v>0</v>
      </c>
      <c r="X545" s="654">
        <v>0</v>
      </c>
      <c r="Y545" s="655">
        <f t="shared" si="195"/>
        <v>7.086660000000002</v>
      </c>
      <c r="Z545" s="1026">
        <f t="shared" si="194"/>
        <v>9.5238095238095344</v>
      </c>
      <c r="AA545" s="671">
        <f t="shared" si="196"/>
        <v>4.9999999999999822</v>
      </c>
      <c r="AB545" s="671">
        <f t="shared" si="197"/>
        <v>5.2631578947368363</v>
      </c>
      <c r="AC545" s="671">
        <f t="shared" si="198"/>
        <v>26.666666666666682</v>
      </c>
      <c r="AD545" s="671">
        <f t="shared" si="199"/>
        <v>7.1428571428571397</v>
      </c>
      <c r="AE545" s="671">
        <f t="shared" si="200"/>
        <v>0</v>
      </c>
      <c r="AF545" s="671">
        <f t="shared" si="201"/>
        <v>40.000000000000014</v>
      </c>
      <c r="AG545" s="671">
        <f t="shared" si="202"/>
        <v>15.38017768547364</v>
      </c>
      <c r="AH545" s="671">
        <f t="shared" si="203"/>
        <v>8.3374999999999986</v>
      </c>
      <c r="AI545" s="671">
        <f t="shared" si="204"/>
        <v>9.0958679939997289</v>
      </c>
      <c r="AJ545" s="671">
        <f t="shared" si="205"/>
        <v>29.398270689959439</v>
      </c>
      <c r="AK545" s="671">
        <f t="shared" si="206"/>
        <v>41.674999999999997</v>
      </c>
      <c r="AL545" s="671">
        <f t="shared" si="207"/>
        <v>20.012001200120011</v>
      </c>
      <c r="AM545" s="671">
        <f t="shared" si="208"/>
        <v>9.0819833087874215</v>
      </c>
      <c r="AN545" s="671">
        <f t="shared" si="209"/>
        <v>175.02250225022502</v>
      </c>
      <c r="AO545" s="671" t="str">
        <f t="shared" si="210"/>
        <v>n/a</v>
      </c>
      <c r="AP545" s="671" t="str">
        <f t="shared" si="211"/>
        <v>n/a</v>
      </c>
      <c r="AQ545" s="671" t="str">
        <f t="shared" si="212"/>
        <v>n/a</v>
      </c>
      <c r="AR545" s="671" t="str">
        <f t="shared" si="213"/>
        <v>n/a</v>
      </c>
      <c r="AS545" s="672">
        <f t="shared" si="214"/>
        <v>26.773319623775695</v>
      </c>
      <c r="AT545" s="673">
        <f t="shared" si="215"/>
        <v>42.977632954154338</v>
      </c>
    </row>
    <row r="546" spans="1:46" ht="11.25" customHeight="1" x14ac:dyDescent="0.2">
      <c r="A546" s="557" t="s">
        <v>4139</v>
      </c>
      <c r="B546" s="652" t="s">
        <v>4140</v>
      </c>
      <c r="C546" s="497">
        <v>0.99</v>
      </c>
      <c r="D546" s="520">
        <v>0.92</v>
      </c>
      <c r="E546" s="498">
        <v>0.9</v>
      </c>
      <c r="F546" s="498">
        <v>0.87</v>
      </c>
      <c r="G546" s="542">
        <v>0.84</v>
      </c>
      <c r="H546" s="498">
        <v>0.84</v>
      </c>
      <c r="I546" s="499"/>
      <c r="J546" s="502">
        <v>0.8</v>
      </c>
      <c r="K546" s="656">
        <v>0.8</v>
      </c>
      <c r="L546" s="499"/>
      <c r="M546" s="653">
        <v>0.8</v>
      </c>
      <c r="N546" s="548">
        <v>0.8</v>
      </c>
      <c r="O546" s="543">
        <v>0.8</v>
      </c>
      <c r="P546" s="658">
        <v>0.79</v>
      </c>
      <c r="Q546" s="543">
        <v>0.76</v>
      </c>
      <c r="R546" s="543">
        <v>0.76</v>
      </c>
      <c r="S546" s="658">
        <v>0.74</v>
      </c>
      <c r="T546" s="543">
        <v>0.68</v>
      </c>
      <c r="U546" s="543">
        <v>0.68</v>
      </c>
      <c r="V546" s="543">
        <v>0.68</v>
      </c>
      <c r="W546" s="543">
        <v>0.68</v>
      </c>
      <c r="X546" s="543">
        <v>0.68</v>
      </c>
      <c r="Y546" s="655">
        <f t="shared" si="195"/>
        <v>15.81</v>
      </c>
      <c r="Z546" s="1026">
        <f t="shared" si="194"/>
        <v>7.6086956521739024</v>
      </c>
      <c r="AA546" s="671">
        <f t="shared" si="196"/>
        <v>2.2222222222222143</v>
      </c>
      <c r="AB546" s="671">
        <f t="shared" si="197"/>
        <v>3.4482758620689724</v>
      </c>
      <c r="AC546" s="671">
        <f t="shared" si="198"/>
        <v>3.5714285714285809</v>
      </c>
      <c r="AD546" s="671">
        <f t="shared" si="199"/>
        <v>0</v>
      </c>
      <c r="AE546" s="671">
        <f t="shared" si="200"/>
        <v>4.9999999999999822</v>
      </c>
      <c r="AF546" s="671">
        <f t="shared" si="201"/>
        <v>0</v>
      </c>
      <c r="AG546" s="671">
        <f t="shared" si="202"/>
        <v>0</v>
      </c>
      <c r="AH546" s="671">
        <f t="shared" si="203"/>
        <v>0</v>
      </c>
      <c r="AI546" s="671">
        <f t="shared" si="204"/>
        <v>0</v>
      </c>
      <c r="AJ546" s="671">
        <f t="shared" si="205"/>
        <v>1.2658227848101333</v>
      </c>
      <c r="AK546" s="671">
        <f t="shared" si="206"/>
        <v>3.9473684210526327</v>
      </c>
      <c r="AL546" s="671">
        <f t="shared" si="207"/>
        <v>0</v>
      </c>
      <c r="AM546" s="671">
        <f t="shared" si="208"/>
        <v>2.7027027027026973</v>
      </c>
      <c r="AN546" s="671">
        <f t="shared" si="209"/>
        <v>8.8235294117646959</v>
      </c>
      <c r="AO546" s="671">
        <f t="shared" si="210"/>
        <v>0</v>
      </c>
      <c r="AP546" s="671">
        <f t="shared" si="211"/>
        <v>0</v>
      </c>
      <c r="AQ546" s="671">
        <f t="shared" si="212"/>
        <v>0</v>
      </c>
      <c r="AR546" s="671">
        <f t="shared" si="213"/>
        <v>0</v>
      </c>
      <c r="AS546" s="672">
        <f t="shared" si="214"/>
        <v>2.031055033064411</v>
      </c>
      <c r="AT546" s="673">
        <f t="shared" si="215"/>
        <v>2.7531902822830814</v>
      </c>
    </row>
    <row r="547" spans="1:46" ht="11.25" customHeight="1" x14ac:dyDescent="0.2">
      <c r="A547" s="483" t="s">
        <v>297</v>
      </c>
      <c r="B547" s="1157" t="s">
        <v>298</v>
      </c>
      <c r="C547" s="523">
        <v>0.66</v>
      </c>
      <c r="D547" s="657">
        <v>0.42122512500000003</v>
      </c>
      <c r="E547" s="498">
        <v>0.33585201000000003</v>
      </c>
      <c r="F547" s="498">
        <v>0.32954493000000001</v>
      </c>
      <c r="G547" s="498">
        <v>0.32244946499999999</v>
      </c>
      <c r="H547" s="502">
        <v>0.31535400000000002</v>
      </c>
      <c r="I547" s="499"/>
      <c r="J547" s="498">
        <v>0.24384016979012732</v>
      </c>
      <c r="K547" s="496">
        <v>0.21297019175346724</v>
      </c>
      <c r="L547" s="499"/>
      <c r="M547" s="511">
        <v>0.2094541744367826</v>
      </c>
      <c r="N547" s="511">
        <v>0.20769616577844033</v>
      </c>
      <c r="O547" s="658">
        <v>0.20543586893200022</v>
      </c>
      <c r="P547" s="658">
        <v>0.19890612248672884</v>
      </c>
      <c r="Q547" s="658">
        <v>0.1913717996652618</v>
      </c>
      <c r="R547" s="658">
        <v>0.18559548550213711</v>
      </c>
      <c r="S547" s="658">
        <v>0.16826654301276303</v>
      </c>
      <c r="T547" s="658">
        <v>0.12657662340064563</v>
      </c>
      <c r="U547" s="658">
        <v>9.7443908490973202E-2</v>
      </c>
      <c r="V547" s="658">
        <v>9.342560298619082E-2</v>
      </c>
      <c r="W547" s="658">
        <v>8.940729748140841E-2</v>
      </c>
      <c r="X547" s="658">
        <v>8.5388991976626E-2</v>
      </c>
      <c r="Y547" s="655">
        <f t="shared" si="195"/>
        <v>4.7002044756935524</v>
      </c>
      <c r="Z547" s="1026">
        <f t="shared" si="194"/>
        <v>56.685810230337033</v>
      </c>
      <c r="AA547" s="671">
        <f t="shared" si="196"/>
        <v>25.419861265680677</v>
      </c>
      <c r="AB547" s="671">
        <f t="shared" si="197"/>
        <v>1.9138755980861344</v>
      </c>
      <c r="AC547" s="671">
        <f t="shared" si="198"/>
        <v>2.2004889975550279</v>
      </c>
      <c r="AD547" s="671">
        <f t="shared" si="199"/>
        <v>2.2499999999999964</v>
      </c>
      <c r="AE547" s="671">
        <f t="shared" si="200"/>
        <v>29.328157978000302</v>
      </c>
      <c r="AF547" s="671">
        <f t="shared" si="201"/>
        <v>14.494975931840703</v>
      </c>
      <c r="AG547" s="671">
        <f t="shared" si="202"/>
        <v>1.6786570743405393</v>
      </c>
      <c r="AH547" s="671">
        <f t="shared" si="203"/>
        <v>0.8464328899637108</v>
      </c>
      <c r="AI547" s="671">
        <f t="shared" si="204"/>
        <v>1.1002444987775029</v>
      </c>
      <c r="AJ547" s="671">
        <f t="shared" si="205"/>
        <v>3.2828282828282651</v>
      </c>
      <c r="AK547" s="671">
        <f t="shared" si="206"/>
        <v>3.9370078740157632</v>
      </c>
      <c r="AL547" s="671">
        <f t="shared" si="207"/>
        <v>3.1123139377537079</v>
      </c>
      <c r="AM547" s="671">
        <f t="shared" si="208"/>
        <v>10.298507462686546</v>
      </c>
      <c r="AN547" s="671">
        <f t="shared" si="209"/>
        <v>32.93650793650793</v>
      </c>
      <c r="AO547" s="671">
        <f t="shared" si="210"/>
        <v>29.896907216494874</v>
      </c>
      <c r="AP547" s="671">
        <f t="shared" si="211"/>
        <v>4.3010752688171783</v>
      </c>
      <c r="AQ547" s="671">
        <f t="shared" si="212"/>
        <v>4.4943820224719211</v>
      </c>
      <c r="AR547" s="671">
        <f t="shared" si="213"/>
        <v>4.705882352941182</v>
      </c>
      <c r="AS547" s="672">
        <f t="shared" si="214"/>
        <v>12.257048253636789</v>
      </c>
      <c r="AT547" s="673">
        <f t="shared" si="215"/>
        <v>15.411114418915695</v>
      </c>
    </row>
    <row r="548" spans="1:46" ht="11.25" customHeight="1" x14ac:dyDescent="0.2">
      <c r="A548" s="506" t="s">
        <v>1496</v>
      </c>
      <c r="B548" s="507" t="s">
        <v>1497</v>
      </c>
      <c r="C548" s="497">
        <v>1.7</v>
      </c>
      <c r="D548" s="1039">
        <v>1.4600000000000002</v>
      </c>
      <c r="E548" s="1043">
        <v>1.21</v>
      </c>
      <c r="F548" s="1043">
        <v>0.9</v>
      </c>
      <c r="G548" s="1043">
        <v>0.57999999999999996</v>
      </c>
      <c r="H548" s="1164">
        <v>0.52</v>
      </c>
      <c r="I548" s="559"/>
      <c r="J548" s="1043">
        <v>0.39</v>
      </c>
      <c r="K548" s="1177">
        <v>0</v>
      </c>
      <c r="L548" s="559"/>
      <c r="M548" s="1183">
        <v>0</v>
      </c>
      <c r="N548" s="1183">
        <v>0</v>
      </c>
      <c r="O548" s="1186">
        <v>0</v>
      </c>
      <c r="P548" s="1186">
        <v>0</v>
      </c>
      <c r="Q548" s="1186">
        <v>0</v>
      </c>
      <c r="R548" s="1186">
        <v>0</v>
      </c>
      <c r="S548" s="1186">
        <v>0</v>
      </c>
      <c r="T548" s="1186">
        <v>0</v>
      </c>
      <c r="U548" s="1186">
        <v>0</v>
      </c>
      <c r="V548" s="1186">
        <v>0</v>
      </c>
      <c r="W548" s="1186">
        <v>0</v>
      </c>
      <c r="X548" s="1186">
        <v>0</v>
      </c>
      <c r="Y548" s="655">
        <f t="shared" si="195"/>
        <v>6.7600000000000007</v>
      </c>
      <c r="Z548" s="1026">
        <f t="shared" si="194"/>
        <v>16.438356164383539</v>
      </c>
      <c r="AA548" s="671">
        <f t="shared" si="196"/>
        <v>20.661157024793408</v>
      </c>
      <c r="AB548" s="671">
        <f t="shared" si="197"/>
        <v>34.444444444444436</v>
      </c>
      <c r="AC548" s="671">
        <f t="shared" si="198"/>
        <v>55.172413793103473</v>
      </c>
      <c r="AD548" s="671">
        <f t="shared" si="199"/>
        <v>11.538461538461519</v>
      </c>
      <c r="AE548" s="671">
        <f t="shared" si="200"/>
        <v>33.333333333333329</v>
      </c>
      <c r="AF548" s="671" t="str">
        <f t="shared" si="201"/>
        <v>n/a</v>
      </c>
      <c r="AG548" s="671" t="str">
        <f t="shared" si="202"/>
        <v>n/a</v>
      </c>
      <c r="AH548" s="671" t="str">
        <f t="shared" si="203"/>
        <v>n/a</v>
      </c>
      <c r="AI548" s="671" t="str">
        <f t="shared" si="204"/>
        <v>n/a</v>
      </c>
      <c r="AJ548" s="671" t="str">
        <f t="shared" si="205"/>
        <v>n/a</v>
      </c>
      <c r="AK548" s="671" t="str">
        <f t="shared" si="206"/>
        <v>n/a</v>
      </c>
      <c r="AL548" s="671" t="str">
        <f t="shared" si="207"/>
        <v>n/a</v>
      </c>
      <c r="AM548" s="671" t="str">
        <f t="shared" si="208"/>
        <v>n/a</v>
      </c>
      <c r="AN548" s="671" t="str">
        <f t="shared" si="209"/>
        <v>n/a</v>
      </c>
      <c r="AO548" s="671" t="str">
        <f t="shared" si="210"/>
        <v>n/a</v>
      </c>
      <c r="AP548" s="671" t="str">
        <f t="shared" si="211"/>
        <v>n/a</v>
      </c>
      <c r="AQ548" s="671" t="str">
        <f t="shared" si="212"/>
        <v>n/a</v>
      </c>
      <c r="AR548" s="671" t="str">
        <f t="shared" si="213"/>
        <v>n/a</v>
      </c>
      <c r="AS548" s="672">
        <f t="shared" si="214"/>
        <v>28.598027716419949</v>
      </c>
      <c r="AT548" s="673">
        <f t="shared" si="215"/>
        <v>15.903974534719767</v>
      </c>
    </row>
    <row r="549" spans="1:46" ht="11.25" customHeight="1" x14ac:dyDescent="0.2">
      <c r="A549" s="652" t="s">
        <v>303</v>
      </c>
      <c r="B549" s="652" t="s">
        <v>304</v>
      </c>
      <c r="C549" s="497">
        <v>1.25</v>
      </c>
      <c r="D549" s="560">
        <v>1.1400000000000001</v>
      </c>
      <c r="E549" s="498">
        <v>1.02</v>
      </c>
      <c r="F549" s="498">
        <v>0.9</v>
      </c>
      <c r="G549" s="498">
        <v>0.76</v>
      </c>
      <c r="H549" s="498">
        <v>0.63</v>
      </c>
      <c r="I549" s="499"/>
      <c r="J549" s="498">
        <v>0.52500000000000002</v>
      </c>
      <c r="K549" s="496">
        <v>0.44</v>
      </c>
      <c r="L549" s="499"/>
      <c r="M549" s="511">
        <v>0.39</v>
      </c>
      <c r="N549" s="511">
        <v>0.36875000000000002</v>
      </c>
      <c r="O549" s="658">
        <v>0.36499999999999999</v>
      </c>
      <c r="P549" s="658">
        <v>0.35</v>
      </c>
      <c r="Q549" s="658">
        <v>0.33500000000000002</v>
      </c>
      <c r="R549" s="658">
        <v>0.32250000000000001</v>
      </c>
      <c r="S549" s="658">
        <v>0.3125</v>
      </c>
      <c r="T549" s="658">
        <v>0.30249999999999999</v>
      </c>
      <c r="U549" s="658">
        <v>0.28499999999999998</v>
      </c>
      <c r="V549" s="658">
        <v>0.28000000000000003</v>
      </c>
      <c r="W549" s="658">
        <v>0.26</v>
      </c>
      <c r="X549" s="658">
        <v>0.24</v>
      </c>
      <c r="Y549" s="655">
        <f t="shared" si="195"/>
        <v>10.476250000000002</v>
      </c>
      <c r="Z549" s="1026">
        <f t="shared" si="194"/>
        <v>9.6491228070175303</v>
      </c>
      <c r="AA549" s="671">
        <f t="shared" si="196"/>
        <v>11.764705882352944</v>
      </c>
      <c r="AB549" s="671">
        <f t="shared" si="197"/>
        <v>13.33333333333333</v>
      </c>
      <c r="AC549" s="671">
        <f t="shared" si="198"/>
        <v>18.421052631578938</v>
      </c>
      <c r="AD549" s="671">
        <f t="shared" si="199"/>
        <v>20.634920634920629</v>
      </c>
      <c r="AE549" s="671">
        <f t="shared" si="200"/>
        <v>19.999999999999996</v>
      </c>
      <c r="AF549" s="671">
        <f t="shared" si="201"/>
        <v>19.318181818181813</v>
      </c>
      <c r="AG549" s="671">
        <f t="shared" si="202"/>
        <v>12.820512820512819</v>
      </c>
      <c r="AH549" s="671">
        <f t="shared" si="203"/>
        <v>5.7627118644067776</v>
      </c>
      <c r="AI549" s="671">
        <f t="shared" si="204"/>
        <v>1.0273972602739878</v>
      </c>
      <c r="AJ549" s="671">
        <f t="shared" si="205"/>
        <v>4.2857142857142927</v>
      </c>
      <c r="AK549" s="671">
        <f t="shared" si="206"/>
        <v>4.4776119402984982</v>
      </c>
      <c r="AL549" s="671">
        <f t="shared" si="207"/>
        <v>3.8759689922480689</v>
      </c>
      <c r="AM549" s="671">
        <f t="shared" si="208"/>
        <v>3.2000000000000028</v>
      </c>
      <c r="AN549" s="671">
        <f t="shared" si="209"/>
        <v>3.3057851239669533</v>
      </c>
      <c r="AO549" s="671">
        <f t="shared" si="210"/>
        <v>6.1403508771929793</v>
      </c>
      <c r="AP549" s="671">
        <f t="shared" si="211"/>
        <v>1.7857142857142572</v>
      </c>
      <c r="AQ549" s="671">
        <f t="shared" si="212"/>
        <v>7.6923076923077094</v>
      </c>
      <c r="AR549" s="671">
        <f t="shared" si="213"/>
        <v>8.3333333333333481</v>
      </c>
      <c r="AS549" s="672">
        <f t="shared" si="214"/>
        <v>9.2541434517555192</v>
      </c>
      <c r="AT549" s="673">
        <f t="shared" si="215"/>
        <v>6.5116180670747701</v>
      </c>
    </row>
    <row r="550" spans="1:46" ht="11.25" customHeight="1" x14ac:dyDescent="0.2">
      <c r="A550" s="495" t="s">
        <v>705</v>
      </c>
      <c r="B550" s="652" t="s">
        <v>706</v>
      </c>
      <c r="C550" s="497">
        <v>4.4400000000000004</v>
      </c>
      <c r="D550" s="560">
        <v>3.93</v>
      </c>
      <c r="E550" s="498">
        <v>3.48</v>
      </c>
      <c r="F550" s="498">
        <v>3.08</v>
      </c>
      <c r="G550" s="498">
        <v>2.9</v>
      </c>
      <c r="H550" s="498">
        <v>2.64</v>
      </c>
      <c r="I550" s="499"/>
      <c r="J550" s="498">
        <v>2.4</v>
      </c>
      <c r="K550" s="496">
        <v>2.2000000000000002</v>
      </c>
      <c r="L550" s="499"/>
      <c r="M550" s="511">
        <v>2</v>
      </c>
      <c r="N550" s="511">
        <v>1.89</v>
      </c>
      <c r="O550" s="658">
        <v>1.78</v>
      </c>
      <c r="P550" s="658">
        <v>1.64</v>
      </c>
      <c r="Q550" s="658">
        <v>1.5</v>
      </c>
      <c r="R550" s="658">
        <v>1.42</v>
      </c>
      <c r="S550" s="658">
        <v>1.3</v>
      </c>
      <c r="T550" s="658">
        <v>1.2</v>
      </c>
      <c r="U550" s="658">
        <v>1.1599999999999999</v>
      </c>
      <c r="V550" s="658">
        <v>1.1200000000000001</v>
      </c>
      <c r="W550" s="658">
        <v>1.08</v>
      </c>
      <c r="X550" s="658">
        <v>1.04</v>
      </c>
      <c r="Y550" s="655">
        <f t="shared" si="195"/>
        <v>42.199999999999996</v>
      </c>
      <c r="Z550" s="1026">
        <f t="shared" ref="Z550:Z613" si="216">IF(ISERROR((C550/D550-1)*100),"n/a",(C550/D550-1)*100)</f>
        <v>12.977099236641232</v>
      </c>
      <c r="AA550" s="671">
        <f t="shared" si="196"/>
        <v>12.93103448275863</v>
      </c>
      <c r="AB550" s="671">
        <f t="shared" si="197"/>
        <v>12.987012987012992</v>
      </c>
      <c r="AC550" s="671">
        <f t="shared" si="198"/>
        <v>6.2068965517241503</v>
      </c>
      <c r="AD550" s="671">
        <f t="shared" si="199"/>
        <v>9.8484848484848406</v>
      </c>
      <c r="AE550" s="671">
        <f t="shared" si="200"/>
        <v>10.000000000000009</v>
      </c>
      <c r="AF550" s="671">
        <f t="shared" si="201"/>
        <v>9.0909090909090828</v>
      </c>
      <c r="AG550" s="671">
        <f t="shared" si="202"/>
        <v>10.000000000000009</v>
      </c>
      <c r="AH550" s="671">
        <f t="shared" si="203"/>
        <v>5.8201058201058364</v>
      </c>
      <c r="AI550" s="671">
        <f t="shared" si="204"/>
        <v>6.1797752808988804</v>
      </c>
      <c r="AJ550" s="671">
        <f t="shared" si="205"/>
        <v>8.5365853658536661</v>
      </c>
      <c r="AK550" s="671">
        <f t="shared" si="206"/>
        <v>9.3333333333333268</v>
      </c>
      <c r="AL550" s="671">
        <f t="shared" si="207"/>
        <v>5.6338028169014231</v>
      </c>
      <c r="AM550" s="671">
        <f t="shared" si="208"/>
        <v>9.2307692307692193</v>
      </c>
      <c r="AN550" s="671">
        <f t="shared" si="209"/>
        <v>8.3333333333333481</v>
      </c>
      <c r="AO550" s="671">
        <f t="shared" si="210"/>
        <v>3.4482758620689724</v>
      </c>
      <c r="AP550" s="671">
        <f t="shared" si="211"/>
        <v>3.5714285714285587</v>
      </c>
      <c r="AQ550" s="671">
        <f t="shared" si="212"/>
        <v>3.7037037037036979</v>
      </c>
      <c r="AR550" s="671">
        <f t="shared" si="213"/>
        <v>3.8461538461538547</v>
      </c>
      <c r="AS550" s="672">
        <f t="shared" si="214"/>
        <v>7.9830897032674608</v>
      </c>
      <c r="AT550" s="673">
        <f t="shared" si="215"/>
        <v>3.1900223853507614</v>
      </c>
    </row>
    <row r="551" spans="1:46" ht="11.25" customHeight="1" x14ac:dyDescent="0.2">
      <c r="A551" s="819" t="s">
        <v>3890</v>
      </c>
      <c r="B551" s="848" t="s">
        <v>3891</v>
      </c>
      <c r="C551" s="497">
        <v>1.7124999999999999</v>
      </c>
      <c r="D551" s="560">
        <v>1.49</v>
      </c>
      <c r="E551" s="498">
        <v>1.2974999999999999</v>
      </c>
      <c r="F551" s="498">
        <v>0.90500000000000003</v>
      </c>
      <c r="G551" s="498">
        <v>0.1875</v>
      </c>
      <c r="H551" s="542">
        <v>0</v>
      </c>
      <c r="I551" s="499"/>
      <c r="J551" s="502">
        <v>0</v>
      </c>
      <c r="K551" s="656">
        <v>0</v>
      </c>
      <c r="L551" s="499"/>
      <c r="M551" s="653">
        <v>0</v>
      </c>
      <c r="N551" s="653">
        <v>0</v>
      </c>
      <c r="O551" s="654">
        <v>0</v>
      </c>
      <c r="P551" s="654">
        <v>0</v>
      </c>
      <c r="Q551" s="654">
        <v>0</v>
      </c>
      <c r="R551" s="654">
        <v>0</v>
      </c>
      <c r="S551" s="654">
        <v>0</v>
      </c>
      <c r="T551" s="654">
        <v>0</v>
      </c>
      <c r="U551" s="654">
        <v>0</v>
      </c>
      <c r="V551" s="654">
        <v>0</v>
      </c>
      <c r="W551" s="654">
        <v>0</v>
      </c>
      <c r="X551" s="654">
        <v>0</v>
      </c>
      <c r="Y551" s="655">
        <f t="shared" si="195"/>
        <v>5.5925000000000002</v>
      </c>
      <c r="Z551" s="1026">
        <f t="shared" si="216"/>
        <v>14.932885906040273</v>
      </c>
      <c r="AA551" s="671">
        <f t="shared" si="196"/>
        <v>14.836223506743739</v>
      </c>
      <c r="AB551" s="671">
        <f t="shared" si="197"/>
        <v>43.370165745856326</v>
      </c>
      <c r="AC551" s="671">
        <f t="shared" si="198"/>
        <v>382.66666666666669</v>
      </c>
      <c r="AD551" s="671" t="str">
        <f t="shared" si="199"/>
        <v>n/a</v>
      </c>
      <c r="AE551" s="671" t="str">
        <f t="shared" si="200"/>
        <v>n/a</v>
      </c>
      <c r="AF551" s="671" t="str">
        <f t="shared" si="201"/>
        <v>n/a</v>
      </c>
      <c r="AG551" s="671" t="str">
        <f t="shared" si="202"/>
        <v>n/a</v>
      </c>
      <c r="AH551" s="671" t="str">
        <f t="shared" si="203"/>
        <v>n/a</v>
      </c>
      <c r="AI551" s="671" t="str">
        <f t="shared" si="204"/>
        <v>n/a</v>
      </c>
      <c r="AJ551" s="671" t="str">
        <f t="shared" si="205"/>
        <v>n/a</v>
      </c>
      <c r="AK551" s="671" t="str">
        <f t="shared" si="206"/>
        <v>n/a</v>
      </c>
      <c r="AL551" s="671" t="str">
        <f t="shared" si="207"/>
        <v>n/a</v>
      </c>
      <c r="AM551" s="671" t="str">
        <f t="shared" si="208"/>
        <v>n/a</v>
      </c>
      <c r="AN551" s="671" t="str">
        <f t="shared" si="209"/>
        <v>n/a</v>
      </c>
      <c r="AO551" s="671" t="str">
        <f t="shared" si="210"/>
        <v>n/a</v>
      </c>
      <c r="AP551" s="671" t="str">
        <f t="shared" si="211"/>
        <v>n/a</v>
      </c>
      <c r="AQ551" s="671" t="str">
        <f t="shared" si="212"/>
        <v>n/a</v>
      </c>
      <c r="AR551" s="671" t="str">
        <f t="shared" si="213"/>
        <v>n/a</v>
      </c>
      <c r="AS551" s="672">
        <f t="shared" si="214"/>
        <v>113.95148545632676</v>
      </c>
      <c r="AT551" s="673">
        <f t="shared" si="215"/>
        <v>179.64603114013948</v>
      </c>
    </row>
    <row r="552" spans="1:46" ht="11.25" customHeight="1" x14ac:dyDescent="0.2">
      <c r="A552" s="495" t="s">
        <v>703</v>
      </c>
      <c r="B552" s="652" t="s">
        <v>704</v>
      </c>
      <c r="C552" s="523">
        <v>7</v>
      </c>
      <c r="D552" s="561">
        <v>6.85</v>
      </c>
      <c r="E552" s="562">
        <v>6.4</v>
      </c>
      <c r="F552" s="562">
        <v>5.6</v>
      </c>
      <c r="G552" s="562">
        <v>4.4000000000000004</v>
      </c>
      <c r="H552" s="562">
        <v>3.45</v>
      </c>
      <c r="I552" s="563"/>
      <c r="J552" s="562">
        <v>3</v>
      </c>
      <c r="K552" s="1175">
        <v>2.08</v>
      </c>
      <c r="L552" s="563"/>
      <c r="M552" s="1182">
        <v>1.5</v>
      </c>
      <c r="N552" s="1182">
        <v>0.9</v>
      </c>
      <c r="O552" s="565">
        <v>0.8</v>
      </c>
      <c r="P552" s="565">
        <v>0.5</v>
      </c>
      <c r="Q552" s="565">
        <v>0.375</v>
      </c>
      <c r="R552" s="564">
        <v>0</v>
      </c>
      <c r="S552" s="564">
        <v>0</v>
      </c>
      <c r="T552" s="564">
        <v>0</v>
      </c>
      <c r="U552" s="564">
        <v>0</v>
      </c>
      <c r="V552" s="564">
        <v>0</v>
      </c>
      <c r="W552" s="564">
        <v>0.1875</v>
      </c>
      <c r="X552" s="564">
        <v>0.25</v>
      </c>
      <c r="Y552" s="655">
        <f t="shared" si="195"/>
        <v>43.292499999999997</v>
      </c>
      <c r="Z552" s="1026">
        <f t="shared" si="216"/>
        <v>2.1897810218978186</v>
      </c>
      <c r="AA552" s="671">
        <f t="shared" si="196"/>
        <v>7.0312499999999778</v>
      </c>
      <c r="AB552" s="671">
        <f t="shared" si="197"/>
        <v>14.285714285714302</v>
      </c>
      <c r="AC552" s="671">
        <f t="shared" si="198"/>
        <v>27.272727272727249</v>
      </c>
      <c r="AD552" s="671">
        <f t="shared" si="199"/>
        <v>27.536231884057983</v>
      </c>
      <c r="AE552" s="671">
        <f t="shared" si="200"/>
        <v>15.000000000000014</v>
      </c>
      <c r="AF552" s="671">
        <f t="shared" si="201"/>
        <v>44.230769230769226</v>
      </c>
      <c r="AG552" s="671">
        <f t="shared" si="202"/>
        <v>38.666666666666671</v>
      </c>
      <c r="AH552" s="671">
        <f t="shared" si="203"/>
        <v>66.666666666666657</v>
      </c>
      <c r="AI552" s="671">
        <f t="shared" si="204"/>
        <v>12.5</v>
      </c>
      <c r="AJ552" s="671">
        <f t="shared" si="205"/>
        <v>60.000000000000007</v>
      </c>
      <c r="AK552" s="671">
        <f t="shared" si="206"/>
        <v>33.333333333333329</v>
      </c>
      <c r="AL552" s="671" t="str">
        <f t="shared" si="207"/>
        <v>n/a</v>
      </c>
      <c r="AM552" s="671" t="str">
        <f t="shared" si="208"/>
        <v>n/a</v>
      </c>
      <c r="AN552" s="671" t="str">
        <f t="shared" si="209"/>
        <v>n/a</v>
      </c>
      <c r="AO552" s="671" t="str">
        <f t="shared" si="210"/>
        <v>n/a</v>
      </c>
      <c r="AP552" s="671" t="str">
        <f t="shared" si="211"/>
        <v>n/a</v>
      </c>
      <c r="AQ552" s="671">
        <f t="shared" si="212"/>
        <v>-100</v>
      </c>
      <c r="AR552" s="671">
        <f t="shared" si="213"/>
        <v>-25</v>
      </c>
      <c r="AS552" s="672">
        <f t="shared" si="214"/>
        <v>15.979510025845233</v>
      </c>
      <c r="AT552" s="673">
        <f t="shared" si="215"/>
        <v>40.94913562860787</v>
      </c>
    </row>
    <row r="553" spans="1:46" ht="11.25" customHeight="1" x14ac:dyDescent="0.2">
      <c r="A553" s="1154" t="s">
        <v>4412</v>
      </c>
      <c r="B553" s="507" t="s">
        <v>3889</v>
      </c>
      <c r="C553" s="497">
        <v>1.49</v>
      </c>
      <c r="D553" s="652">
        <v>1.42</v>
      </c>
      <c r="E553" s="915">
        <v>1.34</v>
      </c>
      <c r="F553" s="915">
        <v>1.29</v>
      </c>
      <c r="G553" s="915">
        <v>0.54</v>
      </c>
      <c r="H553" s="502">
        <v>0</v>
      </c>
      <c r="I553" s="915"/>
      <c r="J553" s="502">
        <v>0</v>
      </c>
      <c r="K553" s="656">
        <v>0</v>
      </c>
      <c r="L553" s="499"/>
      <c r="M553" s="653">
        <v>0</v>
      </c>
      <c r="N553" s="653">
        <v>0</v>
      </c>
      <c r="O553" s="654">
        <v>0</v>
      </c>
      <c r="P553" s="654">
        <v>0</v>
      </c>
      <c r="Q553" s="654">
        <v>0</v>
      </c>
      <c r="R553" s="654">
        <v>0</v>
      </c>
      <c r="S553" s="654">
        <v>0</v>
      </c>
      <c r="T553" s="654">
        <v>0</v>
      </c>
      <c r="U553" s="654">
        <v>0</v>
      </c>
      <c r="V553" s="654">
        <v>0</v>
      </c>
      <c r="W553" s="654">
        <v>0</v>
      </c>
      <c r="X553" s="654">
        <v>0</v>
      </c>
      <c r="Y553" s="655">
        <f t="shared" si="195"/>
        <v>6.08</v>
      </c>
      <c r="Z553" s="1026">
        <f t="shared" si="216"/>
        <v>4.929577464788748</v>
      </c>
      <c r="AA553" s="671">
        <f t="shared" si="196"/>
        <v>5.9701492537313383</v>
      </c>
      <c r="AB553" s="671">
        <f t="shared" si="197"/>
        <v>3.8759689922480689</v>
      </c>
      <c r="AC553" s="671">
        <f t="shared" si="198"/>
        <v>138.88888888888889</v>
      </c>
      <c r="AD553" s="671" t="str">
        <f t="shared" si="199"/>
        <v>n/a</v>
      </c>
      <c r="AE553" s="671" t="str">
        <f t="shared" si="200"/>
        <v>n/a</v>
      </c>
      <c r="AF553" s="671" t="str">
        <f t="shared" si="201"/>
        <v>n/a</v>
      </c>
      <c r="AG553" s="671" t="str">
        <f t="shared" si="202"/>
        <v>n/a</v>
      </c>
      <c r="AH553" s="671" t="str">
        <f t="shared" si="203"/>
        <v>n/a</v>
      </c>
      <c r="AI553" s="671" t="str">
        <f t="shared" si="204"/>
        <v>n/a</v>
      </c>
      <c r="AJ553" s="671" t="str">
        <f t="shared" si="205"/>
        <v>n/a</v>
      </c>
      <c r="AK553" s="671" t="str">
        <f t="shared" si="206"/>
        <v>n/a</v>
      </c>
      <c r="AL553" s="671" t="str">
        <f t="shared" si="207"/>
        <v>n/a</v>
      </c>
      <c r="AM553" s="671" t="str">
        <f t="shared" si="208"/>
        <v>n/a</v>
      </c>
      <c r="AN553" s="671" t="str">
        <f t="shared" si="209"/>
        <v>n/a</v>
      </c>
      <c r="AO553" s="671" t="str">
        <f t="shared" si="210"/>
        <v>n/a</v>
      </c>
      <c r="AP553" s="671" t="str">
        <f t="shared" si="211"/>
        <v>n/a</v>
      </c>
      <c r="AQ553" s="671" t="str">
        <f t="shared" si="212"/>
        <v>n/a</v>
      </c>
      <c r="AR553" s="671" t="str">
        <f t="shared" si="213"/>
        <v>n/a</v>
      </c>
      <c r="AS553" s="672">
        <f t="shared" si="214"/>
        <v>38.416146149914262</v>
      </c>
      <c r="AT553" s="673">
        <f t="shared" si="215"/>
        <v>66.987284535862671</v>
      </c>
    </row>
    <row r="554" spans="1:46" ht="11.25" customHeight="1" x14ac:dyDescent="0.2">
      <c r="A554" s="495" t="s">
        <v>1514</v>
      </c>
      <c r="B554" s="652" t="s">
        <v>1515</v>
      </c>
      <c r="C554" s="497">
        <v>0.4</v>
      </c>
      <c r="D554" s="657">
        <v>0.33999999999999997</v>
      </c>
      <c r="E554" s="498">
        <v>0.31</v>
      </c>
      <c r="F554" s="502">
        <v>0.28000000000000003</v>
      </c>
      <c r="G554" s="498">
        <v>0.26</v>
      </c>
      <c r="H554" s="498">
        <v>0.24</v>
      </c>
      <c r="I554" s="499"/>
      <c r="J554" s="502">
        <v>8.5599999999999996E-2</v>
      </c>
      <c r="K554" s="496">
        <v>0.16399999999999998</v>
      </c>
      <c r="L554" s="499"/>
      <c r="M554" s="511">
        <v>0.1353</v>
      </c>
      <c r="N554" s="511">
        <v>0.114</v>
      </c>
      <c r="O554" s="658">
        <v>2.8500000000000001E-2</v>
      </c>
      <c r="P554" s="654">
        <v>0</v>
      </c>
      <c r="Q554" s="654">
        <v>0</v>
      </c>
      <c r="R554" s="654">
        <v>0</v>
      </c>
      <c r="S554" s="654">
        <v>0</v>
      </c>
      <c r="T554" s="654">
        <v>0</v>
      </c>
      <c r="U554" s="654">
        <v>0</v>
      </c>
      <c r="V554" s="654">
        <v>0</v>
      </c>
      <c r="W554" s="654">
        <v>0</v>
      </c>
      <c r="X554" s="654">
        <v>0</v>
      </c>
      <c r="Y554" s="655">
        <f t="shared" si="195"/>
        <v>2.3574000000000002</v>
      </c>
      <c r="Z554" s="1026">
        <f t="shared" si="216"/>
        <v>17.647058823529438</v>
      </c>
      <c r="AA554" s="671">
        <f t="shared" si="196"/>
        <v>9.6774193548387011</v>
      </c>
      <c r="AB554" s="671">
        <f t="shared" si="197"/>
        <v>10.714285714285698</v>
      </c>
      <c r="AC554" s="671">
        <f t="shared" si="198"/>
        <v>7.6923076923077094</v>
      </c>
      <c r="AD554" s="671">
        <f t="shared" si="199"/>
        <v>8.3333333333333481</v>
      </c>
      <c r="AE554" s="671">
        <f t="shared" si="200"/>
        <v>180.37383177570092</v>
      </c>
      <c r="AF554" s="671">
        <f t="shared" si="201"/>
        <v>-47.804878048780488</v>
      </c>
      <c r="AG554" s="671">
        <f t="shared" si="202"/>
        <v>21.212121212121193</v>
      </c>
      <c r="AH554" s="671">
        <f t="shared" si="203"/>
        <v>18.684210526315791</v>
      </c>
      <c r="AI554" s="671">
        <f t="shared" si="204"/>
        <v>300</v>
      </c>
      <c r="AJ554" s="671" t="str">
        <f t="shared" si="205"/>
        <v>n/a</v>
      </c>
      <c r="AK554" s="671" t="str">
        <f t="shared" si="206"/>
        <v>n/a</v>
      </c>
      <c r="AL554" s="671" t="str">
        <f t="shared" si="207"/>
        <v>n/a</v>
      </c>
      <c r="AM554" s="671" t="str">
        <f t="shared" si="208"/>
        <v>n/a</v>
      </c>
      <c r="AN554" s="671" t="str">
        <f t="shared" si="209"/>
        <v>n/a</v>
      </c>
      <c r="AO554" s="671" t="str">
        <f t="shared" si="210"/>
        <v>n/a</v>
      </c>
      <c r="AP554" s="671" t="str">
        <f t="shared" si="211"/>
        <v>n/a</v>
      </c>
      <c r="AQ554" s="671" t="str">
        <f t="shared" si="212"/>
        <v>n/a</v>
      </c>
      <c r="AR554" s="671" t="str">
        <f t="shared" si="213"/>
        <v>n/a</v>
      </c>
      <c r="AS554" s="672">
        <f t="shared" si="214"/>
        <v>52.652969038365221</v>
      </c>
      <c r="AT554" s="673">
        <f t="shared" si="215"/>
        <v>104.63917418623869</v>
      </c>
    </row>
    <row r="555" spans="1:46" ht="11.25" customHeight="1" x14ac:dyDescent="0.2">
      <c r="A555" s="652" t="s">
        <v>299</v>
      </c>
      <c r="B555" s="652" t="s">
        <v>300</v>
      </c>
      <c r="C555" s="497">
        <v>1.68</v>
      </c>
      <c r="D555" s="657">
        <v>1.6400000000000001</v>
      </c>
      <c r="E555" s="498">
        <v>1.6</v>
      </c>
      <c r="F555" s="498">
        <v>1.56</v>
      </c>
      <c r="G555" s="498">
        <v>1.52</v>
      </c>
      <c r="H555" s="498">
        <v>1.48</v>
      </c>
      <c r="I555" s="499"/>
      <c r="J555" s="498">
        <v>1.44</v>
      </c>
      <c r="K555" s="496">
        <v>1.4</v>
      </c>
      <c r="L555" s="499"/>
      <c r="M555" s="511">
        <v>1.36</v>
      </c>
      <c r="N555" s="511">
        <v>1.32</v>
      </c>
      <c r="O555" s="658">
        <v>1.27</v>
      </c>
      <c r="P555" s="658">
        <v>1.22</v>
      </c>
      <c r="Q555" s="658">
        <v>1.18</v>
      </c>
      <c r="R555" s="658">
        <v>1.1399999999999999</v>
      </c>
      <c r="S555" s="658">
        <v>1.1000000000000001</v>
      </c>
      <c r="T555" s="658">
        <v>1.06</v>
      </c>
      <c r="U555" s="658">
        <v>1.0249999999999999</v>
      </c>
      <c r="V555" s="658">
        <v>0.98499999999999999</v>
      </c>
      <c r="W555" s="658">
        <v>0.94499999999999995</v>
      </c>
      <c r="X555" s="658">
        <v>0.91500000000000004</v>
      </c>
      <c r="Y555" s="655">
        <f t="shared" si="195"/>
        <v>25.839999999999996</v>
      </c>
      <c r="Z555" s="1026">
        <f t="shared" si="216"/>
        <v>2.4390243902438824</v>
      </c>
      <c r="AA555" s="671">
        <f t="shared" si="196"/>
        <v>2.4999999999999911</v>
      </c>
      <c r="AB555" s="671">
        <f t="shared" si="197"/>
        <v>2.5641025641025772</v>
      </c>
      <c r="AC555" s="671">
        <f t="shared" si="198"/>
        <v>2.6315789473684292</v>
      </c>
      <c r="AD555" s="671">
        <f t="shared" si="199"/>
        <v>2.7027027027026973</v>
      </c>
      <c r="AE555" s="671">
        <f t="shared" si="200"/>
        <v>2.7777777777777901</v>
      </c>
      <c r="AF555" s="671">
        <f t="shared" si="201"/>
        <v>2.8571428571428692</v>
      </c>
      <c r="AG555" s="671">
        <f t="shared" si="202"/>
        <v>2.9411764705882248</v>
      </c>
      <c r="AH555" s="671">
        <f t="shared" si="203"/>
        <v>3.0303030303030276</v>
      </c>
      <c r="AI555" s="671">
        <f t="shared" si="204"/>
        <v>3.937007874015741</v>
      </c>
      <c r="AJ555" s="671">
        <f t="shared" si="205"/>
        <v>4.0983606557376984</v>
      </c>
      <c r="AK555" s="671">
        <f t="shared" si="206"/>
        <v>3.3898305084745894</v>
      </c>
      <c r="AL555" s="671">
        <f t="shared" si="207"/>
        <v>3.5087719298245723</v>
      </c>
      <c r="AM555" s="671">
        <f t="shared" si="208"/>
        <v>3.6363636363636154</v>
      </c>
      <c r="AN555" s="671">
        <f t="shared" si="209"/>
        <v>3.7735849056603765</v>
      </c>
      <c r="AO555" s="671">
        <f t="shared" si="210"/>
        <v>3.4146341463414887</v>
      </c>
      <c r="AP555" s="671">
        <f t="shared" si="211"/>
        <v>4.0609137055837463</v>
      </c>
      <c r="AQ555" s="671">
        <f t="shared" si="212"/>
        <v>4.2328042328042326</v>
      </c>
      <c r="AR555" s="671">
        <f t="shared" si="213"/>
        <v>3.2786885245901454</v>
      </c>
      <c r="AS555" s="672">
        <f t="shared" si="214"/>
        <v>3.2513036241908262</v>
      </c>
      <c r="AT555" s="673">
        <f t="shared" si="215"/>
        <v>0.58909508824568491</v>
      </c>
    </row>
    <row r="556" spans="1:46" ht="11.25" customHeight="1" x14ac:dyDescent="0.2">
      <c r="A556" s="495" t="s">
        <v>699</v>
      </c>
      <c r="B556" s="652" t="s">
        <v>700</v>
      </c>
      <c r="C556" s="497">
        <v>1.96</v>
      </c>
      <c r="D556" s="657">
        <v>1.8599999999999999</v>
      </c>
      <c r="E556" s="498">
        <v>1.7</v>
      </c>
      <c r="F556" s="498">
        <v>1.48</v>
      </c>
      <c r="G556" s="498">
        <v>1.32</v>
      </c>
      <c r="H556" s="498">
        <v>1.24</v>
      </c>
      <c r="I556" s="499"/>
      <c r="J556" s="502">
        <v>1.2</v>
      </c>
      <c r="K556" s="496">
        <v>1.1599999999999999</v>
      </c>
      <c r="L556" s="499"/>
      <c r="M556" s="511">
        <v>1.08</v>
      </c>
      <c r="N556" s="511">
        <v>1</v>
      </c>
      <c r="O556" s="658">
        <v>0.9</v>
      </c>
      <c r="P556" s="658">
        <v>0.78</v>
      </c>
      <c r="Q556" s="658">
        <v>0.66</v>
      </c>
      <c r="R556" s="658">
        <v>0.55000000000000004</v>
      </c>
      <c r="S556" s="658">
        <v>0.375</v>
      </c>
      <c r="T556" s="654">
        <v>0</v>
      </c>
      <c r="U556" s="654">
        <v>0</v>
      </c>
      <c r="V556" s="654">
        <v>0</v>
      </c>
      <c r="W556" s="654">
        <v>0</v>
      </c>
      <c r="X556" s="654">
        <v>0</v>
      </c>
      <c r="Y556" s="655">
        <f t="shared" si="195"/>
        <v>17.265000000000001</v>
      </c>
      <c r="Z556" s="1026">
        <f t="shared" si="216"/>
        <v>5.3763440860215006</v>
      </c>
      <c r="AA556" s="671">
        <f t="shared" si="196"/>
        <v>9.4117647058823408</v>
      </c>
      <c r="AB556" s="671">
        <f t="shared" si="197"/>
        <v>14.864864864864868</v>
      </c>
      <c r="AC556" s="671">
        <f t="shared" si="198"/>
        <v>12.12121212121211</v>
      </c>
      <c r="AD556" s="671">
        <f t="shared" si="199"/>
        <v>6.4516129032258229</v>
      </c>
      <c r="AE556" s="671">
        <f t="shared" si="200"/>
        <v>3.3333333333333437</v>
      </c>
      <c r="AF556" s="671">
        <f t="shared" si="201"/>
        <v>3.4482758620689724</v>
      </c>
      <c r="AG556" s="671">
        <f t="shared" si="202"/>
        <v>7.4074074074073959</v>
      </c>
      <c r="AH556" s="671">
        <f t="shared" si="203"/>
        <v>8.0000000000000071</v>
      </c>
      <c r="AI556" s="671">
        <f t="shared" si="204"/>
        <v>11.111111111111116</v>
      </c>
      <c r="AJ556" s="671">
        <f t="shared" si="205"/>
        <v>15.384615384615374</v>
      </c>
      <c r="AK556" s="671">
        <f t="shared" si="206"/>
        <v>18.181818181818187</v>
      </c>
      <c r="AL556" s="671">
        <f t="shared" si="207"/>
        <v>19.999999999999996</v>
      </c>
      <c r="AM556" s="671">
        <f t="shared" si="208"/>
        <v>46.666666666666679</v>
      </c>
      <c r="AN556" s="671" t="str">
        <f t="shared" si="209"/>
        <v>n/a</v>
      </c>
      <c r="AO556" s="671" t="str">
        <f t="shared" si="210"/>
        <v>n/a</v>
      </c>
      <c r="AP556" s="671" t="str">
        <f t="shared" si="211"/>
        <v>n/a</v>
      </c>
      <c r="AQ556" s="671" t="str">
        <f t="shared" si="212"/>
        <v>n/a</v>
      </c>
      <c r="AR556" s="671" t="str">
        <f t="shared" si="213"/>
        <v>n/a</v>
      </c>
      <c r="AS556" s="672">
        <f t="shared" si="214"/>
        <v>12.982787616301978</v>
      </c>
      <c r="AT556" s="673">
        <f t="shared" si="215"/>
        <v>11.016175949670016</v>
      </c>
    </row>
    <row r="557" spans="1:46" ht="11.25" customHeight="1" x14ac:dyDescent="0.2">
      <c r="A557" s="916" t="s">
        <v>696</v>
      </c>
      <c r="B557" s="916" t="s">
        <v>697</v>
      </c>
      <c r="C557" s="497">
        <v>3.95</v>
      </c>
      <c r="D557" s="491">
        <v>3.7499999999999996</v>
      </c>
      <c r="E557" s="498">
        <v>3.55</v>
      </c>
      <c r="F557" s="498">
        <v>3.32</v>
      </c>
      <c r="G557" s="498">
        <v>3.0449999999999999</v>
      </c>
      <c r="H557" s="498">
        <v>2.835</v>
      </c>
      <c r="I557" s="499"/>
      <c r="J557" s="498">
        <v>2.62</v>
      </c>
      <c r="K557" s="496">
        <v>2.4500000000000002</v>
      </c>
      <c r="L557" s="499"/>
      <c r="M557" s="511">
        <v>2.3050000000000002</v>
      </c>
      <c r="N557" s="511">
        <v>2.2000000000000002</v>
      </c>
      <c r="O557" s="658">
        <v>2.15</v>
      </c>
      <c r="P557" s="658">
        <v>1.98</v>
      </c>
      <c r="Q557" s="658">
        <v>1.89</v>
      </c>
      <c r="R557" s="658">
        <v>1.7749999999999999</v>
      </c>
      <c r="S557" s="658">
        <v>1.675</v>
      </c>
      <c r="T557" s="658">
        <v>1.55</v>
      </c>
      <c r="U557" s="658">
        <v>1.5</v>
      </c>
      <c r="V557" s="654">
        <v>0</v>
      </c>
      <c r="W557" s="654">
        <v>2.02</v>
      </c>
      <c r="X557" s="654">
        <v>2.96</v>
      </c>
      <c r="Y557" s="655">
        <f t="shared" si="195"/>
        <v>47.524999999999999</v>
      </c>
      <c r="Z557" s="1026">
        <f t="shared" si="216"/>
        <v>5.3333333333333455</v>
      </c>
      <c r="AA557" s="671">
        <f t="shared" si="196"/>
        <v>5.6338028169014009</v>
      </c>
      <c r="AB557" s="671">
        <f t="shared" si="197"/>
        <v>6.9277108433734913</v>
      </c>
      <c r="AC557" s="671">
        <f t="shared" si="198"/>
        <v>9.0311986863711002</v>
      </c>
      <c r="AD557" s="671">
        <f t="shared" si="199"/>
        <v>7.4074074074073959</v>
      </c>
      <c r="AE557" s="671">
        <f t="shared" si="200"/>
        <v>8.2061068702290019</v>
      </c>
      <c r="AF557" s="671">
        <f t="shared" si="201"/>
        <v>6.938775510204076</v>
      </c>
      <c r="AG557" s="671">
        <f t="shared" si="202"/>
        <v>6.2906724511930578</v>
      </c>
      <c r="AH557" s="671">
        <f t="shared" si="203"/>
        <v>4.7727272727272618</v>
      </c>
      <c r="AI557" s="671">
        <f t="shared" si="204"/>
        <v>2.3255813953488413</v>
      </c>
      <c r="AJ557" s="671">
        <f t="shared" si="205"/>
        <v>8.5858585858585847</v>
      </c>
      <c r="AK557" s="671">
        <f t="shared" si="206"/>
        <v>4.7619047619047672</v>
      </c>
      <c r="AL557" s="671">
        <f t="shared" si="207"/>
        <v>6.4788732394366111</v>
      </c>
      <c r="AM557" s="671">
        <f t="shared" si="208"/>
        <v>5.9701492537313383</v>
      </c>
      <c r="AN557" s="671">
        <f t="shared" si="209"/>
        <v>8.0645161290322509</v>
      </c>
      <c r="AO557" s="671">
        <f t="shared" si="210"/>
        <v>3.3333333333333437</v>
      </c>
      <c r="AP557" s="671" t="str">
        <f t="shared" si="211"/>
        <v>n/a</v>
      </c>
      <c r="AQ557" s="671">
        <f t="shared" si="212"/>
        <v>-100</v>
      </c>
      <c r="AR557" s="671">
        <f t="shared" si="213"/>
        <v>-31.756756756756754</v>
      </c>
      <c r="AS557" s="672">
        <f t="shared" si="214"/>
        <v>-1.7608224925761602</v>
      </c>
      <c r="AT557" s="673">
        <f t="shared" si="215"/>
        <v>26.156427161279908</v>
      </c>
    </row>
    <row r="558" spans="1:46" ht="11.25" customHeight="1" x14ac:dyDescent="0.2">
      <c r="A558" s="506" t="s">
        <v>4106</v>
      </c>
      <c r="B558" s="507" t="s">
        <v>3888</v>
      </c>
      <c r="C558" s="497">
        <v>0.57999999999999996</v>
      </c>
      <c r="D558" s="521">
        <v>0.42</v>
      </c>
      <c r="E558" s="513">
        <v>0.26</v>
      </c>
      <c r="F558" s="513">
        <v>0.14000000000000001</v>
      </c>
      <c r="G558" s="513">
        <v>0.03</v>
      </c>
      <c r="H558" s="540">
        <v>0</v>
      </c>
      <c r="I558" s="514"/>
      <c r="J558" s="512">
        <v>0</v>
      </c>
      <c r="K558" s="515">
        <v>0</v>
      </c>
      <c r="L558" s="514"/>
      <c r="M558" s="539">
        <v>0</v>
      </c>
      <c r="N558" s="539">
        <v>0</v>
      </c>
      <c r="O558" s="517">
        <v>0</v>
      </c>
      <c r="P558" s="517">
        <v>0</v>
      </c>
      <c r="Q558" s="517">
        <v>0</v>
      </c>
      <c r="R558" s="517">
        <v>0</v>
      </c>
      <c r="S558" s="517">
        <v>0</v>
      </c>
      <c r="T558" s="517">
        <v>0</v>
      </c>
      <c r="U558" s="517">
        <v>0</v>
      </c>
      <c r="V558" s="517">
        <v>0</v>
      </c>
      <c r="W558" s="517">
        <v>0</v>
      </c>
      <c r="X558" s="517">
        <v>0</v>
      </c>
      <c r="Y558" s="655">
        <f t="shared" si="195"/>
        <v>1.43</v>
      </c>
      <c r="Z558" s="1026">
        <f t="shared" si="216"/>
        <v>38.095238095238095</v>
      </c>
      <c r="AA558" s="671">
        <f t="shared" si="196"/>
        <v>61.538461538461519</v>
      </c>
      <c r="AB558" s="671">
        <f t="shared" si="197"/>
        <v>85.714285714285694</v>
      </c>
      <c r="AC558" s="671">
        <f t="shared" si="198"/>
        <v>366.66666666666669</v>
      </c>
      <c r="AD558" s="671" t="str">
        <f t="shared" si="199"/>
        <v>n/a</v>
      </c>
      <c r="AE558" s="671" t="str">
        <f t="shared" si="200"/>
        <v>n/a</v>
      </c>
      <c r="AF558" s="671" t="str">
        <f t="shared" si="201"/>
        <v>n/a</v>
      </c>
      <c r="AG558" s="671" t="str">
        <f t="shared" si="202"/>
        <v>n/a</v>
      </c>
      <c r="AH558" s="671" t="str">
        <f t="shared" si="203"/>
        <v>n/a</v>
      </c>
      <c r="AI558" s="671" t="str">
        <f t="shared" si="204"/>
        <v>n/a</v>
      </c>
      <c r="AJ558" s="671" t="str">
        <f t="shared" si="205"/>
        <v>n/a</v>
      </c>
      <c r="AK558" s="671" t="str">
        <f t="shared" si="206"/>
        <v>n/a</v>
      </c>
      <c r="AL558" s="671" t="str">
        <f t="shared" si="207"/>
        <v>n/a</v>
      </c>
      <c r="AM558" s="671" t="str">
        <f t="shared" si="208"/>
        <v>n/a</v>
      </c>
      <c r="AN558" s="671" t="str">
        <f t="shared" si="209"/>
        <v>n/a</v>
      </c>
      <c r="AO558" s="671" t="str">
        <f t="shared" si="210"/>
        <v>n/a</v>
      </c>
      <c r="AP558" s="671" t="str">
        <f t="shared" si="211"/>
        <v>n/a</v>
      </c>
      <c r="AQ558" s="671" t="str">
        <f t="shared" si="212"/>
        <v>n/a</v>
      </c>
      <c r="AR558" s="671" t="str">
        <f t="shared" si="213"/>
        <v>n/a</v>
      </c>
      <c r="AS558" s="672">
        <f t="shared" si="214"/>
        <v>138.00366300366301</v>
      </c>
      <c r="AT558" s="673">
        <f t="shared" si="215"/>
        <v>153.67668292478413</v>
      </c>
    </row>
    <row r="559" spans="1:46" ht="11.25" customHeight="1" x14ac:dyDescent="0.2">
      <c r="A559" s="495" t="s">
        <v>1510</v>
      </c>
      <c r="B559" s="652" t="s">
        <v>1511</v>
      </c>
      <c r="C559" s="497">
        <v>0.78</v>
      </c>
      <c r="D559" s="497">
        <v>0.7</v>
      </c>
      <c r="E559" s="498">
        <v>0.64</v>
      </c>
      <c r="F559" s="498">
        <v>0.51432</v>
      </c>
      <c r="G559" s="498">
        <v>0.40078000000000003</v>
      </c>
      <c r="H559" s="498">
        <v>0.38505999999999996</v>
      </c>
      <c r="I559" s="499"/>
      <c r="J559" s="498">
        <v>0.36934</v>
      </c>
      <c r="K559" s="656">
        <v>0.36148000000000002</v>
      </c>
      <c r="L559" s="499"/>
      <c r="M559" s="536">
        <v>0.36148000000000002</v>
      </c>
      <c r="N559" s="536">
        <v>0.36148000000000002</v>
      </c>
      <c r="O559" s="535">
        <v>0.36148000000000002</v>
      </c>
      <c r="P559" s="535">
        <v>0.36148000000000002</v>
      </c>
      <c r="Q559" s="535">
        <v>0.36148000000000002</v>
      </c>
      <c r="R559" s="535">
        <v>0.36148000000000002</v>
      </c>
      <c r="S559" s="535">
        <v>0.36148000000000002</v>
      </c>
      <c r="T559" s="654">
        <v>0.43221999999999999</v>
      </c>
      <c r="U559" s="654">
        <v>0.45579999999999998</v>
      </c>
      <c r="V559" s="658">
        <v>0.45579999999999998</v>
      </c>
      <c r="W559" s="658">
        <v>0.42436000000000001</v>
      </c>
      <c r="X559" s="658">
        <v>0.40079999999999999</v>
      </c>
      <c r="Y559" s="655">
        <f t="shared" si="195"/>
        <v>8.8503200000000035</v>
      </c>
      <c r="Z559" s="1026">
        <f t="shared" si="216"/>
        <v>11.428571428571432</v>
      </c>
      <c r="AA559" s="671">
        <f t="shared" si="196"/>
        <v>9.375</v>
      </c>
      <c r="AB559" s="671">
        <f t="shared" si="197"/>
        <v>24.436148701197702</v>
      </c>
      <c r="AC559" s="671">
        <f t="shared" si="198"/>
        <v>28.329756973900878</v>
      </c>
      <c r="AD559" s="671">
        <f t="shared" si="199"/>
        <v>4.0824806523658719</v>
      </c>
      <c r="AE559" s="671">
        <f t="shared" si="200"/>
        <v>4.2562408620782977</v>
      </c>
      <c r="AF559" s="671">
        <f t="shared" si="201"/>
        <v>2.1743941573530989</v>
      </c>
      <c r="AG559" s="671">
        <f t="shared" si="202"/>
        <v>0</v>
      </c>
      <c r="AH559" s="671">
        <f t="shared" si="203"/>
        <v>0</v>
      </c>
      <c r="AI559" s="671">
        <f t="shared" si="204"/>
        <v>0</v>
      </c>
      <c r="AJ559" s="671">
        <f t="shared" si="205"/>
        <v>0</v>
      </c>
      <c r="AK559" s="671">
        <f t="shared" si="206"/>
        <v>0</v>
      </c>
      <c r="AL559" s="671">
        <f t="shared" si="207"/>
        <v>0</v>
      </c>
      <c r="AM559" s="671">
        <f t="shared" si="208"/>
        <v>0</v>
      </c>
      <c r="AN559" s="671">
        <f t="shared" si="209"/>
        <v>-16.366665124242274</v>
      </c>
      <c r="AO559" s="671">
        <f t="shared" si="210"/>
        <v>-5.1733216322948694</v>
      </c>
      <c r="AP559" s="671">
        <f t="shared" si="211"/>
        <v>0</v>
      </c>
      <c r="AQ559" s="671">
        <f t="shared" si="212"/>
        <v>7.4088038457913008</v>
      </c>
      <c r="AR559" s="671">
        <f t="shared" si="213"/>
        <v>5.8782435129740573</v>
      </c>
      <c r="AS559" s="672">
        <f t="shared" si="214"/>
        <v>3.9910343882997621</v>
      </c>
      <c r="AT559" s="673">
        <f t="shared" si="215"/>
        <v>9.8295188615438889</v>
      </c>
    </row>
    <row r="560" spans="1:46" ht="11.25" customHeight="1" x14ac:dyDescent="0.2">
      <c r="A560" s="652" t="s">
        <v>709</v>
      </c>
      <c r="B560" s="652" t="s">
        <v>710</v>
      </c>
      <c r="C560" s="497">
        <v>0.97</v>
      </c>
      <c r="D560" s="497">
        <v>0.9</v>
      </c>
      <c r="E560" s="498">
        <v>0.85</v>
      </c>
      <c r="F560" s="498">
        <v>0.81</v>
      </c>
      <c r="G560" s="498">
        <v>0.78500000000000003</v>
      </c>
      <c r="H560" s="498">
        <v>0.76500000000000001</v>
      </c>
      <c r="I560" s="499"/>
      <c r="J560" s="498">
        <v>0.73</v>
      </c>
      <c r="K560" s="496">
        <v>0.70499999999999996</v>
      </c>
      <c r="L560" s="499"/>
      <c r="M560" s="511">
        <v>0.68500000000000005</v>
      </c>
      <c r="N560" s="511">
        <v>0.66500000000000004</v>
      </c>
      <c r="O560" s="654">
        <v>0.66</v>
      </c>
      <c r="P560" s="658">
        <v>0.64500000000000002</v>
      </c>
      <c r="Q560" s="654">
        <v>0.64</v>
      </c>
      <c r="R560" s="658">
        <v>0.61</v>
      </c>
      <c r="S560" s="658">
        <v>0.56999999999999995</v>
      </c>
      <c r="T560" s="658">
        <v>0.53</v>
      </c>
      <c r="U560" s="658">
        <v>0.49</v>
      </c>
      <c r="V560" s="658">
        <v>0.45</v>
      </c>
      <c r="W560" s="658">
        <v>0.41</v>
      </c>
      <c r="X560" s="658">
        <v>0.34545999999999999</v>
      </c>
      <c r="Y560" s="655">
        <f t="shared" si="195"/>
        <v>13.215459999999998</v>
      </c>
      <c r="Z560" s="1026">
        <f t="shared" si="216"/>
        <v>7.7777777777777724</v>
      </c>
      <c r="AA560" s="671">
        <f t="shared" si="196"/>
        <v>5.8823529411764719</v>
      </c>
      <c r="AB560" s="671">
        <f t="shared" si="197"/>
        <v>4.9382716049382713</v>
      </c>
      <c r="AC560" s="671">
        <f t="shared" si="198"/>
        <v>3.1847133757961776</v>
      </c>
      <c r="AD560" s="671">
        <f t="shared" si="199"/>
        <v>2.6143790849673332</v>
      </c>
      <c r="AE560" s="671">
        <f t="shared" si="200"/>
        <v>4.7945205479452024</v>
      </c>
      <c r="AF560" s="671">
        <f t="shared" si="201"/>
        <v>3.5460992907801359</v>
      </c>
      <c r="AG560" s="671">
        <f t="shared" si="202"/>
        <v>2.9197080291970767</v>
      </c>
      <c r="AH560" s="671">
        <f t="shared" si="203"/>
        <v>3.007518796992481</v>
      </c>
      <c r="AI560" s="671">
        <f t="shared" si="204"/>
        <v>0.7575757575757569</v>
      </c>
      <c r="AJ560" s="671">
        <f t="shared" si="205"/>
        <v>2.3255813953488413</v>
      </c>
      <c r="AK560" s="671">
        <f t="shared" si="206"/>
        <v>0.78125</v>
      </c>
      <c r="AL560" s="671">
        <f t="shared" si="207"/>
        <v>4.9180327868852514</v>
      </c>
      <c r="AM560" s="671">
        <f t="shared" si="208"/>
        <v>7.0175438596491224</v>
      </c>
      <c r="AN560" s="671">
        <f t="shared" si="209"/>
        <v>7.5471698113207308</v>
      </c>
      <c r="AO560" s="671">
        <f t="shared" si="210"/>
        <v>8.163265306122458</v>
      </c>
      <c r="AP560" s="671">
        <f t="shared" si="211"/>
        <v>8.8888888888888786</v>
      </c>
      <c r="AQ560" s="671">
        <f t="shared" si="212"/>
        <v>9.7560975609756184</v>
      </c>
      <c r="AR560" s="671">
        <f t="shared" si="213"/>
        <v>18.682336594685346</v>
      </c>
      <c r="AS560" s="672">
        <f t="shared" si="214"/>
        <v>5.6580570216327848</v>
      </c>
      <c r="AT560" s="673">
        <f t="shared" si="215"/>
        <v>4.1377736305337924</v>
      </c>
    </row>
    <row r="561" spans="1:46" ht="11.25" customHeight="1" x14ac:dyDescent="0.2">
      <c r="A561" s="652" t="s">
        <v>701</v>
      </c>
      <c r="B561" s="652" t="s">
        <v>702</v>
      </c>
      <c r="C561" s="497">
        <v>1.1100000000000001</v>
      </c>
      <c r="D561" s="497">
        <v>1.0375000000000001</v>
      </c>
      <c r="E561" s="498">
        <v>0.97499999999999998</v>
      </c>
      <c r="F561" s="498">
        <v>0.91500000000000004</v>
      </c>
      <c r="G561" s="498">
        <v>0.85499999999999998</v>
      </c>
      <c r="H561" s="498">
        <v>0.81</v>
      </c>
      <c r="I561" s="499"/>
      <c r="J561" s="498">
        <v>0.77</v>
      </c>
      <c r="K561" s="496">
        <v>0.72</v>
      </c>
      <c r="L561" s="499"/>
      <c r="M561" s="511">
        <v>0.68</v>
      </c>
      <c r="N561" s="511">
        <v>0.62</v>
      </c>
      <c r="O561" s="658">
        <v>0.54666499999999996</v>
      </c>
      <c r="P561" s="658">
        <v>0.50666500000000003</v>
      </c>
      <c r="Q561" s="658">
        <v>0.48</v>
      </c>
      <c r="R561" s="658">
        <v>0.45333499999999999</v>
      </c>
      <c r="S561" s="658">
        <v>0.43333500000000003</v>
      </c>
      <c r="T561" s="658">
        <v>0.41333500000000001</v>
      </c>
      <c r="U561" s="658">
        <v>0.4</v>
      </c>
      <c r="V561" s="658">
        <v>0.3911</v>
      </c>
      <c r="W561" s="658">
        <v>0.38222</v>
      </c>
      <c r="X561" s="658">
        <v>0.37333499999999997</v>
      </c>
      <c r="Y561" s="655">
        <f t="shared" si="195"/>
        <v>12.872489999999999</v>
      </c>
      <c r="Z561" s="1026">
        <f t="shared" si="216"/>
        <v>6.9879518072289093</v>
      </c>
      <c r="AA561" s="671">
        <f t="shared" si="196"/>
        <v>6.4102564102564319</v>
      </c>
      <c r="AB561" s="671">
        <f t="shared" si="197"/>
        <v>6.5573770491803129</v>
      </c>
      <c r="AC561" s="671">
        <f t="shared" si="198"/>
        <v>7.0175438596491224</v>
      </c>
      <c r="AD561" s="671">
        <f t="shared" si="199"/>
        <v>5.5555555555555358</v>
      </c>
      <c r="AE561" s="671">
        <f t="shared" si="200"/>
        <v>5.1948051948051965</v>
      </c>
      <c r="AF561" s="671">
        <f t="shared" si="201"/>
        <v>6.944444444444442</v>
      </c>
      <c r="AG561" s="671">
        <f t="shared" si="202"/>
        <v>5.8823529411764497</v>
      </c>
      <c r="AH561" s="671">
        <f t="shared" si="203"/>
        <v>9.6774193548387224</v>
      </c>
      <c r="AI561" s="671">
        <f t="shared" si="204"/>
        <v>13.414979923719294</v>
      </c>
      <c r="AJ561" s="671">
        <f t="shared" si="205"/>
        <v>7.8947628117197688</v>
      </c>
      <c r="AK561" s="671">
        <f t="shared" si="206"/>
        <v>5.5552083333333391</v>
      </c>
      <c r="AL561" s="671">
        <f t="shared" si="207"/>
        <v>5.8819636692512223</v>
      </c>
      <c r="AM561" s="671">
        <f t="shared" si="208"/>
        <v>4.6153668639735912</v>
      </c>
      <c r="AN561" s="671">
        <f t="shared" si="209"/>
        <v>4.838690166571924</v>
      </c>
      <c r="AO561" s="671">
        <f t="shared" si="210"/>
        <v>3.333750000000002</v>
      </c>
      <c r="AP561" s="671">
        <f t="shared" si="211"/>
        <v>2.2756328304781359</v>
      </c>
      <c r="AQ561" s="671">
        <f t="shared" si="212"/>
        <v>2.3232693213332656</v>
      </c>
      <c r="AR561" s="671">
        <f t="shared" si="213"/>
        <v>2.3799000897317457</v>
      </c>
      <c r="AS561" s="672">
        <f t="shared" si="214"/>
        <v>5.9337489803814423</v>
      </c>
      <c r="AT561" s="673">
        <f t="shared" si="215"/>
        <v>2.6597313415455561</v>
      </c>
    </row>
    <row r="562" spans="1:46" ht="11.25" customHeight="1" x14ac:dyDescent="0.2">
      <c r="A562" s="483" t="s">
        <v>707</v>
      </c>
      <c r="B562" s="916" t="s">
        <v>708</v>
      </c>
      <c r="C562" s="497">
        <v>0.8</v>
      </c>
      <c r="D562" s="522">
        <v>0.72</v>
      </c>
      <c r="E562" s="487">
        <v>0.64</v>
      </c>
      <c r="F562" s="487">
        <v>0.56000000000000005</v>
      </c>
      <c r="G562" s="487">
        <v>0.48</v>
      </c>
      <c r="H562" s="487">
        <v>0.42</v>
      </c>
      <c r="I562" s="488"/>
      <c r="J562" s="487">
        <v>0.375</v>
      </c>
      <c r="K562" s="485">
        <v>0.31</v>
      </c>
      <c r="L562" s="488"/>
      <c r="M562" s="530">
        <v>0.28000000000000003</v>
      </c>
      <c r="N562" s="530">
        <v>0.255</v>
      </c>
      <c r="O562" s="493">
        <v>0.23499999999999999</v>
      </c>
      <c r="P562" s="493">
        <v>0.19625000000000001</v>
      </c>
      <c r="Q562" s="493">
        <v>0.16250000000000001</v>
      </c>
      <c r="R562" s="493">
        <v>0.13250000000000001</v>
      </c>
      <c r="S562" s="493">
        <v>0.10625</v>
      </c>
      <c r="T562" s="493">
        <v>7.7499999999999999E-2</v>
      </c>
      <c r="U562" s="493">
        <v>6.25E-2</v>
      </c>
      <c r="V562" s="492">
        <v>0.06</v>
      </c>
      <c r="W562" s="492">
        <v>0.06</v>
      </c>
      <c r="X562" s="492">
        <v>0.06</v>
      </c>
      <c r="Y562" s="655">
        <f t="shared" si="195"/>
        <v>5.9924999999999988</v>
      </c>
      <c r="Z562" s="1026">
        <f t="shared" si="216"/>
        <v>11.111111111111116</v>
      </c>
      <c r="AA562" s="671">
        <f t="shared" si="196"/>
        <v>12.5</v>
      </c>
      <c r="AB562" s="671">
        <f t="shared" si="197"/>
        <v>14.285714285714279</v>
      </c>
      <c r="AC562" s="671">
        <f t="shared" si="198"/>
        <v>16.666666666666675</v>
      </c>
      <c r="AD562" s="671">
        <f t="shared" si="199"/>
        <v>14.285714285714279</v>
      </c>
      <c r="AE562" s="671">
        <f t="shared" si="200"/>
        <v>11.999999999999989</v>
      </c>
      <c r="AF562" s="671">
        <f t="shared" si="201"/>
        <v>20.967741935483875</v>
      </c>
      <c r="AG562" s="671">
        <f t="shared" si="202"/>
        <v>10.714285714285698</v>
      </c>
      <c r="AH562" s="671">
        <f t="shared" si="203"/>
        <v>9.8039215686274606</v>
      </c>
      <c r="AI562" s="671">
        <f t="shared" si="204"/>
        <v>8.5106382978723527</v>
      </c>
      <c r="AJ562" s="671">
        <f t="shared" si="205"/>
        <v>19.7452229299363</v>
      </c>
      <c r="AK562" s="671">
        <f t="shared" si="206"/>
        <v>20.769230769230763</v>
      </c>
      <c r="AL562" s="671">
        <f t="shared" si="207"/>
        <v>22.641509433962259</v>
      </c>
      <c r="AM562" s="671">
        <f t="shared" si="208"/>
        <v>24.705882352941178</v>
      </c>
      <c r="AN562" s="671">
        <f t="shared" si="209"/>
        <v>37.096774193548377</v>
      </c>
      <c r="AO562" s="671">
        <f t="shared" si="210"/>
        <v>24</v>
      </c>
      <c r="AP562" s="671">
        <f t="shared" si="211"/>
        <v>4.1666666666666741</v>
      </c>
      <c r="AQ562" s="671">
        <f t="shared" si="212"/>
        <v>0</v>
      </c>
      <c r="AR562" s="671">
        <f t="shared" si="213"/>
        <v>0</v>
      </c>
      <c r="AS562" s="672">
        <f t="shared" si="214"/>
        <v>14.945846326934804</v>
      </c>
      <c r="AT562" s="673">
        <f t="shared" si="215"/>
        <v>9.1355069917460767</v>
      </c>
    </row>
    <row r="563" spans="1:46" ht="11.25" customHeight="1" x14ac:dyDescent="0.2">
      <c r="A563" s="507" t="s">
        <v>694</v>
      </c>
      <c r="B563" s="507" t="s">
        <v>695</v>
      </c>
      <c r="C563" s="497">
        <v>1.21</v>
      </c>
      <c r="D563" s="657">
        <v>1.17</v>
      </c>
      <c r="E563" s="498">
        <v>1.1599999999999999</v>
      </c>
      <c r="F563" s="498">
        <v>1.1399999999999999</v>
      </c>
      <c r="G563" s="498">
        <v>1.1299999999999999</v>
      </c>
      <c r="H563" s="498">
        <v>1.1200000000000001</v>
      </c>
      <c r="I563" s="499"/>
      <c r="J563" s="498">
        <v>1.1000000000000001</v>
      </c>
      <c r="K563" s="496">
        <v>1</v>
      </c>
      <c r="L563" s="499"/>
      <c r="M563" s="511">
        <v>0.91</v>
      </c>
      <c r="N563" s="511">
        <v>0.84</v>
      </c>
      <c r="O563" s="658">
        <v>0.8</v>
      </c>
      <c r="P563" s="658">
        <v>0.76</v>
      </c>
      <c r="Q563" s="658">
        <v>0.73</v>
      </c>
      <c r="R563" s="658">
        <v>0.71</v>
      </c>
      <c r="S563" s="658">
        <v>0.64</v>
      </c>
      <c r="T563" s="658">
        <v>0.56499999999999995</v>
      </c>
      <c r="U563" s="658">
        <v>0.48499999999999999</v>
      </c>
      <c r="V563" s="654">
        <v>0.43</v>
      </c>
      <c r="W563" s="658">
        <v>0.42499999999999999</v>
      </c>
      <c r="X563" s="654">
        <v>0</v>
      </c>
      <c r="Y563" s="655">
        <f t="shared" si="195"/>
        <v>16.324999999999999</v>
      </c>
      <c r="Z563" s="1026">
        <f t="shared" si="216"/>
        <v>3.4188034188034289</v>
      </c>
      <c r="AA563" s="671">
        <f t="shared" si="196"/>
        <v>0.86206896551723755</v>
      </c>
      <c r="AB563" s="671">
        <f t="shared" si="197"/>
        <v>1.7543859649122862</v>
      </c>
      <c r="AC563" s="671">
        <f t="shared" si="198"/>
        <v>0.88495575221239076</v>
      </c>
      <c r="AD563" s="671">
        <f t="shared" si="199"/>
        <v>0.89285714285711748</v>
      </c>
      <c r="AE563" s="671">
        <f t="shared" si="200"/>
        <v>1.8181818181818299</v>
      </c>
      <c r="AF563" s="671">
        <f t="shared" si="201"/>
        <v>10.000000000000009</v>
      </c>
      <c r="AG563" s="671">
        <f t="shared" si="202"/>
        <v>9.8901098901098763</v>
      </c>
      <c r="AH563" s="671">
        <f t="shared" si="203"/>
        <v>8.3333333333333481</v>
      </c>
      <c r="AI563" s="671">
        <f t="shared" si="204"/>
        <v>4.9999999999999822</v>
      </c>
      <c r="AJ563" s="671">
        <f t="shared" si="205"/>
        <v>5.2631578947368363</v>
      </c>
      <c r="AK563" s="671">
        <f t="shared" si="206"/>
        <v>4.1095890410958846</v>
      </c>
      <c r="AL563" s="671">
        <f t="shared" si="207"/>
        <v>2.8169014084507005</v>
      </c>
      <c r="AM563" s="671">
        <f t="shared" si="208"/>
        <v>10.9375</v>
      </c>
      <c r="AN563" s="671">
        <f t="shared" si="209"/>
        <v>13.27433628318586</v>
      </c>
      <c r="AO563" s="671">
        <f t="shared" si="210"/>
        <v>16.494845360824726</v>
      </c>
      <c r="AP563" s="671">
        <f t="shared" si="211"/>
        <v>12.790697674418606</v>
      </c>
      <c r="AQ563" s="671">
        <f t="shared" si="212"/>
        <v>1.1764705882352899</v>
      </c>
      <c r="AR563" s="671" t="str">
        <f t="shared" si="213"/>
        <v>n/a</v>
      </c>
      <c r="AS563" s="672">
        <f t="shared" si="214"/>
        <v>6.0954552520486338</v>
      </c>
      <c r="AT563" s="673">
        <f t="shared" si="215"/>
        <v>5.0252251845994227</v>
      </c>
    </row>
    <row r="564" spans="1:46" ht="11.25" customHeight="1" x14ac:dyDescent="0.2">
      <c r="A564" s="567" t="s">
        <v>1508</v>
      </c>
      <c r="B564" s="652" t="s">
        <v>1509</v>
      </c>
      <c r="C564" s="497">
        <v>1.39</v>
      </c>
      <c r="D564" s="657">
        <v>1.33</v>
      </c>
      <c r="E564" s="498">
        <v>1.21</v>
      </c>
      <c r="F564" s="498">
        <v>1.0900000000000001</v>
      </c>
      <c r="G564" s="498">
        <v>0.95</v>
      </c>
      <c r="H564" s="498">
        <v>0.72</v>
      </c>
      <c r="I564" s="499"/>
      <c r="J564" s="502">
        <v>0</v>
      </c>
      <c r="K564" s="656">
        <v>0</v>
      </c>
      <c r="L564" s="499"/>
      <c r="M564" s="653">
        <v>0</v>
      </c>
      <c r="N564" s="653">
        <v>0</v>
      </c>
      <c r="O564" s="654">
        <v>0</v>
      </c>
      <c r="P564" s="654">
        <v>0</v>
      </c>
      <c r="Q564" s="654">
        <v>0</v>
      </c>
      <c r="R564" s="654">
        <v>0</v>
      </c>
      <c r="S564" s="654">
        <v>0</v>
      </c>
      <c r="T564" s="654">
        <v>0</v>
      </c>
      <c r="U564" s="654">
        <v>0</v>
      </c>
      <c r="V564" s="654">
        <v>0</v>
      </c>
      <c r="W564" s="654">
        <v>0</v>
      </c>
      <c r="X564" s="654">
        <v>0</v>
      </c>
      <c r="Y564" s="655">
        <f t="shared" si="195"/>
        <v>6.6899999999999995</v>
      </c>
      <c r="Z564" s="1026">
        <f t="shared" si="216"/>
        <v>4.5112781954887105</v>
      </c>
      <c r="AA564" s="671">
        <f t="shared" si="196"/>
        <v>9.9173553719008378</v>
      </c>
      <c r="AB564" s="671">
        <f t="shared" si="197"/>
        <v>11.009174311926584</v>
      </c>
      <c r="AC564" s="671">
        <f t="shared" si="198"/>
        <v>14.736842105263182</v>
      </c>
      <c r="AD564" s="671">
        <f t="shared" si="199"/>
        <v>31.944444444444443</v>
      </c>
      <c r="AE564" s="671" t="str">
        <f t="shared" si="200"/>
        <v>n/a</v>
      </c>
      <c r="AF564" s="671" t="str">
        <f t="shared" si="201"/>
        <v>n/a</v>
      </c>
      <c r="AG564" s="671" t="str">
        <f t="shared" si="202"/>
        <v>n/a</v>
      </c>
      <c r="AH564" s="671" t="str">
        <f t="shared" si="203"/>
        <v>n/a</v>
      </c>
      <c r="AI564" s="671" t="str">
        <f t="shared" si="204"/>
        <v>n/a</v>
      </c>
      <c r="AJ564" s="671" t="str">
        <f t="shared" si="205"/>
        <v>n/a</v>
      </c>
      <c r="AK564" s="671" t="str">
        <f t="shared" si="206"/>
        <v>n/a</v>
      </c>
      <c r="AL564" s="671" t="str">
        <f t="shared" si="207"/>
        <v>n/a</v>
      </c>
      <c r="AM564" s="671" t="str">
        <f t="shared" si="208"/>
        <v>n/a</v>
      </c>
      <c r="AN564" s="671" t="str">
        <f t="shared" si="209"/>
        <v>n/a</v>
      </c>
      <c r="AO564" s="671" t="str">
        <f t="shared" si="210"/>
        <v>n/a</v>
      </c>
      <c r="AP564" s="671" t="str">
        <f t="shared" si="211"/>
        <v>n/a</v>
      </c>
      <c r="AQ564" s="671" t="str">
        <f t="shared" si="212"/>
        <v>n/a</v>
      </c>
      <c r="AR564" s="671" t="str">
        <f t="shared" si="213"/>
        <v>n/a</v>
      </c>
      <c r="AS564" s="672">
        <f t="shared" si="214"/>
        <v>14.423818885804753</v>
      </c>
      <c r="AT564" s="673">
        <f t="shared" si="215"/>
        <v>10.45582107497078</v>
      </c>
    </row>
    <row r="565" spans="1:46" ht="11.25" customHeight="1" x14ac:dyDescent="0.2">
      <c r="A565" s="495" t="s">
        <v>301</v>
      </c>
      <c r="B565" s="652" t="s">
        <v>302</v>
      </c>
      <c r="C565" s="497">
        <v>1.95</v>
      </c>
      <c r="D565" s="657">
        <v>1.8599999999999999</v>
      </c>
      <c r="E565" s="498">
        <v>1.78</v>
      </c>
      <c r="F565" s="498">
        <v>1.71</v>
      </c>
      <c r="G565" s="498">
        <v>1.65</v>
      </c>
      <c r="H565" s="498">
        <v>1.6</v>
      </c>
      <c r="I565" s="499"/>
      <c r="J565" s="498">
        <v>1.56</v>
      </c>
      <c r="K565" s="496">
        <v>1.53</v>
      </c>
      <c r="L565" s="499"/>
      <c r="M565" s="511">
        <v>1.51</v>
      </c>
      <c r="N565" s="653">
        <v>1.5</v>
      </c>
      <c r="O565" s="658">
        <v>1.48</v>
      </c>
      <c r="P565" s="658">
        <v>1.4</v>
      </c>
      <c r="Q565" s="658">
        <v>1.32</v>
      </c>
      <c r="R565" s="654">
        <v>1.3</v>
      </c>
      <c r="S565" s="658">
        <v>1.29</v>
      </c>
      <c r="T565" s="654">
        <v>1.28</v>
      </c>
      <c r="U565" s="658">
        <v>1.27</v>
      </c>
      <c r="V565" s="654">
        <v>1.26</v>
      </c>
      <c r="W565" s="658">
        <v>1.2450000000000001</v>
      </c>
      <c r="X565" s="654">
        <v>1.24</v>
      </c>
      <c r="Y565" s="655">
        <f t="shared" si="195"/>
        <v>29.734999999999999</v>
      </c>
      <c r="Z565" s="1026">
        <f t="shared" si="216"/>
        <v>4.8387096774193505</v>
      </c>
      <c r="AA565" s="671">
        <f t="shared" si="196"/>
        <v>4.4943820224718989</v>
      </c>
      <c r="AB565" s="671">
        <f t="shared" si="197"/>
        <v>4.0935672514619936</v>
      </c>
      <c r="AC565" s="671">
        <f t="shared" si="198"/>
        <v>3.6363636363636376</v>
      </c>
      <c r="AD565" s="671">
        <f t="shared" si="199"/>
        <v>3.1249999999999778</v>
      </c>
      <c r="AE565" s="671">
        <f t="shared" si="200"/>
        <v>2.5641025641025772</v>
      </c>
      <c r="AF565" s="671">
        <f t="shared" si="201"/>
        <v>1.9607843137254832</v>
      </c>
      <c r="AG565" s="671">
        <f t="shared" si="202"/>
        <v>1.3245033112582849</v>
      </c>
      <c r="AH565" s="671">
        <f t="shared" si="203"/>
        <v>0.66666666666665986</v>
      </c>
      <c r="AI565" s="671">
        <f t="shared" si="204"/>
        <v>1.3513513513513598</v>
      </c>
      <c r="AJ565" s="671">
        <f t="shared" si="205"/>
        <v>5.7142857142857162</v>
      </c>
      <c r="AK565" s="671">
        <f t="shared" si="206"/>
        <v>6.0606060606060552</v>
      </c>
      <c r="AL565" s="671">
        <f t="shared" si="207"/>
        <v>1.538461538461533</v>
      </c>
      <c r="AM565" s="671">
        <f t="shared" si="208"/>
        <v>0.77519379844961378</v>
      </c>
      <c r="AN565" s="671">
        <f t="shared" si="209"/>
        <v>0.78125</v>
      </c>
      <c r="AO565" s="671">
        <f t="shared" si="210"/>
        <v>0.78740157480314821</v>
      </c>
      <c r="AP565" s="671">
        <f t="shared" si="211"/>
        <v>0.79365079365079083</v>
      </c>
      <c r="AQ565" s="671">
        <f t="shared" si="212"/>
        <v>1.2048192771084265</v>
      </c>
      <c r="AR565" s="671">
        <f t="shared" si="213"/>
        <v>0.40322580645162365</v>
      </c>
      <c r="AS565" s="672">
        <f t="shared" si="214"/>
        <v>2.4270697557177963</v>
      </c>
      <c r="AT565" s="673">
        <f t="shared" si="215"/>
        <v>1.8515214072807009</v>
      </c>
    </row>
    <row r="566" spans="1:46" ht="11.25" customHeight="1" x14ac:dyDescent="0.2">
      <c r="A566" s="495" t="s">
        <v>712</v>
      </c>
      <c r="B566" s="652" t="s">
        <v>713</v>
      </c>
      <c r="C566" s="497">
        <v>4.7</v>
      </c>
      <c r="D566" s="657">
        <v>3.9</v>
      </c>
      <c r="E566" s="498">
        <v>3.5</v>
      </c>
      <c r="F566" s="498">
        <v>3.1</v>
      </c>
      <c r="G566" s="498">
        <v>2.71</v>
      </c>
      <c r="H566" s="498">
        <v>2.38</v>
      </c>
      <c r="I566" s="499"/>
      <c r="J566" s="498">
        <v>2.15</v>
      </c>
      <c r="K566" s="496">
        <v>1.9246449999999999</v>
      </c>
      <c r="L566" s="499"/>
      <c r="M566" s="511">
        <v>1.6624399999999999</v>
      </c>
      <c r="N566" s="511">
        <v>1.5269149999999998</v>
      </c>
      <c r="O566" s="658">
        <v>1.4184950000000001</v>
      </c>
      <c r="P566" s="658">
        <v>1.33718</v>
      </c>
      <c r="Q566" s="658">
        <v>1.04806</v>
      </c>
      <c r="R566" s="658">
        <v>0.91253499999999999</v>
      </c>
      <c r="S566" s="658">
        <v>0.80411500000000002</v>
      </c>
      <c r="T566" s="654">
        <v>0.7228</v>
      </c>
      <c r="U566" s="654">
        <v>0.7228</v>
      </c>
      <c r="V566" s="654">
        <v>0.7228</v>
      </c>
      <c r="W566" s="654">
        <v>0.7228</v>
      </c>
      <c r="X566" s="654">
        <v>0.7228</v>
      </c>
      <c r="Y566" s="655">
        <f t="shared" si="195"/>
        <v>36.688384999999997</v>
      </c>
      <c r="Z566" s="1026">
        <f t="shared" si="216"/>
        <v>20.512820512820529</v>
      </c>
      <c r="AA566" s="671">
        <f t="shared" si="196"/>
        <v>11.428571428571432</v>
      </c>
      <c r="AB566" s="671">
        <f t="shared" si="197"/>
        <v>12.903225806451601</v>
      </c>
      <c r="AC566" s="671">
        <f t="shared" si="198"/>
        <v>14.391143911439119</v>
      </c>
      <c r="AD566" s="671">
        <f t="shared" si="199"/>
        <v>13.86554621848739</v>
      </c>
      <c r="AE566" s="671">
        <f t="shared" si="200"/>
        <v>10.697674418604652</v>
      </c>
      <c r="AF566" s="671">
        <f t="shared" si="201"/>
        <v>11.70891255270452</v>
      </c>
      <c r="AG566" s="671">
        <f t="shared" si="202"/>
        <v>15.772298549120567</v>
      </c>
      <c r="AH566" s="671">
        <f t="shared" si="203"/>
        <v>8.875739644970416</v>
      </c>
      <c r="AI566" s="671">
        <f t="shared" si="204"/>
        <v>7.6433121019108041</v>
      </c>
      <c r="AJ566" s="671">
        <f t="shared" si="205"/>
        <v>6.0810810810810745</v>
      </c>
      <c r="AK566" s="671">
        <f t="shared" si="206"/>
        <v>27.586206896551737</v>
      </c>
      <c r="AL566" s="671">
        <f t="shared" si="207"/>
        <v>14.851485148514843</v>
      </c>
      <c r="AM566" s="671">
        <f t="shared" si="208"/>
        <v>13.483146067415719</v>
      </c>
      <c r="AN566" s="671">
        <f t="shared" si="209"/>
        <v>11.250000000000004</v>
      </c>
      <c r="AO566" s="671">
        <f t="shared" si="210"/>
        <v>0</v>
      </c>
      <c r="AP566" s="671">
        <f t="shared" si="211"/>
        <v>0</v>
      </c>
      <c r="AQ566" s="671">
        <f t="shared" si="212"/>
        <v>0</v>
      </c>
      <c r="AR566" s="671">
        <f t="shared" si="213"/>
        <v>0</v>
      </c>
      <c r="AS566" s="672">
        <f t="shared" si="214"/>
        <v>10.581640228349707</v>
      </c>
      <c r="AT566" s="673">
        <f t="shared" si="215"/>
        <v>7.2808521205746066</v>
      </c>
    </row>
    <row r="567" spans="1:46" ht="11.25" customHeight="1" x14ac:dyDescent="0.2">
      <c r="A567" s="652" t="s">
        <v>1500</v>
      </c>
      <c r="B567" s="652" t="s">
        <v>1501</v>
      </c>
      <c r="C567" s="497">
        <v>1.64</v>
      </c>
      <c r="D567" s="657">
        <v>1.48</v>
      </c>
      <c r="E567" s="498">
        <v>1.32</v>
      </c>
      <c r="F567" s="498">
        <v>1.2</v>
      </c>
      <c r="G567" s="498">
        <v>1.02</v>
      </c>
      <c r="H567" s="498">
        <v>0.7</v>
      </c>
      <c r="I567" s="499"/>
      <c r="J567" s="498">
        <v>0.48</v>
      </c>
      <c r="K567" s="496">
        <v>0.44</v>
      </c>
      <c r="L567" s="499"/>
      <c r="M567" s="653">
        <v>0.4</v>
      </c>
      <c r="N567" s="653">
        <v>0.4</v>
      </c>
      <c r="O567" s="654">
        <v>0.4</v>
      </c>
      <c r="P567" s="654">
        <v>0.4</v>
      </c>
      <c r="Q567" s="654">
        <v>0.4</v>
      </c>
      <c r="R567" s="658">
        <v>0.4</v>
      </c>
      <c r="S567" s="654">
        <v>0</v>
      </c>
      <c r="T567" s="654">
        <v>0</v>
      </c>
      <c r="U567" s="654">
        <v>0</v>
      </c>
      <c r="V567" s="654">
        <v>0</v>
      </c>
      <c r="W567" s="654">
        <v>0</v>
      </c>
      <c r="X567" s="654">
        <v>0</v>
      </c>
      <c r="Y567" s="655">
        <f t="shared" si="195"/>
        <v>10.680000000000001</v>
      </c>
      <c r="Z567" s="1026">
        <f t="shared" si="216"/>
        <v>10.810810810810811</v>
      </c>
      <c r="AA567" s="671">
        <f t="shared" si="196"/>
        <v>12.12121212121211</v>
      </c>
      <c r="AB567" s="671">
        <f t="shared" si="197"/>
        <v>10.000000000000009</v>
      </c>
      <c r="AC567" s="671">
        <f t="shared" si="198"/>
        <v>17.647058823529417</v>
      </c>
      <c r="AD567" s="671">
        <f t="shared" si="199"/>
        <v>45.71428571428573</v>
      </c>
      <c r="AE567" s="671">
        <f t="shared" si="200"/>
        <v>45.833333333333329</v>
      </c>
      <c r="AF567" s="671">
        <f t="shared" si="201"/>
        <v>9.0909090909090828</v>
      </c>
      <c r="AG567" s="671">
        <f t="shared" si="202"/>
        <v>9.9999999999999858</v>
      </c>
      <c r="AH567" s="671">
        <f t="shared" si="203"/>
        <v>0</v>
      </c>
      <c r="AI567" s="671">
        <f t="shared" si="204"/>
        <v>0</v>
      </c>
      <c r="AJ567" s="671">
        <f t="shared" si="205"/>
        <v>0</v>
      </c>
      <c r="AK567" s="671">
        <f t="shared" si="206"/>
        <v>0</v>
      </c>
      <c r="AL567" s="671">
        <f t="shared" si="207"/>
        <v>0</v>
      </c>
      <c r="AM567" s="671" t="str">
        <f t="shared" si="208"/>
        <v>n/a</v>
      </c>
      <c r="AN567" s="671" t="str">
        <f t="shared" si="209"/>
        <v>n/a</v>
      </c>
      <c r="AO567" s="671" t="str">
        <f t="shared" si="210"/>
        <v>n/a</v>
      </c>
      <c r="AP567" s="671" t="str">
        <f t="shared" si="211"/>
        <v>n/a</v>
      </c>
      <c r="AQ567" s="671" t="str">
        <f t="shared" si="212"/>
        <v>n/a</v>
      </c>
      <c r="AR567" s="671" t="str">
        <f t="shared" si="213"/>
        <v>n/a</v>
      </c>
      <c r="AS567" s="672">
        <f t="shared" si="214"/>
        <v>12.401354607236957</v>
      </c>
      <c r="AT567" s="673">
        <f t="shared" si="215"/>
        <v>15.940081400040357</v>
      </c>
    </row>
    <row r="568" spans="1:46" ht="11.25" customHeight="1" x14ac:dyDescent="0.2">
      <c r="A568" s="65" t="s">
        <v>4087</v>
      </c>
      <c r="B568" s="507" t="s">
        <v>4088</v>
      </c>
      <c r="C568" s="497">
        <v>0.96</v>
      </c>
      <c r="D568" s="521">
        <v>0.88</v>
      </c>
      <c r="E568" s="521">
        <v>0.84</v>
      </c>
      <c r="F568" s="521">
        <v>0.8</v>
      </c>
      <c r="G568" s="512">
        <v>0</v>
      </c>
      <c r="H568" s="512">
        <v>0</v>
      </c>
      <c r="I568" s="1170"/>
      <c r="J568" s="512">
        <v>0</v>
      </c>
      <c r="K568" s="515">
        <v>0</v>
      </c>
      <c r="L568" s="514"/>
      <c r="M568" s="539">
        <v>0</v>
      </c>
      <c r="N568" s="539">
        <v>0</v>
      </c>
      <c r="O568" s="517">
        <v>0</v>
      </c>
      <c r="P568" s="517">
        <v>0</v>
      </c>
      <c r="Q568" s="517">
        <v>0</v>
      </c>
      <c r="R568" s="517">
        <v>0</v>
      </c>
      <c r="S568" s="517">
        <v>0</v>
      </c>
      <c r="T568" s="517">
        <v>0</v>
      </c>
      <c r="U568" s="517">
        <v>0</v>
      </c>
      <c r="V568" s="517">
        <v>0</v>
      </c>
      <c r="W568" s="517">
        <v>0</v>
      </c>
      <c r="X568" s="517">
        <v>0</v>
      </c>
      <c r="Y568" s="655">
        <f t="shared" si="195"/>
        <v>3.4799999999999995</v>
      </c>
      <c r="Z568" s="1026">
        <f t="shared" si="216"/>
        <v>9.0909090909090828</v>
      </c>
      <c r="AA568" s="671">
        <f t="shared" si="196"/>
        <v>4.7619047619047672</v>
      </c>
      <c r="AB568" s="671">
        <f t="shared" si="197"/>
        <v>4.9999999999999822</v>
      </c>
      <c r="AC568" s="671" t="str">
        <f t="shared" si="198"/>
        <v>n/a</v>
      </c>
      <c r="AD568" s="671" t="str">
        <f t="shared" si="199"/>
        <v>n/a</v>
      </c>
      <c r="AE568" s="671" t="str">
        <f t="shared" si="200"/>
        <v>n/a</v>
      </c>
      <c r="AF568" s="671" t="str">
        <f t="shared" si="201"/>
        <v>n/a</v>
      </c>
      <c r="AG568" s="671" t="str">
        <f t="shared" si="202"/>
        <v>n/a</v>
      </c>
      <c r="AH568" s="671" t="str">
        <f t="shared" si="203"/>
        <v>n/a</v>
      </c>
      <c r="AI568" s="671" t="str">
        <f t="shared" si="204"/>
        <v>n/a</v>
      </c>
      <c r="AJ568" s="671" t="str">
        <f t="shared" si="205"/>
        <v>n/a</v>
      </c>
      <c r="AK568" s="671" t="str">
        <f t="shared" si="206"/>
        <v>n/a</v>
      </c>
      <c r="AL568" s="671" t="str">
        <f t="shared" si="207"/>
        <v>n/a</v>
      </c>
      <c r="AM568" s="671" t="str">
        <f t="shared" si="208"/>
        <v>n/a</v>
      </c>
      <c r="AN568" s="671" t="str">
        <f t="shared" si="209"/>
        <v>n/a</v>
      </c>
      <c r="AO568" s="671" t="str">
        <f t="shared" si="210"/>
        <v>n/a</v>
      </c>
      <c r="AP568" s="671" t="str">
        <f t="shared" si="211"/>
        <v>n/a</v>
      </c>
      <c r="AQ568" s="671" t="str">
        <f t="shared" si="212"/>
        <v>n/a</v>
      </c>
      <c r="AR568" s="671" t="str">
        <f t="shared" si="213"/>
        <v>n/a</v>
      </c>
      <c r="AS568" s="672">
        <f t="shared" si="214"/>
        <v>6.2842712842712771</v>
      </c>
      <c r="AT568" s="673">
        <f t="shared" si="215"/>
        <v>2.4335332684879014</v>
      </c>
    </row>
    <row r="569" spans="1:46" ht="11.25" customHeight="1" x14ac:dyDescent="0.2">
      <c r="A569" s="495" t="s">
        <v>1516</v>
      </c>
      <c r="B569" s="652" t="s">
        <v>1517</v>
      </c>
      <c r="C569" s="497">
        <v>1.02</v>
      </c>
      <c r="D569" s="497">
        <v>0.86</v>
      </c>
      <c r="E569" s="498">
        <v>0.78</v>
      </c>
      <c r="F569" s="498">
        <v>0.74</v>
      </c>
      <c r="G569" s="498">
        <v>0.7</v>
      </c>
      <c r="H569" s="498">
        <v>0.64</v>
      </c>
      <c r="I569" s="499"/>
      <c r="J569" s="498">
        <v>0.56000000000000005</v>
      </c>
      <c r="K569" s="496">
        <v>0.5</v>
      </c>
      <c r="L569" s="499"/>
      <c r="M569" s="511">
        <v>0.44</v>
      </c>
      <c r="N569" s="653">
        <v>0.4</v>
      </c>
      <c r="O569" s="658">
        <v>0.66</v>
      </c>
      <c r="P569" s="658">
        <v>0.55476999999999999</v>
      </c>
      <c r="Q569" s="658">
        <v>0.43196999999999997</v>
      </c>
      <c r="R569" s="658">
        <v>0.38547999999999993</v>
      </c>
      <c r="S569" s="654">
        <v>0.34467999999999999</v>
      </c>
      <c r="T569" s="658">
        <v>0.34467999999999999</v>
      </c>
      <c r="U569" s="658">
        <v>0.18140000000000001</v>
      </c>
      <c r="V569" s="654">
        <v>0.16492000000000001</v>
      </c>
      <c r="W569" s="658">
        <v>0.16492000000000001</v>
      </c>
      <c r="X569" s="658">
        <v>0.15708</v>
      </c>
      <c r="Y569" s="655">
        <f t="shared" si="195"/>
        <v>10.029900000000003</v>
      </c>
      <c r="Z569" s="1026">
        <f t="shared" si="216"/>
        <v>18.604651162790709</v>
      </c>
      <c r="AA569" s="671">
        <f t="shared" si="196"/>
        <v>10.256410256410241</v>
      </c>
      <c r="AB569" s="671">
        <f t="shared" si="197"/>
        <v>5.4054054054054168</v>
      </c>
      <c r="AC569" s="671">
        <f t="shared" si="198"/>
        <v>5.7142857142857162</v>
      </c>
      <c r="AD569" s="671">
        <f t="shared" si="199"/>
        <v>9.375</v>
      </c>
      <c r="AE569" s="671">
        <f t="shared" si="200"/>
        <v>14.285714285714279</v>
      </c>
      <c r="AF569" s="671">
        <f t="shared" si="201"/>
        <v>12.000000000000011</v>
      </c>
      <c r="AG569" s="671">
        <f t="shared" si="202"/>
        <v>13.636363636363647</v>
      </c>
      <c r="AH569" s="671">
        <f t="shared" si="203"/>
        <v>9.9999999999999858</v>
      </c>
      <c r="AI569" s="671">
        <f t="shared" si="204"/>
        <v>-39.393939393939391</v>
      </c>
      <c r="AJ569" s="671">
        <f t="shared" si="205"/>
        <v>18.968221064585332</v>
      </c>
      <c r="AK569" s="671">
        <f t="shared" si="206"/>
        <v>28.427900085654102</v>
      </c>
      <c r="AL569" s="671">
        <f t="shared" si="207"/>
        <v>12.060288471516035</v>
      </c>
      <c r="AM569" s="671">
        <f t="shared" si="208"/>
        <v>11.837066264361141</v>
      </c>
      <c r="AN569" s="671">
        <f t="shared" si="209"/>
        <v>0</v>
      </c>
      <c r="AO569" s="671">
        <f t="shared" si="210"/>
        <v>90.011025358324133</v>
      </c>
      <c r="AP569" s="671">
        <f t="shared" si="211"/>
        <v>9.9927237448459891</v>
      </c>
      <c r="AQ569" s="671">
        <f t="shared" si="212"/>
        <v>0</v>
      </c>
      <c r="AR569" s="671">
        <f t="shared" si="213"/>
        <v>4.991087344028533</v>
      </c>
      <c r="AS569" s="672">
        <f t="shared" si="214"/>
        <v>12.430115968439257</v>
      </c>
      <c r="AT569" s="673">
        <f t="shared" si="215"/>
        <v>23.011605159487853</v>
      </c>
    </row>
    <row r="570" spans="1:46" ht="11.25" customHeight="1" x14ac:dyDescent="0.2">
      <c r="A570" s="557" t="s">
        <v>1504</v>
      </c>
      <c r="B570" s="652" t="s">
        <v>1505</v>
      </c>
      <c r="C570" s="523">
        <v>2</v>
      </c>
      <c r="D570" s="497">
        <v>1.94</v>
      </c>
      <c r="E570" s="502">
        <v>1.84</v>
      </c>
      <c r="F570" s="498">
        <v>1.67</v>
      </c>
      <c r="G570" s="498">
        <v>1.4</v>
      </c>
      <c r="H570" s="498">
        <v>0.49</v>
      </c>
      <c r="I570" s="499"/>
      <c r="J570" s="502">
        <v>0</v>
      </c>
      <c r="K570" s="656">
        <v>0</v>
      </c>
      <c r="L570" s="499"/>
      <c r="M570" s="653">
        <v>0</v>
      </c>
      <c r="N570" s="653">
        <v>0</v>
      </c>
      <c r="O570" s="654">
        <v>0</v>
      </c>
      <c r="P570" s="654">
        <v>0</v>
      </c>
      <c r="Q570" s="654">
        <v>0</v>
      </c>
      <c r="R570" s="654">
        <v>0</v>
      </c>
      <c r="S570" s="654">
        <v>0</v>
      </c>
      <c r="T570" s="654">
        <v>0</v>
      </c>
      <c r="U570" s="654">
        <v>0</v>
      </c>
      <c r="V570" s="654">
        <v>0</v>
      </c>
      <c r="W570" s="654">
        <v>0</v>
      </c>
      <c r="X570" s="654">
        <v>0</v>
      </c>
      <c r="Y570" s="655">
        <f t="shared" si="195"/>
        <v>9.34</v>
      </c>
      <c r="Z570" s="1026">
        <f t="shared" si="216"/>
        <v>3.0927835051546504</v>
      </c>
      <c r="AA570" s="671">
        <f t="shared" si="196"/>
        <v>5.4347826086956541</v>
      </c>
      <c r="AB570" s="671">
        <f t="shared" si="197"/>
        <v>10.179640718562876</v>
      </c>
      <c r="AC570" s="671">
        <f t="shared" si="198"/>
        <v>19.285714285714285</v>
      </c>
      <c r="AD570" s="671">
        <f t="shared" si="199"/>
        <v>185.71428571428572</v>
      </c>
      <c r="AE570" s="671" t="str">
        <f t="shared" si="200"/>
        <v>n/a</v>
      </c>
      <c r="AF570" s="671" t="str">
        <f t="shared" si="201"/>
        <v>n/a</v>
      </c>
      <c r="AG570" s="671" t="str">
        <f t="shared" si="202"/>
        <v>n/a</v>
      </c>
      <c r="AH570" s="671" t="str">
        <f t="shared" si="203"/>
        <v>n/a</v>
      </c>
      <c r="AI570" s="671" t="str">
        <f t="shared" si="204"/>
        <v>n/a</v>
      </c>
      <c r="AJ570" s="671" t="str">
        <f t="shared" si="205"/>
        <v>n/a</v>
      </c>
      <c r="AK570" s="671" t="str">
        <f t="shared" si="206"/>
        <v>n/a</v>
      </c>
      <c r="AL570" s="671" t="str">
        <f t="shared" si="207"/>
        <v>n/a</v>
      </c>
      <c r="AM570" s="671" t="str">
        <f t="shared" si="208"/>
        <v>n/a</v>
      </c>
      <c r="AN570" s="671" t="str">
        <f t="shared" si="209"/>
        <v>n/a</v>
      </c>
      <c r="AO570" s="671" t="str">
        <f t="shared" si="210"/>
        <v>n/a</v>
      </c>
      <c r="AP570" s="671" t="str">
        <f t="shared" si="211"/>
        <v>n/a</v>
      </c>
      <c r="AQ570" s="671" t="str">
        <f t="shared" si="212"/>
        <v>n/a</v>
      </c>
      <c r="AR570" s="671" t="str">
        <f t="shared" si="213"/>
        <v>n/a</v>
      </c>
      <c r="AS570" s="672">
        <f t="shared" si="214"/>
        <v>44.74144136648264</v>
      </c>
      <c r="AT570" s="673">
        <f t="shared" si="215"/>
        <v>79.04979296794221</v>
      </c>
    </row>
    <row r="571" spans="1:46" ht="11.25" customHeight="1" x14ac:dyDescent="0.2">
      <c r="A571" s="652" t="s">
        <v>1334</v>
      </c>
      <c r="B571" s="652" t="s">
        <v>1335</v>
      </c>
      <c r="C571" s="497">
        <v>0.8</v>
      </c>
      <c r="D571" s="497">
        <v>0.57499999999999996</v>
      </c>
      <c r="E571" s="498">
        <v>0.48499999999999999</v>
      </c>
      <c r="F571" s="498">
        <v>0.42499999999999999</v>
      </c>
      <c r="G571" s="498">
        <v>0.37</v>
      </c>
      <c r="H571" s="502">
        <v>0.34</v>
      </c>
      <c r="I571" s="499"/>
      <c r="J571" s="498">
        <v>0.33</v>
      </c>
      <c r="K571" s="496">
        <v>0.3</v>
      </c>
      <c r="L571" s="499"/>
      <c r="M571" s="653">
        <v>0.26</v>
      </c>
      <c r="N571" s="511">
        <v>0.26</v>
      </c>
      <c r="O571" s="658">
        <v>0.24</v>
      </c>
      <c r="P571" s="658">
        <v>0.22</v>
      </c>
      <c r="Q571" s="658">
        <v>0.18</v>
      </c>
      <c r="R571" s="658">
        <v>0.14000000000000001</v>
      </c>
      <c r="S571" s="654">
        <v>0</v>
      </c>
      <c r="T571" s="654">
        <v>0</v>
      </c>
      <c r="U571" s="654">
        <v>0</v>
      </c>
      <c r="V571" s="654">
        <v>0</v>
      </c>
      <c r="W571" s="654">
        <v>0</v>
      </c>
      <c r="X571" s="654">
        <v>0</v>
      </c>
      <c r="Y571" s="655">
        <f t="shared" si="195"/>
        <v>4.9249999999999989</v>
      </c>
      <c r="Z571" s="1026">
        <f t="shared" si="216"/>
        <v>39.130434782608717</v>
      </c>
      <c r="AA571" s="671">
        <f t="shared" si="196"/>
        <v>18.556701030927837</v>
      </c>
      <c r="AB571" s="671">
        <f t="shared" si="197"/>
        <v>14.117647058823524</v>
      </c>
      <c r="AC571" s="671">
        <f t="shared" si="198"/>
        <v>14.864864864864868</v>
      </c>
      <c r="AD571" s="671">
        <f t="shared" si="199"/>
        <v>8.8235294117646959</v>
      </c>
      <c r="AE571" s="671">
        <f t="shared" si="200"/>
        <v>3.0303030303030276</v>
      </c>
      <c r="AF571" s="671">
        <f t="shared" si="201"/>
        <v>10.000000000000009</v>
      </c>
      <c r="AG571" s="671">
        <f t="shared" si="202"/>
        <v>15.384615384615374</v>
      </c>
      <c r="AH571" s="671">
        <f t="shared" si="203"/>
        <v>0</v>
      </c>
      <c r="AI571" s="671">
        <f t="shared" si="204"/>
        <v>8.3333333333333481</v>
      </c>
      <c r="AJ571" s="671">
        <f t="shared" si="205"/>
        <v>9.0909090909090828</v>
      </c>
      <c r="AK571" s="671">
        <f t="shared" si="206"/>
        <v>22.222222222222232</v>
      </c>
      <c r="AL571" s="671">
        <f t="shared" si="207"/>
        <v>28.571428571428559</v>
      </c>
      <c r="AM571" s="671" t="str">
        <f t="shared" si="208"/>
        <v>n/a</v>
      </c>
      <c r="AN571" s="671" t="str">
        <f t="shared" si="209"/>
        <v>n/a</v>
      </c>
      <c r="AO571" s="671" t="str">
        <f t="shared" si="210"/>
        <v>n/a</v>
      </c>
      <c r="AP571" s="671" t="str">
        <f t="shared" si="211"/>
        <v>n/a</v>
      </c>
      <c r="AQ571" s="671" t="str">
        <f t="shared" si="212"/>
        <v>n/a</v>
      </c>
      <c r="AR571" s="671" t="str">
        <f t="shared" si="213"/>
        <v>n/a</v>
      </c>
      <c r="AS571" s="672">
        <f t="shared" si="214"/>
        <v>14.778922213984714</v>
      </c>
      <c r="AT571" s="673">
        <f t="shared" si="215"/>
        <v>10.576569086831627</v>
      </c>
    </row>
    <row r="572" spans="1:46" ht="11.25" customHeight="1" x14ac:dyDescent="0.2">
      <c r="A572" s="483" t="s">
        <v>1502</v>
      </c>
      <c r="B572" s="916" t="s">
        <v>1503</v>
      </c>
      <c r="C572" s="497">
        <v>1.2</v>
      </c>
      <c r="D572" s="522">
        <v>0.78</v>
      </c>
      <c r="E572" s="487">
        <v>0.74</v>
      </c>
      <c r="F572" s="487">
        <v>0.69</v>
      </c>
      <c r="G572" s="487">
        <v>0.63</v>
      </c>
      <c r="H572" s="487">
        <v>0.3</v>
      </c>
      <c r="I572" s="488"/>
      <c r="J572" s="489">
        <v>0</v>
      </c>
      <c r="K572" s="490">
        <v>0</v>
      </c>
      <c r="L572" s="488"/>
      <c r="M572" s="538">
        <v>0</v>
      </c>
      <c r="N572" s="538">
        <v>0</v>
      </c>
      <c r="O572" s="492">
        <v>0</v>
      </c>
      <c r="P572" s="492">
        <v>0</v>
      </c>
      <c r="Q572" s="492">
        <v>0</v>
      </c>
      <c r="R572" s="492">
        <v>0</v>
      </c>
      <c r="S572" s="492">
        <v>0</v>
      </c>
      <c r="T572" s="492">
        <v>0</v>
      </c>
      <c r="U572" s="492">
        <v>0</v>
      </c>
      <c r="V572" s="492">
        <v>0</v>
      </c>
      <c r="W572" s="492">
        <v>0</v>
      </c>
      <c r="X572" s="492">
        <v>0</v>
      </c>
      <c r="Y572" s="655">
        <f t="shared" si="195"/>
        <v>4.34</v>
      </c>
      <c r="Z572" s="1026">
        <f t="shared" si="216"/>
        <v>53.846153846153832</v>
      </c>
      <c r="AA572" s="671">
        <f t="shared" si="196"/>
        <v>5.4054054054054168</v>
      </c>
      <c r="AB572" s="671">
        <f t="shared" si="197"/>
        <v>7.2463768115942129</v>
      </c>
      <c r="AC572" s="671">
        <f t="shared" si="198"/>
        <v>9.5238095238095113</v>
      </c>
      <c r="AD572" s="671">
        <f t="shared" si="199"/>
        <v>110.00000000000001</v>
      </c>
      <c r="AE572" s="671" t="str">
        <f t="shared" si="200"/>
        <v>n/a</v>
      </c>
      <c r="AF572" s="671" t="str">
        <f t="shared" si="201"/>
        <v>n/a</v>
      </c>
      <c r="AG572" s="671" t="str">
        <f t="shared" si="202"/>
        <v>n/a</v>
      </c>
      <c r="AH572" s="671" t="str">
        <f t="shared" si="203"/>
        <v>n/a</v>
      </c>
      <c r="AI572" s="671" t="str">
        <f t="shared" si="204"/>
        <v>n/a</v>
      </c>
      <c r="AJ572" s="671" t="str">
        <f t="shared" si="205"/>
        <v>n/a</v>
      </c>
      <c r="AK572" s="671" t="str">
        <f t="shared" si="206"/>
        <v>n/a</v>
      </c>
      <c r="AL572" s="671" t="str">
        <f t="shared" si="207"/>
        <v>n/a</v>
      </c>
      <c r="AM572" s="671" t="str">
        <f t="shared" si="208"/>
        <v>n/a</v>
      </c>
      <c r="AN572" s="671" t="str">
        <f t="shared" si="209"/>
        <v>n/a</v>
      </c>
      <c r="AO572" s="671" t="str">
        <f t="shared" si="210"/>
        <v>n/a</v>
      </c>
      <c r="AP572" s="671" t="str">
        <f t="shared" si="211"/>
        <v>n/a</v>
      </c>
      <c r="AQ572" s="671" t="str">
        <f t="shared" si="212"/>
        <v>n/a</v>
      </c>
      <c r="AR572" s="671" t="str">
        <f t="shared" si="213"/>
        <v>n/a</v>
      </c>
      <c r="AS572" s="672">
        <f t="shared" si="214"/>
        <v>37.204349117392596</v>
      </c>
      <c r="AT572" s="673">
        <f t="shared" si="215"/>
        <v>45.41756722381141</v>
      </c>
    </row>
    <row r="573" spans="1:46" ht="11.25" customHeight="1" x14ac:dyDescent="0.2">
      <c r="A573" s="506" t="s">
        <v>1512</v>
      </c>
      <c r="B573" s="507" t="s">
        <v>1513</v>
      </c>
      <c r="C573" s="497">
        <v>1.94</v>
      </c>
      <c r="D573" s="657">
        <v>1.56</v>
      </c>
      <c r="E573" s="498">
        <v>1.46</v>
      </c>
      <c r="F573" s="498">
        <v>1.38</v>
      </c>
      <c r="G573" s="498">
        <v>1.28</v>
      </c>
      <c r="H573" s="498">
        <v>1.22</v>
      </c>
      <c r="I573" s="499"/>
      <c r="J573" s="498">
        <v>1.1599999999999999</v>
      </c>
      <c r="K573" s="656">
        <v>1.1200000000000001</v>
      </c>
      <c r="L573" s="499"/>
      <c r="M573" s="503">
        <v>1.1200000000000001</v>
      </c>
      <c r="N573" s="654">
        <v>1.1200000000000001</v>
      </c>
      <c r="O573" s="658">
        <v>1.1200000000000001</v>
      </c>
      <c r="P573" s="658">
        <v>1</v>
      </c>
      <c r="Q573" s="658">
        <v>0.92</v>
      </c>
      <c r="R573" s="658">
        <v>0.84</v>
      </c>
      <c r="S573" s="658">
        <v>0.78</v>
      </c>
      <c r="T573" s="654">
        <v>0.68</v>
      </c>
      <c r="U573" s="658">
        <v>0.68</v>
      </c>
      <c r="V573" s="658">
        <v>0.62</v>
      </c>
      <c r="W573" s="658">
        <v>0.54</v>
      </c>
      <c r="X573" s="658">
        <v>0.45</v>
      </c>
      <c r="Y573" s="655">
        <f t="shared" si="195"/>
        <v>20.990000000000006</v>
      </c>
      <c r="Z573" s="1026">
        <f t="shared" si="216"/>
        <v>24.358974358974361</v>
      </c>
      <c r="AA573" s="671">
        <f t="shared" si="196"/>
        <v>6.8493150684931559</v>
      </c>
      <c r="AB573" s="671">
        <f t="shared" si="197"/>
        <v>5.7971014492753659</v>
      </c>
      <c r="AC573" s="671">
        <f t="shared" si="198"/>
        <v>7.8125</v>
      </c>
      <c r="AD573" s="671">
        <f t="shared" si="199"/>
        <v>4.9180327868852514</v>
      </c>
      <c r="AE573" s="671">
        <f t="shared" si="200"/>
        <v>5.1724137931034475</v>
      </c>
      <c r="AF573" s="671">
        <f t="shared" si="201"/>
        <v>3.5714285714285587</v>
      </c>
      <c r="AG573" s="671">
        <f t="shared" si="202"/>
        <v>0</v>
      </c>
      <c r="AH573" s="671">
        <f t="shared" si="203"/>
        <v>0</v>
      </c>
      <c r="AI573" s="671">
        <f t="shared" si="204"/>
        <v>0</v>
      </c>
      <c r="AJ573" s="671">
        <f t="shared" si="205"/>
        <v>12.000000000000011</v>
      </c>
      <c r="AK573" s="671">
        <f t="shared" si="206"/>
        <v>8.6956521739130377</v>
      </c>
      <c r="AL573" s="671">
        <f t="shared" si="207"/>
        <v>9.5238095238095344</v>
      </c>
      <c r="AM573" s="671">
        <f t="shared" si="208"/>
        <v>7.6923076923076872</v>
      </c>
      <c r="AN573" s="671">
        <f t="shared" si="209"/>
        <v>14.705882352941169</v>
      </c>
      <c r="AO573" s="671">
        <f t="shared" si="210"/>
        <v>0</v>
      </c>
      <c r="AP573" s="671">
        <f t="shared" si="211"/>
        <v>9.6774193548387224</v>
      </c>
      <c r="AQ573" s="671">
        <f t="shared" si="212"/>
        <v>14.814814814814813</v>
      </c>
      <c r="AR573" s="671">
        <f t="shared" si="213"/>
        <v>19.999999999999996</v>
      </c>
      <c r="AS573" s="672">
        <f t="shared" si="214"/>
        <v>8.1889290495150053</v>
      </c>
      <c r="AT573" s="673">
        <f t="shared" si="215"/>
        <v>6.7633848936125496</v>
      </c>
    </row>
    <row r="574" spans="1:46" ht="11.25" customHeight="1" x14ac:dyDescent="0.2">
      <c r="A574" s="652" t="s">
        <v>308</v>
      </c>
      <c r="B574" s="652" t="s">
        <v>309</v>
      </c>
      <c r="C574" s="497">
        <v>1.52</v>
      </c>
      <c r="D574" s="657">
        <v>1.51</v>
      </c>
      <c r="E574" s="498">
        <v>1.5</v>
      </c>
      <c r="F574" s="498">
        <v>1.49</v>
      </c>
      <c r="G574" s="498">
        <v>1.48</v>
      </c>
      <c r="H574" s="498">
        <v>1.47</v>
      </c>
      <c r="I574" s="499"/>
      <c r="J574" s="498">
        <v>1.46</v>
      </c>
      <c r="K574" s="496">
        <v>1.45</v>
      </c>
      <c r="L574" s="499"/>
      <c r="M574" s="511">
        <v>1.44</v>
      </c>
      <c r="N574" s="511">
        <v>1.41</v>
      </c>
      <c r="O574" s="658">
        <v>1.31</v>
      </c>
      <c r="P574" s="658">
        <v>0.63</v>
      </c>
      <c r="Q574" s="658">
        <v>0.4</v>
      </c>
      <c r="R574" s="658">
        <v>0.3</v>
      </c>
      <c r="S574" s="658">
        <v>0.23499999999999999</v>
      </c>
      <c r="T574" s="658">
        <v>0.2</v>
      </c>
      <c r="U574" s="658">
        <v>0.19</v>
      </c>
      <c r="V574" s="658">
        <v>0.17</v>
      </c>
      <c r="W574" s="658">
        <v>0.15</v>
      </c>
      <c r="X574" s="658">
        <v>0.13</v>
      </c>
      <c r="Y574" s="655">
        <f t="shared" si="195"/>
        <v>18.444999999999997</v>
      </c>
      <c r="Z574" s="1026">
        <f t="shared" si="216"/>
        <v>0.66225165562914245</v>
      </c>
      <c r="AA574" s="671">
        <f t="shared" si="196"/>
        <v>0.66666666666665986</v>
      </c>
      <c r="AB574" s="671">
        <f t="shared" si="197"/>
        <v>0.67114093959732557</v>
      </c>
      <c r="AC574" s="671">
        <f t="shared" si="198"/>
        <v>0.67567567567567988</v>
      </c>
      <c r="AD574" s="671">
        <f t="shared" si="199"/>
        <v>0.68027210884353817</v>
      </c>
      <c r="AE574" s="671">
        <f t="shared" si="200"/>
        <v>0.68493150684931781</v>
      </c>
      <c r="AF574" s="671">
        <f t="shared" si="201"/>
        <v>0.68965517241379448</v>
      </c>
      <c r="AG574" s="671">
        <f t="shared" si="202"/>
        <v>0.69444444444444198</v>
      </c>
      <c r="AH574" s="671">
        <f t="shared" si="203"/>
        <v>2.1276595744680771</v>
      </c>
      <c r="AI574" s="671">
        <f t="shared" si="204"/>
        <v>7.6335877862595325</v>
      </c>
      <c r="AJ574" s="671">
        <f t="shared" si="205"/>
        <v>107.93650793650795</v>
      </c>
      <c r="AK574" s="671">
        <f t="shared" si="206"/>
        <v>57.499999999999993</v>
      </c>
      <c r="AL574" s="671">
        <f t="shared" si="207"/>
        <v>33.33333333333335</v>
      </c>
      <c r="AM574" s="671">
        <f t="shared" si="208"/>
        <v>27.659574468085111</v>
      </c>
      <c r="AN574" s="671">
        <f t="shared" si="209"/>
        <v>17.499999999999982</v>
      </c>
      <c r="AO574" s="671">
        <f t="shared" si="210"/>
        <v>5.2631578947368363</v>
      </c>
      <c r="AP574" s="671">
        <f t="shared" si="211"/>
        <v>11.764705882352944</v>
      </c>
      <c r="AQ574" s="671">
        <f t="shared" si="212"/>
        <v>13.333333333333353</v>
      </c>
      <c r="AR574" s="671">
        <f t="shared" si="213"/>
        <v>15.384615384615374</v>
      </c>
      <c r="AS574" s="672">
        <f t="shared" si="214"/>
        <v>16.045342829674336</v>
      </c>
      <c r="AT574" s="673">
        <f t="shared" si="215"/>
        <v>26.764816335176612</v>
      </c>
    </row>
    <row r="575" spans="1:46" ht="11.25" customHeight="1" x14ac:dyDescent="0.2">
      <c r="A575" s="495" t="s">
        <v>719</v>
      </c>
      <c r="B575" s="652" t="s">
        <v>720</v>
      </c>
      <c r="C575" s="497">
        <v>1.46</v>
      </c>
      <c r="D575" s="657">
        <v>1.44</v>
      </c>
      <c r="E575" s="498">
        <v>1.42</v>
      </c>
      <c r="F575" s="498">
        <v>1.4</v>
      </c>
      <c r="G575" s="498">
        <v>1.38</v>
      </c>
      <c r="H575" s="498">
        <v>1.2</v>
      </c>
      <c r="I575" s="499"/>
      <c r="J575" s="498">
        <v>0.8</v>
      </c>
      <c r="K575" s="496">
        <v>0.59</v>
      </c>
      <c r="L575" s="499"/>
      <c r="M575" s="511">
        <v>0.5</v>
      </c>
      <c r="N575" s="511">
        <v>0.46</v>
      </c>
      <c r="O575" s="658">
        <v>0.44</v>
      </c>
      <c r="P575" s="658">
        <v>0.42</v>
      </c>
      <c r="Q575" s="658">
        <v>0.4</v>
      </c>
      <c r="R575" s="658">
        <v>0.36</v>
      </c>
      <c r="S575" s="658">
        <v>0.32</v>
      </c>
      <c r="T575" s="658">
        <v>0.28000000000000003</v>
      </c>
      <c r="U575" s="658">
        <v>0.24</v>
      </c>
      <c r="V575" s="658">
        <v>0.2</v>
      </c>
      <c r="W575" s="654">
        <v>0</v>
      </c>
      <c r="X575" s="654">
        <v>0</v>
      </c>
      <c r="Y575" s="655">
        <f t="shared" si="195"/>
        <v>13.31</v>
      </c>
      <c r="Z575" s="1026">
        <f t="shared" si="216"/>
        <v>1.388888888888884</v>
      </c>
      <c r="AA575" s="671">
        <f t="shared" si="196"/>
        <v>1.4084507042253502</v>
      </c>
      <c r="AB575" s="671">
        <f t="shared" si="197"/>
        <v>1.4285714285714235</v>
      </c>
      <c r="AC575" s="671">
        <f t="shared" si="198"/>
        <v>1.449275362318847</v>
      </c>
      <c r="AD575" s="671">
        <f t="shared" si="199"/>
        <v>14.999999999999991</v>
      </c>
      <c r="AE575" s="671">
        <f t="shared" si="200"/>
        <v>49.999999999999979</v>
      </c>
      <c r="AF575" s="671">
        <f t="shared" si="201"/>
        <v>35.593220338983066</v>
      </c>
      <c r="AG575" s="671">
        <f t="shared" si="202"/>
        <v>17.999999999999993</v>
      </c>
      <c r="AH575" s="671">
        <f t="shared" si="203"/>
        <v>8.6956521739130377</v>
      </c>
      <c r="AI575" s="671">
        <f t="shared" si="204"/>
        <v>4.5454545454545414</v>
      </c>
      <c r="AJ575" s="671">
        <f t="shared" si="205"/>
        <v>4.7619047619047672</v>
      </c>
      <c r="AK575" s="671">
        <f t="shared" si="206"/>
        <v>4.9999999999999822</v>
      </c>
      <c r="AL575" s="671">
        <f t="shared" si="207"/>
        <v>11.111111111111116</v>
      </c>
      <c r="AM575" s="671">
        <f t="shared" si="208"/>
        <v>12.5</v>
      </c>
      <c r="AN575" s="671">
        <f t="shared" si="209"/>
        <v>14.285714285714279</v>
      </c>
      <c r="AO575" s="671">
        <f t="shared" si="210"/>
        <v>16.666666666666675</v>
      </c>
      <c r="AP575" s="671">
        <f t="shared" si="211"/>
        <v>19.999999999999996</v>
      </c>
      <c r="AQ575" s="671" t="str">
        <f t="shared" si="212"/>
        <v>n/a</v>
      </c>
      <c r="AR575" s="671" t="str">
        <f t="shared" si="213"/>
        <v>n/a</v>
      </c>
      <c r="AS575" s="672">
        <f t="shared" si="214"/>
        <v>13.04911236869129</v>
      </c>
      <c r="AT575" s="673">
        <f t="shared" si="215"/>
        <v>13.073589993574446</v>
      </c>
    </row>
    <row r="576" spans="1:46" ht="11.25" customHeight="1" x14ac:dyDescent="0.2">
      <c r="A576" s="483" t="s">
        <v>1520</v>
      </c>
      <c r="B576" s="916" t="s">
        <v>1521</v>
      </c>
      <c r="C576" s="497">
        <v>0.61</v>
      </c>
      <c r="D576" s="491">
        <v>0.57000000000000006</v>
      </c>
      <c r="E576" s="498">
        <v>0.48499999999999999</v>
      </c>
      <c r="F576" s="498">
        <v>0.375</v>
      </c>
      <c r="G576" s="502">
        <v>0.34</v>
      </c>
      <c r="H576" s="498">
        <v>0.31</v>
      </c>
      <c r="I576" s="499"/>
      <c r="J576" s="498">
        <v>7.4999999999999997E-2</v>
      </c>
      <c r="K576" s="656">
        <v>0</v>
      </c>
      <c r="L576" s="499"/>
      <c r="M576" s="653">
        <v>0</v>
      </c>
      <c r="N576" s="653">
        <v>0</v>
      </c>
      <c r="O576" s="654">
        <v>0</v>
      </c>
      <c r="P576" s="654">
        <v>0</v>
      </c>
      <c r="Q576" s="654">
        <v>0</v>
      </c>
      <c r="R576" s="654">
        <v>0</v>
      </c>
      <c r="S576" s="654">
        <v>0</v>
      </c>
      <c r="T576" s="654">
        <v>0</v>
      </c>
      <c r="U576" s="654">
        <v>0</v>
      </c>
      <c r="V576" s="654">
        <v>0</v>
      </c>
      <c r="W576" s="654">
        <v>0</v>
      </c>
      <c r="X576" s="654">
        <v>0</v>
      </c>
      <c r="Y576" s="655">
        <f t="shared" si="195"/>
        <v>2.7650000000000001</v>
      </c>
      <c r="Z576" s="1026">
        <f t="shared" si="216"/>
        <v>7.0175438596491002</v>
      </c>
      <c r="AA576" s="671">
        <f t="shared" si="196"/>
        <v>17.525773195876315</v>
      </c>
      <c r="AB576" s="671">
        <f t="shared" si="197"/>
        <v>29.333333333333321</v>
      </c>
      <c r="AC576" s="671">
        <f t="shared" si="198"/>
        <v>10.294117647058808</v>
      </c>
      <c r="AD576" s="671">
        <f t="shared" si="199"/>
        <v>9.6774193548387224</v>
      </c>
      <c r="AE576" s="671">
        <f t="shared" si="200"/>
        <v>313.33333333333337</v>
      </c>
      <c r="AF576" s="671" t="str">
        <f t="shared" si="201"/>
        <v>n/a</v>
      </c>
      <c r="AG576" s="671" t="str">
        <f t="shared" si="202"/>
        <v>n/a</v>
      </c>
      <c r="AH576" s="671" t="str">
        <f t="shared" si="203"/>
        <v>n/a</v>
      </c>
      <c r="AI576" s="671" t="str">
        <f t="shared" si="204"/>
        <v>n/a</v>
      </c>
      <c r="AJ576" s="671" t="str">
        <f t="shared" si="205"/>
        <v>n/a</v>
      </c>
      <c r="AK576" s="671" t="str">
        <f t="shared" si="206"/>
        <v>n/a</v>
      </c>
      <c r="AL576" s="671" t="str">
        <f t="shared" si="207"/>
        <v>n/a</v>
      </c>
      <c r="AM576" s="671" t="str">
        <f t="shared" si="208"/>
        <v>n/a</v>
      </c>
      <c r="AN576" s="671" t="str">
        <f t="shared" si="209"/>
        <v>n/a</v>
      </c>
      <c r="AO576" s="671" t="str">
        <f t="shared" si="210"/>
        <v>n/a</v>
      </c>
      <c r="AP576" s="671" t="str">
        <f t="shared" si="211"/>
        <v>n/a</v>
      </c>
      <c r="AQ576" s="671" t="str">
        <f t="shared" si="212"/>
        <v>n/a</v>
      </c>
      <c r="AR576" s="671" t="str">
        <f t="shared" si="213"/>
        <v>n/a</v>
      </c>
      <c r="AS576" s="672">
        <f t="shared" si="214"/>
        <v>64.53025345401494</v>
      </c>
      <c r="AT576" s="673">
        <f t="shared" si="215"/>
        <v>122.15508217722429</v>
      </c>
    </row>
    <row r="577" spans="1:46" ht="11.25" customHeight="1" x14ac:dyDescent="0.2">
      <c r="A577" s="507" t="s">
        <v>1518</v>
      </c>
      <c r="B577" s="507" t="s">
        <v>1519</v>
      </c>
      <c r="C577" s="497">
        <v>0.68</v>
      </c>
      <c r="D577" s="521">
        <v>0.64</v>
      </c>
      <c r="E577" s="513">
        <v>0.6</v>
      </c>
      <c r="F577" s="513">
        <v>0.56000000000000005</v>
      </c>
      <c r="G577" s="512">
        <v>0.52</v>
      </c>
      <c r="H577" s="513">
        <v>0.5</v>
      </c>
      <c r="I577" s="514"/>
      <c r="J577" s="513">
        <v>0.48</v>
      </c>
      <c r="K577" s="509">
        <v>0.43</v>
      </c>
      <c r="L577" s="514"/>
      <c r="M577" s="529">
        <v>0.4</v>
      </c>
      <c r="N577" s="539">
        <v>0.39112000000000002</v>
      </c>
      <c r="O577" s="517">
        <v>0.39112000000000002</v>
      </c>
      <c r="P577" s="516">
        <v>0.37334000000000001</v>
      </c>
      <c r="Q577" s="516">
        <v>0.31111</v>
      </c>
      <c r="R577" s="516">
        <v>0.23999000000000001</v>
      </c>
      <c r="S577" s="516">
        <v>0.19553999999999999</v>
      </c>
      <c r="T577" s="516">
        <v>0.16</v>
      </c>
      <c r="U577" s="516">
        <v>0.12446</v>
      </c>
      <c r="V577" s="516">
        <v>8.8900000000000007E-2</v>
      </c>
      <c r="W577" s="517">
        <v>7.1120000000000003E-2</v>
      </c>
      <c r="X577" s="517">
        <v>7.1120000000000003E-2</v>
      </c>
      <c r="Y577" s="655">
        <f t="shared" si="195"/>
        <v>7.2278199999999995</v>
      </c>
      <c r="Z577" s="1026">
        <f t="shared" si="216"/>
        <v>6.25</v>
      </c>
      <c r="AA577" s="671">
        <f t="shared" si="196"/>
        <v>6.6666666666666652</v>
      </c>
      <c r="AB577" s="671">
        <f t="shared" si="197"/>
        <v>7.1428571428571397</v>
      </c>
      <c r="AC577" s="671">
        <f t="shared" si="198"/>
        <v>7.6923076923077094</v>
      </c>
      <c r="AD577" s="671">
        <f t="shared" si="199"/>
        <v>4.0000000000000036</v>
      </c>
      <c r="AE577" s="671">
        <f t="shared" si="200"/>
        <v>4.1666666666666741</v>
      </c>
      <c r="AF577" s="671">
        <f t="shared" si="201"/>
        <v>11.627906976744185</v>
      </c>
      <c r="AG577" s="671">
        <f t="shared" si="202"/>
        <v>7.4999999999999956</v>
      </c>
      <c r="AH577" s="671">
        <f t="shared" si="203"/>
        <v>2.2704029453876062</v>
      </c>
      <c r="AI577" s="671">
        <f t="shared" si="204"/>
        <v>0</v>
      </c>
      <c r="AJ577" s="671">
        <f t="shared" si="205"/>
        <v>4.7624149568757712</v>
      </c>
      <c r="AK577" s="671">
        <f t="shared" si="206"/>
        <v>20.002571437755144</v>
      </c>
      <c r="AL577" s="671">
        <f t="shared" si="207"/>
        <v>29.634568107004444</v>
      </c>
      <c r="AM577" s="671">
        <f t="shared" si="208"/>
        <v>22.731921857420478</v>
      </c>
      <c r="AN577" s="671">
        <f t="shared" si="209"/>
        <v>22.212499999999991</v>
      </c>
      <c r="AO577" s="671">
        <f t="shared" si="210"/>
        <v>28.555359151534621</v>
      </c>
      <c r="AP577" s="671">
        <f t="shared" si="211"/>
        <v>39.999999999999993</v>
      </c>
      <c r="AQ577" s="671">
        <f t="shared" si="212"/>
        <v>25</v>
      </c>
      <c r="AR577" s="671">
        <f t="shared" si="213"/>
        <v>0</v>
      </c>
      <c r="AS577" s="672">
        <f t="shared" si="214"/>
        <v>13.169270715853708</v>
      </c>
      <c r="AT577" s="673">
        <f t="shared" si="215"/>
        <v>11.737981868164512</v>
      </c>
    </row>
    <row r="578" spans="1:46" ht="11.25" customHeight="1" x14ac:dyDescent="0.2">
      <c r="A578" s="495" t="s">
        <v>715</v>
      </c>
      <c r="B578" s="652" t="s">
        <v>716</v>
      </c>
      <c r="C578" s="497">
        <v>2.2000000000000002</v>
      </c>
      <c r="D578" s="497">
        <v>2.1</v>
      </c>
      <c r="E578" s="498">
        <v>2</v>
      </c>
      <c r="F578" s="498">
        <v>1.92</v>
      </c>
      <c r="G578" s="498">
        <v>1.6</v>
      </c>
      <c r="H578" s="498">
        <v>1.52</v>
      </c>
      <c r="I578" s="499"/>
      <c r="J578" s="498">
        <v>1.48</v>
      </c>
      <c r="K578" s="496">
        <v>1.44</v>
      </c>
      <c r="L578" s="499"/>
      <c r="M578" s="511">
        <v>1.36</v>
      </c>
      <c r="N578" s="511">
        <v>1.34</v>
      </c>
      <c r="O578" s="658">
        <v>1.32</v>
      </c>
      <c r="P578" s="658">
        <v>1.28</v>
      </c>
      <c r="Q578" s="658">
        <v>1.24</v>
      </c>
      <c r="R578" s="658">
        <v>1</v>
      </c>
      <c r="S578" s="654">
        <v>0</v>
      </c>
      <c r="T578" s="654">
        <v>0</v>
      </c>
      <c r="U578" s="654">
        <v>0</v>
      </c>
      <c r="V578" s="654">
        <v>0</v>
      </c>
      <c r="W578" s="654">
        <v>0</v>
      </c>
      <c r="X578" s="654">
        <v>0</v>
      </c>
      <c r="Y578" s="655">
        <f t="shared" si="195"/>
        <v>21.8</v>
      </c>
      <c r="Z578" s="1026">
        <f t="shared" si="216"/>
        <v>4.7619047619047672</v>
      </c>
      <c r="AA578" s="671">
        <f t="shared" si="196"/>
        <v>5.0000000000000044</v>
      </c>
      <c r="AB578" s="671">
        <f t="shared" si="197"/>
        <v>4.1666666666666741</v>
      </c>
      <c r="AC578" s="671">
        <f t="shared" si="198"/>
        <v>19.999999999999996</v>
      </c>
      <c r="AD578" s="671">
        <f t="shared" si="199"/>
        <v>5.2631578947368363</v>
      </c>
      <c r="AE578" s="671">
        <f t="shared" si="200"/>
        <v>2.7027027027026973</v>
      </c>
      <c r="AF578" s="671">
        <f t="shared" si="201"/>
        <v>2.7777777777777901</v>
      </c>
      <c r="AG578" s="671">
        <f t="shared" si="202"/>
        <v>5.8823529411764497</v>
      </c>
      <c r="AH578" s="671">
        <f t="shared" si="203"/>
        <v>1.4925373134328401</v>
      </c>
      <c r="AI578" s="671">
        <f t="shared" si="204"/>
        <v>1.5151515151515138</v>
      </c>
      <c r="AJ578" s="671">
        <f t="shared" si="205"/>
        <v>3.125</v>
      </c>
      <c r="AK578" s="671">
        <f t="shared" si="206"/>
        <v>3.2258064516129004</v>
      </c>
      <c r="AL578" s="671">
        <f t="shared" si="207"/>
        <v>24</v>
      </c>
      <c r="AM578" s="671" t="str">
        <f t="shared" si="208"/>
        <v>n/a</v>
      </c>
      <c r="AN578" s="671" t="str">
        <f t="shared" si="209"/>
        <v>n/a</v>
      </c>
      <c r="AO578" s="671" t="str">
        <f t="shared" si="210"/>
        <v>n/a</v>
      </c>
      <c r="AP578" s="671" t="str">
        <f t="shared" si="211"/>
        <v>n/a</v>
      </c>
      <c r="AQ578" s="671" t="str">
        <f t="shared" si="212"/>
        <v>n/a</v>
      </c>
      <c r="AR578" s="671" t="str">
        <f t="shared" si="213"/>
        <v>n/a</v>
      </c>
      <c r="AS578" s="672">
        <f t="shared" si="214"/>
        <v>6.4548506173201901</v>
      </c>
      <c r="AT578" s="673">
        <f t="shared" si="215"/>
        <v>7.0793652971043866</v>
      </c>
    </row>
    <row r="579" spans="1:46" ht="11.25" customHeight="1" x14ac:dyDescent="0.2">
      <c r="A579" s="652" t="s">
        <v>717</v>
      </c>
      <c r="B579" s="652" t="s">
        <v>718</v>
      </c>
      <c r="C579" s="523">
        <v>0.88</v>
      </c>
      <c r="D579" s="497">
        <v>0.86666599999999994</v>
      </c>
      <c r="E579" s="498">
        <v>0.82666666666666666</v>
      </c>
      <c r="F579" s="498">
        <v>0.82</v>
      </c>
      <c r="G579" s="498">
        <v>0.8</v>
      </c>
      <c r="H579" s="498">
        <v>0.7624266666666667</v>
      </c>
      <c r="I579" s="499"/>
      <c r="J579" s="498">
        <v>0.72727272727272718</v>
      </c>
      <c r="K579" s="496">
        <v>0.70303030303030301</v>
      </c>
      <c r="L579" s="499"/>
      <c r="M579" s="511">
        <v>0.67878787878787883</v>
      </c>
      <c r="N579" s="511">
        <v>0.65454545454545454</v>
      </c>
      <c r="O579" s="658">
        <v>0.60606060606060608</v>
      </c>
      <c r="P579" s="658">
        <v>0.5575757575757575</v>
      </c>
      <c r="Q579" s="658">
        <v>0.49696969696969689</v>
      </c>
      <c r="R579" s="658">
        <v>0.41557575757575754</v>
      </c>
      <c r="S579" s="658">
        <v>0.39242424242424234</v>
      </c>
      <c r="T579" s="658">
        <v>0.36939393939393939</v>
      </c>
      <c r="U579" s="658">
        <v>0.33863636363636362</v>
      </c>
      <c r="V579" s="658">
        <v>0.30781818181818182</v>
      </c>
      <c r="W579" s="658">
        <v>0.26163636363636361</v>
      </c>
      <c r="X579" s="658">
        <v>0.21549090909090907</v>
      </c>
      <c r="Y579" s="655">
        <f t="shared" si="195"/>
        <v>11.680977515151509</v>
      </c>
      <c r="Z579" s="1026">
        <f t="shared" si="216"/>
        <v>1.5385396450305011</v>
      </c>
      <c r="AA579" s="671">
        <f t="shared" si="196"/>
        <v>4.8386290322580683</v>
      </c>
      <c r="AB579" s="671">
        <f t="shared" si="197"/>
        <v>0.81300813008131634</v>
      </c>
      <c r="AC579" s="671">
        <f t="shared" si="198"/>
        <v>2.4999999999999911</v>
      </c>
      <c r="AD579" s="671">
        <f t="shared" si="199"/>
        <v>4.9281242348991006</v>
      </c>
      <c r="AE579" s="671">
        <f t="shared" si="200"/>
        <v>4.8336666666666916</v>
      </c>
      <c r="AF579" s="671">
        <f t="shared" si="201"/>
        <v>3.4482758620689502</v>
      </c>
      <c r="AG579" s="671">
        <f t="shared" si="202"/>
        <v>3.5714285714285587</v>
      </c>
      <c r="AH579" s="671">
        <f t="shared" si="203"/>
        <v>3.7037037037037202</v>
      </c>
      <c r="AI579" s="671">
        <f t="shared" si="204"/>
        <v>8.0000000000000071</v>
      </c>
      <c r="AJ579" s="671">
        <f t="shared" si="205"/>
        <v>8.6956521739130608</v>
      </c>
      <c r="AK579" s="671">
        <f t="shared" si="206"/>
        <v>12.195121951219523</v>
      </c>
      <c r="AL579" s="671">
        <f t="shared" si="207"/>
        <v>19.585824704681333</v>
      </c>
      <c r="AM579" s="671">
        <f t="shared" si="208"/>
        <v>5.8996138996139091</v>
      </c>
      <c r="AN579" s="671">
        <f t="shared" si="209"/>
        <v>6.2346185397866849</v>
      </c>
      <c r="AO579" s="671">
        <f t="shared" si="210"/>
        <v>9.0827740492170008</v>
      </c>
      <c r="AP579" s="671">
        <f t="shared" si="211"/>
        <v>10.011813349084452</v>
      </c>
      <c r="AQ579" s="671">
        <f t="shared" si="212"/>
        <v>17.651146629603897</v>
      </c>
      <c r="AR579" s="671">
        <f t="shared" si="213"/>
        <v>21.414107323658449</v>
      </c>
      <c r="AS579" s="672">
        <f t="shared" si="214"/>
        <v>7.8392657087850095</v>
      </c>
      <c r="AT579" s="673">
        <f t="shared" si="215"/>
        <v>6.0071836969677088</v>
      </c>
    </row>
    <row r="580" spans="1:46" ht="11.25" customHeight="1" x14ac:dyDescent="0.2">
      <c r="A580" s="916" t="s">
        <v>306</v>
      </c>
      <c r="B580" s="916" t="s">
        <v>307</v>
      </c>
      <c r="C580" s="497">
        <v>1.8925000000000001</v>
      </c>
      <c r="D580" s="497">
        <v>1.8824999999999998</v>
      </c>
      <c r="E580" s="487">
        <v>1.8725000000000001</v>
      </c>
      <c r="F580" s="487">
        <v>1.855</v>
      </c>
      <c r="G580" s="487">
        <v>1.845</v>
      </c>
      <c r="H580" s="487">
        <v>1.825</v>
      </c>
      <c r="I580" s="488"/>
      <c r="J580" s="487">
        <v>1.79</v>
      </c>
      <c r="K580" s="485">
        <v>1.75</v>
      </c>
      <c r="L580" s="488"/>
      <c r="M580" s="530">
        <v>1.68</v>
      </c>
      <c r="N580" s="530">
        <v>1.6</v>
      </c>
      <c r="O580" s="493">
        <v>1.52</v>
      </c>
      <c r="P580" s="493">
        <v>1.44</v>
      </c>
      <c r="Q580" s="493">
        <v>1.39</v>
      </c>
      <c r="R580" s="493">
        <v>1.32</v>
      </c>
      <c r="S580" s="493">
        <v>1.3</v>
      </c>
      <c r="T580" s="493">
        <v>1.27</v>
      </c>
      <c r="U580" s="492">
        <v>1.26</v>
      </c>
      <c r="V580" s="493">
        <v>1.2450000000000001</v>
      </c>
      <c r="W580" s="493">
        <v>1.24</v>
      </c>
      <c r="X580" s="493">
        <v>1.22</v>
      </c>
      <c r="Y580" s="655">
        <f t="shared" si="195"/>
        <v>31.197500000000002</v>
      </c>
      <c r="Z580" s="1026">
        <f t="shared" si="216"/>
        <v>0.53120849933601111</v>
      </c>
      <c r="AA580" s="671">
        <f t="shared" si="196"/>
        <v>0.53404539385846217</v>
      </c>
      <c r="AB580" s="671">
        <f t="shared" si="197"/>
        <v>0.94339622641510523</v>
      </c>
      <c r="AC580" s="671">
        <f t="shared" si="198"/>
        <v>0.54200542005420349</v>
      </c>
      <c r="AD580" s="671">
        <f t="shared" si="199"/>
        <v>1.0958904109588996</v>
      </c>
      <c r="AE580" s="671">
        <f t="shared" si="200"/>
        <v>1.9553072625698276</v>
      </c>
      <c r="AF580" s="671">
        <f t="shared" si="201"/>
        <v>2.2857142857142909</v>
      </c>
      <c r="AG580" s="671">
        <f t="shared" si="202"/>
        <v>4.1666666666666741</v>
      </c>
      <c r="AH580" s="671">
        <f t="shared" si="203"/>
        <v>4.9999999999999822</v>
      </c>
      <c r="AI580" s="671">
        <f t="shared" si="204"/>
        <v>5.2631578947368363</v>
      </c>
      <c r="AJ580" s="671">
        <f t="shared" si="205"/>
        <v>5.555555555555558</v>
      </c>
      <c r="AK580" s="671">
        <f t="shared" si="206"/>
        <v>3.5971223021582732</v>
      </c>
      <c r="AL580" s="671">
        <f t="shared" si="207"/>
        <v>5.3030303030302983</v>
      </c>
      <c r="AM580" s="671">
        <f t="shared" si="208"/>
        <v>1.538461538461533</v>
      </c>
      <c r="AN580" s="671">
        <f t="shared" si="209"/>
        <v>2.3622047244094446</v>
      </c>
      <c r="AO580" s="671">
        <f t="shared" si="210"/>
        <v>0.79365079365079083</v>
      </c>
      <c r="AP580" s="671">
        <f t="shared" si="211"/>
        <v>1.2048192771084265</v>
      </c>
      <c r="AQ580" s="671">
        <f t="shared" si="212"/>
        <v>0.40322580645162365</v>
      </c>
      <c r="AR580" s="671">
        <f t="shared" si="213"/>
        <v>1.6393442622950838</v>
      </c>
      <c r="AS580" s="672">
        <f t="shared" si="214"/>
        <v>2.3534108749174378</v>
      </c>
      <c r="AT580" s="673">
        <f t="shared" si="215"/>
        <v>1.8504275615246952</v>
      </c>
    </row>
    <row r="581" spans="1:46" ht="11.25" customHeight="1" x14ac:dyDescent="0.2">
      <c r="A581" s="506" t="s">
        <v>1506</v>
      </c>
      <c r="B581" s="507" t="s">
        <v>1507</v>
      </c>
      <c r="C581" s="497">
        <v>1.5</v>
      </c>
      <c r="D581" s="510">
        <v>1.2</v>
      </c>
      <c r="E581" s="498">
        <v>0.96</v>
      </c>
      <c r="F581" s="498">
        <v>0.76</v>
      </c>
      <c r="G581" s="498">
        <v>0.6</v>
      </c>
      <c r="H581" s="498">
        <v>0.48</v>
      </c>
      <c r="I581" s="499"/>
      <c r="J581" s="502">
        <v>0</v>
      </c>
      <c r="K581" s="656">
        <v>0</v>
      </c>
      <c r="L581" s="499"/>
      <c r="M581" s="653">
        <v>0</v>
      </c>
      <c r="N581" s="653">
        <v>0</v>
      </c>
      <c r="O581" s="654">
        <v>0</v>
      </c>
      <c r="P581" s="654">
        <v>0</v>
      </c>
      <c r="Q581" s="654">
        <v>0</v>
      </c>
      <c r="R581" s="654">
        <v>0</v>
      </c>
      <c r="S581" s="654">
        <v>0</v>
      </c>
      <c r="T581" s="654">
        <v>0</v>
      </c>
      <c r="U581" s="654">
        <v>0</v>
      </c>
      <c r="V581" s="654">
        <v>0</v>
      </c>
      <c r="W581" s="654">
        <v>0</v>
      </c>
      <c r="X581" s="654">
        <v>0</v>
      </c>
      <c r="Y581" s="655">
        <f t="shared" si="195"/>
        <v>5.5</v>
      </c>
      <c r="Z581" s="1026">
        <f t="shared" si="216"/>
        <v>25</v>
      </c>
      <c r="AA581" s="671">
        <f t="shared" si="196"/>
        <v>25</v>
      </c>
      <c r="AB581" s="671">
        <f t="shared" si="197"/>
        <v>26.315789473684205</v>
      </c>
      <c r="AC581" s="671">
        <f t="shared" si="198"/>
        <v>26.666666666666682</v>
      </c>
      <c r="AD581" s="671">
        <f t="shared" si="199"/>
        <v>25</v>
      </c>
      <c r="AE581" s="671" t="str">
        <f t="shared" si="200"/>
        <v>n/a</v>
      </c>
      <c r="AF581" s="671" t="str">
        <f t="shared" si="201"/>
        <v>n/a</v>
      </c>
      <c r="AG581" s="671" t="str">
        <f t="shared" si="202"/>
        <v>n/a</v>
      </c>
      <c r="AH581" s="671" t="str">
        <f t="shared" si="203"/>
        <v>n/a</v>
      </c>
      <c r="AI581" s="671" t="str">
        <f t="shared" si="204"/>
        <v>n/a</v>
      </c>
      <c r="AJ581" s="671" t="str">
        <f t="shared" si="205"/>
        <v>n/a</v>
      </c>
      <c r="AK581" s="671" t="str">
        <f t="shared" si="206"/>
        <v>n/a</v>
      </c>
      <c r="AL581" s="671" t="str">
        <f t="shared" si="207"/>
        <v>n/a</v>
      </c>
      <c r="AM581" s="671" t="str">
        <f t="shared" si="208"/>
        <v>n/a</v>
      </c>
      <c r="AN581" s="671" t="str">
        <f t="shared" si="209"/>
        <v>n/a</v>
      </c>
      <c r="AO581" s="671" t="str">
        <f t="shared" si="210"/>
        <v>n/a</v>
      </c>
      <c r="AP581" s="671" t="str">
        <f t="shared" si="211"/>
        <v>n/a</v>
      </c>
      <c r="AQ581" s="671" t="str">
        <f t="shared" si="212"/>
        <v>n/a</v>
      </c>
      <c r="AR581" s="671" t="str">
        <f t="shared" si="213"/>
        <v>n/a</v>
      </c>
      <c r="AS581" s="672">
        <f t="shared" si="214"/>
        <v>25.596491228070178</v>
      </c>
      <c r="AT581" s="673">
        <f t="shared" si="215"/>
        <v>0.82614629319095856</v>
      </c>
    </row>
    <row r="582" spans="1:46" ht="11.25" customHeight="1" x14ac:dyDescent="0.2">
      <c r="A582" s="652" t="s">
        <v>757</v>
      </c>
      <c r="B582" s="652" t="s">
        <v>758</v>
      </c>
      <c r="C582" s="497">
        <v>2.6305000000000001</v>
      </c>
      <c r="D582" s="657">
        <v>2.5350000000000001</v>
      </c>
      <c r="E582" s="498">
        <v>2.3914999999999997</v>
      </c>
      <c r="F582" s="498">
        <v>2.2714167000000001</v>
      </c>
      <c r="G582" s="498">
        <v>2.1916253999999999</v>
      </c>
      <c r="H582" s="498">
        <v>2.1474587000000001</v>
      </c>
      <c r="I582" s="499"/>
      <c r="J582" s="498">
        <v>1.7716250000000002</v>
      </c>
      <c r="K582" s="496">
        <v>1.7366250000000003</v>
      </c>
      <c r="L582" s="499"/>
      <c r="M582" s="511">
        <v>1.72725</v>
      </c>
      <c r="N582" s="511">
        <v>1.716</v>
      </c>
      <c r="O582" s="658">
        <v>1.7010000000000001</v>
      </c>
      <c r="P582" s="658">
        <v>1.641</v>
      </c>
      <c r="Q582" s="658">
        <v>1.518</v>
      </c>
      <c r="R582" s="658">
        <v>1.395</v>
      </c>
      <c r="S582" s="658">
        <v>1.32</v>
      </c>
      <c r="T582" s="658">
        <v>1.2</v>
      </c>
      <c r="U582" s="658">
        <v>1.17</v>
      </c>
      <c r="V582" s="658">
        <v>1.1399999999999999</v>
      </c>
      <c r="W582" s="658">
        <v>1.1100000000000001</v>
      </c>
      <c r="X582" s="658">
        <v>1.08</v>
      </c>
      <c r="Y582" s="655">
        <f t="shared" si="195"/>
        <v>34.394000800000001</v>
      </c>
      <c r="Z582" s="1026">
        <f t="shared" si="216"/>
        <v>3.7672583826430017</v>
      </c>
      <c r="AA582" s="671">
        <f t="shared" si="196"/>
        <v>6.0004181476061236</v>
      </c>
      <c r="AB582" s="671">
        <f t="shared" si="197"/>
        <v>5.2867137940827647</v>
      </c>
      <c r="AC582" s="671">
        <f t="shared" si="198"/>
        <v>3.6407362316571046</v>
      </c>
      <c r="AD582" s="671">
        <f t="shared" si="199"/>
        <v>2.0566961311060394</v>
      </c>
      <c r="AE582" s="671">
        <f t="shared" si="200"/>
        <v>21.214066182177362</v>
      </c>
      <c r="AF582" s="671">
        <f t="shared" si="201"/>
        <v>2.0154034405815757</v>
      </c>
      <c r="AG582" s="671">
        <f t="shared" si="202"/>
        <v>0.54277029960922984</v>
      </c>
      <c r="AH582" s="671">
        <f t="shared" si="203"/>
        <v>0.65559440559439519</v>
      </c>
      <c r="AI582" s="671">
        <f t="shared" si="204"/>
        <v>0.8818342151675429</v>
      </c>
      <c r="AJ582" s="671">
        <f t="shared" si="205"/>
        <v>3.6563071297988969</v>
      </c>
      <c r="AK582" s="671">
        <f t="shared" si="206"/>
        <v>8.1027667984189691</v>
      </c>
      <c r="AL582" s="671">
        <f t="shared" si="207"/>
        <v>8.8172043010752645</v>
      </c>
      <c r="AM582" s="671">
        <f t="shared" si="208"/>
        <v>5.6818181818181879</v>
      </c>
      <c r="AN582" s="671">
        <f t="shared" si="209"/>
        <v>10.000000000000009</v>
      </c>
      <c r="AO582" s="671">
        <f t="shared" si="210"/>
        <v>2.5641025641025772</v>
      </c>
      <c r="AP582" s="671">
        <f t="shared" si="211"/>
        <v>2.6315789473684292</v>
      </c>
      <c r="AQ582" s="671">
        <f t="shared" si="212"/>
        <v>2.7027027027026751</v>
      </c>
      <c r="AR582" s="671">
        <f t="shared" si="213"/>
        <v>2.7777777777777901</v>
      </c>
      <c r="AS582" s="672">
        <f t="shared" si="214"/>
        <v>4.8945131385941023</v>
      </c>
      <c r="AT582" s="673">
        <f t="shared" si="215"/>
        <v>4.7937063464468537</v>
      </c>
    </row>
    <row r="583" spans="1:46" ht="11.25" customHeight="1" x14ac:dyDescent="0.2">
      <c r="A583" s="652" t="s">
        <v>1838</v>
      </c>
      <c r="B583" s="652" t="s">
        <v>1839</v>
      </c>
      <c r="C583" s="497">
        <v>0.84</v>
      </c>
      <c r="D583" s="657">
        <v>0.8</v>
      </c>
      <c r="E583" s="498">
        <v>0.71</v>
      </c>
      <c r="F583" s="498">
        <v>0.67</v>
      </c>
      <c r="G583" s="498">
        <v>0.48</v>
      </c>
      <c r="H583" s="502">
        <v>0</v>
      </c>
      <c r="I583" s="499"/>
      <c r="J583" s="502">
        <v>0</v>
      </c>
      <c r="K583" s="551">
        <v>0</v>
      </c>
      <c r="L583" s="499"/>
      <c r="M583" s="653">
        <v>0</v>
      </c>
      <c r="N583" s="653">
        <v>0</v>
      </c>
      <c r="O583" s="552">
        <v>0</v>
      </c>
      <c r="P583" s="552">
        <v>0</v>
      </c>
      <c r="Q583" s="552">
        <v>0</v>
      </c>
      <c r="R583" s="654">
        <v>0</v>
      </c>
      <c r="S583" s="952">
        <v>0</v>
      </c>
      <c r="T583" s="654">
        <v>0</v>
      </c>
      <c r="U583" s="654">
        <v>0</v>
      </c>
      <c r="V583" s="654">
        <v>0</v>
      </c>
      <c r="W583" s="654">
        <v>0</v>
      </c>
      <c r="X583" s="654">
        <v>0</v>
      </c>
      <c r="Y583" s="655">
        <f t="shared" ref="Y583:Y646" si="217">SUM(C583:X583)</f>
        <v>3.5</v>
      </c>
      <c r="Z583" s="1026">
        <f t="shared" si="216"/>
        <v>4.9999999999999822</v>
      </c>
      <c r="AA583" s="671">
        <f t="shared" ref="AA583:AA646" si="218">IF(ISERROR((D583/E583-1)*100),"n/a",(D583/E583-1)*100)</f>
        <v>12.676056338028175</v>
      </c>
      <c r="AB583" s="671">
        <f t="shared" ref="AB583:AB646" si="219">IF(ISERROR((E583/F583-1)*100),"n/a",(E583/F583-1)*100)</f>
        <v>5.9701492537313383</v>
      </c>
      <c r="AC583" s="671">
        <f t="shared" ref="AC583:AC646" si="220">IF(ISERROR((F583/G583-1)*100),"n/a",(F583/G583-1)*100)</f>
        <v>39.58333333333335</v>
      </c>
      <c r="AD583" s="671" t="str">
        <f t="shared" ref="AD583:AD646" si="221">IF(ISERROR((G583/H583-1)*100),"n/a",(G583/H583-1)*100)</f>
        <v>n/a</v>
      </c>
      <c r="AE583" s="671" t="str">
        <f t="shared" ref="AE583:AE646" si="222">IF(ISERROR((H583/J583-1)*100),"n/a",(H583/J583-1)*100)</f>
        <v>n/a</v>
      </c>
      <c r="AF583" s="671" t="str">
        <f t="shared" ref="AF583:AF646" si="223">IF(ISERROR((J583/K583-1)*100),"n/a",(J583/K583-1)*100)</f>
        <v>n/a</v>
      </c>
      <c r="AG583" s="671" t="str">
        <f t="shared" ref="AG583:AG646" si="224">IF(ISERROR((K583/M583-1)*100),"n/a",(K583/M583-1)*100)</f>
        <v>n/a</v>
      </c>
      <c r="AH583" s="671" t="str">
        <f t="shared" ref="AH583:AH646" si="225">IF(ISERROR((M583/N583-1)*100),"n/a",(M583/N583-1)*100)</f>
        <v>n/a</v>
      </c>
      <c r="AI583" s="671" t="str">
        <f t="shared" ref="AI583:AI646" si="226">IF(ISERROR((N583/O583-1)*100),"n/a",(N583/O583-1)*100)</f>
        <v>n/a</v>
      </c>
      <c r="AJ583" s="671" t="str">
        <f t="shared" ref="AJ583:AJ646" si="227">IF(ISERROR((O583/P583-1)*100),"n/a",(O583/P583-1)*100)</f>
        <v>n/a</v>
      </c>
      <c r="AK583" s="671" t="str">
        <f t="shared" ref="AK583:AK646" si="228">IF(ISERROR((P583/Q583-1)*100),"n/a",(P583/Q583-1)*100)</f>
        <v>n/a</v>
      </c>
      <c r="AL583" s="671" t="str">
        <f t="shared" ref="AL583:AL646" si="229">IF(ISERROR((Q583/R583-1)*100),"n/a",(Q583/R583-1)*100)</f>
        <v>n/a</v>
      </c>
      <c r="AM583" s="671" t="str">
        <f t="shared" ref="AM583:AM646" si="230">IF(ISERROR((R583/S583-1)*100),"n/a",(R583/S583-1)*100)</f>
        <v>n/a</v>
      </c>
      <c r="AN583" s="671" t="str">
        <f t="shared" ref="AN583:AN646" si="231">IF(ISERROR((S583/T583-1)*100),"n/a",(S583/T583-1)*100)</f>
        <v>n/a</v>
      </c>
      <c r="AO583" s="671" t="str">
        <f t="shared" ref="AO583:AO646" si="232">IF(ISERROR((T583/U583-1)*100),"n/a",(T583/U583-1)*100)</f>
        <v>n/a</v>
      </c>
      <c r="AP583" s="671" t="str">
        <f t="shared" ref="AP583:AP646" si="233">IF(ISERROR((U583/V583-1)*100),"n/a",(U583/V583-1)*100)</f>
        <v>n/a</v>
      </c>
      <c r="AQ583" s="671" t="str">
        <f t="shared" ref="AQ583:AQ646" si="234">IF(ISERROR((V583/W583-1)*100),"n/a",(V583/W583-1)*100)</f>
        <v>n/a</v>
      </c>
      <c r="AR583" s="671" t="str">
        <f t="shared" ref="AR583:AR646" si="235">IF(ISERROR((W583/X583-1)*100),"n/a",(W583/X583-1)*100)</f>
        <v>n/a</v>
      </c>
      <c r="AS583" s="672">
        <f t="shared" ref="AS583:AS646" si="236">AVERAGE(Z583:AR583)</f>
        <v>15.807384731273212</v>
      </c>
      <c r="AT583" s="673">
        <f t="shared" ref="AT583:AT646" si="237">STDEV(Z583:AR583)</f>
        <v>16.21390057948749</v>
      </c>
    </row>
    <row r="584" spans="1:46" ht="11.25" customHeight="1" x14ac:dyDescent="0.2">
      <c r="A584" s="557" t="s">
        <v>4340</v>
      </c>
      <c r="B584" s="24" t="s">
        <v>4336</v>
      </c>
      <c r="C584" s="497">
        <v>0.62</v>
      </c>
      <c r="D584" s="24">
        <v>0.6</v>
      </c>
      <c r="E584" s="41">
        <v>0.54</v>
      </c>
      <c r="F584" s="41">
        <v>0.52</v>
      </c>
      <c r="G584" s="41">
        <v>0.49</v>
      </c>
      <c r="H584" s="41">
        <v>0.48</v>
      </c>
      <c r="I584" s="915"/>
      <c r="J584" s="41">
        <v>0.48</v>
      </c>
      <c r="K584" s="24">
        <v>0.48</v>
      </c>
      <c r="L584" s="915"/>
      <c r="M584" s="36">
        <v>0.48</v>
      </c>
      <c r="N584" s="36">
        <v>0.8</v>
      </c>
      <c r="O584" s="13">
        <v>0.8</v>
      </c>
      <c r="P584" s="13">
        <v>0.8</v>
      </c>
      <c r="Q584" s="13">
        <v>0.8</v>
      </c>
      <c r="R584" s="13">
        <v>0.8</v>
      </c>
      <c r="S584" s="13">
        <v>0.8</v>
      </c>
      <c r="T584" s="13">
        <v>0.78</v>
      </c>
      <c r="U584" s="13">
        <v>0.69330000000000003</v>
      </c>
      <c r="V584" s="13">
        <v>0.56000000000000005</v>
      </c>
      <c r="W584" s="13">
        <v>0.48010000000000003</v>
      </c>
      <c r="X584" s="13">
        <v>0.1</v>
      </c>
      <c r="Y584" s="655">
        <f t="shared" si="217"/>
        <v>12.103400000000002</v>
      </c>
      <c r="Z584" s="1026">
        <f t="shared" si="216"/>
        <v>3.3333333333333437</v>
      </c>
      <c r="AA584" s="671">
        <f t="shared" si="218"/>
        <v>11.111111111111093</v>
      </c>
      <c r="AB584" s="671">
        <f t="shared" si="219"/>
        <v>3.8461538461538547</v>
      </c>
      <c r="AC584" s="671">
        <f t="shared" si="220"/>
        <v>6.1224489795918435</v>
      </c>
      <c r="AD584" s="671">
        <f t="shared" si="221"/>
        <v>2.0833333333333259</v>
      </c>
      <c r="AE584" s="671">
        <f t="shared" si="222"/>
        <v>0</v>
      </c>
      <c r="AF584" s="671">
        <f t="shared" si="223"/>
        <v>0</v>
      </c>
      <c r="AG584" s="671">
        <f t="shared" si="224"/>
        <v>0</v>
      </c>
      <c r="AH584" s="671">
        <f t="shared" si="225"/>
        <v>-40</v>
      </c>
      <c r="AI584" s="671">
        <f t="shared" si="226"/>
        <v>0</v>
      </c>
      <c r="AJ584" s="671">
        <f t="shared" si="227"/>
        <v>0</v>
      </c>
      <c r="AK584" s="671">
        <f t="shared" si="228"/>
        <v>0</v>
      </c>
      <c r="AL584" s="671">
        <f t="shared" si="229"/>
        <v>0</v>
      </c>
      <c r="AM584" s="671">
        <f t="shared" si="230"/>
        <v>0</v>
      </c>
      <c r="AN584" s="671">
        <f t="shared" si="231"/>
        <v>2.5641025641025772</v>
      </c>
      <c r="AO584" s="671">
        <f t="shared" si="232"/>
        <v>12.505408913890093</v>
      </c>
      <c r="AP584" s="671">
        <f t="shared" si="233"/>
        <v>23.803571428571413</v>
      </c>
      <c r="AQ584" s="671">
        <f t="shared" si="234"/>
        <v>16.642366173713818</v>
      </c>
      <c r="AR584" s="671">
        <f t="shared" si="235"/>
        <v>380.1</v>
      </c>
      <c r="AS584" s="672">
        <f t="shared" si="236"/>
        <v>22.216412088621126</v>
      </c>
      <c r="AT584" s="673">
        <f t="shared" si="237"/>
        <v>87.526479594231319</v>
      </c>
    </row>
    <row r="585" spans="1:46" ht="11.25" customHeight="1" x14ac:dyDescent="0.2">
      <c r="A585" s="483" t="s">
        <v>726</v>
      </c>
      <c r="B585" s="916" t="s">
        <v>727</v>
      </c>
      <c r="C585" s="497">
        <v>0.94</v>
      </c>
      <c r="D585" s="491">
        <v>0.9</v>
      </c>
      <c r="E585" s="498">
        <v>0.86</v>
      </c>
      <c r="F585" s="498">
        <v>0.82</v>
      </c>
      <c r="G585" s="498">
        <v>0.78</v>
      </c>
      <c r="H585" s="498">
        <v>0.74</v>
      </c>
      <c r="I585" s="499" t="s">
        <v>90</v>
      </c>
      <c r="J585" s="498">
        <v>0.7</v>
      </c>
      <c r="K585" s="496">
        <v>0.66</v>
      </c>
      <c r="L585" s="499"/>
      <c r="M585" s="511">
        <v>0.62</v>
      </c>
      <c r="N585" s="511">
        <v>0.57999999999999996</v>
      </c>
      <c r="O585" s="658">
        <v>0.54</v>
      </c>
      <c r="P585" s="658">
        <v>0.5</v>
      </c>
      <c r="Q585" s="658">
        <v>0.432</v>
      </c>
      <c r="R585" s="658">
        <v>0.36</v>
      </c>
      <c r="S585" s="658">
        <v>0.32799999999999996</v>
      </c>
      <c r="T585" s="658">
        <v>0.29599999999999999</v>
      </c>
      <c r="U585" s="654">
        <v>0.28799999999999998</v>
      </c>
      <c r="V585" s="654">
        <v>0.28799999999999998</v>
      </c>
      <c r="W585" s="654">
        <v>0.28799999999999998</v>
      </c>
      <c r="X585" s="654">
        <v>0.28799999999999998</v>
      </c>
      <c r="Y585" s="655">
        <f t="shared" si="217"/>
        <v>11.208</v>
      </c>
      <c r="Z585" s="1026">
        <f t="shared" si="216"/>
        <v>4.4444444444444287</v>
      </c>
      <c r="AA585" s="671">
        <f t="shared" si="218"/>
        <v>4.6511627906976827</v>
      </c>
      <c r="AB585" s="671">
        <f t="shared" si="219"/>
        <v>4.8780487804878092</v>
      </c>
      <c r="AC585" s="671">
        <f t="shared" si="220"/>
        <v>5.12820512820511</v>
      </c>
      <c r="AD585" s="671">
        <f t="shared" si="221"/>
        <v>5.4054054054054168</v>
      </c>
      <c r="AE585" s="671">
        <f t="shared" si="222"/>
        <v>5.7142857142857162</v>
      </c>
      <c r="AF585" s="671">
        <f t="shared" si="223"/>
        <v>6.0606060606060552</v>
      </c>
      <c r="AG585" s="671">
        <f t="shared" si="224"/>
        <v>6.4516129032258229</v>
      </c>
      <c r="AH585" s="671">
        <f t="shared" si="225"/>
        <v>6.8965517241379448</v>
      </c>
      <c r="AI585" s="671">
        <f t="shared" si="226"/>
        <v>7.4074074074073959</v>
      </c>
      <c r="AJ585" s="671">
        <f t="shared" si="227"/>
        <v>8.0000000000000071</v>
      </c>
      <c r="AK585" s="671">
        <f t="shared" si="228"/>
        <v>15.740740740740744</v>
      </c>
      <c r="AL585" s="671">
        <f t="shared" si="229"/>
        <v>19.999999999999996</v>
      </c>
      <c r="AM585" s="671">
        <f t="shared" si="230"/>
        <v>9.7560975609756184</v>
      </c>
      <c r="AN585" s="671">
        <f t="shared" si="231"/>
        <v>10.810810810810811</v>
      </c>
      <c r="AO585" s="671">
        <f t="shared" si="232"/>
        <v>2.7777777777777901</v>
      </c>
      <c r="AP585" s="671">
        <f t="shared" si="233"/>
        <v>0</v>
      </c>
      <c r="AQ585" s="671">
        <f t="shared" si="234"/>
        <v>0</v>
      </c>
      <c r="AR585" s="671">
        <f t="shared" si="235"/>
        <v>0</v>
      </c>
      <c r="AS585" s="672">
        <f t="shared" si="236"/>
        <v>6.5327977499583341</v>
      </c>
      <c r="AT585" s="673">
        <f t="shared" si="237"/>
        <v>5.0266436748331031</v>
      </c>
    </row>
    <row r="586" spans="1:46" ht="11.25" customHeight="1" x14ac:dyDescent="0.2">
      <c r="A586" s="495" t="s">
        <v>723</v>
      </c>
      <c r="B586" s="652" t="s">
        <v>724</v>
      </c>
      <c r="C586" s="497">
        <v>1.3625</v>
      </c>
      <c r="D586" s="497">
        <v>1.24</v>
      </c>
      <c r="E586" s="498">
        <v>1.1274999999999999</v>
      </c>
      <c r="F586" s="498">
        <v>1.0249999999999999</v>
      </c>
      <c r="G586" s="498">
        <v>0.92500000000000004</v>
      </c>
      <c r="H586" s="498">
        <v>0.83499999999999996</v>
      </c>
      <c r="I586" s="499"/>
      <c r="J586" s="498">
        <v>0.78500000000000003</v>
      </c>
      <c r="K586" s="496">
        <v>0.75</v>
      </c>
      <c r="L586" s="499"/>
      <c r="M586" s="511">
        <v>0.72499999999999998</v>
      </c>
      <c r="N586" s="511">
        <v>0.71</v>
      </c>
      <c r="O586" s="658">
        <v>0.69499999999999995</v>
      </c>
      <c r="P586" s="658">
        <v>0.68</v>
      </c>
      <c r="Q586" s="654">
        <v>0.66500000000000004</v>
      </c>
      <c r="R586" s="654">
        <v>0.66500000000000004</v>
      </c>
      <c r="S586" s="654">
        <v>0.66500000000000004</v>
      </c>
      <c r="T586" s="654">
        <v>0.66500000000000004</v>
      </c>
      <c r="U586" s="654">
        <v>0.66500000000000004</v>
      </c>
      <c r="V586" s="654">
        <v>0.66500000000000004</v>
      </c>
      <c r="W586" s="654">
        <v>0.66500000000000004</v>
      </c>
      <c r="X586" s="654">
        <v>0.66500000000000004</v>
      </c>
      <c r="Y586" s="655">
        <f t="shared" si="217"/>
        <v>16.179999999999993</v>
      </c>
      <c r="Z586" s="1026">
        <f t="shared" si="216"/>
        <v>9.8790322580645231</v>
      </c>
      <c r="AA586" s="671">
        <f t="shared" si="218"/>
        <v>9.9778270509977887</v>
      </c>
      <c r="AB586" s="671">
        <f t="shared" si="219"/>
        <v>10.000000000000009</v>
      </c>
      <c r="AC586" s="671">
        <f t="shared" si="220"/>
        <v>10.810810810810789</v>
      </c>
      <c r="AD586" s="671">
        <f t="shared" si="221"/>
        <v>10.778443113772473</v>
      </c>
      <c r="AE586" s="671">
        <f t="shared" si="222"/>
        <v>6.3694267515923553</v>
      </c>
      <c r="AF586" s="671">
        <f t="shared" si="223"/>
        <v>4.6666666666666634</v>
      </c>
      <c r="AG586" s="671">
        <f t="shared" si="224"/>
        <v>3.4482758620689724</v>
      </c>
      <c r="AH586" s="671">
        <f t="shared" si="225"/>
        <v>2.1126760563380254</v>
      </c>
      <c r="AI586" s="671">
        <f t="shared" si="226"/>
        <v>2.1582733812949728</v>
      </c>
      <c r="AJ586" s="671">
        <f t="shared" si="227"/>
        <v>2.2058823529411686</v>
      </c>
      <c r="AK586" s="671">
        <f t="shared" si="228"/>
        <v>2.2556390977443552</v>
      </c>
      <c r="AL586" s="671">
        <f t="shared" si="229"/>
        <v>0</v>
      </c>
      <c r="AM586" s="671">
        <f t="shared" si="230"/>
        <v>0</v>
      </c>
      <c r="AN586" s="671">
        <f t="shared" si="231"/>
        <v>0</v>
      </c>
      <c r="AO586" s="671">
        <f t="shared" si="232"/>
        <v>0</v>
      </c>
      <c r="AP586" s="671">
        <f t="shared" si="233"/>
        <v>0</v>
      </c>
      <c r="AQ586" s="671">
        <f t="shared" si="234"/>
        <v>0</v>
      </c>
      <c r="AR586" s="671">
        <f t="shared" si="235"/>
        <v>0</v>
      </c>
      <c r="AS586" s="672">
        <f t="shared" si="236"/>
        <v>3.9296291264364265</v>
      </c>
      <c r="AT586" s="673">
        <f t="shared" si="237"/>
        <v>4.2824993425983076</v>
      </c>
    </row>
    <row r="587" spans="1:46" ht="11.25" customHeight="1" x14ac:dyDescent="0.2">
      <c r="A587" s="495" t="s">
        <v>3896</v>
      </c>
      <c r="B587" s="652" t="s">
        <v>3897</v>
      </c>
      <c r="C587" s="497">
        <v>1.84</v>
      </c>
      <c r="D587" s="497">
        <v>1.68</v>
      </c>
      <c r="E587" s="498">
        <v>1.4</v>
      </c>
      <c r="F587" s="498">
        <v>1.2</v>
      </c>
      <c r="G587" s="498">
        <v>0.84</v>
      </c>
      <c r="H587" s="498">
        <v>0</v>
      </c>
      <c r="I587" s="499"/>
      <c r="J587" s="498">
        <v>0</v>
      </c>
      <c r="K587" s="656">
        <v>0</v>
      </c>
      <c r="L587" s="499"/>
      <c r="M587" s="536">
        <v>0</v>
      </c>
      <c r="N587" s="536">
        <v>0</v>
      </c>
      <c r="O587" s="535">
        <v>0</v>
      </c>
      <c r="P587" s="535">
        <v>0</v>
      </c>
      <c r="Q587" s="535">
        <v>0</v>
      </c>
      <c r="R587" s="535">
        <v>0</v>
      </c>
      <c r="S587" s="535">
        <v>0</v>
      </c>
      <c r="T587" s="654">
        <v>0</v>
      </c>
      <c r="U587" s="654">
        <v>0</v>
      </c>
      <c r="V587" s="543">
        <v>0</v>
      </c>
      <c r="W587" s="543">
        <v>0</v>
      </c>
      <c r="X587" s="543">
        <v>0</v>
      </c>
      <c r="Y587" s="655">
        <f t="shared" si="217"/>
        <v>6.96</v>
      </c>
      <c r="Z587" s="1026">
        <f t="shared" si="216"/>
        <v>9.5238095238095344</v>
      </c>
      <c r="AA587" s="671">
        <f t="shared" si="218"/>
        <v>19.999999999999996</v>
      </c>
      <c r="AB587" s="671">
        <f t="shared" si="219"/>
        <v>16.666666666666675</v>
      </c>
      <c r="AC587" s="671">
        <f t="shared" si="220"/>
        <v>42.857142857142861</v>
      </c>
      <c r="AD587" s="671" t="str">
        <f t="shared" si="221"/>
        <v>n/a</v>
      </c>
      <c r="AE587" s="671" t="str">
        <f t="shared" si="222"/>
        <v>n/a</v>
      </c>
      <c r="AF587" s="671" t="str">
        <f t="shared" si="223"/>
        <v>n/a</v>
      </c>
      <c r="AG587" s="671" t="str">
        <f t="shared" si="224"/>
        <v>n/a</v>
      </c>
      <c r="AH587" s="671" t="str">
        <f t="shared" si="225"/>
        <v>n/a</v>
      </c>
      <c r="AI587" s="671" t="str">
        <f t="shared" si="226"/>
        <v>n/a</v>
      </c>
      <c r="AJ587" s="671" t="str">
        <f t="shared" si="227"/>
        <v>n/a</v>
      </c>
      <c r="AK587" s="671" t="str">
        <f t="shared" si="228"/>
        <v>n/a</v>
      </c>
      <c r="AL587" s="671" t="str">
        <f t="shared" si="229"/>
        <v>n/a</v>
      </c>
      <c r="AM587" s="671" t="str">
        <f t="shared" si="230"/>
        <v>n/a</v>
      </c>
      <c r="AN587" s="671" t="str">
        <f t="shared" si="231"/>
        <v>n/a</v>
      </c>
      <c r="AO587" s="671" t="str">
        <f t="shared" si="232"/>
        <v>n/a</v>
      </c>
      <c r="AP587" s="671" t="str">
        <f t="shared" si="233"/>
        <v>n/a</v>
      </c>
      <c r="AQ587" s="671" t="str">
        <f t="shared" si="234"/>
        <v>n/a</v>
      </c>
      <c r="AR587" s="671" t="str">
        <f t="shared" si="235"/>
        <v>n/a</v>
      </c>
      <c r="AS587" s="672">
        <f t="shared" si="236"/>
        <v>22.261904761904766</v>
      </c>
      <c r="AT587" s="673">
        <f t="shared" si="237"/>
        <v>14.40886075751841</v>
      </c>
    </row>
    <row r="588" spans="1:46" ht="11.25" customHeight="1" x14ac:dyDescent="0.2">
      <c r="A588" s="495" t="s">
        <v>728</v>
      </c>
      <c r="B588" s="652" t="s">
        <v>729</v>
      </c>
      <c r="C588" s="497">
        <v>2.64</v>
      </c>
      <c r="D588" s="497">
        <v>2.54</v>
      </c>
      <c r="E588" s="498">
        <v>2.36</v>
      </c>
      <c r="F588" s="498">
        <v>2.1800000000000002</v>
      </c>
      <c r="G588" s="498">
        <v>2.02</v>
      </c>
      <c r="H588" s="498">
        <v>1.86</v>
      </c>
      <c r="I588" s="499"/>
      <c r="J588" s="498">
        <v>1.69</v>
      </c>
      <c r="K588" s="496">
        <v>1.55</v>
      </c>
      <c r="L588" s="499"/>
      <c r="M588" s="511">
        <v>1.37</v>
      </c>
      <c r="N588" s="653">
        <v>1.2</v>
      </c>
      <c r="O588" s="658">
        <v>1.19</v>
      </c>
      <c r="P588" s="658">
        <v>1.08</v>
      </c>
      <c r="Q588" s="658">
        <v>0.96</v>
      </c>
      <c r="R588" s="658">
        <v>0.85</v>
      </c>
      <c r="S588" s="658">
        <v>0.72</v>
      </c>
      <c r="T588" s="658">
        <v>0.15</v>
      </c>
      <c r="U588" s="654">
        <v>0</v>
      </c>
      <c r="V588" s="654">
        <v>0</v>
      </c>
      <c r="W588" s="654">
        <v>1</v>
      </c>
      <c r="X588" s="658">
        <v>2.8</v>
      </c>
      <c r="Y588" s="655">
        <f t="shared" si="217"/>
        <v>28.16</v>
      </c>
      <c r="Z588" s="1026">
        <f t="shared" si="216"/>
        <v>3.937007874015741</v>
      </c>
      <c r="AA588" s="671">
        <f t="shared" si="218"/>
        <v>7.6271186440677985</v>
      </c>
      <c r="AB588" s="671">
        <f t="shared" si="219"/>
        <v>8.2568807339449499</v>
      </c>
      <c r="AC588" s="671">
        <f t="shared" si="220"/>
        <v>7.9207920792079278</v>
      </c>
      <c r="AD588" s="671">
        <f t="shared" si="221"/>
        <v>8.602150537634401</v>
      </c>
      <c r="AE588" s="671">
        <f t="shared" si="222"/>
        <v>10.059171597633142</v>
      </c>
      <c r="AF588" s="671">
        <f t="shared" si="223"/>
        <v>9.0322580645161299</v>
      </c>
      <c r="AG588" s="671">
        <f t="shared" si="224"/>
        <v>13.138686131386844</v>
      </c>
      <c r="AH588" s="671">
        <f t="shared" si="225"/>
        <v>14.166666666666682</v>
      </c>
      <c r="AI588" s="671">
        <f t="shared" si="226"/>
        <v>0.84033613445377853</v>
      </c>
      <c r="AJ588" s="671">
        <f t="shared" si="227"/>
        <v>10.185185185185164</v>
      </c>
      <c r="AK588" s="671">
        <f t="shared" si="228"/>
        <v>12.500000000000021</v>
      </c>
      <c r="AL588" s="671">
        <f t="shared" si="229"/>
        <v>12.941176470588234</v>
      </c>
      <c r="AM588" s="671">
        <f t="shared" si="230"/>
        <v>18.055555555555557</v>
      </c>
      <c r="AN588" s="671">
        <f t="shared" si="231"/>
        <v>380</v>
      </c>
      <c r="AO588" s="671" t="str">
        <f t="shared" si="232"/>
        <v>n/a</v>
      </c>
      <c r="AP588" s="671" t="str">
        <f t="shared" si="233"/>
        <v>n/a</v>
      </c>
      <c r="AQ588" s="671">
        <f t="shared" si="234"/>
        <v>-100</v>
      </c>
      <c r="AR588" s="671">
        <f t="shared" si="235"/>
        <v>-64.285714285714278</v>
      </c>
      <c r="AS588" s="672">
        <f t="shared" si="236"/>
        <v>20.763368905243652</v>
      </c>
      <c r="AT588" s="673">
        <f t="shared" si="237"/>
        <v>97.721703124268018</v>
      </c>
    </row>
    <row r="589" spans="1:46" ht="11.25" customHeight="1" x14ac:dyDescent="0.2">
      <c r="A589" s="483" t="s">
        <v>730</v>
      </c>
      <c r="B589" s="916" t="s">
        <v>731</v>
      </c>
      <c r="C589" s="497">
        <v>3.2450000000000001</v>
      </c>
      <c r="D589" s="497">
        <v>2.7199999999999998</v>
      </c>
      <c r="E589" s="489">
        <v>2.46</v>
      </c>
      <c r="F589" s="487">
        <v>2.4300000000000002</v>
      </c>
      <c r="G589" s="487">
        <v>2.125</v>
      </c>
      <c r="H589" s="487">
        <v>1.2923359999999999</v>
      </c>
      <c r="I589" s="488"/>
      <c r="J589" s="487">
        <v>1.1089640000000001</v>
      </c>
      <c r="K589" s="485">
        <v>0.94305600000000001</v>
      </c>
      <c r="L589" s="488"/>
      <c r="M589" s="530">
        <v>0.79461199999999999</v>
      </c>
      <c r="N589" s="530">
        <v>0.71602399999999988</v>
      </c>
      <c r="O589" s="493">
        <v>0.68109600000000003</v>
      </c>
      <c r="P589" s="493">
        <v>0.61123999999999989</v>
      </c>
      <c r="Q589" s="493">
        <v>0.53265200000000001</v>
      </c>
      <c r="R589" s="493">
        <v>0.47589400000000004</v>
      </c>
      <c r="S589" s="493">
        <v>0.38420799999999999</v>
      </c>
      <c r="T589" s="493">
        <v>0.30125399999999997</v>
      </c>
      <c r="U589" s="492">
        <v>0.27069199999999999</v>
      </c>
      <c r="V589" s="492">
        <v>0.27069199999999999</v>
      </c>
      <c r="W589" s="492">
        <v>0.27069199999999999</v>
      </c>
      <c r="X589" s="492">
        <v>0.27069199999999999</v>
      </c>
      <c r="Y589" s="655">
        <f t="shared" si="217"/>
        <v>21.904104000000004</v>
      </c>
      <c r="Z589" s="1026">
        <f t="shared" si="216"/>
        <v>19.301470588235304</v>
      </c>
      <c r="AA589" s="671">
        <f t="shared" si="218"/>
        <v>10.569105691056912</v>
      </c>
      <c r="AB589" s="671">
        <f t="shared" si="219"/>
        <v>1.2345679012345512</v>
      </c>
      <c r="AC589" s="671">
        <f t="shared" si="220"/>
        <v>14.352941176470591</v>
      </c>
      <c r="AD589" s="671">
        <f t="shared" si="221"/>
        <v>64.430921989327871</v>
      </c>
      <c r="AE589" s="671">
        <f t="shared" si="222"/>
        <v>16.535433070866134</v>
      </c>
      <c r="AF589" s="671">
        <f t="shared" si="223"/>
        <v>17.592592592592602</v>
      </c>
      <c r="AG589" s="671">
        <f t="shared" si="224"/>
        <v>18.681318681318682</v>
      </c>
      <c r="AH589" s="671">
        <f t="shared" si="225"/>
        <v>10.975609756097571</v>
      </c>
      <c r="AI589" s="671">
        <f t="shared" si="226"/>
        <v>5.12820512820511</v>
      </c>
      <c r="AJ589" s="671">
        <f t="shared" si="227"/>
        <v>11.428571428571455</v>
      </c>
      <c r="AK589" s="671">
        <f t="shared" si="228"/>
        <v>14.754098360655711</v>
      </c>
      <c r="AL589" s="671">
        <f t="shared" si="229"/>
        <v>11.926605504587151</v>
      </c>
      <c r="AM589" s="671">
        <f t="shared" si="230"/>
        <v>23.863636363636374</v>
      </c>
      <c r="AN589" s="671">
        <f t="shared" si="231"/>
        <v>27.536231884057983</v>
      </c>
      <c r="AO589" s="671">
        <f t="shared" si="232"/>
        <v>11.290322580645151</v>
      </c>
      <c r="AP589" s="671">
        <f t="shared" si="233"/>
        <v>0</v>
      </c>
      <c r="AQ589" s="671">
        <f t="shared" si="234"/>
        <v>0</v>
      </c>
      <c r="AR589" s="671">
        <f t="shared" si="235"/>
        <v>0</v>
      </c>
      <c r="AS589" s="672">
        <f t="shared" si="236"/>
        <v>14.715875405134691</v>
      </c>
      <c r="AT589" s="673">
        <f t="shared" si="237"/>
        <v>14.439427039029287</v>
      </c>
    </row>
    <row r="590" spans="1:46" ht="11.25" customHeight="1" x14ac:dyDescent="0.2">
      <c r="A590" s="1038" t="s">
        <v>3894</v>
      </c>
      <c r="B590" s="35" t="s">
        <v>3895</v>
      </c>
      <c r="C590" s="497">
        <v>0.38</v>
      </c>
      <c r="D590" s="35">
        <v>0.32</v>
      </c>
      <c r="E590" s="41">
        <v>0.24</v>
      </c>
      <c r="F590" s="41">
        <v>0.21</v>
      </c>
      <c r="G590" s="41">
        <v>0.18</v>
      </c>
      <c r="H590" s="41">
        <v>0.16</v>
      </c>
      <c r="I590" s="41"/>
      <c r="J590" s="41">
        <v>0.16</v>
      </c>
      <c r="K590" s="652">
        <v>0.13</v>
      </c>
      <c r="L590" s="915"/>
      <c r="M590" s="500">
        <v>0.12</v>
      </c>
      <c r="N590" s="500">
        <v>0.12</v>
      </c>
      <c r="O590" s="537">
        <v>0.12</v>
      </c>
      <c r="P590" s="537">
        <v>0.12</v>
      </c>
      <c r="Q590" s="537">
        <v>0.115</v>
      </c>
      <c r="R590" s="537">
        <v>0.105</v>
      </c>
      <c r="S590" s="537">
        <v>0.1</v>
      </c>
      <c r="T590" s="537">
        <v>0</v>
      </c>
      <c r="U590" s="537">
        <v>0</v>
      </c>
      <c r="V590" s="537">
        <v>0</v>
      </c>
      <c r="W590" s="537">
        <v>0</v>
      </c>
      <c r="X590" s="537">
        <v>0</v>
      </c>
      <c r="Y590" s="655">
        <f t="shared" si="217"/>
        <v>2.5800000000000005</v>
      </c>
      <c r="Z590" s="1026">
        <f t="shared" si="216"/>
        <v>18.75</v>
      </c>
      <c r="AA590" s="671">
        <f t="shared" si="218"/>
        <v>33.33333333333335</v>
      </c>
      <c r="AB590" s="671">
        <f t="shared" si="219"/>
        <v>14.285714285714279</v>
      </c>
      <c r="AC590" s="671">
        <f t="shared" si="220"/>
        <v>16.666666666666675</v>
      </c>
      <c r="AD590" s="671">
        <f t="shared" si="221"/>
        <v>12.5</v>
      </c>
      <c r="AE590" s="671">
        <f t="shared" si="222"/>
        <v>0</v>
      </c>
      <c r="AF590" s="671">
        <f t="shared" si="223"/>
        <v>23.076923076923084</v>
      </c>
      <c r="AG590" s="671">
        <f t="shared" si="224"/>
        <v>8.3333333333333481</v>
      </c>
      <c r="AH590" s="671">
        <f t="shared" si="225"/>
        <v>0</v>
      </c>
      <c r="AI590" s="671">
        <f t="shared" si="226"/>
        <v>0</v>
      </c>
      <c r="AJ590" s="671">
        <f t="shared" si="227"/>
        <v>0</v>
      </c>
      <c r="AK590" s="671">
        <f t="shared" si="228"/>
        <v>4.3478260869565188</v>
      </c>
      <c r="AL590" s="671">
        <f t="shared" si="229"/>
        <v>9.5238095238095344</v>
      </c>
      <c r="AM590" s="671">
        <f t="shared" si="230"/>
        <v>4.9999999999999822</v>
      </c>
      <c r="AN590" s="671" t="str">
        <f t="shared" si="231"/>
        <v>n/a</v>
      </c>
      <c r="AO590" s="671" t="str">
        <f t="shared" si="232"/>
        <v>n/a</v>
      </c>
      <c r="AP590" s="671" t="str">
        <f t="shared" si="233"/>
        <v>n/a</v>
      </c>
      <c r="AQ590" s="671" t="str">
        <f t="shared" si="234"/>
        <v>n/a</v>
      </c>
      <c r="AR590" s="671" t="str">
        <f t="shared" si="235"/>
        <v>n/a</v>
      </c>
      <c r="AS590" s="672">
        <f t="shared" si="236"/>
        <v>10.415543307624054</v>
      </c>
      <c r="AT590" s="673">
        <f t="shared" si="237"/>
        <v>10.071317959398572</v>
      </c>
    </row>
    <row r="591" spans="1:46" ht="11.25" customHeight="1" x14ac:dyDescent="0.2">
      <c r="A591" s="652" t="s">
        <v>1527</v>
      </c>
      <c r="B591" s="652" t="s">
        <v>1528</v>
      </c>
      <c r="C591" s="497">
        <v>1.8</v>
      </c>
      <c r="D591" s="657">
        <v>1.72</v>
      </c>
      <c r="E591" s="498">
        <v>1.64</v>
      </c>
      <c r="F591" s="498">
        <v>1.56</v>
      </c>
      <c r="G591" s="498">
        <v>1.48</v>
      </c>
      <c r="H591" s="498">
        <v>1.4</v>
      </c>
      <c r="I591" s="499"/>
      <c r="J591" s="502">
        <v>1.32</v>
      </c>
      <c r="K591" s="496">
        <v>1.32</v>
      </c>
      <c r="L591" s="499"/>
      <c r="M591" s="511">
        <v>1.1200000000000001</v>
      </c>
      <c r="N591" s="653">
        <v>0.88</v>
      </c>
      <c r="O591" s="654">
        <v>1.44</v>
      </c>
      <c r="P591" s="658">
        <v>1.44</v>
      </c>
      <c r="Q591" s="654">
        <v>1.32</v>
      </c>
      <c r="R591" s="654">
        <v>1.32</v>
      </c>
      <c r="S591" s="654">
        <v>1.32</v>
      </c>
      <c r="T591" s="658">
        <v>1.32</v>
      </c>
      <c r="U591" s="658">
        <v>1.29</v>
      </c>
      <c r="V591" s="654">
        <v>1.2</v>
      </c>
      <c r="W591" s="654">
        <v>1.2</v>
      </c>
      <c r="X591" s="654">
        <v>1.2</v>
      </c>
      <c r="Y591" s="655">
        <f t="shared" si="217"/>
        <v>27.290000000000003</v>
      </c>
      <c r="Z591" s="1026">
        <f t="shared" si="216"/>
        <v>4.6511627906976827</v>
      </c>
      <c r="AA591" s="671">
        <f t="shared" si="218"/>
        <v>4.8780487804878092</v>
      </c>
      <c r="AB591" s="671">
        <f t="shared" si="219"/>
        <v>5.12820512820511</v>
      </c>
      <c r="AC591" s="671">
        <f t="shared" si="220"/>
        <v>5.4054054054054168</v>
      </c>
      <c r="AD591" s="671">
        <f t="shared" si="221"/>
        <v>5.7142857142857162</v>
      </c>
      <c r="AE591" s="671">
        <f t="shared" si="222"/>
        <v>6.0606060606060552</v>
      </c>
      <c r="AF591" s="671">
        <f t="shared" si="223"/>
        <v>0</v>
      </c>
      <c r="AG591" s="671">
        <f t="shared" si="224"/>
        <v>17.857142857142861</v>
      </c>
      <c r="AH591" s="671">
        <f t="shared" si="225"/>
        <v>27.272727272727295</v>
      </c>
      <c r="AI591" s="671">
        <f t="shared" si="226"/>
        <v>-38.888888888888886</v>
      </c>
      <c r="AJ591" s="671">
        <f t="shared" si="227"/>
        <v>0</v>
      </c>
      <c r="AK591" s="671">
        <f t="shared" si="228"/>
        <v>9.0909090909090828</v>
      </c>
      <c r="AL591" s="671">
        <f t="shared" si="229"/>
        <v>0</v>
      </c>
      <c r="AM591" s="671">
        <f t="shared" si="230"/>
        <v>0</v>
      </c>
      <c r="AN591" s="671">
        <f t="shared" si="231"/>
        <v>0</v>
      </c>
      <c r="AO591" s="671">
        <f t="shared" si="232"/>
        <v>2.3255813953488413</v>
      </c>
      <c r="AP591" s="671">
        <f t="shared" si="233"/>
        <v>7.5000000000000178</v>
      </c>
      <c r="AQ591" s="671">
        <f t="shared" si="234"/>
        <v>0</v>
      </c>
      <c r="AR591" s="671">
        <f t="shared" si="235"/>
        <v>0</v>
      </c>
      <c r="AS591" s="672">
        <f t="shared" si="236"/>
        <v>2.9997466108908952</v>
      </c>
      <c r="AT591" s="673">
        <f t="shared" si="237"/>
        <v>12.289757032857068</v>
      </c>
    </row>
    <row r="592" spans="1:46" ht="11.25" customHeight="1" x14ac:dyDescent="0.2">
      <c r="A592" s="652" t="s">
        <v>1524</v>
      </c>
      <c r="B592" s="652" t="s">
        <v>1525</v>
      </c>
      <c r="C592" s="497">
        <v>2.4</v>
      </c>
      <c r="D592" s="657">
        <v>2.2000000000000002</v>
      </c>
      <c r="E592" s="498">
        <v>2.1</v>
      </c>
      <c r="F592" s="502">
        <v>2</v>
      </c>
      <c r="G592" s="498">
        <v>1.8</v>
      </c>
      <c r="H592" s="498">
        <v>1.5</v>
      </c>
      <c r="I592" s="499"/>
      <c r="J592" s="498">
        <v>1.1499999999999999</v>
      </c>
      <c r="K592" s="496">
        <v>0.95</v>
      </c>
      <c r="L592" s="499"/>
      <c r="M592" s="657">
        <v>0.75</v>
      </c>
      <c r="N592" s="654">
        <v>0.6</v>
      </c>
      <c r="O592" s="654">
        <v>0.6</v>
      </c>
      <c r="P592" s="658">
        <v>0.55000000000000004</v>
      </c>
      <c r="Q592" s="658">
        <v>0.48749999999999999</v>
      </c>
      <c r="R592" s="654">
        <v>0.45</v>
      </c>
      <c r="S592" s="658">
        <v>0.4375</v>
      </c>
      <c r="T592" s="654">
        <v>0.4</v>
      </c>
      <c r="U592" s="654">
        <v>0.4</v>
      </c>
      <c r="V592" s="658">
        <v>0.375</v>
      </c>
      <c r="W592" s="658">
        <v>0.35</v>
      </c>
      <c r="X592" s="658">
        <v>0.3</v>
      </c>
      <c r="Y592" s="655">
        <f t="shared" si="217"/>
        <v>19.8</v>
      </c>
      <c r="Z592" s="1026">
        <f t="shared" si="216"/>
        <v>9.0909090909090828</v>
      </c>
      <c r="AA592" s="671">
        <f t="shared" si="218"/>
        <v>4.7619047619047672</v>
      </c>
      <c r="AB592" s="671">
        <f t="shared" si="219"/>
        <v>5.0000000000000044</v>
      </c>
      <c r="AC592" s="671">
        <f t="shared" si="220"/>
        <v>11.111111111111116</v>
      </c>
      <c r="AD592" s="671">
        <f t="shared" si="221"/>
        <v>19.999999999999996</v>
      </c>
      <c r="AE592" s="671">
        <f t="shared" si="222"/>
        <v>30.434782608695656</v>
      </c>
      <c r="AF592" s="671">
        <f t="shared" si="223"/>
        <v>21.052631578947366</v>
      </c>
      <c r="AG592" s="671">
        <f t="shared" si="224"/>
        <v>26.666666666666661</v>
      </c>
      <c r="AH592" s="671">
        <f t="shared" si="225"/>
        <v>25</v>
      </c>
      <c r="AI592" s="671">
        <f t="shared" si="226"/>
        <v>0</v>
      </c>
      <c r="AJ592" s="671">
        <f t="shared" si="227"/>
        <v>9.0909090909090828</v>
      </c>
      <c r="AK592" s="671">
        <f t="shared" si="228"/>
        <v>12.820512820512842</v>
      </c>
      <c r="AL592" s="671">
        <f t="shared" si="229"/>
        <v>8.333333333333325</v>
      </c>
      <c r="AM592" s="671">
        <f t="shared" si="230"/>
        <v>2.8571428571428692</v>
      </c>
      <c r="AN592" s="671">
        <f t="shared" si="231"/>
        <v>9.375</v>
      </c>
      <c r="AO592" s="671">
        <f t="shared" si="232"/>
        <v>0</v>
      </c>
      <c r="AP592" s="671">
        <f t="shared" si="233"/>
        <v>6.6666666666666652</v>
      </c>
      <c r="AQ592" s="671">
        <f t="shared" si="234"/>
        <v>7.1428571428571397</v>
      </c>
      <c r="AR592" s="671">
        <f t="shared" si="235"/>
        <v>16.666666666666675</v>
      </c>
      <c r="AS592" s="672">
        <f t="shared" si="236"/>
        <v>11.898478652438065</v>
      </c>
      <c r="AT592" s="673">
        <f t="shared" si="237"/>
        <v>8.9914360697673725</v>
      </c>
    </row>
    <row r="593" spans="1:46" ht="11.25" customHeight="1" x14ac:dyDescent="0.2">
      <c r="A593" s="652" t="s">
        <v>1531</v>
      </c>
      <c r="B593" s="652" t="s">
        <v>1532</v>
      </c>
      <c r="C593" s="523">
        <v>0.76</v>
      </c>
      <c r="D593" s="657">
        <v>0.72000000000000008</v>
      </c>
      <c r="E593" s="502">
        <v>0.6</v>
      </c>
      <c r="F593" s="498">
        <v>0.56999999999999995</v>
      </c>
      <c r="G593" s="502">
        <v>0.48</v>
      </c>
      <c r="H593" s="498">
        <v>0.42</v>
      </c>
      <c r="I593" s="499" t="s">
        <v>90</v>
      </c>
      <c r="J593" s="502">
        <v>0.24</v>
      </c>
      <c r="K593" s="496">
        <v>0.23</v>
      </c>
      <c r="L593" s="499"/>
      <c r="M593" s="653">
        <v>0.2</v>
      </c>
      <c r="N593" s="511">
        <v>0.15</v>
      </c>
      <c r="O593" s="654">
        <v>0</v>
      </c>
      <c r="P593" s="654">
        <v>0</v>
      </c>
      <c r="Q593" s="654">
        <v>0</v>
      </c>
      <c r="R593" s="654">
        <v>0</v>
      </c>
      <c r="S593" s="654">
        <v>0</v>
      </c>
      <c r="T593" s="654">
        <v>0</v>
      </c>
      <c r="U593" s="654">
        <v>0</v>
      </c>
      <c r="V593" s="654">
        <v>0</v>
      </c>
      <c r="W593" s="654">
        <v>0</v>
      </c>
      <c r="X593" s="654">
        <v>0</v>
      </c>
      <c r="Y593" s="655">
        <f t="shared" si="217"/>
        <v>4.370000000000001</v>
      </c>
      <c r="Z593" s="1026">
        <f t="shared" si="216"/>
        <v>5.5555555555555358</v>
      </c>
      <c r="AA593" s="671">
        <f t="shared" si="218"/>
        <v>20.000000000000018</v>
      </c>
      <c r="AB593" s="671">
        <f t="shared" si="219"/>
        <v>5.2631578947368363</v>
      </c>
      <c r="AC593" s="671">
        <f t="shared" si="220"/>
        <v>18.75</v>
      </c>
      <c r="AD593" s="671">
        <f t="shared" si="221"/>
        <v>14.285714285714279</v>
      </c>
      <c r="AE593" s="671">
        <f t="shared" si="222"/>
        <v>75</v>
      </c>
      <c r="AF593" s="671">
        <f t="shared" si="223"/>
        <v>4.3478260869565188</v>
      </c>
      <c r="AG593" s="671">
        <f t="shared" si="224"/>
        <v>14.999999999999991</v>
      </c>
      <c r="AH593" s="671">
        <f t="shared" si="225"/>
        <v>33.33333333333335</v>
      </c>
      <c r="AI593" s="671" t="str">
        <f t="shared" si="226"/>
        <v>n/a</v>
      </c>
      <c r="AJ593" s="671" t="str">
        <f t="shared" si="227"/>
        <v>n/a</v>
      </c>
      <c r="AK593" s="671" t="str">
        <f t="shared" si="228"/>
        <v>n/a</v>
      </c>
      <c r="AL593" s="671" t="str">
        <f t="shared" si="229"/>
        <v>n/a</v>
      </c>
      <c r="AM593" s="671" t="str">
        <f t="shared" si="230"/>
        <v>n/a</v>
      </c>
      <c r="AN593" s="671" t="str">
        <f t="shared" si="231"/>
        <v>n/a</v>
      </c>
      <c r="AO593" s="671" t="str">
        <f t="shared" si="232"/>
        <v>n/a</v>
      </c>
      <c r="AP593" s="671" t="str">
        <f t="shared" si="233"/>
        <v>n/a</v>
      </c>
      <c r="AQ593" s="671" t="str">
        <f t="shared" si="234"/>
        <v>n/a</v>
      </c>
      <c r="AR593" s="671" t="str">
        <f t="shared" si="235"/>
        <v>n/a</v>
      </c>
      <c r="AS593" s="672">
        <f t="shared" si="236"/>
        <v>21.281731906255171</v>
      </c>
      <c r="AT593" s="673">
        <f t="shared" si="237"/>
        <v>22.130337908725302</v>
      </c>
    </row>
    <row r="594" spans="1:46" ht="11.25" customHeight="1" x14ac:dyDescent="0.2">
      <c r="A594" s="495" t="s">
        <v>310</v>
      </c>
      <c r="B594" s="652" t="s">
        <v>311</v>
      </c>
      <c r="C594" s="497">
        <v>0.78</v>
      </c>
      <c r="D594" s="491">
        <v>0.76</v>
      </c>
      <c r="E594" s="498">
        <v>0.75</v>
      </c>
      <c r="F594" s="498">
        <v>0.74</v>
      </c>
      <c r="G594" s="498">
        <v>0.73</v>
      </c>
      <c r="H594" s="498">
        <v>0.72</v>
      </c>
      <c r="I594" s="499"/>
      <c r="J594" s="498">
        <v>0.71</v>
      </c>
      <c r="K594" s="496">
        <v>0.7</v>
      </c>
      <c r="L594" s="499"/>
      <c r="M594" s="511">
        <v>0.69</v>
      </c>
      <c r="N594" s="653">
        <v>0.68</v>
      </c>
      <c r="O594" s="658">
        <v>0.67</v>
      </c>
      <c r="P594" s="658">
        <v>0.63</v>
      </c>
      <c r="Q594" s="658">
        <v>0.59</v>
      </c>
      <c r="R594" s="658">
        <v>0.51200000000000001</v>
      </c>
      <c r="S594" s="658">
        <v>0.40266000000000002</v>
      </c>
      <c r="T594" s="658">
        <v>0.35731999999999997</v>
      </c>
      <c r="U594" s="658">
        <v>0.33602000000000004</v>
      </c>
      <c r="V594" s="658">
        <v>0.31466</v>
      </c>
      <c r="W594" s="658">
        <v>0.29332000000000003</v>
      </c>
      <c r="X594" s="658">
        <v>0.26135999999999998</v>
      </c>
      <c r="Y594" s="655">
        <f t="shared" si="217"/>
        <v>11.627339999999998</v>
      </c>
      <c r="Z594" s="1026">
        <f t="shared" si="216"/>
        <v>2.6315789473684292</v>
      </c>
      <c r="AA594" s="671">
        <f t="shared" si="218"/>
        <v>1.3333333333333419</v>
      </c>
      <c r="AB594" s="671">
        <f t="shared" si="219"/>
        <v>1.3513513513513598</v>
      </c>
      <c r="AC594" s="671">
        <f t="shared" si="220"/>
        <v>1.3698630136986356</v>
      </c>
      <c r="AD594" s="671">
        <f t="shared" si="221"/>
        <v>1.388888888888884</v>
      </c>
      <c r="AE594" s="671">
        <f t="shared" si="222"/>
        <v>1.4084507042253502</v>
      </c>
      <c r="AF594" s="671">
        <f t="shared" si="223"/>
        <v>1.4285714285714235</v>
      </c>
      <c r="AG594" s="671">
        <f t="shared" si="224"/>
        <v>1.449275362318847</v>
      </c>
      <c r="AH594" s="671">
        <f t="shared" si="225"/>
        <v>1.4705882352941124</v>
      </c>
      <c r="AI594" s="671">
        <f t="shared" si="226"/>
        <v>1.4925373134328401</v>
      </c>
      <c r="AJ594" s="671">
        <f t="shared" si="227"/>
        <v>6.3492063492063489</v>
      </c>
      <c r="AK594" s="671">
        <f t="shared" si="228"/>
        <v>6.7796610169491567</v>
      </c>
      <c r="AL594" s="671">
        <f t="shared" si="229"/>
        <v>15.234375</v>
      </c>
      <c r="AM594" s="671">
        <f t="shared" si="230"/>
        <v>27.154423086474932</v>
      </c>
      <c r="AN594" s="671">
        <f t="shared" si="231"/>
        <v>12.68890630247399</v>
      </c>
      <c r="AO594" s="671">
        <f t="shared" si="232"/>
        <v>6.3389083983095951</v>
      </c>
      <c r="AP594" s="671">
        <f t="shared" si="233"/>
        <v>6.7882794126994384</v>
      </c>
      <c r="AQ594" s="671">
        <f t="shared" si="234"/>
        <v>7.2753306968498466</v>
      </c>
      <c r="AR594" s="671">
        <f t="shared" si="235"/>
        <v>12.228344046525885</v>
      </c>
      <c r="AS594" s="672">
        <f t="shared" si="236"/>
        <v>6.1137827835774967</v>
      </c>
      <c r="AT594" s="673">
        <f t="shared" si="237"/>
        <v>6.7499803921391397</v>
      </c>
    </row>
    <row r="595" spans="1:46" ht="11.25" customHeight="1" x14ac:dyDescent="0.2">
      <c r="A595" s="558" t="s">
        <v>4133</v>
      </c>
      <c r="B595" s="507" t="s">
        <v>4134</v>
      </c>
      <c r="C595" s="497">
        <v>0.66</v>
      </c>
      <c r="D595" s="497">
        <v>0.36</v>
      </c>
      <c r="E595" s="540">
        <v>0.32</v>
      </c>
      <c r="F595" s="513">
        <v>0.28000000000000003</v>
      </c>
      <c r="G595" s="513">
        <v>0.16666</v>
      </c>
      <c r="H595" s="513">
        <v>8.1299999999999997E-2</v>
      </c>
      <c r="I595" s="514"/>
      <c r="J595" s="540">
        <v>0</v>
      </c>
      <c r="K595" s="911">
        <v>0</v>
      </c>
      <c r="L595" s="514"/>
      <c r="M595" s="550">
        <v>0</v>
      </c>
      <c r="N595" s="550">
        <v>0</v>
      </c>
      <c r="O595" s="541">
        <v>0</v>
      </c>
      <c r="P595" s="541">
        <v>0</v>
      </c>
      <c r="Q595" s="541">
        <v>0</v>
      </c>
      <c r="R595" s="541">
        <v>0</v>
      </c>
      <c r="S595" s="541">
        <v>0</v>
      </c>
      <c r="T595" s="541">
        <v>0</v>
      </c>
      <c r="U595" s="541">
        <v>0</v>
      </c>
      <c r="V595" s="541">
        <v>0</v>
      </c>
      <c r="W595" s="541">
        <v>0</v>
      </c>
      <c r="X595" s="541">
        <v>0</v>
      </c>
      <c r="Y595" s="655">
        <f t="shared" si="217"/>
        <v>1.8679600000000001</v>
      </c>
      <c r="Z595" s="1026">
        <f t="shared" si="216"/>
        <v>83.333333333333343</v>
      </c>
      <c r="AA595" s="671">
        <f t="shared" si="218"/>
        <v>12.5</v>
      </c>
      <c r="AB595" s="671">
        <f t="shared" si="219"/>
        <v>14.285714285714279</v>
      </c>
      <c r="AC595" s="671">
        <f t="shared" si="220"/>
        <v>68.006720268810767</v>
      </c>
      <c r="AD595" s="671">
        <f t="shared" si="221"/>
        <v>104.99384993849938</v>
      </c>
      <c r="AE595" s="671" t="str">
        <f t="shared" si="222"/>
        <v>n/a</v>
      </c>
      <c r="AF595" s="671" t="str">
        <f t="shared" si="223"/>
        <v>n/a</v>
      </c>
      <c r="AG595" s="671" t="str">
        <f t="shared" si="224"/>
        <v>n/a</v>
      </c>
      <c r="AH595" s="671" t="str">
        <f t="shared" si="225"/>
        <v>n/a</v>
      </c>
      <c r="AI595" s="671" t="str">
        <f t="shared" si="226"/>
        <v>n/a</v>
      </c>
      <c r="AJ595" s="671" t="str">
        <f t="shared" si="227"/>
        <v>n/a</v>
      </c>
      <c r="AK595" s="671" t="str">
        <f t="shared" si="228"/>
        <v>n/a</v>
      </c>
      <c r="AL595" s="671" t="str">
        <f t="shared" si="229"/>
        <v>n/a</v>
      </c>
      <c r="AM595" s="671" t="str">
        <f t="shared" si="230"/>
        <v>n/a</v>
      </c>
      <c r="AN595" s="671" t="str">
        <f t="shared" si="231"/>
        <v>n/a</v>
      </c>
      <c r="AO595" s="671" t="str">
        <f t="shared" si="232"/>
        <v>n/a</v>
      </c>
      <c r="AP595" s="671" t="str">
        <f t="shared" si="233"/>
        <v>n/a</v>
      </c>
      <c r="AQ595" s="671" t="str">
        <f t="shared" si="234"/>
        <v>n/a</v>
      </c>
      <c r="AR595" s="671" t="str">
        <f t="shared" si="235"/>
        <v>n/a</v>
      </c>
      <c r="AS595" s="672">
        <f t="shared" si="236"/>
        <v>56.623923565271546</v>
      </c>
      <c r="AT595" s="673">
        <f t="shared" si="237"/>
        <v>41.599444119174642</v>
      </c>
    </row>
    <row r="596" spans="1:46" ht="11.25" customHeight="1" x14ac:dyDescent="0.2">
      <c r="A596" s="495" t="s">
        <v>1533</v>
      </c>
      <c r="B596" s="652" t="s">
        <v>1534</v>
      </c>
      <c r="C596" s="497">
        <v>0.99</v>
      </c>
      <c r="D596" s="497">
        <v>0.87</v>
      </c>
      <c r="E596" s="498">
        <v>0.78</v>
      </c>
      <c r="F596" s="498">
        <v>0.7</v>
      </c>
      <c r="G596" s="498">
        <v>0.62</v>
      </c>
      <c r="H596" s="498">
        <v>0.15</v>
      </c>
      <c r="I596" s="499"/>
      <c r="J596" s="502">
        <v>0</v>
      </c>
      <c r="K596" s="656">
        <v>0</v>
      </c>
      <c r="L596" s="499"/>
      <c r="M596" s="653">
        <v>0</v>
      </c>
      <c r="N596" s="653">
        <v>0.1</v>
      </c>
      <c r="O596" s="654">
        <v>0.4</v>
      </c>
      <c r="P596" s="654">
        <v>0.4</v>
      </c>
      <c r="Q596" s="658">
        <v>0.4</v>
      </c>
      <c r="R596" s="658">
        <v>0.24049999999999999</v>
      </c>
      <c r="S596" s="658">
        <v>0.14599999999999999</v>
      </c>
      <c r="T596" s="658">
        <v>0.111</v>
      </c>
      <c r="U596" s="654">
        <v>8.5999999999999993E-2</v>
      </c>
      <c r="V596" s="654">
        <v>8.5999999999999993E-2</v>
      </c>
      <c r="W596" s="658">
        <v>8.5999999999999993E-2</v>
      </c>
      <c r="X596" s="658">
        <v>8.4000000000000005E-2</v>
      </c>
      <c r="Y596" s="655">
        <f t="shared" si="217"/>
        <v>6.2495000000000012</v>
      </c>
      <c r="Z596" s="1026">
        <f t="shared" si="216"/>
        <v>13.793103448275868</v>
      </c>
      <c r="AA596" s="671">
        <f t="shared" si="218"/>
        <v>11.538461538461542</v>
      </c>
      <c r="AB596" s="671">
        <f t="shared" si="219"/>
        <v>11.428571428571432</v>
      </c>
      <c r="AC596" s="671">
        <f t="shared" si="220"/>
        <v>12.903225806451601</v>
      </c>
      <c r="AD596" s="671">
        <f t="shared" si="221"/>
        <v>313.33333333333337</v>
      </c>
      <c r="AE596" s="671" t="str">
        <f t="shared" si="222"/>
        <v>n/a</v>
      </c>
      <c r="AF596" s="671" t="str">
        <f t="shared" si="223"/>
        <v>n/a</v>
      </c>
      <c r="AG596" s="671" t="str">
        <f t="shared" si="224"/>
        <v>n/a</v>
      </c>
      <c r="AH596" s="671">
        <f t="shared" si="225"/>
        <v>-100</v>
      </c>
      <c r="AI596" s="671">
        <f t="shared" si="226"/>
        <v>-75</v>
      </c>
      <c r="AJ596" s="671">
        <f t="shared" si="227"/>
        <v>0</v>
      </c>
      <c r="AK596" s="671">
        <f t="shared" si="228"/>
        <v>0</v>
      </c>
      <c r="AL596" s="671">
        <f t="shared" si="229"/>
        <v>66.320166320166322</v>
      </c>
      <c r="AM596" s="671">
        <f t="shared" si="230"/>
        <v>64.726027397260282</v>
      </c>
      <c r="AN596" s="671">
        <f t="shared" si="231"/>
        <v>31.53153153153152</v>
      </c>
      <c r="AO596" s="671">
        <f t="shared" si="232"/>
        <v>29.069767441860471</v>
      </c>
      <c r="AP596" s="671">
        <f t="shared" si="233"/>
        <v>0</v>
      </c>
      <c r="AQ596" s="671">
        <f t="shared" si="234"/>
        <v>0</v>
      </c>
      <c r="AR596" s="671">
        <f t="shared" si="235"/>
        <v>2.3809523809523725</v>
      </c>
      <c r="AS596" s="672">
        <f t="shared" si="236"/>
        <v>23.876571289179047</v>
      </c>
      <c r="AT596" s="673">
        <f t="shared" si="237"/>
        <v>87.838715621042269</v>
      </c>
    </row>
    <row r="597" spans="1:46" ht="11.25" customHeight="1" x14ac:dyDescent="0.2">
      <c r="A597" s="495" t="s">
        <v>1529</v>
      </c>
      <c r="B597" s="652" t="s">
        <v>1530</v>
      </c>
      <c r="C597" s="497">
        <v>0.58740000000000003</v>
      </c>
      <c r="D597" s="497">
        <v>0.51100000000000001</v>
      </c>
      <c r="E597" s="498">
        <v>0.44500000000000001</v>
      </c>
      <c r="F597" s="498">
        <v>0.38650000000000001</v>
      </c>
      <c r="G597" s="498">
        <v>0.33449999999999996</v>
      </c>
      <c r="H597" s="498">
        <v>0.22500000000000001</v>
      </c>
      <c r="I597" s="499"/>
      <c r="J597" s="502">
        <v>0</v>
      </c>
      <c r="K597" s="656">
        <v>0</v>
      </c>
      <c r="L597" s="499"/>
      <c r="M597" s="503">
        <v>0</v>
      </c>
      <c r="N597" s="654">
        <v>0</v>
      </c>
      <c r="O597" s="654">
        <v>0</v>
      </c>
      <c r="P597" s="654">
        <v>0</v>
      </c>
      <c r="Q597" s="654">
        <v>0</v>
      </c>
      <c r="R597" s="654">
        <v>0</v>
      </c>
      <c r="S597" s="654">
        <v>0</v>
      </c>
      <c r="T597" s="654">
        <v>0</v>
      </c>
      <c r="U597" s="654">
        <v>0</v>
      </c>
      <c r="V597" s="654">
        <v>0</v>
      </c>
      <c r="W597" s="654">
        <v>0</v>
      </c>
      <c r="X597" s="654">
        <v>0</v>
      </c>
      <c r="Y597" s="655">
        <f t="shared" si="217"/>
        <v>2.4894000000000003</v>
      </c>
      <c r="Z597" s="1026">
        <f t="shared" si="216"/>
        <v>14.95107632093935</v>
      </c>
      <c r="AA597" s="671">
        <f t="shared" si="218"/>
        <v>14.831460674157304</v>
      </c>
      <c r="AB597" s="671">
        <f t="shared" si="219"/>
        <v>15.13583441138422</v>
      </c>
      <c r="AC597" s="671">
        <f t="shared" si="220"/>
        <v>15.545590433482825</v>
      </c>
      <c r="AD597" s="671">
        <f t="shared" si="221"/>
        <v>48.666666666666657</v>
      </c>
      <c r="AE597" s="671" t="str">
        <f t="shared" si="222"/>
        <v>n/a</v>
      </c>
      <c r="AF597" s="671" t="str">
        <f t="shared" si="223"/>
        <v>n/a</v>
      </c>
      <c r="AG597" s="671" t="str">
        <f t="shared" si="224"/>
        <v>n/a</v>
      </c>
      <c r="AH597" s="671" t="str">
        <f t="shared" si="225"/>
        <v>n/a</v>
      </c>
      <c r="AI597" s="671" t="str">
        <f t="shared" si="226"/>
        <v>n/a</v>
      </c>
      <c r="AJ597" s="671" t="str">
        <f t="shared" si="227"/>
        <v>n/a</v>
      </c>
      <c r="AK597" s="671" t="str">
        <f t="shared" si="228"/>
        <v>n/a</v>
      </c>
      <c r="AL597" s="671" t="str">
        <f t="shared" si="229"/>
        <v>n/a</v>
      </c>
      <c r="AM597" s="671" t="str">
        <f t="shared" si="230"/>
        <v>n/a</v>
      </c>
      <c r="AN597" s="671" t="str">
        <f t="shared" si="231"/>
        <v>n/a</v>
      </c>
      <c r="AO597" s="671" t="str">
        <f t="shared" si="232"/>
        <v>n/a</v>
      </c>
      <c r="AP597" s="671" t="str">
        <f t="shared" si="233"/>
        <v>n/a</v>
      </c>
      <c r="AQ597" s="671" t="str">
        <f t="shared" si="234"/>
        <v>n/a</v>
      </c>
      <c r="AR597" s="671" t="str">
        <f t="shared" si="235"/>
        <v>n/a</v>
      </c>
      <c r="AS597" s="672">
        <f t="shared" si="236"/>
        <v>21.82612570132607</v>
      </c>
      <c r="AT597" s="673">
        <f t="shared" si="237"/>
        <v>15.006760167771677</v>
      </c>
    </row>
    <row r="598" spans="1:46" ht="11.25" customHeight="1" x14ac:dyDescent="0.2">
      <c r="A598" s="652" t="s">
        <v>2641</v>
      </c>
      <c r="B598" s="652" t="s">
        <v>2642</v>
      </c>
      <c r="C598" s="497">
        <v>1.34</v>
      </c>
      <c r="D598" s="497">
        <v>1.28</v>
      </c>
      <c r="E598" s="498">
        <v>1.25</v>
      </c>
      <c r="F598" s="498">
        <v>1.23</v>
      </c>
      <c r="G598" s="498">
        <v>1.21</v>
      </c>
      <c r="H598" s="542">
        <v>1.19</v>
      </c>
      <c r="I598" s="499"/>
      <c r="J598" s="542">
        <v>1.19</v>
      </c>
      <c r="K598" s="656">
        <v>1.19</v>
      </c>
      <c r="L598" s="499"/>
      <c r="M598" s="536">
        <v>1.19</v>
      </c>
      <c r="N598" s="536">
        <v>1.19</v>
      </c>
      <c r="O598" s="533">
        <v>1.19</v>
      </c>
      <c r="P598" s="533">
        <v>1.17</v>
      </c>
      <c r="Q598" s="533">
        <v>1.1499999999999999</v>
      </c>
      <c r="R598" s="533">
        <v>1.1200000000000001</v>
      </c>
      <c r="S598" s="533">
        <v>1.1000000000000001</v>
      </c>
      <c r="T598" s="658">
        <v>1.08</v>
      </c>
      <c r="U598" s="658">
        <v>1.06</v>
      </c>
      <c r="V598" s="658">
        <v>1.04</v>
      </c>
      <c r="W598" s="658">
        <v>1.02</v>
      </c>
      <c r="X598" s="658">
        <v>0.99</v>
      </c>
      <c r="Y598" s="655">
        <f t="shared" si="217"/>
        <v>23.179999999999996</v>
      </c>
      <c r="Z598" s="1026">
        <f t="shared" si="216"/>
        <v>4.6875</v>
      </c>
      <c r="AA598" s="671">
        <f t="shared" si="218"/>
        <v>2.4000000000000021</v>
      </c>
      <c r="AB598" s="671">
        <f t="shared" si="219"/>
        <v>1.6260162601626105</v>
      </c>
      <c r="AC598" s="671">
        <f t="shared" si="220"/>
        <v>1.6528925619834656</v>
      </c>
      <c r="AD598" s="671">
        <f t="shared" si="221"/>
        <v>1.6806722689075571</v>
      </c>
      <c r="AE598" s="671">
        <f t="shared" si="222"/>
        <v>0</v>
      </c>
      <c r="AF598" s="671">
        <f t="shared" si="223"/>
        <v>0</v>
      </c>
      <c r="AG598" s="671">
        <f t="shared" si="224"/>
        <v>0</v>
      </c>
      <c r="AH598" s="671">
        <f t="shared" si="225"/>
        <v>0</v>
      </c>
      <c r="AI598" s="671">
        <f t="shared" si="226"/>
        <v>0</v>
      </c>
      <c r="AJ598" s="671">
        <f t="shared" si="227"/>
        <v>1.7094017094017033</v>
      </c>
      <c r="AK598" s="671">
        <f t="shared" si="228"/>
        <v>1.7391304347826209</v>
      </c>
      <c r="AL598" s="671">
        <f t="shared" si="229"/>
        <v>2.6785714285714191</v>
      </c>
      <c r="AM598" s="671">
        <f t="shared" si="230"/>
        <v>1.8181818181818299</v>
      </c>
      <c r="AN598" s="671">
        <f t="shared" si="231"/>
        <v>1.8518518518518601</v>
      </c>
      <c r="AO598" s="671">
        <f t="shared" si="232"/>
        <v>1.8867924528301883</v>
      </c>
      <c r="AP598" s="671">
        <f t="shared" si="233"/>
        <v>1.9230769230769162</v>
      </c>
      <c r="AQ598" s="671">
        <f t="shared" si="234"/>
        <v>1.9607843137254832</v>
      </c>
      <c r="AR598" s="671">
        <f t="shared" si="235"/>
        <v>3.0303030303030276</v>
      </c>
      <c r="AS598" s="672">
        <f t="shared" si="236"/>
        <v>1.6129039501988784</v>
      </c>
      <c r="AT598" s="673">
        <f t="shared" si="237"/>
        <v>1.2167285531165135</v>
      </c>
    </row>
    <row r="599" spans="1:46" ht="11.25" customHeight="1" x14ac:dyDescent="0.2">
      <c r="A599" s="483" t="s">
        <v>3892</v>
      </c>
      <c r="B599" s="916" t="s">
        <v>3893</v>
      </c>
      <c r="C599" s="497">
        <v>0.26</v>
      </c>
      <c r="D599" s="497">
        <v>0.25</v>
      </c>
      <c r="E599" s="487">
        <v>0.24</v>
      </c>
      <c r="F599" s="487">
        <v>0.21</v>
      </c>
      <c r="G599" s="487">
        <v>0.16500000000000001</v>
      </c>
      <c r="H599" s="554">
        <v>0</v>
      </c>
      <c r="I599" s="488"/>
      <c r="J599" s="489">
        <v>0</v>
      </c>
      <c r="K599" s="490">
        <v>0</v>
      </c>
      <c r="L599" s="488"/>
      <c r="M599" s="538">
        <v>0</v>
      </c>
      <c r="N599" s="538">
        <v>2.5000000000000001E-2</v>
      </c>
      <c r="O599" s="492">
        <v>7.4999999999999997E-2</v>
      </c>
      <c r="P599" s="492">
        <v>0.19</v>
      </c>
      <c r="Q599" s="492">
        <v>0.19</v>
      </c>
      <c r="R599" s="492">
        <v>0.25</v>
      </c>
      <c r="S599" s="493">
        <v>0.28999999999999998</v>
      </c>
      <c r="T599" s="492">
        <v>0.27500000000000002</v>
      </c>
      <c r="U599" s="493">
        <v>0.375</v>
      </c>
      <c r="V599" s="493">
        <v>0.35</v>
      </c>
      <c r="W599" s="492">
        <v>0.3</v>
      </c>
      <c r="X599" s="493">
        <v>0.35</v>
      </c>
      <c r="Y599" s="655">
        <f t="shared" si="217"/>
        <v>3.7949999999999995</v>
      </c>
      <c r="Z599" s="1026">
        <f t="shared" si="216"/>
        <v>4.0000000000000036</v>
      </c>
      <c r="AA599" s="671">
        <f t="shared" si="218"/>
        <v>4.1666666666666741</v>
      </c>
      <c r="AB599" s="671">
        <f t="shared" si="219"/>
        <v>14.285714285714279</v>
      </c>
      <c r="AC599" s="671">
        <f t="shared" si="220"/>
        <v>27.27272727272727</v>
      </c>
      <c r="AD599" s="671" t="str">
        <f t="shared" si="221"/>
        <v>n/a</v>
      </c>
      <c r="AE599" s="671" t="str">
        <f t="shared" si="222"/>
        <v>n/a</v>
      </c>
      <c r="AF599" s="671" t="str">
        <f t="shared" si="223"/>
        <v>n/a</v>
      </c>
      <c r="AG599" s="671" t="str">
        <f t="shared" si="224"/>
        <v>n/a</v>
      </c>
      <c r="AH599" s="671">
        <f t="shared" si="225"/>
        <v>-100</v>
      </c>
      <c r="AI599" s="671">
        <f t="shared" si="226"/>
        <v>-66.666666666666657</v>
      </c>
      <c r="AJ599" s="671">
        <f t="shared" si="227"/>
        <v>-60.526315789473685</v>
      </c>
      <c r="AK599" s="671">
        <f t="shared" si="228"/>
        <v>0</v>
      </c>
      <c r="AL599" s="671">
        <f t="shared" si="229"/>
        <v>-24</v>
      </c>
      <c r="AM599" s="671">
        <f t="shared" si="230"/>
        <v>-13.793103448275856</v>
      </c>
      <c r="AN599" s="671">
        <f t="shared" si="231"/>
        <v>5.4545454545454453</v>
      </c>
      <c r="AO599" s="671">
        <f t="shared" si="232"/>
        <v>-26.666666666666661</v>
      </c>
      <c r="AP599" s="671">
        <f t="shared" si="233"/>
        <v>7.1428571428571397</v>
      </c>
      <c r="AQ599" s="671">
        <f t="shared" si="234"/>
        <v>16.666666666666675</v>
      </c>
      <c r="AR599" s="671">
        <f t="shared" si="235"/>
        <v>-14.285714285714279</v>
      </c>
      <c r="AS599" s="672">
        <f t="shared" si="236"/>
        <v>-15.129952624507975</v>
      </c>
      <c r="AT599" s="673">
        <f t="shared" si="237"/>
        <v>35.552159313973554</v>
      </c>
    </row>
    <row r="600" spans="1:46" ht="11.25" customHeight="1" x14ac:dyDescent="0.2">
      <c r="A600" s="507" t="s">
        <v>1535</v>
      </c>
      <c r="B600" s="507" t="s">
        <v>1536</v>
      </c>
      <c r="C600" s="497">
        <v>1.29</v>
      </c>
      <c r="D600" s="556">
        <v>1.08</v>
      </c>
      <c r="E600" s="498">
        <v>1.06</v>
      </c>
      <c r="F600" s="498">
        <v>0.96</v>
      </c>
      <c r="G600" s="498">
        <v>0.81</v>
      </c>
      <c r="H600" s="498">
        <v>0.69</v>
      </c>
      <c r="I600" s="499"/>
      <c r="J600" s="498">
        <v>0.57999999999999996</v>
      </c>
      <c r="K600" s="496">
        <v>0.5</v>
      </c>
      <c r="L600" s="499"/>
      <c r="M600" s="653">
        <v>0.42</v>
      </c>
      <c r="N600" s="653">
        <v>0.45</v>
      </c>
      <c r="O600" s="654">
        <v>0.72</v>
      </c>
      <c r="P600" s="658">
        <v>0.72</v>
      </c>
      <c r="Q600" s="658">
        <v>0.6</v>
      </c>
      <c r="R600" s="658">
        <v>0.54</v>
      </c>
      <c r="S600" s="658">
        <v>0.48</v>
      </c>
      <c r="T600" s="654">
        <v>0.42</v>
      </c>
      <c r="U600" s="654">
        <v>0.42</v>
      </c>
      <c r="V600" s="654">
        <v>0.42</v>
      </c>
      <c r="W600" s="654">
        <v>0.42</v>
      </c>
      <c r="X600" s="658">
        <v>0.42</v>
      </c>
      <c r="Y600" s="655">
        <f t="shared" si="217"/>
        <v>13.000000000000002</v>
      </c>
      <c r="Z600" s="1026">
        <f t="shared" si="216"/>
        <v>19.444444444444443</v>
      </c>
      <c r="AA600" s="671">
        <f t="shared" si="218"/>
        <v>1.8867924528301883</v>
      </c>
      <c r="AB600" s="671">
        <f t="shared" si="219"/>
        <v>10.416666666666675</v>
      </c>
      <c r="AC600" s="671">
        <f t="shared" si="220"/>
        <v>18.518518518518512</v>
      </c>
      <c r="AD600" s="671">
        <f t="shared" si="221"/>
        <v>17.391304347826097</v>
      </c>
      <c r="AE600" s="671">
        <f t="shared" si="222"/>
        <v>18.965517241379317</v>
      </c>
      <c r="AF600" s="671">
        <f t="shared" si="223"/>
        <v>15.999999999999993</v>
      </c>
      <c r="AG600" s="671">
        <f t="shared" si="224"/>
        <v>19.047619047619047</v>
      </c>
      <c r="AH600" s="671">
        <f t="shared" si="225"/>
        <v>-6.6666666666666767</v>
      </c>
      <c r="AI600" s="671">
        <f t="shared" si="226"/>
        <v>-37.5</v>
      </c>
      <c r="AJ600" s="671">
        <f t="shared" si="227"/>
        <v>0</v>
      </c>
      <c r="AK600" s="671">
        <f t="shared" si="228"/>
        <v>19.999999999999996</v>
      </c>
      <c r="AL600" s="671">
        <f t="shared" si="229"/>
        <v>11.111111111111093</v>
      </c>
      <c r="AM600" s="671">
        <f t="shared" si="230"/>
        <v>12.500000000000021</v>
      </c>
      <c r="AN600" s="671">
        <f t="shared" si="231"/>
        <v>14.285714285714279</v>
      </c>
      <c r="AO600" s="671">
        <f t="shared" si="232"/>
        <v>0</v>
      </c>
      <c r="AP600" s="671">
        <f t="shared" si="233"/>
        <v>0</v>
      </c>
      <c r="AQ600" s="671">
        <f t="shared" si="234"/>
        <v>0</v>
      </c>
      <c r="AR600" s="671">
        <f t="shared" si="235"/>
        <v>0</v>
      </c>
      <c r="AS600" s="672">
        <f t="shared" si="236"/>
        <v>7.1263695499706836</v>
      </c>
      <c r="AT600" s="673">
        <f t="shared" si="237"/>
        <v>13.91165405043559</v>
      </c>
    </row>
    <row r="601" spans="1:46" ht="11.25" customHeight="1" x14ac:dyDescent="0.2">
      <c r="A601" s="495" t="s">
        <v>721</v>
      </c>
      <c r="B601" s="652" t="s">
        <v>722</v>
      </c>
      <c r="C601" s="497">
        <v>3.09</v>
      </c>
      <c r="D601" s="657">
        <v>3.0500000000000003</v>
      </c>
      <c r="E601" s="498">
        <v>3.01</v>
      </c>
      <c r="F601" s="498">
        <v>2.94</v>
      </c>
      <c r="G601" s="498">
        <v>2.6989239999999999</v>
      </c>
      <c r="H601" s="498">
        <v>2.374269</v>
      </c>
      <c r="I601" s="499"/>
      <c r="J601" s="498">
        <v>2.0075120000000002</v>
      </c>
      <c r="K601" s="496">
        <v>1.698664</v>
      </c>
      <c r="L601" s="499"/>
      <c r="M601" s="511">
        <v>1.4187704999999999</v>
      </c>
      <c r="N601" s="511">
        <v>1.2643465</v>
      </c>
      <c r="O601" s="658">
        <v>1.1678314999999999</v>
      </c>
      <c r="P601" s="658">
        <v>0.90724099999999985</v>
      </c>
      <c r="Q601" s="658">
        <v>0.77212000000000003</v>
      </c>
      <c r="R601" s="658">
        <v>0.62252174999999998</v>
      </c>
      <c r="S601" s="658">
        <v>0.53083250000000004</v>
      </c>
      <c r="T601" s="658">
        <v>0.50187800000000005</v>
      </c>
      <c r="U601" s="654">
        <v>0.48257499999999998</v>
      </c>
      <c r="V601" s="654">
        <v>0.48257499999999998</v>
      </c>
      <c r="W601" s="654">
        <v>0.48257499999999998</v>
      </c>
      <c r="X601" s="654">
        <v>0.48257499999999998</v>
      </c>
      <c r="Y601" s="655">
        <f t="shared" si="217"/>
        <v>29.98521075</v>
      </c>
      <c r="Z601" s="1026">
        <f t="shared" si="216"/>
        <v>1.3114754098360493</v>
      </c>
      <c r="AA601" s="671">
        <f t="shared" si="218"/>
        <v>1.3289036544850585</v>
      </c>
      <c r="AB601" s="671">
        <f t="shared" si="219"/>
        <v>2.3809523809523725</v>
      </c>
      <c r="AC601" s="671">
        <f t="shared" si="220"/>
        <v>8.9323004278742282</v>
      </c>
      <c r="AD601" s="671">
        <f t="shared" si="221"/>
        <v>13.673892890822392</v>
      </c>
      <c r="AE601" s="671">
        <f t="shared" si="222"/>
        <v>18.269230769230749</v>
      </c>
      <c r="AF601" s="671">
        <f t="shared" si="223"/>
        <v>18.181818181818187</v>
      </c>
      <c r="AG601" s="671">
        <f t="shared" si="224"/>
        <v>19.727891156462583</v>
      </c>
      <c r="AH601" s="671">
        <f t="shared" si="225"/>
        <v>12.213740458015266</v>
      </c>
      <c r="AI601" s="671">
        <f t="shared" si="226"/>
        <v>8.2644628099173723</v>
      </c>
      <c r="AJ601" s="671">
        <f t="shared" si="227"/>
        <v>28.723404255319164</v>
      </c>
      <c r="AK601" s="671">
        <f t="shared" si="228"/>
        <v>17.499999999999982</v>
      </c>
      <c r="AL601" s="671">
        <f t="shared" si="229"/>
        <v>24.031007751937985</v>
      </c>
      <c r="AM601" s="671">
        <f t="shared" si="230"/>
        <v>17.272727272727263</v>
      </c>
      <c r="AN601" s="671">
        <f t="shared" si="231"/>
        <v>5.7692307692307709</v>
      </c>
      <c r="AO601" s="671">
        <f t="shared" si="232"/>
        <v>4.0000000000000258</v>
      </c>
      <c r="AP601" s="671">
        <f t="shared" si="233"/>
        <v>0</v>
      </c>
      <c r="AQ601" s="671">
        <f t="shared" si="234"/>
        <v>0</v>
      </c>
      <c r="AR601" s="671">
        <f t="shared" si="235"/>
        <v>0</v>
      </c>
      <c r="AS601" s="672">
        <f t="shared" si="236"/>
        <v>10.609528325717337</v>
      </c>
      <c r="AT601" s="673">
        <f t="shared" si="237"/>
        <v>9.0205035060011802</v>
      </c>
    </row>
    <row r="602" spans="1:46" ht="11.25" customHeight="1" x14ac:dyDescent="0.2">
      <c r="A602" s="652" t="s">
        <v>4422</v>
      </c>
      <c r="B602" s="652" t="s">
        <v>4219</v>
      </c>
      <c r="C602" s="497">
        <v>0.79500000000000004</v>
      </c>
      <c r="D602" s="657">
        <v>0.71</v>
      </c>
      <c r="E602" s="498">
        <v>0.63</v>
      </c>
      <c r="F602" s="498">
        <v>0.55000000000000004</v>
      </c>
      <c r="G602" s="498">
        <v>0.47</v>
      </c>
      <c r="H602" s="498">
        <v>0.36</v>
      </c>
      <c r="I602" s="499"/>
      <c r="J602" s="498">
        <v>0.25</v>
      </c>
      <c r="K602" s="496">
        <v>0.185</v>
      </c>
      <c r="L602" s="499"/>
      <c r="M602" s="511">
        <v>0.15</v>
      </c>
      <c r="N602" s="511">
        <v>0.13</v>
      </c>
      <c r="O602" s="658">
        <v>0.125</v>
      </c>
      <c r="P602" s="658">
        <v>0.1075</v>
      </c>
      <c r="Q602" s="654">
        <v>0.1</v>
      </c>
      <c r="R602" s="658">
        <v>9.2499999999999999E-2</v>
      </c>
      <c r="S602" s="658">
        <v>7.4999999999999997E-2</v>
      </c>
      <c r="T602" s="658">
        <v>5.7500000000000002E-2</v>
      </c>
      <c r="U602" s="658">
        <v>3.875E-2</v>
      </c>
      <c r="V602" s="658">
        <v>2.8750000000000001E-2</v>
      </c>
      <c r="W602" s="658">
        <v>2.6249999999999999E-2</v>
      </c>
      <c r="X602" s="658">
        <v>2.5000000000000001E-2</v>
      </c>
      <c r="Y602" s="655">
        <f t="shared" si="217"/>
        <v>4.90625</v>
      </c>
      <c r="Z602" s="1026">
        <f t="shared" si="216"/>
        <v>11.971830985915499</v>
      </c>
      <c r="AA602" s="671">
        <f t="shared" si="218"/>
        <v>12.698412698412698</v>
      </c>
      <c r="AB602" s="671">
        <f t="shared" si="219"/>
        <v>14.545454545454529</v>
      </c>
      <c r="AC602" s="671">
        <f t="shared" si="220"/>
        <v>17.021276595744705</v>
      </c>
      <c r="AD602" s="671">
        <f t="shared" si="221"/>
        <v>30.555555555555557</v>
      </c>
      <c r="AE602" s="671">
        <f t="shared" si="222"/>
        <v>43.999999999999993</v>
      </c>
      <c r="AF602" s="671">
        <f t="shared" si="223"/>
        <v>35.13513513513513</v>
      </c>
      <c r="AG602" s="671">
        <f t="shared" si="224"/>
        <v>23.333333333333339</v>
      </c>
      <c r="AH602" s="671">
        <f t="shared" si="225"/>
        <v>15.384615384615374</v>
      </c>
      <c r="AI602" s="671">
        <f t="shared" si="226"/>
        <v>4.0000000000000036</v>
      </c>
      <c r="AJ602" s="671">
        <f t="shared" si="227"/>
        <v>16.279069767441868</v>
      </c>
      <c r="AK602" s="671">
        <f t="shared" si="228"/>
        <v>7.4999999999999956</v>
      </c>
      <c r="AL602" s="671">
        <f t="shared" si="229"/>
        <v>8.1081081081081141</v>
      </c>
      <c r="AM602" s="671">
        <f t="shared" si="230"/>
        <v>23.333333333333339</v>
      </c>
      <c r="AN602" s="671">
        <f t="shared" si="231"/>
        <v>30.434782608695631</v>
      </c>
      <c r="AO602" s="671">
        <f t="shared" si="232"/>
        <v>48.387096774193552</v>
      </c>
      <c r="AP602" s="671">
        <f t="shared" si="233"/>
        <v>34.782608695652172</v>
      </c>
      <c r="AQ602" s="671">
        <f t="shared" si="234"/>
        <v>9.5238095238095344</v>
      </c>
      <c r="AR602" s="671">
        <f t="shared" si="235"/>
        <v>4.9999999999999822</v>
      </c>
      <c r="AS602" s="672">
        <f t="shared" si="236"/>
        <v>20.631285423442161</v>
      </c>
      <c r="AT602" s="673">
        <f t="shared" si="237"/>
        <v>13.216854030459974</v>
      </c>
    </row>
    <row r="603" spans="1:46" ht="11.25" customHeight="1" x14ac:dyDescent="0.2">
      <c r="A603" s="652" t="s">
        <v>1553</v>
      </c>
      <c r="B603" s="652" t="s">
        <v>1554</v>
      </c>
      <c r="C603" s="497">
        <v>1.42</v>
      </c>
      <c r="D603" s="657">
        <v>1.26</v>
      </c>
      <c r="E603" s="498">
        <v>1.1000000000000001</v>
      </c>
      <c r="F603" s="498">
        <v>0.94</v>
      </c>
      <c r="G603" s="498">
        <v>0.78</v>
      </c>
      <c r="H603" s="498">
        <v>0.62</v>
      </c>
      <c r="I603" s="499"/>
      <c r="J603" s="498">
        <v>0.46</v>
      </c>
      <c r="K603" s="496">
        <v>0.24</v>
      </c>
      <c r="L603" s="499"/>
      <c r="M603" s="653">
        <v>0</v>
      </c>
      <c r="N603" s="653">
        <v>0</v>
      </c>
      <c r="O603" s="654">
        <v>0.36</v>
      </c>
      <c r="P603" s="658">
        <v>0.3</v>
      </c>
      <c r="Q603" s="658">
        <v>0.27</v>
      </c>
      <c r="R603" s="658">
        <v>0.22500000000000001</v>
      </c>
      <c r="S603" s="658">
        <v>0.20499999999999999</v>
      </c>
      <c r="T603" s="658">
        <v>0.05</v>
      </c>
      <c r="U603" s="654">
        <v>0</v>
      </c>
      <c r="V603" s="654">
        <v>0</v>
      </c>
      <c r="W603" s="654">
        <v>0</v>
      </c>
      <c r="X603" s="654">
        <v>0</v>
      </c>
      <c r="Y603" s="655">
        <f t="shared" si="217"/>
        <v>8.23</v>
      </c>
      <c r="Z603" s="1026">
        <f t="shared" si="216"/>
        <v>12.698412698412698</v>
      </c>
      <c r="AA603" s="671">
        <f t="shared" si="218"/>
        <v>14.545454545454529</v>
      </c>
      <c r="AB603" s="671">
        <f t="shared" si="219"/>
        <v>17.021276595744705</v>
      </c>
      <c r="AC603" s="671">
        <f t="shared" si="220"/>
        <v>20.512820512820507</v>
      </c>
      <c r="AD603" s="671">
        <f t="shared" si="221"/>
        <v>25.806451612903224</v>
      </c>
      <c r="AE603" s="671">
        <f t="shared" si="222"/>
        <v>34.782608695652172</v>
      </c>
      <c r="AF603" s="671">
        <f t="shared" si="223"/>
        <v>91.666666666666671</v>
      </c>
      <c r="AG603" s="671" t="str">
        <f t="shared" si="224"/>
        <v>n/a</v>
      </c>
      <c r="AH603" s="671" t="str">
        <f t="shared" si="225"/>
        <v>n/a</v>
      </c>
      <c r="AI603" s="671">
        <f t="shared" si="226"/>
        <v>-100</v>
      </c>
      <c r="AJ603" s="671">
        <f t="shared" si="227"/>
        <v>19.999999999999996</v>
      </c>
      <c r="AK603" s="671">
        <f t="shared" si="228"/>
        <v>11.111111111111093</v>
      </c>
      <c r="AL603" s="671">
        <f t="shared" si="229"/>
        <v>19.999999999999996</v>
      </c>
      <c r="AM603" s="671">
        <f t="shared" si="230"/>
        <v>9.7560975609756184</v>
      </c>
      <c r="AN603" s="671">
        <f t="shared" si="231"/>
        <v>309.99999999999994</v>
      </c>
      <c r="AO603" s="671" t="str">
        <f t="shared" si="232"/>
        <v>n/a</v>
      </c>
      <c r="AP603" s="671" t="str">
        <f t="shared" si="233"/>
        <v>n/a</v>
      </c>
      <c r="AQ603" s="671" t="str">
        <f t="shared" si="234"/>
        <v>n/a</v>
      </c>
      <c r="AR603" s="671" t="str">
        <f t="shared" si="235"/>
        <v>n/a</v>
      </c>
      <c r="AS603" s="672">
        <f t="shared" si="236"/>
        <v>37.530838461518549</v>
      </c>
      <c r="AT603" s="673">
        <f t="shared" si="237"/>
        <v>91.364293058182639</v>
      </c>
    </row>
    <row r="604" spans="1:46" ht="11.25" customHeight="1" x14ac:dyDescent="0.2">
      <c r="A604" s="507" t="s">
        <v>1549</v>
      </c>
      <c r="B604" s="507" t="s">
        <v>1550</v>
      </c>
      <c r="C604" s="497">
        <v>2.1800000000000002</v>
      </c>
      <c r="D604" s="497">
        <v>1.92</v>
      </c>
      <c r="E604" s="513">
        <v>1.76</v>
      </c>
      <c r="F604" s="513">
        <v>1.6</v>
      </c>
      <c r="G604" s="513">
        <v>1.46</v>
      </c>
      <c r="H604" s="513">
        <v>1.36</v>
      </c>
      <c r="I604" s="514" t="s">
        <v>90</v>
      </c>
      <c r="J604" s="513">
        <v>1.29</v>
      </c>
      <c r="K604" s="509">
        <v>1.25</v>
      </c>
      <c r="L604" s="514"/>
      <c r="M604" s="539">
        <v>1.24</v>
      </c>
      <c r="N604" s="529">
        <v>1.24</v>
      </c>
      <c r="O604" s="516">
        <v>1.22</v>
      </c>
      <c r="P604" s="516">
        <v>1.02</v>
      </c>
      <c r="Q604" s="516">
        <v>0.69</v>
      </c>
      <c r="R604" s="516">
        <v>0.55000000000000004</v>
      </c>
      <c r="S604" s="516">
        <v>0.49</v>
      </c>
      <c r="T604" s="516">
        <v>0.45</v>
      </c>
      <c r="U604" s="517">
        <v>0.44</v>
      </c>
      <c r="V604" s="516">
        <v>0.38</v>
      </c>
      <c r="W604" s="516">
        <v>0.27</v>
      </c>
      <c r="X604" s="516">
        <v>0.18</v>
      </c>
      <c r="Y604" s="655">
        <f t="shared" si="217"/>
        <v>20.989999999999995</v>
      </c>
      <c r="Z604" s="1026">
        <f t="shared" si="216"/>
        <v>13.541666666666675</v>
      </c>
      <c r="AA604" s="671">
        <f t="shared" si="218"/>
        <v>9.0909090909090828</v>
      </c>
      <c r="AB604" s="671">
        <f t="shared" si="219"/>
        <v>9.9999999999999858</v>
      </c>
      <c r="AC604" s="671">
        <f t="shared" si="220"/>
        <v>9.5890410958904262</v>
      </c>
      <c r="AD604" s="671">
        <f t="shared" si="221"/>
        <v>7.3529411764705843</v>
      </c>
      <c r="AE604" s="671">
        <f t="shared" si="222"/>
        <v>5.4263565891472965</v>
      </c>
      <c r="AF604" s="671">
        <f t="shared" si="223"/>
        <v>3.2000000000000028</v>
      </c>
      <c r="AG604" s="671">
        <f t="shared" si="224"/>
        <v>0.80645161290322509</v>
      </c>
      <c r="AH604" s="671">
        <f t="shared" si="225"/>
        <v>0</v>
      </c>
      <c r="AI604" s="671">
        <f t="shared" si="226"/>
        <v>1.6393442622950838</v>
      </c>
      <c r="AJ604" s="671">
        <f t="shared" si="227"/>
        <v>19.6078431372549</v>
      </c>
      <c r="AK604" s="671">
        <f t="shared" si="228"/>
        <v>47.826086956521749</v>
      </c>
      <c r="AL604" s="671">
        <f t="shared" si="229"/>
        <v>25.454545454545439</v>
      </c>
      <c r="AM604" s="671">
        <f t="shared" si="230"/>
        <v>12.244897959183687</v>
      </c>
      <c r="AN604" s="671">
        <f t="shared" si="231"/>
        <v>8.8888888888888786</v>
      </c>
      <c r="AO604" s="671">
        <f t="shared" si="232"/>
        <v>2.2727272727272707</v>
      </c>
      <c r="AP604" s="671">
        <f t="shared" si="233"/>
        <v>15.789473684210531</v>
      </c>
      <c r="AQ604" s="671">
        <f t="shared" si="234"/>
        <v>40.740740740740748</v>
      </c>
      <c r="AR604" s="671">
        <f t="shared" si="235"/>
        <v>50.000000000000021</v>
      </c>
      <c r="AS604" s="672">
        <f t="shared" si="236"/>
        <v>14.919574452018713</v>
      </c>
      <c r="AT604" s="673">
        <f t="shared" si="237"/>
        <v>15.43579215266214</v>
      </c>
    </row>
    <row r="605" spans="1:46" ht="11.25" customHeight="1" x14ac:dyDescent="0.2">
      <c r="A605" s="652" t="s">
        <v>745</v>
      </c>
      <c r="B605" s="652" t="s">
        <v>746</v>
      </c>
      <c r="C605" s="497">
        <v>1.44</v>
      </c>
      <c r="D605" s="497">
        <v>1.36</v>
      </c>
      <c r="E605" s="498">
        <v>1.2</v>
      </c>
      <c r="F605" s="498">
        <v>1.0900000000000001</v>
      </c>
      <c r="G605" s="498">
        <v>0.96</v>
      </c>
      <c r="H605" s="498">
        <v>0.86</v>
      </c>
      <c r="I605" s="499" t="s">
        <v>90</v>
      </c>
      <c r="J605" s="498">
        <v>0.8</v>
      </c>
      <c r="K605" s="496">
        <v>0.7</v>
      </c>
      <c r="L605" s="499"/>
      <c r="M605" s="511">
        <v>0.62</v>
      </c>
      <c r="N605" s="511">
        <v>0.55000000000000004</v>
      </c>
      <c r="O605" s="658">
        <v>0.5</v>
      </c>
      <c r="P605" s="658">
        <v>0.45</v>
      </c>
      <c r="Q605" s="658">
        <v>0.4</v>
      </c>
      <c r="R605" s="658">
        <v>0.33</v>
      </c>
      <c r="S605" s="658">
        <v>0.28749999999999998</v>
      </c>
      <c r="T605" s="658">
        <v>0.24249999999999999</v>
      </c>
      <c r="U605" s="658">
        <v>0.23499999999999999</v>
      </c>
      <c r="V605" s="658">
        <v>0.19</v>
      </c>
      <c r="W605" s="658">
        <v>0.16</v>
      </c>
      <c r="X605" s="658">
        <v>2.5000000000000001E-2</v>
      </c>
      <c r="Y605" s="655">
        <f t="shared" si="217"/>
        <v>12.399999999999999</v>
      </c>
      <c r="Z605" s="1026">
        <f t="shared" si="216"/>
        <v>5.8823529411764497</v>
      </c>
      <c r="AA605" s="671">
        <f t="shared" si="218"/>
        <v>13.333333333333353</v>
      </c>
      <c r="AB605" s="671">
        <f t="shared" si="219"/>
        <v>10.091743119266038</v>
      </c>
      <c r="AC605" s="671">
        <f t="shared" si="220"/>
        <v>13.541666666666675</v>
      </c>
      <c r="AD605" s="671">
        <f t="shared" si="221"/>
        <v>11.627906976744185</v>
      </c>
      <c r="AE605" s="671">
        <f t="shared" si="222"/>
        <v>7.4999999999999956</v>
      </c>
      <c r="AF605" s="671">
        <f t="shared" si="223"/>
        <v>14.285714285714302</v>
      </c>
      <c r="AG605" s="671">
        <f t="shared" si="224"/>
        <v>12.903225806451601</v>
      </c>
      <c r="AH605" s="671">
        <f t="shared" si="225"/>
        <v>12.72727272727272</v>
      </c>
      <c r="AI605" s="671">
        <f t="shared" si="226"/>
        <v>10.000000000000009</v>
      </c>
      <c r="AJ605" s="671">
        <f t="shared" si="227"/>
        <v>11.111111111111116</v>
      </c>
      <c r="AK605" s="671">
        <f t="shared" si="228"/>
        <v>12.5</v>
      </c>
      <c r="AL605" s="671">
        <f t="shared" si="229"/>
        <v>21.212121212121215</v>
      </c>
      <c r="AM605" s="671">
        <f t="shared" si="230"/>
        <v>14.782608695652177</v>
      </c>
      <c r="AN605" s="671">
        <f t="shared" si="231"/>
        <v>18.556701030927837</v>
      </c>
      <c r="AO605" s="671">
        <f t="shared" si="232"/>
        <v>3.1914893617021267</v>
      </c>
      <c r="AP605" s="671">
        <f t="shared" si="233"/>
        <v>23.684210526315773</v>
      </c>
      <c r="AQ605" s="671">
        <f t="shared" si="234"/>
        <v>18.75</v>
      </c>
      <c r="AR605" s="671">
        <f t="shared" si="235"/>
        <v>540</v>
      </c>
      <c r="AS605" s="672">
        <f t="shared" si="236"/>
        <v>40.825339883918716</v>
      </c>
      <c r="AT605" s="673">
        <f t="shared" si="237"/>
        <v>120.98424708194403</v>
      </c>
    </row>
    <row r="606" spans="1:46" ht="11.25" customHeight="1" x14ac:dyDescent="0.2">
      <c r="A606" s="495" t="s">
        <v>316</v>
      </c>
      <c r="B606" s="652" t="s">
        <v>317</v>
      </c>
      <c r="C606" s="497">
        <v>0.69750000000000001</v>
      </c>
      <c r="D606" s="497">
        <v>0.6875</v>
      </c>
      <c r="E606" s="498">
        <v>0.67749999999999999</v>
      </c>
      <c r="F606" s="498">
        <v>0.66249999999999998</v>
      </c>
      <c r="G606" s="498">
        <v>0.65749999999999997</v>
      </c>
      <c r="H606" s="498">
        <v>0.64749999999999996</v>
      </c>
      <c r="I606" s="499"/>
      <c r="J606" s="498">
        <v>0.63749999999999996</v>
      </c>
      <c r="K606" s="496">
        <v>0.62749999999999995</v>
      </c>
      <c r="L606" s="499"/>
      <c r="M606" s="511">
        <v>0.61750000000000005</v>
      </c>
      <c r="N606" s="511">
        <v>0.60750000000000004</v>
      </c>
      <c r="O606" s="658">
        <v>0.58333000000000002</v>
      </c>
      <c r="P606" s="658">
        <v>0.51890000000000003</v>
      </c>
      <c r="Q606" s="658">
        <v>0.46179999999999999</v>
      </c>
      <c r="R606" s="658">
        <v>0.40629999999999999</v>
      </c>
      <c r="S606" s="658">
        <v>0.35809999999999997</v>
      </c>
      <c r="T606" s="658">
        <v>0.32340000000000002</v>
      </c>
      <c r="U606" s="658">
        <v>0.30050000000000004</v>
      </c>
      <c r="V606" s="658">
        <v>0.2833</v>
      </c>
      <c r="W606" s="658">
        <v>0.25369999999999998</v>
      </c>
      <c r="X606" s="658">
        <v>0.2177</v>
      </c>
      <c r="Y606" s="655">
        <f t="shared" si="217"/>
        <v>10.227030000000001</v>
      </c>
      <c r="Z606" s="1026">
        <f t="shared" si="216"/>
        <v>1.4545454545454639</v>
      </c>
      <c r="AA606" s="671">
        <f t="shared" si="218"/>
        <v>1.4760147601476037</v>
      </c>
      <c r="AB606" s="671">
        <f t="shared" si="219"/>
        <v>2.2641509433962259</v>
      </c>
      <c r="AC606" s="671">
        <f t="shared" si="220"/>
        <v>0.76045627376426506</v>
      </c>
      <c r="AD606" s="671">
        <f t="shared" si="221"/>
        <v>1.5444015444015413</v>
      </c>
      <c r="AE606" s="671">
        <f t="shared" si="222"/>
        <v>1.5686274509803866</v>
      </c>
      <c r="AF606" s="671">
        <f t="shared" si="223"/>
        <v>1.5936254980079667</v>
      </c>
      <c r="AG606" s="671">
        <f t="shared" si="224"/>
        <v>1.6194331983805599</v>
      </c>
      <c r="AH606" s="671">
        <f t="shared" si="225"/>
        <v>1.6460905349794164</v>
      </c>
      <c r="AI606" s="671">
        <f t="shared" si="226"/>
        <v>4.1434522482985736</v>
      </c>
      <c r="AJ606" s="671">
        <f t="shared" si="227"/>
        <v>12.41665060705337</v>
      </c>
      <c r="AK606" s="671">
        <f t="shared" si="228"/>
        <v>12.364660025985286</v>
      </c>
      <c r="AL606" s="671">
        <f t="shared" si="229"/>
        <v>13.659857248338669</v>
      </c>
      <c r="AM606" s="671">
        <f t="shared" si="230"/>
        <v>13.459927394582527</v>
      </c>
      <c r="AN606" s="671">
        <f t="shared" si="231"/>
        <v>10.729746444032152</v>
      </c>
      <c r="AO606" s="671">
        <f t="shared" si="232"/>
        <v>7.6206322795340897</v>
      </c>
      <c r="AP606" s="671">
        <f t="shared" si="233"/>
        <v>6.071302506177223</v>
      </c>
      <c r="AQ606" s="671">
        <f t="shared" si="234"/>
        <v>11.667323610563663</v>
      </c>
      <c r="AR606" s="671">
        <f t="shared" si="235"/>
        <v>16.536518144235181</v>
      </c>
      <c r="AS606" s="672">
        <f t="shared" si="236"/>
        <v>6.452495587758114</v>
      </c>
      <c r="AT606" s="673">
        <f t="shared" si="237"/>
        <v>5.4938852395499458</v>
      </c>
    </row>
    <row r="607" spans="1:46" ht="11.25" customHeight="1" x14ac:dyDescent="0.2">
      <c r="A607" s="495" t="s">
        <v>3902</v>
      </c>
      <c r="B607" s="652" t="s">
        <v>3903</v>
      </c>
      <c r="C607" s="497">
        <v>1.97</v>
      </c>
      <c r="D607" s="497">
        <v>1.86</v>
      </c>
      <c r="E607" s="498">
        <v>1.7</v>
      </c>
      <c r="F607" s="498">
        <v>1.44</v>
      </c>
      <c r="G607" s="498">
        <v>0.46</v>
      </c>
      <c r="H607" s="542">
        <v>0</v>
      </c>
      <c r="I607" s="499"/>
      <c r="J607" s="502">
        <v>0</v>
      </c>
      <c r="K607" s="656">
        <v>0</v>
      </c>
      <c r="L607" s="499"/>
      <c r="M607" s="653">
        <v>0</v>
      </c>
      <c r="N607" s="653">
        <v>0</v>
      </c>
      <c r="O607" s="654">
        <v>0</v>
      </c>
      <c r="P607" s="654">
        <v>0</v>
      </c>
      <c r="Q607" s="654">
        <v>0</v>
      </c>
      <c r="R607" s="654">
        <v>0</v>
      </c>
      <c r="S607" s="654">
        <v>0</v>
      </c>
      <c r="T607" s="654">
        <v>0</v>
      </c>
      <c r="U607" s="654">
        <v>0</v>
      </c>
      <c r="V607" s="654">
        <v>0</v>
      </c>
      <c r="W607" s="654">
        <v>0</v>
      </c>
      <c r="X607" s="654">
        <v>0</v>
      </c>
      <c r="Y607" s="655">
        <f t="shared" si="217"/>
        <v>7.4300000000000006</v>
      </c>
      <c r="Z607" s="1026">
        <f t="shared" si="216"/>
        <v>5.9139784946236507</v>
      </c>
      <c r="AA607" s="671">
        <f t="shared" si="218"/>
        <v>9.4117647058823639</v>
      </c>
      <c r="AB607" s="671">
        <f t="shared" si="219"/>
        <v>18.055555555555557</v>
      </c>
      <c r="AC607" s="671">
        <f t="shared" si="220"/>
        <v>213.04347826086953</v>
      </c>
      <c r="AD607" s="671" t="str">
        <f t="shared" si="221"/>
        <v>n/a</v>
      </c>
      <c r="AE607" s="671" t="str">
        <f t="shared" si="222"/>
        <v>n/a</v>
      </c>
      <c r="AF607" s="671" t="str">
        <f t="shared" si="223"/>
        <v>n/a</v>
      </c>
      <c r="AG607" s="671" t="str">
        <f t="shared" si="224"/>
        <v>n/a</v>
      </c>
      <c r="AH607" s="671" t="str">
        <f t="shared" si="225"/>
        <v>n/a</v>
      </c>
      <c r="AI607" s="671" t="str">
        <f t="shared" si="226"/>
        <v>n/a</v>
      </c>
      <c r="AJ607" s="671" t="str">
        <f t="shared" si="227"/>
        <v>n/a</v>
      </c>
      <c r="AK607" s="671" t="str">
        <f t="shared" si="228"/>
        <v>n/a</v>
      </c>
      <c r="AL607" s="671" t="str">
        <f t="shared" si="229"/>
        <v>n/a</v>
      </c>
      <c r="AM607" s="671" t="str">
        <f t="shared" si="230"/>
        <v>n/a</v>
      </c>
      <c r="AN607" s="671" t="str">
        <f t="shared" si="231"/>
        <v>n/a</v>
      </c>
      <c r="AO607" s="671" t="str">
        <f t="shared" si="232"/>
        <v>n/a</v>
      </c>
      <c r="AP607" s="671" t="str">
        <f t="shared" si="233"/>
        <v>n/a</v>
      </c>
      <c r="AQ607" s="671" t="str">
        <f t="shared" si="234"/>
        <v>n/a</v>
      </c>
      <c r="AR607" s="671" t="str">
        <f t="shared" si="235"/>
        <v>n/a</v>
      </c>
      <c r="AS607" s="672">
        <f t="shared" si="236"/>
        <v>61.606194254232776</v>
      </c>
      <c r="AT607" s="673">
        <f t="shared" si="237"/>
        <v>101.08707548521728</v>
      </c>
    </row>
    <row r="608" spans="1:46" ht="11.25" customHeight="1" x14ac:dyDescent="0.2">
      <c r="A608" s="916" t="s">
        <v>1539</v>
      </c>
      <c r="B608" s="916" t="s">
        <v>1540</v>
      </c>
      <c r="C608" s="497">
        <v>1.0900000000000001</v>
      </c>
      <c r="D608" s="497">
        <v>0.99</v>
      </c>
      <c r="E608" s="489">
        <v>0.96</v>
      </c>
      <c r="F608" s="487">
        <v>0.92</v>
      </c>
      <c r="G608" s="487">
        <v>0.86</v>
      </c>
      <c r="H608" s="487">
        <v>0.8</v>
      </c>
      <c r="I608" s="488"/>
      <c r="J608" s="487">
        <v>0.78</v>
      </c>
      <c r="K608" s="485">
        <v>0.6</v>
      </c>
      <c r="L608" s="488"/>
      <c r="M608" s="538">
        <v>0.39</v>
      </c>
      <c r="N608" s="538">
        <v>0.54</v>
      </c>
      <c r="O608" s="493">
        <v>0.72</v>
      </c>
      <c r="P608" s="493">
        <v>0.64666999999999997</v>
      </c>
      <c r="Q608" s="493">
        <v>0.51110999999999995</v>
      </c>
      <c r="R608" s="493">
        <v>0.38666</v>
      </c>
      <c r="S608" s="493">
        <v>0.33331</v>
      </c>
      <c r="T608" s="493">
        <v>0.25483</v>
      </c>
      <c r="U608" s="492">
        <v>0.23704</v>
      </c>
      <c r="V608" s="492">
        <v>0.23704</v>
      </c>
      <c r="W608" s="493">
        <v>0.23704</v>
      </c>
      <c r="X608" s="493">
        <v>0.15804000000000001</v>
      </c>
      <c r="Y608" s="655">
        <f t="shared" si="217"/>
        <v>11.651740000000002</v>
      </c>
      <c r="Z608" s="1026">
        <f t="shared" si="216"/>
        <v>10.1010101010101</v>
      </c>
      <c r="AA608" s="671">
        <f t="shared" si="218"/>
        <v>3.125</v>
      </c>
      <c r="AB608" s="671">
        <f t="shared" si="219"/>
        <v>4.3478260869565188</v>
      </c>
      <c r="AC608" s="671">
        <f t="shared" si="220"/>
        <v>6.976744186046524</v>
      </c>
      <c r="AD608" s="671">
        <f t="shared" si="221"/>
        <v>7.4999999999999956</v>
      </c>
      <c r="AE608" s="671">
        <f t="shared" si="222"/>
        <v>2.5641025641025772</v>
      </c>
      <c r="AF608" s="671">
        <f t="shared" si="223"/>
        <v>30.000000000000004</v>
      </c>
      <c r="AG608" s="671">
        <f t="shared" si="224"/>
        <v>53.846153846153832</v>
      </c>
      <c r="AH608" s="671">
        <f t="shared" si="225"/>
        <v>-27.777777777777779</v>
      </c>
      <c r="AI608" s="671">
        <f t="shared" si="226"/>
        <v>-24.999999999999989</v>
      </c>
      <c r="AJ608" s="671">
        <f t="shared" si="227"/>
        <v>11.33963226993675</v>
      </c>
      <c r="AK608" s="671">
        <f t="shared" si="228"/>
        <v>26.522666353622505</v>
      </c>
      <c r="AL608" s="671">
        <f t="shared" si="229"/>
        <v>32.185899756892347</v>
      </c>
      <c r="AM608" s="671">
        <f t="shared" si="230"/>
        <v>16.006120428429995</v>
      </c>
      <c r="AN608" s="671">
        <f t="shared" si="231"/>
        <v>30.79700192285053</v>
      </c>
      <c r="AO608" s="671">
        <f t="shared" si="232"/>
        <v>7.505062436719534</v>
      </c>
      <c r="AP608" s="671">
        <f t="shared" si="233"/>
        <v>0</v>
      </c>
      <c r="AQ608" s="671">
        <f t="shared" si="234"/>
        <v>0</v>
      </c>
      <c r="AR608" s="671">
        <f t="shared" si="235"/>
        <v>49.987344975955452</v>
      </c>
      <c r="AS608" s="672">
        <f t="shared" si="236"/>
        <v>12.632988797415734</v>
      </c>
      <c r="AT608" s="673">
        <f t="shared" si="237"/>
        <v>21.126128877781717</v>
      </c>
    </row>
    <row r="609" spans="1:46" ht="11.25" customHeight="1" x14ac:dyDescent="0.2">
      <c r="A609" s="507" t="s">
        <v>1547</v>
      </c>
      <c r="B609" s="507" t="s">
        <v>1548</v>
      </c>
      <c r="C609" s="523">
        <v>1.04</v>
      </c>
      <c r="D609" s="510">
        <v>1.02</v>
      </c>
      <c r="E609" s="498">
        <v>0.94</v>
      </c>
      <c r="F609" s="498">
        <v>0.86</v>
      </c>
      <c r="G609" s="498">
        <v>0.76</v>
      </c>
      <c r="H609" s="498">
        <v>0.62</v>
      </c>
      <c r="I609" s="499" t="s">
        <v>90</v>
      </c>
      <c r="J609" s="498">
        <v>0.54</v>
      </c>
      <c r="K609" s="496">
        <v>0.46</v>
      </c>
      <c r="L609" s="499"/>
      <c r="M609" s="511">
        <v>0.3</v>
      </c>
      <c r="N609" s="653">
        <v>0</v>
      </c>
      <c r="O609" s="654">
        <v>0</v>
      </c>
      <c r="P609" s="654">
        <v>0</v>
      </c>
      <c r="Q609" s="654">
        <v>0</v>
      </c>
      <c r="R609" s="654">
        <v>0</v>
      </c>
      <c r="S609" s="654">
        <v>0</v>
      </c>
      <c r="T609" s="654">
        <v>0</v>
      </c>
      <c r="U609" s="654">
        <v>0</v>
      </c>
      <c r="V609" s="654">
        <v>0</v>
      </c>
      <c r="W609" s="654">
        <v>0</v>
      </c>
      <c r="X609" s="654">
        <v>0</v>
      </c>
      <c r="Y609" s="655">
        <f t="shared" si="217"/>
        <v>6.54</v>
      </c>
      <c r="Z609" s="1026">
        <f t="shared" si="216"/>
        <v>1.9607843137254832</v>
      </c>
      <c r="AA609" s="671">
        <f t="shared" si="218"/>
        <v>8.5106382978723527</v>
      </c>
      <c r="AB609" s="671">
        <f t="shared" si="219"/>
        <v>9.302325581395344</v>
      </c>
      <c r="AC609" s="671">
        <f t="shared" si="220"/>
        <v>13.157894736842103</v>
      </c>
      <c r="AD609" s="671">
        <f t="shared" si="221"/>
        <v>22.580645161290324</v>
      </c>
      <c r="AE609" s="671">
        <f t="shared" si="222"/>
        <v>14.814814814814813</v>
      </c>
      <c r="AF609" s="671">
        <f t="shared" si="223"/>
        <v>17.391304347826097</v>
      </c>
      <c r="AG609" s="671">
        <f t="shared" si="224"/>
        <v>53.333333333333343</v>
      </c>
      <c r="AH609" s="671" t="str">
        <f t="shared" si="225"/>
        <v>n/a</v>
      </c>
      <c r="AI609" s="671" t="str">
        <f t="shared" si="226"/>
        <v>n/a</v>
      </c>
      <c r="AJ609" s="671" t="str">
        <f t="shared" si="227"/>
        <v>n/a</v>
      </c>
      <c r="AK609" s="671" t="str">
        <f t="shared" si="228"/>
        <v>n/a</v>
      </c>
      <c r="AL609" s="671" t="str">
        <f t="shared" si="229"/>
        <v>n/a</v>
      </c>
      <c r="AM609" s="671" t="str">
        <f t="shared" si="230"/>
        <v>n/a</v>
      </c>
      <c r="AN609" s="671" t="str">
        <f t="shared" si="231"/>
        <v>n/a</v>
      </c>
      <c r="AO609" s="671" t="str">
        <f t="shared" si="232"/>
        <v>n/a</v>
      </c>
      <c r="AP609" s="671" t="str">
        <f t="shared" si="233"/>
        <v>n/a</v>
      </c>
      <c r="AQ609" s="671" t="str">
        <f t="shared" si="234"/>
        <v>n/a</v>
      </c>
      <c r="AR609" s="671" t="str">
        <f t="shared" si="235"/>
        <v>n/a</v>
      </c>
      <c r="AS609" s="672">
        <f t="shared" si="236"/>
        <v>17.631467573387482</v>
      </c>
      <c r="AT609" s="673">
        <f t="shared" si="237"/>
        <v>15.699208758130228</v>
      </c>
    </row>
    <row r="610" spans="1:46" ht="11.25" customHeight="1" x14ac:dyDescent="0.2">
      <c r="A610" s="495" t="s">
        <v>1555</v>
      </c>
      <c r="B610" s="652" t="s">
        <v>1556</v>
      </c>
      <c r="C610" s="497">
        <v>0.52</v>
      </c>
      <c r="D610" s="657">
        <v>0.43636363636363629</v>
      </c>
      <c r="E610" s="498">
        <v>0.3454545454545454</v>
      </c>
      <c r="F610" s="498">
        <v>0.25454545454545457</v>
      </c>
      <c r="G610" s="498">
        <v>0.16363636363636361</v>
      </c>
      <c r="H610" s="498">
        <v>0.10909090909090907</v>
      </c>
      <c r="I610" s="499"/>
      <c r="J610" s="502">
        <v>7.2727272727272724E-2</v>
      </c>
      <c r="K610" s="656">
        <v>7.2727272727272724E-2</v>
      </c>
      <c r="L610" s="499"/>
      <c r="M610" s="653">
        <v>7.2727272727272724E-2</v>
      </c>
      <c r="N610" s="653">
        <v>0.23636363636363636</v>
      </c>
      <c r="O610" s="658">
        <v>0.43636363636363629</v>
      </c>
      <c r="P610" s="658">
        <v>0.37272727272727268</v>
      </c>
      <c r="Q610" s="658">
        <v>0.26663636363636362</v>
      </c>
      <c r="R610" s="658">
        <v>0.22090909090909092</v>
      </c>
      <c r="S610" s="654">
        <v>0.20036363636363635</v>
      </c>
      <c r="T610" s="654">
        <v>0.20036363636363635</v>
      </c>
      <c r="U610" s="654">
        <v>0.20036363636363635</v>
      </c>
      <c r="V610" s="658">
        <v>0.20036363636363635</v>
      </c>
      <c r="W610" s="658">
        <v>0.19581818181818181</v>
      </c>
      <c r="X610" s="658">
        <v>0.16854545454545455</v>
      </c>
      <c r="Y610" s="655">
        <f t="shared" si="217"/>
        <v>4.7460909090909089</v>
      </c>
      <c r="Z610" s="1026">
        <f t="shared" si="216"/>
        <v>19.166666666666686</v>
      </c>
      <c r="AA610" s="671">
        <f t="shared" si="218"/>
        <v>26.315789473684205</v>
      </c>
      <c r="AB610" s="671">
        <f t="shared" si="219"/>
        <v>35.71428571428568</v>
      </c>
      <c r="AC610" s="671">
        <f t="shared" si="220"/>
        <v>55.5555555555556</v>
      </c>
      <c r="AD610" s="671">
        <f t="shared" si="221"/>
        <v>50</v>
      </c>
      <c r="AE610" s="671">
        <f t="shared" si="222"/>
        <v>49.999999999999979</v>
      </c>
      <c r="AF610" s="671">
        <f t="shared" si="223"/>
        <v>0</v>
      </c>
      <c r="AG610" s="671">
        <f t="shared" si="224"/>
        <v>0</v>
      </c>
      <c r="AH610" s="671">
        <f t="shared" si="225"/>
        <v>-69.230769230769226</v>
      </c>
      <c r="AI610" s="671">
        <f t="shared" si="226"/>
        <v>-45.833333333333329</v>
      </c>
      <c r="AJ610" s="671">
        <f t="shared" si="227"/>
        <v>17.073170731707311</v>
      </c>
      <c r="AK610" s="671">
        <f t="shared" si="228"/>
        <v>39.788612342311616</v>
      </c>
      <c r="AL610" s="671">
        <f t="shared" si="229"/>
        <v>20.699588477366238</v>
      </c>
      <c r="AM610" s="671">
        <f t="shared" si="230"/>
        <v>10.254083484573506</v>
      </c>
      <c r="AN610" s="671">
        <f t="shared" si="231"/>
        <v>0</v>
      </c>
      <c r="AO610" s="671">
        <f t="shared" si="232"/>
        <v>0</v>
      </c>
      <c r="AP610" s="671">
        <f t="shared" si="233"/>
        <v>0</v>
      </c>
      <c r="AQ610" s="671">
        <f t="shared" si="234"/>
        <v>2.3212627669452202</v>
      </c>
      <c r="AR610" s="671">
        <f t="shared" si="235"/>
        <v>16.181229773462768</v>
      </c>
      <c r="AS610" s="672">
        <f t="shared" si="236"/>
        <v>12.000323285392433</v>
      </c>
      <c r="AT610" s="673">
        <f t="shared" si="237"/>
        <v>30.961198617088716</v>
      </c>
    </row>
    <row r="611" spans="1:46" ht="11.25" customHeight="1" x14ac:dyDescent="0.2">
      <c r="A611" s="495" t="s">
        <v>1597</v>
      </c>
      <c r="B611" s="652" t="s">
        <v>34</v>
      </c>
      <c r="C611" s="497">
        <v>1.8</v>
      </c>
      <c r="D611" s="657">
        <v>1.72</v>
      </c>
      <c r="E611" s="498">
        <v>1.64</v>
      </c>
      <c r="F611" s="498">
        <v>1.56</v>
      </c>
      <c r="G611" s="498">
        <v>1.48</v>
      </c>
      <c r="H611" s="498">
        <v>1.44</v>
      </c>
      <c r="I611" s="499"/>
      <c r="J611" s="498">
        <v>1.42</v>
      </c>
      <c r="K611" s="656">
        <v>1.37</v>
      </c>
      <c r="L611" s="499"/>
      <c r="M611" s="534">
        <v>1.37</v>
      </c>
      <c r="N611" s="511">
        <v>1.33</v>
      </c>
      <c r="O611" s="658">
        <v>1.29</v>
      </c>
      <c r="P611" s="658">
        <v>1.17</v>
      </c>
      <c r="Q611" s="658">
        <v>1.1399999999999999</v>
      </c>
      <c r="R611" s="658">
        <v>1.1200000000000001</v>
      </c>
      <c r="S611" s="658">
        <v>1.1000000000000001</v>
      </c>
      <c r="T611" s="654">
        <v>1.08</v>
      </c>
      <c r="U611" s="654">
        <v>1.08</v>
      </c>
      <c r="V611" s="654">
        <v>1.08</v>
      </c>
      <c r="W611" s="654">
        <v>1.08</v>
      </c>
      <c r="X611" s="654">
        <v>1.08</v>
      </c>
      <c r="Y611" s="655">
        <f t="shared" si="217"/>
        <v>26.35</v>
      </c>
      <c r="Z611" s="1026">
        <f t="shared" si="216"/>
        <v>4.6511627906976827</v>
      </c>
      <c r="AA611" s="671">
        <f t="shared" si="218"/>
        <v>4.8780487804878092</v>
      </c>
      <c r="AB611" s="671">
        <f t="shared" si="219"/>
        <v>5.12820512820511</v>
      </c>
      <c r="AC611" s="671">
        <f t="shared" si="220"/>
        <v>5.4054054054054168</v>
      </c>
      <c r="AD611" s="671">
        <f t="shared" si="221"/>
        <v>2.7777777777777901</v>
      </c>
      <c r="AE611" s="671">
        <f t="shared" si="222"/>
        <v>1.4084507042253502</v>
      </c>
      <c r="AF611" s="671">
        <f t="shared" si="223"/>
        <v>3.6496350364963348</v>
      </c>
      <c r="AG611" s="671">
        <f t="shared" si="224"/>
        <v>0</v>
      </c>
      <c r="AH611" s="671">
        <f t="shared" si="225"/>
        <v>3.007518796992481</v>
      </c>
      <c r="AI611" s="671">
        <f t="shared" si="226"/>
        <v>3.1007751937984551</v>
      </c>
      <c r="AJ611" s="671">
        <f t="shared" si="227"/>
        <v>10.256410256410264</v>
      </c>
      <c r="AK611" s="671">
        <f t="shared" si="228"/>
        <v>2.6315789473684292</v>
      </c>
      <c r="AL611" s="671">
        <f t="shared" si="229"/>
        <v>1.7857142857142572</v>
      </c>
      <c r="AM611" s="671">
        <f t="shared" si="230"/>
        <v>1.8181818181818299</v>
      </c>
      <c r="AN611" s="671">
        <f t="shared" si="231"/>
        <v>1.8518518518518601</v>
      </c>
      <c r="AO611" s="671">
        <f t="shared" si="232"/>
        <v>0</v>
      </c>
      <c r="AP611" s="671">
        <f t="shared" si="233"/>
        <v>0</v>
      </c>
      <c r="AQ611" s="671">
        <f t="shared" si="234"/>
        <v>0</v>
      </c>
      <c r="AR611" s="671">
        <f t="shared" si="235"/>
        <v>0</v>
      </c>
      <c r="AS611" s="672">
        <f t="shared" si="236"/>
        <v>2.7553008828217407</v>
      </c>
      <c r="AT611" s="673">
        <f t="shared" si="237"/>
        <v>2.5865707059751233</v>
      </c>
    </row>
    <row r="612" spans="1:46" ht="11.25" customHeight="1" x14ac:dyDescent="0.2">
      <c r="A612" s="495" t="s">
        <v>1545</v>
      </c>
      <c r="B612" s="652" t="s">
        <v>1546</v>
      </c>
      <c r="C612" s="497">
        <v>1.6879999999999999</v>
      </c>
      <c r="D612" s="657">
        <v>1.68</v>
      </c>
      <c r="E612" s="498">
        <v>1.579</v>
      </c>
      <c r="F612" s="498">
        <v>1.429</v>
      </c>
      <c r="G612" s="498">
        <v>1.2975000000000001</v>
      </c>
      <c r="H612" s="498">
        <v>0.3125</v>
      </c>
      <c r="I612" s="499"/>
      <c r="J612" s="502">
        <v>0</v>
      </c>
      <c r="K612" s="656">
        <v>0</v>
      </c>
      <c r="L612" s="499"/>
      <c r="M612" s="536">
        <v>0</v>
      </c>
      <c r="N612" s="536">
        <v>0</v>
      </c>
      <c r="O612" s="535">
        <v>0</v>
      </c>
      <c r="P612" s="535">
        <v>0</v>
      </c>
      <c r="Q612" s="535">
        <v>0</v>
      </c>
      <c r="R612" s="535">
        <v>0</v>
      </c>
      <c r="S612" s="535">
        <v>0</v>
      </c>
      <c r="T612" s="654">
        <v>0</v>
      </c>
      <c r="U612" s="654">
        <v>0</v>
      </c>
      <c r="V612" s="654">
        <v>0</v>
      </c>
      <c r="W612" s="654">
        <v>0</v>
      </c>
      <c r="X612" s="654">
        <v>0</v>
      </c>
      <c r="Y612" s="655">
        <f t="shared" si="217"/>
        <v>7.9860000000000007</v>
      </c>
      <c r="Z612" s="1026">
        <f t="shared" si="216"/>
        <v>0.4761904761904745</v>
      </c>
      <c r="AA612" s="671">
        <f t="shared" si="218"/>
        <v>6.3964534515516203</v>
      </c>
      <c r="AB612" s="671">
        <f t="shared" si="219"/>
        <v>10.496850944716574</v>
      </c>
      <c r="AC612" s="671">
        <f t="shared" si="220"/>
        <v>10.134874759152201</v>
      </c>
      <c r="AD612" s="671">
        <f t="shared" si="221"/>
        <v>315.2</v>
      </c>
      <c r="AE612" s="671" t="str">
        <f t="shared" si="222"/>
        <v>n/a</v>
      </c>
      <c r="AF612" s="671" t="str">
        <f t="shared" si="223"/>
        <v>n/a</v>
      </c>
      <c r="AG612" s="671" t="str">
        <f t="shared" si="224"/>
        <v>n/a</v>
      </c>
      <c r="AH612" s="671" t="str">
        <f t="shared" si="225"/>
        <v>n/a</v>
      </c>
      <c r="AI612" s="671" t="str">
        <f t="shared" si="226"/>
        <v>n/a</v>
      </c>
      <c r="AJ612" s="671" t="str">
        <f t="shared" si="227"/>
        <v>n/a</v>
      </c>
      <c r="AK612" s="671" t="str">
        <f t="shared" si="228"/>
        <v>n/a</v>
      </c>
      <c r="AL612" s="671" t="str">
        <f t="shared" si="229"/>
        <v>n/a</v>
      </c>
      <c r="AM612" s="671" t="str">
        <f t="shared" si="230"/>
        <v>n/a</v>
      </c>
      <c r="AN612" s="671" t="str">
        <f t="shared" si="231"/>
        <v>n/a</v>
      </c>
      <c r="AO612" s="671" t="str">
        <f t="shared" si="232"/>
        <v>n/a</v>
      </c>
      <c r="AP612" s="671" t="str">
        <f t="shared" si="233"/>
        <v>n/a</v>
      </c>
      <c r="AQ612" s="671" t="str">
        <f t="shared" si="234"/>
        <v>n/a</v>
      </c>
      <c r="AR612" s="671" t="str">
        <f t="shared" si="235"/>
        <v>n/a</v>
      </c>
      <c r="AS612" s="672">
        <f t="shared" si="236"/>
        <v>68.540873926322178</v>
      </c>
      <c r="AT612" s="673">
        <f t="shared" si="237"/>
        <v>137.94548193701996</v>
      </c>
    </row>
    <row r="613" spans="1:46" ht="11.25" customHeight="1" x14ac:dyDescent="0.2">
      <c r="A613" s="916" t="s">
        <v>318</v>
      </c>
      <c r="B613" s="916" t="s">
        <v>319</v>
      </c>
      <c r="C613" s="497">
        <v>3.4649999999999999</v>
      </c>
      <c r="D613" s="491">
        <v>3.1150000000000002</v>
      </c>
      <c r="E613" s="498">
        <v>2.91</v>
      </c>
      <c r="F613" s="498">
        <v>2.7149999999999999</v>
      </c>
      <c r="G613" s="498">
        <v>2.4449999999999998</v>
      </c>
      <c r="H613" s="498">
        <v>2.21</v>
      </c>
      <c r="I613" s="499"/>
      <c r="J613" s="498">
        <v>2.105</v>
      </c>
      <c r="K613" s="496">
        <v>1.99</v>
      </c>
      <c r="L613" s="499"/>
      <c r="M613" s="511">
        <v>1.86</v>
      </c>
      <c r="N613" s="511">
        <v>1.75</v>
      </c>
      <c r="O613" s="658">
        <v>1.6</v>
      </c>
      <c r="P613" s="658">
        <v>1.35</v>
      </c>
      <c r="Q613" s="658">
        <v>1.1200000000000001</v>
      </c>
      <c r="R613" s="658">
        <v>0.98</v>
      </c>
      <c r="S613" s="658">
        <v>0.78</v>
      </c>
      <c r="T613" s="658">
        <v>0.62</v>
      </c>
      <c r="U613" s="658">
        <v>0.59</v>
      </c>
      <c r="V613" s="658">
        <v>0.56999999999999995</v>
      </c>
      <c r="W613" s="658">
        <v>0.55000000000000004</v>
      </c>
      <c r="X613" s="658">
        <v>0.53</v>
      </c>
      <c r="Y613" s="655">
        <f t="shared" si="217"/>
        <v>33.255000000000003</v>
      </c>
      <c r="Z613" s="1026">
        <f t="shared" si="216"/>
        <v>11.235955056179758</v>
      </c>
      <c r="AA613" s="671">
        <f t="shared" si="218"/>
        <v>7.0446735395188975</v>
      </c>
      <c r="AB613" s="671">
        <f t="shared" si="219"/>
        <v>7.1823204419889652</v>
      </c>
      <c r="AC613" s="671">
        <f t="shared" si="220"/>
        <v>11.042944785276077</v>
      </c>
      <c r="AD613" s="671">
        <f t="shared" si="221"/>
        <v>10.633484162895911</v>
      </c>
      <c r="AE613" s="671">
        <f t="shared" si="222"/>
        <v>4.9881235154394243</v>
      </c>
      <c r="AF613" s="671">
        <f t="shared" si="223"/>
        <v>5.7788944723618174</v>
      </c>
      <c r="AG613" s="671">
        <f t="shared" si="224"/>
        <v>6.9892473118279508</v>
      </c>
      <c r="AH613" s="671">
        <f t="shared" si="225"/>
        <v>6.2857142857142945</v>
      </c>
      <c r="AI613" s="671">
        <f t="shared" si="226"/>
        <v>9.375</v>
      </c>
      <c r="AJ613" s="671">
        <f t="shared" si="227"/>
        <v>18.518518518518512</v>
      </c>
      <c r="AK613" s="671">
        <f t="shared" si="228"/>
        <v>20.535714285714278</v>
      </c>
      <c r="AL613" s="671">
        <f t="shared" si="229"/>
        <v>14.285714285714302</v>
      </c>
      <c r="AM613" s="671">
        <f t="shared" si="230"/>
        <v>25.641025641025639</v>
      </c>
      <c r="AN613" s="671">
        <f t="shared" si="231"/>
        <v>25.806451612903224</v>
      </c>
      <c r="AO613" s="671">
        <f t="shared" si="232"/>
        <v>5.0847457627118731</v>
      </c>
      <c r="AP613" s="671">
        <f t="shared" si="233"/>
        <v>3.5087719298245723</v>
      </c>
      <c r="AQ613" s="671">
        <f t="shared" si="234"/>
        <v>3.6363636363636154</v>
      </c>
      <c r="AR613" s="671">
        <f t="shared" si="235"/>
        <v>3.7735849056603765</v>
      </c>
      <c r="AS613" s="672">
        <f t="shared" si="236"/>
        <v>10.597223586823132</v>
      </c>
      <c r="AT613" s="673">
        <f t="shared" si="237"/>
        <v>7.1533990242552097</v>
      </c>
    </row>
    <row r="614" spans="1:46" ht="11.25" customHeight="1" x14ac:dyDescent="0.2">
      <c r="A614" s="507" t="s">
        <v>1559</v>
      </c>
      <c r="B614" s="507" t="s">
        <v>1560</v>
      </c>
      <c r="C614" s="497">
        <v>1.04</v>
      </c>
      <c r="D614" s="497">
        <v>0.79</v>
      </c>
      <c r="E614" s="513">
        <v>0.75</v>
      </c>
      <c r="F614" s="513">
        <v>0.71</v>
      </c>
      <c r="G614" s="512">
        <v>0.68</v>
      </c>
      <c r="H614" s="513">
        <v>0.64</v>
      </c>
      <c r="I614" s="514"/>
      <c r="J614" s="513">
        <v>0.6</v>
      </c>
      <c r="K614" s="515">
        <v>0.5</v>
      </c>
      <c r="L614" s="514"/>
      <c r="M614" s="529">
        <v>0.45</v>
      </c>
      <c r="N614" s="529">
        <v>0.2</v>
      </c>
      <c r="O614" s="517">
        <v>0</v>
      </c>
      <c r="P614" s="517">
        <v>0</v>
      </c>
      <c r="Q614" s="517">
        <v>0</v>
      </c>
      <c r="R614" s="517">
        <v>0</v>
      </c>
      <c r="S614" s="517">
        <v>0</v>
      </c>
      <c r="T614" s="517">
        <v>0</v>
      </c>
      <c r="U614" s="517">
        <v>0</v>
      </c>
      <c r="V614" s="517">
        <v>0</v>
      </c>
      <c r="W614" s="517">
        <v>0</v>
      </c>
      <c r="X614" s="517">
        <v>0</v>
      </c>
      <c r="Y614" s="655">
        <f t="shared" si="217"/>
        <v>6.36</v>
      </c>
      <c r="Z614" s="1026">
        <f t="shared" ref="Z614:Z677" si="238">IF(ISERROR((C614/D614-1)*100),"n/a",(C614/D614-1)*100)</f>
        <v>31.645569620253156</v>
      </c>
      <c r="AA614" s="671">
        <f t="shared" si="218"/>
        <v>5.3333333333333455</v>
      </c>
      <c r="AB614" s="671">
        <f t="shared" si="219"/>
        <v>5.6338028169014231</v>
      </c>
      <c r="AC614" s="671">
        <f t="shared" si="220"/>
        <v>4.4117647058823373</v>
      </c>
      <c r="AD614" s="671">
        <f t="shared" si="221"/>
        <v>6.25</v>
      </c>
      <c r="AE614" s="671">
        <f t="shared" si="222"/>
        <v>6.6666666666666652</v>
      </c>
      <c r="AF614" s="671">
        <f t="shared" si="223"/>
        <v>19.999999999999996</v>
      </c>
      <c r="AG614" s="671">
        <f t="shared" si="224"/>
        <v>11.111111111111116</v>
      </c>
      <c r="AH614" s="671">
        <f t="shared" si="225"/>
        <v>125</v>
      </c>
      <c r="AI614" s="671" t="str">
        <f t="shared" si="226"/>
        <v>n/a</v>
      </c>
      <c r="AJ614" s="671" t="str">
        <f t="shared" si="227"/>
        <v>n/a</v>
      </c>
      <c r="AK614" s="671" t="str">
        <f t="shared" si="228"/>
        <v>n/a</v>
      </c>
      <c r="AL614" s="671" t="str">
        <f t="shared" si="229"/>
        <v>n/a</v>
      </c>
      <c r="AM614" s="671" t="str">
        <f t="shared" si="230"/>
        <v>n/a</v>
      </c>
      <c r="AN614" s="671" t="str">
        <f t="shared" si="231"/>
        <v>n/a</v>
      </c>
      <c r="AO614" s="671" t="str">
        <f t="shared" si="232"/>
        <v>n/a</v>
      </c>
      <c r="AP614" s="671" t="str">
        <f t="shared" si="233"/>
        <v>n/a</v>
      </c>
      <c r="AQ614" s="671" t="str">
        <f t="shared" si="234"/>
        <v>n/a</v>
      </c>
      <c r="AR614" s="671" t="str">
        <f t="shared" si="235"/>
        <v>n/a</v>
      </c>
      <c r="AS614" s="672">
        <f t="shared" si="236"/>
        <v>24.005805361572001</v>
      </c>
      <c r="AT614" s="673">
        <f t="shared" si="237"/>
        <v>38.933509728258699</v>
      </c>
    </row>
    <row r="615" spans="1:46" ht="11.25" customHeight="1" x14ac:dyDescent="0.2">
      <c r="A615" s="652" t="s">
        <v>3904</v>
      </c>
      <c r="B615" s="652" t="s">
        <v>3905</v>
      </c>
      <c r="C615" s="497">
        <v>0.94</v>
      </c>
      <c r="D615" s="497">
        <v>0.8</v>
      </c>
      <c r="E615" s="498">
        <v>0.6</v>
      </c>
      <c r="F615" s="498">
        <v>0.46</v>
      </c>
      <c r="G615" s="498">
        <v>0.1</v>
      </c>
      <c r="H615" s="542">
        <v>0</v>
      </c>
      <c r="I615" s="499"/>
      <c r="J615" s="502">
        <v>0</v>
      </c>
      <c r="K615" s="656">
        <v>0</v>
      </c>
      <c r="L615" s="499"/>
      <c r="M615" s="653">
        <v>0</v>
      </c>
      <c r="N615" s="653">
        <v>0.08</v>
      </c>
      <c r="O615" s="543">
        <v>0.47000000000000003</v>
      </c>
      <c r="P615" s="658">
        <v>0.62333400000000005</v>
      </c>
      <c r="Q615" s="658">
        <v>0.53333600000000003</v>
      </c>
      <c r="R615" s="658">
        <v>0.42622799999999994</v>
      </c>
      <c r="S615" s="658">
        <v>0.4</v>
      </c>
      <c r="T615" s="543">
        <v>0.16</v>
      </c>
      <c r="U615" s="543">
        <v>0.253334</v>
      </c>
      <c r="V615" s="658">
        <v>0.253334</v>
      </c>
      <c r="W615" s="543">
        <v>0</v>
      </c>
      <c r="X615" s="543">
        <v>0</v>
      </c>
      <c r="Y615" s="655">
        <f t="shared" si="217"/>
        <v>6.0995660000000003</v>
      </c>
      <c r="Z615" s="1026">
        <f t="shared" si="238"/>
        <v>17.499999999999982</v>
      </c>
      <c r="AA615" s="671">
        <f t="shared" si="218"/>
        <v>33.33333333333335</v>
      </c>
      <c r="AB615" s="671">
        <f t="shared" si="219"/>
        <v>30.434782608695631</v>
      </c>
      <c r="AC615" s="671">
        <f t="shared" si="220"/>
        <v>359.99999999999994</v>
      </c>
      <c r="AD615" s="671" t="str">
        <f t="shared" si="221"/>
        <v>n/a</v>
      </c>
      <c r="AE615" s="671" t="str">
        <f t="shared" si="222"/>
        <v>n/a</v>
      </c>
      <c r="AF615" s="671" t="str">
        <f t="shared" si="223"/>
        <v>n/a</v>
      </c>
      <c r="AG615" s="671" t="str">
        <f t="shared" si="224"/>
        <v>n/a</v>
      </c>
      <c r="AH615" s="671">
        <f t="shared" si="225"/>
        <v>-100</v>
      </c>
      <c r="AI615" s="671">
        <f t="shared" si="226"/>
        <v>-82.978723404255319</v>
      </c>
      <c r="AJ615" s="671">
        <f t="shared" si="227"/>
        <v>-24.599011124052272</v>
      </c>
      <c r="AK615" s="671">
        <f t="shared" si="228"/>
        <v>16.874540627296874</v>
      </c>
      <c r="AL615" s="671">
        <f t="shared" si="229"/>
        <v>25.129273534352524</v>
      </c>
      <c r="AM615" s="671">
        <f t="shared" si="230"/>
        <v>6.5569999999999684</v>
      </c>
      <c r="AN615" s="671">
        <f t="shared" si="231"/>
        <v>150</v>
      </c>
      <c r="AO615" s="671">
        <f t="shared" si="232"/>
        <v>-36.842271467706666</v>
      </c>
      <c r="AP615" s="671">
        <f t="shared" si="233"/>
        <v>0</v>
      </c>
      <c r="AQ615" s="671" t="str">
        <f t="shared" si="234"/>
        <v>n/a</v>
      </c>
      <c r="AR615" s="671" t="str">
        <f t="shared" si="235"/>
        <v>n/a</v>
      </c>
      <c r="AS615" s="672">
        <f t="shared" si="236"/>
        <v>30.416071085204919</v>
      </c>
      <c r="AT615" s="673">
        <f t="shared" si="237"/>
        <v>116.26980432450152</v>
      </c>
    </row>
    <row r="616" spans="1:46" ht="11.25" customHeight="1" x14ac:dyDescent="0.2">
      <c r="A616" s="537" t="s">
        <v>1561</v>
      </c>
      <c r="B616" s="927" t="s">
        <v>1562</v>
      </c>
      <c r="C616" s="497">
        <v>1.36</v>
      </c>
      <c r="D616" s="497">
        <v>1.28</v>
      </c>
      <c r="E616" s="498">
        <v>1.2</v>
      </c>
      <c r="F616" s="498">
        <v>1.1200000000000001</v>
      </c>
      <c r="G616" s="498">
        <v>1.04</v>
      </c>
      <c r="H616" s="498">
        <v>0.96</v>
      </c>
      <c r="I616" s="499"/>
      <c r="J616" s="498">
        <v>0.88</v>
      </c>
      <c r="K616" s="496">
        <v>0.8</v>
      </c>
      <c r="L616" s="499"/>
      <c r="M616" s="653">
        <v>0.72</v>
      </c>
      <c r="N616" s="653">
        <v>0.8</v>
      </c>
      <c r="O616" s="658">
        <v>1.28</v>
      </c>
      <c r="P616" s="658">
        <v>1.1599999999999999</v>
      </c>
      <c r="Q616" s="658">
        <v>0.96</v>
      </c>
      <c r="R616" s="658">
        <v>0.76</v>
      </c>
      <c r="S616" s="658">
        <v>0.68</v>
      </c>
      <c r="T616" s="658">
        <v>0.6</v>
      </c>
      <c r="U616" s="658">
        <v>0.52</v>
      </c>
      <c r="V616" s="658">
        <v>0.44</v>
      </c>
      <c r="W616" s="658">
        <v>0.36</v>
      </c>
      <c r="X616" s="658">
        <v>0.30667</v>
      </c>
      <c r="Y616" s="655">
        <f t="shared" si="217"/>
        <v>17.226670000000002</v>
      </c>
      <c r="Z616" s="1026">
        <f t="shared" si="238"/>
        <v>6.25</v>
      </c>
      <c r="AA616" s="671">
        <f t="shared" si="218"/>
        <v>6.6666666666666652</v>
      </c>
      <c r="AB616" s="671">
        <f t="shared" si="219"/>
        <v>7.1428571428571397</v>
      </c>
      <c r="AC616" s="671">
        <f t="shared" si="220"/>
        <v>7.6923076923077094</v>
      </c>
      <c r="AD616" s="671">
        <f t="shared" si="221"/>
        <v>8.3333333333333481</v>
      </c>
      <c r="AE616" s="671">
        <f t="shared" si="222"/>
        <v>9.0909090909090828</v>
      </c>
      <c r="AF616" s="671">
        <f t="shared" si="223"/>
        <v>9.9999999999999858</v>
      </c>
      <c r="AG616" s="671">
        <f t="shared" si="224"/>
        <v>11.111111111111116</v>
      </c>
      <c r="AH616" s="671">
        <f t="shared" si="225"/>
        <v>-10.000000000000009</v>
      </c>
      <c r="AI616" s="671">
        <f t="shared" si="226"/>
        <v>-37.5</v>
      </c>
      <c r="AJ616" s="671">
        <f t="shared" si="227"/>
        <v>10.344827586206918</v>
      </c>
      <c r="AK616" s="671">
        <f t="shared" si="228"/>
        <v>20.833333333333325</v>
      </c>
      <c r="AL616" s="671">
        <f t="shared" si="229"/>
        <v>26.315789473684205</v>
      </c>
      <c r="AM616" s="671">
        <f t="shared" si="230"/>
        <v>11.764705882352944</v>
      </c>
      <c r="AN616" s="671">
        <f t="shared" si="231"/>
        <v>13.333333333333353</v>
      </c>
      <c r="AO616" s="671">
        <f t="shared" si="232"/>
        <v>15.384615384615374</v>
      </c>
      <c r="AP616" s="671">
        <f t="shared" si="233"/>
        <v>18.181818181818187</v>
      </c>
      <c r="AQ616" s="671">
        <f t="shared" si="234"/>
        <v>22.222222222222232</v>
      </c>
      <c r="AR616" s="671">
        <f t="shared" si="235"/>
        <v>17.39002836925685</v>
      </c>
      <c r="AS616" s="672">
        <f t="shared" si="236"/>
        <v>9.1872557265267591</v>
      </c>
      <c r="AT616" s="673">
        <f t="shared" si="237"/>
        <v>13.713420775471928</v>
      </c>
    </row>
    <row r="617" spans="1:46" ht="11.25" customHeight="1" x14ac:dyDescent="0.2">
      <c r="A617" s="495" t="s">
        <v>1589</v>
      </c>
      <c r="B617" s="652" t="s">
        <v>1590</v>
      </c>
      <c r="C617" s="497">
        <v>2.1</v>
      </c>
      <c r="D617" s="497">
        <v>1.8699999999999999</v>
      </c>
      <c r="E617" s="498">
        <v>1.61</v>
      </c>
      <c r="F617" s="498">
        <v>1.5</v>
      </c>
      <c r="G617" s="498">
        <v>1.32</v>
      </c>
      <c r="H617" s="498">
        <v>0.98</v>
      </c>
      <c r="I617" s="499"/>
      <c r="J617" s="498">
        <v>0.76</v>
      </c>
      <c r="K617" s="496">
        <v>0.7</v>
      </c>
      <c r="L617" s="499"/>
      <c r="M617" s="657">
        <v>0.55000000000000004</v>
      </c>
      <c r="N617" s="658">
        <v>0.5</v>
      </c>
      <c r="O617" s="654">
        <v>0.45</v>
      </c>
      <c r="P617" s="658">
        <v>0.9</v>
      </c>
      <c r="Q617" s="658">
        <v>0.8</v>
      </c>
      <c r="R617" s="658">
        <v>0.65</v>
      </c>
      <c r="S617" s="658">
        <v>0.55000000000000004</v>
      </c>
      <c r="T617" s="658">
        <v>0.45</v>
      </c>
      <c r="U617" s="658">
        <v>0.25</v>
      </c>
      <c r="V617" s="654">
        <v>0</v>
      </c>
      <c r="W617" s="654">
        <v>0</v>
      </c>
      <c r="X617" s="654">
        <v>0</v>
      </c>
      <c r="Y617" s="655">
        <f t="shared" si="217"/>
        <v>15.940000000000001</v>
      </c>
      <c r="Z617" s="1026">
        <f t="shared" si="238"/>
        <v>12.299465240641716</v>
      </c>
      <c r="AA617" s="671">
        <f t="shared" si="218"/>
        <v>16.149068322981353</v>
      </c>
      <c r="AB617" s="671">
        <f t="shared" si="219"/>
        <v>7.3333333333333472</v>
      </c>
      <c r="AC617" s="671">
        <f t="shared" si="220"/>
        <v>13.636363636363624</v>
      </c>
      <c r="AD617" s="671">
        <f t="shared" si="221"/>
        <v>34.693877551020421</v>
      </c>
      <c r="AE617" s="671">
        <f t="shared" si="222"/>
        <v>28.947368421052634</v>
      </c>
      <c r="AF617" s="671">
        <f t="shared" si="223"/>
        <v>8.5714285714285854</v>
      </c>
      <c r="AG617" s="671">
        <f t="shared" si="224"/>
        <v>27.272727272727249</v>
      </c>
      <c r="AH617" s="671">
        <f t="shared" si="225"/>
        <v>10.000000000000009</v>
      </c>
      <c r="AI617" s="671">
        <f t="shared" si="226"/>
        <v>11.111111111111116</v>
      </c>
      <c r="AJ617" s="671">
        <f t="shared" si="227"/>
        <v>-50</v>
      </c>
      <c r="AK617" s="671">
        <f t="shared" si="228"/>
        <v>12.5</v>
      </c>
      <c r="AL617" s="671">
        <f t="shared" si="229"/>
        <v>23.076923076923084</v>
      </c>
      <c r="AM617" s="671">
        <f t="shared" si="230"/>
        <v>18.181818181818166</v>
      </c>
      <c r="AN617" s="671">
        <f t="shared" si="231"/>
        <v>22.222222222222232</v>
      </c>
      <c r="AO617" s="671">
        <f t="shared" si="232"/>
        <v>80</v>
      </c>
      <c r="AP617" s="671" t="str">
        <f t="shared" si="233"/>
        <v>n/a</v>
      </c>
      <c r="AQ617" s="671" t="str">
        <f t="shared" si="234"/>
        <v>n/a</v>
      </c>
      <c r="AR617" s="671" t="str">
        <f t="shared" si="235"/>
        <v>n/a</v>
      </c>
      <c r="AS617" s="672">
        <f t="shared" si="236"/>
        <v>17.249731683851472</v>
      </c>
      <c r="AT617" s="673">
        <f t="shared" si="237"/>
        <v>25.015313594754048</v>
      </c>
    </row>
    <row r="618" spans="1:46" ht="11.25" customHeight="1" x14ac:dyDescent="0.2">
      <c r="A618" s="652" t="s">
        <v>1593</v>
      </c>
      <c r="B618" s="652" t="s">
        <v>1594</v>
      </c>
      <c r="C618" s="497">
        <v>0.82</v>
      </c>
      <c r="D618" s="497">
        <v>0.78</v>
      </c>
      <c r="E618" s="487">
        <v>0.71</v>
      </c>
      <c r="F618" s="487">
        <v>0.65</v>
      </c>
      <c r="G618" s="487">
        <v>0.6</v>
      </c>
      <c r="H618" s="487">
        <v>0.56000000000000005</v>
      </c>
      <c r="I618" s="488"/>
      <c r="J618" s="487">
        <v>0.51</v>
      </c>
      <c r="K618" s="485">
        <v>0.47</v>
      </c>
      <c r="L618" s="488"/>
      <c r="M618" s="538">
        <v>0.44</v>
      </c>
      <c r="N618" s="538">
        <v>0.44</v>
      </c>
      <c r="O618" s="493">
        <v>0.44</v>
      </c>
      <c r="P618" s="493">
        <v>0.42</v>
      </c>
      <c r="Q618" s="493">
        <v>0.39</v>
      </c>
      <c r="R618" s="493">
        <v>0.32</v>
      </c>
      <c r="S618" s="493">
        <v>0.24</v>
      </c>
      <c r="T618" s="493">
        <v>0.14000000000000001</v>
      </c>
      <c r="U618" s="492">
        <v>0</v>
      </c>
      <c r="V618" s="492">
        <v>0</v>
      </c>
      <c r="W618" s="492">
        <v>0</v>
      </c>
      <c r="X618" s="492">
        <v>0</v>
      </c>
      <c r="Y618" s="655">
        <f t="shared" si="217"/>
        <v>7.9300000000000006</v>
      </c>
      <c r="Z618" s="1026">
        <f t="shared" si="238"/>
        <v>5.12820512820511</v>
      </c>
      <c r="AA618" s="671">
        <f t="shared" si="218"/>
        <v>9.8591549295774747</v>
      </c>
      <c r="AB618" s="671">
        <f t="shared" si="219"/>
        <v>9.2307692307692193</v>
      </c>
      <c r="AC618" s="671">
        <f t="shared" si="220"/>
        <v>8.3333333333333481</v>
      </c>
      <c r="AD618" s="671">
        <f t="shared" si="221"/>
        <v>7.1428571428571397</v>
      </c>
      <c r="AE618" s="671">
        <f t="shared" si="222"/>
        <v>9.8039215686274606</v>
      </c>
      <c r="AF618" s="671">
        <f t="shared" si="223"/>
        <v>8.5106382978723527</v>
      </c>
      <c r="AG618" s="671">
        <f t="shared" si="224"/>
        <v>6.8181818181818121</v>
      </c>
      <c r="AH618" s="671">
        <f t="shared" si="225"/>
        <v>0</v>
      </c>
      <c r="AI618" s="671">
        <f t="shared" si="226"/>
        <v>0</v>
      </c>
      <c r="AJ618" s="671">
        <f t="shared" si="227"/>
        <v>4.7619047619047672</v>
      </c>
      <c r="AK618" s="671">
        <f t="shared" si="228"/>
        <v>7.6923076923076872</v>
      </c>
      <c r="AL618" s="671">
        <f t="shared" si="229"/>
        <v>21.875</v>
      </c>
      <c r="AM618" s="671">
        <f t="shared" si="230"/>
        <v>33.33333333333335</v>
      </c>
      <c r="AN618" s="671">
        <f t="shared" si="231"/>
        <v>71.428571428571402</v>
      </c>
      <c r="AO618" s="671" t="str">
        <f t="shared" si="232"/>
        <v>n/a</v>
      </c>
      <c r="AP618" s="671" t="str">
        <f t="shared" si="233"/>
        <v>n/a</v>
      </c>
      <c r="AQ618" s="671" t="str">
        <f t="shared" si="234"/>
        <v>n/a</v>
      </c>
      <c r="AR618" s="671" t="str">
        <f t="shared" si="235"/>
        <v>n/a</v>
      </c>
      <c r="AS618" s="672">
        <f t="shared" si="236"/>
        <v>13.594545244369408</v>
      </c>
      <c r="AT618" s="673">
        <f t="shared" si="237"/>
        <v>18.018936078554979</v>
      </c>
    </row>
    <row r="619" spans="1:46" ht="11.25" customHeight="1" x14ac:dyDescent="0.2">
      <c r="A619" s="507" t="s">
        <v>323</v>
      </c>
      <c r="B619" s="507" t="s">
        <v>324</v>
      </c>
      <c r="C619" s="497">
        <v>2.8412000000000002</v>
      </c>
      <c r="D619" s="510">
        <v>2.7382999999999997</v>
      </c>
      <c r="E619" s="498">
        <v>2.6713999999999998</v>
      </c>
      <c r="F619" s="498">
        <v>2.6322999999999999</v>
      </c>
      <c r="G619" s="498">
        <v>2.5322999999999998</v>
      </c>
      <c r="H619" s="498">
        <v>2.3665000000000003</v>
      </c>
      <c r="I619" s="499"/>
      <c r="J619" s="498">
        <v>2.2110000000000003</v>
      </c>
      <c r="K619" s="496">
        <v>2.0568</v>
      </c>
      <c r="L619" s="499"/>
      <c r="M619" s="511">
        <v>1.8854</v>
      </c>
      <c r="N619" s="511">
        <v>1.72</v>
      </c>
      <c r="O619" s="658">
        <v>1.55</v>
      </c>
      <c r="P619" s="658">
        <v>1.36</v>
      </c>
      <c r="Q619" s="658">
        <v>1.21</v>
      </c>
      <c r="R619" s="658">
        <v>1.0900000000000001</v>
      </c>
      <c r="S619" s="658">
        <v>0.97750000000000004</v>
      </c>
      <c r="T619" s="658">
        <v>0.86499999999999999</v>
      </c>
      <c r="U619" s="658">
        <v>0.79</v>
      </c>
      <c r="V619" s="658">
        <v>0.73</v>
      </c>
      <c r="W619" s="658">
        <v>0.67</v>
      </c>
      <c r="X619" s="658">
        <v>0.625</v>
      </c>
      <c r="Y619" s="655">
        <f t="shared" si="217"/>
        <v>33.522699999999993</v>
      </c>
      <c r="Z619" s="1026">
        <f t="shared" si="238"/>
        <v>3.7578059379907325</v>
      </c>
      <c r="AA619" s="671">
        <f t="shared" si="218"/>
        <v>2.5043048588754946</v>
      </c>
      <c r="AB619" s="671">
        <f t="shared" si="219"/>
        <v>1.4853930023173589</v>
      </c>
      <c r="AC619" s="671">
        <f t="shared" si="220"/>
        <v>3.9489791888796866</v>
      </c>
      <c r="AD619" s="671">
        <f t="shared" si="221"/>
        <v>7.0061271920557555</v>
      </c>
      <c r="AE619" s="671">
        <f t="shared" si="222"/>
        <v>7.0330167345092676</v>
      </c>
      <c r="AF619" s="671">
        <f t="shared" si="223"/>
        <v>7.4970828471412121</v>
      </c>
      <c r="AG619" s="671">
        <f t="shared" si="224"/>
        <v>9.0909090909090828</v>
      </c>
      <c r="AH619" s="671">
        <f t="shared" si="225"/>
        <v>9.6162790697674296</v>
      </c>
      <c r="AI619" s="671">
        <f t="shared" si="226"/>
        <v>10.967741935483865</v>
      </c>
      <c r="AJ619" s="671">
        <f t="shared" si="227"/>
        <v>13.970588235294112</v>
      </c>
      <c r="AK619" s="671">
        <f t="shared" si="228"/>
        <v>12.396694214876035</v>
      </c>
      <c r="AL619" s="671">
        <f t="shared" si="229"/>
        <v>11.009174311926584</v>
      </c>
      <c r="AM619" s="671">
        <f t="shared" si="230"/>
        <v>11.508951406649626</v>
      </c>
      <c r="AN619" s="671">
        <f t="shared" si="231"/>
        <v>13.005780346820806</v>
      </c>
      <c r="AO619" s="671">
        <f t="shared" si="232"/>
        <v>9.4936708860759325</v>
      </c>
      <c r="AP619" s="671">
        <f t="shared" si="233"/>
        <v>8.2191780821917924</v>
      </c>
      <c r="AQ619" s="671">
        <f t="shared" si="234"/>
        <v>8.9552238805969964</v>
      </c>
      <c r="AR619" s="671">
        <f t="shared" si="235"/>
        <v>7.2000000000000064</v>
      </c>
      <c r="AS619" s="672">
        <f t="shared" si="236"/>
        <v>8.3508895380190431</v>
      </c>
      <c r="AT619" s="673">
        <f t="shared" si="237"/>
        <v>3.5334292213985901</v>
      </c>
    </row>
    <row r="620" spans="1:46" ht="11.25" customHeight="1" x14ac:dyDescent="0.2">
      <c r="A620" s="652" t="s">
        <v>312</v>
      </c>
      <c r="B620" s="652" t="s">
        <v>313</v>
      </c>
      <c r="C620" s="497">
        <v>2.94</v>
      </c>
      <c r="D620" s="657">
        <v>2.64</v>
      </c>
      <c r="E620" s="502">
        <v>2.52</v>
      </c>
      <c r="F620" s="502">
        <v>2.52</v>
      </c>
      <c r="G620" s="498">
        <v>2.0699999999999998</v>
      </c>
      <c r="H620" s="498">
        <v>1.78</v>
      </c>
      <c r="I620" s="499"/>
      <c r="J620" s="498">
        <v>1.62</v>
      </c>
      <c r="K620" s="496">
        <v>1.43</v>
      </c>
      <c r="L620" s="499"/>
      <c r="M620" s="511">
        <v>1.07</v>
      </c>
      <c r="N620" s="653">
        <v>1</v>
      </c>
      <c r="O620" s="658">
        <v>0.92</v>
      </c>
      <c r="P620" s="658">
        <v>0.76332999999999995</v>
      </c>
      <c r="Q620" s="658">
        <v>0.65332999999999997</v>
      </c>
      <c r="R620" s="658">
        <v>0.57333000000000001</v>
      </c>
      <c r="S620" s="654">
        <v>0.50666</v>
      </c>
      <c r="T620" s="658">
        <v>0.50666</v>
      </c>
      <c r="U620" s="654">
        <v>0.48</v>
      </c>
      <c r="V620" s="658">
        <v>0.48</v>
      </c>
      <c r="W620" s="654">
        <v>0.45333000000000001</v>
      </c>
      <c r="X620" s="658">
        <v>0.45333000000000001</v>
      </c>
      <c r="Y620" s="655">
        <f t="shared" si="217"/>
        <v>25.379970000000004</v>
      </c>
      <c r="Z620" s="1026">
        <f t="shared" si="238"/>
        <v>11.363636363636353</v>
      </c>
      <c r="AA620" s="671">
        <f t="shared" si="218"/>
        <v>4.7619047619047672</v>
      </c>
      <c r="AB620" s="671">
        <f t="shared" si="219"/>
        <v>0</v>
      </c>
      <c r="AC620" s="671">
        <f t="shared" si="220"/>
        <v>21.739130434782616</v>
      </c>
      <c r="AD620" s="671">
        <f t="shared" si="221"/>
        <v>16.292134831460658</v>
      </c>
      <c r="AE620" s="671">
        <f t="shared" si="222"/>
        <v>9.8765432098765427</v>
      </c>
      <c r="AF620" s="671">
        <f t="shared" si="223"/>
        <v>13.286713286713292</v>
      </c>
      <c r="AG620" s="671">
        <f t="shared" si="224"/>
        <v>33.644859813084096</v>
      </c>
      <c r="AH620" s="671">
        <f t="shared" si="225"/>
        <v>7.0000000000000062</v>
      </c>
      <c r="AI620" s="671">
        <f t="shared" si="226"/>
        <v>8.6956521739130377</v>
      </c>
      <c r="AJ620" s="671">
        <f t="shared" si="227"/>
        <v>20.524543775300351</v>
      </c>
      <c r="AK620" s="671">
        <f t="shared" si="228"/>
        <v>16.83682059602345</v>
      </c>
      <c r="AL620" s="671">
        <f t="shared" si="229"/>
        <v>13.953569497497064</v>
      </c>
      <c r="AM620" s="671">
        <f t="shared" si="230"/>
        <v>13.158725772707536</v>
      </c>
      <c r="AN620" s="671">
        <f t="shared" si="231"/>
        <v>0</v>
      </c>
      <c r="AO620" s="671">
        <f t="shared" si="232"/>
        <v>5.55416666666666</v>
      </c>
      <c r="AP620" s="671">
        <f t="shared" si="233"/>
        <v>0</v>
      </c>
      <c r="AQ620" s="671">
        <f t="shared" si="234"/>
        <v>5.8831314936139245</v>
      </c>
      <c r="AR620" s="671">
        <f t="shared" si="235"/>
        <v>0</v>
      </c>
      <c r="AS620" s="672">
        <f t="shared" si="236"/>
        <v>10.661659614588437</v>
      </c>
      <c r="AT620" s="673">
        <f t="shared" si="237"/>
        <v>8.8154097947143519</v>
      </c>
    </row>
    <row r="621" spans="1:46" ht="11.25" customHeight="1" x14ac:dyDescent="0.2">
      <c r="A621" s="652" t="s">
        <v>739</v>
      </c>
      <c r="B621" s="652" t="s">
        <v>740</v>
      </c>
      <c r="C621" s="497">
        <v>2.4</v>
      </c>
      <c r="D621" s="657">
        <v>2.3199999999999998</v>
      </c>
      <c r="E621" s="498">
        <v>2.2000000000000002</v>
      </c>
      <c r="F621" s="498">
        <v>2.12</v>
      </c>
      <c r="G621" s="498">
        <v>1.92</v>
      </c>
      <c r="H621" s="498">
        <v>1.68</v>
      </c>
      <c r="I621" s="499"/>
      <c r="J621" s="498">
        <v>1.48</v>
      </c>
      <c r="K621" s="496">
        <v>0.9</v>
      </c>
      <c r="L621" s="499"/>
      <c r="M621" s="511">
        <v>0.8</v>
      </c>
      <c r="N621" s="511">
        <v>0.78</v>
      </c>
      <c r="O621" s="658">
        <v>0.76</v>
      </c>
      <c r="P621" s="658">
        <v>0.68</v>
      </c>
      <c r="Q621" s="658">
        <v>0.62</v>
      </c>
      <c r="R621" s="658">
        <v>0.56000000000000005</v>
      </c>
      <c r="S621" s="658">
        <v>0.46</v>
      </c>
      <c r="T621" s="658">
        <v>0.31</v>
      </c>
      <c r="U621" s="658">
        <v>0.28000000000000003</v>
      </c>
      <c r="V621" s="658">
        <v>0.25</v>
      </c>
      <c r="W621" s="658">
        <v>0.22</v>
      </c>
      <c r="X621" s="658">
        <v>0.2</v>
      </c>
      <c r="Y621" s="655">
        <f t="shared" si="217"/>
        <v>20.94</v>
      </c>
      <c r="Z621" s="1026">
        <f t="shared" si="238"/>
        <v>3.4482758620689724</v>
      </c>
      <c r="AA621" s="671">
        <f t="shared" si="218"/>
        <v>5.4545454545454453</v>
      </c>
      <c r="AB621" s="671">
        <f t="shared" si="219"/>
        <v>3.7735849056603765</v>
      </c>
      <c r="AC621" s="671">
        <f t="shared" si="220"/>
        <v>10.416666666666675</v>
      </c>
      <c r="AD621" s="671">
        <f t="shared" si="221"/>
        <v>14.285714285714279</v>
      </c>
      <c r="AE621" s="671">
        <f t="shared" si="222"/>
        <v>13.513513513513509</v>
      </c>
      <c r="AF621" s="671">
        <f t="shared" si="223"/>
        <v>64.444444444444443</v>
      </c>
      <c r="AG621" s="671">
        <f t="shared" si="224"/>
        <v>12.5</v>
      </c>
      <c r="AH621" s="671">
        <f t="shared" si="225"/>
        <v>2.5641025641025772</v>
      </c>
      <c r="AI621" s="671">
        <f t="shared" si="226"/>
        <v>2.6315789473684292</v>
      </c>
      <c r="AJ621" s="671">
        <f t="shared" si="227"/>
        <v>11.764705882352944</v>
      </c>
      <c r="AK621" s="671">
        <f t="shared" si="228"/>
        <v>9.6774193548387224</v>
      </c>
      <c r="AL621" s="671">
        <f t="shared" si="229"/>
        <v>10.714285714285698</v>
      </c>
      <c r="AM621" s="671">
        <f t="shared" si="230"/>
        <v>21.739130434782616</v>
      </c>
      <c r="AN621" s="671">
        <f t="shared" si="231"/>
        <v>48.387096774193552</v>
      </c>
      <c r="AO621" s="671">
        <f t="shared" si="232"/>
        <v>10.714285714285698</v>
      </c>
      <c r="AP621" s="671">
        <f t="shared" si="233"/>
        <v>12.000000000000011</v>
      </c>
      <c r="AQ621" s="671">
        <f t="shared" si="234"/>
        <v>13.636363636363647</v>
      </c>
      <c r="AR621" s="671">
        <f t="shared" si="235"/>
        <v>9.9999999999999858</v>
      </c>
      <c r="AS621" s="672">
        <f t="shared" si="236"/>
        <v>14.824511271325665</v>
      </c>
      <c r="AT621" s="673">
        <f t="shared" si="237"/>
        <v>15.641593165347528</v>
      </c>
    </row>
    <row r="622" spans="1:46" ht="11.25" customHeight="1" x14ac:dyDescent="0.2">
      <c r="A622" s="483" t="s">
        <v>3900</v>
      </c>
      <c r="B622" s="916" t="s">
        <v>3901</v>
      </c>
      <c r="C622" s="497">
        <v>0.52</v>
      </c>
      <c r="D622" s="491">
        <v>0.44</v>
      </c>
      <c r="E622" s="498">
        <v>0.31</v>
      </c>
      <c r="F622" s="498">
        <v>0.24</v>
      </c>
      <c r="G622" s="498">
        <v>0.1</v>
      </c>
      <c r="H622" s="542">
        <v>0</v>
      </c>
      <c r="I622" s="499"/>
      <c r="J622" s="502">
        <v>0</v>
      </c>
      <c r="K622" s="656">
        <v>0</v>
      </c>
      <c r="L622" s="499"/>
      <c r="M622" s="653">
        <v>0</v>
      </c>
      <c r="N622" s="653">
        <v>0</v>
      </c>
      <c r="O622" s="543">
        <v>0</v>
      </c>
      <c r="P622" s="543">
        <v>0</v>
      </c>
      <c r="Q622" s="658">
        <v>0.10798000000000001</v>
      </c>
      <c r="R622" s="543">
        <v>0</v>
      </c>
      <c r="S622" s="543">
        <v>0</v>
      </c>
      <c r="T622" s="543">
        <v>0</v>
      </c>
      <c r="U622" s="543">
        <v>0</v>
      </c>
      <c r="V622" s="543">
        <v>0</v>
      </c>
      <c r="W622" s="543">
        <v>0</v>
      </c>
      <c r="X622" s="543">
        <v>0</v>
      </c>
      <c r="Y622" s="655">
        <f t="shared" si="217"/>
        <v>1.7179800000000001</v>
      </c>
      <c r="Z622" s="1026">
        <f t="shared" si="238"/>
        <v>18.181818181818187</v>
      </c>
      <c r="AA622" s="671">
        <f t="shared" si="218"/>
        <v>41.935483870967751</v>
      </c>
      <c r="AB622" s="671">
        <f t="shared" si="219"/>
        <v>29.166666666666675</v>
      </c>
      <c r="AC622" s="671">
        <f t="shared" si="220"/>
        <v>140</v>
      </c>
      <c r="AD622" s="671" t="str">
        <f t="shared" si="221"/>
        <v>n/a</v>
      </c>
      <c r="AE622" s="671" t="str">
        <f t="shared" si="222"/>
        <v>n/a</v>
      </c>
      <c r="AF622" s="671" t="str">
        <f t="shared" si="223"/>
        <v>n/a</v>
      </c>
      <c r="AG622" s="671" t="str">
        <f t="shared" si="224"/>
        <v>n/a</v>
      </c>
      <c r="AH622" s="671" t="str">
        <f t="shared" si="225"/>
        <v>n/a</v>
      </c>
      <c r="AI622" s="671" t="str">
        <f t="shared" si="226"/>
        <v>n/a</v>
      </c>
      <c r="AJ622" s="671" t="str">
        <f t="shared" si="227"/>
        <v>n/a</v>
      </c>
      <c r="AK622" s="671">
        <f t="shared" si="228"/>
        <v>-100</v>
      </c>
      <c r="AL622" s="671" t="str">
        <f t="shared" si="229"/>
        <v>n/a</v>
      </c>
      <c r="AM622" s="671" t="str">
        <f t="shared" si="230"/>
        <v>n/a</v>
      </c>
      <c r="AN622" s="671" t="str">
        <f t="shared" si="231"/>
        <v>n/a</v>
      </c>
      <c r="AO622" s="671" t="str">
        <f t="shared" si="232"/>
        <v>n/a</v>
      </c>
      <c r="AP622" s="671" t="str">
        <f t="shared" si="233"/>
        <v>n/a</v>
      </c>
      <c r="AQ622" s="671" t="str">
        <f t="shared" si="234"/>
        <v>n/a</v>
      </c>
      <c r="AR622" s="671" t="str">
        <f t="shared" si="235"/>
        <v>n/a</v>
      </c>
      <c r="AS622" s="672">
        <f t="shared" si="236"/>
        <v>25.856793743890524</v>
      </c>
      <c r="AT622" s="673">
        <f t="shared" si="237"/>
        <v>85.435631985084029</v>
      </c>
    </row>
    <row r="623" spans="1:46" ht="11.25" customHeight="1" x14ac:dyDescent="0.2">
      <c r="A623" s="506" t="s">
        <v>1541</v>
      </c>
      <c r="B623" s="507" t="s">
        <v>1542</v>
      </c>
      <c r="C623" s="497">
        <v>2.84</v>
      </c>
      <c r="D623" s="523">
        <v>2.52</v>
      </c>
      <c r="E623" s="513">
        <v>2.2799999999999998</v>
      </c>
      <c r="F623" s="513">
        <v>2.0499999999999998</v>
      </c>
      <c r="G623" s="512">
        <v>1.6</v>
      </c>
      <c r="H623" s="513">
        <v>1.3625</v>
      </c>
      <c r="I623" s="514"/>
      <c r="J623" s="513">
        <v>0.95</v>
      </c>
      <c r="K623" s="509">
        <v>0.75</v>
      </c>
      <c r="L623" s="514"/>
      <c r="M623" s="539">
        <v>0.6</v>
      </c>
      <c r="N623" s="539">
        <v>0.75</v>
      </c>
      <c r="O623" s="516">
        <v>1.2</v>
      </c>
      <c r="P623" s="517">
        <v>1</v>
      </c>
      <c r="Q623" s="516">
        <v>1</v>
      </c>
      <c r="R623" s="516">
        <v>0.9</v>
      </c>
      <c r="S623" s="516">
        <v>0.6</v>
      </c>
      <c r="T623" s="517">
        <v>0</v>
      </c>
      <c r="U623" s="517">
        <v>0</v>
      </c>
      <c r="V623" s="517">
        <v>0</v>
      </c>
      <c r="W623" s="517">
        <v>0</v>
      </c>
      <c r="X623" s="517">
        <v>0</v>
      </c>
      <c r="Y623" s="655">
        <f t="shared" si="217"/>
        <v>20.402499999999996</v>
      </c>
      <c r="Z623" s="1026">
        <f t="shared" si="238"/>
        <v>12.698412698412698</v>
      </c>
      <c r="AA623" s="671">
        <f t="shared" si="218"/>
        <v>10.526315789473696</v>
      </c>
      <c r="AB623" s="671">
        <f t="shared" si="219"/>
        <v>11.219512195121961</v>
      </c>
      <c r="AC623" s="671">
        <f t="shared" si="220"/>
        <v>28.124999999999979</v>
      </c>
      <c r="AD623" s="671">
        <f t="shared" si="221"/>
        <v>17.431192660550465</v>
      </c>
      <c r="AE623" s="671">
        <f t="shared" si="222"/>
        <v>43.421052631578959</v>
      </c>
      <c r="AF623" s="671">
        <f t="shared" si="223"/>
        <v>26.666666666666661</v>
      </c>
      <c r="AG623" s="671">
        <f t="shared" si="224"/>
        <v>25</v>
      </c>
      <c r="AH623" s="671">
        <f t="shared" si="225"/>
        <v>-20.000000000000007</v>
      </c>
      <c r="AI623" s="671">
        <f t="shared" si="226"/>
        <v>-37.5</v>
      </c>
      <c r="AJ623" s="671">
        <f t="shared" si="227"/>
        <v>19.999999999999996</v>
      </c>
      <c r="AK623" s="671">
        <f t="shared" si="228"/>
        <v>0</v>
      </c>
      <c r="AL623" s="671">
        <f t="shared" si="229"/>
        <v>11.111111111111116</v>
      </c>
      <c r="AM623" s="671">
        <f t="shared" si="230"/>
        <v>50</v>
      </c>
      <c r="AN623" s="671" t="str">
        <f t="shared" si="231"/>
        <v>n/a</v>
      </c>
      <c r="AO623" s="671" t="str">
        <f t="shared" si="232"/>
        <v>n/a</v>
      </c>
      <c r="AP623" s="671" t="str">
        <f t="shared" si="233"/>
        <v>n/a</v>
      </c>
      <c r="AQ623" s="671" t="str">
        <f t="shared" si="234"/>
        <v>n/a</v>
      </c>
      <c r="AR623" s="671" t="str">
        <f t="shared" si="235"/>
        <v>n/a</v>
      </c>
      <c r="AS623" s="672">
        <f t="shared" si="236"/>
        <v>14.192804553779681</v>
      </c>
      <c r="AT623" s="673">
        <f t="shared" si="237"/>
        <v>22.742536329476938</v>
      </c>
    </row>
    <row r="624" spans="1:46" ht="11.25" customHeight="1" x14ac:dyDescent="0.2">
      <c r="A624" s="652" t="s">
        <v>3821</v>
      </c>
      <c r="B624" s="652" t="s">
        <v>3822</v>
      </c>
      <c r="C624" s="497">
        <v>2</v>
      </c>
      <c r="D624" s="497">
        <v>1.4</v>
      </c>
      <c r="E624" s="498">
        <v>0.75</v>
      </c>
      <c r="F624" s="498">
        <v>0.58250000000000002</v>
      </c>
      <c r="G624" s="498">
        <v>0.39750000000000002</v>
      </c>
      <c r="H624" s="542">
        <v>0</v>
      </c>
      <c r="I624" s="499"/>
      <c r="J624" s="542">
        <v>0</v>
      </c>
      <c r="K624" s="547">
        <v>0</v>
      </c>
      <c r="L624" s="499"/>
      <c r="M624" s="653">
        <v>0</v>
      </c>
      <c r="N624" s="653">
        <v>0</v>
      </c>
      <c r="O624" s="654">
        <v>0</v>
      </c>
      <c r="P624" s="543">
        <v>0</v>
      </c>
      <c r="Q624" s="543">
        <v>0</v>
      </c>
      <c r="R624" s="543">
        <v>0</v>
      </c>
      <c r="S624" s="543">
        <v>0</v>
      </c>
      <c r="T624" s="543">
        <v>0</v>
      </c>
      <c r="U624" s="543">
        <v>0</v>
      </c>
      <c r="V624" s="543">
        <v>0</v>
      </c>
      <c r="W624" s="543">
        <v>0</v>
      </c>
      <c r="X624" s="543">
        <v>0</v>
      </c>
      <c r="Y624" s="655">
        <f t="shared" si="217"/>
        <v>5.13</v>
      </c>
      <c r="Z624" s="1026">
        <f t="shared" si="238"/>
        <v>42.857142857142861</v>
      </c>
      <c r="AA624" s="671">
        <f t="shared" si="218"/>
        <v>86.666666666666643</v>
      </c>
      <c r="AB624" s="671">
        <f t="shared" si="219"/>
        <v>28.755364806866957</v>
      </c>
      <c r="AC624" s="671">
        <f t="shared" si="220"/>
        <v>46.540880503144642</v>
      </c>
      <c r="AD624" s="671" t="str">
        <f t="shared" si="221"/>
        <v>n/a</v>
      </c>
      <c r="AE624" s="671" t="str">
        <f t="shared" si="222"/>
        <v>n/a</v>
      </c>
      <c r="AF624" s="671" t="str">
        <f t="shared" si="223"/>
        <v>n/a</v>
      </c>
      <c r="AG624" s="671" t="str">
        <f t="shared" si="224"/>
        <v>n/a</v>
      </c>
      <c r="AH624" s="671" t="str">
        <f t="shared" si="225"/>
        <v>n/a</v>
      </c>
      <c r="AI624" s="671" t="str">
        <f t="shared" si="226"/>
        <v>n/a</v>
      </c>
      <c r="AJ624" s="671" t="str">
        <f t="shared" si="227"/>
        <v>n/a</v>
      </c>
      <c r="AK624" s="671" t="str">
        <f t="shared" si="228"/>
        <v>n/a</v>
      </c>
      <c r="AL624" s="671" t="str">
        <f t="shared" si="229"/>
        <v>n/a</v>
      </c>
      <c r="AM624" s="671" t="str">
        <f t="shared" si="230"/>
        <v>n/a</v>
      </c>
      <c r="AN624" s="671" t="str">
        <f t="shared" si="231"/>
        <v>n/a</v>
      </c>
      <c r="AO624" s="671" t="str">
        <f t="shared" si="232"/>
        <v>n/a</v>
      </c>
      <c r="AP624" s="671" t="str">
        <f t="shared" si="233"/>
        <v>n/a</v>
      </c>
      <c r="AQ624" s="671" t="str">
        <f t="shared" si="234"/>
        <v>n/a</v>
      </c>
      <c r="AR624" s="671" t="str">
        <f t="shared" si="235"/>
        <v>n/a</v>
      </c>
      <c r="AS624" s="672">
        <f t="shared" si="236"/>
        <v>51.205013708455283</v>
      </c>
      <c r="AT624" s="673">
        <f t="shared" si="237"/>
        <v>24.85260987395003</v>
      </c>
    </row>
    <row r="625" spans="1:46" ht="11.25" customHeight="1" x14ac:dyDescent="0.2">
      <c r="A625" s="652" t="s">
        <v>3906</v>
      </c>
      <c r="B625" s="652" t="s">
        <v>3907</v>
      </c>
      <c r="C625" s="497">
        <v>1.92</v>
      </c>
      <c r="D625" s="497">
        <v>1.76</v>
      </c>
      <c r="E625" s="498">
        <v>1.68</v>
      </c>
      <c r="F625" s="498">
        <v>1.52</v>
      </c>
      <c r="G625" s="498">
        <v>1.32</v>
      </c>
      <c r="H625" s="542">
        <v>1.1200000000000001</v>
      </c>
      <c r="I625" s="499"/>
      <c r="J625" s="502">
        <v>1.1200000000000001</v>
      </c>
      <c r="K625" s="656">
        <v>1.1200000000000001</v>
      </c>
      <c r="L625" s="499"/>
      <c r="M625" s="653">
        <v>1.1200000000000001</v>
      </c>
      <c r="N625" s="653">
        <v>1.1200000000000001</v>
      </c>
      <c r="O625" s="654">
        <v>1.56</v>
      </c>
      <c r="P625" s="658">
        <v>2</v>
      </c>
      <c r="Q625" s="658">
        <v>1.84</v>
      </c>
      <c r="R625" s="658">
        <v>1.76</v>
      </c>
      <c r="S625" s="658">
        <v>1.7</v>
      </c>
      <c r="T625" s="658">
        <v>1.66</v>
      </c>
      <c r="U625" s="658">
        <v>1.64</v>
      </c>
      <c r="V625" s="658">
        <v>1.58</v>
      </c>
      <c r="W625" s="658">
        <v>1.48</v>
      </c>
      <c r="X625" s="658">
        <v>1.4</v>
      </c>
      <c r="Y625" s="655">
        <f t="shared" si="217"/>
        <v>30.420000000000005</v>
      </c>
      <c r="Z625" s="1026">
        <f t="shared" si="238"/>
        <v>9.0909090909090828</v>
      </c>
      <c r="AA625" s="671">
        <f t="shared" si="218"/>
        <v>4.7619047619047672</v>
      </c>
      <c r="AB625" s="671">
        <f t="shared" si="219"/>
        <v>10.526315789473673</v>
      </c>
      <c r="AC625" s="671">
        <f t="shared" si="220"/>
        <v>15.151515151515138</v>
      </c>
      <c r="AD625" s="671">
        <f t="shared" si="221"/>
        <v>17.857142857142861</v>
      </c>
      <c r="AE625" s="671">
        <f t="shared" si="222"/>
        <v>0</v>
      </c>
      <c r="AF625" s="671">
        <f t="shared" si="223"/>
        <v>0</v>
      </c>
      <c r="AG625" s="671">
        <f t="shared" si="224"/>
        <v>0</v>
      </c>
      <c r="AH625" s="671">
        <f t="shared" si="225"/>
        <v>0</v>
      </c>
      <c r="AI625" s="671">
        <f t="shared" si="226"/>
        <v>-28.205128205128204</v>
      </c>
      <c r="AJ625" s="671">
        <f t="shared" si="227"/>
        <v>-21.999999999999996</v>
      </c>
      <c r="AK625" s="671">
        <f t="shared" si="228"/>
        <v>8.6956521739130377</v>
      </c>
      <c r="AL625" s="671">
        <f t="shared" si="229"/>
        <v>4.5454545454545414</v>
      </c>
      <c r="AM625" s="671">
        <f t="shared" si="230"/>
        <v>3.529411764705892</v>
      </c>
      <c r="AN625" s="671">
        <f t="shared" si="231"/>
        <v>2.4096385542168752</v>
      </c>
      <c r="AO625" s="671">
        <f t="shared" si="232"/>
        <v>1.2195121951219523</v>
      </c>
      <c r="AP625" s="671">
        <f t="shared" si="233"/>
        <v>3.7974683544303778</v>
      </c>
      <c r="AQ625" s="671">
        <f t="shared" si="234"/>
        <v>6.7567567567567544</v>
      </c>
      <c r="AR625" s="671">
        <f t="shared" si="235"/>
        <v>5.7142857142857162</v>
      </c>
      <c r="AS625" s="672">
        <f t="shared" si="236"/>
        <v>2.30793892130013</v>
      </c>
      <c r="AT625" s="673">
        <f t="shared" si="237"/>
        <v>10.933250196643222</v>
      </c>
    </row>
    <row r="626" spans="1:46" ht="11.25" customHeight="1" x14ac:dyDescent="0.2">
      <c r="A626" s="652" t="s">
        <v>1129</v>
      </c>
      <c r="B626" s="652" t="s">
        <v>1130</v>
      </c>
      <c r="C626" s="497">
        <v>1.06</v>
      </c>
      <c r="D626" s="497">
        <v>0.96</v>
      </c>
      <c r="E626" s="498">
        <v>0.94</v>
      </c>
      <c r="F626" s="498">
        <v>0.89</v>
      </c>
      <c r="G626" s="498">
        <v>0.87</v>
      </c>
      <c r="H626" s="498">
        <v>0.83499999999999996</v>
      </c>
      <c r="I626" s="531"/>
      <c r="J626" s="498">
        <v>0.82250000000000001</v>
      </c>
      <c r="K626" s="496">
        <v>0.80500000000000005</v>
      </c>
      <c r="L626" s="531"/>
      <c r="M626" s="511">
        <v>0.38250000000000001</v>
      </c>
      <c r="N626" s="653">
        <v>0</v>
      </c>
      <c r="O626" s="654">
        <v>0</v>
      </c>
      <c r="P626" s="654">
        <v>0</v>
      </c>
      <c r="Q626" s="654">
        <v>0</v>
      </c>
      <c r="R626" s="654">
        <v>0</v>
      </c>
      <c r="S626" s="654">
        <v>0</v>
      </c>
      <c r="T626" s="654">
        <v>0</v>
      </c>
      <c r="U626" s="654">
        <v>0</v>
      </c>
      <c r="V626" s="654">
        <v>0</v>
      </c>
      <c r="W626" s="654">
        <v>0</v>
      </c>
      <c r="X626" s="654">
        <v>0</v>
      </c>
      <c r="Y626" s="655">
        <f t="shared" si="217"/>
        <v>7.5649999999999995</v>
      </c>
      <c r="Z626" s="1026">
        <f t="shared" si="238"/>
        <v>10.416666666666675</v>
      </c>
      <c r="AA626" s="671">
        <f t="shared" si="218"/>
        <v>2.1276595744680771</v>
      </c>
      <c r="AB626" s="671">
        <f t="shared" si="219"/>
        <v>5.6179775280898792</v>
      </c>
      <c r="AC626" s="671">
        <f t="shared" si="220"/>
        <v>2.2988505747126409</v>
      </c>
      <c r="AD626" s="671">
        <f t="shared" si="221"/>
        <v>4.1916167664670656</v>
      </c>
      <c r="AE626" s="671">
        <f t="shared" si="222"/>
        <v>1.5197568389057725</v>
      </c>
      <c r="AF626" s="671">
        <f t="shared" si="223"/>
        <v>2.1739130434782483</v>
      </c>
      <c r="AG626" s="671">
        <f t="shared" si="224"/>
        <v>110.45751633986929</v>
      </c>
      <c r="AH626" s="671" t="str">
        <f t="shared" si="225"/>
        <v>n/a</v>
      </c>
      <c r="AI626" s="671" t="str">
        <f t="shared" si="226"/>
        <v>n/a</v>
      </c>
      <c r="AJ626" s="671" t="str">
        <f t="shared" si="227"/>
        <v>n/a</v>
      </c>
      <c r="AK626" s="671" t="str">
        <f t="shared" si="228"/>
        <v>n/a</v>
      </c>
      <c r="AL626" s="671" t="str">
        <f t="shared" si="229"/>
        <v>n/a</v>
      </c>
      <c r="AM626" s="671" t="str">
        <f t="shared" si="230"/>
        <v>n/a</v>
      </c>
      <c r="AN626" s="671" t="str">
        <f t="shared" si="231"/>
        <v>n/a</v>
      </c>
      <c r="AO626" s="671" t="str">
        <f t="shared" si="232"/>
        <v>n/a</v>
      </c>
      <c r="AP626" s="671" t="str">
        <f t="shared" si="233"/>
        <v>n/a</v>
      </c>
      <c r="AQ626" s="671" t="str">
        <f t="shared" si="234"/>
        <v>n/a</v>
      </c>
      <c r="AR626" s="671" t="str">
        <f t="shared" si="235"/>
        <v>n/a</v>
      </c>
      <c r="AS626" s="672">
        <f t="shared" si="236"/>
        <v>17.350494666582204</v>
      </c>
      <c r="AT626" s="673">
        <f t="shared" si="237"/>
        <v>37.734090440568259</v>
      </c>
    </row>
    <row r="627" spans="1:46" ht="11.25" customHeight="1" x14ac:dyDescent="0.2">
      <c r="A627" s="916" t="s">
        <v>737</v>
      </c>
      <c r="B627" s="916" t="s">
        <v>738</v>
      </c>
      <c r="C627" s="497">
        <v>4.42</v>
      </c>
      <c r="D627" s="497">
        <v>4.1900000000000004</v>
      </c>
      <c r="E627" s="487">
        <v>4.0999999999999996</v>
      </c>
      <c r="F627" s="487">
        <v>4.0199999999999996</v>
      </c>
      <c r="G627" s="487">
        <v>3.88</v>
      </c>
      <c r="H627" s="487">
        <v>3.49</v>
      </c>
      <c r="I627" s="488"/>
      <c r="J627" s="487">
        <v>3.16</v>
      </c>
      <c r="K627" s="485">
        <v>2.69</v>
      </c>
      <c r="L627" s="488"/>
      <c r="M627" s="530">
        <v>2.38</v>
      </c>
      <c r="N627" s="530">
        <v>2.2000000000000002</v>
      </c>
      <c r="O627" s="493">
        <v>1</v>
      </c>
      <c r="P627" s="492">
        <v>0</v>
      </c>
      <c r="Q627" s="492">
        <v>0</v>
      </c>
      <c r="R627" s="492">
        <v>0</v>
      </c>
      <c r="S627" s="492">
        <v>0</v>
      </c>
      <c r="T627" s="492">
        <v>0</v>
      </c>
      <c r="U627" s="492">
        <v>0</v>
      </c>
      <c r="V627" s="492">
        <v>0</v>
      </c>
      <c r="W627" s="492">
        <v>0</v>
      </c>
      <c r="X627" s="492">
        <v>0</v>
      </c>
      <c r="Y627" s="655">
        <f t="shared" si="217"/>
        <v>35.53</v>
      </c>
      <c r="Z627" s="1026">
        <f t="shared" si="238"/>
        <v>5.4892601431980825</v>
      </c>
      <c r="AA627" s="671">
        <f t="shared" si="218"/>
        <v>2.1951219512195363</v>
      </c>
      <c r="AB627" s="671">
        <f t="shared" si="219"/>
        <v>1.990049751243772</v>
      </c>
      <c r="AC627" s="671">
        <f t="shared" si="220"/>
        <v>3.6082474226803996</v>
      </c>
      <c r="AD627" s="671">
        <f t="shared" si="221"/>
        <v>11.174785100286533</v>
      </c>
      <c r="AE627" s="671">
        <f t="shared" si="222"/>
        <v>10.443037974683556</v>
      </c>
      <c r="AF627" s="671">
        <f t="shared" si="223"/>
        <v>17.472118959107807</v>
      </c>
      <c r="AG627" s="671">
        <f t="shared" si="224"/>
        <v>13.025210084033612</v>
      </c>
      <c r="AH627" s="671">
        <f t="shared" si="225"/>
        <v>8.1818181818181799</v>
      </c>
      <c r="AI627" s="671">
        <f t="shared" si="226"/>
        <v>120.00000000000001</v>
      </c>
      <c r="AJ627" s="671" t="str">
        <f t="shared" si="227"/>
        <v>n/a</v>
      </c>
      <c r="AK627" s="671" t="str">
        <f t="shared" si="228"/>
        <v>n/a</v>
      </c>
      <c r="AL627" s="671" t="str">
        <f t="shared" si="229"/>
        <v>n/a</v>
      </c>
      <c r="AM627" s="671" t="str">
        <f t="shared" si="230"/>
        <v>n/a</v>
      </c>
      <c r="AN627" s="671" t="str">
        <f t="shared" si="231"/>
        <v>n/a</v>
      </c>
      <c r="AO627" s="671" t="str">
        <f t="shared" si="232"/>
        <v>n/a</v>
      </c>
      <c r="AP627" s="671" t="str">
        <f t="shared" si="233"/>
        <v>n/a</v>
      </c>
      <c r="AQ627" s="671" t="str">
        <f t="shared" si="234"/>
        <v>n/a</v>
      </c>
      <c r="AR627" s="671" t="str">
        <f t="shared" si="235"/>
        <v>n/a</v>
      </c>
      <c r="AS627" s="672">
        <f t="shared" si="236"/>
        <v>19.357964956827153</v>
      </c>
      <c r="AT627" s="673">
        <f t="shared" si="237"/>
        <v>35.715586799154856</v>
      </c>
    </row>
    <row r="628" spans="1:46" ht="11.25" customHeight="1" x14ac:dyDescent="0.2">
      <c r="A628" s="506" t="s">
        <v>1573</v>
      </c>
      <c r="B628" s="507" t="s">
        <v>1574</v>
      </c>
      <c r="C628" s="497">
        <v>0.84</v>
      </c>
      <c r="D628" s="510">
        <v>0.8</v>
      </c>
      <c r="E628" s="498">
        <v>0.76</v>
      </c>
      <c r="F628" s="498">
        <v>0.72</v>
      </c>
      <c r="G628" s="502">
        <v>0.68</v>
      </c>
      <c r="H628" s="498">
        <v>0.67</v>
      </c>
      <c r="I628" s="499"/>
      <c r="J628" s="498">
        <v>0.61</v>
      </c>
      <c r="K628" s="496">
        <v>0.59</v>
      </c>
      <c r="L628" s="499"/>
      <c r="M628" s="511">
        <v>0.57999999999999996</v>
      </c>
      <c r="N628" s="653">
        <v>0.56999999999999995</v>
      </c>
      <c r="O628" s="658">
        <v>0.56999999999999995</v>
      </c>
      <c r="P628" s="658">
        <v>0.42</v>
      </c>
      <c r="Q628" s="658">
        <v>0</v>
      </c>
      <c r="R628" s="658">
        <v>0</v>
      </c>
      <c r="S628" s="658">
        <v>0</v>
      </c>
      <c r="T628" s="658">
        <v>0</v>
      </c>
      <c r="U628" s="658">
        <v>0</v>
      </c>
      <c r="V628" s="658">
        <v>0</v>
      </c>
      <c r="W628" s="658">
        <v>0</v>
      </c>
      <c r="X628" s="658">
        <v>0</v>
      </c>
      <c r="Y628" s="655">
        <f t="shared" si="217"/>
        <v>7.8100000000000014</v>
      </c>
      <c r="Z628" s="1026">
        <f t="shared" si="238"/>
        <v>4.9999999999999822</v>
      </c>
      <c r="AA628" s="671">
        <f t="shared" si="218"/>
        <v>5.2631578947368363</v>
      </c>
      <c r="AB628" s="671">
        <f t="shared" si="219"/>
        <v>5.555555555555558</v>
      </c>
      <c r="AC628" s="671">
        <f t="shared" si="220"/>
        <v>5.8823529411764497</v>
      </c>
      <c r="AD628" s="671">
        <f t="shared" si="221"/>
        <v>1.4925373134328401</v>
      </c>
      <c r="AE628" s="671">
        <f t="shared" si="222"/>
        <v>9.8360655737705027</v>
      </c>
      <c r="AF628" s="671">
        <f t="shared" si="223"/>
        <v>3.3898305084745894</v>
      </c>
      <c r="AG628" s="671">
        <f t="shared" si="224"/>
        <v>1.7241379310344751</v>
      </c>
      <c r="AH628" s="671">
        <f t="shared" si="225"/>
        <v>1.7543859649122862</v>
      </c>
      <c r="AI628" s="671">
        <f t="shared" si="226"/>
        <v>0</v>
      </c>
      <c r="AJ628" s="671">
        <f t="shared" si="227"/>
        <v>35.714285714285701</v>
      </c>
      <c r="AK628" s="671" t="str">
        <f t="shared" si="228"/>
        <v>n/a</v>
      </c>
      <c r="AL628" s="671" t="str">
        <f t="shared" si="229"/>
        <v>n/a</v>
      </c>
      <c r="AM628" s="671" t="str">
        <f t="shared" si="230"/>
        <v>n/a</v>
      </c>
      <c r="AN628" s="671" t="str">
        <f t="shared" si="231"/>
        <v>n/a</v>
      </c>
      <c r="AO628" s="671" t="str">
        <f t="shared" si="232"/>
        <v>n/a</v>
      </c>
      <c r="AP628" s="671" t="str">
        <f t="shared" si="233"/>
        <v>n/a</v>
      </c>
      <c r="AQ628" s="671" t="str">
        <f t="shared" si="234"/>
        <v>n/a</v>
      </c>
      <c r="AR628" s="671" t="str">
        <f t="shared" si="235"/>
        <v>n/a</v>
      </c>
      <c r="AS628" s="672">
        <f t="shared" si="236"/>
        <v>6.8738463088526567</v>
      </c>
      <c r="AT628" s="673">
        <f t="shared" si="237"/>
        <v>9.9521215884141707</v>
      </c>
    </row>
    <row r="629" spans="1:46" ht="11.25" customHeight="1" x14ac:dyDescent="0.2">
      <c r="A629" s="652" t="s">
        <v>1575</v>
      </c>
      <c r="B629" s="652" t="s">
        <v>1576</v>
      </c>
      <c r="C629" s="497">
        <v>3.4</v>
      </c>
      <c r="D629" s="657">
        <v>2.6</v>
      </c>
      <c r="E629" s="498">
        <v>2.12</v>
      </c>
      <c r="F629" s="498">
        <v>2.0099999999999998</v>
      </c>
      <c r="G629" s="498">
        <v>1.88</v>
      </c>
      <c r="H629" s="498">
        <v>1.72</v>
      </c>
      <c r="I629" s="499"/>
      <c r="J629" s="498">
        <v>1.55</v>
      </c>
      <c r="K629" s="496">
        <v>1.06</v>
      </c>
      <c r="L629" s="499"/>
      <c r="M629" s="653">
        <v>0.4</v>
      </c>
      <c r="N629" s="653">
        <v>0.69</v>
      </c>
      <c r="O629" s="658">
        <v>2.61</v>
      </c>
      <c r="P629" s="658">
        <v>2.44</v>
      </c>
      <c r="Q629" s="658">
        <v>2.15</v>
      </c>
      <c r="R629" s="654">
        <v>2</v>
      </c>
      <c r="S629" s="654">
        <v>2</v>
      </c>
      <c r="T629" s="658">
        <v>1.94</v>
      </c>
      <c r="U629" s="654">
        <v>1.92</v>
      </c>
      <c r="V629" s="654">
        <v>1.92</v>
      </c>
      <c r="W629" s="658">
        <v>1.83</v>
      </c>
      <c r="X629" s="658">
        <v>1.68</v>
      </c>
      <c r="Y629" s="655">
        <f t="shared" si="217"/>
        <v>37.92</v>
      </c>
      <c r="Z629" s="1026">
        <f t="shared" si="238"/>
        <v>30.76923076923077</v>
      </c>
      <c r="AA629" s="671">
        <f t="shared" si="218"/>
        <v>22.641509433962259</v>
      </c>
      <c r="AB629" s="671">
        <f t="shared" si="219"/>
        <v>5.4726368159204064</v>
      </c>
      <c r="AC629" s="671">
        <f t="shared" si="220"/>
        <v>6.9148936170212671</v>
      </c>
      <c r="AD629" s="671">
        <f t="shared" si="221"/>
        <v>9.302325581395344</v>
      </c>
      <c r="AE629" s="671">
        <f t="shared" si="222"/>
        <v>10.967741935483865</v>
      </c>
      <c r="AF629" s="671">
        <f t="shared" si="223"/>
        <v>46.226415094339622</v>
      </c>
      <c r="AG629" s="671">
        <f t="shared" si="224"/>
        <v>165</v>
      </c>
      <c r="AH629" s="671">
        <f t="shared" si="225"/>
        <v>-42.028985507246361</v>
      </c>
      <c r="AI629" s="671">
        <f t="shared" si="226"/>
        <v>-73.563218390804593</v>
      </c>
      <c r="AJ629" s="671">
        <f t="shared" si="227"/>
        <v>6.9672131147541005</v>
      </c>
      <c r="AK629" s="671">
        <f t="shared" si="228"/>
        <v>13.488372093023248</v>
      </c>
      <c r="AL629" s="671">
        <f t="shared" si="229"/>
        <v>7.4999999999999956</v>
      </c>
      <c r="AM629" s="671">
        <f t="shared" si="230"/>
        <v>0</v>
      </c>
      <c r="AN629" s="671">
        <f t="shared" si="231"/>
        <v>3.0927835051546504</v>
      </c>
      <c r="AO629" s="671">
        <f t="shared" si="232"/>
        <v>1.0416666666666741</v>
      </c>
      <c r="AP629" s="671">
        <f t="shared" si="233"/>
        <v>0</v>
      </c>
      <c r="AQ629" s="671">
        <f t="shared" si="234"/>
        <v>4.9180327868852292</v>
      </c>
      <c r="AR629" s="671">
        <f t="shared" si="235"/>
        <v>8.9285714285714413</v>
      </c>
      <c r="AS629" s="672">
        <f t="shared" si="236"/>
        <v>11.98100994443989</v>
      </c>
      <c r="AT629" s="673">
        <f t="shared" si="237"/>
        <v>44.695124942955538</v>
      </c>
    </row>
    <row r="630" spans="1:46" ht="11.25" customHeight="1" x14ac:dyDescent="0.2">
      <c r="A630" s="652" t="s">
        <v>1577</v>
      </c>
      <c r="B630" s="652" t="s">
        <v>1578</v>
      </c>
      <c r="C630" s="497">
        <v>1.06</v>
      </c>
      <c r="D630" s="657">
        <v>0.97000000000000008</v>
      </c>
      <c r="E630" s="498">
        <v>0.88</v>
      </c>
      <c r="F630" s="498">
        <v>0.8</v>
      </c>
      <c r="G630" s="498">
        <v>0.74</v>
      </c>
      <c r="H630" s="498">
        <v>0.64</v>
      </c>
      <c r="I630" s="499"/>
      <c r="J630" s="498">
        <v>0.56000000000000005</v>
      </c>
      <c r="K630" s="656">
        <v>0.5</v>
      </c>
      <c r="L630" s="499"/>
      <c r="M630" s="653">
        <v>0.5</v>
      </c>
      <c r="N630" s="653">
        <v>0.5</v>
      </c>
      <c r="O630" s="654">
        <v>0.71</v>
      </c>
      <c r="P630" s="658">
        <v>0.91</v>
      </c>
      <c r="Q630" s="658">
        <v>0.86</v>
      </c>
      <c r="R630" s="658">
        <v>0.77</v>
      </c>
      <c r="S630" s="658">
        <v>0.63332999999999995</v>
      </c>
      <c r="T630" s="658">
        <v>0.60665999999999998</v>
      </c>
      <c r="U630" s="658">
        <v>0.57333999999999996</v>
      </c>
      <c r="V630" s="654">
        <v>0.53332000000000002</v>
      </c>
      <c r="W630" s="658">
        <v>0.53332000000000002</v>
      </c>
      <c r="X630" s="654">
        <v>0.51332</v>
      </c>
      <c r="Y630" s="655">
        <f t="shared" si="217"/>
        <v>13.793289999999999</v>
      </c>
      <c r="Z630" s="1026">
        <f t="shared" si="238"/>
        <v>9.2783505154639059</v>
      </c>
      <c r="AA630" s="671">
        <f t="shared" si="218"/>
        <v>10.22727272727273</v>
      </c>
      <c r="AB630" s="671">
        <f t="shared" si="219"/>
        <v>9.9999999999999858</v>
      </c>
      <c r="AC630" s="671">
        <f t="shared" si="220"/>
        <v>8.1081081081081141</v>
      </c>
      <c r="AD630" s="671">
        <f t="shared" si="221"/>
        <v>15.625</v>
      </c>
      <c r="AE630" s="671">
        <f t="shared" si="222"/>
        <v>14.285714285714279</v>
      </c>
      <c r="AF630" s="671">
        <f t="shared" si="223"/>
        <v>12.000000000000011</v>
      </c>
      <c r="AG630" s="671">
        <f t="shared" si="224"/>
        <v>0</v>
      </c>
      <c r="AH630" s="671">
        <f t="shared" si="225"/>
        <v>0</v>
      </c>
      <c r="AI630" s="671">
        <f t="shared" si="226"/>
        <v>-29.577464788732389</v>
      </c>
      <c r="AJ630" s="671">
        <f t="shared" si="227"/>
        <v>-21.978021978021989</v>
      </c>
      <c r="AK630" s="671">
        <f t="shared" si="228"/>
        <v>5.8139534883721034</v>
      </c>
      <c r="AL630" s="671">
        <f t="shared" si="229"/>
        <v>11.688311688311682</v>
      </c>
      <c r="AM630" s="671">
        <f t="shared" si="230"/>
        <v>21.579587260985591</v>
      </c>
      <c r="AN630" s="671">
        <f t="shared" si="231"/>
        <v>4.3962021560676412</v>
      </c>
      <c r="AO630" s="671">
        <f t="shared" si="232"/>
        <v>5.8115603306938324</v>
      </c>
      <c r="AP630" s="671">
        <f t="shared" si="233"/>
        <v>7.503937598439947</v>
      </c>
      <c r="AQ630" s="671">
        <f t="shared" si="234"/>
        <v>0</v>
      </c>
      <c r="AR630" s="671">
        <f t="shared" si="235"/>
        <v>3.8962050962362715</v>
      </c>
      <c r="AS630" s="672">
        <f t="shared" si="236"/>
        <v>4.6662482362585127</v>
      </c>
      <c r="AT630" s="673">
        <f t="shared" si="237"/>
        <v>12.141509279628625</v>
      </c>
    </row>
    <row r="631" spans="1:46" ht="11.25" customHeight="1" x14ac:dyDescent="0.2">
      <c r="A631" s="495" t="s">
        <v>314</v>
      </c>
      <c r="B631" s="652" t="s">
        <v>315</v>
      </c>
      <c r="C631" s="497">
        <v>1.05</v>
      </c>
      <c r="D631" s="657">
        <v>1.3800000000000001</v>
      </c>
      <c r="E631" s="498">
        <v>1.36</v>
      </c>
      <c r="F631" s="498">
        <v>1.28</v>
      </c>
      <c r="G631" s="498">
        <v>1.1000000000000001</v>
      </c>
      <c r="H631" s="498">
        <v>0.96</v>
      </c>
      <c r="I631" s="499"/>
      <c r="J631" s="498">
        <v>0.88</v>
      </c>
      <c r="K631" s="496">
        <v>0.8</v>
      </c>
      <c r="L631" s="499"/>
      <c r="M631" s="511">
        <v>0.76</v>
      </c>
      <c r="N631" s="511">
        <v>0.72</v>
      </c>
      <c r="O631" s="658">
        <v>0.68</v>
      </c>
      <c r="P631" s="658">
        <v>0.6</v>
      </c>
      <c r="Q631" s="658">
        <v>0.56000000000000005</v>
      </c>
      <c r="R631" s="658">
        <v>0.52</v>
      </c>
      <c r="S631" s="658">
        <v>0.43</v>
      </c>
      <c r="T631" s="658">
        <v>0.4</v>
      </c>
      <c r="U631" s="658">
        <v>0.375</v>
      </c>
      <c r="V631" s="658">
        <v>0.35</v>
      </c>
      <c r="W631" s="658">
        <v>0.32500000000000001</v>
      </c>
      <c r="X631" s="658">
        <v>0.32</v>
      </c>
      <c r="Y631" s="655">
        <f t="shared" si="217"/>
        <v>14.85</v>
      </c>
      <c r="Z631" s="1026">
        <f t="shared" si="238"/>
        <v>-23.913043478260875</v>
      </c>
      <c r="AA631" s="671">
        <f t="shared" si="218"/>
        <v>1.4705882352941124</v>
      </c>
      <c r="AB631" s="671">
        <f t="shared" si="219"/>
        <v>6.25</v>
      </c>
      <c r="AC631" s="671">
        <f t="shared" si="220"/>
        <v>16.36363636363636</v>
      </c>
      <c r="AD631" s="671">
        <f t="shared" si="221"/>
        <v>14.583333333333348</v>
      </c>
      <c r="AE631" s="671">
        <f t="shared" si="222"/>
        <v>9.0909090909090828</v>
      </c>
      <c r="AF631" s="671">
        <f t="shared" si="223"/>
        <v>9.9999999999999858</v>
      </c>
      <c r="AG631" s="671">
        <f t="shared" si="224"/>
        <v>5.2631578947368363</v>
      </c>
      <c r="AH631" s="671">
        <f t="shared" si="225"/>
        <v>5.555555555555558</v>
      </c>
      <c r="AI631" s="671">
        <f t="shared" si="226"/>
        <v>5.8823529411764497</v>
      </c>
      <c r="AJ631" s="671">
        <f t="shared" si="227"/>
        <v>13.333333333333353</v>
      </c>
      <c r="AK631" s="671">
        <f t="shared" si="228"/>
        <v>7.1428571428571397</v>
      </c>
      <c r="AL631" s="671">
        <f t="shared" si="229"/>
        <v>7.6923076923077094</v>
      </c>
      <c r="AM631" s="671">
        <f t="shared" si="230"/>
        <v>20.930232558139551</v>
      </c>
      <c r="AN631" s="671">
        <f t="shared" si="231"/>
        <v>7.4999999999999956</v>
      </c>
      <c r="AO631" s="671">
        <f t="shared" si="232"/>
        <v>6.6666666666666652</v>
      </c>
      <c r="AP631" s="671">
        <f t="shared" si="233"/>
        <v>7.1428571428571397</v>
      </c>
      <c r="AQ631" s="671">
        <f t="shared" si="234"/>
        <v>7.6923076923076872</v>
      </c>
      <c r="AR631" s="671">
        <f t="shared" si="235"/>
        <v>1.5625</v>
      </c>
      <c r="AS631" s="672">
        <f t="shared" si="236"/>
        <v>6.8531343244657945</v>
      </c>
      <c r="AT631" s="673">
        <f t="shared" si="237"/>
        <v>8.8704924101437648</v>
      </c>
    </row>
    <row r="632" spans="1:46" ht="11.25" customHeight="1" x14ac:dyDescent="0.2">
      <c r="A632" s="495" t="s">
        <v>1571</v>
      </c>
      <c r="B632" s="652" t="s">
        <v>1572</v>
      </c>
      <c r="C632" s="497">
        <v>2.8224999999999998</v>
      </c>
      <c r="D632" s="491">
        <v>2.66</v>
      </c>
      <c r="E632" s="498">
        <v>2.5299999999999998</v>
      </c>
      <c r="F632" s="498">
        <v>2.41</v>
      </c>
      <c r="G632" s="498">
        <v>2.2974999999999999</v>
      </c>
      <c r="H632" s="498">
        <v>2.2025000000000001</v>
      </c>
      <c r="I632" s="499"/>
      <c r="J632" s="498">
        <v>2.12</v>
      </c>
      <c r="K632" s="656">
        <v>2.1</v>
      </c>
      <c r="L632" s="499"/>
      <c r="M632" s="536">
        <v>2.1</v>
      </c>
      <c r="N632" s="536">
        <v>2.1</v>
      </c>
      <c r="O632" s="535">
        <v>2.1</v>
      </c>
      <c r="P632" s="533">
        <v>2.1</v>
      </c>
      <c r="Q632" s="533">
        <v>2.0249999999999999</v>
      </c>
      <c r="R632" s="533">
        <v>1.925</v>
      </c>
      <c r="S632" s="533">
        <v>1.825</v>
      </c>
      <c r="T632" s="658">
        <v>1.7250000000000001</v>
      </c>
      <c r="U632" s="658">
        <v>1.625</v>
      </c>
      <c r="V632" s="658">
        <v>1.5249999999999999</v>
      </c>
      <c r="W632" s="658">
        <v>1.425</v>
      </c>
      <c r="X632" s="658">
        <v>1.325</v>
      </c>
      <c r="Y632" s="655">
        <f t="shared" si="217"/>
        <v>40.94250000000001</v>
      </c>
      <c r="Z632" s="1026">
        <f t="shared" si="238"/>
        <v>6.1090225563909639</v>
      </c>
      <c r="AA632" s="671">
        <f t="shared" si="218"/>
        <v>5.1383399209486313</v>
      </c>
      <c r="AB632" s="671">
        <f t="shared" si="219"/>
        <v>4.9792531120331773</v>
      </c>
      <c r="AC632" s="671">
        <f t="shared" si="220"/>
        <v>4.8966267682263531</v>
      </c>
      <c r="AD632" s="671">
        <f t="shared" si="221"/>
        <v>4.3132803632236039</v>
      </c>
      <c r="AE632" s="671">
        <f t="shared" si="222"/>
        <v>3.8915094339622591</v>
      </c>
      <c r="AF632" s="671">
        <f t="shared" si="223"/>
        <v>0.952380952380949</v>
      </c>
      <c r="AG632" s="671">
        <f t="shared" si="224"/>
        <v>0</v>
      </c>
      <c r="AH632" s="671">
        <f t="shared" si="225"/>
        <v>0</v>
      </c>
      <c r="AI632" s="671">
        <f t="shared" si="226"/>
        <v>0</v>
      </c>
      <c r="AJ632" s="671">
        <f t="shared" si="227"/>
        <v>0</v>
      </c>
      <c r="AK632" s="671">
        <f t="shared" si="228"/>
        <v>3.7037037037037202</v>
      </c>
      <c r="AL632" s="671">
        <f t="shared" si="229"/>
        <v>5.1948051948051965</v>
      </c>
      <c r="AM632" s="671">
        <f t="shared" si="230"/>
        <v>5.4794520547945202</v>
      </c>
      <c r="AN632" s="671">
        <f t="shared" si="231"/>
        <v>5.7971014492753437</v>
      </c>
      <c r="AO632" s="671">
        <f t="shared" si="232"/>
        <v>6.1538461538461542</v>
      </c>
      <c r="AP632" s="671">
        <f t="shared" si="233"/>
        <v>6.5573770491803351</v>
      </c>
      <c r="AQ632" s="671">
        <f t="shared" si="234"/>
        <v>7.0175438596491224</v>
      </c>
      <c r="AR632" s="671">
        <f t="shared" si="235"/>
        <v>7.547169811320753</v>
      </c>
      <c r="AS632" s="672">
        <f t="shared" si="236"/>
        <v>4.0911269675653203</v>
      </c>
      <c r="AT632" s="673">
        <f t="shared" si="237"/>
        <v>2.587874574257726</v>
      </c>
    </row>
    <row r="633" spans="1:46" ht="11.25" customHeight="1" x14ac:dyDescent="0.2">
      <c r="A633" s="507" t="s">
        <v>1579</v>
      </c>
      <c r="B633" s="507" t="s">
        <v>1580</v>
      </c>
      <c r="C633" s="497">
        <v>0.7</v>
      </c>
      <c r="D633" s="497">
        <v>0.54</v>
      </c>
      <c r="E633" s="513">
        <v>0.48</v>
      </c>
      <c r="F633" s="513">
        <v>0.4</v>
      </c>
      <c r="G633" s="513">
        <v>0.32</v>
      </c>
      <c r="H633" s="513">
        <v>0.23</v>
      </c>
      <c r="I633" s="514"/>
      <c r="J633" s="513">
        <v>0.19</v>
      </c>
      <c r="K633" s="509">
        <v>0.12</v>
      </c>
      <c r="L633" s="514"/>
      <c r="M633" s="539">
        <v>0</v>
      </c>
      <c r="N633" s="539">
        <v>0</v>
      </c>
      <c r="O633" s="517">
        <v>0</v>
      </c>
      <c r="P633" s="517">
        <v>0</v>
      </c>
      <c r="Q633" s="517">
        <v>0</v>
      </c>
      <c r="R633" s="517">
        <v>0</v>
      </c>
      <c r="S633" s="517">
        <v>0</v>
      </c>
      <c r="T633" s="517">
        <v>0</v>
      </c>
      <c r="U633" s="517">
        <v>0.25</v>
      </c>
      <c r="V633" s="516">
        <v>0.25</v>
      </c>
      <c r="W633" s="516">
        <v>6.25E-2</v>
      </c>
      <c r="X633" s="517">
        <v>0</v>
      </c>
      <c r="Y633" s="655">
        <f t="shared" si="217"/>
        <v>3.5425</v>
      </c>
      <c r="Z633" s="1026">
        <f t="shared" si="238"/>
        <v>29.629629629629605</v>
      </c>
      <c r="AA633" s="671">
        <f t="shared" si="218"/>
        <v>12.500000000000021</v>
      </c>
      <c r="AB633" s="671">
        <f t="shared" si="219"/>
        <v>19.999999999999996</v>
      </c>
      <c r="AC633" s="671">
        <f t="shared" si="220"/>
        <v>25</v>
      </c>
      <c r="AD633" s="671">
        <f t="shared" si="221"/>
        <v>39.130434782608688</v>
      </c>
      <c r="AE633" s="671">
        <f t="shared" si="222"/>
        <v>21.052631578947366</v>
      </c>
      <c r="AF633" s="671">
        <f t="shared" si="223"/>
        <v>58.33333333333335</v>
      </c>
      <c r="AG633" s="671" t="str">
        <f t="shared" si="224"/>
        <v>n/a</v>
      </c>
      <c r="AH633" s="671" t="str">
        <f t="shared" si="225"/>
        <v>n/a</v>
      </c>
      <c r="AI633" s="671" t="str">
        <f t="shared" si="226"/>
        <v>n/a</v>
      </c>
      <c r="AJ633" s="671" t="str">
        <f t="shared" si="227"/>
        <v>n/a</v>
      </c>
      <c r="AK633" s="671" t="str">
        <f t="shared" si="228"/>
        <v>n/a</v>
      </c>
      <c r="AL633" s="671" t="str">
        <f t="shared" si="229"/>
        <v>n/a</v>
      </c>
      <c r="AM633" s="671" t="str">
        <f t="shared" si="230"/>
        <v>n/a</v>
      </c>
      <c r="AN633" s="671" t="str">
        <f t="shared" si="231"/>
        <v>n/a</v>
      </c>
      <c r="AO633" s="671">
        <f t="shared" si="232"/>
        <v>-100</v>
      </c>
      <c r="AP633" s="671">
        <f t="shared" si="233"/>
        <v>0</v>
      </c>
      <c r="AQ633" s="671">
        <f t="shared" si="234"/>
        <v>300</v>
      </c>
      <c r="AR633" s="671" t="str">
        <f t="shared" si="235"/>
        <v>n/a</v>
      </c>
      <c r="AS633" s="672">
        <f t="shared" si="236"/>
        <v>40.564602932451905</v>
      </c>
      <c r="AT633" s="673">
        <f t="shared" si="237"/>
        <v>100.54378639388183</v>
      </c>
    </row>
    <row r="634" spans="1:46" ht="11.25" customHeight="1" x14ac:dyDescent="0.2">
      <c r="A634" s="652" t="s">
        <v>1581</v>
      </c>
      <c r="B634" s="652" t="s">
        <v>1582</v>
      </c>
      <c r="C634" s="497">
        <v>1.72</v>
      </c>
      <c r="D634" s="497">
        <v>1.42</v>
      </c>
      <c r="E634" s="498">
        <v>1.19</v>
      </c>
      <c r="F634" s="498">
        <v>1</v>
      </c>
      <c r="G634" s="498">
        <v>0.85</v>
      </c>
      <c r="H634" s="498">
        <v>0.73</v>
      </c>
      <c r="I634" s="499"/>
      <c r="J634" s="498">
        <v>0.62</v>
      </c>
      <c r="K634" s="496">
        <v>0.55000000000000004</v>
      </c>
      <c r="L634" s="499"/>
      <c r="M634" s="653">
        <v>0.52</v>
      </c>
      <c r="N634" s="511">
        <v>0.52</v>
      </c>
      <c r="O634" s="658">
        <v>0.51</v>
      </c>
      <c r="P634" s="658">
        <v>0.46500000000000002</v>
      </c>
      <c r="Q634" s="658">
        <v>0.40500000000000003</v>
      </c>
      <c r="R634" s="658">
        <v>0.34</v>
      </c>
      <c r="S634" s="658">
        <v>0.20333000000000001</v>
      </c>
      <c r="T634" s="654">
        <v>0</v>
      </c>
      <c r="U634" s="654">
        <v>0</v>
      </c>
      <c r="V634" s="654">
        <v>0</v>
      </c>
      <c r="W634" s="654">
        <v>0</v>
      </c>
      <c r="X634" s="654">
        <v>0</v>
      </c>
      <c r="Y634" s="655">
        <f t="shared" si="217"/>
        <v>11.043329999999997</v>
      </c>
      <c r="Z634" s="1026">
        <f t="shared" si="238"/>
        <v>21.126760563380277</v>
      </c>
      <c r="AA634" s="671">
        <f t="shared" si="218"/>
        <v>19.327731092436974</v>
      </c>
      <c r="AB634" s="671">
        <f t="shared" si="219"/>
        <v>18.999999999999993</v>
      </c>
      <c r="AC634" s="671">
        <f t="shared" si="220"/>
        <v>17.647058823529417</v>
      </c>
      <c r="AD634" s="671">
        <f t="shared" si="221"/>
        <v>16.43835616438356</v>
      </c>
      <c r="AE634" s="671">
        <f t="shared" si="222"/>
        <v>17.741935483870975</v>
      </c>
      <c r="AF634" s="671">
        <f t="shared" si="223"/>
        <v>12.72727272727272</v>
      </c>
      <c r="AG634" s="671">
        <f t="shared" si="224"/>
        <v>5.7692307692307709</v>
      </c>
      <c r="AH634" s="671">
        <f t="shared" si="225"/>
        <v>0</v>
      </c>
      <c r="AI634" s="671">
        <f t="shared" si="226"/>
        <v>1.9607843137254832</v>
      </c>
      <c r="AJ634" s="671">
        <f t="shared" si="227"/>
        <v>9.6774193548387011</v>
      </c>
      <c r="AK634" s="671">
        <f t="shared" si="228"/>
        <v>14.814814814814813</v>
      </c>
      <c r="AL634" s="671">
        <f t="shared" si="229"/>
        <v>19.117647058823529</v>
      </c>
      <c r="AM634" s="671">
        <f t="shared" si="230"/>
        <v>67.215855997639309</v>
      </c>
      <c r="AN634" s="671" t="str">
        <f t="shared" si="231"/>
        <v>n/a</v>
      </c>
      <c r="AO634" s="671" t="str">
        <f t="shared" si="232"/>
        <v>n/a</v>
      </c>
      <c r="AP634" s="671" t="str">
        <f t="shared" si="233"/>
        <v>n/a</v>
      </c>
      <c r="AQ634" s="671" t="str">
        <f t="shared" si="234"/>
        <v>n/a</v>
      </c>
      <c r="AR634" s="671" t="str">
        <f t="shared" si="235"/>
        <v>n/a</v>
      </c>
      <c r="AS634" s="672">
        <f t="shared" si="236"/>
        <v>17.326061940281896</v>
      </c>
      <c r="AT634" s="673">
        <f t="shared" si="237"/>
        <v>15.860742249298822</v>
      </c>
    </row>
    <row r="635" spans="1:46" ht="11.25" customHeight="1" x14ac:dyDescent="0.2">
      <c r="A635" s="495" t="s">
        <v>741</v>
      </c>
      <c r="B635" s="652" t="s">
        <v>742</v>
      </c>
      <c r="C635" s="497">
        <v>1.405</v>
      </c>
      <c r="D635" s="497">
        <v>1.32</v>
      </c>
      <c r="E635" s="498">
        <v>1.24</v>
      </c>
      <c r="F635" s="498">
        <v>1.1599999999999999</v>
      </c>
      <c r="G635" s="498">
        <v>1.1100000000000001</v>
      </c>
      <c r="H635" s="498">
        <v>1.0900000000000001</v>
      </c>
      <c r="I635" s="499"/>
      <c r="J635" s="498">
        <v>1.07</v>
      </c>
      <c r="K635" s="496">
        <v>1.05</v>
      </c>
      <c r="L635" s="499"/>
      <c r="M635" s="511">
        <v>1.03</v>
      </c>
      <c r="N635" s="511">
        <v>1</v>
      </c>
      <c r="O635" s="658">
        <v>0.96</v>
      </c>
      <c r="P635" s="658">
        <v>0.92</v>
      </c>
      <c r="Q635" s="658">
        <v>0.45</v>
      </c>
      <c r="R635" s="654">
        <v>0</v>
      </c>
      <c r="S635" s="654">
        <v>0</v>
      </c>
      <c r="T635" s="654">
        <v>0</v>
      </c>
      <c r="U635" s="654">
        <v>0</v>
      </c>
      <c r="V635" s="654">
        <v>0</v>
      </c>
      <c r="W635" s="654">
        <v>0</v>
      </c>
      <c r="X635" s="654">
        <v>0</v>
      </c>
      <c r="Y635" s="655">
        <f t="shared" si="217"/>
        <v>13.804999999999998</v>
      </c>
      <c r="Z635" s="1026">
        <f t="shared" si="238"/>
        <v>6.4393939393939448</v>
      </c>
      <c r="AA635" s="671">
        <f t="shared" si="218"/>
        <v>6.4516129032258229</v>
      </c>
      <c r="AB635" s="671">
        <f t="shared" si="219"/>
        <v>6.8965517241379448</v>
      </c>
      <c r="AC635" s="671">
        <f t="shared" si="220"/>
        <v>4.5045045045044807</v>
      </c>
      <c r="AD635" s="671">
        <f t="shared" si="221"/>
        <v>1.8348623853211121</v>
      </c>
      <c r="AE635" s="671">
        <f t="shared" si="222"/>
        <v>1.8691588785046731</v>
      </c>
      <c r="AF635" s="671">
        <f t="shared" si="223"/>
        <v>1.904761904761898</v>
      </c>
      <c r="AG635" s="671">
        <f t="shared" si="224"/>
        <v>1.9417475728155331</v>
      </c>
      <c r="AH635" s="671">
        <f t="shared" si="225"/>
        <v>3.0000000000000027</v>
      </c>
      <c r="AI635" s="671">
        <f t="shared" si="226"/>
        <v>4.1666666666666741</v>
      </c>
      <c r="AJ635" s="671">
        <f t="shared" si="227"/>
        <v>4.3478260869565188</v>
      </c>
      <c r="AK635" s="671">
        <f t="shared" si="228"/>
        <v>104.44444444444443</v>
      </c>
      <c r="AL635" s="671" t="str">
        <f t="shared" si="229"/>
        <v>n/a</v>
      </c>
      <c r="AM635" s="671" t="str">
        <f t="shared" si="230"/>
        <v>n/a</v>
      </c>
      <c r="AN635" s="671" t="str">
        <f t="shared" si="231"/>
        <v>n/a</v>
      </c>
      <c r="AO635" s="671" t="str">
        <f t="shared" si="232"/>
        <v>n/a</v>
      </c>
      <c r="AP635" s="671" t="str">
        <f t="shared" si="233"/>
        <v>n/a</v>
      </c>
      <c r="AQ635" s="671" t="str">
        <f t="shared" si="234"/>
        <v>n/a</v>
      </c>
      <c r="AR635" s="671" t="str">
        <f t="shared" si="235"/>
        <v>n/a</v>
      </c>
      <c r="AS635" s="672">
        <f t="shared" si="236"/>
        <v>12.316794250894418</v>
      </c>
      <c r="AT635" s="673">
        <f t="shared" si="237"/>
        <v>29.074616697210597</v>
      </c>
    </row>
    <row r="636" spans="1:46" ht="11.25" customHeight="1" x14ac:dyDescent="0.2">
      <c r="A636" s="652" t="s">
        <v>1583</v>
      </c>
      <c r="B636" s="652" t="s">
        <v>1584</v>
      </c>
      <c r="C636" s="497">
        <v>0.64</v>
      </c>
      <c r="D636" s="497">
        <v>0.56000000000000005</v>
      </c>
      <c r="E636" s="498">
        <v>0.52</v>
      </c>
      <c r="F636" s="498">
        <v>0.48</v>
      </c>
      <c r="G636" s="498">
        <v>0.44</v>
      </c>
      <c r="H636" s="498">
        <v>0.32</v>
      </c>
      <c r="I636" s="499"/>
      <c r="J636" s="502">
        <v>0.2</v>
      </c>
      <c r="K636" s="656">
        <v>0.2</v>
      </c>
      <c r="L636" s="499"/>
      <c r="M636" s="511">
        <v>0.2</v>
      </c>
      <c r="N636" s="511">
        <v>0.1</v>
      </c>
      <c r="O636" s="658">
        <v>2.5000000000000001E-2</v>
      </c>
      <c r="P636" s="654">
        <v>0</v>
      </c>
      <c r="Q636" s="654">
        <v>0</v>
      </c>
      <c r="R636" s="654">
        <v>0</v>
      </c>
      <c r="S636" s="654">
        <v>0</v>
      </c>
      <c r="T636" s="654">
        <v>0</v>
      </c>
      <c r="U636" s="654">
        <v>0</v>
      </c>
      <c r="V636" s="654">
        <v>0</v>
      </c>
      <c r="W636" s="654">
        <v>0</v>
      </c>
      <c r="X636" s="654">
        <v>0</v>
      </c>
      <c r="Y636" s="655">
        <f t="shared" si="217"/>
        <v>3.6850000000000005</v>
      </c>
      <c r="Z636" s="1026">
        <f t="shared" si="238"/>
        <v>14.285714285714279</v>
      </c>
      <c r="AA636" s="671">
        <f t="shared" si="218"/>
        <v>7.6923076923077094</v>
      </c>
      <c r="AB636" s="671">
        <f t="shared" si="219"/>
        <v>8.3333333333333481</v>
      </c>
      <c r="AC636" s="671">
        <f t="shared" si="220"/>
        <v>9.0909090909090828</v>
      </c>
      <c r="AD636" s="671">
        <f t="shared" si="221"/>
        <v>37.5</v>
      </c>
      <c r="AE636" s="671">
        <f t="shared" si="222"/>
        <v>59.999999999999986</v>
      </c>
      <c r="AF636" s="671">
        <f t="shared" si="223"/>
        <v>0</v>
      </c>
      <c r="AG636" s="671">
        <f t="shared" si="224"/>
        <v>0</v>
      </c>
      <c r="AH636" s="671">
        <f t="shared" si="225"/>
        <v>100</v>
      </c>
      <c r="AI636" s="671">
        <f t="shared" si="226"/>
        <v>300</v>
      </c>
      <c r="AJ636" s="671" t="str">
        <f t="shared" si="227"/>
        <v>n/a</v>
      </c>
      <c r="AK636" s="671" t="str">
        <f t="shared" si="228"/>
        <v>n/a</v>
      </c>
      <c r="AL636" s="671" t="str">
        <f t="shared" si="229"/>
        <v>n/a</v>
      </c>
      <c r="AM636" s="671" t="str">
        <f t="shared" si="230"/>
        <v>n/a</v>
      </c>
      <c r="AN636" s="671" t="str">
        <f t="shared" si="231"/>
        <v>n/a</v>
      </c>
      <c r="AO636" s="671" t="str">
        <f t="shared" si="232"/>
        <v>n/a</v>
      </c>
      <c r="AP636" s="671" t="str">
        <f t="shared" si="233"/>
        <v>n/a</v>
      </c>
      <c r="AQ636" s="671" t="str">
        <f t="shared" si="234"/>
        <v>n/a</v>
      </c>
      <c r="AR636" s="671" t="str">
        <f t="shared" si="235"/>
        <v>n/a</v>
      </c>
      <c r="AS636" s="672">
        <f t="shared" si="236"/>
        <v>53.690226440226432</v>
      </c>
      <c r="AT636" s="673">
        <f t="shared" si="237"/>
        <v>92.252785655503175</v>
      </c>
    </row>
    <row r="637" spans="1:46" ht="11.25" customHeight="1" x14ac:dyDescent="0.2">
      <c r="A637" s="916" t="s">
        <v>1567</v>
      </c>
      <c r="B637" s="916" t="s">
        <v>1568</v>
      </c>
      <c r="C637" s="497">
        <v>0.44500000000000001</v>
      </c>
      <c r="D637" s="523">
        <v>0.4</v>
      </c>
      <c r="E637" s="487">
        <v>0.38</v>
      </c>
      <c r="F637" s="489">
        <v>0.34</v>
      </c>
      <c r="G637" s="487">
        <v>0.32</v>
      </c>
      <c r="H637" s="487">
        <v>0.22500000000000001</v>
      </c>
      <c r="I637" s="488"/>
      <c r="J637" s="487">
        <v>0.05</v>
      </c>
      <c r="K637" s="490">
        <v>0</v>
      </c>
      <c r="L637" s="488"/>
      <c r="M637" s="538">
        <v>0.05</v>
      </c>
      <c r="N637" s="538">
        <v>0.1</v>
      </c>
      <c r="O637" s="492">
        <v>0.6</v>
      </c>
      <c r="P637" s="492">
        <v>0.6</v>
      </c>
      <c r="Q637" s="493">
        <v>0.55000000000000004</v>
      </c>
      <c r="R637" s="493">
        <v>0.49</v>
      </c>
      <c r="S637" s="493">
        <v>0.45</v>
      </c>
      <c r="T637" s="492">
        <v>0.44</v>
      </c>
      <c r="U637" s="493">
        <v>0.41</v>
      </c>
      <c r="V637" s="492">
        <v>0.4</v>
      </c>
      <c r="W637" s="493">
        <v>0.39</v>
      </c>
      <c r="X637" s="493">
        <v>0.36</v>
      </c>
      <c r="Y637" s="655">
        <f t="shared" si="217"/>
        <v>7.0000000000000018</v>
      </c>
      <c r="Z637" s="1026">
        <f t="shared" si="238"/>
        <v>11.250000000000004</v>
      </c>
      <c r="AA637" s="671">
        <f t="shared" si="218"/>
        <v>5.2631578947368363</v>
      </c>
      <c r="AB637" s="671">
        <f t="shared" si="219"/>
        <v>11.764705882352944</v>
      </c>
      <c r="AC637" s="671">
        <f t="shared" si="220"/>
        <v>6.25</v>
      </c>
      <c r="AD637" s="671">
        <f t="shared" si="221"/>
        <v>42.222222222222229</v>
      </c>
      <c r="AE637" s="671">
        <f t="shared" si="222"/>
        <v>350</v>
      </c>
      <c r="AF637" s="671" t="str">
        <f t="shared" si="223"/>
        <v>n/a</v>
      </c>
      <c r="AG637" s="671">
        <f t="shared" si="224"/>
        <v>-100</v>
      </c>
      <c r="AH637" s="671">
        <f t="shared" si="225"/>
        <v>-50</v>
      </c>
      <c r="AI637" s="671">
        <f t="shared" si="226"/>
        <v>-83.333333333333329</v>
      </c>
      <c r="AJ637" s="671">
        <f t="shared" si="227"/>
        <v>0</v>
      </c>
      <c r="AK637" s="671">
        <f t="shared" si="228"/>
        <v>9.0909090909090828</v>
      </c>
      <c r="AL637" s="671">
        <f t="shared" si="229"/>
        <v>12.244897959183687</v>
      </c>
      <c r="AM637" s="671">
        <f t="shared" si="230"/>
        <v>8.8888888888888786</v>
      </c>
      <c r="AN637" s="671">
        <f t="shared" si="231"/>
        <v>2.2727272727272707</v>
      </c>
      <c r="AO637" s="671">
        <f t="shared" si="232"/>
        <v>7.3170731707317138</v>
      </c>
      <c r="AP637" s="671">
        <f t="shared" si="233"/>
        <v>2.4999999999999911</v>
      </c>
      <c r="AQ637" s="671">
        <f t="shared" si="234"/>
        <v>2.5641025641025772</v>
      </c>
      <c r="AR637" s="671">
        <f t="shared" si="235"/>
        <v>8.3333333333333481</v>
      </c>
      <c r="AS637" s="672">
        <f t="shared" si="236"/>
        <v>13.701593608103067</v>
      </c>
      <c r="AT637" s="673">
        <f t="shared" si="237"/>
        <v>91.114748929214983</v>
      </c>
    </row>
    <row r="638" spans="1:46" ht="11.25" customHeight="1" x14ac:dyDescent="0.2">
      <c r="A638" s="507" t="s">
        <v>321</v>
      </c>
      <c r="B638" s="507" t="s">
        <v>322</v>
      </c>
      <c r="C638" s="497">
        <v>1.86</v>
      </c>
      <c r="D638" s="510">
        <v>1.7000000000000002</v>
      </c>
      <c r="E638" s="498">
        <v>1.56</v>
      </c>
      <c r="F638" s="498">
        <v>1.415</v>
      </c>
      <c r="G638" s="498">
        <v>1.31</v>
      </c>
      <c r="H638" s="498">
        <v>1.21</v>
      </c>
      <c r="I638" s="499"/>
      <c r="J638" s="498">
        <v>1.17</v>
      </c>
      <c r="K638" s="496">
        <v>1.1299999999999999</v>
      </c>
      <c r="L638" s="499"/>
      <c r="M638" s="511">
        <v>1.0900000000000001</v>
      </c>
      <c r="N638" s="511">
        <v>1.0649999999999999</v>
      </c>
      <c r="O638" s="658">
        <v>1.0449999999999999</v>
      </c>
      <c r="P638" s="658">
        <v>1.02</v>
      </c>
      <c r="Q638" s="658">
        <v>0.95499999999999996</v>
      </c>
      <c r="R638" s="658">
        <v>0.93</v>
      </c>
      <c r="S638" s="658">
        <v>0.89500000000000002</v>
      </c>
      <c r="T638" s="658">
        <v>0.86499999999999999</v>
      </c>
      <c r="U638" s="658">
        <v>0.84499999999999997</v>
      </c>
      <c r="V638" s="658">
        <v>0.84</v>
      </c>
      <c r="W638" s="658">
        <v>0.8</v>
      </c>
      <c r="X638" s="658">
        <v>0.76</v>
      </c>
      <c r="Y638" s="655">
        <f t="shared" si="217"/>
        <v>22.464999999999996</v>
      </c>
      <c r="Z638" s="1026">
        <f t="shared" si="238"/>
        <v>9.4117647058823408</v>
      </c>
      <c r="AA638" s="671">
        <f t="shared" si="218"/>
        <v>8.9743589743589869</v>
      </c>
      <c r="AB638" s="671">
        <f t="shared" si="219"/>
        <v>10.24734982332156</v>
      </c>
      <c r="AC638" s="671">
        <f t="shared" si="220"/>
        <v>8.0152671755725269</v>
      </c>
      <c r="AD638" s="671">
        <f t="shared" si="221"/>
        <v>8.2644628099173723</v>
      </c>
      <c r="AE638" s="671">
        <f t="shared" si="222"/>
        <v>3.4188034188034289</v>
      </c>
      <c r="AF638" s="671">
        <f t="shared" si="223"/>
        <v>3.539823008849563</v>
      </c>
      <c r="AG638" s="671">
        <f t="shared" si="224"/>
        <v>3.6697247706421798</v>
      </c>
      <c r="AH638" s="671">
        <f t="shared" si="225"/>
        <v>2.3474178403755985</v>
      </c>
      <c r="AI638" s="671">
        <f t="shared" si="226"/>
        <v>1.9138755980861344</v>
      </c>
      <c r="AJ638" s="671">
        <f t="shared" si="227"/>
        <v>2.450980392156854</v>
      </c>
      <c r="AK638" s="671">
        <f t="shared" si="228"/>
        <v>6.8062827225130906</v>
      </c>
      <c r="AL638" s="671">
        <f t="shared" si="229"/>
        <v>2.6881720430107503</v>
      </c>
      <c r="AM638" s="671">
        <f t="shared" si="230"/>
        <v>3.9106145251396773</v>
      </c>
      <c r="AN638" s="671">
        <f t="shared" si="231"/>
        <v>3.4682080924855585</v>
      </c>
      <c r="AO638" s="671">
        <f t="shared" si="232"/>
        <v>2.3668639053254559</v>
      </c>
      <c r="AP638" s="671">
        <f t="shared" si="233"/>
        <v>0.59523809523809312</v>
      </c>
      <c r="AQ638" s="671">
        <f t="shared" si="234"/>
        <v>4.9999999999999822</v>
      </c>
      <c r="AR638" s="671">
        <f t="shared" si="235"/>
        <v>5.2631578947368363</v>
      </c>
      <c r="AS638" s="672">
        <f t="shared" si="236"/>
        <v>4.8606508313903145</v>
      </c>
      <c r="AT638" s="673">
        <f t="shared" si="237"/>
        <v>2.8884656817317667</v>
      </c>
    </row>
    <row r="639" spans="1:46" ht="11.25" customHeight="1" x14ac:dyDescent="0.2">
      <c r="A639" s="495" t="s">
        <v>743</v>
      </c>
      <c r="B639" s="652" t="s">
        <v>744</v>
      </c>
      <c r="C639" s="497">
        <v>1.625</v>
      </c>
      <c r="D639" s="657">
        <v>1.5649999999999999</v>
      </c>
      <c r="E639" s="498">
        <v>1.5149999999999999</v>
      </c>
      <c r="F639" s="498">
        <v>1.4950000000000001</v>
      </c>
      <c r="G639" s="498">
        <v>1.3831290000000001</v>
      </c>
      <c r="H639" s="498">
        <v>1.3668295000000001</v>
      </c>
      <c r="I639" s="499"/>
      <c r="J639" s="498">
        <v>1.341216</v>
      </c>
      <c r="K639" s="656">
        <v>1.30396</v>
      </c>
      <c r="L639" s="499"/>
      <c r="M639" s="511">
        <v>1.2993030000000001</v>
      </c>
      <c r="N639" s="511">
        <v>1.2853319999999999</v>
      </c>
      <c r="O639" s="658">
        <v>1.2480760000000002</v>
      </c>
      <c r="P639" s="658">
        <v>1.1363079999999999</v>
      </c>
      <c r="Q639" s="658">
        <v>1.02454</v>
      </c>
      <c r="R639" s="658">
        <v>0.89414399999999994</v>
      </c>
      <c r="S639" s="658">
        <v>0.76374799999999998</v>
      </c>
      <c r="T639" s="658">
        <v>0.71717799999999998</v>
      </c>
      <c r="U639" s="658">
        <v>0.67060799999999998</v>
      </c>
      <c r="V639" s="654">
        <v>0.49364200000000003</v>
      </c>
      <c r="W639" s="658">
        <v>0.49364200000000003</v>
      </c>
      <c r="X639" s="658">
        <v>0.4657</v>
      </c>
      <c r="Y639" s="655">
        <f t="shared" si="217"/>
        <v>22.087355500000001</v>
      </c>
      <c r="Z639" s="1026">
        <f t="shared" si="238"/>
        <v>3.833865814696491</v>
      </c>
      <c r="AA639" s="671">
        <f t="shared" si="218"/>
        <v>3.3003300330032959</v>
      </c>
      <c r="AB639" s="671">
        <f t="shared" si="219"/>
        <v>1.3377926421404451</v>
      </c>
      <c r="AC639" s="671">
        <f t="shared" si="220"/>
        <v>8.0882549639260013</v>
      </c>
      <c r="AD639" s="671">
        <f t="shared" si="221"/>
        <v>1.1925042589437718</v>
      </c>
      <c r="AE639" s="671">
        <f t="shared" si="222"/>
        <v>1.9097222222222321</v>
      </c>
      <c r="AF639" s="671">
        <f t="shared" si="223"/>
        <v>2.857142857142847</v>
      </c>
      <c r="AG639" s="671">
        <f t="shared" si="224"/>
        <v>0.35842293906809264</v>
      </c>
      <c r="AH639" s="671">
        <f t="shared" si="225"/>
        <v>1.0869565217391353</v>
      </c>
      <c r="AI639" s="671">
        <f t="shared" si="226"/>
        <v>2.9850746268656581</v>
      </c>
      <c r="AJ639" s="671">
        <f t="shared" si="227"/>
        <v>9.8360655737705258</v>
      </c>
      <c r="AK639" s="671">
        <f t="shared" si="228"/>
        <v>10.909090909090891</v>
      </c>
      <c r="AL639" s="671">
        <f t="shared" si="229"/>
        <v>14.583333333333348</v>
      </c>
      <c r="AM639" s="671">
        <f t="shared" si="230"/>
        <v>17.073170731707311</v>
      </c>
      <c r="AN639" s="671">
        <f t="shared" si="231"/>
        <v>6.4935064935064846</v>
      </c>
      <c r="AO639" s="671">
        <f t="shared" si="232"/>
        <v>6.944444444444442</v>
      </c>
      <c r="AP639" s="671">
        <f t="shared" si="233"/>
        <v>35.849056603773576</v>
      </c>
      <c r="AQ639" s="671">
        <f t="shared" si="234"/>
        <v>0</v>
      </c>
      <c r="AR639" s="671">
        <f t="shared" si="235"/>
        <v>6.0000000000000053</v>
      </c>
      <c r="AS639" s="672">
        <f t="shared" si="236"/>
        <v>7.0862492089144498</v>
      </c>
      <c r="AT639" s="673">
        <f t="shared" si="237"/>
        <v>8.4775475732963379</v>
      </c>
    </row>
    <row r="640" spans="1:46" ht="11.25" customHeight="1" x14ac:dyDescent="0.2">
      <c r="A640" s="495" t="s">
        <v>1557</v>
      </c>
      <c r="B640" s="652" t="s">
        <v>1558</v>
      </c>
      <c r="C640" s="497">
        <v>2.04</v>
      </c>
      <c r="D640" s="657">
        <v>1.94</v>
      </c>
      <c r="E640" s="498">
        <v>1.88</v>
      </c>
      <c r="F640" s="498">
        <v>1.6380940000000002</v>
      </c>
      <c r="G640" s="498">
        <v>1.4149660000000002</v>
      </c>
      <c r="H640" s="498">
        <v>1.2784800000000001</v>
      </c>
      <c r="I640" s="499"/>
      <c r="J640" s="498">
        <v>1.085968</v>
      </c>
      <c r="K640" s="656">
        <v>0</v>
      </c>
      <c r="L640" s="499"/>
      <c r="M640" s="653">
        <v>0</v>
      </c>
      <c r="N640" s="653">
        <v>0</v>
      </c>
      <c r="O640" s="654">
        <v>0</v>
      </c>
      <c r="P640" s="654">
        <v>0</v>
      </c>
      <c r="Q640" s="654">
        <v>0</v>
      </c>
      <c r="R640" s="654">
        <v>0</v>
      </c>
      <c r="S640" s="654">
        <v>0</v>
      </c>
      <c r="T640" s="654">
        <v>0</v>
      </c>
      <c r="U640" s="654">
        <v>0</v>
      </c>
      <c r="V640" s="654">
        <v>0</v>
      </c>
      <c r="W640" s="654">
        <v>0</v>
      </c>
      <c r="X640" s="654">
        <v>0</v>
      </c>
      <c r="Y640" s="655">
        <f t="shared" si="217"/>
        <v>11.277507999999999</v>
      </c>
      <c r="Z640" s="1026">
        <f t="shared" si="238"/>
        <v>5.1546391752577359</v>
      </c>
      <c r="AA640" s="671">
        <f t="shared" si="218"/>
        <v>3.1914893617021267</v>
      </c>
      <c r="AB640" s="671">
        <f t="shared" si="219"/>
        <v>14.767528603364632</v>
      </c>
      <c r="AC640" s="671">
        <f t="shared" si="220"/>
        <v>15.769142156065929</v>
      </c>
      <c r="AD640" s="671">
        <f t="shared" si="221"/>
        <v>10.67564607971967</v>
      </c>
      <c r="AE640" s="671">
        <f t="shared" si="222"/>
        <v>17.727225848275463</v>
      </c>
      <c r="AF640" s="671" t="str">
        <f t="shared" si="223"/>
        <v>n/a</v>
      </c>
      <c r="AG640" s="671" t="str">
        <f t="shared" si="224"/>
        <v>n/a</v>
      </c>
      <c r="AH640" s="671" t="str">
        <f t="shared" si="225"/>
        <v>n/a</v>
      </c>
      <c r="AI640" s="671" t="str">
        <f t="shared" si="226"/>
        <v>n/a</v>
      </c>
      <c r="AJ640" s="671" t="str">
        <f t="shared" si="227"/>
        <v>n/a</v>
      </c>
      <c r="AK640" s="671" t="str">
        <f t="shared" si="228"/>
        <v>n/a</v>
      </c>
      <c r="AL640" s="671" t="str">
        <f t="shared" si="229"/>
        <v>n/a</v>
      </c>
      <c r="AM640" s="671" t="str">
        <f t="shared" si="230"/>
        <v>n/a</v>
      </c>
      <c r="AN640" s="671" t="str">
        <f t="shared" si="231"/>
        <v>n/a</v>
      </c>
      <c r="AO640" s="671" t="str">
        <f t="shared" si="232"/>
        <v>n/a</v>
      </c>
      <c r="AP640" s="671" t="str">
        <f t="shared" si="233"/>
        <v>n/a</v>
      </c>
      <c r="AQ640" s="671" t="str">
        <f t="shared" si="234"/>
        <v>n/a</v>
      </c>
      <c r="AR640" s="671" t="str">
        <f t="shared" si="235"/>
        <v>n/a</v>
      </c>
      <c r="AS640" s="672">
        <f t="shared" si="236"/>
        <v>11.214278537397592</v>
      </c>
      <c r="AT640" s="673">
        <f t="shared" si="237"/>
        <v>5.952568379641674</v>
      </c>
    </row>
    <row r="641" spans="1:46" ht="11.25" customHeight="1" x14ac:dyDescent="0.2">
      <c r="A641" s="495" t="s">
        <v>734</v>
      </c>
      <c r="B641" s="652" t="s">
        <v>735</v>
      </c>
      <c r="C641" s="497">
        <v>0.76</v>
      </c>
      <c r="D641" s="657">
        <v>0.64</v>
      </c>
      <c r="E641" s="498">
        <v>0.57999999999999996</v>
      </c>
      <c r="F641" s="498">
        <v>0.5</v>
      </c>
      <c r="G641" s="498">
        <v>0.42</v>
      </c>
      <c r="H641" s="502">
        <v>0.36</v>
      </c>
      <c r="I641" s="499"/>
      <c r="J641" s="498">
        <v>0.33</v>
      </c>
      <c r="K641" s="496">
        <v>0.28999999999999998</v>
      </c>
      <c r="L641" s="499"/>
      <c r="M641" s="511">
        <v>0.25750000000000001</v>
      </c>
      <c r="N641" s="511">
        <v>0.22750000000000001</v>
      </c>
      <c r="O641" s="658">
        <v>0.20499999999999999</v>
      </c>
      <c r="P641" s="658">
        <v>0.185</v>
      </c>
      <c r="Q641" s="658">
        <v>0.17249999999999999</v>
      </c>
      <c r="R641" s="658">
        <v>0.16250000000000001</v>
      </c>
      <c r="S641" s="658">
        <v>0.14499999999999999</v>
      </c>
      <c r="T641" s="658">
        <v>0.11</v>
      </c>
      <c r="U641" s="654">
        <v>0</v>
      </c>
      <c r="V641" s="654">
        <v>0</v>
      </c>
      <c r="W641" s="654">
        <v>0</v>
      </c>
      <c r="X641" s="654">
        <v>0</v>
      </c>
      <c r="Y641" s="655">
        <f t="shared" si="217"/>
        <v>5.3449999999999998</v>
      </c>
      <c r="Z641" s="1026">
        <f t="shared" si="238"/>
        <v>18.75</v>
      </c>
      <c r="AA641" s="671">
        <f t="shared" si="218"/>
        <v>10.344827586206918</v>
      </c>
      <c r="AB641" s="671">
        <f t="shared" si="219"/>
        <v>15.999999999999993</v>
      </c>
      <c r="AC641" s="671">
        <f t="shared" si="220"/>
        <v>19.047619047619047</v>
      </c>
      <c r="AD641" s="671">
        <f t="shared" si="221"/>
        <v>16.666666666666675</v>
      </c>
      <c r="AE641" s="671">
        <f t="shared" si="222"/>
        <v>9.0909090909090828</v>
      </c>
      <c r="AF641" s="671">
        <f t="shared" si="223"/>
        <v>13.793103448275868</v>
      </c>
      <c r="AG641" s="671">
        <f t="shared" si="224"/>
        <v>12.621359223300965</v>
      </c>
      <c r="AH641" s="671">
        <f t="shared" si="225"/>
        <v>13.186813186813184</v>
      </c>
      <c r="AI641" s="671">
        <f t="shared" si="226"/>
        <v>10.975609756097571</v>
      </c>
      <c r="AJ641" s="671">
        <f t="shared" si="227"/>
        <v>10.810810810810811</v>
      </c>
      <c r="AK641" s="671">
        <f t="shared" si="228"/>
        <v>7.2463768115942129</v>
      </c>
      <c r="AL641" s="671">
        <f t="shared" si="229"/>
        <v>6.153846153846132</v>
      </c>
      <c r="AM641" s="671">
        <f t="shared" si="230"/>
        <v>12.068965517241391</v>
      </c>
      <c r="AN641" s="671">
        <f t="shared" si="231"/>
        <v>31.818181818181813</v>
      </c>
      <c r="AO641" s="671" t="str">
        <f t="shared" si="232"/>
        <v>n/a</v>
      </c>
      <c r="AP641" s="671" t="str">
        <f t="shared" si="233"/>
        <v>n/a</v>
      </c>
      <c r="AQ641" s="671" t="str">
        <f t="shared" si="234"/>
        <v>n/a</v>
      </c>
      <c r="AR641" s="671" t="str">
        <f t="shared" si="235"/>
        <v>n/a</v>
      </c>
      <c r="AS641" s="672">
        <f t="shared" si="236"/>
        <v>13.905005941170913</v>
      </c>
      <c r="AT641" s="673">
        <f t="shared" si="237"/>
        <v>6.2495075077289082</v>
      </c>
    </row>
    <row r="642" spans="1:46" ht="12" customHeight="1" x14ac:dyDescent="0.2">
      <c r="A642" s="916" t="s">
        <v>1587</v>
      </c>
      <c r="B642" s="916" t="s">
        <v>1588</v>
      </c>
      <c r="C642" s="497">
        <v>1</v>
      </c>
      <c r="D642" s="491">
        <v>0.78</v>
      </c>
      <c r="E642" s="498">
        <v>0.7</v>
      </c>
      <c r="F642" s="498">
        <v>0.64</v>
      </c>
      <c r="G642" s="498">
        <v>0.48</v>
      </c>
      <c r="H642" s="498">
        <v>0.44</v>
      </c>
      <c r="I642" s="499"/>
      <c r="J642" s="498">
        <v>0.24</v>
      </c>
      <c r="K642" s="496">
        <v>0.1</v>
      </c>
      <c r="L642" s="499"/>
      <c r="M642" s="511">
        <v>0.02</v>
      </c>
      <c r="N642" s="653">
        <v>0</v>
      </c>
      <c r="O642" s="654">
        <v>0</v>
      </c>
      <c r="P642" s="654">
        <v>0</v>
      </c>
      <c r="Q642" s="654">
        <v>0</v>
      </c>
      <c r="R642" s="654">
        <v>0</v>
      </c>
      <c r="S642" s="654">
        <v>0</v>
      </c>
      <c r="T642" s="654">
        <v>0</v>
      </c>
      <c r="U642" s="654">
        <v>0</v>
      </c>
      <c r="V642" s="654">
        <v>0</v>
      </c>
      <c r="W642" s="654">
        <v>0</v>
      </c>
      <c r="X642" s="654">
        <v>0</v>
      </c>
      <c r="Y642" s="655">
        <f t="shared" si="217"/>
        <v>4.3999999999999995</v>
      </c>
      <c r="Z642" s="1026">
        <f t="shared" si="238"/>
        <v>28.205128205128194</v>
      </c>
      <c r="AA642" s="671">
        <f t="shared" si="218"/>
        <v>11.428571428571432</v>
      </c>
      <c r="AB642" s="671">
        <f t="shared" si="219"/>
        <v>9.375</v>
      </c>
      <c r="AC642" s="671">
        <f t="shared" si="220"/>
        <v>33.33333333333335</v>
      </c>
      <c r="AD642" s="671">
        <f t="shared" si="221"/>
        <v>9.0909090909090828</v>
      </c>
      <c r="AE642" s="671">
        <f t="shared" si="222"/>
        <v>83.333333333333343</v>
      </c>
      <c r="AF642" s="671">
        <f t="shared" si="223"/>
        <v>140</v>
      </c>
      <c r="AG642" s="671">
        <f t="shared" si="224"/>
        <v>400</v>
      </c>
      <c r="AH642" s="671" t="str">
        <f t="shared" si="225"/>
        <v>n/a</v>
      </c>
      <c r="AI642" s="671" t="str">
        <f t="shared" si="226"/>
        <v>n/a</v>
      </c>
      <c r="AJ642" s="671" t="str">
        <f t="shared" si="227"/>
        <v>n/a</v>
      </c>
      <c r="AK642" s="671" t="str">
        <f t="shared" si="228"/>
        <v>n/a</v>
      </c>
      <c r="AL642" s="671" t="str">
        <f t="shared" si="229"/>
        <v>n/a</v>
      </c>
      <c r="AM642" s="671" t="str">
        <f t="shared" si="230"/>
        <v>n/a</v>
      </c>
      <c r="AN642" s="671" t="str">
        <f t="shared" si="231"/>
        <v>n/a</v>
      </c>
      <c r="AO642" s="671" t="str">
        <f t="shared" si="232"/>
        <v>n/a</v>
      </c>
      <c r="AP642" s="671" t="str">
        <f t="shared" si="233"/>
        <v>n/a</v>
      </c>
      <c r="AQ642" s="671" t="str">
        <f t="shared" si="234"/>
        <v>n/a</v>
      </c>
      <c r="AR642" s="671" t="str">
        <f t="shared" si="235"/>
        <v>n/a</v>
      </c>
      <c r="AS642" s="672">
        <f t="shared" si="236"/>
        <v>89.345784423909421</v>
      </c>
      <c r="AT642" s="673">
        <f t="shared" si="237"/>
        <v>133.57228046269333</v>
      </c>
    </row>
    <row r="643" spans="1:46" ht="11.25" customHeight="1" x14ac:dyDescent="0.2">
      <c r="A643" s="616" t="s">
        <v>4202</v>
      </c>
      <c r="B643" s="24" t="s">
        <v>2698</v>
      </c>
      <c r="C643" s="497">
        <v>0.24</v>
      </c>
      <c r="D643" s="41">
        <v>0.22500000000000001</v>
      </c>
      <c r="E643" s="41">
        <v>0.22</v>
      </c>
      <c r="F643" s="41">
        <v>0.2</v>
      </c>
      <c r="G643" s="41">
        <v>0.15</v>
      </c>
      <c r="H643" s="41">
        <v>0.13500000000000001</v>
      </c>
      <c r="I643" s="915"/>
      <c r="J643" s="41">
        <v>0.12</v>
      </c>
      <c r="K643" s="24">
        <v>0.11</v>
      </c>
      <c r="L643" s="915"/>
      <c r="M643" s="500">
        <v>0.1</v>
      </c>
      <c r="N643" s="500">
        <v>0.1</v>
      </c>
      <c r="O643" s="537">
        <v>0.05</v>
      </c>
      <c r="P643" s="654">
        <v>0</v>
      </c>
      <c r="Q643" s="654">
        <v>0</v>
      </c>
      <c r="R643" s="654">
        <v>0</v>
      </c>
      <c r="S643" s="654">
        <v>0</v>
      </c>
      <c r="T643" s="654">
        <v>0</v>
      </c>
      <c r="U643" s="654">
        <v>0</v>
      </c>
      <c r="V643" s="654">
        <v>0</v>
      </c>
      <c r="W643" s="654">
        <v>0</v>
      </c>
      <c r="X643" s="654">
        <v>0</v>
      </c>
      <c r="Y643" s="655">
        <f t="shared" si="217"/>
        <v>1.6500000000000004</v>
      </c>
      <c r="Z643" s="1026">
        <f t="shared" si="238"/>
        <v>6.6666666666666652</v>
      </c>
      <c r="AA643" s="671">
        <f t="shared" si="218"/>
        <v>2.2727272727272707</v>
      </c>
      <c r="AB643" s="671">
        <f t="shared" si="219"/>
        <v>9.9999999999999858</v>
      </c>
      <c r="AC643" s="671">
        <f t="shared" si="220"/>
        <v>33.33333333333335</v>
      </c>
      <c r="AD643" s="671">
        <f t="shared" si="221"/>
        <v>11.111111111111093</v>
      </c>
      <c r="AE643" s="671">
        <f t="shared" si="222"/>
        <v>12.500000000000021</v>
      </c>
      <c r="AF643" s="671">
        <f t="shared" si="223"/>
        <v>9.0909090909090828</v>
      </c>
      <c r="AG643" s="671">
        <f t="shared" si="224"/>
        <v>9.9999999999999858</v>
      </c>
      <c r="AH643" s="671">
        <f t="shared" si="225"/>
        <v>0</v>
      </c>
      <c r="AI643" s="671">
        <f t="shared" si="226"/>
        <v>100</v>
      </c>
      <c r="AJ643" s="671" t="str">
        <f t="shared" si="227"/>
        <v>n/a</v>
      </c>
      <c r="AK643" s="671" t="str">
        <f t="shared" si="228"/>
        <v>n/a</v>
      </c>
      <c r="AL643" s="671" t="str">
        <f t="shared" si="229"/>
        <v>n/a</v>
      </c>
      <c r="AM643" s="671" t="str">
        <f t="shared" si="230"/>
        <v>n/a</v>
      </c>
      <c r="AN643" s="671" t="str">
        <f t="shared" si="231"/>
        <v>n/a</v>
      </c>
      <c r="AO643" s="671" t="str">
        <f t="shared" si="232"/>
        <v>n/a</v>
      </c>
      <c r="AP643" s="671" t="str">
        <f t="shared" si="233"/>
        <v>n/a</v>
      </c>
      <c r="AQ643" s="671" t="str">
        <f t="shared" si="234"/>
        <v>n/a</v>
      </c>
      <c r="AR643" s="671" t="str">
        <f t="shared" si="235"/>
        <v>n/a</v>
      </c>
      <c r="AS643" s="672">
        <f t="shared" si="236"/>
        <v>19.497474747474747</v>
      </c>
      <c r="AT643" s="673">
        <f t="shared" si="237"/>
        <v>29.667709808908089</v>
      </c>
    </row>
    <row r="644" spans="1:46" ht="11.25" customHeight="1" x14ac:dyDescent="0.2">
      <c r="A644" s="495" t="s">
        <v>1591</v>
      </c>
      <c r="B644" s="652" t="s">
        <v>1592</v>
      </c>
      <c r="C644" s="523">
        <v>0.56000000000000005</v>
      </c>
      <c r="D644" s="497">
        <v>0.54</v>
      </c>
      <c r="E644" s="498">
        <v>0.5</v>
      </c>
      <c r="F644" s="498">
        <v>0.47</v>
      </c>
      <c r="G644" s="498">
        <v>0.42</v>
      </c>
      <c r="H644" s="498">
        <v>0.34</v>
      </c>
      <c r="I644" s="499"/>
      <c r="J644" s="498">
        <v>0.18</v>
      </c>
      <c r="K644" s="496">
        <v>0.08</v>
      </c>
      <c r="L644" s="499"/>
      <c r="M644" s="653">
        <v>0.04</v>
      </c>
      <c r="N644" s="653">
        <v>0.08</v>
      </c>
      <c r="O644" s="658">
        <v>0.38</v>
      </c>
      <c r="P644" s="654">
        <v>0.72</v>
      </c>
      <c r="Q644" s="658">
        <v>0.63</v>
      </c>
      <c r="R644" s="658">
        <v>0.56000000000000005</v>
      </c>
      <c r="S644" s="658">
        <v>0.40666999999999998</v>
      </c>
      <c r="T644" s="658">
        <v>0.2</v>
      </c>
      <c r="U644" s="658">
        <v>6.6669999999999993E-2</v>
      </c>
      <c r="V644" s="654">
        <v>0</v>
      </c>
      <c r="W644" s="654">
        <v>0</v>
      </c>
      <c r="X644" s="654">
        <v>0</v>
      </c>
      <c r="Y644" s="655">
        <f t="shared" si="217"/>
        <v>6.1733400000000005</v>
      </c>
      <c r="Z644" s="1026">
        <f t="shared" si="238"/>
        <v>3.7037037037036979</v>
      </c>
      <c r="AA644" s="671">
        <f t="shared" si="218"/>
        <v>8.0000000000000071</v>
      </c>
      <c r="AB644" s="671">
        <f t="shared" si="219"/>
        <v>6.3829787234042534</v>
      </c>
      <c r="AC644" s="671">
        <f t="shared" si="220"/>
        <v>11.904761904761907</v>
      </c>
      <c r="AD644" s="671">
        <f t="shared" si="221"/>
        <v>23.529411764705866</v>
      </c>
      <c r="AE644" s="671">
        <f t="shared" si="222"/>
        <v>88.8888888888889</v>
      </c>
      <c r="AF644" s="671">
        <f t="shared" si="223"/>
        <v>125</v>
      </c>
      <c r="AG644" s="671">
        <f t="shared" si="224"/>
        <v>100</v>
      </c>
      <c r="AH644" s="671">
        <f t="shared" si="225"/>
        <v>-50</v>
      </c>
      <c r="AI644" s="671">
        <f t="shared" si="226"/>
        <v>-78.94736842105263</v>
      </c>
      <c r="AJ644" s="671">
        <f t="shared" si="227"/>
        <v>-47.222222222222221</v>
      </c>
      <c r="AK644" s="671">
        <f t="shared" si="228"/>
        <v>14.285714285714279</v>
      </c>
      <c r="AL644" s="671">
        <f t="shared" si="229"/>
        <v>12.5</v>
      </c>
      <c r="AM644" s="671">
        <f t="shared" si="230"/>
        <v>37.703789313202371</v>
      </c>
      <c r="AN644" s="671">
        <f t="shared" si="231"/>
        <v>103.33499999999995</v>
      </c>
      <c r="AO644" s="671">
        <f t="shared" si="232"/>
        <v>199.98500074996258</v>
      </c>
      <c r="AP644" s="671" t="str">
        <f t="shared" si="233"/>
        <v>n/a</v>
      </c>
      <c r="AQ644" s="671" t="str">
        <f t="shared" si="234"/>
        <v>n/a</v>
      </c>
      <c r="AR644" s="671" t="str">
        <f t="shared" si="235"/>
        <v>n/a</v>
      </c>
      <c r="AS644" s="672">
        <f t="shared" si="236"/>
        <v>34.940603668191812</v>
      </c>
      <c r="AT644" s="673">
        <f t="shared" si="237"/>
        <v>72.214113943029815</v>
      </c>
    </row>
    <row r="645" spans="1:46" ht="11.25" customHeight="1" x14ac:dyDescent="0.2">
      <c r="A645" s="652" t="s">
        <v>1595</v>
      </c>
      <c r="B645" s="652" t="s">
        <v>1596</v>
      </c>
      <c r="C645" s="497">
        <v>3.6</v>
      </c>
      <c r="D645" s="497">
        <v>3</v>
      </c>
      <c r="E645" s="502">
        <v>2.8</v>
      </c>
      <c r="F645" s="498">
        <v>2.44</v>
      </c>
      <c r="G645" s="498">
        <v>2.17</v>
      </c>
      <c r="H645" s="498">
        <v>1.73</v>
      </c>
      <c r="I645" s="499"/>
      <c r="J645" s="498">
        <v>1.6</v>
      </c>
      <c r="K645" s="496">
        <v>1.45</v>
      </c>
      <c r="L645" s="499"/>
      <c r="M645" s="511">
        <v>1.1499999999999999</v>
      </c>
      <c r="N645" s="511">
        <v>0.7</v>
      </c>
      <c r="O645" s="654">
        <v>0.57999999999999996</v>
      </c>
      <c r="P645" s="658">
        <v>1.1499999999999999</v>
      </c>
      <c r="Q645" s="658">
        <v>0.95</v>
      </c>
      <c r="R645" s="658">
        <v>0.78</v>
      </c>
      <c r="S645" s="658">
        <v>0.625</v>
      </c>
      <c r="T645" s="658">
        <v>0.5</v>
      </c>
      <c r="U645" s="658">
        <v>0.4</v>
      </c>
      <c r="V645" s="654">
        <v>0</v>
      </c>
      <c r="W645" s="654">
        <v>0</v>
      </c>
      <c r="X645" s="654">
        <v>0</v>
      </c>
      <c r="Y645" s="655">
        <f t="shared" si="217"/>
        <v>25.624999999999993</v>
      </c>
      <c r="Z645" s="1026">
        <f t="shared" si="238"/>
        <v>19.999999999999996</v>
      </c>
      <c r="AA645" s="671">
        <f t="shared" si="218"/>
        <v>7.1428571428571397</v>
      </c>
      <c r="AB645" s="671">
        <f t="shared" si="219"/>
        <v>14.754098360655732</v>
      </c>
      <c r="AC645" s="671">
        <f t="shared" si="220"/>
        <v>12.442396313364057</v>
      </c>
      <c r="AD645" s="671">
        <f t="shared" si="221"/>
        <v>25.43352601156068</v>
      </c>
      <c r="AE645" s="671">
        <f t="shared" si="222"/>
        <v>8.1249999999999822</v>
      </c>
      <c r="AF645" s="671">
        <f t="shared" si="223"/>
        <v>10.344827586206895</v>
      </c>
      <c r="AG645" s="671">
        <f t="shared" si="224"/>
        <v>26.086956521739136</v>
      </c>
      <c r="AH645" s="671">
        <f t="shared" si="225"/>
        <v>64.285714285714278</v>
      </c>
      <c r="AI645" s="671">
        <f t="shared" si="226"/>
        <v>20.68965517241379</v>
      </c>
      <c r="AJ645" s="671">
        <f t="shared" si="227"/>
        <v>-49.565217391304351</v>
      </c>
      <c r="AK645" s="671">
        <f t="shared" si="228"/>
        <v>21.052631578947366</v>
      </c>
      <c r="AL645" s="671">
        <f t="shared" si="229"/>
        <v>21.794871794871785</v>
      </c>
      <c r="AM645" s="671">
        <f t="shared" si="230"/>
        <v>24.8</v>
      </c>
      <c r="AN645" s="671">
        <f t="shared" si="231"/>
        <v>25</v>
      </c>
      <c r="AO645" s="671">
        <f t="shared" si="232"/>
        <v>25</v>
      </c>
      <c r="AP645" s="671" t="str">
        <f t="shared" si="233"/>
        <v>n/a</v>
      </c>
      <c r="AQ645" s="671" t="str">
        <f t="shared" si="234"/>
        <v>n/a</v>
      </c>
      <c r="AR645" s="671" t="str">
        <f t="shared" si="235"/>
        <v>n/a</v>
      </c>
      <c r="AS645" s="672">
        <f t="shared" si="236"/>
        <v>17.336707336064158</v>
      </c>
      <c r="AT645" s="673">
        <f t="shared" si="237"/>
        <v>22.084163770496488</v>
      </c>
    </row>
    <row r="646" spans="1:46" ht="11.25" customHeight="1" x14ac:dyDescent="0.2">
      <c r="A646" s="557" t="s">
        <v>4295</v>
      </c>
      <c r="B646" s="652" t="s">
        <v>3908</v>
      </c>
      <c r="C646" s="497">
        <v>3.8</v>
      </c>
      <c r="D646" s="915">
        <v>3.4</v>
      </c>
      <c r="E646" s="481">
        <v>3</v>
      </c>
      <c r="F646" s="481">
        <v>2.2000000000000002</v>
      </c>
      <c r="G646" s="481">
        <v>2</v>
      </c>
      <c r="H646" s="481">
        <v>1.76</v>
      </c>
      <c r="I646" s="481">
        <v>1.76</v>
      </c>
      <c r="J646" s="481">
        <v>1.76</v>
      </c>
      <c r="K646" s="916">
        <v>1.76</v>
      </c>
      <c r="L646" s="481">
        <v>1.76</v>
      </c>
      <c r="M646" s="504">
        <v>1.76</v>
      </c>
      <c r="N646" s="504">
        <v>1.76</v>
      </c>
      <c r="O646" s="951">
        <v>1.76</v>
      </c>
      <c r="P646" s="951">
        <v>1.61</v>
      </c>
      <c r="Q646" s="951">
        <v>1.1599999999999999</v>
      </c>
      <c r="R646" s="951">
        <v>1.1599999999999999</v>
      </c>
      <c r="S646" s="951">
        <v>1.1599999999999999</v>
      </c>
      <c r="T646" s="951">
        <v>1.1599999999999999</v>
      </c>
      <c r="U646" s="951">
        <v>1.1599999999999999</v>
      </c>
      <c r="V646" s="951">
        <v>1.1599999999999999</v>
      </c>
      <c r="W646" s="951">
        <v>1</v>
      </c>
      <c r="X646" s="951">
        <v>1</v>
      </c>
      <c r="Y646" s="655">
        <f t="shared" si="217"/>
        <v>39.049999999999997</v>
      </c>
      <c r="Z646" s="1026">
        <f t="shared" si="238"/>
        <v>11.764705882352944</v>
      </c>
      <c r="AA646" s="671">
        <f t="shared" si="218"/>
        <v>13.33333333333333</v>
      </c>
      <c r="AB646" s="671">
        <f t="shared" si="219"/>
        <v>36.363636363636353</v>
      </c>
      <c r="AC646" s="671">
        <f t="shared" si="220"/>
        <v>10.000000000000009</v>
      </c>
      <c r="AD646" s="671">
        <f t="shared" si="221"/>
        <v>13.636363636363647</v>
      </c>
      <c r="AE646" s="671">
        <f t="shared" si="222"/>
        <v>0</v>
      </c>
      <c r="AF646" s="671">
        <f t="shared" si="223"/>
        <v>0</v>
      </c>
      <c r="AG646" s="671">
        <f t="shared" si="224"/>
        <v>0</v>
      </c>
      <c r="AH646" s="671">
        <f t="shared" si="225"/>
        <v>0</v>
      </c>
      <c r="AI646" s="671">
        <f t="shared" si="226"/>
        <v>0</v>
      </c>
      <c r="AJ646" s="671">
        <f t="shared" si="227"/>
        <v>9.316770186335388</v>
      </c>
      <c r="AK646" s="671">
        <f t="shared" si="228"/>
        <v>38.793103448275886</v>
      </c>
      <c r="AL646" s="671">
        <f t="shared" si="229"/>
        <v>0</v>
      </c>
      <c r="AM646" s="671">
        <f t="shared" si="230"/>
        <v>0</v>
      </c>
      <c r="AN646" s="671">
        <f t="shared" si="231"/>
        <v>0</v>
      </c>
      <c r="AO646" s="671">
        <f t="shared" si="232"/>
        <v>0</v>
      </c>
      <c r="AP646" s="671">
        <f t="shared" si="233"/>
        <v>0</v>
      </c>
      <c r="AQ646" s="671">
        <f t="shared" si="234"/>
        <v>15.999999999999993</v>
      </c>
      <c r="AR646" s="671">
        <f t="shared" si="235"/>
        <v>0</v>
      </c>
      <c r="AS646" s="672">
        <f t="shared" si="236"/>
        <v>7.8530480447525051</v>
      </c>
      <c r="AT646" s="673">
        <f t="shared" si="237"/>
        <v>12.019476598580772</v>
      </c>
    </row>
    <row r="647" spans="1:46" ht="11.25" customHeight="1" x14ac:dyDescent="0.2">
      <c r="A647" s="506" t="s">
        <v>747</v>
      </c>
      <c r="B647" s="507" t="s">
        <v>748</v>
      </c>
      <c r="C647" s="497">
        <v>0.3367</v>
      </c>
      <c r="D647" s="510">
        <v>0.32</v>
      </c>
      <c r="E647" s="498">
        <v>0.27999999999999997</v>
      </c>
      <c r="F647" s="498">
        <v>0.27333333333333332</v>
      </c>
      <c r="G647" s="498">
        <v>0.26333333333333336</v>
      </c>
      <c r="H647" s="498">
        <v>0.25666666666666665</v>
      </c>
      <c r="I647" s="499"/>
      <c r="J647" s="498">
        <v>0.22678730158730157</v>
      </c>
      <c r="K647" s="496">
        <v>0.22073015873015875</v>
      </c>
      <c r="L647" s="499"/>
      <c r="M647" s="511">
        <v>0.21466666666666664</v>
      </c>
      <c r="N647" s="511">
        <v>0.2086031746031746</v>
      </c>
      <c r="O647" s="658">
        <v>0.20257142857142854</v>
      </c>
      <c r="P647" s="658">
        <v>0.19653968253968254</v>
      </c>
      <c r="Q647" s="658">
        <v>0.19047619047619047</v>
      </c>
      <c r="R647" s="658">
        <v>0.18441269841269839</v>
      </c>
      <c r="S647" s="654">
        <v>0.17707936507936509</v>
      </c>
      <c r="T647" s="658">
        <v>0.19434920634920638</v>
      </c>
      <c r="U647" s="658">
        <v>0.15549206349206349</v>
      </c>
      <c r="V647" s="658">
        <v>0.14831746031746032</v>
      </c>
      <c r="W647" s="658">
        <v>0.14396825396825397</v>
      </c>
      <c r="X647" s="658">
        <v>0.13822222222222222</v>
      </c>
      <c r="Y647" s="655">
        <f t="shared" ref="Y647:Y710" si="239">SUM(C647:X647)</f>
        <v>4.3322492063492053</v>
      </c>
      <c r="Z647" s="1026">
        <f t="shared" si="238"/>
        <v>5.2187500000000053</v>
      </c>
      <c r="AA647" s="671">
        <f t="shared" ref="AA647:AA710" si="240">IF(ISERROR((D647/E647-1)*100),"n/a",(D647/E647-1)*100)</f>
        <v>14.285714285714302</v>
      </c>
      <c r="AB647" s="671">
        <f t="shared" ref="AB647:AB710" si="241">IF(ISERROR((E647/F647-1)*100),"n/a",(E647/F647-1)*100)</f>
        <v>2.4390243902439046</v>
      </c>
      <c r="AC647" s="671">
        <f t="shared" ref="AC647:AC710" si="242">IF(ISERROR((F647/G647-1)*100),"n/a",(F647/G647-1)*100)</f>
        <v>3.7974683544303556</v>
      </c>
      <c r="AD647" s="671">
        <f t="shared" ref="AD647:AD710" si="243">IF(ISERROR((G647/H647-1)*100),"n/a",(G647/H647-1)*100)</f>
        <v>2.5974025974026205</v>
      </c>
      <c r="AE647" s="671">
        <f t="shared" ref="AE647:AE710" si="244">IF(ISERROR((H647/J647-1)*100),"n/a",(H647/J647-1)*100)</f>
        <v>13.175060891962275</v>
      </c>
      <c r="AF647" s="671">
        <f t="shared" ref="AF647:AF710" si="245">IF(ISERROR((J647/K647-1)*100),"n/a",(J647/K647-1)*100)</f>
        <v>2.7441392204803572</v>
      </c>
      <c r="AG647" s="671">
        <f t="shared" ref="AG647:AG710" si="246">IF(ISERROR((K647/M647-1)*100),"n/a",(K647/M647-1)*100)</f>
        <v>2.8246081041112259</v>
      </c>
      <c r="AH647" s="671">
        <f t="shared" ref="AH647:AH710" si="247">IF(ISERROR((M647/N647-1)*100),"n/a",(M647/N647-1)*100)</f>
        <v>2.9067113072591688</v>
      </c>
      <c r="AI647" s="671">
        <f t="shared" ref="AI647:AI710" si="248">IF(ISERROR((N647/O647-1)*100),"n/a",(N647/O647-1)*100)</f>
        <v>2.977589719479723</v>
      </c>
      <c r="AJ647" s="671">
        <f t="shared" ref="AJ647:AJ710" si="249">IF(ISERROR((O647/P647-1)*100),"n/a",(O647/P647-1)*100)</f>
        <v>3.0689710870618558</v>
      </c>
      <c r="AK647" s="671">
        <f t="shared" ref="AK647:AK710" si="250">IF(ISERROR((P647/Q647-1)*100),"n/a",(P647/Q647-1)*100)</f>
        <v>3.183333333333338</v>
      </c>
      <c r="AL647" s="671">
        <f t="shared" ref="AL647:AL710" si="251">IF(ISERROR((Q647/R647-1)*100),"n/a",(Q647/R647-1)*100)</f>
        <v>3.2880013771733552</v>
      </c>
      <c r="AM647" s="671">
        <f t="shared" ref="AM647:AM710" si="252">IF(ISERROR((R647/S647-1)*100),"n/a",(R647/S647-1)*100)</f>
        <v>4.1412692721405353</v>
      </c>
      <c r="AN647" s="671">
        <f t="shared" ref="AN647:AN710" si="253">IF(ISERROR((S647/T647-1)*100),"n/a",(S647/T647-1)*100)</f>
        <v>-8.8859849722313093</v>
      </c>
      <c r="AO647" s="671">
        <f t="shared" ref="AO647:AO710" si="254">IF(ISERROR((T647/U647-1)*100),"n/a",(T647/U647-1)*100)</f>
        <v>24.989791751735435</v>
      </c>
      <c r="AP647" s="671">
        <f t="shared" ref="AP647:AP710" si="255">IF(ISERROR((U647/V647-1)*100),"n/a",(U647/V647-1)*100)</f>
        <v>4.8373287671232834</v>
      </c>
      <c r="AQ647" s="671">
        <f t="shared" ref="AQ647:AQ710" si="256">IF(ISERROR((V647/W647-1)*100),"n/a",(V647/W647-1)*100)</f>
        <v>3.0209481808158856</v>
      </c>
      <c r="AR647" s="671">
        <f t="shared" ref="AR647:AR710" si="257">IF(ISERROR((W647/X647-1)*100),"n/a",(W647/X647-1)*100)</f>
        <v>4.1570969223702292</v>
      </c>
      <c r="AS647" s="672">
        <f t="shared" ref="AS647:AS710" si="258">AVERAGE(Z647:AR647)</f>
        <v>4.9877486626635026</v>
      </c>
      <c r="AT647" s="673">
        <f t="shared" ref="AT647:AT710" si="259">STDEV(Z647:AR647)</f>
        <v>6.6371637024834715</v>
      </c>
    </row>
    <row r="648" spans="1:46" ht="11.25" customHeight="1" x14ac:dyDescent="0.2">
      <c r="A648" s="495" t="s">
        <v>1563</v>
      </c>
      <c r="B648" s="652" t="s">
        <v>1564</v>
      </c>
      <c r="C648" s="497">
        <v>3.1</v>
      </c>
      <c r="D648" s="657">
        <v>2.7299999999999995</v>
      </c>
      <c r="E648" s="498">
        <v>2.4500000000000002</v>
      </c>
      <c r="F648" s="498">
        <v>2.1800000000000002</v>
      </c>
      <c r="G648" s="498">
        <v>1.89</v>
      </c>
      <c r="H648" s="498">
        <v>1.3274999999999999</v>
      </c>
      <c r="I648" s="499"/>
      <c r="J648" s="498">
        <v>0.45</v>
      </c>
      <c r="K648" s="656">
        <v>0</v>
      </c>
      <c r="L648" s="499"/>
      <c r="M648" s="653">
        <v>0</v>
      </c>
      <c r="N648" s="653">
        <v>0</v>
      </c>
      <c r="O648" s="654">
        <v>0</v>
      </c>
      <c r="P648" s="654">
        <v>0</v>
      </c>
      <c r="Q648" s="654">
        <v>0</v>
      </c>
      <c r="R648" s="654">
        <v>0</v>
      </c>
      <c r="S648" s="654">
        <v>0</v>
      </c>
      <c r="T648" s="654">
        <v>0</v>
      </c>
      <c r="U648" s="654">
        <v>0</v>
      </c>
      <c r="V648" s="654">
        <v>0</v>
      </c>
      <c r="W648" s="654">
        <v>0</v>
      </c>
      <c r="X648" s="654">
        <v>0</v>
      </c>
      <c r="Y648" s="655">
        <f t="shared" si="239"/>
        <v>14.127500000000001</v>
      </c>
      <c r="Z648" s="1026">
        <f t="shared" si="238"/>
        <v>13.553113553113572</v>
      </c>
      <c r="AA648" s="671">
        <f t="shared" si="240"/>
        <v>11.428571428571409</v>
      </c>
      <c r="AB648" s="671">
        <f t="shared" si="241"/>
        <v>12.385321100917434</v>
      </c>
      <c r="AC648" s="671">
        <f t="shared" si="242"/>
        <v>15.343915343915349</v>
      </c>
      <c r="AD648" s="671">
        <f t="shared" si="243"/>
        <v>42.372881355932201</v>
      </c>
      <c r="AE648" s="671">
        <f t="shared" si="244"/>
        <v>194.99999999999997</v>
      </c>
      <c r="AF648" s="671" t="str">
        <f t="shared" si="245"/>
        <v>n/a</v>
      </c>
      <c r="AG648" s="671" t="str">
        <f t="shared" si="246"/>
        <v>n/a</v>
      </c>
      <c r="AH648" s="671" t="str">
        <f t="shared" si="247"/>
        <v>n/a</v>
      </c>
      <c r="AI648" s="671" t="str">
        <f t="shared" si="248"/>
        <v>n/a</v>
      </c>
      <c r="AJ648" s="671" t="str">
        <f t="shared" si="249"/>
        <v>n/a</v>
      </c>
      <c r="AK648" s="671" t="str">
        <f t="shared" si="250"/>
        <v>n/a</v>
      </c>
      <c r="AL648" s="671" t="str">
        <f t="shared" si="251"/>
        <v>n/a</v>
      </c>
      <c r="AM648" s="671" t="str">
        <f t="shared" si="252"/>
        <v>n/a</v>
      </c>
      <c r="AN648" s="671" t="str">
        <f t="shared" si="253"/>
        <v>n/a</v>
      </c>
      <c r="AO648" s="671" t="str">
        <f t="shared" si="254"/>
        <v>n/a</v>
      </c>
      <c r="AP648" s="671" t="str">
        <f t="shared" si="255"/>
        <v>n/a</v>
      </c>
      <c r="AQ648" s="671" t="str">
        <f t="shared" si="256"/>
        <v>n/a</v>
      </c>
      <c r="AR648" s="671" t="str">
        <f t="shared" si="257"/>
        <v>n/a</v>
      </c>
      <c r="AS648" s="672">
        <f t="shared" si="258"/>
        <v>48.347300463741654</v>
      </c>
      <c r="AT648" s="673">
        <f t="shared" si="259"/>
        <v>72.799482622270915</v>
      </c>
    </row>
    <row r="649" spans="1:46" ht="11.25" customHeight="1" x14ac:dyDescent="0.2">
      <c r="A649" s="495" t="s">
        <v>1565</v>
      </c>
      <c r="B649" s="652" t="s">
        <v>1566</v>
      </c>
      <c r="C649" s="497">
        <v>2.6360000000000001</v>
      </c>
      <c r="D649" s="657">
        <v>2.4050000000000002</v>
      </c>
      <c r="E649" s="498">
        <v>1.9750000000000001</v>
      </c>
      <c r="F649" s="498">
        <v>1.538</v>
      </c>
      <c r="G649" s="498">
        <v>1.1179999999999999</v>
      </c>
      <c r="H649" s="498">
        <v>0.155</v>
      </c>
      <c r="I649" s="499"/>
      <c r="J649" s="502">
        <v>0</v>
      </c>
      <c r="K649" s="656">
        <v>0</v>
      </c>
      <c r="L649" s="499"/>
      <c r="M649" s="653">
        <v>0</v>
      </c>
      <c r="N649" s="653">
        <v>0</v>
      </c>
      <c r="O649" s="654">
        <v>0</v>
      </c>
      <c r="P649" s="654">
        <v>0</v>
      </c>
      <c r="Q649" s="654">
        <v>0</v>
      </c>
      <c r="R649" s="654">
        <v>0</v>
      </c>
      <c r="S649" s="654">
        <v>0</v>
      </c>
      <c r="T649" s="654">
        <v>0</v>
      </c>
      <c r="U649" s="654">
        <v>0</v>
      </c>
      <c r="V649" s="654">
        <v>0</v>
      </c>
      <c r="W649" s="654">
        <v>0</v>
      </c>
      <c r="X649" s="654">
        <v>0</v>
      </c>
      <c r="Y649" s="655">
        <f t="shared" si="239"/>
        <v>9.827</v>
      </c>
      <c r="Z649" s="1026">
        <f t="shared" si="238"/>
        <v>9.6049896049895889</v>
      </c>
      <c r="AA649" s="671">
        <f t="shared" si="240"/>
        <v>21.772151898734183</v>
      </c>
      <c r="AB649" s="671">
        <f t="shared" si="241"/>
        <v>28.413524057217177</v>
      </c>
      <c r="AC649" s="671">
        <f t="shared" si="242"/>
        <v>37.567084078712007</v>
      </c>
      <c r="AD649" s="671">
        <f t="shared" si="243"/>
        <v>621.29032258064512</v>
      </c>
      <c r="AE649" s="671" t="str">
        <f t="shared" si="244"/>
        <v>n/a</v>
      </c>
      <c r="AF649" s="671" t="str">
        <f t="shared" si="245"/>
        <v>n/a</v>
      </c>
      <c r="AG649" s="671" t="str">
        <f t="shared" si="246"/>
        <v>n/a</v>
      </c>
      <c r="AH649" s="671" t="str">
        <f t="shared" si="247"/>
        <v>n/a</v>
      </c>
      <c r="AI649" s="671" t="str">
        <f t="shared" si="248"/>
        <v>n/a</v>
      </c>
      <c r="AJ649" s="671" t="str">
        <f t="shared" si="249"/>
        <v>n/a</v>
      </c>
      <c r="AK649" s="671" t="str">
        <f t="shared" si="250"/>
        <v>n/a</v>
      </c>
      <c r="AL649" s="671" t="str">
        <f t="shared" si="251"/>
        <v>n/a</v>
      </c>
      <c r="AM649" s="671" t="str">
        <f t="shared" si="252"/>
        <v>n/a</v>
      </c>
      <c r="AN649" s="671" t="str">
        <f t="shared" si="253"/>
        <v>n/a</v>
      </c>
      <c r="AO649" s="671" t="str">
        <f t="shared" si="254"/>
        <v>n/a</v>
      </c>
      <c r="AP649" s="671" t="str">
        <f t="shared" si="255"/>
        <v>n/a</v>
      </c>
      <c r="AQ649" s="671" t="str">
        <f t="shared" si="256"/>
        <v>n/a</v>
      </c>
      <c r="AR649" s="671" t="str">
        <f t="shared" si="257"/>
        <v>n/a</v>
      </c>
      <c r="AS649" s="672">
        <f t="shared" si="258"/>
        <v>143.72961444405962</v>
      </c>
      <c r="AT649" s="673">
        <f t="shared" si="259"/>
        <v>267.15891860946385</v>
      </c>
    </row>
    <row r="650" spans="1:46" ht="11.25" customHeight="1" x14ac:dyDescent="0.2">
      <c r="A650" s="557" t="s">
        <v>4155</v>
      </c>
      <c r="B650" s="652" t="s">
        <v>4156</v>
      </c>
      <c r="C650" s="523">
        <v>0.28000000000000003</v>
      </c>
      <c r="D650" s="657">
        <v>0.27</v>
      </c>
      <c r="E650" s="498">
        <v>0.25</v>
      </c>
      <c r="F650" s="498">
        <v>0.2175</v>
      </c>
      <c r="G650" s="498">
        <v>0.17</v>
      </c>
      <c r="H650" s="498">
        <v>0.12</v>
      </c>
      <c r="I650" s="499"/>
      <c r="J650" s="542">
        <v>0</v>
      </c>
      <c r="K650" s="496">
        <v>0.02</v>
      </c>
      <c r="L650" s="499"/>
      <c r="M650" s="653">
        <v>0</v>
      </c>
      <c r="N650" s="653">
        <v>0.26500000000000001</v>
      </c>
      <c r="O650" s="658">
        <v>0.45500000000000002</v>
      </c>
      <c r="P650" s="658">
        <v>0.42499999999999999</v>
      </c>
      <c r="Q650" s="658">
        <v>0.36441176470588238</v>
      </c>
      <c r="R650" s="658">
        <v>0.32840000000000003</v>
      </c>
      <c r="S650" s="658">
        <v>0.28352941176470586</v>
      </c>
      <c r="T650" s="658">
        <v>0.26074999999999998</v>
      </c>
      <c r="U650" s="543">
        <v>0</v>
      </c>
      <c r="V650" s="543">
        <v>0</v>
      </c>
      <c r="W650" s="654">
        <v>0</v>
      </c>
      <c r="X650" s="654">
        <v>0</v>
      </c>
      <c r="Y650" s="655">
        <f t="shared" si="239"/>
        <v>3.7095911764705884</v>
      </c>
      <c r="Z650" s="1026">
        <f t="shared" si="238"/>
        <v>3.7037037037036979</v>
      </c>
      <c r="AA650" s="671">
        <f t="shared" si="240"/>
        <v>8.0000000000000071</v>
      </c>
      <c r="AB650" s="671">
        <f t="shared" si="241"/>
        <v>14.942528735632177</v>
      </c>
      <c r="AC650" s="671">
        <f t="shared" si="242"/>
        <v>27.941176470588225</v>
      </c>
      <c r="AD650" s="671">
        <f t="shared" si="243"/>
        <v>41.666666666666671</v>
      </c>
      <c r="AE650" s="671" t="str">
        <f t="shared" si="244"/>
        <v>n/a</v>
      </c>
      <c r="AF650" s="671">
        <f t="shared" si="245"/>
        <v>-100</v>
      </c>
      <c r="AG650" s="671" t="str">
        <f t="shared" si="246"/>
        <v>n/a</v>
      </c>
      <c r="AH650" s="671">
        <f t="shared" si="247"/>
        <v>-100</v>
      </c>
      <c r="AI650" s="671">
        <f t="shared" si="248"/>
        <v>-41.758241758241752</v>
      </c>
      <c r="AJ650" s="671">
        <f t="shared" si="249"/>
        <v>7.0588235294117618</v>
      </c>
      <c r="AK650" s="671">
        <f t="shared" si="250"/>
        <v>16.626311541565777</v>
      </c>
      <c r="AL650" s="671">
        <f t="shared" si="251"/>
        <v>10.965823601060398</v>
      </c>
      <c r="AM650" s="671">
        <f t="shared" si="252"/>
        <v>15.825726141078844</v>
      </c>
      <c r="AN650" s="671">
        <f t="shared" si="253"/>
        <v>8.7361118944222049</v>
      </c>
      <c r="AO650" s="671" t="str">
        <f t="shared" si="254"/>
        <v>n/a</v>
      </c>
      <c r="AP650" s="671" t="str">
        <f t="shared" si="255"/>
        <v>n/a</v>
      </c>
      <c r="AQ650" s="671" t="str">
        <f t="shared" si="256"/>
        <v>n/a</v>
      </c>
      <c r="AR650" s="671" t="str">
        <f t="shared" si="257"/>
        <v>n/a</v>
      </c>
      <c r="AS650" s="672">
        <f t="shared" si="258"/>
        <v>-6.6377976518547692</v>
      </c>
      <c r="AT650" s="673">
        <f t="shared" si="259"/>
        <v>45.425824993564419</v>
      </c>
    </row>
    <row r="651" spans="1:46" ht="11.25" customHeight="1" x14ac:dyDescent="0.2">
      <c r="A651" s="495" t="s">
        <v>1543</v>
      </c>
      <c r="B651" s="652" t="s">
        <v>1544</v>
      </c>
      <c r="C651" s="497">
        <v>0.9</v>
      </c>
      <c r="D651" s="491">
        <v>0.85000000000000009</v>
      </c>
      <c r="E651" s="498">
        <v>0.75</v>
      </c>
      <c r="F651" s="498">
        <v>0.63</v>
      </c>
      <c r="G651" s="498">
        <v>0.53</v>
      </c>
      <c r="H651" s="498">
        <v>0.25</v>
      </c>
      <c r="I651" s="499"/>
      <c r="J651" s="502">
        <v>0</v>
      </c>
      <c r="K651" s="656">
        <v>0</v>
      </c>
      <c r="L651" s="499"/>
      <c r="M651" s="653">
        <v>0</v>
      </c>
      <c r="N651" s="653">
        <v>0</v>
      </c>
      <c r="O651" s="654">
        <v>0</v>
      </c>
      <c r="P651" s="654">
        <v>0</v>
      </c>
      <c r="Q651" s="654">
        <v>0</v>
      </c>
      <c r="R651" s="654">
        <v>0</v>
      </c>
      <c r="S651" s="654">
        <v>0</v>
      </c>
      <c r="T651" s="654">
        <v>0</v>
      </c>
      <c r="U651" s="654">
        <v>0</v>
      </c>
      <c r="V651" s="654">
        <v>0</v>
      </c>
      <c r="W651" s="654">
        <v>0</v>
      </c>
      <c r="X651" s="654">
        <v>0</v>
      </c>
      <c r="Y651" s="655">
        <f t="shared" si="239"/>
        <v>3.91</v>
      </c>
      <c r="Z651" s="1026">
        <f t="shared" si="238"/>
        <v>5.8823529411764719</v>
      </c>
      <c r="AA651" s="671">
        <f t="shared" si="240"/>
        <v>13.333333333333353</v>
      </c>
      <c r="AB651" s="671">
        <f t="shared" si="241"/>
        <v>19.047619047619047</v>
      </c>
      <c r="AC651" s="671">
        <f t="shared" si="242"/>
        <v>18.867924528301884</v>
      </c>
      <c r="AD651" s="671">
        <f t="shared" si="243"/>
        <v>112.00000000000001</v>
      </c>
      <c r="AE651" s="671" t="str">
        <f t="shared" si="244"/>
        <v>n/a</v>
      </c>
      <c r="AF651" s="671" t="str">
        <f t="shared" si="245"/>
        <v>n/a</v>
      </c>
      <c r="AG651" s="671" t="str">
        <f t="shared" si="246"/>
        <v>n/a</v>
      </c>
      <c r="AH651" s="671" t="str">
        <f t="shared" si="247"/>
        <v>n/a</v>
      </c>
      <c r="AI651" s="671" t="str">
        <f t="shared" si="248"/>
        <v>n/a</v>
      </c>
      <c r="AJ651" s="671" t="str">
        <f t="shared" si="249"/>
        <v>n/a</v>
      </c>
      <c r="AK651" s="671" t="str">
        <f t="shared" si="250"/>
        <v>n/a</v>
      </c>
      <c r="AL651" s="671" t="str">
        <f t="shared" si="251"/>
        <v>n/a</v>
      </c>
      <c r="AM651" s="671" t="str">
        <f t="shared" si="252"/>
        <v>n/a</v>
      </c>
      <c r="AN651" s="671" t="str">
        <f t="shared" si="253"/>
        <v>n/a</v>
      </c>
      <c r="AO651" s="671" t="str">
        <f t="shared" si="254"/>
        <v>n/a</v>
      </c>
      <c r="AP651" s="671" t="str">
        <f t="shared" si="255"/>
        <v>n/a</v>
      </c>
      <c r="AQ651" s="671" t="str">
        <f t="shared" si="256"/>
        <v>n/a</v>
      </c>
      <c r="AR651" s="671" t="str">
        <f t="shared" si="257"/>
        <v>n/a</v>
      </c>
      <c r="AS651" s="672">
        <f t="shared" si="258"/>
        <v>33.826245970086156</v>
      </c>
      <c r="AT651" s="673">
        <f t="shared" si="259"/>
        <v>44.028728232676151</v>
      </c>
    </row>
    <row r="652" spans="1:46" ht="11.25" customHeight="1" x14ac:dyDescent="0.2">
      <c r="A652" s="506" t="s">
        <v>753</v>
      </c>
      <c r="B652" s="507" t="s">
        <v>754</v>
      </c>
      <c r="C652" s="497">
        <v>2.4300000000000002</v>
      </c>
      <c r="D652" s="497">
        <v>2.2400000000000002</v>
      </c>
      <c r="E652" s="513">
        <v>2.0699999999999998</v>
      </c>
      <c r="F652" s="513">
        <v>1.86</v>
      </c>
      <c r="G652" s="513">
        <v>1.61</v>
      </c>
      <c r="H652" s="513">
        <v>1.3</v>
      </c>
      <c r="I652" s="514"/>
      <c r="J652" s="513">
        <v>0.96499999999999997</v>
      </c>
      <c r="K652" s="509">
        <v>0.83499999999999996</v>
      </c>
      <c r="L652" s="514"/>
      <c r="M652" s="529">
        <v>0.74</v>
      </c>
      <c r="N652" s="529">
        <v>0.67</v>
      </c>
      <c r="O652" s="516">
        <v>0.62</v>
      </c>
      <c r="P652" s="516">
        <v>0.54</v>
      </c>
      <c r="Q652" s="516">
        <v>0.45</v>
      </c>
      <c r="R652" s="516">
        <v>0.34</v>
      </c>
      <c r="S652" s="516">
        <v>0.22500000000000001</v>
      </c>
      <c r="T652" s="516">
        <v>0.12</v>
      </c>
      <c r="U652" s="517">
        <v>0</v>
      </c>
      <c r="V652" s="517">
        <v>0</v>
      </c>
      <c r="W652" s="517">
        <v>0</v>
      </c>
      <c r="X652" s="517">
        <v>0</v>
      </c>
      <c r="Y652" s="655">
        <f t="shared" si="239"/>
        <v>17.015000000000001</v>
      </c>
      <c r="Z652" s="1026">
        <f t="shared" si="238"/>
        <v>8.4821428571428612</v>
      </c>
      <c r="AA652" s="671">
        <f t="shared" si="240"/>
        <v>8.2125603864734451</v>
      </c>
      <c r="AB652" s="671">
        <f t="shared" si="241"/>
        <v>11.290322580645151</v>
      </c>
      <c r="AC652" s="671">
        <f t="shared" si="242"/>
        <v>15.527950310559003</v>
      </c>
      <c r="AD652" s="671">
        <f t="shared" si="243"/>
        <v>23.84615384615385</v>
      </c>
      <c r="AE652" s="671">
        <f t="shared" si="244"/>
        <v>34.715025906735761</v>
      </c>
      <c r="AF652" s="671">
        <f t="shared" si="245"/>
        <v>15.568862275449113</v>
      </c>
      <c r="AG652" s="671">
        <f t="shared" si="246"/>
        <v>12.837837837837828</v>
      </c>
      <c r="AH652" s="671">
        <f t="shared" si="247"/>
        <v>10.447761194029837</v>
      </c>
      <c r="AI652" s="671">
        <f t="shared" si="248"/>
        <v>8.064516129032274</v>
      </c>
      <c r="AJ652" s="671">
        <f t="shared" si="249"/>
        <v>14.814814814814813</v>
      </c>
      <c r="AK652" s="671">
        <f t="shared" si="250"/>
        <v>19.999999999999996</v>
      </c>
      <c r="AL652" s="671">
        <f t="shared" si="251"/>
        <v>32.352941176470587</v>
      </c>
      <c r="AM652" s="671">
        <f t="shared" si="252"/>
        <v>51.111111111111107</v>
      </c>
      <c r="AN652" s="671">
        <f t="shared" si="253"/>
        <v>87.500000000000028</v>
      </c>
      <c r="AO652" s="671" t="str">
        <f t="shared" si="254"/>
        <v>n/a</v>
      </c>
      <c r="AP652" s="671" t="str">
        <f t="shared" si="255"/>
        <v>n/a</v>
      </c>
      <c r="AQ652" s="671" t="str">
        <f t="shared" si="256"/>
        <v>n/a</v>
      </c>
      <c r="AR652" s="671" t="str">
        <f t="shared" si="257"/>
        <v>n/a</v>
      </c>
      <c r="AS652" s="672">
        <f t="shared" si="258"/>
        <v>23.651466695097042</v>
      </c>
      <c r="AT652" s="673">
        <f t="shared" si="259"/>
        <v>21.392679575593757</v>
      </c>
    </row>
    <row r="653" spans="1:46" ht="11.25" customHeight="1" x14ac:dyDescent="0.2">
      <c r="A653" s="652" t="s">
        <v>1600</v>
      </c>
      <c r="B653" s="652" t="s">
        <v>1601</v>
      </c>
      <c r="C653" s="497">
        <v>1.28</v>
      </c>
      <c r="D653" s="497">
        <v>1.24</v>
      </c>
      <c r="E653" s="498">
        <v>1.2</v>
      </c>
      <c r="F653" s="498">
        <v>1.1599999999999999</v>
      </c>
      <c r="G653" s="498">
        <v>1.1200000000000001</v>
      </c>
      <c r="H653" s="498">
        <v>1.08</v>
      </c>
      <c r="I653" s="499"/>
      <c r="J653" s="498">
        <v>1.04</v>
      </c>
      <c r="K653" s="496">
        <v>1</v>
      </c>
      <c r="L653" s="499"/>
      <c r="M653" s="653">
        <v>0.96</v>
      </c>
      <c r="N653" s="511">
        <v>0.96</v>
      </c>
      <c r="O653" s="658">
        <v>0.92</v>
      </c>
      <c r="P653" s="658">
        <v>0.88</v>
      </c>
      <c r="Q653" s="658">
        <v>0.84</v>
      </c>
      <c r="R653" s="658">
        <v>0.78</v>
      </c>
      <c r="S653" s="658">
        <v>0.72</v>
      </c>
      <c r="T653" s="658">
        <v>0.66</v>
      </c>
      <c r="U653" s="658">
        <v>0.6</v>
      </c>
      <c r="V653" s="658">
        <v>0.5272</v>
      </c>
      <c r="W653" s="658">
        <v>0.44640000000000002</v>
      </c>
      <c r="X653" s="658">
        <v>0.38119999999999998</v>
      </c>
      <c r="Y653" s="655">
        <f t="shared" si="239"/>
        <v>17.794800000000006</v>
      </c>
      <c r="Z653" s="1026">
        <f t="shared" si="238"/>
        <v>3.2258064516129004</v>
      </c>
      <c r="AA653" s="671">
        <f t="shared" si="240"/>
        <v>3.3333333333333437</v>
      </c>
      <c r="AB653" s="671">
        <f t="shared" si="241"/>
        <v>3.4482758620689724</v>
      </c>
      <c r="AC653" s="671">
        <f t="shared" si="242"/>
        <v>3.5714285714285587</v>
      </c>
      <c r="AD653" s="671">
        <f t="shared" si="243"/>
        <v>3.7037037037036979</v>
      </c>
      <c r="AE653" s="671">
        <f t="shared" si="244"/>
        <v>3.8461538461538547</v>
      </c>
      <c r="AF653" s="671">
        <f t="shared" si="245"/>
        <v>4.0000000000000036</v>
      </c>
      <c r="AG653" s="671">
        <f t="shared" si="246"/>
        <v>4.1666666666666741</v>
      </c>
      <c r="AH653" s="671">
        <f t="shared" si="247"/>
        <v>0</v>
      </c>
      <c r="AI653" s="671">
        <f t="shared" si="248"/>
        <v>4.3478260869565188</v>
      </c>
      <c r="AJ653" s="671">
        <f t="shared" si="249"/>
        <v>4.5454545454545414</v>
      </c>
      <c r="AK653" s="671">
        <f t="shared" si="250"/>
        <v>4.7619047619047672</v>
      </c>
      <c r="AL653" s="671">
        <f t="shared" si="251"/>
        <v>7.6923076923076872</v>
      </c>
      <c r="AM653" s="671">
        <f t="shared" si="252"/>
        <v>8.3333333333333481</v>
      </c>
      <c r="AN653" s="671">
        <f t="shared" si="253"/>
        <v>9.0909090909090828</v>
      </c>
      <c r="AO653" s="671">
        <f t="shared" si="254"/>
        <v>10.000000000000009</v>
      </c>
      <c r="AP653" s="671">
        <f t="shared" si="255"/>
        <v>13.808801213960532</v>
      </c>
      <c r="AQ653" s="671">
        <f t="shared" si="256"/>
        <v>18.100358422939067</v>
      </c>
      <c r="AR653" s="671">
        <f t="shared" si="257"/>
        <v>17.103882476390364</v>
      </c>
      <c r="AS653" s="672">
        <f t="shared" si="258"/>
        <v>6.6884287399538911</v>
      </c>
      <c r="AT653" s="673">
        <f t="shared" si="259"/>
        <v>4.9576960090017534</v>
      </c>
    </row>
    <row r="654" spans="1:46" ht="11.25" customHeight="1" x14ac:dyDescent="0.2">
      <c r="A654" s="495" t="s">
        <v>749</v>
      </c>
      <c r="B654" s="652" t="s">
        <v>750</v>
      </c>
      <c r="C654" s="497">
        <v>0.26</v>
      </c>
      <c r="D654" s="497">
        <v>0.19000000000000003</v>
      </c>
      <c r="E654" s="498">
        <v>0.1575</v>
      </c>
      <c r="F654" s="498">
        <v>0.13800000000000001</v>
      </c>
      <c r="G654" s="498">
        <v>0.115</v>
      </c>
      <c r="H654" s="498">
        <v>9.5000000000000001E-2</v>
      </c>
      <c r="I654" s="499"/>
      <c r="J654" s="498">
        <v>7.7499999999999999E-2</v>
      </c>
      <c r="K654" s="496">
        <v>6.7500000000000004E-2</v>
      </c>
      <c r="L654" s="499"/>
      <c r="M654" s="511">
        <v>5.7500000000000002E-2</v>
      </c>
      <c r="N654" s="653">
        <v>0.05</v>
      </c>
      <c r="O654" s="658">
        <v>3.7499999999999999E-2</v>
      </c>
      <c r="P654" s="654">
        <v>0</v>
      </c>
      <c r="Q654" s="654">
        <v>0</v>
      </c>
      <c r="R654" s="654">
        <v>0</v>
      </c>
      <c r="S654" s="654">
        <v>0</v>
      </c>
      <c r="T654" s="654">
        <v>0</v>
      </c>
      <c r="U654" s="654">
        <v>0</v>
      </c>
      <c r="V654" s="654">
        <v>0</v>
      </c>
      <c r="W654" s="654">
        <v>0</v>
      </c>
      <c r="X654" s="654">
        <v>0</v>
      </c>
      <c r="Y654" s="655">
        <f t="shared" si="239"/>
        <v>1.2455000000000001</v>
      </c>
      <c r="Z654" s="1026">
        <f t="shared" si="238"/>
        <v>36.842105263157876</v>
      </c>
      <c r="AA654" s="671">
        <f t="shared" si="240"/>
        <v>20.63492063492065</v>
      </c>
      <c r="AB654" s="671">
        <f t="shared" si="241"/>
        <v>14.130434782608692</v>
      </c>
      <c r="AC654" s="671">
        <f t="shared" si="242"/>
        <v>19.999999999999996</v>
      </c>
      <c r="AD654" s="671">
        <f t="shared" si="243"/>
        <v>21.052631578947366</v>
      </c>
      <c r="AE654" s="671">
        <f t="shared" si="244"/>
        <v>22.580645161290324</v>
      </c>
      <c r="AF654" s="671">
        <f t="shared" si="245"/>
        <v>14.814814814814813</v>
      </c>
      <c r="AG654" s="671">
        <f t="shared" si="246"/>
        <v>17.391304347826097</v>
      </c>
      <c r="AH654" s="671">
        <f t="shared" si="247"/>
        <v>14.999999999999991</v>
      </c>
      <c r="AI654" s="671">
        <f t="shared" si="248"/>
        <v>33.33333333333335</v>
      </c>
      <c r="AJ654" s="671" t="str">
        <f t="shared" si="249"/>
        <v>n/a</v>
      </c>
      <c r="AK654" s="671" t="str">
        <f t="shared" si="250"/>
        <v>n/a</v>
      </c>
      <c r="AL654" s="671" t="str">
        <f t="shared" si="251"/>
        <v>n/a</v>
      </c>
      <c r="AM654" s="671" t="str">
        <f t="shared" si="252"/>
        <v>n/a</v>
      </c>
      <c r="AN654" s="671" t="str">
        <f t="shared" si="253"/>
        <v>n/a</v>
      </c>
      <c r="AO654" s="671" t="str">
        <f t="shared" si="254"/>
        <v>n/a</v>
      </c>
      <c r="AP654" s="671" t="str">
        <f t="shared" si="255"/>
        <v>n/a</v>
      </c>
      <c r="AQ654" s="671" t="str">
        <f t="shared" si="256"/>
        <v>n/a</v>
      </c>
      <c r="AR654" s="671" t="str">
        <f t="shared" si="257"/>
        <v>n/a</v>
      </c>
      <c r="AS654" s="672">
        <f t="shared" si="258"/>
        <v>21.578018991689916</v>
      </c>
      <c r="AT654" s="673">
        <f t="shared" si="259"/>
        <v>7.7305093209051243</v>
      </c>
    </row>
    <row r="655" spans="1:46" ht="11.25" customHeight="1" x14ac:dyDescent="0.2">
      <c r="A655" s="652" t="s">
        <v>3909</v>
      </c>
      <c r="B655" s="652" t="s">
        <v>3910</v>
      </c>
      <c r="C655" s="497">
        <v>1.62</v>
      </c>
      <c r="D655" s="497">
        <v>1.53</v>
      </c>
      <c r="E655" s="498">
        <v>1.4</v>
      </c>
      <c r="F655" s="498">
        <v>1.21</v>
      </c>
      <c r="G655" s="498">
        <v>1.1100000000000001</v>
      </c>
      <c r="H655" s="542">
        <v>0</v>
      </c>
      <c r="I655" s="499"/>
      <c r="J655" s="502">
        <v>0</v>
      </c>
      <c r="K655" s="656">
        <v>0</v>
      </c>
      <c r="L655" s="499"/>
      <c r="M655" s="653">
        <v>0</v>
      </c>
      <c r="N655" s="653">
        <v>0</v>
      </c>
      <c r="O655" s="654">
        <v>0</v>
      </c>
      <c r="P655" s="654">
        <v>0</v>
      </c>
      <c r="Q655" s="654">
        <v>0</v>
      </c>
      <c r="R655" s="654">
        <v>0</v>
      </c>
      <c r="S655" s="654">
        <v>0</v>
      </c>
      <c r="T655" s="654">
        <v>0</v>
      </c>
      <c r="U655" s="654">
        <v>0</v>
      </c>
      <c r="V655" s="654">
        <v>0</v>
      </c>
      <c r="W655" s="654">
        <v>0</v>
      </c>
      <c r="X655" s="654">
        <v>0</v>
      </c>
      <c r="Y655" s="655">
        <f t="shared" si="239"/>
        <v>6.870000000000001</v>
      </c>
      <c r="Z655" s="1026">
        <f t="shared" si="238"/>
        <v>5.8823529411764719</v>
      </c>
      <c r="AA655" s="671">
        <f t="shared" si="240"/>
        <v>9.2857142857142971</v>
      </c>
      <c r="AB655" s="671">
        <f t="shared" si="241"/>
        <v>15.702479338842966</v>
      </c>
      <c r="AC655" s="671">
        <f t="shared" si="242"/>
        <v>9.0090090090090058</v>
      </c>
      <c r="AD655" s="671" t="str">
        <f t="shared" si="243"/>
        <v>n/a</v>
      </c>
      <c r="AE655" s="671" t="str">
        <f t="shared" si="244"/>
        <v>n/a</v>
      </c>
      <c r="AF655" s="671" t="str">
        <f t="shared" si="245"/>
        <v>n/a</v>
      </c>
      <c r="AG655" s="671" t="str">
        <f t="shared" si="246"/>
        <v>n/a</v>
      </c>
      <c r="AH655" s="671" t="str">
        <f t="shared" si="247"/>
        <v>n/a</v>
      </c>
      <c r="AI655" s="671" t="str">
        <f t="shared" si="248"/>
        <v>n/a</v>
      </c>
      <c r="AJ655" s="671" t="str">
        <f t="shared" si="249"/>
        <v>n/a</v>
      </c>
      <c r="AK655" s="671" t="str">
        <f t="shared" si="250"/>
        <v>n/a</v>
      </c>
      <c r="AL655" s="671" t="str">
        <f t="shared" si="251"/>
        <v>n/a</v>
      </c>
      <c r="AM655" s="671" t="str">
        <f t="shared" si="252"/>
        <v>n/a</v>
      </c>
      <c r="AN655" s="671" t="str">
        <f t="shared" si="253"/>
        <v>n/a</v>
      </c>
      <c r="AO655" s="671" t="str">
        <f t="shared" si="254"/>
        <v>n/a</v>
      </c>
      <c r="AP655" s="671" t="str">
        <f t="shared" si="255"/>
        <v>n/a</v>
      </c>
      <c r="AQ655" s="671" t="str">
        <f t="shared" si="256"/>
        <v>n/a</v>
      </c>
      <c r="AR655" s="671" t="str">
        <f t="shared" si="257"/>
        <v>n/a</v>
      </c>
      <c r="AS655" s="672">
        <f t="shared" si="258"/>
        <v>9.9698888936856846</v>
      </c>
      <c r="AT655" s="673">
        <f t="shared" si="259"/>
        <v>4.1215663859724136</v>
      </c>
    </row>
    <row r="656" spans="1:46" ht="11.25" customHeight="1" x14ac:dyDescent="0.2">
      <c r="A656" s="495" t="s">
        <v>784</v>
      </c>
      <c r="B656" s="652" t="s">
        <v>785</v>
      </c>
      <c r="C656" s="497">
        <v>2.12</v>
      </c>
      <c r="D656" s="497">
        <v>1.8</v>
      </c>
      <c r="E656" s="487">
        <v>1.7</v>
      </c>
      <c r="F656" s="487">
        <v>1.56</v>
      </c>
      <c r="G656" s="487">
        <v>1.42</v>
      </c>
      <c r="H656" s="487">
        <v>1.3</v>
      </c>
      <c r="I656" s="488"/>
      <c r="J656" s="487">
        <v>1.2</v>
      </c>
      <c r="K656" s="485">
        <v>1.1200000000000001</v>
      </c>
      <c r="L656" s="488"/>
      <c r="M656" s="530">
        <v>1.02</v>
      </c>
      <c r="N656" s="530">
        <v>0.96</v>
      </c>
      <c r="O656" s="493">
        <v>0.92</v>
      </c>
      <c r="P656" s="493">
        <v>0.84</v>
      </c>
      <c r="Q656" s="493">
        <v>0.72</v>
      </c>
      <c r="R656" s="493">
        <v>0.64</v>
      </c>
      <c r="S656" s="492">
        <v>0.6</v>
      </c>
      <c r="T656" s="492">
        <v>0.6</v>
      </c>
      <c r="U656" s="492">
        <v>0.6</v>
      </c>
      <c r="V656" s="492">
        <v>0.6</v>
      </c>
      <c r="W656" s="492">
        <v>0.6</v>
      </c>
      <c r="X656" s="492">
        <v>0.6</v>
      </c>
      <c r="Y656" s="655">
        <f t="shared" si="239"/>
        <v>20.920000000000009</v>
      </c>
      <c r="Z656" s="1026">
        <f t="shared" si="238"/>
        <v>17.777777777777782</v>
      </c>
      <c r="AA656" s="671">
        <f t="shared" si="240"/>
        <v>5.8823529411764719</v>
      </c>
      <c r="AB656" s="671">
        <f t="shared" si="241"/>
        <v>8.9743589743589638</v>
      </c>
      <c r="AC656" s="671">
        <f t="shared" si="242"/>
        <v>9.8591549295774747</v>
      </c>
      <c r="AD656" s="671">
        <f t="shared" si="243"/>
        <v>9.2307692307692193</v>
      </c>
      <c r="AE656" s="671">
        <f t="shared" si="244"/>
        <v>8.3333333333333481</v>
      </c>
      <c r="AF656" s="671">
        <f t="shared" si="245"/>
        <v>7.1428571428571397</v>
      </c>
      <c r="AG656" s="671">
        <f t="shared" si="246"/>
        <v>9.8039215686274606</v>
      </c>
      <c r="AH656" s="671">
        <f t="shared" si="247"/>
        <v>6.25</v>
      </c>
      <c r="AI656" s="671">
        <f t="shared" si="248"/>
        <v>4.3478260869565188</v>
      </c>
      <c r="AJ656" s="671">
        <f t="shared" si="249"/>
        <v>9.5238095238095344</v>
      </c>
      <c r="AK656" s="671">
        <f t="shared" si="250"/>
        <v>16.666666666666675</v>
      </c>
      <c r="AL656" s="671">
        <f t="shared" si="251"/>
        <v>12.5</v>
      </c>
      <c r="AM656" s="671">
        <f t="shared" si="252"/>
        <v>6.6666666666666652</v>
      </c>
      <c r="AN656" s="671">
        <f t="shared" si="253"/>
        <v>0</v>
      </c>
      <c r="AO656" s="671">
        <f t="shared" si="254"/>
        <v>0</v>
      </c>
      <c r="AP656" s="671">
        <f t="shared" si="255"/>
        <v>0</v>
      </c>
      <c r="AQ656" s="671">
        <f t="shared" si="256"/>
        <v>0</v>
      </c>
      <c r="AR656" s="671">
        <f t="shared" si="257"/>
        <v>0</v>
      </c>
      <c r="AS656" s="672">
        <f t="shared" si="258"/>
        <v>6.9978681496093289</v>
      </c>
      <c r="AT656" s="673">
        <f t="shared" si="259"/>
        <v>5.4103326694459817</v>
      </c>
    </row>
    <row r="657" spans="1:46" ht="11.25" customHeight="1" x14ac:dyDescent="0.2">
      <c r="A657" s="495" t="s">
        <v>772</v>
      </c>
      <c r="B657" s="652" t="s">
        <v>773</v>
      </c>
      <c r="C657" s="497">
        <v>0.7</v>
      </c>
      <c r="D657" s="657">
        <v>0.68</v>
      </c>
      <c r="E657" s="498">
        <v>0.66</v>
      </c>
      <c r="F657" s="498">
        <v>0.6</v>
      </c>
      <c r="G657" s="498">
        <v>0.54</v>
      </c>
      <c r="H657" s="498">
        <v>0.505</v>
      </c>
      <c r="I657" s="499"/>
      <c r="J657" s="498">
        <v>0.47</v>
      </c>
      <c r="K657" s="496">
        <v>0.435</v>
      </c>
      <c r="L657" s="499"/>
      <c r="M657" s="511">
        <v>0.41</v>
      </c>
      <c r="N657" s="511">
        <v>0.38</v>
      </c>
      <c r="O657" s="658">
        <v>0.34</v>
      </c>
      <c r="P657" s="658">
        <v>0.3</v>
      </c>
      <c r="Q657" s="658">
        <v>0.26</v>
      </c>
      <c r="R657" s="658">
        <v>0.1933</v>
      </c>
      <c r="S657" s="658">
        <v>0.12330000000000001</v>
      </c>
      <c r="T657" s="658">
        <v>0.05</v>
      </c>
      <c r="U657" s="654">
        <v>0</v>
      </c>
      <c r="V657" s="654">
        <v>0</v>
      </c>
      <c r="W657" s="654">
        <v>0</v>
      </c>
      <c r="X657" s="654">
        <v>0</v>
      </c>
      <c r="Y657" s="655">
        <f t="shared" si="239"/>
        <v>6.6465999999999994</v>
      </c>
      <c r="Z657" s="1026">
        <f t="shared" si="238"/>
        <v>2.9411764705882248</v>
      </c>
      <c r="AA657" s="671">
        <f t="shared" si="240"/>
        <v>3.0303030303030276</v>
      </c>
      <c r="AB657" s="671">
        <f t="shared" si="241"/>
        <v>10.000000000000009</v>
      </c>
      <c r="AC657" s="671">
        <f t="shared" si="242"/>
        <v>11.111111111111093</v>
      </c>
      <c r="AD657" s="671">
        <f t="shared" si="243"/>
        <v>6.9306930693069368</v>
      </c>
      <c r="AE657" s="671">
        <f t="shared" si="244"/>
        <v>7.4468085106383031</v>
      </c>
      <c r="AF657" s="671">
        <f t="shared" si="245"/>
        <v>8.045977011494255</v>
      </c>
      <c r="AG657" s="671">
        <f t="shared" si="246"/>
        <v>6.0975609756097615</v>
      </c>
      <c r="AH657" s="671">
        <f t="shared" si="247"/>
        <v>7.8947368421052655</v>
      </c>
      <c r="AI657" s="671">
        <f t="shared" si="248"/>
        <v>11.764705882352944</v>
      </c>
      <c r="AJ657" s="671">
        <f t="shared" si="249"/>
        <v>13.333333333333353</v>
      </c>
      <c r="AK657" s="671">
        <f t="shared" si="250"/>
        <v>15.384615384615374</v>
      </c>
      <c r="AL657" s="671">
        <f t="shared" si="251"/>
        <v>34.505949301603735</v>
      </c>
      <c r="AM657" s="671">
        <f t="shared" si="252"/>
        <v>56.772100567720997</v>
      </c>
      <c r="AN657" s="671">
        <f t="shared" si="253"/>
        <v>146.60000000000002</v>
      </c>
      <c r="AO657" s="671" t="str">
        <f t="shared" si="254"/>
        <v>n/a</v>
      </c>
      <c r="AP657" s="671" t="str">
        <f t="shared" si="255"/>
        <v>n/a</v>
      </c>
      <c r="AQ657" s="671" t="str">
        <f t="shared" si="256"/>
        <v>n/a</v>
      </c>
      <c r="AR657" s="671" t="str">
        <f t="shared" si="257"/>
        <v>n/a</v>
      </c>
      <c r="AS657" s="672">
        <f t="shared" si="258"/>
        <v>22.790604766052223</v>
      </c>
      <c r="AT657" s="673">
        <f t="shared" si="259"/>
        <v>37.009664571376121</v>
      </c>
    </row>
    <row r="658" spans="1:46" ht="11.25" customHeight="1" x14ac:dyDescent="0.2">
      <c r="A658" s="495" t="s">
        <v>760</v>
      </c>
      <c r="B658" s="652" t="s">
        <v>761</v>
      </c>
      <c r="C658" s="497">
        <v>1.08</v>
      </c>
      <c r="D658" s="657">
        <v>1</v>
      </c>
      <c r="E658" s="498">
        <v>0.94</v>
      </c>
      <c r="F658" s="498">
        <v>0.9</v>
      </c>
      <c r="G658" s="498">
        <v>0.84</v>
      </c>
      <c r="H658" s="498">
        <v>0.78</v>
      </c>
      <c r="I658" s="499"/>
      <c r="J658" s="498">
        <v>0.74</v>
      </c>
      <c r="K658" s="496">
        <v>0.7</v>
      </c>
      <c r="L658" s="499"/>
      <c r="M658" s="511">
        <v>0.66</v>
      </c>
      <c r="N658" s="653">
        <v>0.64</v>
      </c>
      <c r="O658" s="658">
        <v>0.62</v>
      </c>
      <c r="P658" s="658">
        <v>0.57999999999999996</v>
      </c>
      <c r="Q658" s="658">
        <v>0.54</v>
      </c>
      <c r="R658" s="658">
        <v>0.5</v>
      </c>
      <c r="S658" s="654">
        <v>0.48</v>
      </c>
      <c r="T658" s="654">
        <v>0.48</v>
      </c>
      <c r="U658" s="654">
        <v>0.48</v>
      </c>
      <c r="V658" s="654">
        <v>0.48</v>
      </c>
      <c r="W658" s="654">
        <v>0.48</v>
      </c>
      <c r="X658" s="654">
        <v>0.48</v>
      </c>
      <c r="Y658" s="655">
        <f t="shared" si="239"/>
        <v>13.400000000000002</v>
      </c>
      <c r="Z658" s="1026">
        <f t="shared" si="238"/>
        <v>8.0000000000000071</v>
      </c>
      <c r="AA658" s="671">
        <f t="shared" si="240"/>
        <v>6.3829787234042534</v>
      </c>
      <c r="AB658" s="671">
        <f t="shared" si="241"/>
        <v>4.4444444444444287</v>
      </c>
      <c r="AC658" s="671">
        <f t="shared" si="242"/>
        <v>7.1428571428571397</v>
      </c>
      <c r="AD658" s="671">
        <f t="shared" si="243"/>
        <v>7.6923076923076872</v>
      </c>
      <c r="AE658" s="671">
        <f t="shared" si="244"/>
        <v>5.4054054054054168</v>
      </c>
      <c r="AF658" s="671">
        <f t="shared" si="245"/>
        <v>5.7142857142857162</v>
      </c>
      <c r="AG658" s="671">
        <f t="shared" si="246"/>
        <v>6.0606060606060552</v>
      </c>
      <c r="AH658" s="671">
        <f t="shared" si="247"/>
        <v>3.125</v>
      </c>
      <c r="AI658" s="671">
        <f t="shared" si="248"/>
        <v>3.2258064516129004</v>
      </c>
      <c r="AJ658" s="671">
        <f t="shared" si="249"/>
        <v>6.8965517241379448</v>
      </c>
      <c r="AK658" s="671">
        <f t="shared" si="250"/>
        <v>7.4074074074073959</v>
      </c>
      <c r="AL658" s="671">
        <f t="shared" si="251"/>
        <v>8.0000000000000071</v>
      </c>
      <c r="AM658" s="671">
        <f t="shared" si="252"/>
        <v>4.1666666666666741</v>
      </c>
      <c r="AN658" s="671">
        <f t="shared" si="253"/>
        <v>0</v>
      </c>
      <c r="AO658" s="671">
        <f t="shared" si="254"/>
        <v>0</v>
      </c>
      <c r="AP658" s="671">
        <f t="shared" si="255"/>
        <v>0</v>
      </c>
      <c r="AQ658" s="671">
        <f t="shared" si="256"/>
        <v>0</v>
      </c>
      <c r="AR658" s="671">
        <f t="shared" si="257"/>
        <v>0</v>
      </c>
      <c r="AS658" s="672">
        <f t="shared" si="258"/>
        <v>4.40338512805977</v>
      </c>
      <c r="AT658" s="673">
        <f t="shared" si="259"/>
        <v>3.0627546303738673</v>
      </c>
    </row>
    <row r="659" spans="1:46" ht="11.25" customHeight="1" x14ac:dyDescent="0.2">
      <c r="A659" s="652" t="s">
        <v>765</v>
      </c>
      <c r="B659" s="652" t="s">
        <v>766</v>
      </c>
      <c r="C659" s="497">
        <v>0.94599999999999995</v>
      </c>
      <c r="D659" s="657">
        <v>0.85799999999999998</v>
      </c>
      <c r="E659" s="498">
        <v>0.81400000000000006</v>
      </c>
      <c r="F659" s="498">
        <v>0.77</v>
      </c>
      <c r="G659" s="498">
        <v>0.72599999999999998</v>
      </c>
      <c r="H659" s="498">
        <v>0.68199999999999994</v>
      </c>
      <c r="I659" s="499"/>
      <c r="J659" s="498">
        <v>0.63800000000000001</v>
      </c>
      <c r="K659" s="496">
        <v>0.60499999999999998</v>
      </c>
      <c r="L659" s="499"/>
      <c r="M659" s="511">
        <v>0.56100000000000005</v>
      </c>
      <c r="N659" s="511">
        <v>0.51700000000000002</v>
      </c>
      <c r="O659" s="658">
        <v>0.47299999999999998</v>
      </c>
      <c r="P659" s="658">
        <v>0.42429</v>
      </c>
      <c r="Q659" s="658">
        <v>0.36268</v>
      </c>
      <c r="R659" s="658">
        <v>0.30597000000000002</v>
      </c>
      <c r="S659" s="658">
        <v>0.25385000000000002</v>
      </c>
      <c r="T659" s="658">
        <v>0.20815</v>
      </c>
      <c r="U659" s="658">
        <v>0.17194000000000001</v>
      </c>
      <c r="V659" s="658">
        <v>0.14477999999999999</v>
      </c>
      <c r="W659" s="658">
        <v>0.12444</v>
      </c>
      <c r="X659" s="658">
        <v>9.7290000000000001E-2</v>
      </c>
      <c r="Y659" s="655">
        <f t="shared" si="239"/>
        <v>9.6833899999999975</v>
      </c>
      <c r="Z659" s="1026">
        <f t="shared" si="238"/>
        <v>10.256410256410241</v>
      </c>
      <c r="AA659" s="671">
        <f t="shared" si="240"/>
        <v>5.4054054054053946</v>
      </c>
      <c r="AB659" s="671">
        <f t="shared" si="241"/>
        <v>5.7142857142857162</v>
      </c>
      <c r="AC659" s="671">
        <f t="shared" si="242"/>
        <v>6.0606060606060552</v>
      </c>
      <c r="AD659" s="671">
        <f t="shared" si="243"/>
        <v>6.4516129032258229</v>
      </c>
      <c r="AE659" s="671">
        <f t="shared" si="244"/>
        <v>6.8965517241379226</v>
      </c>
      <c r="AF659" s="671">
        <f t="shared" si="245"/>
        <v>5.4545454545454675</v>
      </c>
      <c r="AG659" s="671">
        <f t="shared" si="246"/>
        <v>7.8431372549019551</v>
      </c>
      <c r="AH659" s="671">
        <f t="shared" si="247"/>
        <v>8.5106382978723527</v>
      </c>
      <c r="AI659" s="671">
        <f t="shared" si="248"/>
        <v>9.3023255813953654</v>
      </c>
      <c r="AJ659" s="671">
        <f t="shared" si="249"/>
        <v>11.480355417285338</v>
      </c>
      <c r="AK659" s="671">
        <f t="shared" si="250"/>
        <v>16.987426932833351</v>
      </c>
      <c r="AL659" s="671">
        <f t="shared" si="251"/>
        <v>18.534496846096005</v>
      </c>
      <c r="AM659" s="671">
        <f t="shared" si="252"/>
        <v>20.531810124089024</v>
      </c>
      <c r="AN659" s="671">
        <f t="shared" si="253"/>
        <v>21.955320682200341</v>
      </c>
      <c r="AO659" s="671">
        <f t="shared" si="254"/>
        <v>21.059671978597173</v>
      </c>
      <c r="AP659" s="671">
        <f t="shared" si="255"/>
        <v>18.759497168117157</v>
      </c>
      <c r="AQ659" s="671">
        <f t="shared" si="256"/>
        <v>16.345226615236253</v>
      </c>
      <c r="AR659" s="671">
        <f t="shared" si="257"/>
        <v>27.906259636139374</v>
      </c>
      <c r="AS659" s="672">
        <f t="shared" si="258"/>
        <v>12.918714950177911</v>
      </c>
      <c r="AT659" s="673">
        <f t="shared" si="259"/>
        <v>6.9963756080885755</v>
      </c>
    </row>
    <row r="660" spans="1:46" ht="11.25" customHeight="1" x14ac:dyDescent="0.2">
      <c r="A660" s="483" t="s">
        <v>1622</v>
      </c>
      <c r="B660" s="916" t="s">
        <v>1623</v>
      </c>
      <c r="C660" s="497">
        <v>2.5</v>
      </c>
      <c r="D660" s="491">
        <v>2.04</v>
      </c>
      <c r="E660" s="498">
        <v>1.605</v>
      </c>
      <c r="F660" s="498">
        <v>1.2749999999999999</v>
      </c>
      <c r="G660" s="498">
        <v>1.05</v>
      </c>
      <c r="H660" s="498">
        <v>0.61</v>
      </c>
      <c r="I660" s="499"/>
      <c r="J660" s="498">
        <v>0.42</v>
      </c>
      <c r="K660" s="496">
        <v>0.1</v>
      </c>
      <c r="L660" s="499"/>
      <c r="M660" s="653">
        <v>0</v>
      </c>
      <c r="N660" s="653">
        <v>0</v>
      </c>
      <c r="O660" s="654">
        <v>0.6</v>
      </c>
      <c r="P660" s="654">
        <v>0.6</v>
      </c>
      <c r="Q660" s="658">
        <v>0.6</v>
      </c>
      <c r="R660" s="658">
        <v>0.54</v>
      </c>
      <c r="S660" s="654">
        <v>0.52</v>
      </c>
      <c r="T660" s="654">
        <v>0.52</v>
      </c>
      <c r="U660" s="654">
        <v>0.52</v>
      </c>
      <c r="V660" s="658">
        <v>0.52</v>
      </c>
      <c r="W660" s="658">
        <v>0.46</v>
      </c>
      <c r="X660" s="658">
        <v>0.36</v>
      </c>
      <c r="Y660" s="655">
        <f t="shared" si="239"/>
        <v>14.839999999999996</v>
      </c>
      <c r="Z660" s="1026">
        <f t="shared" si="238"/>
        <v>22.549019607843146</v>
      </c>
      <c r="AA660" s="671">
        <f t="shared" si="240"/>
        <v>27.102803738317771</v>
      </c>
      <c r="AB660" s="671">
        <f t="shared" si="241"/>
        <v>25.882352941176467</v>
      </c>
      <c r="AC660" s="671">
        <f t="shared" si="242"/>
        <v>21.42857142857142</v>
      </c>
      <c r="AD660" s="671">
        <f t="shared" si="243"/>
        <v>72.131147540983619</v>
      </c>
      <c r="AE660" s="671">
        <f t="shared" si="244"/>
        <v>45.238095238095234</v>
      </c>
      <c r="AF660" s="671">
        <f t="shared" si="245"/>
        <v>319.99999999999994</v>
      </c>
      <c r="AG660" s="671" t="str">
        <f t="shared" si="246"/>
        <v>n/a</v>
      </c>
      <c r="AH660" s="671" t="str">
        <f t="shared" si="247"/>
        <v>n/a</v>
      </c>
      <c r="AI660" s="671">
        <f t="shared" si="248"/>
        <v>-100</v>
      </c>
      <c r="AJ660" s="671">
        <f t="shared" si="249"/>
        <v>0</v>
      </c>
      <c r="AK660" s="671">
        <f t="shared" si="250"/>
        <v>0</v>
      </c>
      <c r="AL660" s="671">
        <f t="shared" si="251"/>
        <v>11.111111111111093</v>
      </c>
      <c r="AM660" s="671">
        <f t="shared" si="252"/>
        <v>3.8461538461538547</v>
      </c>
      <c r="AN660" s="671">
        <f t="shared" si="253"/>
        <v>0</v>
      </c>
      <c r="AO660" s="671">
        <f t="shared" si="254"/>
        <v>0</v>
      </c>
      <c r="AP660" s="671">
        <f t="shared" si="255"/>
        <v>0</v>
      </c>
      <c r="AQ660" s="671">
        <f t="shared" si="256"/>
        <v>13.043478260869556</v>
      </c>
      <c r="AR660" s="671">
        <f t="shared" si="257"/>
        <v>27.777777777777789</v>
      </c>
      <c r="AS660" s="672">
        <f t="shared" si="258"/>
        <v>28.830030087699996</v>
      </c>
      <c r="AT660" s="673">
        <f t="shared" si="259"/>
        <v>82.527106906499299</v>
      </c>
    </row>
    <row r="661" spans="1:46" ht="11.25" customHeight="1" x14ac:dyDescent="0.2">
      <c r="A661" s="506" t="s">
        <v>1167</v>
      </c>
      <c r="B661" s="507" t="s">
        <v>1168</v>
      </c>
      <c r="C661" s="497">
        <v>5.3</v>
      </c>
      <c r="D661" s="497">
        <v>5.05</v>
      </c>
      <c r="E661" s="513">
        <v>4.7</v>
      </c>
      <c r="F661" s="513">
        <v>4</v>
      </c>
      <c r="G661" s="513">
        <v>3.2</v>
      </c>
      <c r="H661" s="513">
        <v>2.19</v>
      </c>
      <c r="I661" s="514"/>
      <c r="J661" s="512">
        <v>1.92</v>
      </c>
      <c r="K661" s="515">
        <v>1.92</v>
      </c>
      <c r="L661" s="514"/>
      <c r="M661" s="539">
        <v>1.92</v>
      </c>
      <c r="N661" s="539">
        <v>1.92</v>
      </c>
      <c r="O661" s="517">
        <v>1.92</v>
      </c>
      <c r="P661" s="516">
        <v>1.92</v>
      </c>
      <c r="Q661" s="516">
        <v>0.6</v>
      </c>
      <c r="R661" s="516">
        <v>0.44</v>
      </c>
      <c r="S661" s="516">
        <v>0.4</v>
      </c>
      <c r="T661" s="516">
        <v>0.36</v>
      </c>
      <c r="U661" s="516">
        <v>0.32</v>
      </c>
      <c r="V661" s="516">
        <v>0.28000000000000003</v>
      </c>
      <c r="W661" s="517">
        <v>0.24</v>
      </c>
      <c r="X661" s="516">
        <v>0.24</v>
      </c>
      <c r="Y661" s="655">
        <f t="shared" si="239"/>
        <v>38.840000000000011</v>
      </c>
      <c r="Z661" s="1026">
        <f t="shared" si="238"/>
        <v>4.9504950495049549</v>
      </c>
      <c r="AA661" s="671">
        <f t="shared" si="240"/>
        <v>7.4468085106382809</v>
      </c>
      <c r="AB661" s="671">
        <f t="shared" si="241"/>
        <v>17.500000000000004</v>
      </c>
      <c r="AC661" s="671">
        <f t="shared" si="242"/>
        <v>25</v>
      </c>
      <c r="AD661" s="671">
        <f t="shared" si="243"/>
        <v>46.118721461187228</v>
      </c>
      <c r="AE661" s="671">
        <f t="shared" si="244"/>
        <v>14.0625</v>
      </c>
      <c r="AF661" s="671">
        <f t="shared" si="245"/>
        <v>0</v>
      </c>
      <c r="AG661" s="671">
        <f t="shared" si="246"/>
        <v>0</v>
      </c>
      <c r="AH661" s="671">
        <f t="shared" si="247"/>
        <v>0</v>
      </c>
      <c r="AI661" s="671">
        <f t="shared" si="248"/>
        <v>0</v>
      </c>
      <c r="AJ661" s="671">
        <f t="shared" si="249"/>
        <v>0</v>
      </c>
      <c r="AK661" s="671">
        <f t="shared" si="250"/>
        <v>220.00000000000003</v>
      </c>
      <c r="AL661" s="671">
        <f t="shared" si="251"/>
        <v>36.363636363636353</v>
      </c>
      <c r="AM661" s="671">
        <f t="shared" si="252"/>
        <v>9.9999999999999858</v>
      </c>
      <c r="AN661" s="671">
        <f t="shared" si="253"/>
        <v>11.111111111111116</v>
      </c>
      <c r="AO661" s="671">
        <f t="shared" si="254"/>
        <v>12.5</v>
      </c>
      <c r="AP661" s="671">
        <f t="shared" si="255"/>
        <v>14.285714285714279</v>
      </c>
      <c r="AQ661" s="671">
        <f t="shared" si="256"/>
        <v>16.666666666666675</v>
      </c>
      <c r="AR661" s="671">
        <f t="shared" si="257"/>
        <v>0</v>
      </c>
      <c r="AS661" s="672">
        <f t="shared" si="258"/>
        <v>22.947665970971524</v>
      </c>
      <c r="AT661" s="673">
        <f t="shared" si="259"/>
        <v>49.393246775829894</v>
      </c>
    </row>
    <row r="662" spans="1:46" ht="11.25" customHeight="1" x14ac:dyDescent="0.2">
      <c r="A662" s="652" t="s">
        <v>1616</v>
      </c>
      <c r="B662" s="652" t="s">
        <v>1617</v>
      </c>
      <c r="C662" s="497">
        <v>0.5</v>
      </c>
      <c r="D662" s="497">
        <v>0.45999999999999996</v>
      </c>
      <c r="E662" s="498">
        <v>0.42</v>
      </c>
      <c r="F662" s="498">
        <v>0.36</v>
      </c>
      <c r="G662" s="498">
        <v>0.3</v>
      </c>
      <c r="H662" s="498">
        <v>0.26</v>
      </c>
      <c r="I662" s="499"/>
      <c r="J662" s="498">
        <v>0.22</v>
      </c>
      <c r="K662" s="496">
        <v>0.18</v>
      </c>
      <c r="L662" s="499"/>
      <c r="M662" s="511">
        <v>0.08</v>
      </c>
      <c r="N662" s="653">
        <v>0</v>
      </c>
      <c r="O662" s="654">
        <v>0</v>
      </c>
      <c r="P662" s="654">
        <v>0</v>
      </c>
      <c r="Q662" s="654">
        <v>0</v>
      </c>
      <c r="R662" s="654">
        <v>0</v>
      </c>
      <c r="S662" s="654">
        <v>0</v>
      </c>
      <c r="T662" s="654">
        <v>0</v>
      </c>
      <c r="U662" s="654">
        <v>0</v>
      </c>
      <c r="V662" s="654">
        <v>0</v>
      </c>
      <c r="W662" s="654">
        <v>0</v>
      </c>
      <c r="X662" s="654">
        <v>0</v>
      </c>
      <c r="Y662" s="655">
        <f t="shared" si="239"/>
        <v>2.7800000000000002</v>
      </c>
      <c r="Z662" s="1026">
        <f t="shared" si="238"/>
        <v>8.6956521739130608</v>
      </c>
      <c r="AA662" s="671">
        <f t="shared" si="240"/>
        <v>9.5238095238095113</v>
      </c>
      <c r="AB662" s="671">
        <f t="shared" si="241"/>
        <v>16.666666666666675</v>
      </c>
      <c r="AC662" s="671">
        <f t="shared" si="242"/>
        <v>19.999999999999996</v>
      </c>
      <c r="AD662" s="671">
        <f t="shared" si="243"/>
        <v>15.384615384615374</v>
      </c>
      <c r="AE662" s="671">
        <f t="shared" si="244"/>
        <v>18.181818181818187</v>
      </c>
      <c r="AF662" s="671">
        <f t="shared" si="245"/>
        <v>22.222222222222232</v>
      </c>
      <c r="AG662" s="671">
        <f t="shared" si="246"/>
        <v>125</v>
      </c>
      <c r="AH662" s="671" t="str">
        <f t="shared" si="247"/>
        <v>n/a</v>
      </c>
      <c r="AI662" s="671" t="str">
        <f t="shared" si="248"/>
        <v>n/a</v>
      </c>
      <c r="AJ662" s="671" t="str">
        <f t="shared" si="249"/>
        <v>n/a</v>
      </c>
      <c r="AK662" s="671" t="str">
        <f t="shared" si="250"/>
        <v>n/a</v>
      </c>
      <c r="AL662" s="671" t="str">
        <f t="shared" si="251"/>
        <v>n/a</v>
      </c>
      <c r="AM662" s="671" t="str">
        <f t="shared" si="252"/>
        <v>n/a</v>
      </c>
      <c r="AN662" s="671" t="str">
        <f t="shared" si="253"/>
        <v>n/a</v>
      </c>
      <c r="AO662" s="671" t="str">
        <f t="shared" si="254"/>
        <v>n/a</v>
      </c>
      <c r="AP662" s="671" t="str">
        <f t="shared" si="255"/>
        <v>n/a</v>
      </c>
      <c r="AQ662" s="671" t="str">
        <f t="shared" si="256"/>
        <v>n/a</v>
      </c>
      <c r="AR662" s="671" t="str">
        <f t="shared" si="257"/>
        <v>n/a</v>
      </c>
      <c r="AS662" s="672">
        <f t="shared" si="258"/>
        <v>29.45934801913063</v>
      </c>
      <c r="AT662" s="673">
        <f t="shared" si="259"/>
        <v>38.890618902025864</v>
      </c>
    </row>
    <row r="663" spans="1:46" ht="11.25" customHeight="1" x14ac:dyDescent="0.2">
      <c r="A663" s="495" t="s">
        <v>3913</v>
      </c>
      <c r="B663" s="652" t="s">
        <v>3914</v>
      </c>
      <c r="C663" s="497">
        <v>2.2200000000000002</v>
      </c>
      <c r="D663" s="497">
        <v>2.1</v>
      </c>
      <c r="E663" s="498">
        <v>2</v>
      </c>
      <c r="F663" s="498">
        <v>1.94</v>
      </c>
      <c r="G663" s="498">
        <v>1.88</v>
      </c>
      <c r="H663" s="542">
        <v>1.85</v>
      </c>
      <c r="I663" s="499"/>
      <c r="J663" s="542">
        <v>1.85</v>
      </c>
      <c r="K663" s="547">
        <v>1.85</v>
      </c>
      <c r="L663" s="499"/>
      <c r="M663" s="653">
        <v>1.85</v>
      </c>
      <c r="N663" s="653">
        <v>2.1124999999999998</v>
      </c>
      <c r="O663" s="658">
        <v>2.9</v>
      </c>
      <c r="P663" s="658">
        <v>2.64</v>
      </c>
      <c r="Q663" s="658">
        <v>2.38</v>
      </c>
      <c r="R663" s="658">
        <v>2.2000000000000002</v>
      </c>
      <c r="S663" s="658">
        <v>2.12</v>
      </c>
      <c r="T663" s="658">
        <v>2.08</v>
      </c>
      <c r="U663" s="658">
        <v>2.04</v>
      </c>
      <c r="V663" s="658">
        <v>2</v>
      </c>
      <c r="W663" s="658">
        <v>1.92</v>
      </c>
      <c r="X663" s="658">
        <v>1.84</v>
      </c>
      <c r="Y663" s="655">
        <f t="shared" si="239"/>
        <v>41.772500000000001</v>
      </c>
      <c r="Z663" s="1026">
        <f t="shared" si="238"/>
        <v>5.7142857142857162</v>
      </c>
      <c r="AA663" s="671">
        <f t="shared" si="240"/>
        <v>5.0000000000000044</v>
      </c>
      <c r="AB663" s="671">
        <f t="shared" si="241"/>
        <v>3.0927835051546504</v>
      </c>
      <c r="AC663" s="671">
        <f t="shared" si="242"/>
        <v>3.1914893617021267</v>
      </c>
      <c r="AD663" s="671">
        <f t="shared" si="243"/>
        <v>1.6216216216216051</v>
      </c>
      <c r="AE663" s="671">
        <f t="shared" si="244"/>
        <v>0</v>
      </c>
      <c r="AF663" s="671">
        <f t="shared" si="245"/>
        <v>0</v>
      </c>
      <c r="AG663" s="671">
        <f t="shared" si="246"/>
        <v>0</v>
      </c>
      <c r="AH663" s="671">
        <f t="shared" si="247"/>
        <v>-12.426035502958566</v>
      </c>
      <c r="AI663" s="671">
        <f t="shared" si="248"/>
        <v>-27.155172413793103</v>
      </c>
      <c r="AJ663" s="671">
        <f t="shared" si="249"/>
        <v>9.8484848484848406</v>
      </c>
      <c r="AK663" s="671">
        <f t="shared" si="250"/>
        <v>10.924369747899165</v>
      </c>
      <c r="AL663" s="671">
        <f t="shared" si="251"/>
        <v>8.1818181818181799</v>
      </c>
      <c r="AM663" s="671">
        <f t="shared" si="252"/>
        <v>3.7735849056603765</v>
      </c>
      <c r="AN663" s="671">
        <f t="shared" si="253"/>
        <v>1.9230769230769162</v>
      </c>
      <c r="AO663" s="671">
        <f t="shared" si="254"/>
        <v>1.9607843137254832</v>
      </c>
      <c r="AP663" s="671">
        <f t="shared" si="255"/>
        <v>2.0000000000000018</v>
      </c>
      <c r="AQ663" s="671">
        <f t="shared" si="256"/>
        <v>4.1666666666666741</v>
      </c>
      <c r="AR663" s="671">
        <f t="shared" si="257"/>
        <v>4.3478260869565188</v>
      </c>
      <c r="AS663" s="672">
        <f t="shared" si="258"/>
        <v>1.3771359979105575</v>
      </c>
      <c r="AT663" s="673">
        <f t="shared" si="259"/>
        <v>8.436475088039872</v>
      </c>
    </row>
    <row r="664" spans="1:46" ht="11.25" customHeight="1" x14ac:dyDescent="0.2">
      <c r="A664" s="616" t="s">
        <v>4141</v>
      </c>
      <c r="B664" s="24" t="s">
        <v>4142</v>
      </c>
      <c r="C664" s="497">
        <v>0.625</v>
      </c>
      <c r="D664" s="41">
        <v>0.57999999999999996</v>
      </c>
      <c r="E664" s="41">
        <v>0.54</v>
      </c>
      <c r="F664" s="41">
        <v>0.51</v>
      </c>
      <c r="G664" s="41">
        <v>0.48</v>
      </c>
      <c r="H664" s="41">
        <v>0.21</v>
      </c>
      <c r="I664" s="41"/>
      <c r="J664" s="502">
        <v>0</v>
      </c>
      <c r="K664" s="656">
        <v>0</v>
      </c>
      <c r="L664" s="915"/>
      <c r="M664" s="653">
        <v>0</v>
      </c>
      <c r="N664" s="653">
        <v>0</v>
      </c>
      <c r="O664" s="654">
        <v>0</v>
      </c>
      <c r="P664" s="654">
        <v>0</v>
      </c>
      <c r="Q664" s="654">
        <v>0</v>
      </c>
      <c r="R664" s="654">
        <v>0</v>
      </c>
      <c r="S664" s="654">
        <v>0</v>
      </c>
      <c r="T664" s="654">
        <v>0</v>
      </c>
      <c r="U664" s="654">
        <v>0</v>
      </c>
      <c r="V664" s="654">
        <v>0</v>
      </c>
      <c r="W664" s="654">
        <v>0</v>
      </c>
      <c r="X664" s="654">
        <v>0</v>
      </c>
      <c r="Y664" s="655">
        <f t="shared" si="239"/>
        <v>2.9449999999999998</v>
      </c>
      <c r="Z664" s="1026">
        <f t="shared" si="238"/>
        <v>7.7586206896551824</v>
      </c>
      <c r="AA664" s="671">
        <f t="shared" si="240"/>
        <v>7.4074074074073959</v>
      </c>
      <c r="AB664" s="671">
        <f t="shared" si="241"/>
        <v>5.8823529411764719</v>
      </c>
      <c r="AC664" s="671">
        <f t="shared" si="242"/>
        <v>6.25</v>
      </c>
      <c r="AD664" s="671">
        <f t="shared" si="243"/>
        <v>128.57142857142856</v>
      </c>
      <c r="AE664" s="671" t="str">
        <f t="shared" si="244"/>
        <v>n/a</v>
      </c>
      <c r="AF664" s="671" t="str">
        <f t="shared" si="245"/>
        <v>n/a</v>
      </c>
      <c r="AG664" s="671" t="str">
        <f t="shared" si="246"/>
        <v>n/a</v>
      </c>
      <c r="AH664" s="671" t="str">
        <f t="shared" si="247"/>
        <v>n/a</v>
      </c>
      <c r="AI664" s="671" t="str">
        <f t="shared" si="248"/>
        <v>n/a</v>
      </c>
      <c r="AJ664" s="671" t="str">
        <f t="shared" si="249"/>
        <v>n/a</v>
      </c>
      <c r="AK664" s="671" t="str">
        <f t="shared" si="250"/>
        <v>n/a</v>
      </c>
      <c r="AL664" s="671" t="str">
        <f t="shared" si="251"/>
        <v>n/a</v>
      </c>
      <c r="AM664" s="671" t="str">
        <f t="shared" si="252"/>
        <v>n/a</v>
      </c>
      <c r="AN664" s="671" t="str">
        <f t="shared" si="253"/>
        <v>n/a</v>
      </c>
      <c r="AO664" s="671" t="str">
        <f t="shared" si="254"/>
        <v>n/a</v>
      </c>
      <c r="AP664" s="671" t="str">
        <f t="shared" si="255"/>
        <v>n/a</v>
      </c>
      <c r="AQ664" s="671" t="str">
        <f t="shared" si="256"/>
        <v>n/a</v>
      </c>
      <c r="AR664" s="671" t="str">
        <f t="shared" si="257"/>
        <v>n/a</v>
      </c>
      <c r="AS664" s="672">
        <f t="shared" si="258"/>
        <v>31.173961921933522</v>
      </c>
      <c r="AT664" s="673">
        <f t="shared" si="259"/>
        <v>54.452417740117326</v>
      </c>
    </row>
    <row r="665" spans="1:46" ht="11.25" customHeight="1" x14ac:dyDescent="0.2">
      <c r="A665" s="652" t="s">
        <v>4141</v>
      </c>
      <c r="B665" s="24" t="s">
        <v>4142</v>
      </c>
      <c r="C665" s="661">
        <v>0.625</v>
      </c>
      <c r="D665" s="497">
        <v>0.56999999999999995</v>
      </c>
      <c r="E665" s="687">
        <v>0.54</v>
      </c>
      <c r="F665" s="687">
        <v>0.495</v>
      </c>
      <c r="G665" s="687">
        <v>0.48</v>
      </c>
      <c r="H665" s="489">
        <v>0</v>
      </c>
      <c r="I665" s="1165"/>
      <c r="J665" s="489">
        <v>0</v>
      </c>
      <c r="K665" s="490">
        <v>0</v>
      </c>
      <c r="L665" s="488"/>
      <c r="M665" s="505">
        <v>0</v>
      </c>
      <c r="N665" s="492">
        <v>0</v>
      </c>
      <c r="O665" s="492">
        <v>0</v>
      </c>
      <c r="P665" s="492">
        <v>0</v>
      </c>
      <c r="Q665" s="492">
        <v>0</v>
      </c>
      <c r="R665" s="492">
        <v>0</v>
      </c>
      <c r="S665" s="492">
        <v>0</v>
      </c>
      <c r="T665" s="492">
        <v>0</v>
      </c>
      <c r="U665" s="492">
        <v>0</v>
      </c>
      <c r="V665" s="492">
        <v>0</v>
      </c>
      <c r="W665" s="492">
        <v>0</v>
      </c>
      <c r="X665" s="492">
        <v>0</v>
      </c>
      <c r="Y665" s="655">
        <f t="shared" si="239"/>
        <v>2.71</v>
      </c>
      <c r="Z665" s="1026">
        <f t="shared" si="238"/>
        <v>9.6491228070175517</v>
      </c>
      <c r="AA665" s="671">
        <f t="shared" si="240"/>
        <v>5.5555555555555358</v>
      </c>
      <c r="AB665" s="671">
        <f t="shared" si="241"/>
        <v>9.0909090909091042</v>
      </c>
      <c r="AC665" s="671">
        <f t="shared" si="242"/>
        <v>3.125</v>
      </c>
      <c r="AD665" s="671" t="str">
        <f t="shared" si="243"/>
        <v>n/a</v>
      </c>
      <c r="AE665" s="671" t="str">
        <f t="shared" si="244"/>
        <v>n/a</v>
      </c>
      <c r="AF665" s="671" t="str">
        <f t="shared" si="245"/>
        <v>n/a</v>
      </c>
      <c r="AG665" s="671" t="str">
        <f t="shared" si="246"/>
        <v>n/a</v>
      </c>
      <c r="AH665" s="671" t="str">
        <f t="shared" si="247"/>
        <v>n/a</v>
      </c>
      <c r="AI665" s="671" t="str">
        <f t="shared" si="248"/>
        <v>n/a</v>
      </c>
      <c r="AJ665" s="671" t="str">
        <f t="shared" si="249"/>
        <v>n/a</v>
      </c>
      <c r="AK665" s="671" t="str">
        <f t="shared" si="250"/>
        <v>n/a</v>
      </c>
      <c r="AL665" s="671" t="str">
        <f t="shared" si="251"/>
        <v>n/a</v>
      </c>
      <c r="AM665" s="671" t="str">
        <f t="shared" si="252"/>
        <v>n/a</v>
      </c>
      <c r="AN665" s="671" t="str">
        <f t="shared" si="253"/>
        <v>n/a</v>
      </c>
      <c r="AO665" s="671" t="str">
        <f t="shared" si="254"/>
        <v>n/a</v>
      </c>
      <c r="AP665" s="671" t="str">
        <f t="shared" si="255"/>
        <v>n/a</v>
      </c>
      <c r="AQ665" s="671" t="str">
        <f t="shared" si="256"/>
        <v>n/a</v>
      </c>
      <c r="AR665" s="671" t="str">
        <f t="shared" si="257"/>
        <v>n/a</v>
      </c>
      <c r="AS665" s="672">
        <f t="shared" si="258"/>
        <v>6.8551468633705479</v>
      </c>
      <c r="AT665" s="673">
        <f t="shared" si="259"/>
        <v>3.0772210136976854</v>
      </c>
    </row>
    <row r="666" spans="1:46" ht="11.25" customHeight="1" x14ac:dyDescent="0.2">
      <c r="A666" s="506" t="s">
        <v>1608</v>
      </c>
      <c r="B666" s="507" t="s">
        <v>1609</v>
      </c>
      <c r="C666" s="497">
        <v>0.41</v>
      </c>
      <c r="D666" s="510">
        <v>0.315</v>
      </c>
      <c r="E666" s="498">
        <v>0.25</v>
      </c>
      <c r="F666" s="498">
        <v>0.22</v>
      </c>
      <c r="G666" s="498">
        <v>0.16</v>
      </c>
      <c r="H666" s="498">
        <v>0.08</v>
      </c>
      <c r="I666" s="499"/>
      <c r="J666" s="502">
        <v>0.04</v>
      </c>
      <c r="K666" s="656">
        <v>0.04</v>
      </c>
      <c r="L666" s="499"/>
      <c r="M666" s="653">
        <v>0.04</v>
      </c>
      <c r="N666" s="653">
        <v>0.22</v>
      </c>
      <c r="O666" s="654">
        <v>1.24</v>
      </c>
      <c r="P666" s="658">
        <v>1.44</v>
      </c>
      <c r="Q666" s="658">
        <v>1.4</v>
      </c>
      <c r="R666" s="658">
        <v>1.36</v>
      </c>
      <c r="S666" s="658">
        <v>1.2604199999999999</v>
      </c>
      <c r="T666" s="658">
        <v>0.98005999999999993</v>
      </c>
      <c r="U666" s="658">
        <v>0.93155999999999994</v>
      </c>
      <c r="V666" s="658">
        <v>0.89905999999999997</v>
      </c>
      <c r="W666" s="658">
        <v>0.85855999999999999</v>
      </c>
      <c r="X666" s="658">
        <v>0.79376999999999998</v>
      </c>
      <c r="Y666" s="655">
        <f t="shared" si="239"/>
        <v>12.93843</v>
      </c>
      <c r="Z666" s="1026">
        <f t="shared" si="238"/>
        <v>30.15873015873014</v>
      </c>
      <c r="AA666" s="671">
        <f t="shared" si="240"/>
        <v>26</v>
      </c>
      <c r="AB666" s="671">
        <f t="shared" si="241"/>
        <v>13.636363636363647</v>
      </c>
      <c r="AC666" s="671">
        <f t="shared" si="242"/>
        <v>37.5</v>
      </c>
      <c r="AD666" s="671">
        <f t="shared" si="243"/>
        <v>100</v>
      </c>
      <c r="AE666" s="671">
        <f t="shared" si="244"/>
        <v>100</v>
      </c>
      <c r="AF666" s="671">
        <f t="shared" si="245"/>
        <v>0</v>
      </c>
      <c r="AG666" s="671">
        <f t="shared" si="246"/>
        <v>0</v>
      </c>
      <c r="AH666" s="671">
        <f t="shared" si="247"/>
        <v>-81.818181818181813</v>
      </c>
      <c r="AI666" s="671">
        <f t="shared" si="248"/>
        <v>-82.258064516129025</v>
      </c>
      <c r="AJ666" s="671">
        <f t="shared" si="249"/>
        <v>-13.888888888888884</v>
      </c>
      <c r="AK666" s="671">
        <f t="shared" si="250"/>
        <v>2.8571428571428692</v>
      </c>
      <c r="AL666" s="671">
        <f t="shared" si="251"/>
        <v>2.9411764705882248</v>
      </c>
      <c r="AM666" s="671">
        <f t="shared" si="252"/>
        <v>7.9005410894781303</v>
      </c>
      <c r="AN666" s="671">
        <f t="shared" si="253"/>
        <v>28.606411852335569</v>
      </c>
      <c r="AO666" s="671">
        <f t="shared" si="254"/>
        <v>5.2063205805315871</v>
      </c>
      <c r="AP666" s="671">
        <f t="shared" si="255"/>
        <v>3.6148866593998186</v>
      </c>
      <c r="AQ666" s="671">
        <f t="shared" si="256"/>
        <v>4.7172008945210564</v>
      </c>
      <c r="AR666" s="671">
        <f t="shared" si="257"/>
        <v>8.162314020434124</v>
      </c>
      <c r="AS666" s="672">
        <f t="shared" si="258"/>
        <v>10.175576473490812</v>
      </c>
      <c r="AT666" s="673">
        <f t="shared" si="259"/>
        <v>44.653329848876254</v>
      </c>
    </row>
    <row r="667" spans="1:46" ht="11.25" customHeight="1" x14ac:dyDescent="0.2">
      <c r="A667" s="652" t="s">
        <v>1610</v>
      </c>
      <c r="B667" s="652" t="s">
        <v>1611</v>
      </c>
      <c r="C667" s="497">
        <v>2.2000000000000002</v>
      </c>
      <c r="D667" s="657">
        <v>1.8199999999999998</v>
      </c>
      <c r="E667" s="498">
        <v>1.56</v>
      </c>
      <c r="F667" s="498">
        <v>1.4</v>
      </c>
      <c r="G667" s="498">
        <v>1.26</v>
      </c>
      <c r="H667" s="498">
        <v>1.08</v>
      </c>
      <c r="I667" s="499"/>
      <c r="J667" s="498">
        <v>0.84</v>
      </c>
      <c r="K667" s="496">
        <v>0.6</v>
      </c>
      <c r="L667" s="499"/>
      <c r="M667" s="653">
        <v>0.48</v>
      </c>
      <c r="N667" s="511">
        <v>0.36</v>
      </c>
      <c r="O667" s="658">
        <v>0.09</v>
      </c>
      <c r="P667" s="654">
        <v>0</v>
      </c>
      <c r="Q667" s="654">
        <v>0</v>
      </c>
      <c r="R667" s="654">
        <v>0</v>
      </c>
      <c r="S667" s="654">
        <v>0</v>
      </c>
      <c r="T667" s="654">
        <v>0</v>
      </c>
      <c r="U667" s="654">
        <v>0</v>
      </c>
      <c r="V667" s="654">
        <v>0</v>
      </c>
      <c r="W667" s="654">
        <v>0</v>
      </c>
      <c r="X667" s="654">
        <v>0</v>
      </c>
      <c r="Y667" s="655">
        <f t="shared" si="239"/>
        <v>11.69</v>
      </c>
      <c r="Z667" s="1026">
        <f t="shared" si="238"/>
        <v>20.879120879120894</v>
      </c>
      <c r="AA667" s="671">
        <f t="shared" si="240"/>
        <v>16.66666666666665</v>
      </c>
      <c r="AB667" s="671">
        <f t="shared" si="241"/>
        <v>11.428571428571432</v>
      </c>
      <c r="AC667" s="671">
        <f t="shared" si="242"/>
        <v>11.111111111111093</v>
      </c>
      <c r="AD667" s="671">
        <f t="shared" si="243"/>
        <v>16.66666666666665</v>
      </c>
      <c r="AE667" s="671">
        <f t="shared" si="244"/>
        <v>28.57142857142858</v>
      </c>
      <c r="AF667" s="671">
        <f t="shared" si="245"/>
        <v>39.999999999999993</v>
      </c>
      <c r="AG667" s="671">
        <f t="shared" si="246"/>
        <v>25</v>
      </c>
      <c r="AH667" s="671">
        <f t="shared" si="247"/>
        <v>33.333333333333329</v>
      </c>
      <c r="AI667" s="671">
        <f t="shared" si="248"/>
        <v>300</v>
      </c>
      <c r="AJ667" s="671" t="str">
        <f t="shared" si="249"/>
        <v>n/a</v>
      </c>
      <c r="AK667" s="671" t="str">
        <f t="shared" si="250"/>
        <v>n/a</v>
      </c>
      <c r="AL667" s="671" t="str">
        <f t="shared" si="251"/>
        <v>n/a</v>
      </c>
      <c r="AM667" s="671" t="str">
        <f t="shared" si="252"/>
        <v>n/a</v>
      </c>
      <c r="AN667" s="671" t="str">
        <f t="shared" si="253"/>
        <v>n/a</v>
      </c>
      <c r="AO667" s="671" t="str">
        <f t="shared" si="254"/>
        <v>n/a</v>
      </c>
      <c r="AP667" s="671" t="str">
        <f t="shared" si="255"/>
        <v>n/a</v>
      </c>
      <c r="AQ667" s="671" t="str">
        <f t="shared" si="256"/>
        <v>n/a</v>
      </c>
      <c r="AR667" s="671" t="str">
        <f t="shared" si="257"/>
        <v>n/a</v>
      </c>
      <c r="AS667" s="672">
        <f t="shared" si="258"/>
        <v>50.365689865689866</v>
      </c>
      <c r="AT667" s="673">
        <f t="shared" si="259"/>
        <v>88.211219218744574</v>
      </c>
    </row>
    <row r="668" spans="1:46" ht="11.25" customHeight="1" x14ac:dyDescent="0.2">
      <c r="A668" s="495" t="s">
        <v>770</v>
      </c>
      <c r="B668" s="652" t="s">
        <v>771</v>
      </c>
      <c r="C668" s="497">
        <v>0.62</v>
      </c>
      <c r="D668" s="657">
        <v>0.57999999999999996</v>
      </c>
      <c r="E668" s="498">
        <v>0.54</v>
      </c>
      <c r="F668" s="498">
        <v>0.51333333333333331</v>
      </c>
      <c r="G668" s="498">
        <v>0.49333333333333335</v>
      </c>
      <c r="H668" s="498">
        <v>0.48</v>
      </c>
      <c r="I668" s="499"/>
      <c r="J668" s="498">
        <v>0.46666666666666662</v>
      </c>
      <c r="K668" s="496">
        <v>0.45333333333333337</v>
      </c>
      <c r="L668" s="499"/>
      <c r="M668" s="511">
        <v>0.44</v>
      </c>
      <c r="N668" s="511">
        <v>0.42666666666666669</v>
      </c>
      <c r="O668" s="658">
        <v>0.41666666666666669</v>
      </c>
      <c r="P668" s="658">
        <v>0.40666666666666668</v>
      </c>
      <c r="Q668" s="658">
        <v>0.4</v>
      </c>
      <c r="R668" s="654">
        <v>0.39333333333333331</v>
      </c>
      <c r="S668" s="658">
        <v>0.39</v>
      </c>
      <c r="T668" s="654">
        <v>0.38</v>
      </c>
      <c r="U668" s="658">
        <v>0.38</v>
      </c>
      <c r="V668" s="658">
        <v>0.37333333333333335</v>
      </c>
      <c r="W668" s="658">
        <v>0.3666666666666667</v>
      </c>
      <c r="X668" s="658">
        <v>0.36</v>
      </c>
      <c r="Y668" s="655">
        <f t="shared" si="239"/>
        <v>8.8800000000000008</v>
      </c>
      <c r="Z668" s="1026">
        <f t="shared" si="238"/>
        <v>6.8965517241379448</v>
      </c>
      <c r="AA668" s="671">
        <f t="shared" si="240"/>
        <v>7.4074074074073959</v>
      </c>
      <c r="AB668" s="671">
        <f t="shared" si="241"/>
        <v>5.1948051948051965</v>
      </c>
      <c r="AC668" s="671">
        <f t="shared" si="242"/>
        <v>4.0540540540540571</v>
      </c>
      <c r="AD668" s="671">
        <f t="shared" si="243"/>
        <v>2.7777777777777901</v>
      </c>
      <c r="AE668" s="671">
        <f t="shared" si="244"/>
        <v>2.8571428571428692</v>
      </c>
      <c r="AF668" s="671">
        <f t="shared" si="245"/>
        <v>2.9411764705882248</v>
      </c>
      <c r="AG668" s="671">
        <f t="shared" si="246"/>
        <v>3.0303030303030276</v>
      </c>
      <c r="AH668" s="671">
        <f t="shared" si="247"/>
        <v>3.125</v>
      </c>
      <c r="AI668" s="671">
        <f t="shared" si="248"/>
        <v>2.4000000000000021</v>
      </c>
      <c r="AJ668" s="671">
        <f t="shared" si="249"/>
        <v>2.4590163934426146</v>
      </c>
      <c r="AK668" s="671">
        <f t="shared" si="250"/>
        <v>1.6666666666666607</v>
      </c>
      <c r="AL668" s="671">
        <f t="shared" si="251"/>
        <v>1.6949152542373058</v>
      </c>
      <c r="AM668" s="671">
        <f t="shared" si="252"/>
        <v>0.85470085470085166</v>
      </c>
      <c r="AN668" s="671">
        <f t="shared" si="253"/>
        <v>2.6315789473684292</v>
      </c>
      <c r="AO668" s="671">
        <f t="shared" si="254"/>
        <v>0</v>
      </c>
      <c r="AP668" s="671">
        <f t="shared" si="255"/>
        <v>1.7857142857142794</v>
      </c>
      <c r="AQ668" s="671">
        <f t="shared" si="256"/>
        <v>1.8181818181818077</v>
      </c>
      <c r="AR668" s="671">
        <f t="shared" si="257"/>
        <v>1.8518518518518601</v>
      </c>
      <c r="AS668" s="672">
        <f t="shared" si="258"/>
        <v>2.9182549783358072</v>
      </c>
      <c r="AT668" s="673">
        <f t="shared" si="259"/>
        <v>1.8642923103726623</v>
      </c>
    </row>
    <row r="669" spans="1:46" ht="11.25" customHeight="1" x14ac:dyDescent="0.2">
      <c r="A669" s="495" t="s">
        <v>782</v>
      </c>
      <c r="B669" s="652" t="s">
        <v>783</v>
      </c>
      <c r="C669" s="497">
        <v>1</v>
      </c>
      <c r="D669" s="657">
        <v>0.96</v>
      </c>
      <c r="E669" s="498">
        <v>0.92</v>
      </c>
      <c r="F669" s="498">
        <v>0.88</v>
      </c>
      <c r="G669" s="498">
        <v>0.84</v>
      </c>
      <c r="H669" s="498">
        <v>0.8</v>
      </c>
      <c r="I669" s="499"/>
      <c r="J669" s="498">
        <v>0.6</v>
      </c>
      <c r="K669" s="496">
        <v>0.44</v>
      </c>
      <c r="L669" s="499"/>
      <c r="M669" s="511">
        <v>0.36</v>
      </c>
      <c r="N669" s="511">
        <v>0.32</v>
      </c>
      <c r="O669" s="658">
        <v>0.28000000000000003</v>
      </c>
      <c r="P669" s="658">
        <v>0.26</v>
      </c>
      <c r="Q669" s="658">
        <v>0.22</v>
      </c>
      <c r="R669" s="658">
        <v>0.2</v>
      </c>
      <c r="S669" s="658">
        <v>0.15</v>
      </c>
      <c r="T669" s="658">
        <v>0.1</v>
      </c>
      <c r="U669" s="658">
        <v>7.4999999999999997E-2</v>
      </c>
      <c r="V669" s="654">
        <v>0.05</v>
      </c>
      <c r="W669" s="658">
        <v>0.05</v>
      </c>
      <c r="X669" s="654">
        <v>0</v>
      </c>
      <c r="Y669" s="655">
        <f t="shared" si="239"/>
        <v>8.5050000000000008</v>
      </c>
      <c r="Z669" s="1026">
        <f t="shared" si="238"/>
        <v>4.1666666666666741</v>
      </c>
      <c r="AA669" s="671">
        <f t="shared" si="240"/>
        <v>4.3478260869565188</v>
      </c>
      <c r="AB669" s="671">
        <f t="shared" si="241"/>
        <v>4.5454545454545414</v>
      </c>
      <c r="AC669" s="671">
        <f t="shared" si="242"/>
        <v>4.7619047619047672</v>
      </c>
      <c r="AD669" s="671">
        <f t="shared" si="243"/>
        <v>4.9999999999999822</v>
      </c>
      <c r="AE669" s="671">
        <f t="shared" si="244"/>
        <v>33.33333333333335</v>
      </c>
      <c r="AF669" s="671">
        <f t="shared" si="245"/>
        <v>36.363636363636353</v>
      </c>
      <c r="AG669" s="671">
        <f t="shared" si="246"/>
        <v>22.222222222222232</v>
      </c>
      <c r="AH669" s="671">
        <f t="shared" si="247"/>
        <v>12.5</v>
      </c>
      <c r="AI669" s="671">
        <f t="shared" si="248"/>
        <v>14.285714285714279</v>
      </c>
      <c r="AJ669" s="671">
        <f t="shared" si="249"/>
        <v>7.6923076923077094</v>
      </c>
      <c r="AK669" s="671">
        <f t="shared" si="250"/>
        <v>18.181818181818187</v>
      </c>
      <c r="AL669" s="671">
        <f t="shared" si="251"/>
        <v>9.9999999999999858</v>
      </c>
      <c r="AM669" s="671">
        <f t="shared" si="252"/>
        <v>33.33333333333335</v>
      </c>
      <c r="AN669" s="671">
        <f t="shared" si="253"/>
        <v>49.999999999999979</v>
      </c>
      <c r="AO669" s="671">
        <f t="shared" si="254"/>
        <v>33.33333333333335</v>
      </c>
      <c r="AP669" s="671">
        <f t="shared" si="255"/>
        <v>49.999999999999979</v>
      </c>
      <c r="AQ669" s="671">
        <f t="shared" si="256"/>
        <v>0</v>
      </c>
      <c r="AR669" s="671" t="str">
        <f t="shared" si="257"/>
        <v>n/a</v>
      </c>
      <c r="AS669" s="672">
        <f t="shared" si="258"/>
        <v>19.114863933704513</v>
      </c>
      <c r="AT669" s="673">
        <f t="shared" si="259"/>
        <v>16.319157751485768</v>
      </c>
    </row>
    <row r="670" spans="1:46" ht="11.25" customHeight="1" x14ac:dyDescent="0.2">
      <c r="A670" s="483" t="s">
        <v>774</v>
      </c>
      <c r="B670" s="916" t="s">
        <v>775</v>
      </c>
      <c r="C670" s="497">
        <v>1.1200000000000001</v>
      </c>
      <c r="D670" s="491">
        <v>0.96</v>
      </c>
      <c r="E670" s="498">
        <v>0.88</v>
      </c>
      <c r="F670" s="498">
        <v>0.8</v>
      </c>
      <c r="G670" s="498">
        <v>0.72</v>
      </c>
      <c r="H670" s="498">
        <v>0.64</v>
      </c>
      <c r="I670" s="499"/>
      <c r="J670" s="498">
        <v>0.6</v>
      </c>
      <c r="K670" s="496">
        <v>0.56000000000000005</v>
      </c>
      <c r="L670" s="499"/>
      <c r="M670" s="511">
        <v>0.52</v>
      </c>
      <c r="N670" s="511">
        <v>0.48</v>
      </c>
      <c r="O670" s="658">
        <v>0.44</v>
      </c>
      <c r="P670" s="658">
        <v>0.4</v>
      </c>
      <c r="Q670" s="658">
        <v>0.32</v>
      </c>
      <c r="R670" s="658">
        <v>0.28000000000000003</v>
      </c>
      <c r="S670" s="658">
        <v>0.18</v>
      </c>
      <c r="T670" s="654">
        <v>0</v>
      </c>
      <c r="U670" s="654">
        <v>0</v>
      </c>
      <c r="V670" s="654">
        <v>0</v>
      </c>
      <c r="W670" s="654">
        <v>0</v>
      </c>
      <c r="X670" s="654">
        <v>0</v>
      </c>
      <c r="Y670" s="655">
        <f t="shared" si="239"/>
        <v>8.8999999999999986</v>
      </c>
      <c r="Z670" s="1026">
        <f t="shared" si="238"/>
        <v>16.666666666666675</v>
      </c>
      <c r="AA670" s="671">
        <f t="shared" si="240"/>
        <v>9.0909090909090828</v>
      </c>
      <c r="AB670" s="671">
        <f t="shared" si="241"/>
        <v>9.9999999999999858</v>
      </c>
      <c r="AC670" s="671">
        <f t="shared" si="242"/>
        <v>11.111111111111116</v>
      </c>
      <c r="AD670" s="671">
        <f t="shared" si="243"/>
        <v>12.5</v>
      </c>
      <c r="AE670" s="671">
        <f t="shared" si="244"/>
        <v>6.6666666666666652</v>
      </c>
      <c r="AF670" s="671">
        <f t="shared" si="245"/>
        <v>7.1428571428571397</v>
      </c>
      <c r="AG670" s="671">
        <f t="shared" si="246"/>
        <v>7.6923076923077094</v>
      </c>
      <c r="AH670" s="671">
        <f t="shared" si="247"/>
        <v>8.3333333333333481</v>
      </c>
      <c r="AI670" s="671">
        <f t="shared" si="248"/>
        <v>9.0909090909090828</v>
      </c>
      <c r="AJ670" s="671">
        <f t="shared" si="249"/>
        <v>9.9999999999999858</v>
      </c>
      <c r="AK670" s="671">
        <f t="shared" si="250"/>
        <v>25</v>
      </c>
      <c r="AL670" s="671">
        <f t="shared" si="251"/>
        <v>14.285714285714279</v>
      </c>
      <c r="AM670" s="671">
        <f t="shared" si="252"/>
        <v>55.555555555555578</v>
      </c>
      <c r="AN670" s="671" t="str">
        <f t="shared" si="253"/>
        <v>n/a</v>
      </c>
      <c r="AO670" s="671" t="str">
        <f t="shared" si="254"/>
        <v>n/a</v>
      </c>
      <c r="AP670" s="671" t="str">
        <f t="shared" si="255"/>
        <v>n/a</v>
      </c>
      <c r="AQ670" s="671" t="str">
        <f t="shared" si="256"/>
        <v>n/a</v>
      </c>
      <c r="AR670" s="671" t="str">
        <f t="shared" si="257"/>
        <v>n/a</v>
      </c>
      <c r="AS670" s="672">
        <f t="shared" si="258"/>
        <v>14.509716474002188</v>
      </c>
      <c r="AT670" s="673">
        <f t="shared" si="259"/>
        <v>12.754817775562085</v>
      </c>
    </row>
    <row r="671" spans="1:46" ht="11.25" customHeight="1" x14ac:dyDescent="0.2">
      <c r="A671" s="506" t="s">
        <v>1626</v>
      </c>
      <c r="B671" s="507" t="s">
        <v>1627</v>
      </c>
      <c r="C671" s="497">
        <v>3.35</v>
      </c>
      <c r="D671" s="497">
        <v>3.1500000000000004</v>
      </c>
      <c r="E671" s="513">
        <v>2.95</v>
      </c>
      <c r="F671" s="513">
        <v>2.5499999999999998</v>
      </c>
      <c r="G671" s="513">
        <v>2.15</v>
      </c>
      <c r="H671" s="513">
        <v>1.5</v>
      </c>
      <c r="I671" s="514"/>
      <c r="J671" s="512">
        <v>0</v>
      </c>
      <c r="K671" s="515">
        <v>0</v>
      </c>
      <c r="L671" s="514"/>
      <c r="M671" s="539">
        <v>0</v>
      </c>
      <c r="N671" s="539">
        <v>0</v>
      </c>
      <c r="O671" s="517">
        <v>0</v>
      </c>
      <c r="P671" s="517">
        <v>0</v>
      </c>
      <c r="Q671" s="517">
        <v>0</v>
      </c>
      <c r="R671" s="517">
        <v>0</v>
      </c>
      <c r="S671" s="517">
        <v>0</v>
      </c>
      <c r="T671" s="517">
        <v>0</v>
      </c>
      <c r="U671" s="517">
        <v>0</v>
      </c>
      <c r="V671" s="517">
        <v>0</v>
      </c>
      <c r="W671" s="517">
        <v>0.2</v>
      </c>
      <c r="X671" s="516">
        <v>0.8</v>
      </c>
      <c r="Y671" s="655">
        <f t="shared" si="239"/>
        <v>16.649999999999999</v>
      </c>
      <c r="Z671" s="1026">
        <f t="shared" si="238"/>
        <v>6.3492063492063489</v>
      </c>
      <c r="AA671" s="671">
        <f t="shared" si="240"/>
        <v>6.7796610169491567</v>
      </c>
      <c r="AB671" s="671">
        <f t="shared" si="241"/>
        <v>15.686274509803933</v>
      </c>
      <c r="AC671" s="671">
        <f t="shared" si="242"/>
        <v>18.604651162790688</v>
      </c>
      <c r="AD671" s="671">
        <f t="shared" si="243"/>
        <v>43.333333333333336</v>
      </c>
      <c r="AE671" s="671" t="str">
        <f t="shared" si="244"/>
        <v>n/a</v>
      </c>
      <c r="AF671" s="671" t="str">
        <f t="shared" si="245"/>
        <v>n/a</v>
      </c>
      <c r="AG671" s="671" t="str">
        <f t="shared" si="246"/>
        <v>n/a</v>
      </c>
      <c r="AH671" s="671" t="str">
        <f t="shared" si="247"/>
        <v>n/a</v>
      </c>
      <c r="AI671" s="671" t="str">
        <f t="shared" si="248"/>
        <v>n/a</v>
      </c>
      <c r="AJ671" s="671" t="str">
        <f t="shared" si="249"/>
        <v>n/a</v>
      </c>
      <c r="AK671" s="671" t="str">
        <f t="shared" si="250"/>
        <v>n/a</v>
      </c>
      <c r="AL671" s="671" t="str">
        <f t="shared" si="251"/>
        <v>n/a</v>
      </c>
      <c r="AM671" s="671" t="str">
        <f t="shared" si="252"/>
        <v>n/a</v>
      </c>
      <c r="AN671" s="671" t="str">
        <f t="shared" si="253"/>
        <v>n/a</v>
      </c>
      <c r="AO671" s="671" t="str">
        <f t="shared" si="254"/>
        <v>n/a</v>
      </c>
      <c r="AP671" s="671" t="str">
        <f t="shared" si="255"/>
        <v>n/a</v>
      </c>
      <c r="AQ671" s="671">
        <f t="shared" si="256"/>
        <v>-100</v>
      </c>
      <c r="AR671" s="671">
        <f t="shared" si="257"/>
        <v>-75</v>
      </c>
      <c r="AS671" s="672">
        <f t="shared" si="258"/>
        <v>-12.035267661130932</v>
      </c>
      <c r="AT671" s="673">
        <f t="shared" si="259"/>
        <v>53.490361408556474</v>
      </c>
    </row>
    <row r="672" spans="1:46" ht="11.25" customHeight="1" x14ac:dyDescent="0.2">
      <c r="A672" s="495" t="s">
        <v>1606</v>
      </c>
      <c r="B672" s="652" t="s">
        <v>1607</v>
      </c>
      <c r="C672" s="497">
        <v>1.1000000000000001</v>
      </c>
      <c r="D672" s="497">
        <v>0.88</v>
      </c>
      <c r="E672" s="498">
        <v>0.8</v>
      </c>
      <c r="F672" s="498">
        <v>0.72</v>
      </c>
      <c r="G672" s="498">
        <v>0.64</v>
      </c>
      <c r="H672" s="498">
        <v>0.56000000000000005</v>
      </c>
      <c r="I672" s="499"/>
      <c r="J672" s="502">
        <v>0.52</v>
      </c>
      <c r="K672" s="496">
        <v>0.52</v>
      </c>
      <c r="L672" s="499"/>
      <c r="M672" s="653">
        <v>0.44</v>
      </c>
      <c r="N672" s="653">
        <v>0.44</v>
      </c>
      <c r="O672" s="658">
        <v>0.44</v>
      </c>
      <c r="P672" s="658">
        <v>0.4</v>
      </c>
      <c r="Q672" s="658">
        <v>0.32</v>
      </c>
      <c r="R672" s="658">
        <v>0.21332999999999999</v>
      </c>
      <c r="S672" s="658">
        <v>0.18001000000000003</v>
      </c>
      <c r="T672" s="654">
        <v>0.16</v>
      </c>
      <c r="U672" s="654">
        <v>0.16</v>
      </c>
      <c r="V672" s="658">
        <v>0.16</v>
      </c>
      <c r="W672" s="658">
        <v>0.13331999999999999</v>
      </c>
      <c r="X672" s="658">
        <v>0.12444</v>
      </c>
      <c r="Y672" s="655">
        <f t="shared" si="239"/>
        <v>8.9110999999999994</v>
      </c>
      <c r="Z672" s="1026">
        <f t="shared" si="238"/>
        <v>25</v>
      </c>
      <c r="AA672" s="671">
        <f t="shared" si="240"/>
        <v>9.9999999999999858</v>
      </c>
      <c r="AB672" s="671">
        <f t="shared" si="241"/>
        <v>11.111111111111116</v>
      </c>
      <c r="AC672" s="671">
        <f t="shared" si="242"/>
        <v>12.5</v>
      </c>
      <c r="AD672" s="671">
        <f t="shared" si="243"/>
        <v>14.285714285714279</v>
      </c>
      <c r="AE672" s="671">
        <f t="shared" si="244"/>
        <v>7.6923076923077094</v>
      </c>
      <c r="AF672" s="671">
        <f t="shared" si="245"/>
        <v>0</v>
      </c>
      <c r="AG672" s="671">
        <f t="shared" si="246"/>
        <v>18.181818181818187</v>
      </c>
      <c r="AH672" s="671">
        <f t="shared" si="247"/>
        <v>0</v>
      </c>
      <c r="AI672" s="671">
        <f t="shared" si="248"/>
        <v>0</v>
      </c>
      <c r="AJ672" s="671">
        <f t="shared" si="249"/>
        <v>9.9999999999999858</v>
      </c>
      <c r="AK672" s="671">
        <f t="shared" si="250"/>
        <v>25</v>
      </c>
      <c r="AL672" s="671">
        <f t="shared" si="251"/>
        <v>50.002343786621672</v>
      </c>
      <c r="AM672" s="671">
        <f t="shared" si="252"/>
        <v>18.510082773179249</v>
      </c>
      <c r="AN672" s="671">
        <f t="shared" si="253"/>
        <v>12.506250000000009</v>
      </c>
      <c r="AO672" s="671">
        <f t="shared" si="254"/>
        <v>0</v>
      </c>
      <c r="AP672" s="671">
        <f t="shared" si="255"/>
        <v>0</v>
      </c>
      <c r="AQ672" s="671">
        <f t="shared" si="256"/>
        <v>20.012001200120011</v>
      </c>
      <c r="AR672" s="671">
        <f t="shared" si="257"/>
        <v>7.1359691417550719</v>
      </c>
      <c r="AS672" s="672">
        <f t="shared" si="258"/>
        <v>12.73355779855933</v>
      </c>
      <c r="AT672" s="673">
        <f t="shared" si="259"/>
        <v>12.232648091490004</v>
      </c>
    </row>
    <row r="673" spans="1:46" ht="11.25" customHeight="1" x14ac:dyDescent="0.2">
      <c r="A673" s="652" t="s">
        <v>325</v>
      </c>
      <c r="B673" s="652" t="s">
        <v>326</v>
      </c>
      <c r="C673" s="497">
        <v>0.87</v>
      </c>
      <c r="D673" s="497">
        <v>0.83000000000000007</v>
      </c>
      <c r="E673" s="498">
        <v>0.79</v>
      </c>
      <c r="F673" s="498">
        <v>0.75</v>
      </c>
      <c r="G673" s="498">
        <v>0.71</v>
      </c>
      <c r="H673" s="498">
        <v>0.67</v>
      </c>
      <c r="I673" s="499"/>
      <c r="J673" s="498">
        <v>0.63</v>
      </c>
      <c r="K673" s="496">
        <v>0.59499999999999997</v>
      </c>
      <c r="L673" s="499"/>
      <c r="M673" s="511">
        <v>0.56999999999999995</v>
      </c>
      <c r="N673" s="511">
        <v>0.53</v>
      </c>
      <c r="O673" s="658">
        <v>0.48</v>
      </c>
      <c r="P673" s="658">
        <v>0.42</v>
      </c>
      <c r="Q673" s="658">
        <v>0.36</v>
      </c>
      <c r="R673" s="658">
        <v>0.3</v>
      </c>
      <c r="S673" s="658">
        <v>0.24</v>
      </c>
      <c r="T673" s="658">
        <v>0.19</v>
      </c>
      <c r="U673" s="658">
        <v>0.16750000000000001</v>
      </c>
      <c r="V673" s="658">
        <v>0.155</v>
      </c>
      <c r="W673" s="658">
        <v>0.14499999999999999</v>
      </c>
      <c r="X673" s="658">
        <v>0.13500000000000001</v>
      </c>
      <c r="Y673" s="655">
        <f t="shared" si="239"/>
        <v>9.5374999999999996</v>
      </c>
      <c r="Z673" s="1026">
        <f t="shared" si="238"/>
        <v>4.8192771084337283</v>
      </c>
      <c r="AA673" s="671">
        <f t="shared" si="240"/>
        <v>5.0632911392405111</v>
      </c>
      <c r="AB673" s="671">
        <f t="shared" si="241"/>
        <v>5.3333333333333455</v>
      </c>
      <c r="AC673" s="671">
        <f t="shared" si="242"/>
        <v>5.6338028169014231</v>
      </c>
      <c r="AD673" s="671">
        <f t="shared" si="243"/>
        <v>5.9701492537313383</v>
      </c>
      <c r="AE673" s="671">
        <f t="shared" si="244"/>
        <v>6.3492063492063489</v>
      </c>
      <c r="AF673" s="671">
        <f t="shared" si="245"/>
        <v>5.8823529411764719</v>
      </c>
      <c r="AG673" s="671">
        <f t="shared" si="246"/>
        <v>4.3859649122807154</v>
      </c>
      <c r="AH673" s="671">
        <f t="shared" si="247"/>
        <v>7.5471698113207308</v>
      </c>
      <c r="AI673" s="671">
        <f t="shared" si="248"/>
        <v>10.416666666666675</v>
      </c>
      <c r="AJ673" s="671">
        <f t="shared" si="249"/>
        <v>14.285714285714279</v>
      </c>
      <c r="AK673" s="671">
        <f t="shared" si="250"/>
        <v>16.666666666666675</v>
      </c>
      <c r="AL673" s="671">
        <f t="shared" si="251"/>
        <v>19.999999999999996</v>
      </c>
      <c r="AM673" s="671">
        <f t="shared" si="252"/>
        <v>25</v>
      </c>
      <c r="AN673" s="671">
        <f t="shared" si="253"/>
        <v>26.315789473684205</v>
      </c>
      <c r="AO673" s="671">
        <f t="shared" si="254"/>
        <v>13.432835820895516</v>
      </c>
      <c r="AP673" s="671">
        <f t="shared" si="255"/>
        <v>8.064516129032274</v>
      </c>
      <c r="AQ673" s="671">
        <f t="shared" si="256"/>
        <v>6.8965517241379448</v>
      </c>
      <c r="AR673" s="671">
        <f t="shared" si="257"/>
        <v>7.4074074074073959</v>
      </c>
      <c r="AS673" s="672">
        <f t="shared" si="258"/>
        <v>10.498457675780504</v>
      </c>
      <c r="AT673" s="673">
        <f t="shared" si="259"/>
        <v>6.9019411478133259</v>
      </c>
    </row>
    <row r="674" spans="1:46" ht="11.25" customHeight="1" x14ac:dyDescent="0.2">
      <c r="A674" s="495" t="s">
        <v>3911</v>
      </c>
      <c r="B674" s="652" t="s">
        <v>3912</v>
      </c>
      <c r="C674" s="497">
        <v>0.8</v>
      </c>
      <c r="D674" s="497">
        <v>0.72</v>
      </c>
      <c r="E674" s="498">
        <v>0.6</v>
      </c>
      <c r="F674" s="498">
        <v>0.5</v>
      </c>
      <c r="G674" s="498">
        <v>0.25</v>
      </c>
      <c r="H674" s="542">
        <v>0</v>
      </c>
      <c r="I674" s="499"/>
      <c r="J674" s="502">
        <v>0</v>
      </c>
      <c r="K674" s="656">
        <v>0</v>
      </c>
      <c r="L674" s="499"/>
      <c r="M674" s="653">
        <v>0</v>
      </c>
      <c r="N674" s="653">
        <v>0</v>
      </c>
      <c r="O674" s="654">
        <v>0</v>
      </c>
      <c r="P674" s="654">
        <v>0</v>
      </c>
      <c r="Q674" s="654">
        <v>0</v>
      </c>
      <c r="R674" s="654">
        <v>0</v>
      </c>
      <c r="S674" s="654">
        <v>0</v>
      </c>
      <c r="T674" s="654">
        <v>0</v>
      </c>
      <c r="U674" s="654">
        <v>0</v>
      </c>
      <c r="V674" s="654">
        <v>0</v>
      </c>
      <c r="W674" s="654">
        <v>0</v>
      </c>
      <c r="X674" s="654">
        <v>0</v>
      </c>
      <c r="Y674" s="655">
        <f t="shared" si="239"/>
        <v>2.87</v>
      </c>
      <c r="Z674" s="1026">
        <f t="shared" si="238"/>
        <v>11.111111111111116</v>
      </c>
      <c r="AA674" s="671">
        <f t="shared" si="240"/>
        <v>19.999999999999996</v>
      </c>
      <c r="AB674" s="671">
        <f t="shared" si="241"/>
        <v>19.999999999999996</v>
      </c>
      <c r="AC674" s="671">
        <f t="shared" si="242"/>
        <v>100</v>
      </c>
      <c r="AD674" s="671" t="str">
        <f t="shared" si="243"/>
        <v>n/a</v>
      </c>
      <c r="AE674" s="671" t="str">
        <f t="shared" si="244"/>
        <v>n/a</v>
      </c>
      <c r="AF674" s="671" t="str">
        <f t="shared" si="245"/>
        <v>n/a</v>
      </c>
      <c r="AG674" s="671" t="str">
        <f t="shared" si="246"/>
        <v>n/a</v>
      </c>
      <c r="AH674" s="671" t="str">
        <f t="shared" si="247"/>
        <v>n/a</v>
      </c>
      <c r="AI674" s="671" t="str">
        <f t="shared" si="248"/>
        <v>n/a</v>
      </c>
      <c r="AJ674" s="671" t="str">
        <f t="shared" si="249"/>
        <v>n/a</v>
      </c>
      <c r="AK674" s="671" t="str">
        <f t="shared" si="250"/>
        <v>n/a</v>
      </c>
      <c r="AL674" s="671" t="str">
        <f t="shared" si="251"/>
        <v>n/a</v>
      </c>
      <c r="AM674" s="671" t="str">
        <f t="shared" si="252"/>
        <v>n/a</v>
      </c>
      <c r="AN674" s="671" t="str">
        <f t="shared" si="253"/>
        <v>n/a</v>
      </c>
      <c r="AO674" s="671" t="str">
        <f t="shared" si="254"/>
        <v>n/a</v>
      </c>
      <c r="AP674" s="671" t="str">
        <f t="shared" si="255"/>
        <v>n/a</v>
      </c>
      <c r="AQ674" s="671" t="str">
        <f t="shared" si="256"/>
        <v>n/a</v>
      </c>
      <c r="AR674" s="671" t="str">
        <f t="shared" si="257"/>
        <v>n/a</v>
      </c>
      <c r="AS674" s="672">
        <f t="shared" si="258"/>
        <v>37.777777777777779</v>
      </c>
      <c r="AT674" s="673">
        <f t="shared" si="259"/>
        <v>41.692584531763821</v>
      </c>
    </row>
    <row r="675" spans="1:46" ht="11.25" customHeight="1" x14ac:dyDescent="0.2">
      <c r="A675" s="495" t="s">
        <v>1614</v>
      </c>
      <c r="B675" s="652" t="s">
        <v>1615</v>
      </c>
      <c r="C675" s="497">
        <v>1.44</v>
      </c>
      <c r="D675" s="497">
        <v>1.3599999999999999</v>
      </c>
      <c r="E675" s="498">
        <v>1.26</v>
      </c>
      <c r="F675" s="498">
        <v>1.1599999999999999</v>
      </c>
      <c r="G675" s="498">
        <v>1.06</v>
      </c>
      <c r="H675" s="498">
        <v>0.84</v>
      </c>
      <c r="I675" s="499"/>
      <c r="J675" s="498">
        <v>0.34</v>
      </c>
      <c r="K675" s="656">
        <v>0</v>
      </c>
      <c r="L675" s="499"/>
      <c r="M675" s="653">
        <v>0</v>
      </c>
      <c r="N675" s="653">
        <v>0</v>
      </c>
      <c r="O675" s="654">
        <v>0</v>
      </c>
      <c r="P675" s="654">
        <v>0</v>
      </c>
      <c r="Q675" s="654">
        <v>0</v>
      </c>
      <c r="R675" s="654">
        <v>0</v>
      </c>
      <c r="S675" s="654">
        <v>0</v>
      </c>
      <c r="T675" s="654">
        <v>0</v>
      </c>
      <c r="U675" s="654">
        <v>0</v>
      </c>
      <c r="V675" s="654">
        <v>0</v>
      </c>
      <c r="W675" s="654">
        <v>0</v>
      </c>
      <c r="X675" s="654">
        <v>0</v>
      </c>
      <c r="Y675" s="655">
        <f t="shared" si="239"/>
        <v>7.4599999999999991</v>
      </c>
      <c r="Z675" s="1026">
        <f t="shared" si="238"/>
        <v>5.8823529411764719</v>
      </c>
      <c r="AA675" s="671">
        <f t="shared" si="240"/>
        <v>7.9365079365079305</v>
      </c>
      <c r="AB675" s="671">
        <f t="shared" si="241"/>
        <v>8.6206896551724199</v>
      </c>
      <c r="AC675" s="671">
        <f t="shared" si="242"/>
        <v>9.4339622641509422</v>
      </c>
      <c r="AD675" s="671">
        <f t="shared" si="243"/>
        <v>26.190476190476208</v>
      </c>
      <c r="AE675" s="671">
        <f t="shared" si="244"/>
        <v>147.05882352941174</v>
      </c>
      <c r="AF675" s="671" t="str">
        <f t="shared" si="245"/>
        <v>n/a</v>
      </c>
      <c r="AG675" s="671" t="str">
        <f t="shared" si="246"/>
        <v>n/a</v>
      </c>
      <c r="AH675" s="671" t="str">
        <f t="shared" si="247"/>
        <v>n/a</v>
      </c>
      <c r="AI675" s="671" t="str">
        <f t="shared" si="248"/>
        <v>n/a</v>
      </c>
      <c r="AJ675" s="671" t="str">
        <f t="shared" si="249"/>
        <v>n/a</v>
      </c>
      <c r="AK675" s="671" t="str">
        <f t="shared" si="250"/>
        <v>n/a</v>
      </c>
      <c r="AL675" s="671" t="str">
        <f t="shared" si="251"/>
        <v>n/a</v>
      </c>
      <c r="AM675" s="671" t="str">
        <f t="shared" si="252"/>
        <v>n/a</v>
      </c>
      <c r="AN675" s="671" t="str">
        <f t="shared" si="253"/>
        <v>n/a</v>
      </c>
      <c r="AO675" s="671" t="str">
        <f t="shared" si="254"/>
        <v>n/a</v>
      </c>
      <c r="AP675" s="671" t="str">
        <f t="shared" si="255"/>
        <v>n/a</v>
      </c>
      <c r="AQ675" s="671" t="str">
        <f t="shared" si="256"/>
        <v>n/a</v>
      </c>
      <c r="AR675" s="671" t="str">
        <f t="shared" si="257"/>
        <v>n/a</v>
      </c>
      <c r="AS675" s="672">
        <f t="shared" si="258"/>
        <v>34.187135419482615</v>
      </c>
      <c r="AT675" s="673">
        <f t="shared" si="259"/>
        <v>55.786348545645737</v>
      </c>
    </row>
    <row r="676" spans="1:46" ht="11.25" customHeight="1" x14ac:dyDescent="0.2">
      <c r="A676" s="507" t="s">
        <v>762</v>
      </c>
      <c r="B676" s="507" t="s">
        <v>763</v>
      </c>
      <c r="C676" s="497">
        <v>1.32</v>
      </c>
      <c r="D676" s="510">
        <v>1.28</v>
      </c>
      <c r="E676" s="513">
        <v>1.24</v>
      </c>
      <c r="F676" s="513">
        <v>1.2</v>
      </c>
      <c r="G676" s="513">
        <v>1.1599999999999999</v>
      </c>
      <c r="H676" s="513">
        <v>1.1200000000000001</v>
      </c>
      <c r="I676" s="514"/>
      <c r="J676" s="513">
        <v>1.08</v>
      </c>
      <c r="K676" s="509">
        <v>1.04</v>
      </c>
      <c r="L676" s="514"/>
      <c r="M676" s="529">
        <v>1</v>
      </c>
      <c r="N676" s="529">
        <v>0.96</v>
      </c>
      <c r="O676" s="516">
        <v>0.92</v>
      </c>
      <c r="P676" s="516">
        <v>0.88</v>
      </c>
      <c r="Q676" s="516">
        <v>0.84</v>
      </c>
      <c r="R676" s="516">
        <v>0.8</v>
      </c>
      <c r="S676" s="516">
        <v>0.72</v>
      </c>
      <c r="T676" s="516">
        <v>0.6</v>
      </c>
      <c r="U676" s="516">
        <v>0.56833999999999996</v>
      </c>
      <c r="V676" s="516">
        <v>0.53332000000000002</v>
      </c>
      <c r="W676" s="516">
        <v>0.5</v>
      </c>
      <c r="X676" s="516">
        <v>0.46667999999999998</v>
      </c>
      <c r="Y676" s="655">
        <f t="shared" si="239"/>
        <v>18.228340000000003</v>
      </c>
      <c r="Z676" s="1026">
        <f t="shared" si="238"/>
        <v>3.125</v>
      </c>
      <c r="AA676" s="671">
        <f t="shared" si="240"/>
        <v>3.2258064516129004</v>
      </c>
      <c r="AB676" s="671">
        <f t="shared" si="241"/>
        <v>3.3333333333333437</v>
      </c>
      <c r="AC676" s="671">
        <f t="shared" si="242"/>
        <v>3.4482758620689724</v>
      </c>
      <c r="AD676" s="671">
        <f t="shared" si="243"/>
        <v>3.5714285714285587</v>
      </c>
      <c r="AE676" s="671">
        <f t="shared" si="244"/>
        <v>3.7037037037036979</v>
      </c>
      <c r="AF676" s="671">
        <f t="shared" si="245"/>
        <v>3.8461538461538547</v>
      </c>
      <c r="AG676" s="671">
        <f t="shared" si="246"/>
        <v>4.0000000000000036</v>
      </c>
      <c r="AH676" s="671">
        <f t="shared" si="247"/>
        <v>4.1666666666666741</v>
      </c>
      <c r="AI676" s="671">
        <f t="shared" si="248"/>
        <v>4.3478260869565188</v>
      </c>
      <c r="AJ676" s="671">
        <f t="shared" si="249"/>
        <v>4.5454545454545414</v>
      </c>
      <c r="AK676" s="671">
        <f t="shared" si="250"/>
        <v>4.7619047619047672</v>
      </c>
      <c r="AL676" s="671">
        <f t="shared" si="251"/>
        <v>4.9999999999999822</v>
      </c>
      <c r="AM676" s="671">
        <f t="shared" si="252"/>
        <v>11.111111111111116</v>
      </c>
      <c r="AN676" s="671">
        <f t="shared" si="253"/>
        <v>19.999999999999996</v>
      </c>
      <c r="AO676" s="671">
        <f t="shared" si="254"/>
        <v>5.5706091424147619</v>
      </c>
      <c r="AP676" s="671">
        <f t="shared" si="255"/>
        <v>6.5664141603539949</v>
      </c>
      <c r="AQ676" s="671">
        <f t="shared" si="256"/>
        <v>6.6640000000000033</v>
      </c>
      <c r="AR676" s="671">
        <f t="shared" si="257"/>
        <v>7.1397960058284138</v>
      </c>
      <c r="AS676" s="672">
        <f t="shared" si="258"/>
        <v>5.6909202236311636</v>
      </c>
      <c r="AT676" s="673">
        <f t="shared" si="259"/>
        <v>3.9629335134553312</v>
      </c>
    </row>
    <row r="677" spans="1:46" ht="11.25" customHeight="1" x14ac:dyDescent="0.2">
      <c r="A677" s="652" t="s">
        <v>1618</v>
      </c>
      <c r="B677" s="652" t="s">
        <v>1619</v>
      </c>
      <c r="C677" s="497">
        <v>0.78</v>
      </c>
      <c r="D677" s="657">
        <v>0.75</v>
      </c>
      <c r="E677" s="498">
        <v>0.72</v>
      </c>
      <c r="F677" s="498">
        <v>0.68</v>
      </c>
      <c r="G677" s="498">
        <v>0.64</v>
      </c>
      <c r="H677" s="498">
        <v>0.6</v>
      </c>
      <c r="I677" s="499"/>
      <c r="J677" s="498">
        <v>0.53</v>
      </c>
      <c r="K677" s="496">
        <v>0.39</v>
      </c>
      <c r="L677" s="499"/>
      <c r="M677" s="511">
        <v>0.18</v>
      </c>
      <c r="N677" s="653">
        <v>0</v>
      </c>
      <c r="O677" s="654">
        <v>0</v>
      </c>
      <c r="P677" s="654">
        <v>0</v>
      </c>
      <c r="Q677" s="654">
        <v>0</v>
      </c>
      <c r="R677" s="654">
        <v>0</v>
      </c>
      <c r="S677" s="654">
        <v>0</v>
      </c>
      <c r="T677" s="654">
        <v>0</v>
      </c>
      <c r="U677" s="654">
        <v>0</v>
      </c>
      <c r="V677" s="654">
        <v>0</v>
      </c>
      <c r="W677" s="654">
        <v>0</v>
      </c>
      <c r="X677" s="654">
        <v>0</v>
      </c>
      <c r="Y677" s="655">
        <f t="shared" si="239"/>
        <v>5.27</v>
      </c>
      <c r="Z677" s="1026">
        <f t="shared" si="238"/>
        <v>4.0000000000000036</v>
      </c>
      <c r="AA677" s="671">
        <f t="shared" si="240"/>
        <v>4.1666666666666741</v>
      </c>
      <c r="AB677" s="671">
        <f t="shared" si="241"/>
        <v>5.8823529411764497</v>
      </c>
      <c r="AC677" s="671">
        <f t="shared" si="242"/>
        <v>6.25</v>
      </c>
      <c r="AD677" s="671">
        <f t="shared" si="243"/>
        <v>6.6666666666666652</v>
      </c>
      <c r="AE677" s="671">
        <f t="shared" si="244"/>
        <v>13.207547169811317</v>
      </c>
      <c r="AF677" s="671">
        <f t="shared" si="245"/>
        <v>35.897435897435905</v>
      </c>
      <c r="AG677" s="671">
        <f t="shared" si="246"/>
        <v>116.6666666666667</v>
      </c>
      <c r="AH677" s="671" t="str">
        <f t="shared" si="247"/>
        <v>n/a</v>
      </c>
      <c r="AI677" s="671" t="str">
        <f t="shared" si="248"/>
        <v>n/a</v>
      </c>
      <c r="AJ677" s="671" t="str">
        <f t="shared" si="249"/>
        <v>n/a</v>
      </c>
      <c r="AK677" s="671" t="str">
        <f t="shared" si="250"/>
        <v>n/a</v>
      </c>
      <c r="AL677" s="671" t="str">
        <f t="shared" si="251"/>
        <v>n/a</v>
      </c>
      <c r="AM677" s="671" t="str">
        <f t="shared" si="252"/>
        <v>n/a</v>
      </c>
      <c r="AN677" s="671" t="str">
        <f t="shared" si="253"/>
        <v>n/a</v>
      </c>
      <c r="AO677" s="671" t="str">
        <f t="shared" si="254"/>
        <v>n/a</v>
      </c>
      <c r="AP677" s="671" t="str">
        <f t="shared" si="255"/>
        <v>n/a</v>
      </c>
      <c r="AQ677" s="671" t="str">
        <f t="shared" si="256"/>
        <v>n/a</v>
      </c>
      <c r="AR677" s="671" t="str">
        <f t="shared" si="257"/>
        <v>n/a</v>
      </c>
      <c r="AS677" s="672">
        <f t="shared" si="258"/>
        <v>24.092167001052964</v>
      </c>
      <c r="AT677" s="673">
        <f t="shared" si="259"/>
        <v>38.881112496193445</v>
      </c>
    </row>
    <row r="678" spans="1:46" ht="11.25" customHeight="1" x14ac:dyDescent="0.2">
      <c r="A678" s="652" t="s">
        <v>1620</v>
      </c>
      <c r="B678" s="652" t="s">
        <v>1621</v>
      </c>
      <c r="C678" s="497">
        <v>3.645</v>
      </c>
      <c r="D678" s="657">
        <v>3.1150000000000002</v>
      </c>
      <c r="E678" s="498">
        <v>2.9350000000000001</v>
      </c>
      <c r="F678" s="498">
        <v>2.6749999999999998</v>
      </c>
      <c r="G678" s="498">
        <v>2.39</v>
      </c>
      <c r="H678" s="498">
        <v>2.09</v>
      </c>
      <c r="I678" s="499"/>
      <c r="J678" s="498">
        <v>1.79</v>
      </c>
      <c r="K678" s="496">
        <v>1.55</v>
      </c>
      <c r="L678" s="499"/>
      <c r="M678" s="511">
        <v>1.28</v>
      </c>
      <c r="N678" s="653">
        <v>1.1599999999999999</v>
      </c>
      <c r="O678" s="654">
        <v>1.1599999999999999</v>
      </c>
      <c r="P678" s="658">
        <v>1.1599999999999999</v>
      </c>
      <c r="Q678" s="658">
        <v>0.96499999999999997</v>
      </c>
      <c r="R678" s="658">
        <v>0.84</v>
      </c>
      <c r="S678" s="654">
        <v>0.66</v>
      </c>
      <c r="T678" s="654">
        <v>0.66</v>
      </c>
      <c r="U678" s="654">
        <v>0.66</v>
      </c>
      <c r="V678" s="658">
        <v>0.84</v>
      </c>
      <c r="W678" s="654">
        <v>1.02</v>
      </c>
      <c r="X678" s="658">
        <v>1.0349999999999999</v>
      </c>
      <c r="Y678" s="655">
        <f t="shared" si="239"/>
        <v>31.630000000000003</v>
      </c>
      <c r="Z678" s="1026">
        <f t="shared" ref="Z678:Z741" si="260">IF(ISERROR((C678/D678-1)*100),"n/a",(C678/D678-1)*100)</f>
        <v>17.014446227929358</v>
      </c>
      <c r="AA678" s="671">
        <f t="shared" si="240"/>
        <v>6.1328790459965976</v>
      </c>
      <c r="AB678" s="671">
        <f t="shared" si="241"/>
        <v>9.7196261682243055</v>
      </c>
      <c r="AC678" s="671">
        <f t="shared" si="242"/>
        <v>11.924686192468602</v>
      </c>
      <c r="AD678" s="671">
        <f t="shared" si="243"/>
        <v>14.354066985645941</v>
      </c>
      <c r="AE678" s="671">
        <f t="shared" si="244"/>
        <v>16.759776536312842</v>
      </c>
      <c r="AF678" s="671">
        <f t="shared" si="245"/>
        <v>15.483870967741931</v>
      </c>
      <c r="AG678" s="671">
        <f t="shared" si="246"/>
        <v>21.09375</v>
      </c>
      <c r="AH678" s="671">
        <f t="shared" si="247"/>
        <v>10.344827586206918</v>
      </c>
      <c r="AI678" s="671">
        <f t="shared" si="248"/>
        <v>0</v>
      </c>
      <c r="AJ678" s="671">
        <f t="shared" si="249"/>
        <v>0</v>
      </c>
      <c r="AK678" s="671">
        <f t="shared" si="250"/>
        <v>20.207253886010367</v>
      </c>
      <c r="AL678" s="671">
        <f t="shared" si="251"/>
        <v>14.880952380952372</v>
      </c>
      <c r="AM678" s="671">
        <f t="shared" si="252"/>
        <v>27.27272727272727</v>
      </c>
      <c r="AN678" s="671">
        <f t="shared" si="253"/>
        <v>0</v>
      </c>
      <c r="AO678" s="671">
        <f t="shared" si="254"/>
        <v>0</v>
      </c>
      <c r="AP678" s="671">
        <f t="shared" si="255"/>
        <v>-21.42857142857142</v>
      </c>
      <c r="AQ678" s="671">
        <f t="shared" si="256"/>
        <v>-17.647058823529417</v>
      </c>
      <c r="AR678" s="671">
        <f t="shared" si="257"/>
        <v>-1.4492753623188359</v>
      </c>
      <c r="AS678" s="672">
        <f t="shared" si="258"/>
        <v>7.6138925071472032</v>
      </c>
      <c r="AT678" s="673">
        <f t="shared" si="259"/>
        <v>12.664996942330131</v>
      </c>
    </row>
    <row r="679" spans="1:46" ht="11.25" customHeight="1" x14ac:dyDescent="0.2">
      <c r="A679" s="495" t="s">
        <v>776</v>
      </c>
      <c r="B679" s="652" t="s">
        <v>777</v>
      </c>
      <c r="C679" s="497">
        <f>0.56*2/3</f>
        <v>0.37333333333333335</v>
      </c>
      <c r="D679" s="657">
        <v>0.3066666666666667</v>
      </c>
      <c r="E679" s="498">
        <v>0.26666666666666666</v>
      </c>
      <c r="F679" s="498">
        <v>0.21333333333333335</v>
      </c>
      <c r="G679" s="498">
        <v>0.18666666666666668</v>
      </c>
      <c r="H679" s="498">
        <v>0.16</v>
      </c>
      <c r="I679" s="499"/>
      <c r="J679" s="498">
        <v>0.14222222222222222</v>
      </c>
      <c r="K679" s="496">
        <v>0.12444444444444445</v>
      </c>
      <c r="L679" s="499"/>
      <c r="M679" s="511">
        <v>0.10666666666666667</v>
      </c>
      <c r="N679" s="511">
        <v>8.2968888888888898E-2</v>
      </c>
      <c r="O679" s="658">
        <v>7.4666666666666673E-2</v>
      </c>
      <c r="P679" s="658">
        <v>5.9253333333333331E-2</v>
      </c>
      <c r="Q679" s="658">
        <v>4.9777777777777782E-2</v>
      </c>
      <c r="R679" s="658">
        <v>3.9502222222222223E-2</v>
      </c>
      <c r="S679" s="658">
        <v>3.1608888888888888E-2</v>
      </c>
      <c r="T679" s="658">
        <v>2.6328888888888888E-2</v>
      </c>
      <c r="U679" s="654">
        <v>1.7546666666666665E-2</v>
      </c>
      <c r="V679" s="654">
        <v>1.7546666666666665E-2</v>
      </c>
      <c r="W679" s="654">
        <v>1.7546666666666665E-2</v>
      </c>
      <c r="X679" s="654">
        <v>1.7546666666666665E-2</v>
      </c>
      <c r="Y679" s="655">
        <f t="shared" si="239"/>
        <v>2.3142933333333335</v>
      </c>
      <c r="Z679" s="1026">
        <f t="shared" si="260"/>
        <v>21.739130434782595</v>
      </c>
      <c r="AA679" s="671">
        <f t="shared" si="240"/>
        <v>15.000000000000014</v>
      </c>
      <c r="AB679" s="671">
        <f t="shared" si="241"/>
        <v>25</v>
      </c>
      <c r="AC679" s="671">
        <f t="shared" si="242"/>
        <v>14.285714285714279</v>
      </c>
      <c r="AD679" s="671">
        <f t="shared" si="243"/>
        <v>16.666666666666675</v>
      </c>
      <c r="AE679" s="671">
        <f t="shared" si="244"/>
        <v>12.5</v>
      </c>
      <c r="AF679" s="671">
        <f t="shared" si="245"/>
        <v>14.285714285714279</v>
      </c>
      <c r="AG679" s="671">
        <f t="shared" si="246"/>
        <v>16.666666666666675</v>
      </c>
      <c r="AH679" s="671">
        <f t="shared" si="247"/>
        <v>28.562245553888999</v>
      </c>
      <c r="AI679" s="671">
        <f t="shared" si="248"/>
        <v>11.119047619047628</v>
      </c>
      <c r="AJ679" s="671">
        <f t="shared" si="249"/>
        <v>26.012601260126033</v>
      </c>
      <c r="AK679" s="671">
        <f t="shared" si="250"/>
        <v>19.035714285714267</v>
      </c>
      <c r="AL679" s="671">
        <f t="shared" si="251"/>
        <v>26.012601260126011</v>
      </c>
      <c r="AM679" s="671">
        <f t="shared" si="252"/>
        <v>24.971878515185608</v>
      </c>
      <c r="AN679" s="671">
        <f t="shared" si="253"/>
        <v>20.054017555705595</v>
      </c>
      <c r="AO679" s="671">
        <f t="shared" si="254"/>
        <v>50.050658561296871</v>
      </c>
      <c r="AP679" s="671">
        <f t="shared" si="255"/>
        <v>0</v>
      </c>
      <c r="AQ679" s="671">
        <f t="shared" si="256"/>
        <v>0</v>
      </c>
      <c r="AR679" s="671">
        <f t="shared" si="257"/>
        <v>0</v>
      </c>
      <c r="AS679" s="672">
        <f t="shared" si="258"/>
        <v>17.998034576349237</v>
      </c>
      <c r="AT679" s="673">
        <f t="shared" si="259"/>
        <v>11.723276955757013</v>
      </c>
    </row>
    <row r="680" spans="1:46" ht="11.25" customHeight="1" x14ac:dyDescent="0.2">
      <c r="A680" s="483" t="s">
        <v>778</v>
      </c>
      <c r="B680" s="916" t="s">
        <v>779</v>
      </c>
      <c r="C680" s="497">
        <v>1.65</v>
      </c>
      <c r="D680" s="491">
        <v>1.4</v>
      </c>
      <c r="E680" s="487">
        <v>1.2</v>
      </c>
      <c r="F680" s="487">
        <v>1</v>
      </c>
      <c r="G680" s="487">
        <v>0.8</v>
      </c>
      <c r="H680" s="487">
        <v>0.66</v>
      </c>
      <c r="I680" s="488" t="s">
        <v>90</v>
      </c>
      <c r="J680" s="487">
        <v>0.55000000000000004</v>
      </c>
      <c r="K680" s="485">
        <v>0.44</v>
      </c>
      <c r="L680" s="488"/>
      <c r="M680" s="491">
        <v>0.38</v>
      </c>
      <c r="N680" s="530">
        <v>0.33</v>
      </c>
      <c r="O680" s="493">
        <v>0.28999999999999998</v>
      </c>
      <c r="P680" s="493">
        <v>0.26</v>
      </c>
      <c r="Q680" s="493">
        <v>0.23499999999999999</v>
      </c>
      <c r="R680" s="493">
        <v>0.21</v>
      </c>
      <c r="S680" s="493">
        <v>0.19600000000000001</v>
      </c>
      <c r="T680" s="493">
        <v>0.17599999999999999</v>
      </c>
      <c r="U680" s="493">
        <v>0.16600000000000001</v>
      </c>
      <c r="V680" s="493">
        <v>0.15</v>
      </c>
      <c r="W680" s="493">
        <v>0.14000000000000001</v>
      </c>
      <c r="X680" s="493">
        <v>0.13</v>
      </c>
      <c r="Y680" s="655">
        <f t="shared" si="239"/>
        <v>10.363000000000001</v>
      </c>
      <c r="Z680" s="1026">
        <f t="shared" si="260"/>
        <v>17.857142857142861</v>
      </c>
      <c r="AA680" s="671">
        <f t="shared" si="240"/>
        <v>16.666666666666675</v>
      </c>
      <c r="AB680" s="671">
        <f t="shared" si="241"/>
        <v>19.999999999999996</v>
      </c>
      <c r="AC680" s="671">
        <f t="shared" si="242"/>
        <v>25</v>
      </c>
      <c r="AD680" s="671">
        <f t="shared" si="243"/>
        <v>21.212121212121215</v>
      </c>
      <c r="AE680" s="671">
        <f t="shared" si="244"/>
        <v>19.999999999999996</v>
      </c>
      <c r="AF680" s="671">
        <f t="shared" si="245"/>
        <v>25</v>
      </c>
      <c r="AG680" s="671">
        <f t="shared" si="246"/>
        <v>15.789473684210531</v>
      </c>
      <c r="AH680" s="671">
        <f t="shared" si="247"/>
        <v>15.151515151515138</v>
      </c>
      <c r="AI680" s="671">
        <f t="shared" si="248"/>
        <v>13.793103448275868</v>
      </c>
      <c r="AJ680" s="671">
        <f t="shared" si="249"/>
        <v>11.538461538461519</v>
      </c>
      <c r="AK680" s="671">
        <f t="shared" si="250"/>
        <v>10.638297872340431</v>
      </c>
      <c r="AL680" s="671">
        <f t="shared" si="251"/>
        <v>11.904761904761907</v>
      </c>
      <c r="AM680" s="671">
        <f t="shared" si="252"/>
        <v>7.1428571428571397</v>
      </c>
      <c r="AN680" s="671">
        <f t="shared" si="253"/>
        <v>11.363636363636376</v>
      </c>
      <c r="AO680" s="671">
        <f t="shared" si="254"/>
        <v>6.0240963855421548</v>
      </c>
      <c r="AP680" s="671">
        <f t="shared" si="255"/>
        <v>10.666666666666668</v>
      </c>
      <c r="AQ680" s="671">
        <f t="shared" si="256"/>
        <v>7.1428571428571397</v>
      </c>
      <c r="AR680" s="671">
        <f t="shared" si="257"/>
        <v>7.6923076923077094</v>
      </c>
      <c r="AS680" s="672">
        <f t="shared" si="258"/>
        <v>14.451787669966492</v>
      </c>
      <c r="AT680" s="673">
        <f t="shared" si="259"/>
        <v>5.8970370661534508</v>
      </c>
    </row>
    <row r="681" spans="1:46" ht="11.25" customHeight="1" x14ac:dyDescent="0.2">
      <c r="A681" s="507" t="s">
        <v>780</v>
      </c>
      <c r="B681" s="507" t="s">
        <v>781</v>
      </c>
      <c r="C681" s="497">
        <v>0.9</v>
      </c>
      <c r="D681" s="497">
        <v>0.64</v>
      </c>
      <c r="E681" s="513">
        <v>0.54</v>
      </c>
      <c r="F681" s="513">
        <v>0.47</v>
      </c>
      <c r="G681" s="513">
        <v>0.4</v>
      </c>
      <c r="H681" s="513">
        <v>0.34</v>
      </c>
      <c r="I681" s="514"/>
      <c r="J681" s="513">
        <v>0.28000000000000003</v>
      </c>
      <c r="K681" s="509">
        <v>0.22</v>
      </c>
      <c r="L681" s="514"/>
      <c r="M681" s="529">
        <v>0.16</v>
      </c>
      <c r="N681" s="529">
        <v>0.11</v>
      </c>
      <c r="O681" s="516">
        <v>9.5000000000000001E-2</v>
      </c>
      <c r="P681" s="516">
        <v>7.4999999999999997E-2</v>
      </c>
      <c r="Q681" s="517">
        <v>0.06</v>
      </c>
      <c r="R681" s="516">
        <v>5.2499999999999998E-2</v>
      </c>
      <c r="S681" s="516">
        <v>4.2999999999999997E-2</v>
      </c>
      <c r="T681" s="516">
        <v>2.9000000000000001E-2</v>
      </c>
      <c r="U681" s="516">
        <v>2.4E-2</v>
      </c>
      <c r="V681" s="516">
        <v>2.1499999999999998E-2</v>
      </c>
      <c r="W681" s="516">
        <v>1.9E-2</v>
      </c>
      <c r="X681" s="516">
        <v>1.6500000000000001E-2</v>
      </c>
      <c r="Y681" s="655">
        <f t="shared" si="239"/>
        <v>4.4954999999999989</v>
      </c>
      <c r="Z681" s="1026">
        <f t="shared" si="260"/>
        <v>40.625</v>
      </c>
      <c r="AA681" s="671">
        <f t="shared" si="240"/>
        <v>18.518518518518512</v>
      </c>
      <c r="AB681" s="671">
        <f t="shared" si="241"/>
        <v>14.893617021276606</v>
      </c>
      <c r="AC681" s="671">
        <f t="shared" si="242"/>
        <v>17.499999999999982</v>
      </c>
      <c r="AD681" s="671">
        <f t="shared" si="243"/>
        <v>17.647058823529417</v>
      </c>
      <c r="AE681" s="671">
        <f t="shared" si="244"/>
        <v>21.42857142857142</v>
      </c>
      <c r="AF681" s="671">
        <f t="shared" si="245"/>
        <v>27.272727272727295</v>
      </c>
      <c r="AG681" s="671">
        <f t="shared" si="246"/>
        <v>37.5</v>
      </c>
      <c r="AH681" s="671">
        <f t="shared" si="247"/>
        <v>45.45454545454546</v>
      </c>
      <c r="AI681" s="671">
        <f t="shared" si="248"/>
        <v>15.789473684210531</v>
      </c>
      <c r="AJ681" s="671">
        <f t="shared" si="249"/>
        <v>26.666666666666682</v>
      </c>
      <c r="AK681" s="671">
        <f t="shared" si="250"/>
        <v>25</v>
      </c>
      <c r="AL681" s="671">
        <f t="shared" si="251"/>
        <v>14.285714285714279</v>
      </c>
      <c r="AM681" s="671">
        <f t="shared" si="252"/>
        <v>22.093023255813947</v>
      </c>
      <c r="AN681" s="671">
        <f t="shared" si="253"/>
        <v>48.275862068965502</v>
      </c>
      <c r="AO681" s="671">
        <f t="shared" si="254"/>
        <v>20.833333333333325</v>
      </c>
      <c r="AP681" s="671">
        <f t="shared" si="255"/>
        <v>11.627906976744207</v>
      </c>
      <c r="AQ681" s="671">
        <f t="shared" si="256"/>
        <v>13.157894736842103</v>
      </c>
      <c r="AR681" s="671">
        <f t="shared" si="257"/>
        <v>15.151515151515138</v>
      </c>
      <c r="AS681" s="672">
        <f t="shared" si="258"/>
        <v>23.880075193630233</v>
      </c>
      <c r="AT681" s="673">
        <f t="shared" si="259"/>
        <v>11.188682831441277</v>
      </c>
    </row>
    <row r="682" spans="1:46" ht="11.25" customHeight="1" x14ac:dyDescent="0.2">
      <c r="A682" s="652" t="s">
        <v>328</v>
      </c>
      <c r="B682" s="652" t="s">
        <v>329</v>
      </c>
      <c r="C682" s="497">
        <v>1.31</v>
      </c>
      <c r="D682" s="497">
        <v>1.22</v>
      </c>
      <c r="E682" s="498">
        <v>1.125</v>
      </c>
      <c r="F682" s="498">
        <v>1.0549999999999999</v>
      </c>
      <c r="G682" s="498">
        <v>0.98</v>
      </c>
      <c r="H682" s="498">
        <v>0.91500000000000004</v>
      </c>
      <c r="I682" s="499" t="s">
        <v>90</v>
      </c>
      <c r="J682" s="498">
        <v>0.87</v>
      </c>
      <c r="K682" s="496">
        <v>0.84499999999999997</v>
      </c>
      <c r="L682" s="499"/>
      <c r="M682" s="511">
        <v>0.82499999999999996</v>
      </c>
      <c r="N682" s="511">
        <v>0.80500000000000005</v>
      </c>
      <c r="O682" s="658">
        <v>0.77</v>
      </c>
      <c r="P682" s="658">
        <v>0.71499999999999997</v>
      </c>
      <c r="Q682" s="658">
        <v>0.65500000000000003</v>
      </c>
      <c r="R682" s="658">
        <v>0.61</v>
      </c>
      <c r="S682" s="658">
        <v>0.56999999999999995</v>
      </c>
      <c r="T682" s="658">
        <v>0.53</v>
      </c>
      <c r="U682" s="658">
        <v>0.505</v>
      </c>
      <c r="V682" s="654">
        <v>0.5</v>
      </c>
      <c r="W682" s="658">
        <v>0.49249999999999999</v>
      </c>
      <c r="X682" s="658">
        <v>0.47499999999999998</v>
      </c>
      <c r="Y682" s="655">
        <f t="shared" si="239"/>
        <v>15.772499999999997</v>
      </c>
      <c r="Z682" s="1026">
        <f t="shared" si="260"/>
        <v>7.3770491803278659</v>
      </c>
      <c r="AA682" s="671">
        <f t="shared" si="240"/>
        <v>8.4444444444444322</v>
      </c>
      <c r="AB682" s="671">
        <f t="shared" si="241"/>
        <v>6.6350710900473953</v>
      </c>
      <c r="AC682" s="671">
        <f t="shared" si="242"/>
        <v>7.6530612244897878</v>
      </c>
      <c r="AD682" s="671">
        <f t="shared" si="243"/>
        <v>7.1038251366120075</v>
      </c>
      <c r="AE682" s="671">
        <f t="shared" si="244"/>
        <v>5.1724137931034475</v>
      </c>
      <c r="AF682" s="671">
        <f t="shared" si="245"/>
        <v>2.9585798816567976</v>
      </c>
      <c r="AG682" s="671">
        <f t="shared" si="246"/>
        <v>2.4242424242424176</v>
      </c>
      <c r="AH682" s="671">
        <f t="shared" si="247"/>
        <v>2.4844720496894235</v>
      </c>
      <c r="AI682" s="671">
        <f t="shared" si="248"/>
        <v>4.5454545454545414</v>
      </c>
      <c r="AJ682" s="671">
        <f t="shared" si="249"/>
        <v>7.6923076923077094</v>
      </c>
      <c r="AK682" s="671">
        <f t="shared" si="250"/>
        <v>9.1603053435114425</v>
      </c>
      <c r="AL682" s="671">
        <f t="shared" si="251"/>
        <v>7.3770491803278659</v>
      </c>
      <c r="AM682" s="671">
        <f t="shared" si="252"/>
        <v>7.0175438596491224</v>
      </c>
      <c r="AN682" s="671">
        <f t="shared" si="253"/>
        <v>7.5471698113207308</v>
      </c>
      <c r="AO682" s="671">
        <f t="shared" si="254"/>
        <v>4.9504950495049549</v>
      </c>
      <c r="AP682" s="671">
        <f t="shared" si="255"/>
        <v>1.0000000000000009</v>
      </c>
      <c r="AQ682" s="671">
        <f t="shared" si="256"/>
        <v>1.5228426395939021</v>
      </c>
      <c r="AR682" s="671">
        <f t="shared" si="257"/>
        <v>3.6842105263158009</v>
      </c>
      <c r="AS682" s="672">
        <f t="shared" si="258"/>
        <v>5.5131862038210331</v>
      </c>
      <c r="AT682" s="673">
        <f t="shared" si="259"/>
        <v>2.5232814815084055</v>
      </c>
    </row>
    <row r="683" spans="1:46" ht="11.25" customHeight="1" x14ac:dyDescent="0.2">
      <c r="A683" s="652" t="s">
        <v>1612</v>
      </c>
      <c r="B683" s="652" t="s">
        <v>1613</v>
      </c>
      <c r="C683" s="497">
        <v>2</v>
      </c>
      <c r="D683" s="497">
        <v>1.8</v>
      </c>
      <c r="E683" s="498">
        <v>1.65</v>
      </c>
      <c r="F683" s="498">
        <v>1.6</v>
      </c>
      <c r="G683" s="498">
        <v>1.4</v>
      </c>
      <c r="H683" s="498">
        <v>1.26</v>
      </c>
      <c r="I683" s="499"/>
      <c r="J683" s="498">
        <v>0.8</v>
      </c>
      <c r="K683" s="496">
        <v>0.48</v>
      </c>
      <c r="L683" s="499"/>
      <c r="M683" s="653">
        <v>0.4</v>
      </c>
      <c r="N683" s="653">
        <v>0.4</v>
      </c>
      <c r="O683" s="658">
        <v>0.4</v>
      </c>
      <c r="P683" s="658">
        <v>0.32</v>
      </c>
      <c r="Q683" s="658">
        <v>0.22</v>
      </c>
      <c r="R683" s="658">
        <v>0.19</v>
      </c>
      <c r="S683" s="658">
        <v>0.13</v>
      </c>
      <c r="T683" s="654">
        <v>0.12</v>
      </c>
      <c r="U683" s="654">
        <v>0.12</v>
      </c>
      <c r="V683" s="658">
        <v>0.12</v>
      </c>
      <c r="W683" s="658">
        <v>0.11</v>
      </c>
      <c r="X683" s="658">
        <v>0.09</v>
      </c>
      <c r="Y683" s="655">
        <f t="shared" si="239"/>
        <v>13.61</v>
      </c>
      <c r="Z683" s="1026">
        <f t="shared" si="260"/>
        <v>11.111111111111116</v>
      </c>
      <c r="AA683" s="671">
        <f t="shared" si="240"/>
        <v>9.0909090909091042</v>
      </c>
      <c r="AB683" s="671">
        <f t="shared" si="241"/>
        <v>3.1249999999999778</v>
      </c>
      <c r="AC683" s="671">
        <f t="shared" si="242"/>
        <v>14.285714285714302</v>
      </c>
      <c r="AD683" s="671">
        <f t="shared" si="243"/>
        <v>11.111111111111093</v>
      </c>
      <c r="AE683" s="671">
        <f t="shared" si="244"/>
        <v>57.499999999999993</v>
      </c>
      <c r="AF683" s="671">
        <f t="shared" si="245"/>
        <v>66.666666666666671</v>
      </c>
      <c r="AG683" s="671">
        <f t="shared" si="246"/>
        <v>19.999999999999996</v>
      </c>
      <c r="AH683" s="671">
        <f t="shared" si="247"/>
        <v>0</v>
      </c>
      <c r="AI683" s="671">
        <f t="shared" si="248"/>
        <v>0</v>
      </c>
      <c r="AJ683" s="671">
        <f t="shared" si="249"/>
        <v>25</v>
      </c>
      <c r="AK683" s="671">
        <f t="shared" si="250"/>
        <v>45.45454545454546</v>
      </c>
      <c r="AL683" s="671">
        <f t="shared" si="251"/>
        <v>15.789473684210531</v>
      </c>
      <c r="AM683" s="671">
        <f t="shared" si="252"/>
        <v>46.153846153846146</v>
      </c>
      <c r="AN683" s="671">
        <f t="shared" si="253"/>
        <v>8.3333333333333481</v>
      </c>
      <c r="AO683" s="671">
        <f t="shared" si="254"/>
        <v>0</v>
      </c>
      <c r="AP683" s="671">
        <f t="shared" si="255"/>
        <v>0</v>
      </c>
      <c r="AQ683" s="671">
        <f t="shared" si="256"/>
        <v>9.0909090909090828</v>
      </c>
      <c r="AR683" s="671">
        <f t="shared" si="257"/>
        <v>22.222222222222232</v>
      </c>
      <c r="AS683" s="672">
        <f t="shared" si="258"/>
        <v>19.207096958135736</v>
      </c>
      <c r="AT683" s="673">
        <f t="shared" si="259"/>
        <v>20.277625795651307</v>
      </c>
    </row>
    <row r="684" spans="1:46" ht="11.25" customHeight="1" x14ac:dyDescent="0.2">
      <c r="A684" s="495" t="s">
        <v>767</v>
      </c>
      <c r="B684" s="652" t="s">
        <v>768</v>
      </c>
      <c r="C684" s="497">
        <v>1.41</v>
      </c>
      <c r="D684" s="497">
        <v>1.3049999999999999</v>
      </c>
      <c r="E684" s="498">
        <v>1.22</v>
      </c>
      <c r="F684" s="498">
        <v>1.1399999999999999</v>
      </c>
      <c r="G684" s="498">
        <v>1.06</v>
      </c>
      <c r="H684" s="498">
        <v>0.96499999999999997</v>
      </c>
      <c r="I684" s="499"/>
      <c r="J684" s="498">
        <v>0.89500000000000002</v>
      </c>
      <c r="K684" s="496">
        <v>0.82</v>
      </c>
      <c r="L684" s="499"/>
      <c r="M684" s="511">
        <v>0.77</v>
      </c>
      <c r="N684" s="653">
        <v>0.76</v>
      </c>
      <c r="O684" s="658">
        <v>0.7</v>
      </c>
      <c r="P684" s="658">
        <v>0.49001</v>
      </c>
      <c r="Q684" s="658">
        <v>0.38666</v>
      </c>
      <c r="R684" s="658">
        <v>0.33333000000000002</v>
      </c>
      <c r="S684" s="658">
        <v>0.2</v>
      </c>
      <c r="T684" s="658">
        <v>0.04</v>
      </c>
      <c r="U684" s="654">
        <v>0</v>
      </c>
      <c r="V684" s="654">
        <v>0</v>
      </c>
      <c r="W684" s="654">
        <v>0</v>
      </c>
      <c r="X684" s="654">
        <v>0</v>
      </c>
      <c r="Y684" s="655">
        <f t="shared" si="239"/>
        <v>12.494999999999997</v>
      </c>
      <c r="Z684" s="1026">
        <f t="shared" si="260"/>
        <v>8.045977011494255</v>
      </c>
      <c r="AA684" s="671">
        <f t="shared" si="240"/>
        <v>6.9672131147541005</v>
      </c>
      <c r="AB684" s="671">
        <f t="shared" si="241"/>
        <v>7.0175438596491224</v>
      </c>
      <c r="AC684" s="671">
        <f t="shared" si="242"/>
        <v>7.5471698113207308</v>
      </c>
      <c r="AD684" s="671">
        <f t="shared" si="243"/>
        <v>9.8445595854922416</v>
      </c>
      <c r="AE684" s="671">
        <f t="shared" si="244"/>
        <v>7.8212290502793325</v>
      </c>
      <c r="AF684" s="671">
        <f t="shared" si="245"/>
        <v>9.1463414634146432</v>
      </c>
      <c r="AG684" s="671">
        <f t="shared" si="246"/>
        <v>6.4935064935064846</v>
      </c>
      <c r="AH684" s="671">
        <f t="shared" si="247"/>
        <v>1.3157894736842035</v>
      </c>
      <c r="AI684" s="671">
        <f t="shared" si="248"/>
        <v>8.5714285714285854</v>
      </c>
      <c r="AJ684" s="671">
        <f t="shared" si="249"/>
        <v>42.854227464745605</v>
      </c>
      <c r="AK684" s="671">
        <f t="shared" si="250"/>
        <v>26.728909119122733</v>
      </c>
      <c r="AL684" s="671">
        <f t="shared" si="251"/>
        <v>15.99915999159991</v>
      </c>
      <c r="AM684" s="671">
        <f t="shared" si="252"/>
        <v>66.664999999999992</v>
      </c>
      <c r="AN684" s="671">
        <f t="shared" si="253"/>
        <v>400</v>
      </c>
      <c r="AO684" s="671" t="str">
        <f t="shared" si="254"/>
        <v>n/a</v>
      </c>
      <c r="AP684" s="671" t="str">
        <f t="shared" si="255"/>
        <v>n/a</v>
      </c>
      <c r="AQ684" s="671" t="str">
        <f t="shared" si="256"/>
        <v>n/a</v>
      </c>
      <c r="AR684" s="671" t="str">
        <f t="shared" si="257"/>
        <v>n/a</v>
      </c>
      <c r="AS684" s="672">
        <f t="shared" si="258"/>
        <v>41.667870334032798</v>
      </c>
      <c r="AT684" s="673">
        <f t="shared" si="259"/>
        <v>100.63602657295591</v>
      </c>
    </row>
    <row r="685" spans="1:46" ht="11.25" customHeight="1" x14ac:dyDescent="0.2">
      <c r="A685" s="506" t="s">
        <v>755</v>
      </c>
      <c r="B685" s="507" t="s">
        <v>756</v>
      </c>
      <c r="C685" s="497">
        <v>3.4</v>
      </c>
      <c r="D685" s="510">
        <v>3.125</v>
      </c>
      <c r="E685" s="513">
        <v>2.8675000000000002</v>
      </c>
      <c r="F685" s="513">
        <v>2.6150000000000002</v>
      </c>
      <c r="G685" s="513">
        <v>2.3650000000000002</v>
      </c>
      <c r="H685" s="513">
        <v>2.15</v>
      </c>
      <c r="I685" s="514"/>
      <c r="J685" s="513">
        <v>1.93</v>
      </c>
      <c r="K685" s="509">
        <v>1.665</v>
      </c>
      <c r="L685" s="514"/>
      <c r="M685" s="529">
        <v>1.4350000000000001</v>
      </c>
      <c r="N685" s="529">
        <v>1.21</v>
      </c>
      <c r="O685" s="516">
        <v>1.095</v>
      </c>
      <c r="P685" s="516">
        <v>1.0049999999999999</v>
      </c>
      <c r="Q685" s="516">
        <v>0.94</v>
      </c>
      <c r="R685" s="516">
        <v>0.86</v>
      </c>
      <c r="S685" s="517">
        <v>0.8</v>
      </c>
      <c r="T685" s="516">
        <v>0.8</v>
      </c>
      <c r="U685" s="516">
        <v>0.2006</v>
      </c>
      <c r="V685" s="517">
        <v>8.0000000000000004E-4</v>
      </c>
      <c r="W685" s="517">
        <v>8.0000000000000004E-4</v>
      </c>
      <c r="X685" s="517">
        <v>8.0000000000000004E-4</v>
      </c>
      <c r="Y685" s="655">
        <f t="shared" si="239"/>
        <v>28.465500000000006</v>
      </c>
      <c r="Z685" s="1026">
        <f t="shared" si="260"/>
        <v>8.8000000000000078</v>
      </c>
      <c r="AA685" s="671">
        <f t="shared" si="240"/>
        <v>8.9799476896251118</v>
      </c>
      <c r="AB685" s="671">
        <f t="shared" si="241"/>
        <v>9.6558317399617621</v>
      </c>
      <c r="AC685" s="671">
        <f t="shared" si="242"/>
        <v>10.570824524312904</v>
      </c>
      <c r="AD685" s="671">
        <f t="shared" si="243"/>
        <v>10.000000000000009</v>
      </c>
      <c r="AE685" s="671">
        <f t="shared" si="244"/>
        <v>11.398963730569944</v>
      </c>
      <c r="AF685" s="671">
        <f t="shared" si="245"/>
        <v>15.915915915915901</v>
      </c>
      <c r="AG685" s="671">
        <f t="shared" si="246"/>
        <v>16.027874564459932</v>
      </c>
      <c r="AH685" s="671">
        <f t="shared" si="247"/>
        <v>18.595041322314067</v>
      </c>
      <c r="AI685" s="671">
        <f t="shared" si="248"/>
        <v>10.502283105022837</v>
      </c>
      <c r="AJ685" s="671">
        <f t="shared" si="249"/>
        <v>8.9552238805970177</v>
      </c>
      <c r="AK685" s="671">
        <f t="shared" si="250"/>
        <v>6.9148936170212671</v>
      </c>
      <c r="AL685" s="671">
        <f t="shared" si="251"/>
        <v>9.302325581395344</v>
      </c>
      <c r="AM685" s="671">
        <f t="shared" si="252"/>
        <v>7.4999999999999956</v>
      </c>
      <c r="AN685" s="671">
        <f t="shared" si="253"/>
        <v>0</v>
      </c>
      <c r="AO685" s="671">
        <f t="shared" si="254"/>
        <v>298.80358923230312</v>
      </c>
      <c r="AP685" s="671">
        <f t="shared" si="255"/>
        <v>24975</v>
      </c>
      <c r="AQ685" s="671">
        <f t="shared" si="256"/>
        <v>0</v>
      </c>
      <c r="AR685" s="671">
        <f t="shared" si="257"/>
        <v>0</v>
      </c>
      <c r="AS685" s="672">
        <f t="shared" si="258"/>
        <v>1338.2590902580789</v>
      </c>
      <c r="AT685" s="673">
        <f t="shared" si="259"/>
        <v>5724.2851479725578</v>
      </c>
    </row>
    <row r="686" spans="1:46" ht="11.25" customHeight="1" x14ac:dyDescent="0.2">
      <c r="A686" s="495" t="s">
        <v>1624</v>
      </c>
      <c r="B686" s="652" t="s">
        <v>1625</v>
      </c>
      <c r="C686" s="497">
        <v>0.44</v>
      </c>
      <c r="D686" s="657">
        <v>0.36</v>
      </c>
      <c r="E686" s="498">
        <v>0.28000000000000003</v>
      </c>
      <c r="F686" s="498">
        <v>0.24</v>
      </c>
      <c r="G686" s="498">
        <v>0.2</v>
      </c>
      <c r="H686" s="498">
        <v>0.12</v>
      </c>
      <c r="I686" s="499"/>
      <c r="J686" s="502">
        <v>0</v>
      </c>
      <c r="K686" s="656">
        <v>0</v>
      </c>
      <c r="L686" s="499"/>
      <c r="M686" s="653">
        <v>0</v>
      </c>
      <c r="N686" s="653">
        <v>0</v>
      </c>
      <c r="O686" s="654">
        <v>0</v>
      </c>
      <c r="P686" s="654">
        <v>0</v>
      </c>
      <c r="Q686" s="654">
        <v>0</v>
      </c>
      <c r="R686" s="654">
        <v>0</v>
      </c>
      <c r="S686" s="654">
        <v>0</v>
      </c>
      <c r="T686" s="654">
        <v>0</v>
      </c>
      <c r="U686" s="654">
        <v>0</v>
      </c>
      <c r="V686" s="654">
        <v>0</v>
      </c>
      <c r="W686" s="654">
        <v>0</v>
      </c>
      <c r="X686" s="654">
        <v>0</v>
      </c>
      <c r="Y686" s="655">
        <f t="shared" si="239"/>
        <v>1.6400000000000001</v>
      </c>
      <c r="Z686" s="1026">
        <f t="shared" si="260"/>
        <v>22.222222222222232</v>
      </c>
      <c r="AA686" s="671">
        <f t="shared" si="240"/>
        <v>28.571428571428559</v>
      </c>
      <c r="AB686" s="671">
        <f t="shared" si="241"/>
        <v>16.666666666666675</v>
      </c>
      <c r="AC686" s="671">
        <f t="shared" si="242"/>
        <v>19.999999999999996</v>
      </c>
      <c r="AD686" s="671">
        <f t="shared" si="243"/>
        <v>66.666666666666671</v>
      </c>
      <c r="AE686" s="671" t="str">
        <f t="shared" si="244"/>
        <v>n/a</v>
      </c>
      <c r="AF686" s="671" t="str">
        <f t="shared" si="245"/>
        <v>n/a</v>
      </c>
      <c r="AG686" s="671" t="str">
        <f t="shared" si="246"/>
        <v>n/a</v>
      </c>
      <c r="AH686" s="671" t="str">
        <f t="shared" si="247"/>
        <v>n/a</v>
      </c>
      <c r="AI686" s="671" t="str">
        <f t="shared" si="248"/>
        <v>n/a</v>
      </c>
      <c r="AJ686" s="671" t="str">
        <f t="shared" si="249"/>
        <v>n/a</v>
      </c>
      <c r="AK686" s="671" t="str">
        <f t="shared" si="250"/>
        <v>n/a</v>
      </c>
      <c r="AL686" s="671" t="str">
        <f t="shared" si="251"/>
        <v>n/a</v>
      </c>
      <c r="AM686" s="671" t="str">
        <f t="shared" si="252"/>
        <v>n/a</v>
      </c>
      <c r="AN686" s="671" t="str">
        <f t="shared" si="253"/>
        <v>n/a</v>
      </c>
      <c r="AO686" s="671" t="str">
        <f t="shared" si="254"/>
        <v>n/a</v>
      </c>
      <c r="AP686" s="671" t="str">
        <f t="shared" si="255"/>
        <v>n/a</v>
      </c>
      <c r="AQ686" s="671" t="str">
        <f t="shared" si="256"/>
        <v>n/a</v>
      </c>
      <c r="AR686" s="671" t="str">
        <f t="shared" si="257"/>
        <v>n/a</v>
      </c>
      <c r="AS686" s="672">
        <f t="shared" si="258"/>
        <v>30.82539682539683</v>
      </c>
      <c r="AT686" s="673">
        <f t="shared" si="259"/>
        <v>20.502136877118261</v>
      </c>
    </row>
    <row r="687" spans="1:46" ht="11.25" customHeight="1" x14ac:dyDescent="0.2">
      <c r="A687" s="567" t="s">
        <v>4459</v>
      </c>
      <c r="B687" s="652" t="s">
        <v>3970</v>
      </c>
      <c r="C687" s="497">
        <v>0.13</v>
      </c>
      <c r="D687" s="657">
        <v>8.5000000000000006E-2</v>
      </c>
      <c r="E687" s="498">
        <v>7.7499999999999999E-2</v>
      </c>
      <c r="F687" s="498">
        <v>3.8699999999999998E-2</v>
      </c>
      <c r="G687" s="566">
        <v>0</v>
      </c>
      <c r="H687" s="566">
        <v>0</v>
      </c>
      <c r="I687" s="499"/>
      <c r="J687" s="566">
        <v>0</v>
      </c>
      <c r="K687" s="503">
        <v>0</v>
      </c>
      <c r="L687" s="499"/>
      <c r="M687" s="653">
        <v>0</v>
      </c>
      <c r="N687" s="653">
        <v>0</v>
      </c>
      <c r="O687" s="654">
        <v>0</v>
      </c>
      <c r="P687" s="654">
        <v>0</v>
      </c>
      <c r="Q687" s="654">
        <v>0</v>
      </c>
      <c r="R687" s="654">
        <v>0</v>
      </c>
      <c r="S687" s="654">
        <v>0</v>
      </c>
      <c r="T687" s="654">
        <v>0</v>
      </c>
      <c r="U687" s="654">
        <v>0</v>
      </c>
      <c r="V687" s="654">
        <v>0</v>
      </c>
      <c r="W687" s="654">
        <v>0</v>
      </c>
      <c r="X687" s="654">
        <v>0</v>
      </c>
      <c r="Y687" s="655">
        <f t="shared" si="239"/>
        <v>0.33120000000000005</v>
      </c>
      <c r="Z687" s="1026">
        <f t="shared" si="260"/>
        <v>52.941176470588225</v>
      </c>
      <c r="AA687" s="671">
        <f t="shared" si="240"/>
        <v>9.6774193548387224</v>
      </c>
      <c r="AB687" s="671">
        <f t="shared" si="241"/>
        <v>100.25839793281652</v>
      </c>
      <c r="AC687" s="671" t="str">
        <f t="shared" si="242"/>
        <v>n/a</v>
      </c>
      <c r="AD687" s="671" t="str">
        <f t="shared" si="243"/>
        <v>n/a</v>
      </c>
      <c r="AE687" s="671" t="str">
        <f t="shared" si="244"/>
        <v>n/a</v>
      </c>
      <c r="AF687" s="671" t="str">
        <f t="shared" si="245"/>
        <v>n/a</v>
      </c>
      <c r="AG687" s="671" t="str">
        <f t="shared" si="246"/>
        <v>n/a</v>
      </c>
      <c r="AH687" s="671" t="str">
        <f t="shared" si="247"/>
        <v>n/a</v>
      </c>
      <c r="AI687" s="671" t="str">
        <f t="shared" si="248"/>
        <v>n/a</v>
      </c>
      <c r="AJ687" s="671" t="str">
        <f t="shared" si="249"/>
        <v>n/a</v>
      </c>
      <c r="AK687" s="671" t="str">
        <f t="shared" si="250"/>
        <v>n/a</v>
      </c>
      <c r="AL687" s="671" t="str">
        <f t="shared" si="251"/>
        <v>n/a</v>
      </c>
      <c r="AM687" s="671" t="str">
        <f t="shared" si="252"/>
        <v>n/a</v>
      </c>
      <c r="AN687" s="671" t="str">
        <f t="shared" si="253"/>
        <v>n/a</v>
      </c>
      <c r="AO687" s="671" t="str">
        <f t="shared" si="254"/>
        <v>n/a</v>
      </c>
      <c r="AP687" s="671" t="str">
        <f t="shared" si="255"/>
        <v>n/a</v>
      </c>
      <c r="AQ687" s="671" t="str">
        <f t="shared" si="256"/>
        <v>n/a</v>
      </c>
      <c r="AR687" s="671" t="str">
        <f t="shared" si="257"/>
        <v>n/a</v>
      </c>
      <c r="AS687" s="672">
        <f t="shared" si="258"/>
        <v>54.292331252747829</v>
      </c>
      <c r="AT687" s="673">
        <f t="shared" si="259"/>
        <v>45.305602683001922</v>
      </c>
    </row>
    <row r="688" spans="1:46" ht="11.25" customHeight="1" x14ac:dyDescent="0.2">
      <c r="A688" s="495" t="s">
        <v>1632</v>
      </c>
      <c r="B688" s="652" t="s">
        <v>1633</v>
      </c>
      <c r="C688" s="497">
        <v>1.28</v>
      </c>
      <c r="D688" s="657">
        <v>1.04</v>
      </c>
      <c r="E688" s="498">
        <v>0.9</v>
      </c>
      <c r="F688" s="502">
        <v>0.88</v>
      </c>
      <c r="G688" s="498">
        <v>0.82</v>
      </c>
      <c r="H688" s="498">
        <v>0.71</v>
      </c>
      <c r="I688" s="499"/>
      <c r="J688" s="502">
        <v>0.68</v>
      </c>
      <c r="K688" s="656">
        <v>0.68</v>
      </c>
      <c r="L688" s="499"/>
      <c r="M688" s="657">
        <v>0.62</v>
      </c>
      <c r="N688" s="511">
        <v>0.56999999999999995</v>
      </c>
      <c r="O688" s="654">
        <v>0.56000000000000005</v>
      </c>
      <c r="P688" s="658">
        <v>0.5</v>
      </c>
      <c r="Q688" s="654">
        <v>0.48</v>
      </c>
      <c r="R688" s="658">
        <v>0.42</v>
      </c>
      <c r="S688" s="658">
        <v>0.34</v>
      </c>
      <c r="T688" s="654">
        <v>0.27667000000000003</v>
      </c>
      <c r="U688" s="658">
        <v>0.27667000000000003</v>
      </c>
      <c r="V688" s="654">
        <v>0.13333</v>
      </c>
      <c r="W688" s="654">
        <v>0.13333</v>
      </c>
      <c r="X688" s="654">
        <v>0.13333</v>
      </c>
      <c r="Y688" s="655">
        <f t="shared" si="239"/>
        <v>11.433330000000002</v>
      </c>
      <c r="Z688" s="1026">
        <f t="shared" si="260"/>
        <v>23.076923076923084</v>
      </c>
      <c r="AA688" s="671">
        <f t="shared" si="240"/>
        <v>15.555555555555568</v>
      </c>
      <c r="AB688" s="671">
        <f t="shared" si="241"/>
        <v>2.2727272727272707</v>
      </c>
      <c r="AC688" s="671">
        <f t="shared" si="242"/>
        <v>7.3170731707317138</v>
      </c>
      <c r="AD688" s="671">
        <f t="shared" si="243"/>
        <v>15.492957746478876</v>
      </c>
      <c r="AE688" s="671">
        <f t="shared" si="244"/>
        <v>4.4117647058823373</v>
      </c>
      <c r="AF688" s="671">
        <f t="shared" si="245"/>
        <v>0</v>
      </c>
      <c r="AG688" s="671">
        <f t="shared" si="246"/>
        <v>9.6774193548387224</v>
      </c>
      <c r="AH688" s="671">
        <f t="shared" si="247"/>
        <v>8.7719298245614077</v>
      </c>
      <c r="AI688" s="671">
        <f t="shared" si="248"/>
        <v>1.7857142857142572</v>
      </c>
      <c r="AJ688" s="671">
        <f t="shared" si="249"/>
        <v>12.000000000000011</v>
      </c>
      <c r="AK688" s="671">
        <f t="shared" si="250"/>
        <v>4.1666666666666741</v>
      </c>
      <c r="AL688" s="671">
        <f t="shared" si="251"/>
        <v>14.285714285714279</v>
      </c>
      <c r="AM688" s="671">
        <f t="shared" si="252"/>
        <v>23.529411764705866</v>
      </c>
      <c r="AN688" s="671">
        <f t="shared" si="253"/>
        <v>22.890085661618542</v>
      </c>
      <c r="AO688" s="671">
        <f t="shared" si="254"/>
        <v>0</v>
      </c>
      <c r="AP688" s="671">
        <f t="shared" si="255"/>
        <v>107.50768769219232</v>
      </c>
      <c r="AQ688" s="671">
        <f t="shared" si="256"/>
        <v>0</v>
      </c>
      <c r="AR688" s="671">
        <f t="shared" si="257"/>
        <v>0</v>
      </c>
      <c r="AS688" s="672">
        <f t="shared" si="258"/>
        <v>14.354822687595311</v>
      </c>
      <c r="AT688" s="673">
        <f t="shared" si="259"/>
        <v>23.981804515188472</v>
      </c>
    </row>
    <row r="689" spans="1:46" ht="11.25" customHeight="1" x14ac:dyDescent="0.2">
      <c r="A689" s="24" t="s">
        <v>4107</v>
      </c>
      <c r="B689" s="652" t="s">
        <v>4108</v>
      </c>
      <c r="C689" s="497">
        <v>2.06</v>
      </c>
      <c r="D689" s="491">
        <v>1.9</v>
      </c>
      <c r="E689" s="661">
        <v>1.7</v>
      </c>
      <c r="F689" s="661">
        <v>1.18</v>
      </c>
      <c r="G689" s="502">
        <v>0</v>
      </c>
      <c r="H689" s="502">
        <v>0</v>
      </c>
      <c r="I689" s="993"/>
      <c r="J689" s="502">
        <v>0</v>
      </c>
      <c r="K689" s="656">
        <v>0</v>
      </c>
      <c r="L689" s="499"/>
      <c r="M689" s="503">
        <v>0</v>
      </c>
      <c r="N689" s="653">
        <v>0</v>
      </c>
      <c r="O689" s="654">
        <v>0</v>
      </c>
      <c r="P689" s="654">
        <v>0</v>
      </c>
      <c r="Q689" s="654">
        <v>0</v>
      </c>
      <c r="R689" s="654">
        <v>0</v>
      </c>
      <c r="S689" s="654">
        <v>0</v>
      </c>
      <c r="T689" s="654">
        <v>0</v>
      </c>
      <c r="U689" s="654">
        <v>0</v>
      </c>
      <c r="V689" s="654">
        <v>0</v>
      </c>
      <c r="W689" s="654">
        <v>0</v>
      </c>
      <c r="X689" s="654">
        <v>0</v>
      </c>
      <c r="Y689" s="655">
        <f t="shared" si="239"/>
        <v>6.84</v>
      </c>
      <c r="Z689" s="1026">
        <f t="shared" si="260"/>
        <v>8.4210526315789522</v>
      </c>
      <c r="AA689" s="671">
        <f t="shared" si="240"/>
        <v>11.764705882352944</v>
      </c>
      <c r="AB689" s="671">
        <f t="shared" si="241"/>
        <v>44.067796610169488</v>
      </c>
      <c r="AC689" s="671" t="str">
        <f t="shared" si="242"/>
        <v>n/a</v>
      </c>
      <c r="AD689" s="671" t="str">
        <f t="shared" si="243"/>
        <v>n/a</v>
      </c>
      <c r="AE689" s="671" t="str">
        <f t="shared" si="244"/>
        <v>n/a</v>
      </c>
      <c r="AF689" s="671" t="str">
        <f t="shared" si="245"/>
        <v>n/a</v>
      </c>
      <c r="AG689" s="671" t="str">
        <f t="shared" si="246"/>
        <v>n/a</v>
      </c>
      <c r="AH689" s="671" t="str">
        <f t="shared" si="247"/>
        <v>n/a</v>
      </c>
      <c r="AI689" s="671" t="str">
        <f t="shared" si="248"/>
        <v>n/a</v>
      </c>
      <c r="AJ689" s="671" t="str">
        <f t="shared" si="249"/>
        <v>n/a</v>
      </c>
      <c r="AK689" s="671" t="str">
        <f t="shared" si="250"/>
        <v>n/a</v>
      </c>
      <c r="AL689" s="671" t="str">
        <f t="shared" si="251"/>
        <v>n/a</v>
      </c>
      <c r="AM689" s="671" t="str">
        <f t="shared" si="252"/>
        <v>n/a</v>
      </c>
      <c r="AN689" s="671" t="str">
        <f t="shared" si="253"/>
        <v>n/a</v>
      </c>
      <c r="AO689" s="671" t="str">
        <f t="shared" si="254"/>
        <v>n/a</v>
      </c>
      <c r="AP689" s="671" t="str">
        <f t="shared" si="255"/>
        <v>n/a</v>
      </c>
      <c r="AQ689" s="671" t="str">
        <f t="shared" si="256"/>
        <v>n/a</v>
      </c>
      <c r="AR689" s="671" t="str">
        <f t="shared" si="257"/>
        <v>n/a</v>
      </c>
      <c r="AS689" s="672">
        <f t="shared" si="258"/>
        <v>21.417851708033794</v>
      </c>
      <c r="AT689" s="673">
        <f t="shared" si="259"/>
        <v>19.686543813419608</v>
      </c>
    </row>
    <row r="690" spans="1:46" ht="11.25" customHeight="1" x14ac:dyDescent="0.2">
      <c r="A690" s="506" t="s">
        <v>1634</v>
      </c>
      <c r="B690" s="507" t="s">
        <v>1635</v>
      </c>
      <c r="C690" s="497">
        <v>1.1000000000000001</v>
      </c>
      <c r="D690" s="523">
        <v>1.04</v>
      </c>
      <c r="E690" s="513">
        <v>0.98</v>
      </c>
      <c r="F690" s="513">
        <v>0.9</v>
      </c>
      <c r="G690" s="513">
        <v>0.76</v>
      </c>
      <c r="H690" s="513">
        <v>0.64</v>
      </c>
      <c r="I690" s="514"/>
      <c r="J690" s="513">
        <v>0.48</v>
      </c>
      <c r="K690" s="509">
        <v>0.34</v>
      </c>
      <c r="L690" s="514"/>
      <c r="M690" s="539">
        <v>0.04</v>
      </c>
      <c r="N690" s="539">
        <v>0.37</v>
      </c>
      <c r="O690" s="516">
        <v>0.96</v>
      </c>
      <c r="P690" s="516">
        <v>0.92</v>
      </c>
      <c r="Q690" s="516">
        <v>0.88</v>
      </c>
      <c r="R690" s="516">
        <v>0.84</v>
      </c>
      <c r="S690" s="516">
        <v>0.78</v>
      </c>
      <c r="T690" s="516">
        <v>0.74</v>
      </c>
      <c r="U690" s="516">
        <v>0.69</v>
      </c>
      <c r="V690" s="516">
        <v>0.60667000000000004</v>
      </c>
      <c r="W690" s="516">
        <v>0.54</v>
      </c>
      <c r="X690" s="516">
        <v>0.5</v>
      </c>
      <c r="Y690" s="655">
        <f t="shared" si="239"/>
        <v>14.106670000000001</v>
      </c>
      <c r="Z690" s="1026">
        <f t="shared" si="260"/>
        <v>5.7692307692307709</v>
      </c>
      <c r="AA690" s="671">
        <f t="shared" si="240"/>
        <v>6.1224489795918435</v>
      </c>
      <c r="AB690" s="671">
        <f t="shared" si="241"/>
        <v>8.8888888888888786</v>
      </c>
      <c r="AC690" s="671">
        <f t="shared" si="242"/>
        <v>18.421052631578938</v>
      </c>
      <c r="AD690" s="671">
        <f t="shared" si="243"/>
        <v>18.75</v>
      </c>
      <c r="AE690" s="671">
        <f t="shared" si="244"/>
        <v>33.33333333333335</v>
      </c>
      <c r="AF690" s="671">
        <f t="shared" si="245"/>
        <v>41.176470588235283</v>
      </c>
      <c r="AG690" s="671">
        <f t="shared" si="246"/>
        <v>750</v>
      </c>
      <c r="AH690" s="671">
        <f t="shared" si="247"/>
        <v>-89.189189189189193</v>
      </c>
      <c r="AI690" s="671">
        <f t="shared" si="248"/>
        <v>-61.458333333333329</v>
      </c>
      <c r="AJ690" s="671">
        <f t="shared" si="249"/>
        <v>4.3478260869565188</v>
      </c>
      <c r="AK690" s="671">
        <f t="shared" si="250"/>
        <v>4.5454545454545414</v>
      </c>
      <c r="AL690" s="671">
        <f t="shared" si="251"/>
        <v>4.7619047619047672</v>
      </c>
      <c r="AM690" s="671">
        <f t="shared" si="252"/>
        <v>7.6923076923076872</v>
      </c>
      <c r="AN690" s="671">
        <f t="shared" si="253"/>
        <v>5.4054054054054168</v>
      </c>
      <c r="AO690" s="671">
        <f t="shared" si="254"/>
        <v>7.2463768115942129</v>
      </c>
      <c r="AP690" s="671">
        <f t="shared" si="255"/>
        <v>13.735638815171324</v>
      </c>
      <c r="AQ690" s="671">
        <f t="shared" si="256"/>
        <v>12.346296296296288</v>
      </c>
      <c r="AR690" s="671">
        <f t="shared" si="257"/>
        <v>8.0000000000000071</v>
      </c>
      <c r="AS690" s="672">
        <f t="shared" si="258"/>
        <v>42.099742793864593</v>
      </c>
      <c r="AT690" s="673">
        <f t="shared" si="259"/>
        <v>173.97509244257915</v>
      </c>
    </row>
    <row r="691" spans="1:46" ht="11.25" customHeight="1" x14ac:dyDescent="0.2">
      <c r="A691" s="495" t="s">
        <v>1636</v>
      </c>
      <c r="B691" s="652" t="s">
        <v>1637</v>
      </c>
      <c r="C691" s="497">
        <v>0.32</v>
      </c>
      <c r="D691" s="497">
        <v>0.28000000000000003</v>
      </c>
      <c r="E691" s="498">
        <v>0.24</v>
      </c>
      <c r="F691" s="498">
        <v>0.2</v>
      </c>
      <c r="G691" s="498">
        <v>0.16</v>
      </c>
      <c r="H691" s="498">
        <v>0.12</v>
      </c>
      <c r="I691" s="499"/>
      <c r="J691" s="502">
        <v>0</v>
      </c>
      <c r="K691" s="656">
        <v>0</v>
      </c>
      <c r="L691" s="499"/>
      <c r="M691" s="653">
        <v>0</v>
      </c>
      <c r="N691" s="653">
        <v>0.36</v>
      </c>
      <c r="O691" s="658">
        <v>0.34</v>
      </c>
      <c r="P691" s="658">
        <v>0.26</v>
      </c>
      <c r="Q691" s="658">
        <v>0.21</v>
      </c>
      <c r="R691" s="658">
        <v>0.2</v>
      </c>
      <c r="S691" s="654">
        <v>0</v>
      </c>
      <c r="T691" s="654">
        <v>0</v>
      </c>
      <c r="U691" s="654">
        <v>0.26</v>
      </c>
      <c r="V691" s="658">
        <v>0.49</v>
      </c>
      <c r="W691" s="658">
        <v>0.44</v>
      </c>
      <c r="X691" s="658">
        <v>0.4</v>
      </c>
      <c r="Y691" s="655">
        <f t="shared" si="239"/>
        <v>4.2799999999999994</v>
      </c>
      <c r="Z691" s="1026">
        <f t="shared" si="260"/>
        <v>14.285714285714279</v>
      </c>
      <c r="AA691" s="671">
        <f t="shared" si="240"/>
        <v>16.666666666666675</v>
      </c>
      <c r="AB691" s="671">
        <f t="shared" si="241"/>
        <v>19.999999999999996</v>
      </c>
      <c r="AC691" s="671">
        <f t="shared" si="242"/>
        <v>25</v>
      </c>
      <c r="AD691" s="671">
        <f t="shared" si="243"/>
        <v>33.33333333333335</v>
      </c>
      <c r="AE691" s="671" t="str">
        <f t="shared" si="244"/>
        <v>n/a</v>
      </c>
      <c r="AF691" s="671" t="str">
        <f t="shared" si="245"/>
        <v>n/a</v>
      </c>
      <c r="AG691" s="671" t="str">
        <f t="shared" si="246"/>
        <v>n/a</v>
      </c>
      <c r="AH691" s="671">
        <f t="shared" si="247"/>
        <v>-100</v>
      </c>
      <c r="AI691" s="671">
        <f t="shared" si="248"/>
        <v>5.8823529411764497</v>
      </c>
      <c r="AJ691" s="671">
        <f t="shared" si="249"/>
        <v>30.76923076923077</v>
      </c>
      <c r="AK691" s="671">
        <f t="shared" si="250"/>
        <v>23.809523809523814</v>
      </c>
      <c r="AL691" s="671">
        <f t="shared" si="251"/>
        <v>4.9999999999999822</v>
      </c>
      <c r="AM691" s="671" t="str">
        <f t="shared" si="252"/>
        <v>n/a</v>
      </c>
      <c r="AN691" s="671" t="str">
        <f t="shared" si="253"/>
        <v>n/a</v>
      </c>
      <c r="AO691" s="671">
        <f t="shared" si="254"/>
        <v>-100</v>
      </c>
      <c r="AP691" s="671">
        <f t="shared" si="255"/>
        <v>-46.938775510204081</v>
      </c>
      <c r="AQ691" s="671">
        <f t="shared" si="256"/>
        <v>11.363636363636353</v>
      </c>
      <c r="AR691" s="671">
        <f t="shared" si="257"/>
        <v>9.9999999999999858</v>
      </c>
      <c r="AS691" s="672">
        <f t="shared" si="258"/>
        <v>-3.6305940957801726</v>
      </c>
      <c r="AT691" s="673">
        <f t="shared" si="259"/>
        <v>45.097377949362041</v>
      </c>
    </row>
    <row r="692" spans="1:46" ht="11.25" customHeight="1" x14ac:dyDescent="0.2">
      <c r="A692" s="495" t="s">
        <v>1660</v>
      </c>
      <c r="B692" s="652" t="s">
        <v>1661</v>
      </c>
      <c r="C692" s="497">
        <v>0.74</v>
      </c>
      <c r="D692" s="523">
        <v>0.72</v>
      </c>
      <c r="E692" s="498">
        <v>0.70499999999999996</v>
      </c>
      <c r="F692" s="502">
        <v>0.66</v>
      </c>
      <c r="G692" s="498">
        <v>0.63</v>
      </c>
      <c r="H692" s="502">
        <v>0.6</v>
      </c>
      <c r="I692" s="499"/>
      <c r="J692" s="498">
        <v>0.54</v>
      </c>
      <c r="K692" s="496">
        <v>0.48</v>
      </c>
      <c r="L692" s="499"/>
      <c r="M692" s="511">
        <v>0.43</v>
      </c>
      <c r="N692" s="653">
        <v>0.2</v>
      </c>
      <c r="O692" s="658">
        <v>0.77500000000000002</v>
      </c>
      <c r="P692" s="658">
        <v>0.45</v>
      </c>
      <c r="Q692" s="658">
        <v>0.3</v>
      </c>
      <c r="R692" s="658">
        <v>0.22500000000000001</v>
      </c>
      <c r="S692" s="658">
        <v>0.05</v>
      </c>
      <c r="T692" s="654">
        <v>0</v>
      </c>
      <c r="U692" s="654">
        <v>0</v>
      </c>
      <c r="V692" s="654">
        <v>0</v>
      </c>
      <c r="W692" s="654">
        <v>0</v>
      </c>
      <c r="X692" s="654">
        <v>0</v>
      </c>
      <c r="Y692" s="655">
        <f t="shared" si="239"/>
        <v>7.504999999999999</v>
      </c>
      <c r="Z692" s="1026">
        <f t="shared" si="260"/>
        <v>2.7777777777777901</v>
      </c>
      <c r="AA692" s="671">
        <f t="shared" si="240"/>
        <v>2.1276595744680771</v>
      </c>
      <c r="AB692" s="671">
        <f t="shared" si="241"/>
        <v>6.8181818181818121</v>
      </c>
      <c r="AC692" s="671">
        <f t="shared" si="242"/>
        <v>4.7619047619047672</v>
      </c>
      <c r="AD692" s="671">
        <f t="shared" si="243"/>
        <v>5.0000000000000044</v>
      </c>
      <c r="AE692" s="671">
        <f t="shared" si="244"/>
        <v>11.111111111111093</v>
      </c>
      <c r="AF692" s="671">
        <f t="shared" si="245"/>
        <v>12.500000000000021</v>
      </c>
      <c r="AG692" s="671">
        <f t="shared" si="246"/>
        <v>11.627906976744185</v>
      </c>
      <c r="AH692" s="671">
        <f t="shared" si="247"/>
        <v>114.99999999999999</v>
      </c>
      <c r="AI692" s="671">
        <f t="shared" si="248"/>
        <v>-74.193548387096769</v>
      </c>
      <c r="AJ692" s="671">
        <f t="shared" si="249"/>
        <v>72.222222222222229</v>
      </c>
      <c r="AK692" s="671">
        <f t="shared" si="250"/>
        <v>50</v>
      </c>
      <c r="AL692" s="671">
        <f t="shared" si="251"/>
        <v>33.333333333333329</v>
      </c>
      <c r="AM692" s="671">
        <f t="shared" si="252"/>
        <v>350</v>
      </c>
      <c r="AN692" s="671" t="str">
        <f t="shared" si="253"/>
        <v>n/a</v>
      </c>
      <c r="AO692" s="671" t="str">
        <f t="shared" si="254"/>
        <v>n/a</v>
      </c>
      <c r="AP692" s="671" t="str">
        <f t="shared" si="255"/>
        <v>n/a</v>
      </c>
      <c r="AQ692" s="671" t="str">
        <f t="shared" si="256"/>
        <v>n/a</v>
      </c>
      <c r="AR692" s="671" t="str">
        <f t="shared" si="257"/>
        <v>n/a</v>
      </c>
      <c r="AS692" s="672">
        <f t="shared" si="258"/>
        <v>43.077610656331899</v>
      </c>
      <c r="AT692" s="673">
        <f t="shared" si="259"/>
        <v>97.900513432210047</v>
      </c>
    </row>
    <row r="693" spans="1:46" ht="11.25" customHeight="1" x14ac:dyDescent="0.2">
      <c r="A693" s="495" t="s">
        <v>1630</v>
      </c>
      <c r="B693" s="652" t="s">
        <v>1631</v>
      </c>
      <c r="C693" s="497">
        <v>1.8</v>
      </c>
      <c r="D693" s="497">
        <v>1.73</v>
      </c>
      <c r="E693" s="498">
        <v>1.67</v>
      </c>
      <c r="F693" s="498">
        <v>1.6</v>
      </c>
      <c r="G693" s="498">
        <v>1.51</v>
      </c>
      <c r="H693" s="498">
        <v>1.36</v>
      </c>
      <c r="I693" s="499"/>
      <c r="J693" s="498">
        <v>1.32</v>
      </c>
      <c r="K693" s="496">
        <v>0.96</v>
      </c>
      <c r="L693" s="499"/>
      <c r="M693" s="653">
        <v>0</v>
      </c>
      <c r="N693" s="653">
        <v>0</v>
      </c>
      <c r="O693" s="654">
        <v>0</v>
      </c>
      <c r="P693" s="654">
        <v>0</v>
      </c>
      <c r="Q693" s="654">
        <v>0</v>
      </c>
      <c r="R693" s="654">
        <v>0</v>
      </c>
      <c r="S693" s="654">
        <v>0</v>
      </c>
      <c r="T693" s="654">
        <v>0</v>
      </c>
      <c r="U693" s="654">
        <v>0</v>
      </c>
      <c r="V693" s="654">
        <v>0</v>
      </c>
      <c r="W693" s="654">
        <v>0</v>
      </c>
      <c r="X693" s="654">
        <v>0</v>
      </c>
      <c r="Y693" s="655">
        <f t="shared" si="239"/>
        <v>11.95</v>
      </c>
      <c r="Z693" s="1026">
        <f t="shared" si="260"/>
        <v>4.0462427745664886</v>
      </c>
      <c r="AA693" s="671">
        <f t="shared" si="240"/>
        <v>3.5928143712574911</v>
      </c>
      <c r="AB693" s="671">
        <f t="shared" si="241"/>
        <v>4.3749999999999956</v>
      </c>
      <c r="AC693" s="671">
        <f t="shared" si="242"/>
        <v>5.9602649006622599</v>
      </c>
      <c r="AD693" s="671">
        <f t="shared" si="243"/>
        <v>11.029411764705866</v>
      </c>
      <c r="AE693" s="671">
        <f t="shared" si="244"/>
        <v>3.0303030303030276</v>
      </c>
      <c r="AF693" s="671">
        <f t="shared" si="245"/>
        <v>37.500000000000021</v>
      </c>
      <c r="AG693" s="671" t="str">
        <f t="shared" si="246"/>
        <v>n/a</v>
      </c>
      <c r="AH693" s="671" t="str">
        <f t="shared" si="247"/>
        <v>n/a</v>
      </c>
      <c r="AI693" s="671" t="str">
        <f t="shared" si="248"/>
        <v>n/a</v>
      </c>
      <c r="AJ693" s="671" t="str">
        <f t="shared" si="249"/>
        <v>n/a</v>
      </c>
      <c r="AK693" s="671" t="str">
        <f t="shared" si="250"/>
        <v>n/a</v>
      </c>
      <c r="AL693" s="671" t="str">
        <f t="shared" si="251"/>
        <v>n/a</v>
      </c>
      <c r="AM693" s="671" t="str">
        <f t="shared" si="252"/>
        <v>n/a</v>
      </c>
      <c r="AN693" s="671" t="str">
        <f t="shared" si="253"/>
        <v>n/a</v>
      </c>
      <c r="AO693" s="671" t="str">
        <f t="shared" si="254"/>
        <v>n/a</v>
      </c>
      <c r="AP693" s="671" t="str">
        <f t="shared" si="255"/>
        <v>n/a</v>
      </c>
      <c r="AQ693" s="671" t="str">
        <f t="shared" si="256"/>
        <v>n/a</v>
      </c>
      <c r="AR693" s="671" t="str">
        <f t="shared" si="257"/>
        <v>n/a</v>
      </c>
      <c r="AS693" s="672">
        <f t="shared" si="258"/>
        <v>9.9334338344993078</v>
      </c>
      <c r="AT693" s="673">
        <f t="shared" si="259"/>
        <v>12.452005758801675</v>
      </c>
    </row>
    <row r="694" spans="1:46" ht="11.25" customHeight="1" x14ac:dyDescent="0.2">
      <c r="A694" s="507" t="s">
        <v>799</v>
      </c>
      <c r="B694" s="507" t="s">
        <v>800</v>
      </c>
      <c r="C694" s="497">
        <v>1.2</v>
      </c>
      <c r="D694" s="510">
        <v>1.0770740000000001</v>
      </c>
      <c r="E694" s="513">
        <v>0.91475024390243909</v>
      </c>
      <c r="F694" s="513">
        <v>0.83579448039378368</v>
      </c>
      <c r="G694" s="513">
        <v>0.76101985509651016</v>
      </c>
      <c r="H694" s="513">
        <v>0.67825999931525072</v>
      </c>
      <c r="I694" s="514"/>
      <c r="J694" s="513">
        <v>0.61915384297995879</v>
      </c>
      <c r="K694" s="509">
        <v>0.52885722989304484</v>
      </c>
      <c r="L694" s="514"/>
      <c r="M694" s="529">
        <v>0.48920698379088012</v>
      </c>
      <c r="N694" s="529">
        <v>0.376998392594875</v>
      </c>
      <c r="O694" s="516">
        <v>0.33309417272061559</v>
      </c>
      <c r="P694" s="516">
        <v>0.29223997177729194</v>
      </c>
      <c r="Q694" s="516">
        <v>0.2604555639706983</v>
      </c>
      <c r="R694" s="516">
        <v>0.25106471620965914</v>
      </c>
      <c r="S694" s="516">
        <v>0.21221710666826687</v>
      </c>
      <c r="T694" s="516">
        <v>0.17987085326913244</v>
      </c>
      <c r="U694" s="516">
        <v>0.13323766908824627</v>
      </c>
      <c r="V694" s="516">
        <v>0.11333228238108656</v>
      </c>
      <c r="W694" s="516">
        <v>8.5561057378355704E-2</v>
      </c>
      <c r="X694" s="516">
        <v>8.1547874574492876E-2</v>
      </c>
      <c r="Y694" s="655">
        <f t="shared" si="239"/>
        <v>9.4237362960045896</v>
      </c>
      <c r="Z694" s="1026">
        <f t="shared" si="260"/>
        <v>11.412957698356841</v>
      </c>
      <c r="AA694" s="671">
        <f t="shared" si="240"/>
        <v>17.745144882942853</v>
      </c>
      <c r="AB694" s="671">
        <f t="shared" si="241"/>
        <v>9.4467916887241756</v>
      </c>
      <c r="AC694" s="671">
        <f t="shared" si="242"/>
        <v>9.8255813953488591</v>
      </c>
      <c r="AD694" s="671">
        <f t="shared" si="243"/>
        <v>12.20178926441351</v>
      </c>
      <c r="AE694" s="671">
        <f t="shared" si="244"/>
        <v>9.5462794918330438</v>
      </c>
      <c r="AF694" s="671">
        <f t="shared" si="245"/>
        <v>17.073911063894375</v>
      </c>
      <c r="AG694" s="671">
        <f t="shared" si="246"/>
        <v>8.1050041017227024</v>
      </c>
      <c r="AH694" s="671">
        <f t="shared" si="247"/>
        <v>29.763678944006866</v>
      </c>
      <c r="AI694" s="671">
        <f t="shared" si="248"/>
        <v>13.180722891566244</v>
      </c>
      <c r="AJ694" s="671">
        <f t="shared" si="249"/>
        <v>13.979675913210631</v>
      </c>
      <c r="AK694" s="671">
        <f t="shared" si="250"/>
        <v>12.20338983050846</v>
      </c>
      <c r="AL694" s="671">
        <f t="shared" si="251"/>
        <v>3.7404092071611661</v>
      </c>
      <c r="AM694" s="671">
        <f t="shared" si="252"/>
        <v>18.305597579425115</v>
      </c>
      <c r="AN694" s="671">
        <f t="shared" si="253"/>
        <v>17.98304328424809</v>
      </c>
      <c r="AO694" s="671">
        <f t="shared" si="254"/>
        <v>34.999999999999964</v>
      </c>
      <c r="AP694" s="671">
        <f t="shared" si="255"/>
        <v>17.563739376770581</v>
      </c>
      <c r="AQ694" s="671">
        <f t="shared" si="256"/>
        <v>32.45778611632273</v>
      </c>
      <c r="AR694" s="671">
        <f t="shared" si="257"/>
        <v>4.9212598425196763</v>
      </c>
      <c r="AS694" s="672">
        <f t="shared" si="258"/>
        <v>15.4977243459461</v>
      </c>
      <c r="AT694" s="673">
        <f t="shared" si="259"/>
        <v>8.6679285290145884</v>
      </c>
    </row>
    <row r="695" spans="1:46" ht="11.25" customHeight="1" x14ac:dyDescent="0.2">
      <c r="A695" s="652" t="s">
        <v>1695</v>
      </c>
      <c r="B695" s="652" t="s">
        <v>1696</v>
      </c>
      <c r="C695" s="497">
        <v>1.32</v>
      </c>
      <c r="D695" s="657">
        <v>1.05</v>
      </c>
      <c r="E695" s="498">
        <v>0.85</v>
      </c>
      <c r="F695" s="498">
        <v>0.68</v>
      </c>
      <c r="G695" s="498">
        <v>0.55000000000000004</v>
      </c>
      <c r="H695" s="498">
        <v>0.44500000000000001</v>
      </c>
      <c r="I695" s="499"/>
      <c r="J695" s="498">
        <v>0.36</v>
      </c>
      <c r="K695" s="496">
        <v>0.28000000000000003</v>
      </c>
      <c r="L695" s="499"/>
      <c r="M695" s="511">
        <v>0.18</v>
      </c>
      <c r="N695" s="653">
        <v>0</v>
      </c>
      <c r="O695" s="654">
        <v>0</v>
      </c>
      <c r="P695" s="654">
        <v>0</v>
      </c>
      <c r="Q695" s="654">
        <v>0</v>
      </c>
      <c r="R695" s="654">
        <v>0</v>
      </c>
      <c r="S695" s="654">
        <v>0</v>
      </c>
      <c r="T695" s="654">
        <v>0</v>
      </c>
      <c r="U695" s="654">
        <v>0</v>
      </c>
      <c r="V695" s="654">
        <v>0</v>
      </c>
      <c r="W695" s="654">
        <v>0</v>
      </c>
      <c r="X695" s="654">
        <v>0</v>
      </c>
      <c r="Y695" s="655">
        <f t="shared" si="239"/>
        <v>5.7150000000000007</v>
      </c>
      <c r="Z695" s="1026">
        <f t="shared" si="260"/>
        <v>25.714285714285712</v>
      </c>
      <c r="AA695" s="671">
        <f t="shared" si="240"/>
        <v>23.529411764705888</v>
      </c>
      <c r="AB695" s="671">
        <f t="shared" si="241"/>
        <v>24.999999999999979</v>
      </c>
      <c r="AC695" s="671">
        <f t="shared" si="242"/>
        <v>23.636363636363633</v>
      </c>
      <c r="AD695" s="671">
        <f t="shared" si="243"/>
        <v>23.59550561797754</v>
      </c>
      <c r="AE695" s="671">
        <f t="shared" si="244"/>
        <v>23.611111111111114</v>
      </c>
      <c r="AF695" s="671">
        <f t="shared" si="245"/>
        <v>28.571428571428559</v>
      </c>
      <c r="AG695" s="671">
        <f t="shared" si="246"/>
        <v>55.555555555555578</v>
      </c>
      <c r="AH695" s="671" t="str">
        <f t="shared" si="247"/>
        <v>n/a</v>
      </c>
      <c r="AI695" s="671" t="str">
        <f t="shared" si="248"/>
        <v>n/a</v>
      </c>
      <c r="AJ695" s="671" t="str">
        <f t="shared" si="249"/>
        <v>n/a</v>
      </c>
      <c r="AK695" s="671" t="str">
        <f t="shared" si="250"/>
        <v>n/a</v>
      </c>
      <c r="AL695" s="671" t="str">
        <f t="shared" si="251"/>
        <v>n/a</v>
      </c>
      <c r="AM695" s="671" t="str">
        <f t="shared" si="252"/>
        <v>n/a</v>
      </c>
      <c r="AN695" s="671" t="str">
        <f t="shared" si="253"/>
        <v>n/a</v>
      </c>
      <c r="AO695" s="671" t="str">
        <f t="shared" si="254"/>
        <v>n/a</v>
      </c>
      <c r="AP695" s="671" t="str">
        <f t="shared" si="255"/>
        <v>n/a</v>
      </c>
      <c r="AQ695" s="671" t="str">
        <f t="shared" si="256"/>
        <v>n/a</v>
      </c>
      <c r="AR695" s="671" t="str">
        <f t="shared" si="257"/>
        <v>n/a</v>
      </c>
      <c r="AS695" s="672">
        <f t="shared" si="258"/>
        <v>28.651707746428496</v>
      </c>
      <c r="AT695" s="673">
        <f t="shared" si="259"/>
        <v>11.007473282231718</v>
      </c>
    </row>
    <row r="696" spans="1:46" ht="11.25" customHeight="1" x14ac:dyDescent="0.2">
      <c r="A696" s="495" t="s">
        <v>1646</v>
      </c>
      <c r="B696" s="652" t="s">
        <v>1647</v>
      </c>
      <c r="C696" s="497">
        <v>0.68</v>
      </c>
      <c r="D696" s="657">
        <v>0.57999999999999996</v>
      </c>
      <c r="E696" s="498">
        <v>0.51</v>
      </c>
      <c r="F696" s="498">
        <v>0.44</v>
      </c>
      <c r="G696" s="498">
        <v>0.34</v>
      </c>
      <c r="H696" s="498">
        <v>0.27</v>
      </c>
      <c r="I696" s="499"/>
      <c r="J696" s="498">
        <v>0.22</v>
      </c>
      <c r="K696" s="496">
        <v>0.19</v>
      </c>
      <c r="L696" s="499"/>
      <c r="M696" s="653">
        <v>0.16</v>
      </c>
      <c r="N696" s="653">
        <v>0.16</v>
      </c>
      <c r="O696" s="658">
        <v>0.16</v>
      </c>
      <c r="P696" s="658">
        <v>0.12</v>
      </c>
      <c r="Q696" s="658">
        <v>0.1</v>
      </c>
      <c r="R696" s="658">
        <v>7.4999999999999997E-2</v>
      </c>
      <c r="S696" s="654">
        <v>0</v>
      </c>
      <c r="T696" s="654">
        <v>0</v>
      </c>
      <c r="U696" s="654">
        <v>0</v>
      </c>
      <c r="V696" s="654">
        <v>0</v>
      </c>
      <c r="W696" s="654">
        <v>0</v>
      </c>
      <c r="X696" s="658">
        <v>0.36</v>
      </c>
      <c r="Y696" s="655">
        <f t="shared" si="239"/>
        <v>4.3650000000000011</v>
      </c>
      <c r="Z696" s="1026">
        <f t="shared" si="260"/>
        <v>17.24137931034484</v>
      </c>
      <c r="AA696" s="671">
        <f t="shared" si="240"/>
        <v>13.725490196078427</v>
      </c>
      <c r="AB696" s="671">
        <f t="shared" si="241"/>
        <v>15.909090909090917</v>
      </c>
      <c r="AC696" s="671">
        <f t="shared" si="242"/>
        <v>29.411764705882337</v>
      </c>
      <c r="AD696" s="671">
        <f t="shared" si="243"/>
        <v>25.925925925925931</v>
      </c>
      <c r="AE696" s="671">
        <f t="shared" si="244"/>
        <v>22.72727272727273</v>
      </c>
      <c r="AF696" s="671">
        <f t="shared" si="245"/>
        <v>15.789473684210531</v>
      </c>
      <c r="AG696" s="671">
        <f t="shared" si="246"/>
        <v>18.75</v>
      </c>
      <c r="AH696" s="671">
        <f t="shared" si="247"/>
        <v>0</v>
      </c>
      <c r="AI696" s="671">
        <f t="shared" si="248"/>
        <v>0</v>
      </c>
      <c r="AJ696" s="671">
        <f t="shared" si="249"/>
        <v>33.33333333333335</v>
      </c>
      <c r="AK696" s="671">
        <f t="shared" si="250"/>
        <v>19.999999999999996</v>
      </c>
      <c r="AL696" s="671">
        <f t="shared" si="251"/>
        <v>33.33333333333335</v>
      </c>
      <c r="AM696" s="671" t="str">
        <f t="shared" si="252"/>
        <v>n/a</v>
      </c>
      <c r="AN696" s="671" t="str">
        <f t="shared" si="253"/>
        <v>n/a</v>
      </c>
      <c r="AO696" s="671" t="str">
        <f t="shared" si="254"/>
        <v>n/a</v>
      </c>
      <c r="AP696" s="671" t="str">
        <f t="shared" si="255"/>
        <v>n/a</v>
      </c>
      <c r="AQ696" s="671" t="str">
        <f t="shared" si="256"/>
        <v>n/a</v>
      </c>
      <c r="AR696" s="671">
        <f t="shared" si="257"/>
        <v>-100</v>
      </c>
      <c r="AS696" s="672">
        <f t="shared" si="258"/>
        <v>10.439076008962315</v>
      </c>
      <c r="AT696" s="673">
        <f t="shared" si="259"/>
        <v>33.385786669000645</v>
      </c>
    </row>
    <row r="697" spans="1:46" ht="11.25" customHeight="1" x14ac:dyDescent="0.2">
      <c r="A697" s="652" t="s">
        <v>345</v>
      </c>
      <c r="B697" s="652" t="s">
        <v>346</v>
      </c>
      <c r="C697" s="497">
        <v>0.92500000000000004</v>
      </c>
      <c r="D697" s="657">
        <v>0.84</v>
      </c>
      <c r="E697" s="498">
        <v>0.78500000000000003</v>
      </c>
      <c r="F697" s="498">
        <v>0.73</v>
      </c>
      <c r="G697" s="498">
        <v>0.69</v>
      </c>
      <c r="H697" s="498">
        <v>0.65</v>
      </c>
      <c r="I697" s="499"/>
      <c r="J697" s="498">
        <v>0.57999999999999996</v>
      </c>
      <c r="K697" s="496">
        <v>0.53</v>
      </c>
      <c r="L697" s="499"/>
      <c r="M697" s="511">
        <v>0.49</v>
      </c>
      <c r="N697" s="511">
        <v>0.45</v>
      </c>
      <c r="O697" s="658">
        <v>0.42499999999999999</v>
      </c>
      <c r="P697" s="658">
        <v>0.41249999999999998</v>
      </c>
      <c r="Q697" s="658">
        <v>0.40250000000000002</v>
      </c>
      <c r="R697" s="658">
        <v>0.39250000000000002</v>
      </c>
      <c r="S697" s="658">
        <v>0.38624999999999998</v>
      </c>
      <c r="T697" s="658">
        <v>0.38124999999999998</v>
      </c>
      <c r="U697" s="658">
        <v>0.36875000000000002</v>
      </c>
      <c r="V697" s="658">
        <v>0.35375000000000001</v>
      </c>
      <c r="W697" s="658">
        <v>0.32624999999999998</v>
      </c>
      <c r="X697" s="658">
        <v>0.30625000000000002</v>
      </c>
      <c r="Y697" s="655">
        <f t="shared" si="239"/>
        <v>10.425000000000001</v>
      </c>
      <c r="Z697" s="1026">
        <f t="shared" si="260"/>
        <v>10.119047619047628</v>
      </c>
      <c r="AA697" s="671">
        <f t="shared" si="240"/>
        <v>7.0063694267515908</v>
      </c>
      <c r="AB697" s="671">
        <f t="shared" si="241"/>
        <v>7.5342465753424737</v>
      </c>
      <c r="AC697" s="671">
        <f t="shared" si="242"/>
        <v>5.7971014492753659</v>
      </c>
      <c r="AD697" s="671">
        <f t="shared" si="243"/>
        <v>6.153846153846132</v>
      </c>
      <c r="AE697" s="671">
        <f t="shared" si="244"/>
        <v>12.068965517241391</v>
      </c>
      <c r="AF697" s="671">
        <f t="shared" si="245"/>
        <v>9.4339622641509422</v>
      </c>
      <c r="AG697" s="671">
        <f t="shared" si="246"/>
        <v>8.163265306122458</v>
      </c>
      <c r="AH697" s="671">
        <f t="shared" si="247"/>
        <v>8.8888888888888786</v>
      </c>
      <c r="AI697" s="671">
        <f t="shared" si="248"/>
        <v>5.8823529411764719</v>
      </c>
      <c r="AJ697" s="671">
        <f t="shared" si="249"/>
        <v>3.0303030303030276</v>
      </c>
      <c r="AK697" s="671">
        <f t="shared" si="250"/>
        <v>2.4844720496894235</v>
      </c>
      <c r="AL697" s="671">
        <f t="shared" si="251"/>
        <v>2.5477707006369421</v>
      </c>
      <c r="AM697" s="671">
        <f t="shared" si="252"/>
        <v>1.6181229773462924</v>
      </c>
      <c r="AN697" s="671">
        <f t="shared" si="253"/>
        <v>1.3114754098360715</v>
      </c>
      <c r="AO697" s="671">
        <f t="shared" si="254"/>
        <v>3.3898305084745672</v>
      </c>
      <c r="AP697" s="671">
        <f t="shared" si="255"/>
        <v>4.2402826855123754</v>
      </c>
      <c r="AQ697" s="671">
        <f t="shared" si="256"/>
        <v>8.4291187739463638</v>
      </c>
      <c r="AR697" s="671">
        <f t="shared" si="257"/>
        <v>6.5306122448979487</v>
      </c>
      <c r="AS697" s="672">
        <f t="shared" si="258"/>
        <v>6.033159711709807</v>
      </c>
      <c r="AT697" s="673">
        <f t="shared" si="259"/>
        <v>3.0949031228422106</v>
      </c>
    </row>
    <row r="698" spans="1:46" ht="11.25" customHeight="1" x14ac:dyDescent="0.2">
      <c r="A698" s="652" t="s">
        <v>1701</v>
      </c>
      <c r="B698" s="652" t="s">
        <v>1702</v>
      </c>
      <c r="C698" s="497">
        <v>0.53249999999999997</v>
      </c>
      <c r="D698" s="491">
        <v>0.50249999999999995</v>
      </c>
      <c r="E698" s="498">
        <v>0.47249999999999998</v>
      </c>
      <c r="F698" s="498">
        <v>0.4425</v>
      </c>
      <c r="G698" s="498">
        <v>0.41499999999999998</v>
      </c>
      <c r="H698" s="498">
        <v>0.39</v>
      </c>
      <c r="I698" s="499"/>
      <c r="J698" s="498">
        <v>0.33</v>
      </c>
      <c r="K698" s="496">
        <v>0.22</v>
      </c>
      <c r="L698" s="499"/>
      <c r="M698" s="653">
        <v>0.16</v>
      </c>
      <c r="N698" s="653">
        <v>0.24</v>
      </c>
      <c r="O698" s="658">
        <v>0.6</v>
      </c>
      <c r="P698" s="658">
        <v>0.57999999999999996</v>
      </c>
      <c r="Q698" s="658">
        <v>0.41</v>
      </c>
      <c r="R698" s="658">
        <v>0.3</v>
      </c>
      <c r="S698" s="654">
        <v>0.24</v>
      </c>
      <c r="T698" s="654">
        <v>0.24</v>
      </c>
      <c r="U698" s="654">
        <v>0.24</v>
      </c>
      <c r="V698" s="654">
        <v>0.44</v>
      </c>
      <c r="W698" s="654">
        <v>0.44</v>
      </c>
      <c r="X698" s="658">
        <v>0.44</v>
      </c>
      <c r="Y698" s="655">
        <f t="shared" si="239"/>
        <v>7.6350000000000016</v>
      </c>
      <c r="Z698" s="1026">
        <f t="shared" si="260"/>
        <v>5.9701492537313383</v>
      </c>
      <c r="AA698" s="671">
        <f t="shared" si="240"/>
        <v>6.3492063492063489</v>
      </c>
      <c r="AB698" s="671">
        <f t="shared" si="241"/>
        <v>6.7796610169491567</v>
      </c>
      <c r="AC698" s="671">
        <f t="shared" si="242"/>
        <v>6.6265060240964013</v>
      </c>
      <c r="AD698" s="671">
        <f t="shared" si="243"/>
        <v>6.4102564102564097</v>
      </c>
      <c r="AE698" s="671">
        <f t="shared" si="244"/>
        <v>18.181818181818187</v>
      </c>
      <c r="AF698" s="671">
        <f t="shared" si="245"/>
        <v>50</v>
      </c>
      <c r="AG698" s="671">
        <f t="shared" si="246"/>
        <v>37.5</v>
      </c>
      <c r="AH698" s="671">
        <f t="shared" si="247"/>
        <v>-33.333333333333329</v>
      </c>
      <c r="AI698" s="671">
        <f t="shared" si="248"/>
        <v>-60</v>
      </c>
      <c r="AJ698" s="671">
        <f t="shared" si="249"/>
        <v>3.4482758620689724</v>
      </c>
      <c r="AK698" s="671">
        <f t="shared" si="250"/>
        <v>41.463414634146332</v>
      </c>
      <c r="AL698" s="671">
        <f t="shared" si="251"/>
        <v>36.666666666666671</v>
      </c>
      <c r="AM698" s="671">
        <f t="shared" si="252"/>
        <v>25</v>
      </c>
      <c r="AN698" s="671">
        <f t="shared" si="253"/>
        <v>0</v>
      </c>
      <c r="AO698" s="671">
        <f t="shared" si="254"/>
        <v>0</v>
      </c>
      <c r="AP698" s="671">
        <f t="shared" si="255"/>
        <v>-45.45454545454546</v>
      </c>
      <c r="AQ698" s="671">
        <f t="shared" si="256"/>
        <v>0</v>
      </c>
      <c r="AR698" s="671">
        <f t="shared" si="257"/>
        <v>0</v>
      </c>
      <c r="AS698" s="672">
        <f t="shared" si="258"/>
        <v>5.5583197690032122</v>
      </c>
      <c r="AT698" s="673">
        <f t="shared" si="259"/>
        <v>28.219893054126732</v>
      </c>
    </row>
    <row r="699" spans="1:46" ht="11.25" customHeight="1" x14ac:dyDescent="0.2">
      <c r="A699" s="506" t="s">
        <v>1650</v>
      </c>
      <c r="B699" s="507" t="s">
        <v>1651</v>
      </c>
      <c r="C699" s="497">
        <v>0.31</v>
      </c>
      <c r="D699" s="497">
        <v>0.29000000000000004</v>
      </c>
      <c r="E699" s="513">
        <v>0.27</v>
      </c>
      <c r="F699" s="513">
        <v>0.25</v>
      </c>
      <c r="G699" s="512">
        <v>0.24</v>
      </c>
      <c r="H699" s="513">
        <v>0.23</v>
      </c>
      <c r="I699" s="514"/>
      <c r="J699" s="513">
        <v>0.12</v>
      </c>
      <c r="K699" s="515">
        <v>0</v>
      </c>
      <c r="L699" s="514"/>
      <c r="M699" s="539">
        <v>0</v>
      </c>
      <c r="N699" s="539">
        <v>0</v>
      </c>
      <c r="O699" s="517">
        <v>0</v>
      </c>
      <c r="P699" s="517">
        <v>0</v>
      </c>
      <c r="Q699" s="517">
        <v>0</v>
      </c>
      <c r="R699" s="517">
        <v>0</v>
      </c>
      <c r="S699" s="517">
        <v>0</v>
      </c>
      <c r="T699" s="517">
        <v>0</v>
      </c>
      <c r="U699" s="517">
        <v>0</v>
      </c>
      <c r="V699" s="517">
        <v>0</v>
      </c>
      <c r="W699" s="517">
        <v>0</v>
      </c>
      <c r="X699" s="517">
        <v>0</v>
      </c>
      <c r="Y699" s="655">
        <f t="shared" si="239"/>
        <v>1.71</v>
      </c>
      <c r="Z699" s="1026">
        <f t="shared" si="260"/>
        <v>6.8965517241379226</v>
      </c>
      <c r="AA699" s="671">
        <f t="shared" si="240"/>
        <v>7.4074074074074181</v>
      </c>
      <c r="AB699" s="671">
        <f t="shared" si="241"/>
        <v>8.0000000000000071</v>
      </c>
      <c r="AC699" s="671">
        <f t="shared" si="242"/>
        <v>4.1666666666666741</v>
      </c>
      <c r="AD699" s="671">
        <f t="shared" si="243"/>
        <v>4.3478260869565188</v>
      </c>
      <c r="AE699" s="671">
        <f t="shared" si="244"/>
        <v>91.666666666666671</v>
      </c>
      <c r="AF699" s="671" t="str">
        <f t="shared" si="245"/>
        <v>n/a</v>
      </c>
      <c r="AG699" s="671" t="str">
        <f t="shared" si="246"/>
        <v>n/a</v>
      </c>
      <c r="AH699" s="671" t="str">
        <f t="shared" si="247"/>
        <v>n/a</v>
      </c>
      <c r="AI699" s="671" t="str">
        <f t="shared" si="248"/>
        <v>n/a</v>
      </c>
      <c r="AJ699" s="671" t="str">
        <f t="shared" si="249"/>
        <v>n/a</v>
      </c>
      <c r="AK699" s="671" t="str">
        <f t="shared" si="250"/>
        <v>n/a</v>
      </c>
      <c r="AL699" s="671" t="str">
        <f t="shared" si="251"/>
        <v>n/a</v>
      </c>
      <c r="AM699" s="671" t="str">
        <f t="shared" si="252"/>
        <v>n/a</v>
      </c>
      <c r="AN699" s="671" t="str">
        <f t="shared" si="253"/>
        <v>n/a</v>
      </c>
      <c r="AO699" s="671" t="str">
        <f t="shared" si="254"/>
        <v>n/a</v>
      </c>
      <c r="AP699" s="671" t="str">
        <f t="shared" si="255"/>
        <v>n/a</v>
      </c>
      <c r="AQ699" s="671" t="str">
        <f t="shared" si="256"/>
        <v>n/a</v>
      </c>
      <c r="AR699" s="671" t="str">
        <f t="shared" si="257"/>
        <v>n/a</v>
      </c>
      <c r="AS699" s="672">
        <f t="shared" si="258"/>
        <v>20.414186425305868</v>
      </c>
      <c r="AT699" s="673">
        <f t="shared" si="259"/>
        <v>34.942926455325633</v>
      </c>
    </row>
    <row r="700" spans="1:46" ht="11.25" customHeight="1" x14ac:dyDescent="0.2">
      <c r="A700" s="495" t="s">
        <v>332</v>
      </c>
      <c r="B700" s="652" t="s">
        <v>333</v>
      </c>
      <c r="C700" s="497">
        <v>0.6</v>
      </c>
      <c r="D700" s="497">
        <v>0.57999999999999996</v>
      </c>
      <c r="E700" s="498">
        <v>0.52</v>
      </c>
      <c r="F700" s="498">
        <v>0.48</v>
      </c>
      <c r="G700" s="498">
        <v>0.44</v>
      </c>
      <c r="H700" s="498">
        <v>0.35</v>
      </c>
      <c r="I700" s="499" t="s">
        <v>90</v>
      </c>
      <c r="J700" s="498">
        <v>0.3</v>
      </c>
      <c r="K700" s="496">
        <v>0.22</v>
      </c>
      <c r="L700" s="499"/>
      <c r="M700" s="511">
        <v>0.19</v>
      </c>
      <c r="N700" s="511">
        <v>0.16</v>
      </c>
      <c r="O700" s="658">
        <v>0.15</v>
      </c>
      <c r="P700" s="658">
        <v>0.13</v>
      </c>
      <c r="Q700" s="658">
        <v>0.115</v>
      </c>
      <c r="R700" s="658">
        <v>0.105</v>
      </c>
      <c r="S700" s="658">
        <v>9.5000000000000001E-2</v>
      </c>
      <c r="T700" s="658">
        <v>6.5000000000000002E-2</v>
      </c>
      <c r="U700" s="658">
        <v>5.5E-2</v>
      </c>
      <c r="V700" s="658">
        <v>4.4999999999999998E-2</v>
      </c>
      <c r="W700" s="658">
        <v>3.6670000000000001E-2</v>
      </c>
      <c r="X700" s="658">
        <v>1.4999999999999999E-2</v>
      </c>
      <c r="Y700" s="655">
        <f t="shared" si="239"/>
        <v>4.6516700000000002</v>
      </c>
      <c r="Z700" s="1026">
        <f t="shared" si="260"/>
        <v>3.4482758620689724</v>
      </c>
      <c r="AA700" s="671">
        <f t="shared" si="240"/>
        <v>11.538461538461519</v>
      </c>
      <c r="AB700" s="671">
        <f t="shared" si="241"/>
        <v>8.3333333333333481</v>
      </c>
      <c r="AC700" s="671">
        <f t="shared" si="242"/>
        <v>9.0909090909090828</v>
      </c>
      <c r="AD700" s="671">
        <f t="shared" si="243"/>
        <v>25.714285714285733</v>
      </c>
      <c r="AE700" s="671">
        <f t="shared" si="244"/>
        <v>16.666666666666675</v>
      </c>
      <c r="AF700" s="671">
        <f t="shared" si="245"/>
        <v>36.363636363636353</v>
      </c>
      <c r="AG700" s="671">
        <f t="shared" si="246"/>
        <v>15.789473684210531</v>
      </c>
      <c r="AH700" s="671">
        <f t="shared" si="247"/>
        <v>18.75</v>
      </c>
      <c r="AI700" s="671">
        <f t="shared" si="248"/>
        <v>6.6666666666666652</v>
      </c>
      <c r="AJ700" s="671">
        <f t="shared" si="249"/>
        <v>15.384615384615374</v>
      </c>
      <c r="AK700" s="671">
        <f t="shared" si="250"/>
        <v>13.043478260869556</v>
      </c>
      <c r="AL700" s="671">
        <f t="shared" si="251"/>
        <v>9.5238095238095344</v>
      </c>
      <c r="AM700" s="671">
        <f t="shared" si="252"/>
        <v>10.526315789473673</v>
      </c>
      <c r="AN700" s="671">
        <f t="shared" si="253"/>
        <v>46.153846153846146</v>
      </c>
      <c r="AO700" s="671">
        <f t="shared" si="254"/>
        <v>18.181818181818187</v>
      </c>
      <c r="AP700" s="671">
        <f t="shared" si="255"/>
        <v>22.222222222222232</v>
      </c>
      <c r="AQ700" s="671">
        <f t="shared" si="256"/>
        <v>22.716116716662114</v>
      </c>
      <c r="AR700" s="671">
        <f t="shared" si="257"/>
        <v>144.4666666666667</v>
      </c>
      <c r="AS700" s="672">
        <f t="shared" si="258"/>
        <v>23.925294622116969</v>
      </c>
      <c r="AT700" s="673">
        <f t="shared" si="259"/>
        <v>30.981463717921169</v>
      </c>
    </row>
    <row r="701" spans="1:46" ht="11.25" customHeight="1" x14ac:dyDescent="0.2">
      <c r="A701" s="495" t="s">
        <v>1670</v>
      </c>
      <c r="B701" s="652" t="s">
        <v>1671</v>
      </c>
      <c r="C701" s="497">
        <v>0.54</v>
      </c>
      <c r="D701" s="497">
        <v>0.4</v>
      </c>
      <c r="E701" s="498">
        <v>0.3</v>
      </c>
      <c r="F701" s="498">
        <v>0.23</v>
      </c>
      <c r="G701" s="502">
        <v>0.2</v>
      </c>
      <c r="H701" s="498">
        <v>0.15</v>
      </c>
      <c r="I701" s="499"/>
      <c r="J701" s="502">
        <v>0</v>
      </c>
      <c r="K701" s="656">
        <v>0</v>
      </c>
      <c r="L701" s="499"/>
      <c r="M701" s="653">
        <v>0.02</v>
      </c>
      <c r="N701" s="653">
        <v>0.12</v>
      </c>
      <c r="O701" s="658">
        <v>0.12</v>
      </c>
      <c r="P701" s="654">
        <v>0</v>
      </c>
      <c r="Q701" s="654">
        <v>0</v>
      </c>
      <c r="R701" s="654">
        <v>0</v>
      </c>
      <c r="S701" s="654">
        <v>0</v>
      </c>
      <c r="T701" s="654">
        <v>0</v>
      </c>
      <c r="U701" s="654">
        <v>0</v>
      </c>
      <c r="V701" s="654">
        <v>0</v>
      </c>
      <c r="W701" s="654">
        <v>0</v>
      </c>
      <c r="X701" s="654">
        <v>0</v>
      </c>
      <c r="Y701" s="655">
        <f t="shared" si="239"/>
        <v>2.08</v>
      </c>
      <c r="Z701" s="1026">
        <f t="shared" si="260"/>
        <v>35.000000000000007</v>
      </c>
      <c r="AA701" s="671">
        <f t="shared" si="240"/>
        <v>33.33333333333335</v>
      </c>
      <c r="AB701" s="671">
        <f t="shared" si="241"/>
        <v>30.434782608695631</v>
      </c>
      <c r="AC701" s="671">
        <f t="shared" si="242"/>
        <v>14.999999999999991</v>
      </c>
      <c r="AD701" s="671">
        <f t="shared" si="243"/>
        <v>33.33333333333335</v>
      </c>
      <c r="AE701" s="671" t="str">
        <f t="shared" si="244"/>
        <v>n/a</v>
      </c>
      <c r="AF701" s="671" t="str">
        <f t="shared" si="245"/>
        <v>n/a</v>
      </c>
      <c r="AG701" s="671">
        <f t="shared" si="246"/>
        <v>-100</v>
      </c>
      <c r="AH701" s="671">
        <f t="shared" si="247"/>
        <v>-83.333333333333329</v>
      </c>
      <c r="AI701" s="671">
        <f t="shared" si="248"/>
        <v>0</v>
      </c>
      <c r="AJ701" s="671" t="str">
        <f t="shared" si="249"/>
        <v>n/a</v>
      </c>
      <c r="AK701" s="671" t="str">
        <f t="shared" si="250"/>
        <v>n/a</v>
      </c>
      <c r="AL701" s="671" t="str">
        <f t="shared" si="251"/>
        <v>n/a</v>
      </c>
      <c r="AM701" s="671" t="str">
        <f t="shared" si="252"/>
        <v>n/a</v>
      </c>
      <c r="AN701" s="671" t="str">
        <f t="shared" si="253"/>
        <v>n/a</v>
      </c>
      <c r="AO701" s="671" t="str">
        <f t="shared" si="254"/>
        <v>n/a</v>
      </c>
      <c r="AP701" s="671" t="str">
        <f t="shared" si="255"/>
        <v>n/a</v>
      </c>
      <c r="AQ701" s="671" t="str">
        <f t="shared" si="256"/>
        <v>n/a</v>
      </c>
      <c r="AR701" s="671" t="str">
        <f t="shared" si="257"/>
        <v>n/a</v>
      </c>
      <c r="AS701" s="672">
        <f t="shared" si="258"/>
        <v>-4.5289855072463769</v>
      </c>
      <c r="AT701" s="673">
        <f t="shared" si="259"/>
        <v>55.264104833461104</v>
      </c>
    </row>
    <row r="702" spans="1:46" ht="11.25" customHeight="1" x14ac:dyDescent="0.2">
      <c r="A702" s="557" t="s">
        <v>4096</v>
      </c>
      <c r="B702" s="652" t="s">
        <v>4097</v>
      </c>
      <c r="C702" s="497">
        <v>0.38</v>
      </c>
      <c r="D702" s="497">
        <v>0.19</v>
      </c>
      <c r="E702" s="498">
        <v>0.15</v>
      </c>
      <c r="F702" s="498">
        <v>0.115</v>
      </c>
      <c r="G702" s="498">
        <v>0.05</v>
      </c>
      <c r="H702" s="542">
        <v>0</v>
      </c>
      <c r="I702" s="499"/>
      <c r="J702" s="502">
        <v>0</v>
      </c>
      <c r="K702" s="656">
        <v>0</v>
      </c>
      <c r="L702" s="499"/>
      <c r="M702" s="653">
        <v>0</v>
      </c>
      <c r="N702" s="653">
        <v>0</v>
      </c>
      <c r="O702" s="543">
        <v>0</v>
      </c>
      <c r="P702" s="543">
        <v>0</v>
      </c>
      <c r="Q702" s="543">
        <v>0</v>
      </c>
      <c r="R702" s="543">
        <v>0</v>
      </c>
      <c r="S702" s="543">
        <v>0</v>
      </c>
      <c r="T702" s="543">
        <v>0</v>
      </c>
      <c r="U702" s="543">
        <v>0</v>
      </c>
      <c r="V702" s="543">
        <v>0</v>
      </c>
      <c r="W702" s="543">
        <v>0</v>
      </c>
      <c r="X702" s="543">
        <v>0</v>
      </c>
      <c r="Y702" s="655">
        <f t="shared" si="239"/>
        <v>0.88500000000000012</v>
      </c>
      <c r="Z702" s="1026">
        <f t="shared" si="260"/>
        <v>100</v>
      </c>
      <c r="AA702" s="671">
        <f t="shared" si="240"/>
        <v>26.666666666666682</v>
      </c>
      <c r="AB702" s="671">
        <f t="shared" si="241"/>
        <v>30.434782608695631</v>
      </c>
      <c r="AC702" s="671">
        <f t="shared" si="242"/>
        <v>129.99999999999997</v>
      </c>
      <c r="AD702" s="671" t="str">
        <f t="shared" si="243"/>
        <v>n/a</v>
      </c>
      <c r="AE702" s="671" t="str">
        <f t="shared" si="244"/>
        <v>n/a</v>
      </c>
      <c r="AF702" s="671" t="str">
        <f t="shared" si="245"/>
        <v>n/a</v>
      </c>
      <c r="AG702" s="671" t="str">
        <f t="shared" si="246"/>
        <v>n/a</v>
      </c>
      <c r="AH702" s="671" t="str">
        <f t="shared" si="247"/>
        <v>n/a</v>
      </c>
      <c r="AI702" s="671" t="str">
        <f t="shared" si="248"/>
        <v>n/a</v>
      </c>
      <c r="AJ702" s="671" t="str">
        <f t="shared" si="249"/>
        <v>n/a</v>
      </c>
      <c r="AK702" s="671" t="str">
        <f t="shared" si="250"/>
        <v>n/a</v>
      </c>
      <c r="AL702" s="671" t="str">
        <f t="shared" si="251"/>
        <v>n/a</v>
      </c>
      <c r="AM702" s="671" t="str">
        <f t="shared" si="252"/>
        <v>n/a</v>
      </c>
      <c r="AN702" s="671" t="str">
        <f t="shared" si="253"/>
        <v>n/a</v>
      </c>
      <c r="AO702" s="671" t="str">
        <f t="shared" si="254"/>
        <v>n/a</v>
      </c>
      <c r="AP702" s="671" t="str">
        <f t="shared" si="255"/>
        <v>n/a</v>
      </c>
      <c r="AQ702" s="671" t="str">
        <f t="shared" si="256"/>
        <v>n/a</v>
      </c>
      <c r="AR702" s="671" t="str">
        <f t="shared" si="257"/>
        <v>n/a</v>
      </c>
      <c r="AS702" s="672">
        <f t="shared" si="258"/>
        <v>71.775362318840564</v>
      </c>
      <c r="AT702" s="673">
        <f t="shared" si="259"/>
        <v>51.415226536978054</v>
      </c>
    </row>
    <row r="703" spans="1:46" ht="11.25" customHeight="1" x14ac:dyDescent="0.2">
      <c r="A703" s="506" t="s">
        <v>1656</v>
      </c>
      <c r="B703" s="507" t="s">
        <v>1657</v>
      </c>
      <c r="C703" s="497">
        <v>0.57499999999999996</v>
      </c>
      <c r="D703" s="510">
        <v>0.495</v>
      </c>
      <c r="E703" s="513">
        <v>0.47499999999999998</v>
      </c>
      <c r="F703" s="513">
        <v>0.45500000000000002</v>
      </c>
      <c r="G703" s="513">
        <v>0.435</v>
      </c>
      <c r="H703" s="513">
        <v>0.41499999999999998</v>
      </c>
      <c r="I703" s="514"/>
      <c r="J703" s="513">
        <v>0.39500000000000002</v>
      </c>
      <c r="K703" s="515">
        <v>0.39</v>
      </c>
      <c r="L703" s="514"/>
      <c r="M703" s="539">
        <v>0.39</v>
      </c>
      <c r="N703" s="539">
        <v>0.39</v>
      </c>
      <c r="O703" s="516">
        <v>0.39</v>
      </c>
      <c r="P703" s="516">
        <v>0.36</v>
      </c>
      <c r="Q703" s="516">
        <v>0.33</v>
      </c>
      <c r="R703" s="516">
        <v>0.3</v>
      </c>
      <c r="S703" s="516">
        <v>0.28000000000000003</v>
      </c>
      <c r="T703" s="516">
        <v>0.255</v>
      </c>
      <c r="U703" s="516">
        <v>0.23499999999999999</v>
      </c>
      <c r="V703" s="516">
        <v>0.215</v>
      </c>
      <c r="W703" s="516">
        <v>0.19500000000000001</v>
      </c>
      <c r="X703" s="516">
        <v>0.17499999999999999</v>
      </c>
      <c r="Y703" s="655">
        <f t="shared" si="239"/>
        <v>7.15</v>
      </c>
      <c r="Z703" s="1026">
        <f t="shared" si="260"/>
        <v>16.161616161616156</v>
      </c>
      <c r="AA703" s="671">
        <f t="shared" si="240"/>
        <v>4.2105263157894868</v>
      </c>
      <c r="AB703" s="671">
        <f t="shared" si="241"/>
        <v>4.39560439560438</v>
      </c>
      <c r="AC703" s="671">
        <f t="shared" si="242"/>
        <v>4.5977011494252817</v>
      </c>
      <c r="AD703" s="671">
        <f t="shared" si="243"/>
        <v>4.8192771084337505</v>
      </c>
      <c r="AE703" s="671">
        <f t="shared" si="244"/>
        <v>5.0632911392404889</v>
      </c>
      <c r="AF703" s="671">
        <f t="shared" si="245"/>
        <v>1.2820512820512775</v>
      </c>
      <c r="AG703" s="671">
        <f t="shared" si="246"/>
        <v>0</v>
      </c>
      <c r="AH703" s="671">
        <f t="shared" si="247"/>
        <v>0</v>
      </c>
      <c r="AI703" s="671">
        <f t="shared" si="248"/>
        <v>0</v>
      </c>
      <c r="AJ703" s="671">
        <f t="shared" si="249"/>
        <v>8.3333333333333481</v>
      </c>
      <c r="AK703" s="671">
        <f t="shared" si="250"/>
        <v>9.0909090909090828</v>
      </c>
      <c r="AL703" s="671">
        <f t="shared" si="251"/>
        <v>10.000000000000009</v>
      </c>
      <c r="AM703" s="671">
        <f t="shared" si="252"/>
        <v>7.1428571428571397</v>
      </c>
      <c r="AN703" s="671">
        <f t="shared" si="253"/>
        <v>9.8039215686274606</v>
      </c>
      <c r="AO703" s="671">
        <f t="shared" si="254"/>
        <v>8.5106382978723527</v>
      </c>
      <c r="AP703" s="671">
        <f t="shared" si="255"/>
        <v>9.302325581395344</v>
      </c>
      <c r="AQ703" s="671">
        <f t="shared" si="256"/>
        <v>10.256410256410241</v>
      </c>
      <c r="AR703" s="671">
        <f t="shared" si="257"/>
        <v>11.428571428571432</v>
      </c>
      <c r="AS703" s="672">
        <f t="shared" si="258"/>
        <v>6.5473175922177491</v>
      </c>
      <c r="AT703" s="673">
        <f t="shared" si="259"/>
        <v>4.4058632796022925</v>
      </c>
    </row>
    <row r="704" spans="1:46" ht="11.25" customHeight="1" x14ac:dyDescent="0.2">
      <c r="A704" s="495" t="s">
        <v>1680</v>
      </c>
      <c r="B704" s="652" t="s">
        <v>1681</v>
      </c>
      <c r="C704" s="497">
        <v>0.47</v>
      </c>
      <c r="D704" s="520">
        <v>0.44</v>
      </c>
      <c r="E704" s="498">
        <v>0.42</v>
      </c>
      <c r="F704" s="498">
        <v>0.4</v>
      </c>
      <c r="G704" s="502">
        <v>0.32</v>
      </c>
      <c r="H704" s="498">
        <v>0.2</v>
      </c>
      <c r="I704" s="499"/>
      <c r="J704" s="498">
        <v>0.16</v>
      </c>
      <c r="K704" s="656">
        <v>0.1</v>
      </c>
      <c r="L704" s="499"/>
      <c r="M704" s="534">
        <v>0.1</v>
      </c>
      <c r="N704" s="536">
        <v>7.0000000000000007E-2</v>
      </c>
      <c r="O704" s="533">
        <v>0.56000000000000005</v>
      </c>
      <c r="P704" s="533">
        <v>0.55000000000000004</v>
      </c>
      <c r="Q704" s="654">
        <v>0.52</v>
      </c>
      <c r="R704" s="654">
        <v>0.52</v>
      </c>
      <c r="S704" s="654">
        <v>0.52</v>
      </c>
      <c r="T704" s="654">
        <v>0.52</v>
      </c>
      <c r="U704" s="654">
        <v>0.52</v>
      </c>
      <c r="V704" s="654">
        <v>0.52</v>
      </c>
      <c r="W704" s="658">
        <v>0.52</v>
      </c>
      <c r="X704" s="658">
        <v>0.51</v>
      </c>
      <c r="Y704" s="655">
        <f t="shared" si="239"/>
        <v>7.9399999999999977</v>
      </c>
      <c r="Z704" s="1026">
        <f t="shared" si="260"/>
        <v>6.8181818181818121</v>
      </c>
      <c r="AA704" s="671">
        <f t="shared" si="240"/>
        <v>4.7619047619047672</v>
      </c>
      <c r="AB704" s="671">
        <f t="shared" si="241"/>
        <v>4.9999999999999822</v>
      </c>
      <c r="AC704" s="671">
        <f t="shared" si="242"/>
        <v>25</v>
      </c>
      <c r="AD704" s="671">
        <f t="shared" si="243"/>
        <v>59.999999999999986</v>
      </c>
      <c r="AE704" s="671">
        <f t="shared" si="244"/>
        <v>25</v>
      </c>
      <c r="AF704" s="671">
        <f t="shared" si="245"/>
        <v>59.999999999999986</v>
      </c>
      <c r="AG704" s="671">
        <f t="shared" si="246"/>
        <v>0</v>
      </c>
      <c r="AH704" s="671">
        <f t="shared" si="247"/>
        <v>42.857142857142861</v>
      </c>
      <c r="AI704" s="671">
        <f t="shared" si="248"/>
        <v>-87.5</v>
      </c>
      <c r="AJ704" s="671">
        <f t="shared" si="249"/>
        <v>1.8181818181818299</v>
      </c>
      <c r="AK704" s="671">
        <f t="shared" si="250"/>
        <v>5.7692307692307709</v>
      </c>
      <c r="AL704" s="671">
        <f t="shared" si="251"/>
        <v>0</v>
      </c>
      <c r="AM704" s="671">
        <f t="shared" si="252"/>
        <v>0</v>
      </c>
      <c r="AN704" s="671">
        <f t="shared" si="253"/>
        <v>0</v>
      </c>
      <c r="AO704" s="671">
        <f t="shared" si="254"/>
        <v>0</v>
      </c>
      <c r="AP704" s="671">
        <f t="shared" si="255"/>
        <v>0</v>
      </c>
      <c r="AQ704" s="671">
        <f t="shared" si="256"/>
        <v>0</v>
      </c>
      <c r="AR704" s="671">
        <f t="shared" si="257"/>
        <v>1.9607843137254832</v>
      </c>
      <c r="AS704" s="672">
        <f t="shared" si="258"/>
        <v>7.9729171757035502</v>
      </c>
      <c r="AT704" s="673">
        <f t="shared" si="259"/>
        <v>30.61390548294861</v>
      </c>
    </row>
    <row r="705" spans="1:46" ht="11.25" customHeight="1" x14ac:dyDescent="0.2">
      <c r="A705" s="906" t="s">
        <v>3925</v>
      </c>
      <c r="B705" s="906" t="s">
        <v>4244</v>
      </c>
      <c r="C705" s="497">
        <v>0.39</v>
      </c>
      <c r="D705" s="908">
        <v>0.36499999999999999</v>
      </c>
      <c r="E705" s="909">
        <v>0.34</v>
      </c>
      <c r="F705" s="909">
        <v>0.315</v>
      </c>
      <c r="G705" s="909">
        <v>0.28499999999999998</v>
      </c>
      <c r="H705" s="909">
        <v>6.7500000000000004E-2</v>
      </c>
      <c r="I705" s="909"/>
      <c r="J705" s="909">
        <v>0.27</v>
      </c>
      <c r="K705" s="908">
        <v>0.27</v>
      </c>
      <c r="L705" s="909"/>
      <c r="M705" s="949">
        <v>0.27</v>
      </c>
      <c r="N705" s="949">
        <v>0.27</v>
      </c>
      <c r="O705" s="950">
        <v>0.27</v>
      </c>
      <c r="P705" s="950">
        <v>0.27</v>
      </c>
      <c r="Q705" s="950">
        <v>0.27</v>
      </c>
      <c r="R705" s="950">
        <v>0.27</v>
      </c>
      <c r="S705" s="950">
        <v>0.27</v>
      </c>
      <c r="T705" s="950">
        <v>0.27</v>
      </c>
      <c r="U705" s="950">
        <v>0.27</v>
      </c>
      <c r="V705" s="950">
        <v>0.27</v>
      </c>
      <c r="W705" s="950">
        <v>0.27</v>
      </c>
      <c r="X705" s="950">
        <v>0.27</v>
      </c>
      <c r="Y705" s="655">
        <f t="shared" si="239"/>
        <v>5.5424999999999986</v>
      </c>
      <c r="Z705" s="1026">
        <f t="shared" si="260"/>
        <v>6.8493150684931559</v>
      </c>
      <c r="AA705" s="671">
        <f t="shared" si="240"/>
        <v>7.3529411764705843</v>
      </c>
      <c r="AB705" s="671">
        <f t="shared" si="241"/>
        <v>7.9365079365079527</v>
      </c>
      <c r="AC705" s="671">
        <f t="shared" si="242"/>
        <v>10.526315789473696</v>
      </c>
      <c r="AD705" s="671">
        <f t="shared" si="243"/>
        <v>322.22222222222217</v>
      </c>
      <c r="AE705" s="671">
        <f t="shared" si="244"/>
        <v>-75</v>
      </c>
      <c r="AF705" s="671">
        <f t="shared" si="245"/>
        <v>0</v>
      </c>
      <c r="AG705" s="671">
        <f t="shared" si="246"/>
        <v>0</v>
      </c>
      <c r="AH705" s="671">
        <f t="shared" si="247"/>
        <v>0</v>
      </c>
      <c r="AI705" s="671">
        <f t="shared" si="248"/>
        <v>0</v>
      </c>
      <c r="AJ705" s="671">
        <f t="shared" si="249"/>
        <v>0</v>
      </c>
      <c r="AK705" s="671">
        <f t="shared" si="250"/>
        <v>0</v>
      </c>
      <c r="AL705" s="671">
        <f t="shared" si="251"/>
        <v>0</v>
      </c>
      <c r="AM705" s="671">
        <f t="shared" si="252"/>
        <v>0</v>
      </c>
      <c r="AN705" s="671">
        <f t="shared" si="253"/>
        <v>0</v>
      </c>
      <c r="AO705" s="671">
        <f t="shared" si="254"/>
        <v>0</v>
      </c>
      <c r="AP705" s="671">
        <f t="shared" si="255"/>
        <v>0</v>
      </c>
      <c r="AQ705" s="671">
        <f t="shared" si="256"/>
        <v>0</v>
      </c>
      <c r="AR705" s="671">
        <f t="shared" si="257"/>
        <v>0</v>
      </c>
      <c r="AS705" s="672">
        <f t="shared" si="258"/>
        <v>14.730910641745661</v>
      </c>
      <c r="AT705" s="673">
        <f t="shared" si="259"/>
        <v>76.595596043491241</v>
      </c>
    </row>
    <row r="706" spans="1:46" ht="11.25" customHeight="1" x14ac:dyDescent="0.2">
      <c r="A706" s="495" t="s">
        <v>1693</v>
      </c>
      <c r="B706" s="652" t="s">
        <v>1694</v>
      </c>
      <c r="C706" s="497">
        <v>0.46250000000000002</v>
      </c>
      <c r="D706" s="491">
        <v>0.4325</v>
      </c>
      <c r="E706" s="498">
        <v>0.40250000000000002</v>
      </c>
      <c r="F706" s="498">
        <v>0.3725</v>
      </c>
      <c r="G706" s="498">
        <v>0.34499999999999997</v>
      </c>
      <c r="H706" s="498">
        <v>0.32500000000000001</v>
      </c>
      <c r="I706" s="499"/>
      <c r="J706" s="502">
        <v>0.31</v>
      </c>
      <c r="K706" s="496">
        <v>0.31</v>
      </c>
      <c r="L706" s="499"/>
      <c r="M706" s="511">
        <v>0.28999999999999998</v>
      </c>
      <c r="N706" s="511">
        <v>0.27</v>
      </c>
      <c r="O706" s="654">
        <v>0</v>
      </c>
      <c r="P706" s="654">
        <v>0</v>
      </c>
      <c r="Q706" s="654">
        <v>0</v>
      </c>
      <c r="R706" s="654">
        <v>0</v>
      </c>
      <c r="S706" s="654">
        <v>0</v>
      </c>
      <c r="T706" s="654">
        <v>0</v>
      </c>
      <c r="U706" s="654">
        <v>0</v>
      </c>
      <c r="V706" s="654">
        <v>0</v>
      </c>
      <c r="W706" s="654">
        <v>0</v>
      </c>
      <c r="X706" s="654">
        <v>0</v>
      </c>
      <c r="Y706" s="655">
        <f t="shared" si="239"/>
        <v>3.5200000000000005</v>
      </c>
      <c r="Z706" s="1026">
        <f t="shared" si="260"/>
        <v>6.9364161849710948</v>
      </c>
      <c r="AA706" s="671">
        <f t="shared" si="240"/>
        <v>7.4534161490683148</v>
      </c>
      <c r="AB706" s="671">
        <f t="shared" si="241"/>
        <v>8.0536912751677967</v>
      </c>
      <c r="AC706" s="671">
        <f t="shared" si="242"/>
        <v>7.9710144927536364</v>
      </c>
      <c r="AD706" s="671">
        <f t="shared" si="243"/>
        <v>6.153846153846132</v>
      </c>
      <c r="AE706" s="671">
        <f t="shared" si="244"/>
        <v>4.8387096774193505</v>
      </c>
      <c r="AF706" s="671">
        <f t="shared" si="245"/>
        <v>0</v>
      </c>
      <c r="AG706" s="671">
        <f t="shared" si="246"/>
        <v>6.8965517241379448</v>
      </c>
      <c r="AH706" s="671">
        <f t="shared" si="247"/>
        <v>7.4074074074073959</v>
      </c>
      <c r="AI706" s="671" t="str">
        <f t="shared" si="248"/>
        <v>n/a</v>
      </c>
      <c r="AJ706" s="671" t="str">
        <f t="shared" si="249"/>
        <v>n/a</v>
      </c>
      <c r="AK706" s="671" t="str">
        <f t="shared" si="250"/>
        <v>n/a</v>
      </c>
      <c r="AL706" s="671" t="str">
        <f t="shared" si="251"/>
        <v>n/a</v>
      </c>
      <c r="AM706" s="671" t="str">
        <f t="shared" si="252"/>
        <v>n/a</v>
      </c>
      <c r="AN706" s="671" t="str">
        <f t="shared" si="253"/>
        <v>n/a</v>
      </c>
      <c r="AO706" s="671" t="str">
        <f t="shared" si="254"/>
        <v>n/a</v>
      </c>
      <c r="AP706" s="671" t="str">
        <f t="shared" si="255"/>
        <v>n/a</v>
      </c>
      <c r="AQ706" s="671" t="str">
        <f t="shared" si="256"/>
        <v>n/a</v>
      </c>
      <c r="AR706" s="671" t="str">
        <f t="shared" si="257"/>
        <v>n/a</v>
      </c>
      <c r="AS706" s="672">
        <f t="shared" si="258"/>
        <v>6.1901170071968519</v>
      </c>
      <c r="AT706" s="673">
        <f t="shared" si="259"/>
        <v>2.5229794868175413</v>
      </c>
    </row>
    <row r="707" spans="1:46" ht="11.25" customHeight="1" x14ac:dyDescent="0.2">
      <c r="A707" s="507" t="s">
        <v>1648</v>
      </c>
      <c r="B707" s="507" t="s">
        <v>1649</v>
      </c>
      <c r="C707" s="497">
        <v>0.27</v>
      </c>
      <c r="D707" s="497">
        <v>0.26</v>
      </c>
      <c r="E707" s="513">
        <v>0.25</v>
      </c>
      <c r="F707" s="513">
        <v>0.24</v>
      </c>
      <c r="G707" s="513">
        <v>0.23499999999999999</v>
      </c>
      <c r="H707" s="513">
        <v>0.18</v>
      </c>
      <c r="I707" s="514"/>
      <c r="J707" s="512">
        <v>0.16500000000000001</v>
      </c>
      <c r="K707" s="515">
        <v>0.16500000000000001</v>
      </c>
      <c r="L707" s="514"/>
      <c r="M707" s="529">
        <v>0.16500000000000001</v>
      </c>
      <c r="N707" s="529">
        <v>0.16</v>
      </c>
      <c r="O707" s="516">
        <v>0.15</v>
      </c>
      <c r="P707" s="516">
        <v>0.13500000000000001</v>
      </c>
      <c r="Q707" s="516">
        <v>0.125</v>
      </c>
      <c r="R707" s="516">
        <v>7.6670000000000002E-2</v>
      </c>
      <c r="S707" s="516">
        <v>7.1669999999999998E-2</v>
      </c>
      <c r="T707" s="516">
        <v>6.5000000000000002E-2</v>
      </c>
      <c r="U707" s="516">
        <v>6.1670000000000003E-2</v>
      </c>
      <c r="V707" s="516">
        <v>5.833E-2</v>
      </c>
      <c r="W707" s="517">
        <v>0</v>
      </c>
      <c r="X707" s="517">
        <v>0</v>
      </c>
      <c r="Y707" s="655">
        <f t="shared" si="239"/>
        <v>2.8333400000000002</v>
      </c>
      <c r="Z707" s="1026">
        <f t="shared" si="260"/>
        <v>3.8461538461538547</v>
      </c>
      <c r="AA707" s="671">
        <f t="shared" si="240"/>
        <v>4.0000000000000036</v>
      </c>
      <c r="AB707" s="671">
        <f t="shared" si="241"/>
        <v>4.1666666666666741</v>
      </c>
      <c r="AC707" s="671">
        <f t="shared" si="242"/>
        <v>2.1276595744680771</v>
      </c>
      <c r="AD707" s="671">
        <f t="shared" si="243"/>
        <v>30.555555555555557</v>
      </c>
      <c r="AE707" s="671">
        <f t="shared" si="244"/>
        <v>9.0909090909090828</v>
      </c>
      <c r="AF707" s="671">
        <f t="shared" si="245"/>
        <v>0</v>
      </c>
      <c r="AG707" s="671">
        <f t="shared" si="246"/>
        <v>0</v>
      </c>
      <c r="AH707" s="671">
        <f t="shared" si="247"/>
        <v>3.125</v>
      </c>
      <c r="AI707" s="671">
        <f t="shared" si="248"/>
        <v>6.6666666666666652</v>
      </c>
      <c r="AJ707" s="671">
        <f t="shared" si="249"/>
        <v>11.111111111111093</v>
      </c>
      <c r="AK707" s="671">
        <f t="shared" si="250"/>
        <v>8.0000000000000071</v>
      </c>
      <c r="AL707" s="671">
        <f t="shared" si="251"/>
        <v>63.036389722185994</v>
      </c>
      <c r="AM707" s="671">
        <f t="shared" si="252"/>
        <v>6.9764197014092533</v>
      </c>
      <c r="AN707" s="671">
        <f t="shared" si="253"/>
        <v>10.261538461538455</v>
      </c>
      <c r="AO707" s="671">
        <f t="shared" si="254"/>
        <v>5.3997081238851941</v>
      </c>
      <c r="AP707" s="671">
        <f t="shared" si="255"/>
        <v>5.726041488085043</v>
      </c>
      <c r="AQ707" s="671" t="str">
        <f t="shared" si="256"/>
        <v>n/a</v>
      </c>
      <c r="AR707" s="671" t="str">
        <f t="shared" si="257"/>
        <v>n/a</v>
      </c>
      <c r="AS707" s="672">
        <f t="shared" si="258"/>
        <v>10.240577647566761</v>
      </c>
      <c r="AT707" s="673">
        <f t="shared" si="259"/>
        <v>15.242527925413516</v>
      </c>
    </row>
    <row r="708" spans="1:46" ht="11.25" customHeight="1" x14ac:dyDescent="0.2">
      <c r="A708" s="652" t="s">
        <v>336</v>
      </c>
      <c r="B708" s="652" t="s">
        <v>337</v>
      </c>
      <c r="C708" s="497">
        <v>3.44</v>
      </c>
      <c r="D708" s="497">
        <v>3.4</v>
      </c>
      <c r="E708" s="498">
        <v>3.36</v>
      </c>
      <c r="F708" s="498">
        <v>2.68</v>
      </c>
      <c r="G708" s="498">
        <v>2.2000000000000002</v>
      </c>
      <c r="H708" s="498">
        <v>2</v>
      </c>
      <c r="I708" s="499"/>
      <c r="J708" s="498">
        <v>1.56</v>
      </c>
      <c r="K708" s="496">
        <v>1.46</v>
      </c>
      <c r="L708" s="499"/>
      <c r="M708" s="511">
        <v>1.44</v>
      </c>
      <c r="N708" s="511">
        <v>1.42</v>
      </c>
      <c r="O708" s="658">
        <v>1.4</v>
      </c>
      <c r="P708" s="658">
        <v>1.26</v>
      </c>
      <c r="Q708" s="658">
        <v>1</v>
      </c>
      <c r="R708" s="658">
        <v>0.82</v>
      </c>
      <c r="S708" s="658">
        <v>0.68</v>
      </c>
      <c r="T708" s="658">
        <v>0.62</v>
      </c>
      <c r="U708" s="658">
        <v>0.59499999999999997</v>
      </c>
      <c r="V708" s="658">
        <v>0.57999999999999996</v>
      </c>
      <c r="W708" s="658">
        <v>0.54</v>
      </c>
      <c r="X708" s="658">
        <v>0.48</v>
      </c>
      <c r="Y708" s="655">
        <f t="shared" si="239"/>
        <v>30.934999999999999</v>
      </c>
      <c r="Z708" s="1026">
        <f t="shared" si="260"/>
        <v>1.1764705882352899</v>
      </c>
      <c r="AA708" s="671">
        <f t="shared" si="240"/>
        <v>1.1904761904761862</v>
      </c>
      <c r="AB708" s="671">
        <f t="shared" si="241"/>
        <v>25.373134328358194</v>
      </c>
      <c r="AC708" s="671">
        <f t="shared" si="242"/>
        <v>21.818181818181827</v>
      </c>
      <c r="AD708" s="671">
        <f t="shared" si="243"/>
        <v>10.000000000000009</v>
      </c>
      <c r="AE708" s="671">
        <f t="shared" si="244"/>
        <v>28.205128205128194</v>
      </c>
      <c r="AF708" s="671">
        <f t="shared" si="245"/>
        <v>6.8493150684931559</v>
      </c>
      <c r="AG708" s="671">
        <f t="shared" si="246"/>
        <v>1.388888888888884</v>
      </c>
      <c r="AH708" s="671">
        <f t="shared" si="247"/>
        <v>1.4084507042253502</v>
      </c>
      <c r="AI708" s="671">
        <f t="shared" si="248"/>
        <v>1.4285714285714235</v>
      </c>
      <c r="AJ708" s="671">
        <f t="shared" si="249"/>
        <v>11.111111111111093</v>
      </c>
      <c r="AK708" s="671">
        <f t="shared" si="250"/>
        <v>26</v>
      </c>
      <c r="AL708" s="671">
        <f t="shared" si="251"/>
        <v>21.95121951219512</v>
      </c>
      <c r="AM708" s="671">
        <f t="shared" si="252"/>
        <v>20.588235294117641</v>
      </c>
      <c r="AN708" s="671">
        <f t="shared" si="253"/>
        <v>9.6774193548387224</v>
      </c>
      <c r="AO708" s="671">
        <f t="shared" si="254"/>
        <v>4.2016806722689148</v>
      </c>
      <c r="AP708" s="671">
        <f t="shared" si="255"/>
        <v>2.5862068965517349</v>
      </c>
      <c r="AQ708" s="671">
        <f t="shared" si="256"/>
        <v>7.4074074074073959</v>
      </c>
      <c r="AR708" s="671">
        <f t="shared" si="257"/>
        <v>12.500000000000021</v>
      </c>
      <c r="AS708" s="672">
        <f t="shared" si="258"/>
        <v>11.308520919423639</v>
      </c>
      <c r="AT708" s="673">
        <f t="shared" si="259"/>
        <v>9.648140209368119</v>
      </c>
    </row>
    <row r="709" spans="1:46" ht="11.25" customHeight="1" x14ac:dyDescent="0.2">
      <c r="A709" s="495" t="s">
        <v>1654</v>
      </c>
      <c r="B709" s="652" t="s">
        <v>1655</v>
      </c>
      <c r="C709" s="497">
        <v>1.42</v>
      </c>
      <c r="D709" s="497">
        <v>1.19</v>
      </c>
      <c r="E709" s="498">
        <v>1</v>
      </c>
      <c r="F709" s="498">
        <v>0.84</v>
      </c>
      <c r="G709" s="498">
        <v>0.69</v>
      </c>
      <c r="H709" s="498">
        <v>0.56999999999999995</v>
      </c>
      <c r="I709" s="499"/>
      <c r="J709" s="498">
        <v>0.46</v>
      </c>
      <c r="K709" s="496">
        <v>0.1</v>
      </c>
      <c r="L709" s="499"/>
      <c r="M709" s="653">
        <v>0</v>
      </c>
      <c r="N709" s="653">
        <v>0</v>
      </c>
      <c r="O709" s="654">
        <v>1.456</v>
      </c>
      <c r="P709" s="658">
        <v>1.456</v>
      </c>
      <c r="Q709" s="658">
        <v>1.19</v>
      </c>
      <c r="R709" s="658">
        <v>1.1120000000000001</v>
      </c>
      <c r="S709" s="654">
        <v>0.36065999999999998</v>
      </c>
      <c r="T709" s="658">
        <v>0.73733000000000004</v>
      </c>
      <c r="U709" s="658">
        <v>0.58599999999999997</v>
      </c>
      <c r="V709" s="658">
        <v>0.53134000000000003</v>
      </c>
      <c r="W709" s="658">
        <v>0.51266999999999996</v>
      </c>
      <c r="X709" s="658">
        <v>0.08</v>
      </c>
      <c r="Y709" s="655">
        <f t="shared" si="239"/>
        <v>14.292</v>
      </c>
      <c r="Z709" s="1026">
        <f t="shared" si="260"/>
        <v>19.327731092436974</v>
      </c>
      <c r="AA709" s="671">
        <f t="shared" si="240"/>
        <v>18.999999999999993</v>
      </c>
      <c r="AB709" s="671">
        <f t="shared" si="241"/>
        <v>19.047619047619047</v>
      </c>
      <c r="AC709" s="671">
        <f t="shared" si="242"/>
        <v>21.739130434782616</v>
      </c>
      <c r="AD709" s="671">
        <f t="shared" si="243"/>
        <v>21.052631578947366</v>
      </c>
      <c r="AE709" s="671">
        <f t="shared" si="244"/>
        <v>23.913043478260843</v>
      </c>
      <c r="AF709" s="671">
        <f t="shared" si="245"/>
        <v>359.99999999999994</v>
      </c>
      <c r="AG709" s="671" t="str">
        <f t="shared" si="246"/>
        <v>n/a</v>
      </c>
      <c r="AH709" s="671" t="str">
        <f t="shared" si="247"/>
        <v>n/a</v>
      </c>
      <c r="AI709" s="671">
        <f t="shared" si="248"/>
        <v>-100</v>
      </c>
      <c r="AJ709" s="671">
        <f t="shared" si="249"/>
        <v>0</v>
      </c>
      <c r="AK709" s="671">
        <f t="shared" si="250"/>
        <v>22.352941176470598</v>
      </c>
      <c r="AL709" s="671">
        <f t="shared" si="251"/>
        <v>7.0143884892086117</v>
      </c>
      <c r="AM709" s="671">
        <f t="shared" si="252"/>
        <v>208.32362890256758</v>
      </c>
      <c r="AN709" s="671">
        <f t="shared" si="253"/>
        <v>-51.085673985867942</v>
      </c>
      <c r="AO709" s="671">
        <f t="shared" si="254"/>
        <v>25.824232081911269</v>
      </c>
      <c r="AP709" s="671">
        <f t="shared" si="255"/>
        <v>10.28719840403507</v>
      </c>
      <c r="AQ709" s="671">
        <f t="shared" si="256"/>
        <v>3.641718844480879</v>
      </c>
      <c r="AR709" s="671">
        <f t="shared" si="257"/>
        <v>540.83749999999998</v>
      </c>
      <c r="AS709" s="672">
        <f t="shared" si="258"/>
        <v>67.722122914403101</v>
      </c>
      <c r="AT709" s="673">
        <f t="shared" si="259"/>
        <v>158.91559589128309</v>
      </c>
    </row>
    <row r="710" spans="1:46" ht="11.25" customHeight="1" x14ac:dyDescent="0.2">
      <c r="A710" s="557" t="s">
        <v>3917</v>
      </c>
      <c r="B710" s="24" t="s">
        <v>3918</v>
      </c>
      <c r="C710" s="497">
        <v>0.74</v>
      </c>
      <c r="D710" s="41">
        <v>0.66</v>
      </c>
      <c r="E710" s="41">
        <v>0.61</v>
      </c>
      <c r="F710" s="41">
        <v>0.56999999999999995</v>
      </c>
      <c r="G710" s="41">
        <v>0.53</v>
      </c>
      <c r="H710" s="41">
        <v>0.52</v>
      </c>
      <c r="I710" s="41">
        <v>0.52</v>
      </c>
      <c r="J710" s="41">
        <v>0.52</v>
      </c>
      <c r="K710" s="24">
        <v>0.52</v>
      </c>
      <c r="L710" s="915"/>
      <c r="M710" s="36">
        <v>0.52</v>
      </c>
      <c r="N710" s="36">
        <v>0.52</v>
      </c>
      <c r="O710" s="13">
        <v>0.49</v>
      </c>
      <c r="P710" s="13">
        <v>0.44</v>
      </c>
      <c r="Q710" s="13">
        <v>0.39500000000000002</v>
      </c>
      <c r="R710" s="13">
        <v>0.35</v>
      </c>
      <c r="S710" s="13">
        <v>0.31</v>
      </c>
      <c r="T710" s="13">
        <v>0.3</v>
      </c>
      <c r="U710" s="13">
        <v>0.3</v>
      </c>
      <c r="V710" s="13">
        <v>0.3</v>
      </c>
      <c r="W710" s="13">
        <v>0.29499999999999998</v>
      </c>
      <c r="X710" s="13">
        <v>0.24175824175824201</v>
      </c>
      <c r="Y710" s="655">
        <f t="shared" si="239"/>
        <v>9.6517582417582446</v>
      </c>
      <c r="Z710" s="1026">
        <f t="shared" si="260"/>
        <v>12.12121212121211</v>
      </c>
      <c r="AA710" s="671">
        <f t="shared" si="240"/>
        <v>8.196721311475418</v>
      </c>
      <c r="AB710" s="671">
        <f t="shared" si="241"/>
        <v>7.0175438596491224</v>
      </c>
      <c r="AC710" s="671">
        <f t="shared" si="242"/>
        <v>7.5471698113207308</v>
      </c>
      <c r="AD710" s="671">
        <f t="shared" si="243"/>
        <v>1.9230769230769162</v>
      </c>
      <c r="AE710" s="671">
        <f t="shared" si="244"/>
        <v>0</v>
      </c>
      <c r="AF710" s="671">
        <f t="shared" si="245"/>
        <v>0</v>
      </c>
      <c r="AG710" s="671">
        <f t="shared" si="246"/>
        <v>0</v>
      </c>
      <c r="AH710" s="671">
        <f t="shared" si="247"/>
        <v>0</v>
      </c>
      <c r="AI710" s="671">
        <f t="shared" si="248"/>
        <v>6.1224489795918435</v>
      </c>
      <c r="AJ710" s="671">
        <f t="shared" si="249"/>
        <v>11.363636363636353</v>
      </c>
      <c r="AK710" s="671">
        <f t="shared" si="250"/>
        <v>11.392405063291132</v>
      </c>
      <c r="AL710" s="671">
        <f t="shared" si="251"/>
        <v>12.857142857142879</v>
      </c>
      <c r="AM710" s="671">
        <f t="shared" si="252"/>
        <v>12.903225806451601</v>
      </c>
      <c r="AN710" s="671">
        <f t="shared" si="253"/>
        <v>3.3333333333333437</v>
      </c>
      <c r="AO710" s="671">
        <f t="shared" si="254"/>
        <v>0</v>
      </c>
      <c r="AP710" s="671">
        <f t="shared" si="255"/>
        <v>0</v>
      </c>
      <c r="AQ710" s="671">
        <f t="shared" si="256"/>
        <v>1.6949152542372836</v>
      </c>
      <c r="AR710" s="671">
        <f t="shared" si="257"/>
        <v>22.022727272727138</v>
      </c>
      <c r="AS710" s="672">
        <f t="shared" si="258"/>
        <v>6.236608366165572</v>
      </c>
      <c r="AT710" s="673">
        <f t="shared" si="259"/>
        <v>6.2901632998321491</v>
      </c>
    </row>
    <row r="711" spans="1:46" ht="11.25" customHeight="1" x14ac:dyDescent="0.2">
      <c r="A711" s="916" t="s">
        <v>1662</v>
      </c>
      <c r="B711" s="916" t="s">
        <v>1663</v>
      </c>
      <c r="C711" s="497">
        <v>3.16</v>
      </c>
      <c r="D711" s="497">
        <v>2.8</v>
      </c>
      <c r="E711" s="487">
        <v>2.38</v>
      </c>
      <c r="F711" s="487">
        <v>2.14</v>
      </c>
      <c r="G711" s="487">
        <v>1.93</v>
      </c>
      <c r="H711" s="487">
        <v>1.82</v>
      </c>
      <c r="I711" s="488"/>
      <c r="J711" s="487">
        <v>1.35</v>
      </c>
      <c r="K711" s="485">
        <v>0.09</v>
      </c>
      <c r="L711" s="488"/>
      <c r="M711" s="530">
        <v>1.4999999999999999E-2</v>
      </c>
      <c r="N711" s="538">
        <v>0</v>
      </c>
      <c r="O711" s="492">
        <v>0</v>
      </c>
      <c r="P711" s="492">
        <v>0</v>
      </c>
      <c r="Q711" s="492">
        <v>0</v>
      </c>
      <c r="R711" s="492">
        <v>0</v>
      </c>
      <c r="S711" s="492">
        <v>0</v>
      </c>
      <c r="T711" s="492">
        <v>0</v>
      </c>
      <c r="U711" s="492">
        <v>0</v>
      </c>
      <c r="V711" s="492">
        <v>0</v>
      </c>
      <c r="W711" s="492">
        <v>0</v>
      </c>
      <c r="X711" s="492">
        <v>0</v>
      </c>
      <c r="Y711" s="655">
        <f t="shared" ref="Y711:Y774" si="261">SUM(C711:X711)</f>
        <v>15.685</v>
      </c>
      <c r="Z711" s="1026">
        <f t="shared" si="260"/>
        <v>12.857142857142879</v>
      </c>
      <c r="AA711" s="671">
        <f t="shared" ref="AA711:AA774" si="262">IF(ISERROR((D711/E711-1)*100),"n/a",(D711/E711-1)*100)</f>
        <v>17.647058823529417</v>
      </c>
      <c r="AB711" s="671">
        <f t="shared" ref="AB711:AB774" si="263">IF(ISERROR((E711/F711-1)*100),"n/a",(E711/F711-1)*100)</f>
        <v>11.214953271028016</v>
      </c>
      <c r="AC711" s="671">
        <f t="shared" ref="AC711:AC774" si="264">IF(ISERROR((F711/G711-1)*100),"n/a",(F711/G711-1)*100)</f>
        <v>10.880829015544059</v>
      </c>
      <c r="AD711" s="671">
        <f t="shared" ref="AD711:AD774" si="265">IF(ISERROR((G711/H711-1)*100),"n/a",(G711/H711-1)*100)</f>
        <v>6.0439560439560447</v>
      </c>
      <c r="AE711" s="671">
        <f t="shared" ref="AE711:AE774" si="266">IF(ISERROR((H711/J711-1)*100),"n/a",(H711/J711-1)*100)</f>
        <v>34.81481481481481</v>
      </c>
      <c r="AF711" s="671">
        <f t="shared" ref="AF711:AF774" si="267">IF(ISERROR((J711/K711-1)*100),"n/a",(J711/K711-1)*100)</f>
        <v>1400.0000000000002</v>
      </c>
      <c r="AG711" s="671">
        <f t="shared" ref="AG711:AG774" si="268">IF(ISERROR((K711/M711-1)*100),"n/a",(K711/M711-1)*100)</f>
        <v>500</v>
      </c>
      <c r="AH711" s="671" t="str">
        <f t="shared" ref="AH711:AH774" si="269">IF(ISERROR((M711/N711-1)*100),"n/a",(M711/N711-1)*100)</f>
        <v>n/a</v>
      </c>
      <c r="AI711" s="671" t="str">
        <f t="shared" ref="AI711:AI774" si="270">IF(ISERROR((N711/O711-1)*100),"n/a",(N711/O711-1)*100)</f>
        <v>n/a</v>
      </c>
      <c r="AJ711" s="671" t="str">
        <f t="shared" ref="AJ711:AJ774" si="271">IF(ISERROR((O711/P711-1)*100),"n/a",(O711/P711-1)*100)</f>
        <v>n/a</v>
      </c>
      <c r="AK711" s="671" t="str">
        <f t="shared" ref="AK711:AK774" si="272">IF(ISERROR((P711/Q711-1)*100),"n/a",(P711/Q711-1)*100)</f>
        <v>n/a</v>
      </c>
      <c r="AL711" s="671" t="str">
        <f t="shared" ref="AL711:AL774" si="273">IF(ISERROR((Q711/R711-1)*100),"n/a",(Q711/R711-1)*100)</f>
        <v>n/a</v>
      </c>
      <c r="AM711" s="671" t="str">
        <f t="shared" ref="AM711:AM774" si="274">IF(ISERROR((R711/S711-1)*100),"n/a",(R711/S711-1)*100)</f>
        <v>n/a</v>
      </c>
      <c r="AN711" s="671" t="str">
        <f t="shared" ref="AN711:AN774" si="275">IF(ISERROR((S711/T711-1)*100),"n/a",(S711/T711-1)*100)</f>
        <v>n/a</v>
      </c>
      <c r="AO711" s="671" t="str">
        <f t="shared" ref="AO711:AO774" si="276">IF(ISERROR((T711/U711-1)*100),"n/a",(T711/U711-1)*100)</f>
        <v>n/a</v>
      </c>
      <c r="AP711" s="671" t="str">
        <f t="shared" ref="AP711:AP774" si="277">IF(ISERROR((U711/V711-1)*100),"n/a",(U711/V711-1)*100)</f>
        <v>n/a</v>
      </c>
      <c r="AQ711" s="671" t="str">
        <f t="shared" ref="AQ711:AQ774" si="278">IF(ISERROR((V711/W711-1)*100),"n/a",(V711/W711-1)*100)</f>
        <v>n/a</v>
      </c>
      <c r="AR711" s="671" t="str">
        <f t="shared" ref="AR711:AR774" si="279">IF(ISERROR((W711/X711-1)*100),"n/a",(W711/X711-1)*100)</f>
        <v>n/a</v>
      </c>
      <c r="AS711" s="672">
        <f t="shared" ref="AS711:AS774" si="280">AVERAGE(Z711:AR711)</f>
        <v>249.18234435325192</v>
      </c>
      <c r="AT711" s="673">
        <f t="shared" ref="AT711:AT774" si="281">STDEV(Z711:AR711)</f>
        <v>495.00862434921243</v>
      </c>
    </row>
    <row r="712" spans="1:46" ht="11.25" customHeight="1" x14ac:dyDescent="0.2">
      <c r="A712" s="507" t="s">
        <v>794</v>
      </c>
      <c r="B712" s="507" t="s">
        <v>795</v>
      </c>
      <c r="C712" s="497">
        <v>1.1274999999999999</v>
      </c>
      <c r="D712" s="510">
        <v>1.0975000000000001</v>
      </c>
      <c r="E712" s="513">
        <v>1.06375</v>
      </c>
      <c r="F712" s="513">
        <v>1.0049999999999999</v>
      </c>
      <c r="G712" s="513">
        <v>0.94499999999999995</v>
      </c>
      <c r="H712" s="513">
        <v>0.9</v>
      </c>
      <c r="I712" s="514"/>
      <c r="J712" s="513">
        <v>0.82499999999999996</v>
      </c>
      <c r="K712" s="509">
        <v>0.74875000000000003</v>
      </c>
      <c r="L712" s="514"/>
      <c r="M712" s="510">
        <v>0.67749999999999999</v>
      </c>
      <c r="N712" s="529">
        <v>0.59499999999999997</v>
      </c>
      <c r="O712" s="516">
        <v>0.54</v>
      </c>
      <c r="P712" s="516">
        <v>0.49</v>
      </c>
      <c r="Q712" s="516">
        <v>0.45</v>
      </c>
      <c r="R712" s="516">
        <v>0.42499999999999999</v>
      </c>
      <c r="S712" s="516">
        <v>0.40500000000000003</v>
      </c>
      <c r="T712" s="516">
        <v>0.38500000000000001</v>
      </c>
      <c r="U712" s="516">
        <v>0.375</v>
      </c>
      <c r="V712" s="516">
        <v>0.37</v>
      </c>
      <c r="W712" s="516">
        <v>0.36499999999999999</v>
      </c>
      <c r="X712" s="516">
        <v>0.36</v>
      </c>
      <c r="Y712" s="655">
        <f t="shared" si="261"/>
        <v>13.15</v>
      </c>
      <c r="Z712" s="1026">
        <f t="shared" si="260"/>
        <v>2.7334851936218429</v>
      </c>
      <c r="AA712" s="671">
        <f t="shared" si="262"/>
        <v>3.1727379553466717</v>
      </c>
      <c r="AB712" s="671">
        <f t="shared" si="263"/>
        <v>5.845771144278622</v>
      </c>
      <c r="AC712" s="671">
        <f t="shared" si="264"/>
        <v>6.3492063492063489</v>
      </c>
      <c r="AD712" s="671">
        <f t="shared" si="265"/>
        <v>4.9999999999999822</v>
      </c>
      <c r="AE712" s="671">
        <f t="shared" si="266"/>
        <v>9.0909090909091042</v>
      </c>
      <c r="AF712" s="671">
        <f t="shared" si="267"/>
        <v>10.183639398998313</v>
      </c>
      <c r="AG712" s="671">
        <f t="shared" si="268"/>
        <v>10.516605166051662</v>
      </c>
      <c r="AH712" s="671">
        <f t="shared" si="269"/>
        <v>13.86554621848739</v>
      </c>
      <c r="AI712" s="671">
        <f t="shared" si="270"/>
        <v>10.185185185185164</v>
      </c>
      <c r="AJ712" s="671">
        <f t="shared" si="271"/>
        <v>10.204081632653072</v>
      </c>
      <c r="AK712" s="671">
        <f t="shared" si="272"/>
        <v>8.8888888888888786</v>
      </c>
      <c r="AL712" s="671">
        <f t="shared" si="273"/>
        <v>5.8823529411764719</v>
      </c>
      <c r="AM712" s="671">
        <f t="shared" si="274"/>
        <v>4.9382716049382713</v>
      </c>
      <c r="AN712" s="671">
        <f t="shared" si="275"/>
        <v>5.1948051948051965</v>
      </c>
      <c r="AO712" s="671">
        <f t="shared" si="276"/>
        <v>2.6666666666666616</v>
      </c>
      <c r="AP712" s="671">
        <f t="shared" si="277"/>
        <v>1.3513513513513598</v>
      </c>
      <c r="AQ712" s="671">
        <f t="shared" si="278"/>
        <v>1.3698630136986356</v>
      </c>
      <c r="AR712" s="671">
        <f t="shared" si="279"/>
        <v>1.388888888888884</v>
      </c>
      <c r="AS712" s="672">
        <f t="shared" si="280"/>
        <v>6.2541187307975008</v>
      </c>
      <c r="AT712" s="673">
        <f t="shared" si="281"/>
        <v>3.7167202600574267</v>
      </c>
    </row>
    <row r="713" spans="1:46" ht="11.25" customHeight="1" x14ac:dyDescent="0.2">
      <c r="A713" s="500" t="s">
        <v>643</v>
      </c>
      <c r="B713" s="652" t="s">
        <v>644</v>
      </c>
      <c r="C713" s="497">
        <v>3.26</v>
      </c>
      <c r="D713" s="657">
        <v>3.06</v>
      </c>
      <c r="E713" s="498">
        <v>2.84</v>
      </c>
      <c r="F713" s="498">
        <v>2.62</v>
      </c>
      <c r="G713" s="498">
        <v>2.44</v>
      </c>
      <c r="H713" s="498">
        <v>2.2000000000000002</v>
      </c>
      <c r="I713" s="499"/>
      <c r="J713" s="498">
        <v>2</v>
      </c>
      <c r="K713" s="496">
        <v>1.84</v>
      </c>
      <c r="L713" s="499"/>
      <c r="M713" s="511">
        <v>1.55</v>
      </c>
      <c r="N713" s="511">
        <v>1.37</v>
      </c>
      <c r="O713" s="658">
        <v>1.26</v>
      </c>
      <c r="P713" s="658">
        <v>1.18</v>
      </c>
      <c r="Q713" s="658">
        <v>1.1100000000000001</v>
      </c>
      <c r="R713" s="658">
        <v>1.06</v>
      </c>
      <c r="S713" s="658">
        <v>0.98</v>
      </c>
      <c r="T713" s="658">
        <v>0.89</v>
      </c>
      <c r="U713" s="658">
        <v>0.72</v>
      </c>
      <c r="V713" s="654">
        <v>0.64</v>
      </c>
      <c r="W713" s="658">
        <v>0.63</v>
      </c>
      <c r="X713" s="658">
        <v>0.59</v>
      </c>
      <c r="Y713" s="655">
        <f t="shared" si="261"/>
        <v>32.24</v>
      </c>
      <c r="Z713" s="1026">
        <f t="shared" si="260"/>
        <v>6.5359477124182996</v>
      </c>
      <c r="AA713" s="671">
        <f t="shared" si="262"/>
        <v>7.7464788732394485</v>
      </c>
      <c r="AB713" s="671">
        <f t="shared" si="263"/>
        <v>8.3969465648854769</v>
      </c>
      <c r="AC713" s="671">
        <f t="shared" si="264"/>
        <v>7.3770491803278659</v>
      </c>
      <c r="AD713" s="671">
        <f t="shared" si="265"/>
        <v>10.909090909090891</v>
      </c>
      <c r="AE713" s="671">
        <f t="shared" si="266"/>
        <v>10.000000000000009</v>
      </c>
      <c r="AF713" s="671">
        <f t="shared" si="267"/>
        <v>8.6956521739130377</v>
      </c>
      <c r="AG713" s="671">
        <f t="shared" si="268"/>
        <v>18.709677419354833</v>
      </c>
      <c r="AH713" s="671">
        <f t="shared" si="269"/>
        <v>13.138686131386844</v>
      </c>
      <c r="AI713" s="671">
        <f t="shared" si="270"/>
        <v>8.7301587301587436</v>
      </c>
      <c r="AJ713" s="671">
        <f t="shared" si="271"/>
        <v>6.7796610169491567</v>
      </c>
      <c r="AK713" s="671">
        <f t="shared" si="272"/>
        <v>6.3063063063062863</v>
      </c>
      <c r="AL713" s="671">
        <f t="shared" si="273"/>
        <v>4.7169811320754818</v>
      </c>
      <c r="AM713" s="671">
        <f t="shared" si="274"/>
        <v>8.163265306122458</v>
      </c>
      <c r="AN713" s="671">
        <f t="shared" si="275"/>
        <v>10.1123595505618</v>
      </c>
      <c r="AO713" s="671">
        <f t="shared" si="276"/>
        <v>23.611111111111114</v>
      </c>
      <c r="AP713" s="671">
        <f t="shared" si="277"/>
        <v>12.5</v>
      </c>
      <c r="AQ713" s="671">
        <f t="shared" si="278"/>
        <v>1.5873015873015817</v>
      </c>
      <c r="AR713" s="671">
        <f t="shared" si="279"/>
        <v>6.7796610169491567</v>
      </c>
      <c r="AS713" s="672">
        <f t="shared" si="280"/>
        <v>9.5155965643238147</v>
      </c>
      <c r="AT713" s="673">
        <f t="shared" si="281"/>
        <v>4.9434938430886977</v>
      </c>
    </row>
    <row r="714" spans="1:46" ht="11.25" customHeight="1" x14ac:dyDescent="0.2">
      <c r="A714" s="652" t="s">
        <v>338</v>
      </c>
      <c r="B714" s="652" t="s">
        <v>339</v>
      </c>
      <c r="C714" s="497">
        <v>1.1200000000000001</v>
      </c>
      <c r="D714" s="657">
        <v>0.87</v>
      </c>
      <c r="E714" s="498">
        <v>0.81</v>
      </c>
      <c r="F714" s="498">
        <v>0.78</v>
      </c>
      <c r="G714" s="498">
        <v>0.75</v>
      </c>
      <c r="H714" s="498">
        <v>0.73</v>
      </c>
      <c r="I714" s="499"/>
      <c r="J714" s="498">
        <v>0.71</v>
      </c>
      <c r="K714" s="496">
        <v>0.69</v>
      </c>
      <c r="L714" s="499"/>
      <c r="M714" s="511">
        <v>0.68</v>
      </c>
      <c r="N714" s="511">
        <v>0.66</v>
      </c>
      <c r="O714" s="658">
        <v>0.64400000000000002</v>
      </c>
      <c r="P714" s="658">
        <v>0.60399999999999998</v>
      </c>
      <c r="Q714" s="658">
        <v>0.56599999999999995</v>
      </c>
      <c r="R714" s="658">
        <v>0.53600000000000003</v>
      </c>
      <c r="S714" s="658">
        <v>0.51</v>
      </c>
      <c r="T714" s="658">
        <v>0.48531999999999997</v>
      </c>
      <c r="U714" s="658">
        <v>0.46</v>
      </c>
      <c r="V714" s="658">
        <v>0.42902000000000001</v>
      </c>
      <c r="W714" s="658">
        <v>0.41</v>
      </c>
      <c r="X714" s="658">
        <v>0.4</v>
      </c>
      <c r="Y714" s="655">
        <f t="shared" si="261"/>
        <v>12.844340000000001</v>
      </c>
      <c r="Z714" s="1026">
        <f t="shared" si="260"/>
        <v>28.735632183908066</v>
      </c>
      <c r="AA714" s="671">
        <f t="shared" si="262"/>
        <v>7.4074074074073959</v>
      </c>
      <c r="AB714" s="671">
        <f t="shared" si="263"/>
        <v>3.8461538461538547</v>
      </c>
      <c r="AC714" s="671">
        <f t="shared" si="264"/>
        <v>4.0000000000000036</v>
      </c>
      <c r="AD714" s="671">
        <f t="shared" si="265"/>
        <v>2.7397260273972712</v>
      </c>
      <c r="AE714" s="671">
        <f t="shared" si="266"/>
        <v>2.8169014084507005</v>
      </c>
      <c r="AF714" s="671">
        <f t="shared" si="267"/>
        <v>2.898550724637694</v>
      </c>
      <c r="AG714" s="671">
        <f t="shared" si="268"/>
        <v>1.4705882352941124</v>
      </c>
      <c r="AH714" s="671">
        <f t="shared" si="269"/>
        <v>3.0303030303030276</v>
      </c>
      <c r="AI714" s="671">
        <f t="shared" si="270"/>
        <v>2.4844720496894457</v>
      </c>
      <c r="AJ714" s="671">
        <f t="shared" si="271"/>
        <v>6.6225165562914023</v>
      </c>
      <c r="AK714" s="671">
        <f t="shared" si="272"/>
        <v>6.7137809187279185</v>
      </c>
      <c r="AL714" s="671">
        <f t="shared" si="273"/>
        <v>5.5970149253731227</v>
      </c>
      <c r="AM714" s="671">
        <f t="shared" si="274"/>
        <v>5.0980392156862786</v>
      </c>
      <c r="AN714" s="671">
        <f t="shared" si="275"/>
        <v>5.0853045413335574</v>
      </c>
      <c r="AO714" s="671">
        <f t="shared" si="276"/>
        <v>5.5043478260869527</v>
      </c>
      <c r="AP714" s="671">
        <f t="shared" si="277"/>
        <v>7.2211085730268909</v>
      </c>
      <c r="AQ714" s="671">
        <f t="shared" si="278"/>
        <v>4.6390243902439066</v>
      </c>
      <c r="AR714" s="671">
        <f t="shared" si="279"/>
        <v>2.4999999999999911</v>
      </c>
      <c r="AS714" s="672">
        <f t="shared" si="280"/>
        <v>5.705835361053242</v>
      </c>
      <c r="AT714" s="673">
        <f t="shared" si="281"/>
        <v>5.8523852408667967</v>
      </c>
    </row>
    <row r="715" spans="1:46" ht="11.25" customHeight="1" x14ac:dyDescent="0.2">
      <c r="A715" s="519" t="s">
        <v>811</v>
      </c>
      <c r="B715" s="507" t="s">
        <v>812</v>
      </c>
      <c r="C715" s="497">
        <v>1.3925000000000001</v>
      </c>
      <c r="D715" s="497">
        <v>1.3525</v>
      </c>
      <c r="E715" s="513">
        <v>1.26</v>
      </c>
      <c r="F715" s="513">
        <v>1.095</v>
      </c>
      <c r="G715" s="513">
        <v>0.94499999999999995</v>
      </c>
      <c r="H715" s="513">
        <v>0.88500000000000001</v>
      </c>
      <c r="I715" s="514"/>
      <c r="J715" s="513">
        <v>0.83</v>
      </c>
      <c r="K715" s="509">
        <v>0.79374999999999996</v>
      </c>
      <c r="L715" s="514"/>
      <c r="M715" s="529">
        <v>0.77249999999999996</v>
      </c>
      <c r="N715" s="529">
        <v>0.76375000000000004</v>
      </c>
      <c r="O715" s="516">
        <v>0.75</v>
      </c>
      <c r="P715" s="516">
        <v>0.71</v>
      </c>
      <c r="Q715" s="516">
        <v>0.67125000000000001</v>
      </c>
      <c r="R715" s="516">
        <v>0.64</v>
      </c>
      <c r="S715" s="516">
        <v>0.62250000000000005</v>
      </c>
      <c r="T715" s="516">
        <v>0.61450000000000005</v>
      </c>
      <c r="U715" s="516">
        <v>0.61224999999999996</v>
      </c>
      <c r="V715" s="516">
        <v>0.60950000000000004</v>
      </c>
      <c r="W715" s="516">
        <v>0.60724999999999996</v>
      </c>
      <c r="X715" s="516">
        <v>0.60375000000000001</v>
      </c>
      <c r="Y715" s="655">
        <f t="shared" si="261"/>
        <v>16.530999999999999</v>
      </c>
      <c r="Z715" s="1026">
        <f t="shared" si="260"/>
        <v>2.9574861367837268</v>
      </c>
      <c r="AA715" s="671">
        <f t="shared" si="262"/>
        <v>7.3412698412698374</v>
      </c>
      <c r="AB715" s="671">
        <f t="shared" si="263"/>
        <v>15.068493150684926</v>
      </c>
      <c r="AC715" s="671">
        <f t="shared" si="264"/>
        <v>15.873015873015884</v>
      </c>
      <c r="AD715" s="671">
        <f t="shared" si="265"/>
        <v>6.7796610169491567</v>
      </c>
      <c r="AE715" s="671">
        <f t="shared" si="266"/>
        <v>6.6265060240964013</v>
      </c>
      <c r="AF715" s="671">
        <f t="shared" si="267"/>
        <v>4.5669291338582774</v>
      </c>
      <c r="AG715" s="671">
        <f t="shared" si="268"/>
        <v>2.7508090614886793</v>
      </c>
      <c r="AH715" s="671">
        <f t="shared" si="269"/>
        <v>1.1456628477904962</v>
      </c>
      <c r="AI715" s="671">
        <f t="shared" si="270"/>
        <v>1.8333333333333313</v>
      </c>
      <c r="AJ715" s="671">
        <f t="shared" si="271"/>
        <v>5.6338028169014231</v>
      </c>
      <c r="AK715" s="671">
        <f t="shared" si="272"/>
        <v>5.7728119180633142</v>
      </c>
      <c r="AL715" s="671">
        <f t="shared" si="273"/>
        <v>4.8828125</v>
      </c>
      <c r="AM715" s="671">
        <f t="shared" si="274"/>
        <v>2.8112449799196693</v>
      </c>
      <c r="AN715" s="671">
        <f t="shared" si="275"/>
        <v>1.3018714401952902</v>
      </c>
      <c r="AO715" s="671">
        <f t="shared" si="276"/>
        <v>0.36749693752553547</v>
      </c>
      <c r="AP715" s="671">
        <f t="shared" si="277"/>
        <v>0.45118949958982135</v>
      </c>
      <c r="AQ715" s="671">
        <f t="shared" si="278"/>
        <v>0.37052284890903842</v>
      </c>
      <c r="AR715" s="671">
        <f t="shared" si="279"/>
        <v>0.57971014492752548</v>
      </c>
      <c r="AS715" s="672">
        <f t="shared" si="280"/>
        <v>4.5849805002790696</v>
      </c>
      <c r="AT715" s="673">
        <f t="shared" si="281"/>
        <v>4.500141569877866</v>
      </c>
    </row>
    <row r="716" spans="1:46" ht="11.25" customHeight="1" x14ac:dyDescent="0.2">
      <c r="A716" s="501" t="s">
        <v>1664</v>
      </c>
      <c r="B716" s="652" t="s">
        <v>1665</v>
      </c>
      <c r="C716" s="497">
        <v>3.25</v>
      </c>
      <c r="D716" s="497">
        <v>3.1</v>
      </c>
      <c r="E716" s="498">
        <v>2.88</v>
      </c>
      <c r="F716" s="498">
        <v>2.4</v>
      </c>
      <c r="G716" s="498">
        <v>2</v>
      </c>
      <c r="H716" s="498">
        <v>1.32</v>
      </c>
      <c r="I716" s="499"/>
      <c r="J716" s="498">
        <v>1</v>
      </c>
      <c r="K716" s="656">
        <v>0.4</v>
      </c>
      <c r="L716" s="499"/>
      <c r="M716" s="653">
        <v>0.4</v>
      </c>
      <c r="N716" s="653">
        <v>0.95</v>
      </c>
      <c r="O716" s="658">
        <v>3.15</v>
      </c>
      <c r="P716" s="658">
        <v>2.8</v>
      </c>
      <c r="Q716" s="658">
        <v>2.4</v>
      </c>
      <c r="R716" s="658">
        <v>2.16</v>
      </c>
      <c r="S716" s="658">
        <v>2</v>
      </c>
      <c r="T716" s="658">
        <v>1.86</v>
      </c>
      <c r="U716" s="658">
        <v>1.77</v>
      </c>
      <c r="V716" s="658">
        <v>1.55</v>
      </c>
      <c r="W716" s="658">
        <v>1.45</v>
      </c>
      <c r="X716" s="654">
        <v>1.4</v>
      </c>
      <c r="Y716" s="655">
        <f t="shared" si="261"/>
        <v>38.24</v>
      </c>
      <c r="Z716" s="1026">
        <f t="shared" si="260"/>
        <v>4.8387096774193505</v>
      </c>
      <c r="AA716" s="671">
        <f t="shared" si="262"/>
        <v>7.6388888888889062</v>
      </c>
      <c r="AB716" s="671">
        <f t="shared" si="263"/>
        <v>19.999999999999996</v>
      </c>
      <c r="AC716" s="671">
        <f t="shared" si="264"/>
        <v>19.999999999999996</v>
      </c>
      <c r="AD716" s="671">
        <f t="shared" si="265"/>
        <v>51.515151515151516</v>
      </c>
      <c r="AE716" s="671">
        <f t="shared" si="266"/>
        <v>32.000000000000007</v>
      </c>
      <c r="AF716" s="671">
        <f t="shared" si="267"/>
        <v>150</v>
      </c>
      <c r="AG716" s="671">
        <f t="shared" si="268"/>
        <v>0</v>
      </c>
      <c r="AH716" s="671">
        <f t="shared" si="269"/>
        <v>-57.894736842105267</v>
      </c>
      <c r="AI716" s="671">
        <f t="shared" si="270"/>
        <v>-69.841269841269835</v>
      </c>
      <c r="AJ716" s="671">
        <f t="shared" si="271"/>
        <v>12.5</v>
      </c>
      <c r="AK716" s="671">
        <f t="shared" si="272"/>
        <v>16.666666666666675</v>
      </c>
      <c r="AL716" s="671">
        <f t="shared" si="273"/>
        <v>11.111111111111093</v>
      </c>
      <c r="AM716" s="671">
        <f t="shared" si="274"/>
        <v>8.0000000000000071</v>
      </c>
      <c r="AN716" s="671">
        <f t="shared" si="275"/>
        <v>7.5268817204301008</v>
      </c>
      <c r="AO716" s="671">
        <f t="shared" si="276"/>
        <v>5.0847457627118731</v>
      </c>
      <c r="AP716" s="671">
        <f t="shared" si="277"/>
        <v>14.193548387096765</v>
      </c>
      <c r="AQ716" s="671">
        <f t="shared" si="278"/>
        <v>6.8965517241379448</v>
      </c>
      <c r="AR716" s="671">
        <f t="shared" si="279"/>
        <v>3.5714285714285809</v>
      </c>
      <c r="AS716" s="672">
        <f t="shared" si="280"/>
        <v>12.831983017982514</v>
      </c>
      <c r="AT716" s="673">
        <f t="shared" si="281"/>
        <v>42.899372969732056</v>
      </c>
    </row>
    <row r="717" spans="1:46" ht="11.25" customHeight="1" x14ac:dyDescent="0.2">
      <c r="A717" s="501" t="s">
        <v>792</v>
      </c>
      <c r="B717" s="652" t="s">
        <v>793</v>
      </c>
      <c r="C717" s="497">
        <v>0.4</v>
      </c>
      <c r="D717" s="497">
        <v>0.36</v>
      </c>
      <c r="E717" s="498">
        <v>0.34</v>
      </c>
      <c r="F717" s="498">
        <v>0.32</v>
      </c>
      <c r="G717" s="498">
        <v>0.3</v>
      </c>
      <c r="H717" s="498">
        <v>0.28000000000000003</v>
      </c>
      <c r="I717" s="499"/>
      <c r="J717" s="498">
        <v>0.24</v>
      </c>
      <c r="K717" s="496">
        <v>0.22</v>
      </c>
      <c r="L717" s="499"/>
      <c r="M717" s="511">
        <v>0.21</v>
      </c>
      <c r="N717" s="511">
        <v>0.19</v>
      </c>
      <c r="O717" s="658">
        <v>0.17</v>
      </c>
      <c r="P717" s="658">
        <v>0.16</v>
      </c>
      <c r="Q717" s="658">
        <v>0.12</v>
      </c>
      <c r="R717" s="658">
        <v>0.1</v>
      </c>
      <c r="S717" s="658">
        <v>5.6250000000000001E-2</v>
      </c>
      <c r="T717" s="654">
        <v>0</v>
      </c>
      <c r="U717" s="654">
        <v>0</v>
      </c>
      <c r="V717" s="654">
        <v>0</v>
      </c>
      <c r="W717" s="654">
        <v>0</v>
      </c>
      <c r="X717" s="654">
        <v>0</v>
      </c>
      <c r="Y717" s="655">
        <f t="shared" si="261"/>
        <v>3.4662500000000005</v>
      </c>
      <c r="Z717" s="1026">
        <f t="shared" si="260"/>
        <v>11.111111111111116</v>
      </c>
      <c r="AA717" s="671">
        <f t="shared" si="262"/>
        <v>5.8823529411764497</v>
      </c>
      <c r="AB717" s="671">
        <f t="shared" si="263"/>
        <v>6.25</v>
      </c>
      <c r="AC717" s="671">
        <f t="shared" si="264"/>
        <v>6.6666666666666652</v>
      </c>
      <c r="AD717" s="671">
        <f t="shared" si="265"/>
        <v>7.1428571428571397</v>
      </c>
      <c r="AE717" s="671">
        <f t="shared" si="266"/>
        <v>16.666666666666675</v>
      </c>
      <c r="AF717" s="671">
        <f t="shared" si="267"/>
        <v>9.0909090909090828</v>
      </c>
      <c r="AG717" s="671">
        <f t="shared" si="268"/>
        <v>4.7619047619047672</v>
      </c>
      <c r="AH717" s="671">
        <f t="shared" si="269"/>
        <v>10.526315789473673</v>
      </c>
      <c r="AI717" s="671">
        <f t="shared" si="270"/>
        <v>11.764705882352944</v>
      </c>
      <c r="AJ717" s="671">
        <f t="shared" si="271"/>
        <v>6.25</v>
      </c>
      <c r="AK717" s="671">
        <f t="shared" si="272"/>
        <v>33.33333333333335</v>
      </c>
      <c r="AL717" s="671">
        <f t="shared" si="273"/>
        <v>19.999999999999996</v>
      </c>
      <c r="AM717" s="671">
        <f t="shared" si="274"/>
        <v>77.777777777777786</v>
      </c>
      <c r="AN717" s="671" t="str">
        <f t="shared" si="275"/>
        <v>n/a</v>
      </c>
      <c r="AO717" s="671" t="str">
        <f t="shared" si="276"/>
        <v>n/a</v>
      </c>
      <c r="AP717" s="671" t="str">
        <f t="shared" si="277"/>
        <v>n/a</v>
      </c>
      <c r="AQ717" s="671" t="str">
        <f t="shared" si="278"/>
        <v>n/a</v>
      </c>
      <c r="AR717" s="671" t="str">
        <f t="shared" si="279"/>
        <v>n/a</v>
      </c>
      <c r="AS717" s="672">
        <f t="shared" si="280"/>
        <v>16.230328654587829</v>
      </c>
      <c r="AT717" s="673">
        <f t="shared" si="281"/>
        <v>19.288343156005148</v>
      </c>
    </row>
    <row r="718" spans="1:46" ht="11.25" customHeight="1" x14ac:dyDescent="0.2">
      <c r="A718" s="501" t="s">
        <v>1676</v>
      </c>
      <c r="B718" s="652" t="s">
        <v>1677</v>
      </c>
      <c r="C718" s="497">
        <v>0.48</v>
      </c>
      <c r="D718" s="497">
        <v>0.42000000000000004</v>
      </c>
      <c r="E718" s="498">
        <v>0.38</v>
      </c>
      <c r="F718" s="498">
        <v>0.35</v>
      </c>
      <c r="G718" s="498">
        <v>0.33</v>
      </c>
      <c r="H718" s="498">
        <v>0.31</v>
      </c>
      <c r="I718" s="499"/>
      <c r="J718" s="498">
        <v>0.27</v>
      </c>
      <c r="K718" s="656">
        <v>0.24</v>
      </c>
      <c r="L718" s="499"/>
      <c r="M718" s="653">
        <v>0.24</v>
      </c>
      <c r="N718" s="511">
        <v>0.24</v>
      </c>
      <c r="O718" s="658">
        <v>0.22</v>
      </c>
      <c r="P718" s="658">
        <v>0.19</v>
      </c>
      <c r="Q718" s="654">
        <v>0.18</v>
      </c>
      <c r="R718" s="654">
        <v>0.18</v>
      </c>
      <c r="S718" s="658">
        <v>0.18</v>
      </c>
      <c r="T718" s="658">
        <v>0.16</v>
      </c>
      <c r="U718" s="658">
        <v>0.14333000000000001</v>
      </c>
      <c r="V718" s="654">
        <v>0.125</v>
      </c>
      <c r="W718" s="654">
        <v>0.125</v>
      </c>
      <c r="X718" s="654">
        <v>0.125</v>
      </c>
      <c r="Y718" s="655">
        <f t="shared" si="261"/>
        <v>4.8883300000000007</v>
      </c>
      <c r="Z718" s="1026">
        <f t="shared" si="260"/>
        <v>14.285714285714279</v>
      </c>
      <c r="AA718" s="671">
        <f t="shared" si="262"/>
        <v>10.526315789473696</v>
      </c>
      <c r="AB718" s="671">
        <f t="shared" si="263"/>
        <v>8.5714285714285854</v>
      </c>
      <c r="AC718" s="671">
        <f t="shared" si="264"/>
        <v>6.0606060606060552</v>
      </c>
      <c r="AD718" s="671">
        <f t="shared" si="265"/>
        <v>6.4516129032258229</v>
      </c>
      <c r="AE718" s="671">
        <f t="shared" si="266"/>
        <v>14.814814814814813</v>
      </c>
      <c r="AF718" s="671">
        <f t="shared" si="267"/>
        <v>12.500000000000021</v>
      </c>
      <c r="AG718" s="671">
        <f t="shared" si="268"/>
        <v>0</v>
      </c>
      <c r="AH718" s="671">
        <f t="shared" si="269"/>
        <v>0</v>
      </c>
      <c r="AI718" s="671">
        <f t="shared" si="270"/>
        <v>9.0909090909090828</v>
      </c>
      <c r="AJ718" s="671">
        <f t="shared" si="271"/>
        <v>15.789473684210531</v>
      </c>
      <c r="AK718" s="671">
        <f t="shared" si="272"/>
        <v>5.555555555555558</v>
      </c>
      <c r="AL718" s="671">
        <f t="shared" si="273"/>
        <v>0</v>
      </c>
      <c r="AM718" s="671">
        <f t="shared" si="274"/>
        <v>0</v>
      </c>
      <c r="AN718" s="671">
        <f t="shared" si="275"/>
        <v>12.5</v>
      </c>
      <c r="AO718" s="671">
        <f t="shared" si="276"/>
        <v>11.630503034954298</v>
      </c>
      <c r="AP718" s="671">
        <f t="shared" si="277"/>
        <v>14.66400000000001</v>
      </c>
      <c r="AQ718" s="671">
        <f t="shared" si="278"/>
        <v>0</v>
      </c>
      <c r="AR718" s="671">
        <f t="shared" si="279"/>
        <v>0</v>
      </c>
      <c r="AS718" s="672">
        <f t="shared" si="280"/>
        <v>7.4968912521522499</v>
      </c>
      <c r="AT718" s="673">
        <f t="shared" si="281"/>
        <v>5.9811785748445132</v>
      </c>
    </row>
    <row r="719" spans="1:46" ht="11.25" customHeight="1" x14ac:dyDescent="0.2">
      <c r="A719" s="480" t="s">
        <v>1640</v>
      </c>
      <c r="B719" s="916" t="s">
        <v>1641</v>
      </c>
      <c r="C719" s="497">
        <v>2.16</v>
      </c>
      <c r="D719" s="497">
        <v>2.06</v>
      </c>
      <c r="E719" s="487">
        <v>1.94</v>
      </c>
      <c r="F719" s="487">
        <v>1.84</v>
      </c>
      <c r="G719" s="487">
        <v>1.7749999999999999</v>
      </c>
      <c r="H719" s="487">
        <v>1.5249999999999999</v>
      </c>
      <c r="I719" s="488"/>
      <c r="J719" s="487">
        <v>1.25</v>
      </c>
      <c r="K719" s="485">
        <v>1.1000000000000001</v>
      </c>
      <c r="L719" s="488"/>
      <c r="M719" s="530">
        <v>0.75</v>
      </c>
      <c r="N719" s="538">
        <v>0.5</v>
      </c>
      <c r="O719" s="492">
        <v>0.5</v>
      </c>
      <c r="P719" s="492">
        <v>0.5</v>
      </c>
      <c r="Q719" s="493">
        <v>0.5</v>
      </c>
      <c r="R719" s="493">
        <v>0.25</v>
      </c>
      <c r="S719" s="492">
        <v>0</v>
      </c>
      <c r="T719" s="492">
        <v>0</v>
      </c>
      <c r="U719" s="492">
        <v>0</v>
      </c>
      <c r="V719" s="492">
        <v>0</v>
      </c>
      <c r="W719" s="492">
        <v>0</v>
      </c>
      <c r="X719" s="492">
        <v>0</v>
      </c>
      <c r="Y719" s="655">
        <f t="shared" si="261"/>
        <v>16.649999999999999</v>
      </c>
      <c r="Z719" s="1026">
        <f t="shared" si="260"/>
        <v>4.8543689320388328</v>
      </c>
      <c r="AA719" s="671">
        <f t="shared" si="262"/>
        <v>6.1855670103092786</v>
      </c>
      <c r="AB719" s="671">
        <f t="shared" si="263"/>
        <v>5.4347826086956541</v>
      </c>
      <c r="AC719" s="671">
        <f t="shared" si="264"/>
        <v>3.6619718309859328</v>
      </c>
      <c r="AD719" s="671">
        <f t="shared" si="265"/>
        <v>16.393442622950815</v>
      </c>
      <c r="AE719" s="671">
        <f t="shared" si="266"/>
        <v>21.999999999999996</v>
      </c>
      <c r="AF719" s="671">
        <f t="shared" si="267"/>
        <v>13.636363636363624</v>
      </c>
      <c r="AG719" s="671">
        <f t="shared" si="268"/>
        <v>46.666666666666679</v>
      </c>
      <c r="AH719" s="671">
        <f t="shared" si="269"/>
        <v>50</v>
      </c>
      <c r="AI719" s="671">
        <f t="shared" si="270"/>
        <v>0</v>
      </c>
      <c r="AJ719" s="671">
        <f t="shared" si="271"/>
        <v>0</v>
      </c>
      <c r="AK719" s="671">
        <f t="shared" si="272"/>
        <v>0</v>
      </c>
      <c r="AL719" s="671">
        <f t="shared" si="273"/>
        <v>100</v>
      </c>
      <c r="AM719" s="671" t="str">
        <f t="shared" si="274"/>
        <v>n/a</v>
      </c>
      <c r="AN719" s="671" t="str">
        <f t="shared" si="275"/>
        <v>n/a</v>
      </c>
      <c r="AO719" s="671" t="str">
        <f t="shared" si="276"/>
        <v>n/a</v>
      </c>
      <c r="AP719" s="671" t="str">
        <f t="shared" si="277"/>
        <v>n/a</v>
      </c>
      <c r="AQ719" s="671" t="str">
        <f t="shared" si="278"/>
        <v>n/a</v>
      </c>
      <c r="AR719" s="671" t="str">
        <f t="shared" si="279"/>
        <v>n/a</v>
      </c>
      <c r="AS719" s="672">
        <f t="shared" si="280"/>
        <v>20.679474100616218</v>
      </c>
      <c r="AT719" s="673">
        <f t="shared" si="281"/>
        <v>29.100283146790062</v>
      </c>
    </row>
    <row r="720" spans="1:46" ht="11.25" customHeight="1" x14ac:dyDescent="0.2">
      <c r="A720" s="507" t="s">
        <v>1689</v>
      </c>
      <c r="B720" s="507" t="s">
        <v>1690</v>
      </c>
      <c r="C720" s="497">
        <v>0.84</v>
      </c>
      <c r="D720" s="510">
        <v>0.76</v>
      </c>
      <c r="E720" s="513">
        <v>0.68</v>
      </c>
      <c r="F720" s="513">
        <v>0.6</v>
      </c>
      <c r="G720" s="513">
        <v>0.52</v>
      </c>
      <c r="H720" s="513">
        <v>0.44</v>
      </c>
      <c r="I720" s="514"/>
      <c r="J720" s="513">
        <v>0.36</v>
      </c>
      <c r="K720" s="509">
        <v>0.28000000000000003</v>
      </c>
      <c r="L720" s="514"/>
      <c r="M720" s="529">
        <v>0.2</v>
      </c>
      <c r="N720" s="539">
        <v>0</v>
      </c>
      <c r="O720" s="517">
        <v>0.36</v>
      </c>
      <c r="P720" s="517">
        <v>0.36</v>
      </c>
      <c r="Q720" s="517">
        <v>0.36</v>
      </c>
      <c r="R720" s="517">
        <v>0.36</v>
      </c>
      <c r="S720" s="517">
        <v>0.36</v>
      </c>
      <c r="T720" s="517">
        <v>0.36</v>
      </c>
      <c r="U720" s="517">
        <v>0.36</v>
      </c>
      <c r="V720" s="517">
        <v>0.36</v>
      </c>
      <c r="W720" s="516">
        <v>0.36</v>
      </c>
      <c r="X720" s="517">
        <v>0.34</v>
      </c>
      <c r="Y720" s="655">
        <f t="shared" si="261"/>
        <v>8.2600000000000033</v>
      </c>
      <c r="Z720" s="1026">
        <f t="shared" si="260"/>
        <v>10.526315789473673</v>
      </c>
      <c r="AA720" s="671">
        <f t="shared" si="262"/>
        <v>11.764705882352944</v>
      </c>
      <c r="AB720" s="671">
        <f t="shared" si="263"/>
        <v>13.333333333333353</v>
      </c>
      <c r="AC720" s="671">
        <f t="shared" si="264"/>
        <v>15.384615384615374</v>
      </c>
      <c r="AD720" s="671">
        <f t="shared" si="265"/>
        <v>18.181818181818187</v>
      </c>
      <c r="AE720" s="671">
        <f t="shared" si="266"/>
        <v>22.222222222222232</v>
      </c>
      <c r="AF720" s="671">
        <f t="shared" si="267"/>
        <v>28.571428571428559</v>
      </c>
      <c r="AG720" s="671">
        <f t="shared" si="268"/>
        <v>40.000000000000014</v>
      </c>
      <c r="AH720" s="671" t="str">
        <f t="shared" si="269"/>
        <v>n/a</v>
      </c>
      <c r="AI720" s="671">
        <f t="shared" si="270"/>
        <v>-100</v>
      </c>
      <c r="AJ720" s="671">
        <f t="shared" si="271"/>
        <v>0</v>
      </c>
      <c r="AK720" s="671">
        <f t="shared" si="272"/>
        <v>0</v>
      </c>
      <c r="AL720" s="671">
        <f t="shared" si="273"/>
        <v>0</v>
      </c>
      <c r="AM720" s="671">
        <f t="shared" si="274"/>
        <v>0</v>
      </c>
      <c r="AN720" s="671">
        <f t="shared" si="275"/>
        <v>0</v>
      </c>
      <c r="AO720" s="671">
        <f t="shared" si="276"/>
        <v>0</v>
      </c>
      <c r="AP720" s="671">
        <f t="shared" si="277"/>
        <v>0</v>
      </c>
      <c r="AQ720" s="671">
        <f t="shared" si="278"/>
        <v>0</v>
      </c>
      <c r="AR720" s="671">
        <f t="shared" si="279"/>
        <v>5.8823529411764497</v>
      </c>
      <c r="AS720" s="672">
        <f t="shared" si="280"/>
        <v>3.6592662392455986</v>
      </c>
      <c r="AT720" s="673">
        <f t="shared" si="281"/>
        <v>28.385980329112925</v>
      </c>
    </row>
    <row r="721" spans="1:46" ht="11.25" customHeight="1" x14ac:dyDescent="0.2">
      <c r="A721" s="652" t="s">
        <v>1666</v>
      </c>
      <c r="B721" s="652" t="s">
        <v>1667</v>
      </c>
      <c r="C721" s="497">
        <v>3.41</v>
      </c>
      <c r="D721" s="657">
        <v>2.9499999999999997</v>
      </c>
      <c r="E721" s="498">
        <v>2.54</v>
      </c>
      <c r="F721" s="498">
        <v>2.2000000000000002</v>
      </c>
      <c r="G721" s="498">
        <v>1.85</v>
      </c>
      <c r="H721" s="498">
        <v>1.58</v>
      </c>
      <c r="I721" s="499"/>
      <c r="J721" s="498">
        <v>1.4</v>
      </c>
      <c r="K721" s="496">
        <v>1.3</v>
      </c>
      <c r="L721" s="499"/>
      <c r="M721" s="511">
        <v>1.22</v>
      </c>
      <c r="N721" s="653">
        <v>1.2</v>
      </c>
      <c r="O721" s="654">
        <v>1.2</v>
      </c>
      <c r="P721" s="658">
        <v>1.1100000000000001</v>
      </c>
      <c r="Q721" s="658">
        <v>1.08</v>
      </c>
      <c r="R721" s="654">
        <v>1</v>
      </c>
      <c r="S721" s="654">
        <v>1</v>
      </c>
      <c r="T721" s="658">
        <v>1</v>
      </c>
      <c r="U721" s="658">
        <v>0.97</v>
      </c>
      <c r="V721" s="658">
        <v>0.96</v>
      </c>
      <c r="W721" s="658">
        <v>0.94</v>
      </c>
      <c r="X721" s="658">
        <v>0.9</v>
      </c>
      <c r="Y721" s="655">
        <f t="shared" si="261"/>
        <v>29.809999999999992</v>
      </c>
      <c r="Z721" s="1026">
        <f t="shared" si="260"/>
        <v>15.593220338983071</v>
      </c>
      <c r="AA721" s="671">
        <f t="shared" si="262"/>
        <v>16.14173228346456</v>
      </c>
      <c r="AB721" s="671">
        <f t="shared" si="263"/>
        <v>15.454545454545453</v>
      </c>
      <c r="AC721" s="671">
        <f t="shared" si="264"/>
        <v>18.918918918918926</v>
      </c>
      <c r="AD721" s="671">
        <f t="shared" si="265"/>
        <v>17.088607594936711</v>
      </c>
      <c r="AE721" s="671">
        <f t="shared" si="266"/>
        <v>12.857142857142879</v>
      </c>
      <c r="AF721" s="671">
        <f t="shared" si="267"/>
        <v>7.6923076923076872</v>
      </c>
      <c r="AG721" s="671">
        <f t="shared" si="268"/>
        <v>6.5573770491803351</v>
      </c>
      <c r="AH721" s="671">
        <f t="shared" si="269"/>
        <v>1.6666666666666607</v>
      </c>
      <c r="AI721" s="671">
        <f t="shared" si="270"/>
        <v>0</v>
      </c>
      <c r="AJ721" s="671">
        <f t="shared" si="271"/>
        <v>8.108108108108091</v>
      </c>
      <c r="AK721" s="671">
        <f t="shared" si="272"/>
        <v>2.7777777777777901</v>
      </c>
      <c r="AL721" s="671">
        <f t="shared" si="273"/>
        <v>8.0000000000000071</v>
      </c>
      <c r="AM721" s="671">
        <f t="shared" si="274"/>
        <v>0</v>
      </c>
      <c r="AN721" s="671">
        <f t="shared" si="275"/>
        <v>0</v>
      </c>
      <c r="AO721" s="671">
        <f t="shared" si="276"/>
        <v>3.0927835051546504</v>
      </c>
      <c r="AP721" s="671">
        <f t="shared" si="277"/>
        <v>1.0416666666666741</v>
      </c>
      <c r="AQ721" s="671">
        <f t="shared" si="278"/>
        <v>2.1276595744680771</v>
      </c>
      <c r="AR721" s="671">
        <f t="shared" si="279"/>
        <v>4.4444444444444287</v>
      </c>
      <c r="AS721" s="672">
        <f t="shared" si="280"/>
        <v>7.450682049092948</v>
      </c>
      <c r="AT721" s="673">
        <f t="shared" si="281"/>
        <v>6.5844723974688275</v>
      </c>
    </row>
    <row r="722" spans="1:46" ht="11.25" customHeight="1" x14ac:dyDescent="0.2">
      <c r="A722" s="483" t="s">
        <v>2853</v>
      </c>
      <c r="B722" s="916" t="s">
        <v>2854</v>
      </c>
      <c r="C722" s="497">
        <v>0.9</v>
      </c>
      <c r="D722" s="491">
        <v>0.56999999999999995</v>
      </c>
      <c r="E722" s="487">
        <v>0.48</v>
      </c>
      <c r="F722" s="487">
        <v>0.4</v>
      </c>
      <c r="G722" s="487">
        <v>0.16</v>
      </c>
      <c r="H722" s="554">
        <v>0.04</v>
      </c>
      <c r="I722" s="488"/>
      <c r="J722" s="489">
        <v>0.04</v>
      </c>
      <c r="K722" s="490">
        <v>0.04</v>
      </c>
      <c r="L722" s="488"/>
      <c r="M722" s="538">
        <v>0.04</v>
      </c>
      <c r="N722" s="538">
        <v>0.09</v>
      </c>
      <c r="O722" s="492">
        <v>1.3828</v>
      </c>
      <c r="P722" s="493">
        <v>2.4948000000000001</v>
      </c>
      <c r="Q722" s="493">
        <v>2.36382</v>
      </c>
      <c r="R722" s="493">
        <v>2.2237600000000004</v>
      </c>
      <c r="S722" s="493">
        <v>2.1067200000000001</v>
      </c>
      <c r="T722" s="493">
        <v>1.98044</v>
      </c>
      <c r="U722" s="493">
        <v>1.76176</v>
      </c>
      <c r="V722" s="493">
        <v>1.52152</v>
      </c>
      <c r="W722" s="493">
        <v>1.2936000000000001</v>
      </c>
      <c r="X722" s="493">
        <v>1.0533600000000001</v>
      </c>
      <c r="Y722" s="655">
        <f t="shared" si="261"/>
        <v>20.942580000000003</v>
      </c>
      <c r="Z722" s="1026">
        <f t="shared" si="260"/>
        <v>57.894736842105289</v>
      </c>
      <c r="AA722" s="671">
        <f t="shared" si="262"/>
        <v>18.75</v>
      </c>
      <c r="AB722" s="671">
        <f t="shared" si="263"/>
        <v>19.999999999999996</v>
      </c>
      <c r="AC722" s="671">
        <f t="shared" si="264"/>
        <v>150</v>
      </c>
      <c r="AD722" s="671">
        <f t="shared" si="265"/>
        <v>300</v>
      </c>
      <c r="AE722" s="671">
        <f t="shared" si="266"/>
        <v>0</v>
      </c>
      <c r="AF722" s="671">
        <f t="shared" si="267"/>
        <v>0</v>
      </c>
      <c r="AG722" s="671">
        <f t="shared" si="268"/>
        <v>0</v>
      </c>
      <c r="AH722" s="671">
        <f t="shared" si="269"/>
        <v>-55.555555555555557</v>
      </c>
      <c r="AI722" s="671">
        <f t="shared" si="270"/>
        <v>-93.4914665895285</v>
      </c>
      <c r="AJ722" s="671">
        <f t="shared" si="271"/>
        <v>-44.572711239377902</v>
      </c>
      <c r="AK722" s="671">
        <f t="shared" si="272"/>
        <v>5.5410310429728105</v>
      </c>
      <c r="AL722" s="671">
        <f t="shared" si="273"/>
        <v>6.2983415476490112</v>
      </c>
      <c r="AM722" s="671">
        <f t="shared" si="274"/>
        <v>5.555555555555558</v>
      </c>
      <c r="AN722" s="671">
        <f t="shared" si="275"/>
        <v>6.3763608087091805</v>
      </c>
      <c r="AO722" s="671">
        <f t="shared" si="276"/>
        <v>12.412587412587417</v>
      </c>
      <c r="AP722" s="671">
        <f t="shared" si="277"/>
        <v>15.789473684210531</v>
      </c>
      <c r="AQ722" s="671">
        <f t="shared" si="278"/>
        <v>17.619047619047599</v>
      </c>
      <c r="AR722" s="671">
        <f t="shared" si="279"/>
        <v>22.807017543859654</v>
      </c>
      <c r="AS722" s="672">
        <f t="shared" si="280"/>
        <v>23.443390456433427</v>
      </c>
      <c r="AT722" s="673">
        <f t="shared" si="281"/>
        <v>82.107913461270016</v>
      </c>
    </row>
    <row r="723" spans="1:46" ht="11.25" customHeight="1" x14ac:dyDescent="0.2">
      <c r="A723" s="506" t="s">
        <v>4003</v>
      </c>
      <c r="B723" s="652" t="s">
        <v>3926</v>
      </c>
      <c r="C723" s="497">
        <v>1.4</v>
      </c>
      <c r="D723" s="497">
        <v>1.05</v>
      </c>
      <c r="E723" s="498">
        <v>0.85</v>
      </c>
      <c r="F723" s="498">
        <v>0.57499999999999996</v>
      </c>
      <c r="G723" s="498">
        <v>0.125</v>
      </c>
      <c r="H723" s="542">
        <v>0</v>
      </c>
      <c r="I723" s="499"/>
      <c r="J723" s="502">
        <v>0</v>
      </c>
      <c r="K723" s="656">
        <v>0</v>
      </c>
      <c r="L723" s="499"/>
      <c r="M723" s="653">
        <v>0</v>
      </c>
      <c r="N723" s="653">
        <v>0</v>
      </c>
      <c r="O723" s="654">
        <v>0</v>
      </c>
      <c r="P723" s="654">
        <v>0</v>
      </c>
      <c r="Q723" s="654">
        <v>0</v>
      </c>
      <c r="R723" s="654">
        <v>0</v>
      </c>
      <c r="S723" s="654">
        <v>0</v>
      </c>
      <c r="T723" s="654">
        <v>0</v>
      </c>
      <c r="U723" s="654">
        <v>0</v>
      </c>
      <c r="V723" s="654">
        <v>0</v>
      </c>
      <c r="W723" s="654">
        <v>0</v>
      </c>
      <c r="X723" s="654">
        <v>0</v>
      </c>
      <c r="Y723" s="655">
        <f t="shared" si="261"/>
        <v>4</v>
      </c>
      <c r="Z723" s="1026">
        <f t="shared" si="260"/>
        <v>33.333333333333329</v>
      </c>
      <c r="AA723" s="671">
        <f t="shared" si="262"/>
        <v>23.529411764705888</v>
      </c>
      <c r="AB723" s="671">
        <f t="shared" si="263"/>
        <v>47.826086956521749</v>
      </c>
      <c r="AC723" s="671">
        <f t="shared" si="264"/>
        <v>359.99999999999994</v>
      </c>
      <c r="AD723" s="671" t="str">
        <f t="shared" si="265"/>
        <v>n/a</v>
      </c>
      <c r="AE723" s="671" t="str">
        <f t="shared" si="266"/>
        <v>n/a</v>
      </c>
      <c r="AF723" s="671" t="str">
        <f t="shared" si="267"/>
        <v>n/a</v>
      </c>
      <c r="AG723" s="671" t="str">
        <f t="shared" si="268"/>
        <v>n/a</v>
      </c>
      <c r="AH723" s="671" t="str">
        <f t="shared" si="269"/>
        <v>n/a</v>
      </c>
      <c r="AI723" s="671" t="str">
        <f t="shared" si="270"/>
        <v>n/a</v>
      </c>
      <c r="AJ723" s="671" t="str">
        <f t="shared" si="271"/>
        <v>n/a</v>
      </c>
      <c r="AK723" s="671" t="str">
        <f t="shared" si="272"/>
        <v>n/a</v>
      </c>
      <c r="AL723" s="671" t="str">
        <f t="shared" si="273"/>
        <v>n/a</v>
      </c>
      <c r="AM723" s="671" t="str">
        <f t="shared" si="274"/>
        <v>n/a</v>
      </c>
      <c r="AN723" s="671" t="str">
        <f t="shared" si="275"/>
        <v>n/a</v>
      </c>
      <c r="AO723" s="671" t="str">
        <f t="shared" si="276"/>
        <v>n/a</v>
      </c>
      <c r="AP723" s="671" t="str">
        <f t="shared" si="277"/>
        <v>n/a</v>
      </c>
      <c r="AQ723" s="671" t="str">
        <f t="shared" si="278"/>
        <v>n/a</v>
      </c>
      <c r="AR723" s="671" t="str">
        <f t="shared" si="279"/>
        <v>n/a</v>
      </c>
      <c r="AS723" s="672">
        <f t="shared" si="280"/>
        <v>116.17220801364023</v>
      </c>
      <c r="AT723" s="673">
        <f t="shared" si="281"/>
        <v>162.85796599452229</v>
      </c>
    </row>
    <row r="724" spans="1:46" ht="11.25" customHeight="1" x14ac:dyDescent="0.2">
      <c r="A724" s="652" t="s">
        <v>796</v>
      </c>
      <c r="B724" s="652" t="s">
        <v>797</v>
      </c>
      <c r="C724" s="497">
        <v>2.38</v>
      </c>
      <c r="D724" s="497">
        <v>2.2999999999999998</v>
      </c>
      <c r="E724" s="498">
        <v>2.2225000000000001</v>
      </c>
      <c r="F724" s="498">
        <v>2.1524999999999999</v>
      </c>
      <c r="G724" s="498">
        <v>2.0825</v>
      </c>
      <c r="H724" s="498">
        <v>2.0125000000000002</v>
      </c>
      <c r="I724" s="499"/>
      <c r="J724" s="498">
        <v>1.9424999999999999</v>
      </c>
      <c r="K724" s="496">
        <v>1.8725000000000001</v>
      </c>
      <c r="L724" s="499"/>
      <c r="M724" s="511">
        <v>1.8025</v>
      </c>
      <c r="N724" s="511">
        <v>1.7324999999999999</v>
      </c>
      <c r="O724" s="658">
        <v>1.6625000000000001</v>
      </c>
      <c r="P724" s="658">
        <v>1.595</v>
      </c>
      <c r="Q724" s="658">
        <v>1.5349999999999999</v>
      </c>
      <c r="R724" s="658">
        <v>1.4750000000000001</v>
      </c>
      <c r="S724" s="658">
        <v>1.415</v>
      </c>
      <c r="T724" s="658">
        <v>1.385</v>
      </c>
      <c r="U724" s="658">
        <v>1.355</v>
      </c>
      <c r="V724" s="658">
        <v>1.2096515000000001</v>
      </c>
      <c r="W724" s="654">
        <v>0.81860600000000006</v>
      </c>
      <c r="X724" s="654">
        <v>0.81860600000000006</v>
      </c>
      <c r="Y724" s="655">
        <f t="shared" si="261"/>
        <v>33.769363500000004</v>
      </c>
      <c r="Z724" s="1026">
        <f t="shared" si="260"/>
        <v>3.4782608695652195</v>
      </c>
      <c r="AA724" s="671">
        <f t="shared" si="262"/>
        <v>3.4870641169853611</v>
      </c>
      <c r="AB724" s="671">
        <f t="shared" si="263"/>
        <v>3.2520325203252209</v>
      </c>
      <c r="AC724" s="671">
        <f t="shared" si="264"/>
        <v>3.3613445378151141</v>
      </c>
      <c r="AD724" s="671">
        <f t="shared" si="265"/>
        <v>3.4782608695652195</v>
      </c>
      <c r="AE724" s="671">
        <f t="shared" si="266"/>
        <v>3.6036036036036112</v>
      </c>
      <c r="AF724" s="671">
        <f t="shared" si="267"/>
        <v>3.7383177570093462</v>
      </c>
      <c r="AG724" s="671">
        <f t="shared" si="268"/>
        <v>3.8834951456310662</v>
      </c>
      <c r="AH724" s="671">
        <f t="shared" si="269"/>
        <v>4.0404040404040442</v>
      </c>
      <c r="AI724" s="671">
        <f t="shared" si="270"/>
        <v>4.2105263157894646</v>
      </c>
      <c r="AJ724" s="671">
        <f t="shared" si="271"/>
        <v>4.2319749216300995</v>
      </c>
      <c r="AK724" s="671">
        <f t="shared" si="272"/>
        <v>3.9087947882736174</v>
      </c>
      <c r="AL724" s="671">
        <f t="shared" si="273"/>
        <v>4.0677966101694718</v>
      </c>
      <c r="AM724" s="671">
        <f t="shared" si="274"/>
        <v>4.2402826855123754</v>
      </c>
      <c r="AN724" s="671">
        <f t="shared" si="275"/>
        <v>2.1660649819494671</v>
      </c>
      <c r="AO724" s="671">
        <f t="shared" si="276"/>
        <v>2.2140221402213944</v>
      </c>
      <c r="AP724" s="671">
        <f t="shared" si="277"/>
        <v>12.01573345711553</v>
      </c>
      <c r="AQ724" s="671">
        <f t="shared" si="278"/>
        <v>47.769684072679652</v>
      </c>
      <c r="AR724" s="671">
        <f t="shared" si="279"/>
        <v>0</v>
      </c>
      <c r="AS724" s="672">
        <f t="shared" si="280"/>
        <v>6.1656664965392247</v>
      </c>
      <c r="AT724" s="673">
        <f t="shared" si="281"/>
        <v>10.316283260901223</v>
      </c>
    </row>
    <row r="725" spans="1:46" ht="11.25" customHeight="1" x14ac:dyDescent="0.2">
      <c r="A725" s="495" t="s">
        <v>1668</v>
      </c>
      <c r="B725" s="652" t="s">
        <v>1669</v>
      </c>
      <c r="C725" s="497">
        <v>0.47</v>
      </c>
      <c r="D725" s="497">
        <v>0.41</v>
      </c>
      <c r="E725" s="498">
        <v>0.36499999999999999</v>
      </c>
      <c r="F725" s="498">
        <v>0.28999999999999998</v>
      </c>
      <c r="G725" s="498">
        <v>0.20499999999999999</v>
      </c>
      <c r="H725" s="498">
        <v>0.14000000000000001</v>
      </c>
      <c r="I725" s="499"/>
      <c r="J725" s="498">
        <v>0.09</v>
      </c>
      <c r="K725" s="496">
        <v>0.02</v>
      </c>
      <c r="L725" s="499"/>
      <c r="M725" s="653">
        <v>0</v>
      </c>
      <c r="N725" s="653">
        <v>0.02</v>
      </c>
      <c r="O725" s="654">
        <v>0.68</v>
      </c>
      <c r="P725" s="654">
        <v>0.68</v>
      </c>
      <c r="Q725" s="654">
        <v>0.68</v>
      </c>
      <c r="R725" s="658">
        <v>0.51</v>
      </c>
      <c r="S725" s="654">
        <v>0</v>
      </c>
      <c r="T725" s="654">
        <v>0</v>
      </c>
      <c r="U725" s="654">
        <v>0</v>
      </c>
      <c r="V725" s="654">
        <v>0</v>
      </c>
      <c r="W725" s="654">
        <v>0</v>
      </c>
      <c r="X725" s="654">
        <v>0</v>
      </c>
      <c r="Y725" s="655">
        <f t="shared" si="261"/>
        <v>4.5599999999999996</v>
      </c>
      <c r="Z725" s="1026">
        <f t="shared" si="260"/>
        <v>14.634146341463406</v>
      </c>
      <c r="AA725" s="671">
        <f t="shared" si="262"/>
        <v>12.328767123287676</v>
      </c>
      <c r="AB725" s="671">
        <f t="shared" si="263"/>
        <v>25.862068965517238</v>
      </c>
      <c r="AC725" s="671">
        <f t="shared" si="264"/>
        <v>41.463414634146332</v>
      </c>
      <c r="AD725" s="671">
        <f t="shared" si="265"/>
        <v>46.428571428571395</v>
      </c>
      <c r="AE725" s="671">
        <f t="shared" si="266"/>
        <v>55.555555555555578</v>
      </c>
      <c r="AF725" s="671">
        <f t="shared" si="267"/>
        <v>350</v>
      </c>
      <c r="AG725" s="671" t="str">
        <f t="shared" si="268"/>
        <v>n/a</v>
      </c>
      <c r="AH725" s="671">
        <f t="shared" si="269"/>
        <v>-100</v>
      </c>
      <c r="AI725" s="671">
        <f t="shared" si="270"/>
        <v>-97.058823529411768</v>
      </c>
      <c r="AJ725" s="671">
        <f t="shared" si="271"/>
        <v>0</v>
      </c>
      <c r="AK725" s="671">
        <f t="shared" si="272"/>
        <v>0</v>
      </c>
      <c r="AL725" s="671">
        <f t="shared" si="273"/>
        <v>33.33333333333335</v>
      </c>
      <c r="AM725" s="671" t="str">
        <f t="shared" si="274"/>
        <v>n/a</v>
      </c>
      <c r="AN725" s="671" t="str">
        <f t="shared" si="275"/>
        <v>n/a</v>
      </c>
      <c r="AO725" s="671" t="str">
        <f t="shared" si="276"/>
        <v>n/a</v>
      </c>
      <c r="AP725" s="671" t="str">
        <f t="shared" si="277"/>
        <v>n/a</v>
      </c>
      <c r="AQ725" s="671" t="str">
        <f t="shared" si="278"/>
        <v>n/a</v>
      </c>
      <c r="AR725" s="671" t="str">
        <f t="shared" si="279"/>
        <v>n/a</v>
      </c>
      <c r="AS725" s="672">
        <f t="shared" si="280"/>
        <v>31.878919487705272</v>
      </c>
      <c r="AT725" s="673">
        <f t="shared" si="281"/>
        <v>112.34386755274258</v>
      </c>
    </row>
    <row r="726" spans="1:46" ht="11.25" customHeight="1" x14ac:dyDescent="0.2">
      <c r="A726" s="495" t="s">
        <v>1674</v>
      </c>
      <c r="B726" s="652" t="s">
        <v>1675</v>
      </c>
      <c r="C726" s="497">
        <v>0.86</v>
      </c>
      <c r="D726" s="497">
        <v>0.82</v>
      </c>
      <c r="E726" s="498">
        <v>0.7</v>
      </c>
      <c r="F726" s="498">
        <v>0.62</v>
      </c>
      <c r="G726" s="498">
        <v>0.56000000000000005</v>
      </c>
      <c r="H726" s="498">
        <v>0.49</v>
      </c>
      <c r="I726" s="499"/>
      <c r="J726" s="498">
        <v>0.32</v>
      </c>
      <c r="K726" s="656">
        <v>0.2</v>
      </c>
      <c r="L726" s="499"/>
      <c r="M726" s="653">
        <v>0.2</v>
      </c>
      <c r="N726" s="653">
        <v>0.35</v>
      </c>
      <c r="O726" s="654">
        <v>0.8</v>
      </c>
      <c r="P726" s="658">
        <v>0.8</v>
      </c>
      <c r="Q726" s="658">
        <v>0.75143000000000004</v>
      </c>
      <c r="R726" s="658">
        <v>0.66666000000000003</v>
      </c>
      <c r="S726" s="658">
        <v>0.62856000000000001</v>
      </c>
      <c r="T726" s="654">
        <v>0.60951999999999995</v>
      </c>
      <c r="U726" s="658">
        <v>0.60951999999999995</v>
      </c>
      <c r="V726" s="658">
        <v>0.57143999999999995</v>
      </c>
      <c r="W726" s="654">
        <v>0</v>
      </c>
      <c r="X726" s="654">
        <v>0</v>
      </c>
      <c r="Y726" s="655">
        <f t="shared" si="261"/>
        <v>10.557130000000001</v>
      </c>
      <c r="Z726" s="1026">
        <f t="shared" si="260"/>
        <v>4.8780487804878092</v>
      </c>
      <c r="AA726" s="671">
        <f t="shared" si="262"/>
        <v>17.142857142857149</v>
      </c>
      <c r="AB726" s="671">
        <f t="shared" si="263"/>
        <v>12.903225806451601</v>
      </c>
      <c r="AC726" s="671">
        <f t="shared" si="264"/>
        <v>10.714285714285698</v>
      </c>
      <c r="AD726" s="671">
        <f t="shared" si="265"/>
        <v>14.285714285714302</v>
      </c>
      <c r="AE726" s="671">
        <f t="shared" si="266"/>
        <v>53.125</v>
      </c>
      <c r="AF726" s="671">
        <f t="shared" si="267"/>
        <v>59.999999999999986</v>
      </c>
      <c r="AG726" s="671">
        <f t="shared" si="268"/>
        <v>0</v>
      </c>
      <c r="AH726" s="671">
        <f t="shared" si="269"/>
        <v>-42.857142857142847</v>
      </c>
      <c r="AI726" s="671">
        <f t="shared" si="270"/>
        <v>-56.25</v>
      </c>
      <c r="AJ726" s="671">
        <f t="shared" si="271"/>
        <v>0</v>
      </c>
      <c r="AK726" s="671">
        <f t="shared" si="272"/>
        <v>6.4636759245704889</v>
      </c>
      <c r="AL726" s="671">
        <f t="shared" si="273"/>
        <v>12.715627156271569</v>
      </c>
      <c r="AM726" s="671">
        <f t="shared" si="274"/>
        <v>6.0614738449789929</v>
      </c>
      <c r="AN726" s="671">
        <f t="shared" si="275"/>
        <v>3.1237695235595275</v>
      </c>
      <c r="AO726" s="671">
        <f t="shared" si="276"/>
        <v>0</v>
      </c>
      <c r="AP726" s="671">
        <f t="shared" si="277"/>
        <v>6.6638667226655457</v>
      </c>
      <c r="AQ726" s="671" t="str">
        <f t="shared" si="278"/>
        <v>n/a</v>
      </c>
      <c r="AR726" s="671" t="str">
        <f t="shared" si="279"/>
        <v>n/a</v>
      </c>
      <c r="AS726" s="672">
        <f t="shared" si="280"/>
        <v>6.4100236496882266</v>
      </c>
      <c r="AT726" s="673">
        <f t="shared" si="281"/>
        <v>27.1822281833131</v>
      </c>
    </row>
    <row r="727" spans="1:46" ht="11.25" customHeight="1" x14ac:dyDescent="0.2">
      <c r="A727" s="652" t="s">
        <v>340</v>
      </c>
      <c r="B727" s="652" t="s">
        <v>341</v>
      </c>
      <c r="C727" s="497">
        <v>1.62</v>
      </c>
      <c r="D727" s="497">
        <v>1.54</v>
      </c>
      <c r="E727" s="498">
        <v>1.46</v>
      </c>
      <c r="F727" s="498">
        <v>1.37</v>
      </c>
      <c r="G727" s="498">
        <v>1.27</v>
      </c>
      <c r="H727" s="498">
        <v>1.23</v>
      </c>
      <c r="I727" s="499"/>
      <c r="J727" s="498">
        <v>1.19</v>
      </c>
      <c r="K727" s="496">
        <v>1.1499999999999999</v>
      </c>
      <c r="L727" s="499"/>
      <c r="M727" s="511">
        <v>1.1100000000000001</v>
      </c>
      <c r="N727" s="653">
        <v>1.08</v>
      </c>
      <c r="O727" s="658">
        <v>1.07</v>
      </c>
      <c r="P727" s="658">
        <v>1.02</v>
      </c>
      <c r="Q727" s="658">
        <v>0.96</v>
      </c>
      <c r="R727" s="658">
        <v>0.92</v>
      </c>
      <c r="S727" s="658">
        <v>0.88</v>
      </c>
      <c r="T727" s="654">
        <v>0.84</v>
      </c>
      <c r="U727" s="658">
        <v>0.83</v>
      </c>
      <c r="V727" s="654">
        <v>0.8</v>
      </c>
      <c r="W727" s="658">
        <v>0.79</v>
      </c>
      <c r="X727" s="658">
        <v>0.75</v>
      </c>
      <c r="Y727" s="655">
        <f t="shared" si="261"/>
        <v>21.88</v>
      </c>
      <c r="Z727" s="1026">
        <f t="shared" si="260"/>
        <v>5.1948051948051965</v>
      </c>
      <c r="AA727" s="671">
        <f t="shared" si="262"/>
        <v>5.4794520547945202</v>
      </c>
      <c r="AB727" s="671">
        <f t="shared" si="263"/>
        <v>6.5693430656934115</v>
      </c>
      <c r="AC727" s="671">
        <f t="shared" si="264"/>
        <v>7.8740157480315043</v>
      </c>
      <c r="AD727" s="671">
        <f t="shared" si="265"/>
        <v>3.2520325203251987</v>
      </c>
      <c r="AE727" s="671">
        <f t="shared" si="266"/>
        <v>3.3613445378151363</v>
      </c>
      <c r="AF727" s="671">
        <f t="shared" si="267"/>
        <v>3.4782608695652195</v>
      </c>
      <c r="AG727" s="671">
        <f t="shared" si="268"/>
        <v>3.603603603603589</v>
      </c>
      <c r="AH727" s="671">
        <f t="shared" si="269"/>
        <v>2.7777777777777901</v>
      </c>
      <c r="AI727" s="671">
        <f t="shared" si="270"/>
        <v>0.93457943925234765</v>
      </c>
      <c r="AJ727" s="671">
        <f t="shared" si="271"/>
        <v>4.9019607843137303</v>
      </c>
      <c r="AK727" s="671">
        <f t="shared" si="272"/>
        <v>6.25</v>
      </c>
      <c r="AL727" s="671">
        <f t="shared" si="273"/>
        <v>4.3478260869565188</v>
      </c>
      <c r="AM727" s="671">
        <f t="shared" si="274"/>
        <v>4.5454545454545414</v>
      </c>
      <c r="AN727" s="671">
        <f t="shared" si="275"/>
        <v>4.7619047619047672</v>
      </c>
      <c r="AO727" s="671">
        <f t="shared" si="276"/>
        <v>1.2048192771084265</v>
      </c>
      <c r="AP727" s="671">
        <f t="shared" si="277"/>
        <v>3.7499999999999867</v>
      </c>
      <c r="AQ727" s="671">
        <f t="shared" si="278"/>
        <v>1.2658227848101333</v>
      </c>
      <c r="AR727" s="671">
        <f t="shared" si="279"/>
        <v>5.3333333333333455</v>
      </c>
      <c r="AS727" s="672">
        <f t="shared" si="280"/>
        <v>4.1519124413444919</v>
      </c>
      <c r="AT727" s="673">
        <f t="shared" si="281"/>
        <v>1.8420817246987908</v>
      </c>
    </row>
    <row r="728" spans="1:46" ht="11.25" customHeight="1" x14ac:dyDescent="0.2">
      <c r="A728" s="507" t="s">
        <v>1658</v>
      </c>
      <c r="B728" s="507" t="s">
        <v>1659</v>
      </c>
      <c r="C728" s="497">
        <v>7.9</v>
      </c>
      <c r="D728" s="510">
        <v>7.15</v>
      </c>
      <c r="E728" s="513">
        <v>6.5</v>
      </c>
      <c r="F728" s="513">
        <v>6.05</v>
      </c>
      <c r="G728" s="513">
        <v>4.9988700000000001</v>
      </c>
      <c r="H728" s="513">
        <v>4.3717440000000005</v>
      </c>
      <c r="I728" s="514"/>
      <c r="J728" s="513">
        <v>3.8546559999999999</v>
      </c>
      <c r="K728" s="509">
        <v>3.102528</v>
      </c>
      <c r="L728" s="514"/>
      <c r="M728" s="529">
        <v>2.4444159999999999</v>
      </c>
      <c r="N728" s="539">
        <v>1.8615168</v>
      </c>
      <c r="O728" s="516">
        <v>3.384576</v>
      </c>
      <c r="P728" s="516">
        <v>3.1589375999999998</v>
      </c>
      <c r="Q728" s="516">
        <v>2.8580863999999999</v>
      </c>
      <c r="R728" s="516">
        <v>2.6324479999999997</v>
      </c>
      <c r="S728" s="516">
        <v>2.4444159999999999</v>
      </c>
      <c r="T728" s="516">
        <v>2.2563839999999997</v>
      </c>
      <c r="U728" s="516">
        <v>2.044848</v>
      </c>
      <c r="V728" s="516">
        <v>1.9555328000000001</v>
      </c>
      <c r="W728" s="517">
        <v>1.8991232</v>
      </c>
      <c r="X728" s="517">
        <v>1.8991232</v>
      </c>
      <c r="Y728" s="655">
        <f t="shared" si="261"/>
        <v>72.767206000000002</v>
      </c>
      <c r="Z728" s="1026">
        <f t="shared" si="260"/>
        <v>10.489510489510479</v>
      </c>
      <c r="AA728" s="671">
        <f t="shared" si="262"/>
        <v>10.000000000000009</v>
      </c>
      <c r="AB728" s="671">
        <f t="shared" si="263"/>
        <v>7.4380165289256173</v>
      </c>
      <c r="AC728" s="671">
        <f t="shared" si="264"/>
        <v>21.027352181593038</v>
      </c>
      <c r="AD728" s="671">
        <f t="shared" si="265"/>
        <v>14.344984518764136</v>
      </c>
      <c r="AE728" s="671">
        <f t="shared" si="266"/>
        <v>13.414634146341475</v>
      </c>
      <c r="AF728" s="671">
        <f t="shared" si="267"/>
        <v>24.242424242424242</v>
      </c>
      <c r="AG728" s="671">
        <f t="shared" si="268"/>
        <v>26.923076923076916</v>
      </c>
      <c r="AH728" s="671">
        <f t="shared" si="269"/>
        <v>31.313131313131315</v>
      </c>
      <c r="AI728" s="671">
        <f t="shared" si="270"/>
        <v>-45.000000000000007</v>
      </c>
      <c r="AJ728" s="671">
        <f t="shared" si="271"/>
        <v>7.1428571428571619</v>
      </c>
      <c r="AK728" s="671">
        <f t="shared" si="272"/>
        <v>10.526315789473673</v>
      </c>
      <c r="AL728" s="671">
        <f t="shared" si="273"/>
        <v>8.5714285714285854</v>
      </c>
      <c r="AM728" s="671">
        <f t="shared" si="274"/>
        <v>7.6923076923076872</v>
      </c>
      <c r="AN728" s="671">
        <f t="shared" si="275"/>
        <v>8.3333333333333481</v>
      </c>
      <c r="AO728" s="671">
        <f t="shared" si="276"/>
        <v>10.344827586206872</v>
      </c>
      <c r="AP728" s="671">
        <f t="shared" si="277"/>
        <v>4.5673076923076872</v>
      </c>
      <c r="AQ728" s="671">
        <f t="shared" si="278"/>
        <v>2.9702970297029729</v>
      </c>
      <c r="AR728" s="671">
        <f t="shared" si="279"/>
        <v>0</v>
      </c>
      <c r="AS728" s="672">
        <f t="shared" si="280"/>
        <v>9.1758844832307993</v>
      </c>
      <c r="AT728" s="673">
        <f t="shared" si="281"/>
        <v>15.477871598256755</v>
      </c>
    </row>
    <row r="729" spans="1:46" ht="11.25" customHeight="1" x14ac:dyDescent="0.2">
      <c r="A729" s="495" t="s">
        <v>330</v>
      </c>
      <c r="B729" s="495" t="s">
        <v>331</v>
      </c>
      <c r="C729" s="497">
        <v>2</v>
      </c>
      <c r="D729" s="657">
        <v>1.64</v>
      </c>
      <c r="E729" s="498">
        <v>1.44</v>
      </c>
      <c r="F729" s="498">
        <v>1.32</v>
      </c>
      <c r="G729" s="498">
        <v>1.2</v>
      </c>
      <c r="H729" s="498">
        <v>1.1200000000000001</v>
      </c>
      <c r="I729" s="499"/>
      <c r="J729" s="498">
        <v>1.02</v>
      </c>
      <c r="K729" s="496">
        <v>1</v>
      </c>
      <c r="L729" s="499"/>
      <c r="M729" s="511">
        <v>0.94</v>
      </c>
      <c r="N729" s="511">
        <v>0.9</v>
      </c>
      <c r="O729" s="658">
        <v>0.88</v>
      </c>
      <c r="P729" s="658">
        <v>0.82</v>
      </c>
      <c r="Q729" s="658">
        <v>0.72599999999999998</v>
      </c>
      <c r="R729" s="658">
        <v>0.66</v>
      </c>
      <c r="S729" s="658">
        <v>0.6</v>
      </c>
      <c r="T729" s="658">
        <v>0.54</v>
      </c>
      <c r="U729" s="658">
        <v>0.51</v>
      </c>
      <c r="V729" s="658">
        <v>0.49</v>
      </c>
      <c r="W729" s="658">
        <v>0.47</v>
      </c>
      <c r="X729" s="658">
        <v>0.43</v>
      </c>
      <c r="Y729" s="655">
        <f t="shared" si="261"/>
        <v>18.706</v>
      </c>
      <c r="Z729" s="1026">
        <f t="shared" si="260"/>
        <v>21.95121951219512</v>
      </c>
      <c r="AA729" s="671">
        <f t="shared" si="262"/>
        <v>13.888888888888884</v>
      </c>
      <c r="AB729" s="671">
        <f t="shared" si="263"/>
        <v>9.0909090909090828</v>
      </c>
      <c r="AC729" s="671">
        <f t="shared" si="264"/>
        <v>10.000000000000009</v>
      </c>
      <c r="AD729" s="671">
        <f t="shared" si="265"/>
        <v>7.1428571428571397</v>
      </c>
      <c r="AE729" s="671">
        <f t="shared" si="266"/>
        <v>9.8039215686274606</v>
      </c>
      <c r="AF729" s="671">
        <f t="shared" si="267"/>
        <v>2.0000000000000018</v>
      </c>
      <c r="AG729" s="671">
        <f t="shared" si="268"/>
        <v>6.3829787234042534</v>
      </c>
      <c r="AH729" s="671">
        <f t="shared" si="269"/>
        <v>4.4444444444444287</v>
      </c>
      <c r="AI729" s="671">
        <f t="shared" si="270"/>
        <v>2.2727272727272707</v>
      </c>
      <c r="AJ729" s="671">
        <f t="shared" si="271"/>
        <v>7.3170731707317138</v>
      </c>
      <c r="AK729" s="671">
        <f t="shared" si="272"/>
        <v>12.947658402203842</v>
      </c>
      <c r="AL729" s="671">
        <f t="shared" si="273"/>
        <v>9.9999999999999858</v>
      </c>
      <c r="AM729" s="671">
        <f t="shared" si="274"/>
        <v>10.000000000000009</v>
      </c>
      <c r="AN729" s="671">
        <f t="shared" si="275"/>
        <v>11.111111111111093</v>
      </c>
      <c r="AO729" s="671">
        <f t="shared" si="276"/>
        <v>5.8823529411764719</v>
      </c>
      <c r="AP729" s="671">
        <f t="shared" si="277"/>
        <v>4.081632653061229</v>
      </c>
      <c r="AQ729" s="671">
        <f t="shared" si="278"/>
        <v>4.2553191489361764</v>
      </c>
      <c r="AR729" s="671">
        <f t="shared" si="279"/>
        <v>9.302325581395344</v>
      </c>
      <c r="AS729" s="672">
        <f t="shared" si="280"/>
        <v>8.5197589290878692</v>
      </c>
      <c r="AT729" s="673">
        <f t="shared" si="281"/>
        <v>4.6880547946087079</v>
      </c>
    </row>
    <row r="730" spans="1:46" ht="11.25" customHeight="1" x14ac:dyDescent="0.2">
      <c r="A730" s="495" t="s">
        <v>1682</v>
      </c>
      <c r="B730" s="652" t="s">
        <v>1683</v>
      </c>
      <c r="C730" s="497">
        <v>0.72</v>
      </c>
      <c r="D730" s="657">
        <v>0.66</v>
      </c>
      <c r="E730" s="498">
        <v>0.6</v>
      </c>
      <c r="F730" s="498">
        <v>0.54</v>
      </c>
      <c r="G730" s="498">
        <v>0.48</v>
      </c>
      <c r="H730" s="498">
        <v>0.35</v>
      </c>
      <c r="I730" s="499"/>
      <c r="J730" s="498">
        <v>0.30499999999999999</v>
      </c>
      <c r="K730" s="496">
        <v>0.245</v>
      </c>
      <c r="L730" s="499"/>
      <c r="M730" s="653">
        <v>0.2</v>
      </c>
      <c r="N730" s="653">
        <v>0.2</v>
      </c>
      <c r="O730" s="654">
        <v>0.2</v>
      </c>
      <c r="P730" s="654">
        <v>0.2</v>
      </c>
      <c r="Q730" s="658">
        <v>0.2</v>
      </c>
      <c r="R730" s="654">
        <v>0</v>
      </c>
      <c r="S730" s="654">
        <v>0</v>
      </c>
      <c r="T730" s="654">
        <v>0</v>
      </c>
      <c r="U730" s="654">
        <v>0</v>
      </c>
      <c r="V730" s="654">
        <v>0</v>
      </c>
      <c r="W730" s="654">
        <v>0</v>
      </c>
      <c r="X730" s="654">
        <v>0</v>
      </c>
      <c r="Y730" s="655">
        <f t="shared" si="261"/>
        <v>4.9000000000000012</v>
      </c>
      <c r="Z730" s="1026">
        <f t="shared" si="260"/>
        <v>9.0909090909090828</v>
      </c>
      <c r="AA730" s="671">
        <f t="shared" si="262"/>
        <v>10.000000000000009</v>
      </c>
      <c r="AB730" s="671">
        <f t="shared" si="263"/>
        <v>11.111111111111093</v>
      </c>
      <c r="AC730" s="671">
        <f t="shared" si="264"/>
        <v>12.500000000000021</v>
      </c>
      <c r="AD730" s="671">
        <f t="shared" si="265"/>
        <v>37.142857142857146</v>
      </c>
      <c r="AE730" s="671">
        <f t="shared" si="266"/>
        <v>14.754098360655732</v>
      </c>
      <c r="AF730" s="671">
        <f t="shared" si="267"/>
        <v>24.489795918367353</v>
      </c>
      <c r="AG730" s="671">
        <f t="shared" si="268"/>
        <v>22.499999999999986</v>
      </c>
      <c r="AH730" s="671">
        <f t="shared" si="269"/>
        <v>0</v>
      </c>
      <c r="AI730" s="671">
        <f t="shared" si="270"/>
        <v>0</v>
      </c>
      <c r="AJ730" s="671">
        <f t="shared" si="271"/>
        <v>0</v>
      </c>
      <c r="AK730" s="671">
        <f t="shared" si="272"/>
        <v>0</v>
      </c>
      <c r="AL730" s="671" t="str">
        <f t="shared" si="273"/>
        <v>n/a</v>
      </c>
      <c r="AM730" s="671" t="str">
        <f t="shared" si="274"/>
        <v>n/a</v>
      </c>
      <c r="AN730" s="671" t="str">
        <f t="shared" si="275"/>
        <v>n/a</v>
      </c>
      <c r="AO730" s="671" t="str">
        <f t="shared" si="276"/>
        <v>n/a</v>
      </c>
      <c r="AP730" s="671" t="str">
        <f t="shared" si="277"/>
        <v>n/a</v>
      </c>
      <c r="AQ730" s="671" t="str">
        <f t="shared" si="278"/>
        <v>n/a</v>
      </c>
      <c r="AR730" s="671" t="str">
        <f t="shared" si="279"/>
        <v>n/a</v>
      </c>
      <c r="AS730" s="672">
        <f t="shared" si="280"/>
        <v>11.799064301991701</v>
      </c>
      <c r="AT730" s="673">
        <f t="shared" si="281"/>
        <v>11.658051282214176</v>
      </c>
    </row>
    <row r="731" spans="1:46" ht="11.25" customHeight="1" x14ac:dyDescent="0.2">
      <c r="A731" s="483" t="s">
        <v>806</v>
      </c>
      <c r="B731" s="652" t="s">
        <v>807</v>
      </c>
      <c r="C731" s="497">
        <v>2.25</v>
      </c>
      <c r="D731" s="491">
        <v>2.1</v>
      </c>
      <c r="E731" s="498">
        <v>1.96</v>
      </c>
      <c r="F731" s="498">
        <v>1.84</v>
      </c>
      <c r="G731" s="498">
        <v>1.76</v>
      </c>
      <c r="H731" s="498">
        <v>1.7</v>
      </c>
      <c r="I731" s="499"/>
      <c r="J731" s="498">
        <v>1.66</v>
      </c>
      <c r="K731" s="496">
        <v>1.62</v>
      </c>
      <c r="L731" s="499"/>
      <c r="M731" s="511">
        <v>1.58</v>
      </c>
      <c r="N731" s="511">
        <v>1.54</v>
      </c>
      <c r="O731" s="658">
        <v>1.5</v>
      </c>
      <c r="P731" s="658">
        <v>1.46</v>
      </c>
      <c r="Q731" s="658">
        <v>1.42</v>
      </c>
      <c r="R731" s="658">
        <v>1.38</v>
      </c>
      <c r="S731" s="658">
        <v>1.36</v>
      </c>
      <c r="T731" s="654">
        <v>1.34</v>
      </c>
      <c r="U731" s="654">
        <v>1.34</v>
      </c>
      <c r="V731" s="654">
        <v>1.34</v>
      </c>
      <c r="W731" s="654">
        <v>1.34</v>
      </c>
      <c r="X731" s="654">
        <v>1.34</v>
      </c>
      <c r="Y731" s="655">
        <f t="shared" si="261"/>
        <v>31.83</v>
      </c>
      <c r="Z731" s="1026">
        <f t="shared" si="260"/>
        <v>7.1428571428571397</v>
      </c>
      <c r="AA731" s="671">
        <f t="shared" si="262"/>
        <v>7.1428571428571397</v>
      </c>
      <c r="AB731" s="671">
        <f t="shared" si="263"/>
        <v>6.5217391304347672</v>
      </c>
      <c r="AC731" s="671">
        <f t="shared" si="264"/>
        <v>4.5454545454545414</v>
      </c>
      <c r="AD731" s="671">
        <f t="shared" si="265"/>
        <v>3.529411764705892</v>
      </c>
      <c r="AE731" s="671">
        <f t="shared" si="266"/>
        <v>2.4096385542168752</v>
      </c>
      <c r="AF731" s="671">
        <f t="shared" si="267"/>
        <v>2.4691358024691246</v>
      </c>
      <c r="AG731" s="671">
        <f t="shared" si="268"/>
        <v>2.5316455696202445</v>
      </c>
      <c r="AH731" s="671">
        <f t="shared" si="269"/>
        <v>2.5974025974025983</v>
      </c>
      <c r="AI731" s="671">
        <f t="shared" si="270"/>
        <v>2.6666666666666616</v>
      </c>
      <c r="AJ731" s="671">
        <f t="shared" si="271"/>
        <v>2.7397260273972712</v>
      </c>
      <c r="AK731" s="671">
        <f t="shared" si="272"/>
        <v>2.8169014084507005</v>
      </c>
      <c r="AL731" s="671">
        <f t="shared" si="273"/>
        <v>2.898550724637694</v>
      </c>
      <c r="AM731" s="671">
        <f t="shared" si="274"/>
        <v>1.4705882352941124</v>
      </c>
      <c r="AN731" s="671">
        <f t="shared" si="275"/>
        <v>1.4925373134328401</v>
      </c>
      <c r="AO731" s="671">
        <f t="shared" si="276"/>
        <v>0</v>
      </c>
      <c r="AP731" s="671">
        <f t="shared" si="277"/>
        <v>0</v>
      </c>
      <c r="AQ731" s="671">
        <f t="shared" si="278"/>
        <v>0</v>
      </c>
      <c r="AR731" s="671">
        <f t="shared" si="279"/>
        <v>0</v>
      </c>
      <c r="AS731" s="672">
        <f t="shared" si="280"/>
        <v>2.7881638224156631</v>
      </c>
      <c r="AT731" s="673">
        <f t="shared" si="281"/>
        <v>2.2409232435188811</v>
      </c>
    </row>
    <row r="732" spans="1:46" ht="11.25" customHeight="1" x14ac:dyDescent="0.2">
      <c r="A732" s="506" t="s">
        <v>104</v>
      </c>
      <c r="B732" s="507" t="s">
        <v>105</v>
      </c>
      <c r="C732" s="497">
        <v>0.96</v>
      </c>
      <c r="D732" s="497">
        <v>0.76</v>
      </c>
      <c r="E732" s="512">
        <v>0.72</v>
      </c>
      <c r="F732" s="513">
        <v>0.6709090909090909</v>
      </c>
      <c r="G732" s="513">
        <v>0.64545454545454539</v>
      </c>
      <c r="H732" s="512">
        <v>0.61818181818181817</v>
      </c>
      <c r="I732" s="514"/>
      <c r="J732" s="513">
        <v>0.6</v>
      </c>
      <c r="K732" s="515">
        <v>0.58181818181818179</v>
      </c>
      <c r="L732" s="514"/>
      <c r="M732" s="529">
        <v>0.55454545454545445</v>
      </c>
      <c r="N732" s="529">
        <v>0.53636363636363626</v>
      </c>
      <c r="O732" s="516">
        <v>0.52727272727272723</v>
      </c>
      <c r="P732" s="517">
        <v>0.50909090909090915</v>
      </c>
      <c r="Q732" s="516">
        <v>0.48594545454545451</v>
      </c>
      <c r="R732" s="516">
        <v>0.40495454545454546</v>
      </c>
      <c r="S732" s="516">
        <v>0.34710909090909087</v>
      </c>
      <c r="T732" s="516">
        <v>0.30579090909090906</v>
      </c>
      <c r="U732" s="517">
        <v>0.2975272727272727</v>
      </c>
      <c r="V732" s="516">
        <v>0.29398181818181818</v>
      </c>
      <c r="W732" s="516">
        <v>0.27659999999999996</v>
      </c>
      <c r="X732" s="517">
        <v>0.23985454545454546</v>
      </c>
      <c r="Y732" s="655">
        <f t="shared" si="261"/>
        <v>10.3354</v>
      </c>
      <c r="Z732" s="1026">
        <f t="shared" si="260"/>
        <v>26.315789473684205</v>
      </c>
      <c r="AA732" s="671">
        <f t="shared" si="262"/>
        <v>5.555555555555558</v>
      </c>
      <c r="AB732" s="671">
        <f t="shared" si="263"/>
        <v>7.3170731707317138</v>
      </c>
      <c r="AC732" s="671">
        <f t="shared" si="264"/>
        <v>3.9436619718310029</v>
      </c>
      <c r="AD732" s="671">
        <f t="shared" si="265"/>
        <v>4.4117647058823373</v>
      </c>
      <c r="AE732" s="671">
        <f t="shared" si="266"/>
        <v>3.0303030303030276</v>
      </c>
      <c r="AF732" s="671">
        <f t="shared" si="267"/>
        <v>3.125</v>
      </c>
      <c r="AG732" s="671">
        <f t="shared" si="268"/>
        <v>4.9180327868852514</v>
      </c>
      <c r="AH732" s="671">
        <f t="shared" si="269"/>
        <v>3.3898305084745672</v>
      </c>
      <c r="AI732" s="671">
        <f t="shared" si="270"/>
        <v>1.7241379310344751</v>
      </c>
      <c r="AJ732" s="671">
        <f t="shared" si="271"/>
        <v>3.5714285714285587</v>
      </c>
      <c r="AK732" s="671">
        <f t="shared" si="272"/>
        <v>4.7629737718412279</v>
      </c>
      <c r="AL732" s="671">
        <f t="shared" si="273"/>
        <v>19.999999999999996</v>
      </c>
      <c r="AM732" s="671">
        <f t="shared" si="274"/>
        <v>16.664920643235035</v>
      </c>
      <c r="AN732" s="671">
        <f t="shared" si="275"/>
        <v>13.511906531498052</v>
      </c>
      <c r="AO732" s="671">
        <f t="shared" si="276"/>
        <v>2.7774382791493579</v>
      </c>
      <c r="AP732" s="671">
        <f t="shared" si="277"/>
        <v>1.2060115034943308</v>
      </c>
      <c r="AQ732" s="671">
        <f t="shared" si="278"/>
        <v>6.2840991257477219</v>
      </c>
      <c r="AR732" s="671">
        <f t="shared" si="279"/>
        <v>15.319890842935102</v>
      </c>
      <c r="AS732" s="672">
        <f t="shared" si="280"/>
        <v>7.7805167580900818</v>
      </c>
      <c r="AT732" s="673">
        <f t="shared" si="281"/>
        <v>7.0649255137160827</v>
      </c>
    </row>
    <row r="733" spans="1:46" ht="11.25" customHeight="1" x14ac:dyDescent="0.2">
      <c r="A733" s="495" t="s">
        <v>786</v>
      </c>
      <c r="B733" s="652" t="s">
        <v>787</v>
      </c>
      <c r="C733" s="497">
        <v>3.5074999999999998</v>
      </c>
      <c r="D733" s="497">
        <v>3.2225000000000001</v>
      </c>
      <c r="E733" s="498">
        <v>2.9649999999999999</v>
      </c>
      <c r="F733" s="498">
        <v>2.76</v>
      </c>
      <c r="G733" s="498">
        <v>2.61</v>
      </c>
      <c r="H733" s="498">
        <v>2.4900000000000002</v>
      </c>
      <c r="I733" s="499"/>
      <c r="J733" s="498">
        <v>2.2799999999999998</v>
      </c>
      <c r="K733" s="496">
        <v>1.83</v>
      </c>
      <c r="L733" s="499"/>
      <c r="M733" s="653">
        <v>1.56</v>
      </c>
      <c r="N733" s="511">
        <v>1.52</v>
      </c>
      <c r="O733" s="658">
        <v>1.33</v>
      </c>
      <c r="P733" s="658">
        <v>1.23</v>
      </c>
      <c r="Q733" s="658">
        <v>1.19</v>
      </c>
      <c r="R733" s="658">
        <v>1.1200000000000001</v>
      </c>
      <c r="S733" s="654">
        <v>1</v>
      </c>
      <c r="T733" s="654">
        <v>1</v>
      </c>
      <c r="U733" s="654">
        <v>1</v>
      </c>
      <c r="V733" s="654">
        <v>1</v>
      </c>
      <c r="W733" s="654">
        <v>1.1399999999999999</v>
      </c>
      <c r="X733" s="654">
        <v>1.56</v>
      </c>
      <c r="Y733" s="655">
        <f t="shared" si="261"/>
        <v>36.314999999999998</v>
      </c>
      <c r="Z733" s="1026">
        <f t="shared" si="260"/>
        <v>8.8440651667959678</v>
      </c>
      <c r="AA733" s="671">
        <f t="shared" si="262"/>
        <v>8.6846543001686491</v>
      </c>
      <c r="AB733" s="671">
        <f t="shared" si="263"/>
        <v>7.4275362318840576</v>
      </c>
      <c r="AC733" s="671">
        <f t="shared" si="264"/>
        <v>5.7471264367816133</v>
      </c>
      <c r="AD733" s="671">
        <f t="shared" si="265"/>
        <v>4.8192771084337283</v>
      </c>
      <c r="AE733" s="671">
        <f t="shared" si="266"/>
        <v>9.2105263157894903</v>
      </c>
      <c r="AF733" s="671">
        <f t="shared" si="267"/>
        <v>24.590163934426212</v>
      </c>
      <c r="AG733" s="671">
        <f t="shared" si="268"/>
        <v>17.307692307692314</v>
      </c>
      <c r="AH733" s="671">
        <f t="shared" si="269"/>
        <v>2.6315789473684292</v>
      </c>
      <c r="AI733" s="671">
        <f t="shared" si="270"/>
        <v>14.285714285714279</v>
      </c>
      <c r="AJ733" s="671">
        <f t="shared" si="271"/>
        <v>8.1300813008130071</v>
      </c>
      <c r="AK733" s="671">
        <f t="shared" si="272"/>
        <v>3.3613445378151363</v>
      </c>
      <c r="AL733" s="671">
        <f t="shared" si="273"/>
        <v>6.2499999999999778</v>
      </c>
      <c r="AM733" s="671">
        <f t="shared" si="274"/>
        <v>12.000000000000011</v>
      </c>
      <c r="AN733" s="671">
        <f t="shared" si="275"/>
        <v>0</v>
      </c>
      <c r="AO733" s="671">
        <f t="shared" si="276"/>
        <v>0</v>
      </c>
      <c r="AP733" s="671">
        <f t="shared" si="277"/>
        <v>0</v>
      </c>
      <c r="AQ733" s="671">
        <f t="shared" si="278"/>
        <v>-12.280701754385959</v>
      </c>
      <c r="AR733" s="671">
        <f t="shared" si="279"/>
        <v>-26.923076923076927</v>
      </c>
      <c r="AS733" s="672">
        <f t="shared" si="280"/>
        <v>4.9518937998010522</v>
      </c>
      <c r="AT733" s="673">
        <f t="shared" si="281"/>
        <v>10.891791460940697</v>
      </c>
    </row>
    <row r="734" spans="1:46" ht="11.25" customHeight="1" x14ac:dyDescent="0.2">
      <c r="A734" s="495" t="s">
        <v>3921</v>
      </c>
      <c r="B734" s="652" t="s">
        <v>3922</v>
      </c>
      <c r="C734" s="497">
        <v>2.625</v>
      </c>
      <c r="D734" s="497">
        <v>2.4</v>
      </c>
      <c r="E734" s="498">
        <v>2.1599999999999997</v>
      </c>
      <c r="F734" s="498">
        <v>1.92</v>
      </c>
      <c r="G734" s="498">
        <v>1.5649999999999999</v>
      </c>
      <c r="H734" s="542">
        <v>0</v>
      </c>
      <c r="I734" s="499"/>
      <c r="J734" s="502">
        <v>0</v>
      </c>
      <c r="K734" s="656">
        <v>0</v>
      </c>
      <c r="L734" s="499"/>
      <c r="M734" s="653">
        <v>0</v>
      </c>
      <c r="N734" s="653">
        <v>0</v>
      </c>
      <c r="O734" s="654">
        <v>0</v>
      </c>
      <c r="P734" s="654">
        <v>0</v>
      </c>
      <c r="Q734" s="654">
        <v>0</v>
      </c>
      <c r="R734" s="654">
        <v>0</v>
      </c>
      <c r="S734" s="654">
        <v>0</v>
      </c>
      <c r="T734" s="654">
        <v>0</v>
      </c>
      <c r="U734" s="654">
        <v>0</v>
      </c>
      <c r="V734" s="654">
        <v>0</v>
      </c>
      <c r="W734" s="654">
        <v>0</v>
      </c>
      <c r="X734" s="654">
        <v>0</v>
      </c>
      <c r="Y734" s="655">
        <f t="shared" si="261"/>
        <v>10.67</v>
      </c>
      <c r="Z734" s="1026">
        <f t="shared" si="260"/>
        <v>9.375</v>
      </c>
      <c r="AA734" s="671">
        <f t="shared" si="262"/>
        <v>11.111111111111116</v>
      </c>
      <c r="AB734" s="671">
        <f t="shared" si="263"/>
        <v>12.499999999999979</v>
      </c>
      <c r="AC734" s="671">
        <f t="shared" si="264"/>
        <v>22.683706070287535</v>
      </c>
      <c r="AD734" s="671" t="str">
        <f t="shared" si="265"/>
        <v>n/a</v>
      </c>
      <c r="AE734" s="671" t="str">
        <f t="shared" si="266"/>
        <v>n/a</v>
      </c>
      <c r="AF734" s="671" t="str">
        <f t="shared" si="267"/>
        <v>n/a</v>
      </c>
      <c r="AG734" s="671" t="str">
        <f t="shared" si="268"/>
        <v>n/a</v>
      </c>
      <c r="AH734" s="671" t="str">
        <f t="shared" si="269"/>
        <v>n/a</v>
      </c>
      <c r="AI734" s="671" t="str">
        <f t="shared" si="270"/>
        <v>n/a</v>
      </c>
      <c r="AJ734" s="671" t="str">
        <f t="shared" si="271"/>
        <v>n/a</v>
      </c>
      <c r="AK734" s="671" t="str">
        <f t="shared" si="272"/>
        <v>n/a</v>
      </c>
      <c r="AL734" s="671" t="str">
        <f t="shared" si="273"/>
        <v>n/a</v>
      </c>
      <c r="AM734" s="671" t="str">
        <f t="shared" si="274"/>
        <v>n/a</v>
      </c>
      <c r="AN734" s="671" t="str">
        <f t="shared" si="275"/>
        <v>n/a</v>
      </c>
      <c r="AO734" s="671" t="str">
        <f t="shared" si="276"/>
        <v>n/a</v>
      </c>
      <c r="AP734" s="671" t="str">
        <f t="shared" si="277"/>
        <v>n/a</v>
      </c>
      <c r="AQ734" s="671" t="str">
        <f t="shared" si="278"/>
        <v>n/a</v>
      </c>
      <c r="AR734" s="671" t="str">
        <f t="shared" si="279"/>
        <v>n/a</v>
      </c>
      <c r="AS734" s="672">
        <f t="shared" si="280"/>
        <v>13.917454295349657</v>
      </c>
      <c r="AT734" s="673">
        <f t="shared" si="281"/>
        <v>5.9823573935940839</v>
      </c>
    </row>
    <row r="735" spans="1:46" ht="11.25" customHeight="1" x14ac:dyDescent="0.2">
      <c r="A735" s="652" t="s">
        <v>1672</v>
      </c>
      <c r="B735" s="652" t="s">
        <v>1673</v>
      </c>
      <c r="C735" s="497">
        <v>1.38</v>
      </c>
      <c r="D735" s="497">
        <v>1.32</v>
      </c>
      <c r="E735" s="498">
        <v>1.21</v>
      </c>
      <c r="F735" s="498">
        <v>0.98</v>
      </c>
      <c r="G735" s="498">
        <v>0.82</v>
      </c>
      <c r="H735" s="498">
        <v>0.74</v>
      </c>
      <c r="I735" s="499"/>
      <c r="J735" s="498">
        <v>0.69</v>
      </c>
      <c r="K735" s="656">
        <v>0.68</v>
      </c>
      <c r="L735" s="544"/>
      <c r="M735" s="653">
        <v>0.68</v>
      </c>
      <c r="N735" s="653">
        <v>0.68</v>
      </c>
      <c r="O735" s="658">
        <v>0.68</v>
      </c>
      <c r="P735" s="658">
        <v>0.67190000000000005</v>
      </c>
      <c r="Q735" s="654">
        <v>0.64759999999999995</v>
      </c>
      <c r="R735" s="658">
        <v>0.64759999999999995</v>
      </c>
      <c r="S735" s="658">
        <v>0.61680000000000001</v>
      </c>
      <c r="T735" s="658">
        <v>0.59864000000000006</v>
      </c>
      <c r="U735" s="658">
        <v>0.51947999999999994</v>
      </c>
      <c r="V735" s="658">
        <v>0.47001000000000004</v>
      </c>
      <c r="W735" s="658">
        <v>0.44525999999999999</v>
      </c>
      <c r="X735" s="658">
        <v>0.42875999999999997</v>
      </c>
      <c r="Y735" s="655">
        <f t="shared" si="261"/>
        <v>14.90605</v>
      </c>
      <c r="Z735" s="1026">
        <f t="shared" si="260"/>
        <v>4.5454545454545414</v>
      </c>
      <c r="AA735" s="671">
        <f t="shared" si="262"/>
        <v>9.0909090909091042</v>
      </c>
      <c r="AB735" s="671">
        <f t="shared" si="263"/>
        <v>23.469387755102034</v>
      </c>
      <c r="AC735" s="671">
        <f t="shared" si="264"/>
        <v>19.512195121951216</v>
      </c>
      <c r="AD735" s="671">
        <f t="shared" si="265"/>
        <v>10.810810810810811</v>
      </c>
      <c r="AE735" s="671">
        <f t="shared" si="266"/>
        <v>7.2463768115942129</v>
      </c>
      <c r="AF735" s="671">
        <f t="shared" si="267"/>
        <v>1.4705882352941124</v>
      </c>
      <c r="AG735" s="671">
        <f t="shared" si="268"/>
        <v>0</v>
      </c>
      <c r="AH735" s="671">
        <f t="shared" si="269"/>
        <v>0</v>
      </c>
      <c r="AI735" s="671">
        <f t="shared" si="270"/>
        <v>0</v>
      </c>
      <c r="AJ735" s="671">
        <f t="shared" si="271"/>
        <v>1.2055365381753225</v>
      </c>
      <c r="AK735" s="671">
        <f t="shared" si="272"/>
        <v>3.7523162445954439</v>
      </c>
      <c r="AL735" s="671">
        <f t="shared" si="273"/>
        <v>0</v>
      </c>
      <c r="AM735" s="671">
        <f t="shared" si="274"/>
        <v>4.9935149156938863</v>
      </c>
      <c r="AN735" s="671">
        <f t="shared" si="275"/>
        <v>3.0335426967793566</v>
      </c>
      <c r="AO735" s="671">
        <f t="shared" si="276"/>
        <v>15.23831523831527</v>
      </c>
      <c r="AP735" s="671">
        <f t="shared" si="277"/>
        <v>10.525307972170793</v>
      </c>
      <c r="AQ735" s="671">
        <f t="shared" si="278"/>
        <v>5.558550060638745</v>
      </c>
      <c r="AR735" s="671">
        <f t="shared" si="279"/>
        <v>3.8483067450321817</v>
      </c>
      <c r="AS735" s="672">
        <f t="shared" si="280"/>
        <v>6.5421638306587919</v>
      </c>
      <c r="AT735" s="673">
        <f t="shared" si="281"/>
        <v>6.7968855977780427</v>
      </c>
    </row>
    <row r="736" spans="1:46" ht="11.25" customHeight="1" x14ac:dyDescent="0.2">
      <c r="A736" s="916" t="s">
        <v>4226</v>
      </c>
      <c r="B736" s="916" t="s">
        <v>3919</v>
      </c>
      <c r="C736" s="497">
        <v>0.86</v>
      </c>
      <c r="D736" s="661">
        <v>0.78</v>
      </c>
      <c r="E736" s="687">
        <v>0.68</v>
      </c>
      <c r="F736" s="687">
        <v>0.6</v>
      </c>
      <c r="G736" s="687">
        <v>0.53</v>
      </c>
      <c r="H736" s="1163">
        <v>0.5</v>
      </c>
      <c r="I736" s="522"/>
      <c r="J736" s="687">
        <v>0.5</v>
      </c>
      <c r="K736" s="1176">
        <v>0.47499999999999998</v>
      </c>
      <c r="L736" s="522"/>
      <c r="M736" s="1180">
        <v>0.4</v>
      </c>
      <c r="N736" s="1180">
        <v>0.4</v>
      </c>
      <c r="O736" s="1115">
        <v>0.4</v>
      </c>
      <c r="P736" s="1115">
        <v>0.38</v>
      </c>
      <c r="Q736" s="1115">
        <v>0.32</v>
      </c>
      <c r="R736" s="1115">
        <v>0.2</v>
      </c>
      <c r="S736" s="1115">
        <v>0.15</v>
      </c>
      <c r="T736" s="555">
        <v>0</v>
      </c>
      <c r="U736" s="555">
        <v>0</v>
      </c>
      <c r="V736" s="555">
        <v>0</v>
      </c>
      <c r="W736" s="555">
        <v>0</v>
      </c>
      <c r="X736" s="555">
        <v>0</v>
      </c>
      <c r="Y736" s="655">
        <f t="shared" si="261"/>
        <v>7.1750000000000016</v>
      </c>
      <c r="Z736" s="1026">
        <f t="shared" si="260"/>
        <v>10.256410256410241</v>
      </c>
      <c r="AA736" s="671">
        <f t="shared" si="262"/>
        <v>14.705882352941169</v>
      </c>
      <c r="AB736" s="671">
        <f t="shared" si="263"/>
        <v>13.333333333333353</v>
      </c>
      <c r="AC736" s="671">
        <f t="shared" si="264"/>
        <v>13.207547169811317</v>
      </c>
      <c r="AD736" s="671">
        <f t="shared" si="265"/>
        <v>6.0000000000000053</v>
      </c>
      <c r="AE736" s="671">
        <f t="shared" si="266"/>
        <v>0</v>
      </c>
      <c r="AF736" s="671">
        <f t="shared" si="267"/>
        <v>5.2631578947368363</v>
      </c>
      <c r="AG736" s="671">
        <f t="shared" si="268"/>
        <v>18.749999999999979</v>
      </c>
      <c r="AH736" s="671">
        <f t="shared" si="269"/>
        <v>0</v>
      </c>
      <c r="AI736" s="671">
        <f t="shared" si="270"/>
        <v>0</v>
      </c>
      <c r="AJ736" s="671">
        <f t="shared" si="271"/>
        <v>5.2631578947368363</v>
      </c>
      <c r="AK736" s="671">
        <f t="shared" si="272"/>
        <v>18.75</v>
      </c>
      <c r="AL736" s="671">
        <f t="shared" si="273"/>
        <v>59.999999999999986</v>
      </c>
      <c r="AM736" s="671">
        <f t="shared" si="274"/>
        <v>33.33333333333335</v>
      </c>
      <c r="AN736" s="671" t="str">
        <f t="shared" si="275"/>
        <v>n/a</v>
      </c>
      <c r="AO736" s="671" t="str">
        <f t="shared" si="276"/>
        <v>n/a</v>
      </c>
      <c r="AP736" s="671" t="str">
        <f t="shared" si="277"/>
        <v>n/a</v>
      </c>
      <c r="AQ736" s="671" t="str">
        <f t="shared" si="278"/>
        <v>n/a</v>
      </c>
      <c r="AR736" s="671" t="str">
        <f t="shared" si="279"/>
        <v>n/a</v>
      </c>
      <c r="AS736" s="672">
        <f t="shared" si="280"/>
        <v>14.204487302521647</v>
      </c>
      <c r="AT736" s="673">
        <f t="shared" si="281"/>
        <v>16.063736865094388</v>
      </c>
    </row>
    <row r="737" spans="1:46" ht="11.25" customHeight="1" x14ac:dyDescent="0.2">
      <c r="A737" s="507" t="s">
        <v>1687</v>
      </c>
      <c r="B737" s="507" t="s">
        <v>1688</v>
      </c>
      <c r="C737" s="497">
        <v>1.42</v>
      </c>
      <c r="D737" s="510">
        <v>1.403335</v>
      </c>
      <c r="E737" s="513">
        <v>1.3908</v>
      </c>
      <c r="F737" s="513">
        <v>1.36</v>
      </c>
      <c r="G737" s="513">
        <v>1.28</v>
      </c>
      <c r="H737" s="513">
        <v>1.17</v>
      </c>
      <c r="I737" s="514"/>
      <c r="J737" s="513">
        <v>1.06</v>
      </c>
      <c r="K737" s="509">
        <v>0.46600000000000003</v>
      </c>
      <c r="L737" s="514"/>
      <c r="M737" s="539">
        <v>0</v>
      </c>
      <c r="N737" s="539">
        <v>0</v>
      </c>
      <c r="O737" s="517">
        <v>0</v>
      </c>
      <c r="P737" s="517">
        <v>0</v>
      </c>
      <c r="Q737" s="517">
        <v>0</v>
      </c>
      <c r="R737" s="517">
        <v>0</v>
      </c>
      <c r="S737" s="517">
        <v>0</v>
      </c>
      <c r="T737" s="517">
        <v>0</v>
      </c>
      <c r="U737" s="517">
        <v>0</v>
      </c>
      <c r="V737" s="517">
        <v>0</v>
      </c>
      <c r="W737" s="517">
        <v>0</v>
      </c>
      <c r="X737" s="517">
        <v>0</v>
      </c>
      <c r="Y737" s="655">
        <f t="shared" si="261"/>
        <v>9.5501350000000009</v>
      </c>
      <c r="Z737" s="1026">
        <f t="shared" si="260"/>
        <v>1.1875282808452736</v>
      </c>
      <c r="AA737" s="671">
        <f t="shared" si="262"/>
        <v>0.90127983894161545</v>
      </c>
      <c r="AB737" s="671">
        <f t="shared" si="263"/>
        <v>2.2647058823529465</v>
      </c>
      <c r="AC737" s="671">
        <f t="shared" si="264"/>
        <v>6.25</v>
      </c>
      <c r="AD737" s="671">
        <f t="shared" si="265"/>
        <v>9.4017094017094127</v>
      </c>
      <c r="AE737" s="671">
        <f t="shared" si="266"/>
        <v>10.377358490566024</v>
      </c>
      <c r="AF737" s="671">
        <f t="shared" si="267"/>
        <v>127.46781115879826</v>
      </c>
      <c r="AG737" s="671" t="str">
        <f t="shared" si="268"/>
        <v>n/a</v>
      </c>
      <c r="AH737" s="671" t="str">
        <f t="shared" si="269"/>
        <v>n/a</v>
      </c>
      <c r="AI737" s="671" t="str">
        <f t="shared" si="270"/>
        <v>n/a</v>
      </c>
      <c r="AJ737" s="671" t="str">
        <f t="shared" si="271"/>
        <v>n/a</v>
      </c>
      <c r="AK737" s="671" t="str">
        <f t="shared" si="272"/>
        <v>n/a</v>
      </c>
      <c r="AL737" s="671" t="str">
        <f t="shared" si="273"/>
        <v>n/a</v>
      </c>
      <c r="AM737" s="671" t="str">
        <f t="shared" si="274"/>
        <v>n/a</v>
      </c>
      <c r="AN737" s="671" t="str">
        <f t="shared" si="275"/>
        <v>n/a</v>
      </c>
      <c r="AO737" s="671" t="str">
        <f t="shared" si="276"/>
        <v>n/a</v>
      </c>
      <c r="AP737" s="671" t="str">
        <f t="shared" si="277"/>
        <v>n/a</v>
      </c>
      <c r="AQ737" s="671" t="str">
        <f t="shared" si="278"/>
        <v>n/a</v>
      </c>
      <c r="AR737" s="671" t="str">
        <f t="shared" si="279"/>
        <v>n/a</v>
      </c>
      <c r="AS737" s="672">
        <f t="shared" si="280"/>
        <v>22.550056150459078</v>
      </c>
      <c r="AT737" s="673">
        <f t="shared" si="281"/>
        <v>46.423778543092226</v>
      </c>
    </row>
    <row r="738" spans="1:46" ht="11.25" customHeight="1" x14ac:dyDescent="0.2">
      <c r="A738" s="495" t="s">
        <v>3831</v>
      </c>
      <c r="B738" s="652" t="s">
        <v>3832</v>
      </c>
      <c r="C738" s="497">
        <v>0.87</v>
      </c>
      <c r="D738" s="657">
        <v>0.82</v>
      </c>
      <c r="E738" s="498">
        <v>0.74</v>
      </c>
      <c r="F738" s="498">
        <v>0.66</v>
      </c>
      <c r="G738" s="498">
        <v>0.53</v>
      </c>
      <c r="H738" s="542">
        <v>0</v>
      </c>
      <c r="I738" s="499"/>
      <c r="J738" s="542">
        <v>0</v>
      </c>
      <c r="K738" s="547">
        <v>0</v>
      </c>
      <c r="L738" s="499"/>
      <c r="M738" s="548">
        <v>0</v>
      </c>
      <c r="N738" s="548">
        <v>0</v>
      </c>
      <c r="O738" s="543">
        <v>0</v>
      </c>
      <c r="P738" s="654">
        <v>0</v>
      </c>
      <c r="Q738" s="654">
        <v>0</v>
      </c>
      <c r="R738" s="654">
        <v>0</v>
      </c>
      <c r="S738" s="654">
        <v>0</v>
      </c>
      <c r="T738" s="654">
        <v>0</v>
      </c>
      <c r="U738" s="654">
        <v>0</v>
      </c>
      <c r="V738" s="654">
        <v>0</v>
      </c>
      <c r="W738" s="654">
        <v>0</v>
      </c>
      <c r="X738" s="654">
        <v>0</v>
      </c>
      <c r="Y738" s="655">
        <f t="shared" si="261"/>
        <v>3.62</v>
      </c>
      <c r="Z738" s="1026">
        <f t="shared" si="260"/>
        <v>6.0975609756097615</v>
      </c>
      <c r="AA738" s="671">
        <f t="shared" si="262"/>
        <v>10.810810810810811</v>
      </c>
      <c r="AB738" s="671">
        <f t="shared" si="263"/>
        <v>12.12121212121211</v>
      </c>
      <c r="AC738" s="671">
        <f t="shared" si="264"/>
        <v>24.528301886792448</v>
      </c>
      <c r="AD738" s="671" t="str">
        <f t="shared" si="265"/>
        <v>n/a</v>
      </c>
      <c r="AE738" s="671" t="str">
        <f t="shared" si="266"/>
        <v>n/a</v>
      </c>
      <c r="AF738" s="671" t="str">
        <f t="shared" si="267"/>
        <v>n/a</v>
      </c>
      <c r="AG738" s="671" t="str">
        <f t="shared" si="268"/>
        <v>n/a</v>
      </c>
      <c r="AH738" s="671" t="str">
        <f t="shared" si="269"/>
        <v>n/a</v>
      </c>
      <c r="AI738" s="671" t="str">
        <f t="shared" si="270"/>
        <v>n/a</v>
      </c>
      <c r="AJ738" s="671" t="str">
        <f t="shared" si="271"/>
        <v>n/a</v>
      </c>
      <c r="AK738" s="671" t="str">
        <f t="shared" si="272"/>
        <v>n/a</v>
      </c>
      <c r="AL738" s="671" t="str">
        <f t="shared" si="273"/>
        <v>n/a</v>
      </c>
      <c r="AM738" s="671" t="str">
        <f t="shared" si="274"/>
        <v>n/a</v>
      </c>
      <c r="AN738" s="671" t="str">
        <f t="shared" si="275"/>
        <v>n/a</v>
      </c>
      <c r="AO738" s="671" t="str">
        <f t="shared" si="276"/>
        <v>n/a</v>
      </c>
      <c r="AP738" s="671" t="str">
        <f t="shared" si="277"/>
        <v>n/a</v>
      </c>
      <c r="AQ738" s="671" t="str">
        <f t="shared" si="278"/>
        <v>n/a</v>
      </c>
      <c r="AR738" s="671" t="str">
        <f t="shared" si="279"/>
        <v>n/a</v>
      </c>
      <c r="AS738" s="672">
        <f t="shared" si="280"/>
        <v>13.389471448606283</v>
      </c>
      <c r="AT738" s="673">
        <f t="shared" si="281"/>
        <v>7.8634910458247278</v>
      </c>
    </row>
    <row r="739" spans="1:46" ht="11.25" customHeight="1" x14ac:dyDescent="0.2">
      <c r="A739" s="495" t="s">
        <v>1628</v>
      </c>
      <c r="B739" s="652" t="s">
        <v>1629</v>
      </c>
      <c r="C739" s="497">
        <v>0.99</v>
      </c>
      <c r="D739" s="657">
        <v>0.82000000000000006</v>
      </c>
      <c r="E739" s="498">
        <v>0.77</v>
      </c>
      <c r="F739" s="498">
        <v>0.73</v>
      </c>
      <c r="G739" s="498">
        <v>0.68</v>
      </c>
      <c r="H739" s="498">
        <v>0.61</v>
      </c>
      <c r="I739" s="499"/>
      <c r="J739" s="502">
        <v>0.6</v>
      </c>
      <c r="K739" s="656">
        <v>0.6</v>
      </c>
      <c r="L739" s="499"/>
      <c r="M739" s="653">
        <v>0.6</v>
      </c>
      <c r="N739" s="653">
        <v>0.92</v>
      </c>
      <c r="O739" s="658">
        <v>1.24</v>
      </c>
      <c r="P739" s="658">
        <v>1.2</v>
      </c>
      <c r="Q739" s="658">
        <v>1.1599999999999999</v>
      </c>
      <c r="R739" s="658">
        <v>1.1100000000000001</v>
      </c>
      <c r="S739" s="658">
        <v>1.06</v>
      </c>
      <c r="T739" s="658">
        <v>1.01</v>
      </c>
      <c r="U739" s="658">
        <v>0.96</v>
      </c>
      <c r="V739" s="658">
        <v>0.9</v>
      </c>
      <c r="W739" s="658">
        <v>0.82</v>
      </c>
      <c r="X739" s="658">
        <v>0.74</v>
      </c>
      <c r="Y739" s="655">
        <f t="shared" si="261"/>
        <v>17.519999999999996</v>
      </c>
      <c r="Z739" s="1026">
        <f t="shared" si="260"/>
        <v>20.731707317073166</v>
      </c>
      <c r="AA739" s="671">
        <f t="shared" si="262"/>
        <v>6.4935064935065068</v>
      </c>
      <c r="AB739" s="671">
        <f t="shared" si="263"/>
        <v>5.4794520547945202</v>
      </c>
      <c r="AC739" s="671">
        <f t="shared" si="264"/>
        <v>7.3529411764705843</v>
      </c>
      <c r="AD739" s="671">
        <f t="shared" si="265"/>
        <v>11.475409836065587</v>
      </c>
      <c r="AE739" s="671">
        <f t="shared" si="266"/>
        <v>1.6666666666666607</v>
      </c>
      <c r="AF739" s="671">
        <f t="shared" si="267"/>
        <v>0</v>
      </c>
      <c r="AG739" s="671">
        <f t="shared" si="268"/>
        <v>0</v>
      </c>
      <c r="AH739" s="671">
        <f t="shared" si="269"/>
        <v>-34.782608695652186</v>
      </c>
      <c r="AI739" s="671">
        <f t="shared" si="270"/>
        <v>-25.806451612903224</v>
      </c>
      <c r="AJ739" s="671">
        <f t="shared" si="271"/>
        <v>3.3333333333333437</v>
      </c>
      <c r="AK739" s="671">
        <f t="shared" si="272"/>
        <v>3.4482758620689724</v>
      </c>
      <c r="AL739" s="671">
        <f t="shared" si="273"/>
        <v>4.5045045045044807</v>
      </c>
      <c r="AM739" s="671">
        <f t="shared" si="274"/>
        <v>4.7169811320754818</v>
      </c>
      <c r="AN739" s="671">
        <f t="shared" si="275"/>
        <v>4.9504950495049549</v>
      </c>
      <c r="AO739" s="671">
        <f t="shared" si="276"/>
        <v>5.2083333333333481</v>
      </c>
      <c r="AP739" s="671">
        <f t="shared" si="277"/>
        <v>6.6666666666666652</v>
      </c>
      <c r="AQ739" s="671">
        <f t="shared" si="278"/>
        <v>9.7560975609756184</v>
      </c>
      <c r="AR739" s="671">
        <f t="shared" si="279"/>
        <v>10.810810810810811</v>
      </c>
      <c r="AS739" s="672">
        <f t="shared" si="280"/>
        <v>2.4213748152260681</v>
      </c>
      <c r="AT739" s="673">
        <f t="shared" si="281"/>
        <v>12.535733041711602</v>
      </c>
    </row>
    <row r="740" spans="1:46" ht="11.25" customHeight="1" x14ac:dyDescent="0.2">
      <c r="A740" s="557" t="s">
        <v>4043</v>
      </c>
      <c r="B740" s="652" t="s">
        <v>4044</v>
      </c>
      <c r="C740" s="497">
        <v>0.56999999999999995</v>
      </c>
      <c r="D740" s="520">
        <v>0.48</v>
      </c>
      <c r="E740" s="498">
        <v>0.42</v>
      </c>
      <c r="F740" s="498">
        <v>0.14000000000000001</v>
      </c>
      <c r="G740" s="498">
        <v>0.09</v>
      </c>
      <c r="H740" s="542">
        <v>0</v>
      </c>
      <c r="I740" s="499"/>
      <c r="J740" s="542">
        <v>0</v>
      </c>
      <c r="K740" s="656">
        <v>0.03</v>
      </c>
      <c r="L740" s="499"/>
      <c r="M740" s="653">
        <v>0.12</v>
      </c>
      <c r="N740" s="653">
        <v>0.39</v>
      </c>
      <c r="O740" s="543">
        <v>0.48</v>
      </c>
      <c r="P740" s="658">
        <v>0.48</v>
      </c>
      <c r="Q740" s="658">
        <v>0.4</v>
      </c>
      <c r="R740" s="658">
        <v>0.38</v>
      </c>
      <c r="S740" s="658">
        <v>0.36</v>
      </c>
      <c r="T740" s="658">
        <v>0.35</v>
      </c>
      <c r="U740" s="658">
        <v>0.28000000000000003</v>
      </c>
      <c r="V740" s="658">
        <v>0.26</v>
      </c>
      <c r="W740" s="658">
        <v>0.22</v>
      </c>
      <c r="X740" s="658">
        <v>0.15</v>
      </c>
      <c r="Y740" s="655">
        <f t="shared" si="261"/>
        <v>5.6</v>
      </c>
      <c r="Z740" s="1026">
        <f t="shared" si="260"/>
        <v>18.75</v>
      </c>
      <c r="AA740" s="671">
        <f t="shared" si="262"/>
        <v>14.285714285714279</v>
      </c>
      <c r="AB740" s="671">
        <f t="shared" si="263"/>
        <v>199.99999999999994</v>
      </c>
      <c r="AC740" s="671">
        <f t="shared" si="264"/>
        <v>55.555555555555578</v>
      </c>
      <c r="AD740" s="671" t="str">
        <f t="shared" si="265"/>
        <v>n/a</v>
      </c>
      <c r="AE740" s="671" t="str">
        <f t="shared" si="266"/>
        <v>n/a</v>
      </c>
      <c r="AF740" s="671">
        <f t="shared" si="267"/>
        <v>-100</v>
      </c>
      <c r="AG740" s="671">
        <f t="shared" si="268"/>
        <v>-75</v>
      </c>
      <c r="AH740" s="671">
        <f t="shared" si="269"/>
        <v>-69.230769230769226</v>
      </c>
      <c r="AI740" s="671">
        <f t="shared" si="270"/>
        <v>-18.749999999999989</v>
      </c>
      <c r="AJ740" s="671">
        <f t="shared" si="271"/>
        <v>0</v>
      </c>
      <c r="AK740" s="671">
        <f t="shared" si="272"/>
        <v>19.999999999999996</v>
      </c>
      <c r="AL740" s="671">
        <f t="shared" si="273"/>
        <v>5.2631578947368363</v>
      </c>
      <c r="AM740" s="671">
        <f t="shared" si="274"/>
        <v>5.555555555555558</v>
      </c>
      <c r="AN740" s="671">
        <f t="shared" si="275"/>
        <v>2.8571428571428692</v>
      </c>
      <c r="AO740" s="671">
        <f t="shared" si="276"/>
        <v>24.999999999999979</v>
      </c>
      <c r="AP740" s="671">
        <f t="shared" si="277"/>
        <v>7.6923076923077094</v>
      </c>
      <c r="AQ740" s="671">
        <f t="shared" si="278"/>
        <v>18.181818181818187</v>
      </c>
      <c r="AR740" s="671">
        <f t="shared" si="279"/>
        <v>46.666666666666679</v>
      </c>
      <c r="AS740" s="672">
        <f t="shared" si="280"/>
        <v>9.2251264387487311</v>
      </c>
      <c r="AT740" s="673">
        <f t="shared" si="281"/>
        <v>64.529078567780047</v>
      </c>
    </row>
    <row r="741" spans="1:46" ht="11.25" customHeight="1" x14ac:dyDescent="0.2">
      <c r="A741" s="483" t="s">
        <v>808</v>
      </c>
      <c r="B741" s="916" t="s">
        <v>809</v>
      </c>
      <c r="C741" s="497">
        <v>1.3</v>
      </c>
      <c r="D741" s="491">
        <v>1.1800000000000002</v>
      </c>
      <c r="E741" s="487">
        <v>1.06</v>
      </c>
      <c r="F741" s="487">
        <v>0.96</v>
      </c>
      <c r="G741" s="487">
        <v>0.88</v>
      </c>
      <c r="H741" s="487">
        <v>0.8</v>
      </c>
      <c r="I741" s="488"/>
      <c r="J741" s="487">
        <v>0.72</v>
      </c>
      <c r="K741" s="485">
        <v>0.64</v>
      </c>
      <c r="L741" s="488"/>
      <c r="M741" s="530">
        <v>0.52</v>
      </c>
      <c r="N741" s="530">
        <v>0.41</v>
      </c>
      <c r="O741" s="493">
        <v>0.28000000000000003</v>
      </c>
      <c r="P741" s="493">
        <v>0.22</v>
      </c>
      <c r="Q741" s="493">
        <v>0.17</v>
      </c>
      <c r="R741" s="493">
        <v>0.12</v>
      </c>
      <c r="S741" s="492">
        <v>0</v>
      </c>
      <c r="T741" s="492">
        <v>0</v>
      </c>
      <c r="U741" s="492">
        <v>0</v>
      </c>
      <c r="V741" s="492">
        <v>0</v>
      </c>
      <c r="W741" s="492">
        <v>0</v>
      </c>
      <c r="X741" s="492">
        <v>0</v>
      </c>
      <c r="Y741" s="655">
        <f t="shared" si="261"/>
        <v>9.259999999999998</v>
      </c>
      <c r="Z741" s="1026">
        <f t="shared" si="260"/>
        <v>10.169491525423723</v>
      </c>
      <c r="AA741" s="671">
        <f t="shared" si="262"/>
        <v>11.320754716981153</v>
      </c>
      <c r="AB741" s="671">
        <f t="shared" si="263"/>
        <v>10.416666666666675</v>
      </c>
      <c r="AC741" s="671">
        <f t="shared" si="264"/>
        <v>9.0909090909090828</v>
      </c>
      <c r="AD741" s="671">
        <f t="shared" si="265"/>
        <v>9.9999999999999858</v>
      </c>
      <c r="AE741" s="671">
        <f t="shared" si="266"/>
        <v>11.111111111111116</v>
      </c>
      <c r="AF741" s="671">
        <f t="shared" si="267"/>
        <v>12.5</v>
      </c>
      <c r="AG741" s="671">
        <f t="shared" si="268"/>
        <v>23.076923076923084</v>
      </c>
      <c r="AH741" s="671">
        <f t="shared" si="269"/>
        <v>26.829268292682929</v>
      </c>
      <c r="AI741" s="671">
        <f t="shared" si="270"/>
        <v>46.428571428571395</v>
      </c>
      <c r="AJ741" s="671">
        <f t="shared" si="271"/>
        <v>27.272727272727295</v>
      </c>
      <c r="AK741" s="671">
        <f t="shared" si="272"/>
        <v>29.411764705882337</v>
      </c>
      <c r="AL741" s="671">
        <f t="shared" si="273"/>
        <v>41.666666666666671</v>
      </c>
      <c r="AM741" s="671" t="str">
        <f t="shared" si="274"/>
        <v>n/a</v>
      </c>
      <c r="AN741" s="671" t="str">
        <f t="shared" si="275"/>
        <v>n/a</v>
      </c>
      <c r="AO741" s="671" t="str">
        <f t="shared" si="276"/>
        <v>n/a</v>
      </c>
      <c r="AP741" s="671" t="str">
        <f t="shared" si="277"/>
        <v>n/a</v>
      </c>
      <c r="AQ741" s="671" t="str">
        <f t="shared" si="278"/>
        <v>n/a</v>
      </c>
      <c r="AR741" s="671" t="str">
        <f t="shared" si="279"/>
        <v>n/a</v>
      </c>
      <c r="AS741" s="672">
        <f t="shared" si="280"/>
        <v>20.714988811888112</v>
      </c>
      <c r="AT741" s="673">
        <f t="shared" si="281"/>
        <v>12.835262094951382</v>
      </c>
    </row>
    <row r="742" spans="1:46" ht="11.25" customHeight="1" x14ac:dyDescent="0.2">
      <c r="A742" s="507" t="s">
        <v>1709</v>
      </c>
      <c r="B742" s="507" t="s">
        <v>1710</v>
      </c>
      <c r="C742" s="497">
        <v>1.8</v>
      </c>
      <c r="D742" s="497">
        <v>1.32</v>
      </c>
      <c r="E742" s="513">
        <v>1.02</v>
      </c>
      <c r="F742" s="513">
        <v>0.92</v>
      </c>
      <c r="G742" s="513">
        <v>0.7</v>
      </c>
      <c r="H742" s="512">
        <v>0.35</v>
      </c>
      <c r="I742" s="514"/>
      <c r="J742" s="513">
        <v>0.2</v>
      </c>
      <c r="K742" s="509">
        <v>0.12</v>
      </c>
      <c r="L742" s="514"/>
      <c r="M742" s="539">
        <v>0.04</v>
      </c>
      <c r="N742" s="539">
        <v>0.22</v>
      </c>
      <c r="O742" s="517">
        <v>2.85</v>
      </c>
      <c r="P742" s="516">
        <v>2.92</v>
      </c>
      <c r="Q742" s="516">
        <v>2.44</v>
      </c>
      <c r="R742" s="516">
        <v>2.2000000000000002</v>
      </c>
      <c r="S742" s="516">
        <v>2</v>
      </c>
      <c r="T742" s="516">
        <v>1.8</v>
      </c>
      <c r="U742" s="516">
        <v>1.72</v>
      </c>
      <c r="V742" s="516">
        <v>1.6</v>
      </c>
      <c r="W742" s="516">
        <v>1.48</v>
      </c>
      <c r="X742" s="516">
        <v>1.38</v>
      </c>
      <c r="Y742" s="655">
        <f t="shared" si="261"/>
        <v>27.080000000000002</v>
      </c>
      <c r="Z742" s="1026">
        <f t="shared" ref="Z742:Z805" si="282">IF(ISERROR((C742/D742-1)*100),"n/a",(C742/D742-1)*100)</f>
        <v>36.363636363636353</v>
      </c>
      <c r="AA742" s="671">
        <f t="shared" si="262"/>
        <v>29.411764705882359</v>
      </c>
      <c r="AB742" s="671">
        <f t="shared" si="263"/>
        <v>10.869565217391308</v>
      </c>
      <c r="AC742" s="671">
        <f t="shared" si="264"/>
        <v>31.428571428571452</v>
      </c>
      <c r="AD742" s="671">
        <f t="shared" si="265"/>
        <v>100</v>
      </c>
      <c r="AE742" s="671">
        <f t="shared" si="266"/>
        <v>74.999999999999972</v>
      </c>
      <c r="AF742" s="671">
        <f t="shared" si="267"/>
        <v>66.666666666666671</v>
      </c>
      <c r="AG742" s="671">
        <f t="shared" si="268"/>
        <v>200</v>
      </c>
      <c r="AH742" s="671">
        <f t="shared" si="269"/>
        <v>-81.818181818181813</v>
      </c>
      <c r="AI742" s="671">
        <f t="shared" si="270"/>
        <v>-92.280701754385959</v>
      </c>
      <c r="AJ742" s="671">
        <f t="shared" si="271"/>
        <v>-2.3972602739726012</v>
      </c>
      <c r="AK742" s="671">
        <f t="shared" si="272"/>
        <v>19.672131147540984</v>
      </c>
      <c r="AL742" s="671">
        <f t="shared" si="273"/>
        <v>10.909090909090891</v>
      </c>
      <c r="AM742" s="671">
        <f t="shared" si="274"/>
        <v>10.000000000000009</v>
      </c>
      <c r="AN742" s="671">
        <f t="shared" si="275"/>
        <v>11.111111111111116</v>
      </c>
      <c r="AO742" s="671">
        <f t="shared" si="276"/>
        <v>4.6511627906976827</v>
      </c>
      <c r="AP742" s="671">
        <f t="shared" si="277"/>
        <v>7.4999999999999956</v>
      </c>
      <c r="AQ742" s="671">
        <f t="shared" si="278"/>
        <v>8.1081081081081141</v>
      </c>
      <c r="AR742" s="671">
        <f t="shared" si="279"/>
        <v>7.2463768115942129</v>
      </c>
      <c r="AS742" s="672">
        <f t="shared" si="280"/>
        <v>23.812739021776355</v>
      </c>
      <c r="AT742" s="673">
        <f t="shared" si="281"/>
        <v>61.79271390411224</v>
      </c>
    </row>
    <row r="743" spans="1:46" ht="11.25" customHeight="1" x14ac:dyDescent="0.2">
      <c r="A743" s="567" t="s">
        <v>1699</v>
      </c>
      <c r="B743" s="652" t="s">
        <v>1700</v>
      </c>
      <c r="C743" s="497">
        <v>0.71750000000000003</v>
      </c>
      <c r="D743" s="497">
        <v>0.60499999999999998</v>
      </c>
      <c r="E743" s="498">
        <v>0.5575</v>
      </c>
      <c r="F743" s="498">
        <v>0.52750000000000008</v>
      </c>
      <c r="G743" s="498">
        <v>0.45500000000000002</v>
      </c>
      <c r="H743" s="498">
        <v>0.43</v>
      </c>
      <c r="I743" s="499"/>
      <c r="J743" s="502">
        <v>0.4</v>
      </c>
      <c r="K743" s="496">
        <v>0.375</v>
      </c>
      <c r="L743" s="499"/>
      <c r="M743" s="653">
        <v>0.3</v>
      </c>
      <c r="N743" s="653">
        <v>0.35</v>
      </c>
      <c r="O743" s="658">
        <v>0.375</v>
      </c>
      <c r="P743" s="658">
        <v>0.3</v>
      </c>
      <c r="Q743" s="658">
        <v>0.2</v>
      </c>
      <c r="R743" s="654">
        <v>0.1</v>
      </c>
      <c r="S743" s="658">
        <v>0.375</v>
      </c>
      <c r="T743" s="654">
        <v>0</v>
      </c>
      <c r="U743" s="654">
        <v>0</v>
      </c>
      <c r="V743" s="654">
        <v>0</v>
      </c>
      <c r="W743" s="654">
        <v>0</v>
      </c>
      <c r="X743" s="654">
        <v>0</v>
      </c>
      <c r="Y743" s="655">
        <f t="shared" si="261"/>
        <v>6.067499999999999</v>
      </c>
      <c r="Z743" s="1026">
        <f t="shared" si="282"/>
        <v>18.595041322314067</v>
      </c>
      <c r="AA743" s="671">
        <f t="shared" si="262"/>
        <v>8.5201793721973118</v>
      </c>
      <c r="AB743" s="671">
        <f t="shared" si="263"/>
        <v>5.6872037914691864</v>
      </c>
      <c r="AC743" s="671">
        <f t="shared" si="264"/>
        <v>15.934065934065945</v>
      </c>
      <c r="AD743" s="671">
        <f t="shared" si="265"/>
        <v>5.8139534883721034</v>
      </c>
      <c r="AE743" s="671">
        <f t="shared" si="266"/>
        <v>7.4999999999999956</v>
      </c>
      <c r="AF743" s="671">
        <f t="shared" si="267"/>
        <v>6.6666666666666652</v>
      </c>
      <c r="AG743" s="671">
        <f t="shared" si="268"/>
        <v>25</v>
      </c>
      <c r="AH743" s="671">
        <f t="shared" si="269"/>
        <v>-14.285714285714279</v>
      </c>
      <c r="AI743" s="671">
        <f t="shared" si="270"/>
        <v>-6.6666666666666767</v>
      </c>
      <c r="AJ743" s="671">
        <f t="shared" si="271"/>
        <v>25</v>
      </c>
      <c r="AK743" s="671">
        <f t="shared" si="272"/>
        <v>49.999999999999979</v>
      </c>
      <c r="AL743" s="671">
        <f t="shared" si="273"/>
        <v>100</v>
      </c>
      <c r="AM743" s="671">
        <f t="shared" si="274"/>
        <v>-73.333333333333343</v>
      </c>
      <c r="AN743" s="671" t="str">
        <f t="shared" si="275"/>
        <v>n/a</v>
      </c>
      <c r="AO743" s="671" t="str">
        <f t="shared" si="276"/>
        <v>n/a</v>
      </c>
      <c r="AP743" s="671" t="str">
        <f t="shared" si="277"/>
        <v>n/a</v>
      </c>
      <c r="AQ743" s="671" t="str">
        <f t="shared" si="278"/>
        <v>n/a</v>
      </c>
      <c r="AR743" s="671" t="str">
        <f t="shared" si="279"/>
        <v>n/a</v>
      </c>
      <c r="AS743" s="672">
        <f t="shared" si="280"/>
        <v>12.459385449240783</v>
      </c>
      <c r="AT743" s="673">
        <f t="shared" si="281"/>
        <v>37.253910601269546</v>
      </c>
    </row>
    <row r="744" spans="1:46" ht="11.25" customHeight="1" x14ac:dyDescent="0.2">
      <c r="A744" s="652" t="s">
        <v>1697</v>
      </c>
      <c r="B744" s="652" t="s">
        <v>1698</v>
      </c>
      <c r="C744" s="497">
        <v>1.78</v>
      </c>
      <c r="D744" s="497">
        <v>1.56</v>
      </c>
      <c r="E744" s="498">
        <v>1.4</v>
      </c>
      <c r="F744" s="498">
        <v>1.28</v>
      </c>
      <c r="G744" s="498">
        <v>1.1200000000000001</v>
      </c>
      <c r="H744" s="498">
        <v>1.02</v>
      </c>
      <c r="I744" s="499"/>
      <c r="J744" s="498">
        <v>0.9</v>
      </c>
      <c r="K744" s="496">
        <v>0.55000000000000004</v>
      </c>
      <c r="L744" s="499"/>
      <c r="M744" s="653">
        <v>0.04</v>
      </c>
      <c r="N744" s="653">
        <v>0.27</v>
      </c>
      <c r="O744" s="658">
        <v>0.94</v>
      </c>
      <c r="P744" s="658">
        <v>0.86</v>
      </c>
      <c r="Q744" s="658">
        <v>0.78</v>
      </c>
      <c r="R744" s="658">
        <v>0.7</v>
      </c>
      <c r="S744" s="658">
        <v>0.62</v>
      </c>
      <c r="T744" s="658">
        <v>0.54</v>
      </c>
      <c r="U744" s="658">
        <v>0.46</v>
      </c>
      <c r="V744" s="658">
        <v>0.39</v>
      </c>
      <c r="W744" s="658">
        <v>0.33</v>
      </c>
      <c r="X744" s="658">
        <v>0.28999999999999998</v>
      </c>
      <c r="Y744" s="655">
        <f t="shared" si="261"/>
        <v>15.829999999999997</v>
      </c>
      <c r="Z744" s="1026">
        <f t="shared" si="282"/>
        <v>14.102564102564097</v>
      </c>
      <c r="AA744" s="671">
        <f t="shared" si="262"/>
        <v>11.428571428571432</v>
      </c>
      <c r="AB744" s="671">
        <f t="shared" si="263"/>
        <v>9.375</v>
      </c>
      <c r="AC744" s="671">
        <f t="shared" si="264"/>
        <v>14.285714285714279</v>
      </c>
      <c r="AD744" s="671">
        <f t="shared" si="265"/>
        <v>9.8039215686274606</v>
      </c>
      <c r="AE744" s="671">
        <f t="shared" si="266"/>
        <v>13.33333333333333</v>
      </c>
      <c r="AF744" s="671">
        <f t="shared" si="267"/>
        <v>63.636363636363626</v>
      </c>
      <c r="AG744" s="671">
        <f t="shared" si="268"/>
        <v>1275</v>
      </c>
      <c r="AH744" s="671">
        <f t="shared" si="269"/>
        <v>-85.18518518518519</v>
      </c>
      <c r="AI744" s="671">
        <f t="shared" si="270"/>
        <v>-71.276595744680847</v>
      </c>
      <c r="AJ744" s="671">
        <f t="shared" si="271"/>
        <v>9.302325581395344</v>
      </c>
      <c r="AK744" s="671">
        <f t="shared" si="272"/>
        <v>10.256410256410241</v>
      </c>
      <c r="AL744" s="671">
        <f t="shared" si="273"/>
        <v>11.428571428571432</v>
      </c>
      <c r="AM744" s="671">
        <f t="shared" si="274"/>
        <v>12.903225806451601</v>
      </c>
      <c r="AN744" s="671">
        <f t="shared" si="275"/>
        <v>14.814814814814813</v>
      </c>
      <c r="AO744" s="671">
        <f t="shared" si="276"/>
        <v>17.391304347826097</v>
      </c>
      <c r="AP744" s="671">
        <f t="shared" si="277"/>
        <v>17.948717948717952</v>
      </c>
      <c r="AQ744" s="671">
        <f t="shared" si="278"/>
        <v>18.181818181818187</v>
      </c>
      <c r="AR744" s="671">
        <f t="shared" si="279"/>
        <v>13.793103448275868</v>
      </c>
      <c r="AS744" s="672">
        <f t="shared" si="280"/>
        <v>72.659156802083658</v>
      </c>
      <c r="AT744" s="673">
        <f t="shared" si="281"/>
        <v>292.92138331325248</v>
      </c>
    </row>
    <row r="745" spans="1:46" ht="11.25" customHeight="1" x14ac:dyDescent="0.2">
      <c r="A745" s="495" t="s">
        <v>342</v>
      </c>
      <c r="B745" s="652" t="s">
        <v>343</v>
      </c>
      <c r="C745" s="497">
        <v>2.58</v>
      </c>
      <c r="D745" s="497">
        <v>2.42</v>
      </c>
      <c r="E745" s="498">
        <v>2.2599999999999998</v>
      </c>
      <c r="F745" s="498">
        <v>2.14</v>
      </c>
      <c r="G745" s="498">
        <v>2.04</v>
      </c>
      <c r="H745" s="498">
        <v>1.98</v>
      </c>
      <c r="I745" s="499"/>
      <c r="J745" s="498">
        <v>1.8</v>
      </c>
      <c r="K745" s="496">
        <v>1.64</v>
      </c>
      <c r="L745" s="499"/>
      <c r="M745" s="511">
        <v>1.34</v>
      </c>
      <c r="N745" s="511">
        <v>1.3</v>
      </c>
      <c r="O745" s="658">
        <v>1.26</v>
      </c>
      <c r="P745" s="658">
        <v>1.22</v>
      </c>
      <c r="Q745" s="658">
        <v>1.18</v>
      </c>
      <c r="R745" s="658">
        <v>1.1399999999999999</v>
      </c>
      <c r="S745" s="658">
        <v>1.08</v>
      </c>
      <c r="T745" s="658">
        <v>1.03</v>
      </c>
      <c r="U745" s="658">
        <v>0.99</v>
      </c>
      <c r="V745" s="658">
        <v>0.94</v>
      </c>
      <c r="W745" s="658">
        <v>0.9</v>
      </c>
      <c r="X745" s="658">
        <v>0.87</v>
      </c>
      <c r="Y745" s="655">
        <f t="shared" si="261"/>
        <v>30.110000000000003</v>
      </c>
      <c r="Z745" s="1026">
        <f t="shared" si="282"/>
        <v>6.6115702479338845</v>
      </c>
      <c r="AA745" s="671">
        <f t="shared" si="262"/>
        <v>7.079646017699126</v>
      </c>
      <c r="AB745" s="671">
        <f t="shared" si="263"/>
        <v>5.6074766355139971</v>
      </c>
      <c r="AC745" s="671">
        <f t="shared" si="264"/>
        <v>4.9019607843137303</v>
      </c>
      <c r="AD745" s="671">
        <f t="shared" si="265"/>
        <v>3.0303030303030276</v>
      </c>
      <c r="AE745" s="671">
        <f t="shared" si="266"/>
        <v>9.9999999999999858</v>
      </c>
      <c r="AF745" s="671">
        <f t="shared" si="267"/>
        <v>9.7560975609756184</v>
      </c>
      <c r="AG745" s="671">
        <f t="shared" si="268"/>
        <v>22.388059701492512</v>
      </c>
      <c r="AH745" s="671">
        <f t="shared" si="269"/>
        <v>3.0769230769230882</v>
      </c>
      <c r="AI745" s="671">
        <f t="shared" si="270"/>
        <v>3.1746031746031855</v>
      </c>
      <c r="AJ745" s="671">
        <f t="shared" si="271"/>
        <v>3.2786885245901676</v>
      </c>
      <c r="AK745" s="671">
        <f t="shared" si="272"/>
        <v>3.3898305084745894</v>
      </c>
      <c r="AL745" s="671">
        <f t="shared" si="273"/>
        <v>3.5087719298245723</v>
      </c>
      <c r="AM745" s="671">
        <f t="shared" si="274"/>
        <v>5.5555555555555358</v>
      </c>
      <c r="AN745" s="671">
        <f t="shared" si="275"/>
        <v>4.8543689320388328</v>
      </c>
      <c r="AO745" s="671">
        <f t="shared" si="276"/>
        <v>4.0404040404040442</v>
      </c>
      <c r="AP745" s="671">
        <f t="shared" si="277"/>
        <v>5.319148936170226</v>
      </c>
      <c r="AQ745" s="671">
        <f t="shared" si="278"/>
        <v>4.4444444444444287</v>
      </c>
      <c r="AR745" s="671">
        <f t="shared" si="279"/>
        <v>3.4482758620689724</v>
      </c>
      <c r="AS745" s="672">
        <f t="shared" si="280"/>
        <v>5.9719015243857649</v>
      </c>
      <c r="AT745" s="673">
        <f t="shared" si="281"/>
        <v>4.4850176291205495</v>
      </c>
    </row>
    <row r="746" spans="1:46" ht="11.25" customHeight="1" x14ac:dyDescent="0.2">
      <c r="A746" s="652" t="s">
        <v>3920</v>
      </c>
      <c r="B746" s="652" t="s">
        <v>4222</v>
      </c>
      <c r="C746" s="497">
        <v>1.4</v>
      </c>
      <c r="D746" s="661">
        <v>1.2</v>
      </c>
      <c r="E746" s="661">
        <v>1.08</v>
      </c>
      <c r="F746" s="661">
        <v>0.78</v>
      </c>
      <c r="G746" s="661">
        <v>0.35</v>
      </c>
      <c r="H746" s="523">
        <v>0</v>
      </c>
      <c r="I746" s="497"/>
      <c r="J746" s="523">
        <v>0</v>
      </c>
      <c r="K746" s="520">
        <v>0</v>
      </c>
      <c r="L746" s="523"/>
      <c r="M746" s="548">
        <v>0</v>
      </c>
      <c r="N746" s="548">
        <v>0</v>
      </c>
      <c r="O746" s="543">
        <v>0</v>
      </c>
      <c r="P746" s="543">
        <v>0</v>
      </c>
      <c r="Q746" s="543">
        <v>0</v>
      </c>
      <c r="R746" s="543">
        <v>0</v>
      </c>
      <c r="S746" s="543">
        <v>0</v>
      </c>
      <c r="T746" s="543">
        <v>0</v>
      </c>
      <c r="U746" s="543">
        <v>0</v>
      </c>
      <c r="V746" s="543">
        <v>0</v>
      </c>
      <c r="W746" s="543">
        <v>0</v>
      </c>
      <c r="X746" s="543">
        <v>0</v>
      </c>
      <c r="Y746" s="655">
        <f t="shared" si="261"/>
        <v>4.8099999999999996</v>
      </c>
      <c r="Z746" s="1026">
        <f t="shared" si="282"/>
        <v>16.666666666666675</v>
      </c>
      <c r="AA746" s="671">
        <f t="shared" si="262"/>
        <v>11.111111111111093</v>
      </c>
      <c r="AB746" s="671">
        <f t="shared" si="263"/>
        <v>38.46153846153846</v>
      </c>
      <c r="AC746" s="671">
        <f t="shared" si="264"/>
        <v>122.85714285714286</v>
      </c>
      <c r="AD746" s="671" t="str">
        <f t="shared" si="265"/>
        <v>n/a</v>
      </c>
      <c r="AE746" s="671" t="str">
        <f t="shared" si="266"/>
        <v>n/a</v>
      </c>
      <c r="AF746" s="671" t="str">
        <f t="shared" si="267"/>
        <v>n/a</v>
      </c>
      <c r="AG746" s="671" t="str">
        <f t="shared" si="268"/>
        <v>n/a</v>
      </c>
      <c r="AH746" s="671" t="str">
        <f t="shared" si="269"/>
        <v>n/a</v>
      </c>
      <c r="AI746" s="671" t="str">
        <f t="shared" si="270"/>
        <v>n/a</v>
      </c>
      <c r="AJ746" s="671" t="str">
        <f t="shared" si="271"/>
        <v>n/a</v>
      </c>
      <c r="AK746" s="671" t="str">
        <f t="shared" si="272"/>
        <v>n/a</v>
      </c>
      <c r="AL746" s="671" t="str">
        <f t="shared" si="273"/>
        <v>n/a</v>
      </c>
      <c r="AM746" s="671" t="str">
        <f t="shared" si="274"/>
        <v>n/a</v>
      </c>
      <c r="AN746" s="671" t="str">
        <f t="shared" si="275"/>
        <v>n/a</v>
      </c>
      <c r="AO746" s="671" t="str">
        <f t="shared" si="276"/>
        <v>n/a</v>
      </c>
      <c r="AP746" s="671" t="str">
        <f t="shared" si="277"/>
        <v>n/a</v>
      </c>
      <c r="AQ746" s="671" t="str">
        <f t="shared" si="278"/>
        <v>n/a</v>
      </c>
      <c r="AR746" s="671" t="str">
        <f t="shared" si="279"/>
        <v>n/a</v>
      </c>
      <c r="AS746" s="672">
        <f t="shared" si="280"/>
        <v>47.274114774114771</v>
      </c>
      <c r="AT746" s="673">
        <f t="shared" si="281"/>
        <v>51.752727300260354</v>
      </c>
    </row>
    <row r="747" spans="1:46" ht="11.25" customHeight="1" x14ac:dyDescent="0.2">
      <c r="A747" s="558" t="s">
        <v>1638</v>
      </c>
      <c r="B747" s="507" t="s">
        <v>1639</v>
      </c>
      <c r="C747" s="497">
        <v>1.73</v>
      </c>
      <c r="D747" s="510">
        <v>1.69</v>
      </c>
      <c r="E747" s="513">
        <v>1.62</v>
      </c>
      <c r="F747" s="513">
        <v>1.54</v>
      </c>
      <c r="G747" s="513">
        <v>1.46</v>
      </c>
      <c r="H747" s="513">
        <v>1.26</v>
      </c>
      <c r="I747" s="514"/>
      <c r="J747" s="513">
        <v>0.45</v>
      </c>
      <c r="K747" s="515">
        <v>0.3</v>
      </c>
      <c r="L747" s="514"/>
      <c r="M747" s="539">
        <v>0.3</v>
      </c>
      <c r="N747" s="539">
        <v>0.3</v>
      </c>
      <c r="O747" s="517">
        <v>0.3</v>
      </c>
      <c r="P747" s="517">
        <v>0.3</v>
      </c>
      <c r="Q747" s="517">
        <v>0.3</v>
      </c>
      <c r="R747" s="517">
        <v>0.3</v>
      </c>
      <c r="S747" s="517">
        <v>0.3</v>
      </c>
      <c r="T747" s="517">
        <v>0.3</v>
      </c>
      <c r="U747" s="517">
        <v>0.3</v>
      </c>
      <c r="V747" s="517">
        <v>0.3</v>
      </c>
      <c r="W747" s="517">
        <v>0.3</v>
      </c>
      <c r="X747" s="517">
        <v>0.3</v>
      </c>
      <c r="Y747" s="655">
        <f t="shared" si="261"/>
        <v>13.650000000000007</v>
      </c>
      <c r="Z747" s="1026">
        <f t="shared" si="282"/>
        <v>2.3668639053254559</v>
      </c>
      <c r="AA747" s="671">
        <f t="shared" si="262"/>
        <v>4.3209876543209846</v>
      </c>
      <c r="AB747" s="671">
        <f t="shared" si="263"/>
        <v>5.1948051948051965</v>
      </c>
      <c r="AC747" s="671">
        <f t="shared" si="264"/>
        <v>5.4794520547945202</v>
      </c>
      <c r="AD747" s="671">
        <f t="shared" si="265"/>
        <v>15.873015873015861</v>
      </c>
      <c r="AE747" s="671">
        <f t="shared" si="266"/>
        <v>179.99999999999997</v>
      </c>
      <c r="AF747" s="671">
        <f t="shared" si="267"/>
        <v>50</v>
      </c>
      <c r="AG747" s="671">
        <f t="shared" si="268"/>
        <v>0</v>
      </c>
      <c r="AH747" s="671">
        <f t="shared" si="269"/>
        <v>0</v>
      </c>
      <c r="AI747" s="671">
        <f t="shared" si="270"/>
        <v>0</v>
      </c>
      <c r="AJ747" s="671">
        <f t="shared" si="271"/>
        <v>0</v>
      </c>
      <c r="AK747" s="671">
        <f t="shared" si="272"/>
        <v>0</v>
      </c>
      <c r="AL747" s="671">
        <f t="shared" si="273"/>
        <v>0</v>
      </c>
      <c r="AM747" s="671">
        <f t="shared" si="274"/>
        <v>0</v>
      </c>
      <c r="AN747" s="671">
        <f t="shared" si="275"/>
        <v>0</v>
      </c>
      <c r="AO747" s="671">
        <f t="shared" si="276"/>
        <v>0</v>
      </c>
      <c r="AP747" s="671">
        <f t="shared" si="277"/>
        <v>0</v>
      </c>
      <c r="AQ747" s="671">
        <f t="shared" si="278"/>
        <v>0</v>
      </c>
      <c r="AR747" s="671">
        <f t="shared" si="279"/>
        <v>0</v>
      </c>
      <c r="AS747" s="672">
        <f t="shared" si="280"/>
        <v>13.854480246434841</v>
      </c>
      <c r="AT747" s="673">
        <f t="shared" si="281"/>
        <v>41.890233662059309</v>
      </c>
    </row>
    <row r="748" spans="1:46" ht="11.25" customHeight="1" x14ac:dyDescent="0.2">
      <c r="A748" s="495" t="s">
        <v>801</v>
      </c>
      <c r="B748" s="652" t="s">
        <v>802</v>
      </c>
      <c r="C748" s="497">
        <v>2.0550000000000002</v>
      </c>
      <c r="D748" s="657">
        <v>1.9349999999999998</v>
      </c>
      <c r="E748" s="498">
        <v>1.7549999999999999</v>
      </c>
      <c r="F748" s="498">
        <v>1.58</v>
      </c>
      <c r="G748" s="498">
        <v>1.425</v>
      </c>
      <c r="H748" s="498">
        <v>1.2849999999999999</v>
      </c>
      <c r="I748" s="499"/>
      <c r="J748" s="498">
        <v>1.1499999999999999</v>
      </c>
      <c r="K748" s="498">
        <v>1.0549999999999999</v>
      </c>
      <c r="L748" s="499"/>
      <c r="M748" s="497">
        <v>0.98750000000000004</v>
      </c>
      <c r="N748" s="658">
        <v>0.9375</v>
      </c>
      <c r="O748" s="658">
        <v>0.89</v>
      </c>
      <c r="P748" s="658">
        <v>0.85</v>
      </c>
      <c r="Q748" s="658">
        <v>0.82</v>
      </c>
      <c r="R748" s="658">
        <v>0.82</v>
      </c>
      <c r="S748" s="658">
        <v>0.82</v>
      </c>
      <c r="T748" s="654">
        <v>0.83</v>
      </c>
      <c r="U748" s="654">
        <v>0.82</v>
      </c>
      <c r="V748" s="654">
        <v>0.82</v>
      </c>
      <c r="W748" s="654">
        <v>0.82</v>
      </c>
      <c r="X748" s="654">
        <v>0.82</v>
      </c>
      <c r="Y748" s="655">
        <f t="shared" si="261"/>
        <v>22.475000000000001</v>
      </c>
      <c r="Z748" s="1026">
        <f t="shared" si="282"/>
        <v>6.2015503875969102</v>
      </c>
      <c r="AA748" s="671">
        <f t="shared" si="262"/>
        <v>10.256410256410264</v>
      </c>
      <c r="AB748" s="671">
        <f t="shared" si="263"/>
        <v>11.075949367088601</v>
      </c>
      <c r="AC748" s="671">
        <f t="shared" si="264"/>
        <v>10.877192982456151</v>
      </c>
      <c r="AD748" s="671">
        <f t="shared" si="265"/>
        <v>10.894941634241251</v>
      </c>
      <c r="AE748" s="671">
        <f t="shared" si="266"/>
        <v>11.739130434782608</v>
      </c>
      <c r="AF748" s="671">
        <f t="shared" si="267"/>
        <v>9.004739336492884</v>
      </c>
      <c r="AG748" s="671">
        <f t="shared" si="268"/>
        <v>6.8354430379746756</v>
      </c>
      <c r="AH748" s="671">
        <f t="shared" si="269"/>
        <v>5.3333333333333455</v>
      </c>
      <c r="AI748" s="671">
        <f t="shared" si="270"/>
        <v>5.3370786516854007</v>
      </c>
      <c r="AJ748" s="671">
        <f t="shared" si="271"/>
        <v>4.705882352941182</v>
      </c>
      <c r="AK748" s="671">
        <f t="shared" si="272"/>
        <v>3.6585365853658569</v>
      </c>
      <c r="AL748" s="671">
        <f t="shared" si="273"/>
        <v>0</v>
      </c>
      <c r="AM748" s="671">
        <f t="shared" si="274"/>
        <v>0</v>
      </c>
      <c r="AN748" s="671">
        <f t="shared" si="275"/>
        <v>-1.2048192771084376</v>
      </c>
      <c r="AO748" s="671">
        <f t="shared" si="276"/>
        <v>1.2195121951219523</v>
      </c>
      <c r="AP748" s="671">
        <f t="shared" si="277"/>
        <v>0</v>
      </c>
      <c r="AQ748" s="671">
        <f t="shared" si="278"/>
        <v>0</v>
      </c>
      <c r="AR748" s="671">
        <f t="shared" si="279"/>
        <v>0</v>
      </c>
      <c r="AS748" s="672">
        <f t="shared" si="280"/>
        <v>5.0492042778096122</v>
      </c>
      <c r="AT748" s="673">
        <f t="shared" si="281"/>
        <v>4.5944517683290025</v>
      </c>
    </row>
    <row r="749" spans="1:46" ht="11.25" customHeight="1" x14ac:dyDescent="0.2">
      <c r="A749" s="495" t="s">
        <v>1691</v>
      </c>
      <c r="B749" s="652" t="s">
        <v>1692</v>
      </c>
      <c r="C749" s="497">
        <v>0.74</v>
      </c>
      <c r="D749" s="657">
        <v>0.65999999999999992</v>
      </c>
      <c r="E749" s="498">
        <v>0.57999999999999996</v>
      </c>
      <c r="F749" s="498">
        <v>0.5</v>
      </c>
      <c r="G749" s="498">
        <v>0.42</v>
      </c>
      <c r="H749" s="498">
        <v>0.34</v>
      </c>
      <c r="I749" s="499"/>
      <c r="J749" s="498">
        <v>0.28999999999999998</v>
      </c>
      <c r="K749" s="496">
        <v>0.25</v>
      </c>
      <c r="L749" s="499"/>
      <c r="M749" s="653">
        <v>0.21</v>
      </c>
      <c r="N749" s="653">
        <v>0.36</v>
      </c>
      <c r="O749" s="654">
        <v>0.84</v>
      </c>
      <c r="P749" s="654">
        <v>0.84</v>
      </c>
      <c r="Q749" s="654">
        <v>0.84</v>
      </c>
      <c r="R749" s="654">
        <v>0.84</v>
      </c>
      <c r="S749" s="654">
        <v>0.84</v>
      </c>
      <c r="T749" s="654">
        <v>0.84</v>
      </c>
      <c r="U749" s="654">
        <v>0.84</v>
      </c>
      <c r="V749" s="658">
        <v>0.84</v>
      </c>
      <c r="W749" s="658">
        <v>0.81</v>
      </c>
      <c r="X749" s="658">
        <v>0.77</v>
      </c>
      <c r="Y749" s="655">
        <f t="shared" si="261"/>
        <v>12.649999999999999</v>
      </c>
      <c r="Z749" s="1026">
        <f t="shared" si="282"/>
        <v>12.121212121212132</v>
      </c>
      <c r="AA749" s="671">
        <f t="shared" si="262"/>
        <v>13.793103448275845</v>
      </c>
      <c r="AB749" s="671">
        <f t="shared" si="263"/>
        <v>15.999999999999993</v>
      </c>
      <c r="AC749" s="671">
        <f t="shared" si="264"/>
        <v>19.047619047619047</v>
      </c>
      <c r="AD749" s="671">
        <f t="shared" si="265"/>
        <v>23.529411764705866</v>
      </c>
      <c r="AE749" s="671">
        <f t="shared" si="266"/>
        <v>17.24137931034484</v>
      </c>
      <c r="AF749" s="671">
        <f t="shared" si="267"/>
        <v>15.999999999999993</v>
      </c>
      <c r="AG749" s="671">
        <f t="shared" si="268"/>
        <v>19.047619047619047</v>
      </c>
      <c r="AH749" s="671">
        <f t="shared" si="269"/>
        <v>-41.666666666666664</v>
      </c>
      <c r="AI749" s="671">
        <f t="shared" si="270"/>
        <v>-57.142857142857139</v>
      </c>
      <c r="AJ749" s="671">
        <f t="shared" si="271"/>
        <v>0</v>
      </c>
      <c r="AK749" s="671">
        <f t="shared" si="272"/>
        <v>0</v>
      </c>
      <c r="AL749" s="671">
        <f t="shared" si="273"/>
        <v>0</v>
      </c>
      <c r="AM749" s="671">
        <f t="shared" si="274"/>
        <v>0</v>
      </c>
      <c r="AN749" s="671">
        <f t="shared" si="275"/>
        <v>0</v>
      </c>
      <c r="AO749" s="671">
        <f t="shared" si="276"/>
        <v>0</v>
      </c>
      <c r="AP749" s="671">
        <f t="shared" si="277"/>
        <v>0</v>
      </c>
      <c r="AQ749" s="671">
        <f t="shared" si="278"/>
        <v>3.7037037037036979</v>
      </c>
      <c r="AR749" s="671">
        <f t="shared" si="279"/>
        <v>5.1948051948051965</v>
      </c>
      <c r="AS749" s="672">
        <f t="shared" si="280"/>
        <v>2.4668068330927291</v>
      </c>
      <c r="AT749" s="673">
        <f t="shared" si="281"/>
        <v>20.210281376783605</v>
      </c>
    </row>
    <row r="750" spans="1:46" ht="11.25" customHeight="1" x14ac:dyDescent="0.2">
      <c r="A750" s="495" t="s">
        <v>788</v>
      </c>
      <c r="B750" s="652" t="s">
        <v>789</v>
      </c>
      <c r="C750" s="497">
        <v>1.35</v>
      </c>
      <c r="D750" s="657">
        <v>1.23</v>
      </c>
      <c r="E750" s="498">
        <v>1.1100000000000001</v>
      </c>
      <c r="F750" s="498">
        <v>1.04</v>
      </c>
      <c r="G750" s="498">
        <v>0.98</v>
      </c>
      <c r="H750" s="498">
        <v>0.91</v>
      </c>
      <c r="I750" s="499"/>
      <c r="J750" s="498">
        <v>0.87</v>
      </c>
      <c r="K750" s="498">
        <v>0.84</v>
      </c>
      <c r="L750" s="499"/>
      <c r="M750" s="497">
        <v>0.79</v>
      </c>
      <c r="N750" s="654">
        <v>0.76</v>
      </c>
      <c r="O750" s="658">
        <v>0.74</v>
      </c>
      <c r="P750" s="658">
        <v>0.68</v>
      </c>
      <c r="Q750" s="658">
        <v>0.61</v>
      </c>
      <c r="R750" s="654">
        <v>0.6</v>
      </c>
      <c r="S750" s="658">
        <v>0.6</v>
      </c>
      <c r="T750" s="658">
        <v>0.59</v>
      </c>
      <c r="U750" s="658">
        <v>0.54</v>
      </c>
      <c r="V750" s="654">
        <v>0.53200000000000003</v>
      </c>
      <c r="W750" s="658">
        <v>0.53200000000000003</v>
      </c>
      <c r="X750" s="658">
        <v>0.53</v>
      </c>
      <c r="Y750" s="655">
        <f t="shared" si="261"/>
        <v>15.833999999999998</v>
      </c>
      <c r="Z750" s="1026">
        <f t="shared" si="282"/>
        <v>9.7560975609756184</v>
      </c>
      <c r="AA750" s="671">
        <f t="shared" si="262"/>
        <v>10.810810810810789</v>
      </c>
      <c r="AB750" s="671">
        <f t="shared" si="263"/>
        <v>6.7307692307692291</v>
      </c>
      <c r="AC750" s="671">
        <f t="shared" si="264"/>
        <v>6.1224489795918435</v>
      </c>
      <c r="AD750" s="671">
        <f t="shared" si="265"/>
        <v>7.6923076923076872</v>
      </c>
      <c r="AE750" s="671">
        <f t="shared" si="266"/>
        <v>4.5977011494252817</v>
      </c>
      <c r="AF750" s="671">
        <f t="shared" si="267"/>
        <v>3.5714285714285809</v>
      </c>
      <c r="AG750" s="671">
        <f t="shared" si="268"/>
        <v>6.3291139240506222</v>
      </c>
      <c r="AH750" s="671">
        <f t="shared" si="269"/>
        <v>3.9473684210526327</v>
      </c>
      <c r="AI750" s="671">
        <f t="shared" si="270"/>
        <v>2.7027027027026973</v>
      </c>
      <c r="AJ750" s="671">
        <f t="shared" si="271"/>
        <v>8.8235294117646959</v>
      </c>
      <c r="AK750" s="671">
        <f t="shared" si="272"/>
        <v>11.475409836065587</v>
      </c>
      <c r="AL750" s="671">
        <f t="shared" si="273"/>
        <v>1.6666666666666607</v>
      </c>
      <c r="AM750" s="671">
        <f t="shared" si="274"/>
        <v>0</v>
      </c>
      <c r="AN750" s="671">
        <f t="shared" si="275"/>
        <v>1.6949152542372836</v>
      </c>
      <c r="AO750" s="671">
        <f t="shared" si="276"/>
        <v>9.259259259259256</v>
      </c>
      <c r="AP750" s="671">
        <f t="shared" si="277"/>
        <v>1.5037593984962516</v>
      </c>
      <c r="AQ750" s="671">
        <f t="shared" si="278"/>
        <v>0</v>
      </c>
      <c r="AR750" s="671">
        <f t="shared" si="279"/>
        <v>0.37735849056603765</v>
      </c>
      <c r="AS750" s="672">
        <f t="shared" si="280"/>
        <v>5.1085077557984615</v>
      </c>
      <c r="AT750" s="673">
        <f t="shared" si="281"/>
        <v>3.7884317852114937</v>
      </c>
    </row>
    <row r="751" spans="1:46" ht="11.25" customHeight="1" x14ac:dyDescent="0.2">
      <c r="A751" s="652" t="s">
        <v>1703</v>
      </c>
      <c r="B751" s="652" t="s">
        <v>1704</v>
      </c>
      <c r="C751" s="497">
        <v>0.96</v>
      </c>
      <c r="D751" s="491">
        <v>0.8</v>
      </c>
      <c r="E751" s="498">
        <v>0.71666700000000005</v>
      </c>
      <c r="F751" s="498">
        <v>0.64</v>
      </c>
      <c r="G751" s="498">
        <v>0.58666666666666667</v>
      </c>
      <c r="H751" s="498">
        <v>0.54</v>
      </c>
      <c r="I751" s="499"/>
      <c r="J751" s="498">
        <v>0.51333333333333331</v>
      </c>
      <c r="K751" s="656">
        <v>0.48</v>
      </c>
      <c r="L751" s="499"/>
      <c r="M751" s="511">
        <v>0.46</v>
      </c>
      <c r="N751" s="653">
        <v>0.45333333333333337</v>
      </c>
      <c r="O751" s="658">
        <v>0.45333333333333337</v>
      </c>
      <c r="P751" s="658">
        <v>0.42</v>
      </c>
      <c r="Q751" s="658">
        <v>0.38222</v>
      </c>
      <c r="R751" s="658">
        <v>0.29841333333333336</v>
      </c>
      <c r="S751" s="658">
        <v>0.24761999999999998</v>
      </c>
      <c r="T751" s="658">
        <v>0.19365333333333332</v>
      </c>
      <c r="U751" s="658">
        <v>0.16507333333333332</v>
      </c>
      <c r="V751" s="658">
        <v>0.14460000000000001</v>
      </c>
      <c r="W751" s="658">
        <v>0.12381333333333334</v>
      </c>
      <c r="X751" s="658">
        <v>0.10477333333333334</v>
      </c>
      <c r="Y751" s="655">
        <f t="shared" si="261"/>
        <v>8.6835003333333347</v>
      </c>
      <c r="Z751" s="1026">
        <f t="shared" si="282"/>
        <v>19.999999999999996</v>
      </c>
      <c r="AA751" s="671">
        <f t="shared" si="262"/>
        <v>11.627855056811608</v>
      </c>
      <c r="AB751" s="671">
        <f t="shared" si="263"/>
        <v>11.979218750000008</v>
      </c>
      <c r="AC751" s="671">
        <f t="shared" si="264"/>
        <v>9.0909090909090828</v>
      </c>
      <c r="AD751" s="671">
        <f t="shared" si="265"/>
        <v>8.6419753086419693</v>
      </c>
      <c r="AE751" s="671">
        <f t="shared" si="266"/>
        <v>5.1948051948051965</v>
      </c>
      <c r="AF751" s="671">
        <f t="shared" si="267"/>
        <v>6.944444444444442</v>
      </c>
      <c r="AG751" s="671">
        <f t="shared" si="268"/>
        <v>4.3478260869565188</v>
      </c>
      <c r="AH751" s="671">
        <f t="shared" si="269"/>
        <v>1.4705882352941124</v>
      </c>
      <c r="AI751" s="671">
        <f t="shared" si="270"/>
        <v>0</v>
      </c>
      <c r="AJ751" s="671">
        <f t="shared" si="271"/>
        <v>7.9365079365079527</v>
      </c>
      <c r="AK751" s="671">
        <f t="shared" si="272"/>
        <v>9.8843597927894766</v>
      </c>
      <c r="AL751" s="671">
        <f t="shared" si="273"/>
        <v>28.084089182788951</v>
      </c>
      <c r="AM751" s="671">
        <f t="shared" si="274"/>
        <v>20.512613413025349</v>
      </c>
      <c r="AN751" s="671">
        <f t="shared" si="275"/>
        <v>27.867667309281185</v>
      </c>
      <c r="AO751" s="671">
        <f t="shared" si="276"/>
        <v>17.31351722466783</v>
      </c>
      <c r="AP751" s="671">
        <f t="shared" si="277"/>
        <v>14.158598432457348</v>
      </c>
      <c r="AQ751" s="671">
        <f t="shared" si="278"/>
        <v>16.788714193409437</v>
      </c>
      <c r="AR751" s="671">
        <f t="shared" si="279"/>
        <v>18.172562993128018</v>
      </c>
      <c r="AS751" s="672">
        <f t="shared" si="280"/>
        <v>12.632434349785186</v>
      </c>
      <c r="AT751" s="673">
        <f t="shared" si="281"/>
        <v>8.0257598380572901</v>
      </c>
    </row>
    <row r="752" spans="1:46" ht="11.25" customHeight="1" x14ac:dyDescent="0.2">
      <c r="A752" s="507" t="s">
        <v>347</v>
      </c>
      <c r="B752" s="508" t="s">
        <v>348</v>
      </c>
      <c r="C752" s="497">
        <v>1.88</v>
      </c>
      <c r="D752" s="497">
        <v>1.7</v>
      </c>
      <c r="E752" s="513">
        <v>1.52</v>
      </c>
      <c r="F752" s="513">
        <v>1.38</v>
      </c>
      <c r="G752" s="513">
        <v>1.22</v>
      </c>
      <c r="H752" s="513">
        <v>1.06</v>
      </c>
      <c r="I752" s="514"/>
      <c r="J752" s="513">
        <v>0.85</v>
      </c>
      <c r="K752" s="509">
        <v>0.72</v>
      </c>
      <c r="L752" s="514"/>
      <c r="M752" s="529">
        <v>0.6</v>
      </c>
      <c r="N752" s="529">
        <v>0.5</v>
      </c>
      <c r="O752" s="516">
        <v>0.33</v>
      </c>
      <c r="P752" s="516">
        <v>0.22</v>
      </c>
      <c r="Q752" s="516">
        <v>0.11</v>
      </c>
      <c r="R752" s="516">
        <v>0.09</v>
      </c>
      <c r="S752" s="516">
        <v>7.0000000000000007E-2</v>
      </c>
      <c r="T752" s="516">
        <v>0.06</v>
      </c>
      <c r="U752" s="516">
        <v>0.05</v>
      </c>
      <c r="V752" s="516">
        <v>0.04</v>
      </c>
      <c r="W752" s="516">
        <v>3.2500000000000001E-2</v>
      </c>
      <c r="X752" s="516">
        <v>0.03</v>
      </c>
      <c r="Y752" s="655">
        <f t="shared" si="261"/>
        <v>12.4625</v>
      </c>
      <c r="Z752" s="1026">
        <f t="shared" si="282"/>
        <v>10.588235294117654</v>
      </c>
      <c r="AA752" s="671">
        <f t="shared" si="262"/>
        <v>11.842105263157897</v>
      </c>
      <c r="AB752" s="671">
        <f t="shared" si="263"/>
        <v>10.144927536231885</v>
      </c>
      <c r="AC752" s="671">
        <f t="shared" si="264"/>
        <v>13.114754098360649</v>
      </c>
      <c r="AD752" s="671">
        <f t="shared" si="265"/>
        <v>15.094339622641506</v>
      </c>
      <c r="AE752" s="671">
        <f t="shared" si="266"/>
        <v>24.705882352941178</v>
      </c>
      <c r="AF752" s="671">
        <f t="shared" si="267"/>
        <v>18.055555555555557</v>
      </c>
      <c r="AG752" s="671">
        <f t="shared" si="268"/>
        <v>19.999999999999996</v>
      </c>
      <c r="AH752" s="671">
        <f t="shared" si="269"/>
        <v>19.999999999999996</v>
      </c>
      <c r="AI752" s="671">
        <f t="shared" si="270"/>
        <v>51.515151515151516</v>
      </c>
      <c r="AJ752" s="671">
        <f t="shared" si="271"/>
        <v>50</v>
      </c>
      <c r="AK752" s="671">
        <f t="shared" si="272"/>
        <v>100</v>
      </c>
      <c r="AL752" s="671">
        <f t="shared" si="273"/>
        <v>22.222222222222232</v>
      </c>
      <c r="AM752" s="671">
        <f t="shared" si="274"/>
        <v>28.571428571428559</v>
      </c>
      <c r="AN752" s="671">
        <f t="shared" si="275"/>
        <v>16.666666666666675</v>
      </c>
      <c r="AO752" s="671">
        <f t="shared" si="276"/>
        <v>19.999999999999996</v>
      </c>
      <c r="AP752" s="671">
        <f t="shared" si="277"/>
        <v>25</v>
      </c>
      <c r="AQ752" s="671">
        <f t="shared" si="278"/>
        <v>23.076923076923084</v>
      </c>
      <c r="AR752" s="671">
        <f t="shared" si="279"/>
        <v>8.3333333333333481</v>
      </c>
      <c r="AS752" s="672">
        <f t="shared" si="280"/>
        <v>25.733238163617461</v>
      </c>
      <c r="AT752" s="673">
        <f t="shared" si="281"/>
        <v>21.445570713003463</v>
      </c>
    </row>
    <row r="753" spans="1:46" ht="11.25" customHeight="1" x14ac:dyDescent="0.2">
      <c r="A753" s="652" t="s">
        <v>349</v>
      </c>
      <c r="B753" s="915" t="s">
        <v>350</v>
      </c>
      <c r="C753" s="497">
        <v>1.44</v>
      </c>
      <c r="D753" s="497">
        <v>1.32</v>
      </c>
      <c r="E753" s="498">
        <v>1.24</v>
      </c>
      <c r="F753" s="498">
        <v>1.2</v>
      </c>
      <c r="G753" s="498">
        <v>1.1599999999999999</v>
      </c>
      <c r="H753" s="498">
        <v>1.1200000000000001</v>
      </c>
      <c r="I753" s="499"/>
      <c r="J753" s="498">
        <v>1.08</v>
      </c>
      <c r="K753" s="498">
        <v>1.04</v>
      </c>
      <c r="L753" s="499"/>
      <c r="M753" s="497">
        <v>1</v>
      </c>
      <c r="N753" s="658">
        <v>0.96</v>
      </c>
      <c r="O753" s="658">
        <v>0.88</v>
      </c>
      <c r="P753" s="658">
        <v>0.76</v>
      </c>
      <c r="Q753" s="658">
        <v>0.68</v>
      </c>
      <c r="R753" s="658">
        <v>0.6</v>
      </c>
      <c r="S753" s="658">
        <v>0.52</v>
      </c>
      <c r="T753" s="658">
        <v>0.44</v>
      </c>
      <c r="U753" s="658">
        <v>0.36</v>
      </c>
      <c r="V753" s="658">
        <v>0.28000000000000003</v>
      </c>
      <c r="W753" s="658">
        <v>0.24</v>
      </c>
      <c r="X753" s="658">
        <v>0.2</v>
      </c>
      <c r="Y753" s="655">
        <f t="shared" si="261"/>
        <v>16.52</v>
      </c>
      <c r="Z753" s="1026">
        <f t="shared" si="282"/>
        <v>9.0909090909090828</v>
      </c>
      <c r="AA753" s="671">
        <f t="shared" si="262"/>
        <v>6.4516129032258229</v>
      </c>
      <c r="AB753" s="671">
        <f t="shared" si="263"/>
        <v>3.3333333333333437</v>
      </c>
      <c r="AC753" s="671">
        <f t="shared" si="264"/>
        <v>3.4482758620689724</v>
      </c>
      <c r="AD753" s="671">
        <f t="shared" si="265"/>
        <v>3.5714285714285587</v>
      </c>
      <c r="AE753" s="671">
        <f t="shared" si="266"/>
        <v>3.7037037037036979</v>
      </c>
      <c r="AF753" s="671">
        <f t="shared" si="267"/>
        <v>3.8461538461538547</v>
      </c>
      <c r="AG753" s="671">
        <f t="shared" si="268"/>
        <v>4.0000000000000036</v>
      </c>
      <c r="AH753" s="671">
        <f t="shared" si="269"/>
        <v>4.1666666666666741</v>
      </c>
      <c r="AI753" s="671">
        <f t="shared" si="270"/>
        <v>9.0909090909090828</v>
      </c>
      <c r="AJ753" s="671">
        <f t="shared" si="271"/>
        <v>15.789473684210531</v>
      </c>
      <c r="AK753" s="671">
        <f t="shared" si="272"/>
        <v>11.764705882352944</v>
      </c>
      <c r="AL753" s="671">
        <f t="shared" si="273"/>
        <v>13.333333333333353</v>
      </c>
      <c r="AM753" s="671">
        <f t="shared" si="274"/>
        <v>15.384615384615374</v>
      </c>
      <c r="AN753" s="671">
        <f t="shared" si="275"/>
        <v>18.181818181818187</v>
      </c>
      <c r="AO753" s="671">
        <f t="shared" si="276"/>
        <v>22.222222222222232</v>
      </c>
      <c r="AP753" s="671">
        <f t="shared" si="277"/>
        <v>28.571428571428559</v>
      </c>
      <c r="AQ753" s="671">
        <f t="shared" si="278"/>
        <v>16.666666666666675</v>
      </c>
      <c r="AR753" s="671">
        <f t="shared" si="279"/>
        <v>19.999999999999996</v>
      </c>
      <c r="AS753" s="672">
        <f t="shared" si="280"/>
        <v>11.190381947107733</v>
      </c>
      <c r="AT753" s="673">
        <f t="shared" si="281"/>
        <v>7.6229275342404836</v>
      </c>
    </row>
    <row r="754" spans="1:46" ht="11.25" customHeight="1" x14ac:dyDescent="0.2">
      <c r="A754" s="652" t="s">
        <v>138</v>
      </c>
      <c r="B754" s="915" t="s">
        <v>139</v>
      </c>
      <c r="C754" s="497">
        <v>2</v>
      </c>
      <c r="D754" s="497">
        <v>1.96</v>
      </c>
      <c r="E754" s="498">
        <v>1.92</v>
      </c>
      <c r="F754" s="498">
        <v>1.88</v>
      </c>
      <c r="G754" s="498">
        <v>1.84</v>
      </c>
      <c r="H754" s="498">
        <v>1.8</v>
      </c>
      <c r="I754" s="499"/>
      <c r="J754" s="498">
        <v>1.76</v>
      </c>
      <c r="K754" s="496">
        <v>1.72</v>
      </c>
      <c r="L754" s="499"/>
      <c r="M754" s="511">
        <v>1.68</v>
      </c>
      <c r="N754" s="511">
        <v>1.64</v>
      </c>
      <c r="O754" s="658">
        <v>1.6</v>
      </c>
      <c r="P754" s="658">
        <v>1.42</v>
      </c>
      <c r="Q754" s="658">
        <v>1.33</v>
      </c>
      <c r="R754" s="658">
        <v>1.29</v>
      </c>
      <c r="S754" s="658">
        <v>1.25</v>
      </c>
      <c r="T754" s="658">
        <v>1.1174999999999999</v>
      </c>
      <c r="U754" s="658">
        <v>1.0625</v>
      </c>
      <c r="V754" s="658">
        <v>1.0225</v>
      </c>
      <c r="W754" s="658">
        <v>1.0049999999999999</v>
      </c>
      <c r="X754" s="658">
        <v>0.96499999999999997</v>
      </c>
      <c r="Y754" s="655">
        <f t="shared" si="261"/>
        <v>30.262500000000003</v>
      </c>
      <c r="Z754" s="1026">
        <f t="shared" si="282"/>
        <v>2.0408163265306145</v>
      </c>
      <c r="AA754" s="671">
        <f t="shared" si="262"/>
        <v>2.0833333333333259</v>
      </c>
      <c r="AB754" s="671">
        <f t="shared" si="263"/>
        <v>2.1276595744680771</v>
      </c>
      <c r="AC754" s="671">
        <f t="shared" si="264"/>
        <v>2.1739130434782483</v>
      </c>
      <c r="AD754" s="671">
        <f t="shared" si="265"/>
        <v>2.2222222222222143</v>
      </c>
      <c r="AE754" s="671">
        <f t="shared" si="266"/>
        <v>2.2727272727272707</v>
      </c>
      <c r="AF754" s="671">
        <f t="shared" si="267"/>
        <v>2.3255813953488413</v>
      </c>
      <c r="AG754" s="671">
        <f t="shared" si="268"/>
        <v>2.3809523809523725</v>
      </c>
      <c r="AH754" s="671">
        <f t="shared" si="269"/>
        <v>2.4390243902439046</v>
      </c>
      <c r="AI754" s="671">
        <f t="shared" si="270"/>
        <v>2.4999999999999911</v>
      </c>
      <c r="AJ754" s="671">
        <f t="shared" si="271"/>
        <v>12.676056338028175</v>
      </c>
      <c r="AK754" s="671">
        <f t="shared" si="272"/>
        <v>6.7669172932330657</v>
      </c>
      <c r="AL754" s="671">
        <f t="shared" si="273"/>
        <v>3.1007751937984551</v>
      </c>
      <c r="AM754" s="671">
        <f t="shared" si="274"/>
        <v>3.2000000000000028</v>
      </c>
      <c r="AN754" s="671">
        <f t="shared" si="275"/>
        <v>11.856823266219241</v>
      </c>
      <c r="AO754" s="671">
        <f t="shared" si="276"/>
        <v>5.1764705882352935</v>
      </c>
      <c r="AP754" s="671">
        <f t="shared" si="277"/>
        <v>3.9119804400977953</v>
      </c>
      <c r="AQ754" s="671">
        <f t="shared" si="278"/>
        <v>1.7412935323383172</v>
      </c>
      <c r="AR754" s="671">
        <f t="shared" si="279"/>
        <v>4.1450777202072464</v>
      </c>
      <c r="AS754" s="672">
        <f t="shared" si="280"/>
        <v>3.9548223321822333</v>
      </c>
      <c r="AT754" s="673">
        <f t="shared" si="281"/>
        <v>3.1901914095880506</v>
      </c>
    </row>
    <row r="755" spans="1:46" ht="11.25" customHeight="1" x14ac:dyDescent="0.2">
      <c r="A755" s="495" t="s">
        <v>1722</v>
      </c>
      <c r="B755" s="915" t="s">
        <v>1723</v>
      </c>
      <c r="C755" s="497">
        <v>0.84</v>
      </c>
      <c r="D755" s="497">
        <v>0.8</v>
      </c>
      <c r="E755" s="498">
        <v>0.72</v>
      </c>
      <c r="F755" s="498">
        <v>0.66</v>
      </c>
      <c r="G755" s="498">
        <v>0.6</v>
      </c>
      <c r="H755" s="498">
        <v>0.52</v>
      </c>
      <c r="I755" s="499"/>
      <c r="J755" s="498">
        <v>0.44</v>
      </c>
      <c r="K755" s="498">
        <v>0.34</v>
      </c>
      <c r="L755" s="499"/>
      <c r="M755" s="497">
        <v>0.24</v>
      </c>
      <c r="N755" s="654">
        <v>0</v>
      </c>
      <c r="O755" s="654">
        <v>0</v>
      </c>
      <c r="P755" s="654">
        <v>0</v>
      </c>
      <c r="Q755" s="654">
        <v>0</v>
      </c>
      <c r="R755" s="654">
        <v>0</v>
      </c>
      <c r="S755" s="654">
        <v>0</v>
      </c>
      <c r="T755" s="654">
        <v>0</v>
      </c>
      <c r="U755" s="654">
        <v>0</v>
      </c>
      <c r="V755" s="654">
        <v>0</v>
      </c>
      <c r="W755" s="654">
        <v>0</v>
      </c>
      <c r="X755" s="654">
        <v>0</v>
      </c>
      <c r="Y755" s="655">
        <f t="shared" si="261"/>
        <v>5.160000000000001</v>
      </c>
      <c r="Z755" s="1026">
        <f t="shared" si="282"/>
        <v>4.9999999999999822</v>
      </c>
      <c r="AA755" s="671">
        <f t="shared" si="262"/>
        <v>11.111111111111116</v>
      </c>
      <c r="AB755" s="671">
        <f t="shared" si="263"/>
        <v>9.0909090909090828</v>
      </c>
      <c r="AC755" s="671">
        <f t="shared" si="264"/>
        <v>10.000000000000009</v>
      </c>
      <c r="AD755" s="671">
        <f t="shared" si="265"/>
        <v>15.384615384615374</v>
      </c>
      <c r="AE755" s="671">
        <f t="shared" si="266"/>
        <v>18.181818181818187</v>
      </c>
      <c r="AF755" s="671">
        <f t="shared" si="267"/>
        <v>29.411764705882337</v>
      </c>
      <c r="AG755" s="671">
        <f t="shared" si="268"/>
        <v>41.666666666666671</v>
      </c>
      <c r="AH755" s="671" t="str">
        <f t="shared" si="269"/>
        <v>n/a</v>
      </c>
      <c r="AI755" s="671" t="str">
        <f t="shared" si="270"/>
        <v>n/a</v>
      </c>
      <c r="AJ755" s="671" t="str">
        <f t="shared" si="271"/>
        <v>n/a</v>
      </c>
      <c r="AK755" s="671" t="str">
        <f t="shared" si="272"/>
        <v>n/a</v>
      </c>
      <c r="AL755" s="671" t="str">
        <f t="shared" si="273"/>
        <v>n/a</v>
      </c>
      <c r="AM755" s="671" t="str">
        <f t="shared" si="274"/>
        <v>n/a</v>
      </c>
      <c r="AN755" s="671" t="str">
        <f t="shared" si="275"/>
        <v>n/a</v>
      </c>
      <c r="AO755" s="671" t="str">
        <f t="shared" si="276"/>
        <v>n/a</v>
      </c>
      <c r="AP755" s="671" t="str">
        <f t="shared" si="277"/>
        <v>n/a</v>
      </c>
      <c r="AQ755" s="671" t="str">
        <f t="shared" si="278"/>
        <v>n/a</v>
      </c>
      <c r="AR755" s="671" t="str">
        <f t="shared" si="279"/>
        <v>n/a</v>
      </c>
      <c r="AS755" s="672">
        <f t="shared" si="280"/>
        <v>17.480860642625345</v>
      </c>
      <c r="AT755" s="673">
        <f t="shared" si="281"/>
        <v>12.275908025315649</v>
      </c>
    </row>
    <row r="756" spans="1:46" ht="11.25" customHeight="1" x14ac:dyDescent="0.2">
      <c r="A756" s="557" t="s">
        <v>1736</v>
      </c>
      <c r="B756" s="915" t="s">
        <v>1737</v>
      </c>
      <c r="C756" s="497">
        <v>0.7</v>
      </c>
      <c r="D756" s="497">
        <v>0.66</v>
      </c>
      <c r="E756" s="502">
        <v>0.6</v>
      </c>
      <c r="F756" s="498">
        <v>0.52</v>
      </c>
      <c r="G756" s="502">
        <v>0.44</v>
      </c>
      <c r="H756" s="498">
        <v>0.42</v>
      </c>
      <c r="I756" s="499"/>
      <c r="J756" s="502">
        <v>0.36</v>
      </c>
      <c r="K756" s="656">
        <v>0.36</v>
      </c>
      <c r="L756" s="499"/>
      <c r="M756" s="653">
        <v>0.4</v>
      </c>
      <c r="N756" s="653">
        <v>0.52</v>
      </c>
      <c r="O756" s="654">
        <v>0.52</v>
      </c>
      <c r="P756" s="658">
        <v>0.52</v>
      </c>
      <c r="Q756" s="658">
        <v>0.48</v>
      </c>
      <c r="R756" s="658">
        <v>0.45</v>
      </c>
      <c r="S756" s="658">
        <v>0.43</v>
      </c>
      <c r="T756" s="654">
        <v>0.4</v>
      </c>
      <c r="U756" s="654">
        <v>0.4</v>
      </c>
      <c r="V756" s="658">
        <v>0.4</v>
      </c>
      <c r="W756" s="658">
        <v>0.39500000000000002</v>
      </c>
      <c r="X756" s="658">
        <v>0.35</v>
      </c>
      <c r="Y756" s="655">
        <f t="shared" si="261"/>
        <v>9.3249999999999993</v>
      </c>
      <c r="Z756" s="1026">
        <f t="shared" si="282"/>
        <v>6.0606060606060552</v>
      </c>
      <c r="AA756" s="671">
        <f t="shared" si="262"/>
        <v>10.000000000000009</v>
      </c>
      <c r="AB756" s="671">
        <f t="shared" si="263"/>
        <v>15.384615384615374</v>
      </c>
      <c r="AC756" s="671">
        <f t="shared" si="264"/>
        <v>18.181818181818187</v>
      </c>
      <c r="AD756" s="671">
        <f t="shared" si="265"/>
        <v>4.7619047619047672</v>
      </c>
      <c r="AE756" s="671">
        <f t="shared" si="266"/>
        <v>16.666666666666675</v>
      </c>
      <c r="AF756" s="671">
        <f t="shared" si="267"/>
        <v>0</v>
      </c>
      <c r="AG756" s="671">
        <f t="shared" si="268"/>
        <v>-10.000000000000009</v>
      </c>
      <c r="AH756" s="671">
        <f t="shared" si="269"/>
        <v>-23.076923076923073</v>
      </c>
      <c r="AI756" s="671">
        <f t="shared" si="270"/>
        <v>0</v>
      </c>
      <c r="AJ756" s="671">
        <f t="shared" si="271"/>
        <v>0</v>
      </c>
      <c r="AK756" s="671">
        <f t="shared" si="272"/>
        <v>8.3333333333333481</v>
      </c>
      <c r="AL756" s="671">
        <f t="shared" si="273"/>
        <v>6.6666666666666652</v>
      </c>
      <c r="AM756" s="671">
        <f t="shared" si="274"/>
        <v>4.6511627906976827</v>
      </c>
      <c r="AN756" s="671">
        <f t="shared" si="275"/>
        <v>7.4999999999999956</v>
      </c>
      <c r="AO756" s="671">
        <f t="shared" si="276"/>
        <v>0</v>
      </c>
      <c r="AP756" s="671">
        <f t="shared" si="277"/>
        <v>0</v>
      </c>
      <c r="AQ756" s="671">
        <f t="shared" si="278"/>
        <v>1.2658227848101333</v>
      </c>
      <c r="AR756" s="671">
        <f t="shared" si="279"/>
        <v>12.857142857142879</v>
      </c>
      <c r="AS756" s="672">
        <f t="shared" si="280"/>
        <v>4.1712008637546676</v>
      </c>
      <c r="AT756" s="673">
        <f t="shared" si="281"/>
        <v>9.6179662896655334</v>
      </c>
    </row>
    <row r="757" spans="1:46" ht="11.25" customHeight="1" x14ac:dyDescent="0.2">
      <c r="A757" s="506" t="s">
        <v>1711</v>
      </c>
      <c r="B757" s="508" t="s">
        <v>1712</v>
      </c>
      <c r="C757" s="497">
        <v>2.62</v>
      </c>
      <c r="D757" s="510">
        <v>2.5</v>
      </c>
      <c r="E757" s="513">
        <v>2.38</v>
      </c>
      <c r="F757" s="513">
        <v>2.2599999999999998</v>
      </c>
      <c r="G757" s="513">
        <v>2.16</v>
      </c>
      <c r="H757" s="513">
        <v>2</v>
      </c>
      <c r="I757" s="514" t="s">
        <v>90</v>
      </c>
      <c r="J757" s="513">
        <v>1.85</v>
      </c>
      <c r="K757" s="509">
        <v>1.7649999999999999</v>
      </c>
      <c r="L757" s="514"/>
      <c r="M757" s="529">
        <v>1.6825000000000001</v>
      </c>
      <c r="N757" s="539">
        <v>1.66</v>
      </c>
      <c r="O757" s="516">
        <v>1.66</v>
      </c>
      <c r="P757" s="516">
        <v>1.54</v>
      </c>
      <c r="Q757" s="516">
        <v>1.29</v>
      </c>
      <c r="R757" s="516">
        <v>1.1599999999999999</v>
      </c>
      <c r="S757" s="516">
        <v>1.095</v>
      </c>
      <c r="T757" s="516">
        <v>1.05</v>
      </c>
      <c r="U757" s="516">
        <v>1.0249999999999999</v>
      </c>
      <c r="V757" s="516">
        <v>1.0049999999999999</v>
      </c>
      <c r="W757" s="516">
        <v>0.98499999999999999</v>
      </c>
      <c r="X757" s="516">
        <v>0.96499999999999997</v>
      </c>
      <c r="Y757" s="655">
        <f t="shared" si="261"/>
        <v>32.652499999999996</v>
      </c>
      <c r="Z757" s="1026">
        <f t="shared" si="282"/>
        <v>4.8000000000000043</v>
      </c>
      <c r="AA757" s="671">
        <f t="shared" si="262"/>
        <v>5.0420168067226934</v>
      </c>
      <c r="AB757" s="671">
        <f t="shared" si="263"/>
        <v>5.3097345132743445</v>
      </c>
      <c r="AC757" s="671">
        <f t="shared" si="264"/>
        <v>4.6296296296296058</v>
      </c>
      <c r="AD757" s="671">
        <f t="shared" si="265"/>
        <v>8.0000000000000071</v>
      </c>
      <c r="AE757" s="671">
        <f t="shared" si="266"/>
        <v>8.108108108108091</v>
      </c>
      <c r="AF757" s="671">
        <f t="shared" si="267"/>
        <v>4.8158640226628968</v>
      </c>
      <c r="AG757" s="671">
        <f t="shared" si="268"/>
        <v>4.9034175334323749</v>
      </c>
      <c r="AH757" s="671">
        <f t="shared" si="269"/>
        <v>1.3554216867470048</v>
      </c>
      <c r="AI757" s="671">
        <f t="shared" si="270"/>
        <v>0</v>
      </c>
      <c r="AJ757" s="671">
        <f t="shared" si="271"/>
        <v>7.7922077922077948</v>
      </c>
      <c r="AK757" s="671">
        <f t="shared" si="272"/>
        <v>19.379844961240302</v>
      </c>
      <c r="AL757" s="671">
        <f t="shared" si="273"/>
        <v>11.206896551724155</v>
      </c>
      <c r="AM757" s="671">
        <f t="shared" si="274"/>
        <v>5.9360730593607247</v>
      </c>
      <c r="AN757" s="671">
        <f t="shared" si="275"/>
        <v>4.2857142857142705</v>
      </c>
      <c r="AO757" s="671">
        <f t="shared" si="276"/>
        <v>2.4390243902439046</v>
      </c>
      <c r="AP757" s="671">
        <f t="shared" si="277"/>
        <v>1.990049751243772</v>
      </c>
      <c r="AQ757" s="671">
        <f t="shared" si="278"/>
        <v>2.0304568527918621</v>
      </c>
      <c r="AR757" s="671">
        <f t="shared" si="279"/>
        <v>2.0725388601036343</v>
      </c>
      <c r="AS757" s="672">
        <f t="shared" si="280"/>
        <v>5.4787894108003918</v>
      </c>
      <c r="AT757" s="673">
        <f t="shared" si="281"/>
        <v>4.3486960283303526</v>
      </c>
    </row>
    <row r="758" spans="1:46" ht="11.25" customHeight="1" x14ac:dyDescent="0.2">
      <c r="A758" s="652" t="s">
        <v>355</v>
      </c>
      <c r="B758" s="915" t="s">
        <v>356</v>
      </c>
      <c r="C758" s="497">
        <v>0.64</v>
      </c>
      <c r="D758" s="657">
        <v>0.62</v>
      </c>
      <c r="E758" s="498">
        <v>0.59199999999999997</v>
      </c>
      <c r="F758" s="498">
        <v>0.56399999999999995</v>
      </c>
      <c r="G758" s="498">
        <v>0.53600000000000003</v>
      </c>
      <c r="H758" s="498">
        <v>0.51</v>
      </c>
      <c r="I758" s="499"/>
      <c r="J758" s="498">
        <v>0.49</v>
      </c>
      <c r="K758" s="496">
        <v>0.47</v>
      </c>
      <c r="L758" s="499"/>
      <c r="M758" s="511">
        <v>0.44500000000000001</v>
      </c>
      <c r="N758" s="511">
        <v>0.43</v>
      </c>
      <c r="O758" s="658">
        <v>0.41</v>
      </c>
      <c r="P758" s="658">
        <v>0.39</v>
      </c>
      <c r="Q758" s="658">
        <v>0.37</v>
      </c>
      <c r="R758" s="658">
        <v>0.35</v>
      </c>
      <c r="S758" s="658">
        <v>0.33</v>
      </c>
      <c r="T758" s="658">
        <v>0.31</v>
      </c>
      <c r="U758" s="658">
        <v>0.28999999999999998</v>
      </c>
      <c r="V758" s="658">
        <v>0.27</v>
      </c>
      <c r="W758" s="658">
        <v>0.25</v>
      </c>
      <c r="X758" s="658">
        <v>0.23</v>
      </c>
      <c r="Y758" s="655">
        <f t="shared" si="261"/>
        <v>8.4969999999999999</v>
      </c>
      <c r="Z758" s="1026">
        <f t="shared" si="282"/>
        <v>3.2258064516129004</v>
      </c>
      <c r="AA758" s="671">
        <f t="shared" si="262"/>
        <v>4.7297297297297369</v>
      </c>
      <c r="AB758" s="671">
        <f t="shared" si="263"/>
        <v>4.9645390070921946</v>
      </c>
      <c r="AC758" s="671">
        <f t="shared" si="264"/>
        <v>5.2238805970149071</v>
      </c>
      <c r="AD758" s="671">
        <f t="shared" si="265"/>
        <v>5.0980392156862786</v>
      </c>
      <c r="AE758" s="671">
        <f t="shared" si="266"/>
        <v>4.081632653061229</v>
      </c>
      <c r="AF758" s="671">
        <f t="shared" si="267"/>
        <v>4.2553191489361764</v>
      </c>
      <c r="AG758" s="671">
        <f t="shared" si="268"/>
        <v>5.6179775280898792</v>
      </c>
      <c r="AH758" s="671">
        <f t="shared" si="269"/>
        <v>3.488372093023262</v>
      </c>
      <c r="AI758" s="671">
        <f t="shared" si="270"/>
        <v>4.8780487804878092</v>
      </c>
      <c r="AJ758" s="671">
        <f t="shared" si="271"/>
        <v>5.12820512820511</v>
      </c>
      <c r="AK758" s="671">
        <f t="shared" si="272"/>
        <v>5.4054054054054168</v>
      </c>
      <c r="AL758" s="671">
        <f t="shared" si="273"/>
        <v>5.7142857142857162</v>
      </c>
      <c r="AM758" s="671">
        <f t="shared" si="274"/>
        <v>6.0606060606060552</v>
      </c>
      <c r="AN758" s="671">
        <f t="shared" si="275"/>
        <v>6.4516129032258229</v>
      </c>
      <c r="AO758" s="671">
        <f t="shared" si="276"/>
        <v>6.8965517241379448</v>
      </c>
      <c r="AP758" s="671">
        <f t="shared" si="277"/>
        <v>7.4074074074073959</v>
      </c>
      <c r="AQ758" s="671">
        <f t="shared" si="278"/>
        <v>8.0000000000000071</v>
      </c>
      <c r="AR758" s="671">
        <f t="shared" si="279"/>
        <v>8.6956521739130377</v>
      </c>
      <c r="AS758" s="672">
        <f t="shared" si="280"/>
        <v>5.5433195643116253</v>
      </c>
      <c r="AT758" s="673">
        <f t="shared" si="281"/>
        <v>1.4477229690014028</v>
      </c>
    </row>
    <row r="759" spans="1:46" ht="11.25" customHeight="1" x14ac:dyDescent="0.2">
      <c r="A759" s="652" t="s">
        <v>1715</v>
      </c>
      <c r="B759" s="915" t="s">
        <v>1716</v>
      </c>
      <c r="C759" s="497">
        <v>1.72</v>
      </c>
      <c r="D759" s="657">
        <v>1.5700000000000003</v>
      </c>
      <c r="E759" s="498">
        <v>1.44</v>
      </c>
      <c r="F759" s="498">
        <v>1.28</v>
      </c>
      <c r="G759" s="498">
        <v>1.1200000000000001</v>
      </c>
      <c r="H759" s="498">
        <v>0.96</v>
      </c>
      <c r="I759" s="499"/>
      <c r="J759" s="498">
        <v>0.81</v>
      </c>
      <c r="K759" s="496">
        <v>0.7</v>
      </c>
      <c r="L759" s="499"/>
      <c r="M759" s="653">
        <v>0.64</v>
      </c>
      <c r="N759" s="653">
        <v>0.64</v>
      </c>
      <c r="O759" s="658">
        <v>0.57999999999999996</v>
      </c>
      <c r="P759" s="654">
        <v>0</v>
      </c>
      <c r="Q759" s="654">
        <v>0</v>
      </c>
      <c r="R759" s="654">
        <v>0</v>
      </c>
      <c r="S759" s="654">
        <v>0</v>
      </c>
      <c r="T759" s="654">
        <v>0</v>
      </c>
      <c r="U759" s="654">
        <v>0</v>
      </c>
      <c r="V759" s="654">
        <v>0</v>
      </c>
      <c r="W759" s="654">
        <v>0</v>
      </c>
      <c r="X759" s="654">
        <v>0</v>
      </c>
      <c r="Y759" s="655">
        <f t="shared" si="261"/>
        <v>11.46</v>
      </c>
      <c r="Z759" s="1026">
        <f t="shared" si="282"/>
        <v>9.5541401273885107</v>
      </c>
      <c r="AA759" s="671">
        <f t="shared" si="262"/>
        <v>9.0277777777778123</v>
      </c>
      <c r="AB759" s="671">
        <f t="shared" si="263"/>
        <v>12.5</v>
      </c>
      <c r="AC759" s="671">
        <f t="shared" si="264"/>
        <v>14.285714285714279</v>
      </c>
      <c r="AD759" s="671">
        <f t="shared" si="265"/>
        <v>16.666666666666675</v>
      </c>
      <c r="AE759" s="671">
        <f t="shared" si="266"/>
        <v>18.518518518518512</v>
      </c>
      <c r="AF759" s="671">
        <f t="shared" si="267"/>
        <v>15.714285714285726</v>
      </c>
      <c r="AG759" s="671">
        <f t="shared" si="268"/>
        <v>9.375</v>
      </c>
      <c r="AH759" s="671">
        <f t="shared" si="269"/>
        <v>0</v>
      </c>
      <c r="AI759" s="671">
        <f t="shared" si="270"/>
        <v>10.344827586206918</v>
      </c>
      <c r="AJ759" s="671" t="str">
        <f t="shared" si="271"/>
        <v>n/a</v>
      </c>
      <c r="AK759" s="671" t="str">
        <f t="shared" si="272"/>
        <v>n/a</v>
      </c>
      <c r="AL759" s="671" t="str">
        <f t="shared" si="273"/>
        <v>n/a</v>
      </c>
      <c r="AM759" s="671" t="str">
        <f t="shared" si="274"/>
        <v>n/a</v>
      </c>
      <c r="AN759" s="671" t="str">
        <f t="shared" si="275"/>
        <v>n/a</v>
      </c>
      <c r="AO759" s="671" t="str">
        <f t="shared" si="276"/>
        <v>n/a</v>
      </c>
      <c r="AP759" s="671" t="str">
        <f t="shared" si="277"/>
        <v>n/a</v>
      </c>
      <c r="AQ759" s="671" t="str">
        <f t="shared" si="278"/>
        <v>n/a</v>
      </c>
      <c r="AR759" s="671" t="str">
        <f t="shared" si="279"/>
        <v>n/a</v>
      </c>
      <c r="AS759" s="672">
        <f t="shared" si="280"/>
        <v>11.598693067655841</v>
      </c>
      <c r="AT759" s="673">
        <f t="shared" si="281"/>
        <v>5.2744178536270896</v>
      </c>
    </row>
    <row r="760" spans="1:46" ht="11.25" customHeight="1" x14ac:dyDescent="0.2">
      <c r="A760" s="557" t="s">
        <v>1718</v>
      </c>
      <c r="B760" s="915" t="s">
        <v>1719</v>
      </c>
      <c r="C760" s="497">
        <v>0.4</v>
      </c>
      <c r="D760" s="657">
        <v>0.32</v>
      </c>
      <c r="E760" s="498">
        <v>0.28000000000000003</v>
      </c>
      <c r="F760" s="498">
        <v>0.24</v>
      </c>
      <c r="G760" s="498">
        <v>0.2</v>
      </c>
      <c r="H760" s="498">
        <v>0.05</v>
      </c>
      <c r="I760" s="499"/>
      <c r="J760" s="502">
        <v>0</v>
      </c>
      <c r="K760" s="656">
        <v>0</v>
      </c>
      <c r="L760" s="499"/>
      <c r="M760" s="653">
        <v>0</v>
      </c>
      <c r="N760" s="653">
        <v>0</v>
      </c>
      <c r="O760" s="654">
        <v>0</v>
      </c>
      <c r="P760" s="654">
        <v>0</v>
      </c>
      <c r="Q760" s="654">
        <v>0</v>
      </c>
      <c r="R760" s="654">
        <v>0</v>
      </c>
      <c r="S760" s="654">
        <v>0</v>
      </c>
      <c r="T760" s="654">
        <v>0</v>
      </c>
      <c r="U760" s="654">
        <v>0</v>
      </c>
      <c r="V760" s="654">
        <v>0</v>
      </c>
      <c r="W760" s="654">
        <v>0</v>
      </c>
      <c r="X760" s="654">
        <v>0</v>
      </c>
      <c r="Y760" s="655">
        <f t="shared" si="261"/>
        <v>1.49</v>
      </c>
      <c r="Z760" s="1026">
        <f t="shared" si="282"/>
        <v>25</v>
      </c>
      <c r="AA760" s="671">
        <f t="shared" si="262"/>
        <v>14.285714285714279</v>
      </c>
      <c r="AB760" s="671">
        <f t="shared" si="263"/>
        <v>16.666666666666675</v>
      </c>
      <c r="AC760" s="671">
        <f t="shared" si="264"/>
        <v>19.999999999999996</v>
      </c>
      <c r="AD760" s="671">
        <f t="shared" si="265"/>
        <v>300</v>
      </c>
      <c r="AE760" s="671" t="str">
        <f t="shared" si="266"/>
        <v>n/a</v>
      </c>
      <c r="AF760" s="671" t="str">
        <f t="shared" si="267"/>
        <v>n/a</v>
      </c>
      <c r="AG760" s="671" t="str">
        <f t="shared" si="268"/>
        <v>n/a</v>
      </c>
      <c r="AH760" s="671" t="str">
        <f t="shared" si="269"/>
        <v>n/a</v>
      </c>
      <c r="AI760" s="671" t="str">
        <f t="shared" si="270"/>
        <v>n/a</v>
      </c>
      <c r="AJ760" s="671" t="str">
        <f t="shared" si="271"/>
        <v>n/a</v>
      </c>
      <c r="AK760" s="671" t="str">
        <f t="shared" si="272"/>
        <v>n/a</v>
      </c>
      <c r="AL760" s="671" t="str">
        <f t="shared" si="273"/>
        <v>n/a</v>
      </c>
      <c r="AM760" s="671" t="str">
        <f t="shared" si="274"/>
        <v>n/a</v>
      </c>
      <c r="AN760" s="671" t="str">
        <f t="shared" si="275"/>
        <v>n/a</v>
      </c>
      <c r="AO760" s="671" t="str">
        <f t="shared" si="276"/>
        <v>n/a</v>
      </c>
      <c r="AP760" s="671" t="str">
        <f t="shared" si="277"/>
        <v>n/a</v>
      </c>
      <c r="AQ760" s="671" t="str">
        <f t="shared" si="278"/>
        <v>n/a</v>
      </c>
      <c r="AR760" s="671" t="str">
        <f t="shared" si="279"/>
        <v>n/a</v>
      </c>
      <c r="AS760" s="672">
        <f t="shared" si="280"/>
        <v>75.19047619047619</v>
      </c>
      <c r="AT760" s="673">
        <f t="shared" si="281"/>
        <v>125.73665024733045</v>
      </c>
    </row>
    <row r="761" spans="1:46" ht="11.25" customHeight="1" x14ac:dyDescent="0.2">
      <c r="A761" s="1153" t="s">
        <v>4247</v>
      </c>
      <c r="B761" s="579" t="s">
        <v>3929</v>
      </c>
      <c r="C761" s="497">
        <v>0.84</v>
      </c>
      <c r="D761" s="1159">
        <v>0.59</v>
      </c>
      <c r="E761" s="1159">
        <v>0.45</v>
      </c>
      <c r="F761" s="1159">
        <v>0.34</v>
      </c>
      <c r="G761" s="1159">
        <v>0.14000000000000001</v>
      </c>
      <c r="H761" s="1159">
        <v>0</v>
      </c>
      <c r="I761" s="1159"/>
      <c r="J761" s="1159">
        <v>0</v>
      </c>
      <c r="K761" s="1110">
        <v>0</v>
      </c>
      <c r="L761" s="1159"/>
      <c r="M761" s="1179">
        <v>0.14000000000000001</v>
      </c>
      <c r="N761" s="1179">
        <v>0.28000000000000003</v>
      </c>
      <c r="O761" s="1184">
        <v>0.2</v>
      </c>
      <c r="P761" s="1187">
        <v>0</v>
      </c>
      <c r="Q761" s="1187">
        <v>0</v>
      </c>
      <c r="R761" s="1187">
        <v>0</v>
      </c>
      <c r="S761" s="1187">
        <v>0</v>
      </c>
      <c r="T761" s="1187">
        <v>0</v>
      </c>
      <c r="U761" s="1187">
        <v>0</v>
      </c>
      <c r="V761" s="1187">
        <v>0</v>
      </c>
      <c r="W761" s="1187">
        <v>0</v>
      </c>
      <c r="X761" s="1187">
        <v>0</v>
      </c>
      <c r="Y761" s="655">
        <f t="shared" si="261"/>
        <v>2.9800000000000004</v>
      </c>
      <c r="Z761" s="1026">
        <f t="shared" si="282"/>
        <v>42.372881355932201</v>
      </c>
      <c r="AA761" s="671">
        <f t="shared" si="262"/>
        <v>31.111111111111111</v>
      </c>
      <c r="AB761" s="671">
        <f t="shared" si="263"/>
        <v>32.352941176470587</v>
      </c>
      <c r="AC761" s="671">
        <f t="shared" si="264"/>
        <v>142.85714285714283</v>
      </c>
      <c r="AD761" s="671" t="str">
        <f t="shared" si="265"/>
        <v>n/a</v>
      </c>
      <c r="AE761" s="671" t="str">
        <f t="shared" si="266"/>
        <v>n/a</v>
      </c>
      <c r="AF761" s="671" t="str">
        <f t="shared" si="267"/>
        <v>n/a</v>
      </c>
      <c r="AG761" s="671">
        <f t="shared" si="268"/>
        <v>-100</v>
      </c>
      <c r="AH761" s="671">
        <f t="shared" si="269"/>
        <v>-50</v>
      </c>
      <c r="AI761" s="671">
        <f t="shared" si="270"/>
        <v>40.000000000000014</v>
      </c>
      <c r="AJ761" s="671" t="str">
        <f t="shared" si="271"/>
        <v>n/a</v>
      </c>
      <c r="AK761" s="671" t="str">
        <f t="shared" si="272"/>
        <v>n/a</v>
      </c>
      <c r="AL761" s="671" t="str">
        <f t="shared" si="273"/>
        <v>n/a</v>
      </c>
      <c r="AM761" s="671" t="str">
        <f t="shared" si="274"/>
        <v>n/a</v>
      </c>
      <c r="AN761" s="671" t="str">
        <f t="shared" si="275"/>
        <v>n/a</v>
      </c>
      <c r="AO761" s="671" t="str">
        <f t="shared" si="276"/>
        <v>n/a</v>
      </c>
      <c r="AP761" s="671" t="str">
        <f t="shared" si="277"/>
        <v>n/a</v>
      </c>
      <c r="AQ761" s="671" t="str">
        <f t="shared" si="278"/>
        <v>n/a</v>
      </c>
      <c r="AR761" s="671" t="str">
        <f t="shared" si="279"/>
        <v>n/a</v>
      </c>
      <c r="AS761" s="672">
        <f t="shared" si="280"/>
        <v>19.813439500093825</v>
      </c>
      <c r="AT761" s="673">
        <f t="shared" si="281"/>
        <v>76.995921627143062</v>
      </c>
    </row>
    <row r="762" spans="1:46" ht="11.25" customHeight="1" x14ac:dyDescent="0.2">
      <c r="A762" s="507" t="s">
        <v>353</v>
      </c>
      <c r="B762" s="915" t="s">
        <v>354</v>
      </c>
      <c r="C762" s="497">
        <v>2.52</v>
      </c>
      <c r="D762" s="497">
        <v>2.44</v>
      </c>
      <c r="E762" s="498">
        <v>2.3199999999999998</v>
      </c>
      <c r="F762" s="498">
        <v>2.16</v>
      </c>
      <c r="G762" s="498">
        <v>1.9</v>
      </c>
      <c r="H762" s="498">
        <v>1.58</v>
      </c>
      <c r="I762" s="499"/>
      <c r="J762" s="498">
        <v>1.32</v>
      </c>
      <c r="K762" s="496">
        <v>1.1000000000000001</v>
      </c>
      <c r="L762" s="499"/>
      <c r="M762" s="511">
        <v>0.84</v>
      </c>
      <c r="N762" s="511">
        <v>0.68</v>
      </c>
      <c r="O762" s="658">
        <v>0.6</v>
      </c>
      <c r="P762" s="658">
        <v>0.52</v>
      </c>
      <c r="Q762" s="658">
        <v>0.44</v>
      </c>
      <c r="R762" s="658">
        <v>0.36</v>
      </c>
      <c r="S762" s="658">
        <v>0.3</v>
      </c>
      <c r="T762" s="658">
        <v>0.26</v>
      </c>
      <c r="U762" s="658">
        <v>0.24</v>
      </c>
      <c r="V762" s="658">
        <v>0.22</v>
      </c>
      <c r="W762" s="658">
        <v>0.21</v>
      </c>
      <c r="X762" s="658">
        <v>0.2</v>
      </c>
      <c r="Y762" s="655">
        <f t="shared" si="261"/>
        <v>20.21</v>
      </c>
      <c r="Z762" s="1026">
        <f t="shared" si="282"/>
        <v>3.2786885245901676</v>
      </c>
      <c r="AA762" s="671">
        <f t="shared" si="262"/>
        <v>5.1724137931034475</v>
      </c>
      <c r="AB762" s="671">
        <f t="shared" si="263"/>
        <v>7.4074074074073959</v>
      </c>
      <c r="AC762" s="671">
        <f t="shared" si="264"/>
        <v>13.684210526315809</v>
      </c>
      <c r="AD762" s="671">
        <f t="shared" si="265"/>
        <v>20.253164556962023</v>
      </c>
      <c r="AE762" s="671">
        <f t="shared" si="266"/>
        <v>19.696969696969703</v>
      </c>
      <c r="AF762" s="671">
        <f t="shared" si="267"/>
        <v>19.999999999999996</v>
      </c>
      <c r="AG762" s="671">
        <f t="shared" si="268"/>
        <v>30.952380952380977</v>
      </c>
      <c r="AH762" s="671">
        <f t="shared" si="269"/>
        <v>23.529411764705866</v>
      </c>
      <c r="AI762" s="671">
        <f t="shared" si="270"/>
        <v>13.333333333333353</v>
      </c>
      <c r="AJ762" s="671">
        <f t="shared" si="271"/>
        <v>15.384615384615374</v>
      </c>
      <c r="AK762" s="671">
        <f t="shared" si="272"/>
        <v>18.181818181818187</v>
      </c>
      <c r="AL762" s="671">
        <f t="shared" si="273"/>
        <v>22.222222222222232</v>
      </c>
      <c r="AM762" s="671">
        <f t="shared" si="274"/>
        <v>19.999999999999996</v>
      </c>
      <c r="AN762" s="671">
        <f t="shared" si="275"/>
        <v>15.384615384615374</v>
      </c>
      <c r="AO762" s="671">
        <f t="shared" si="276"/>
        <v>8.3333333333333481</v>
      </c>
      <c r="AP762" s="671">
        <f t="shared" si="277"/>
        <v>9.0909090909090828</v>
      </c>
      <c r="AQ762" s="671">
        <f t="shared" si="278"/>
        <v>4.7619047619047672</v>
      </c>
      <c r="AR762" s="671">
        <f t="shared" si="279"/>
        <v>4.9999999999999822</v>
      </c>
      <c r="AS762" s="672">
        <f t="shared" si="280"/>
        <v>14.508810469220373</v>
      </c>
      <c r="AT762" s="673">
        <f t="shared" si="281"/>
        <v>7.6926745723894676</v>
      </c>
    </row>
    <row r="763" spans="1:46" ht="11.25" customHeight="1" x14ac:dyDescent="0.2">
      <c r="A763" s="495" t="s">
        <v>234</v>
      </c>
      <c r="B763" s="915" t="s">
        <v>235</v>
      </c>
      <c r="C763" s="497">
        <v>1.02</v>
      </c>
      <c r="D763" s="520">
        <v>1</v>
      </c>
      <c r="E763" s="498">
        <v>0.99</v>
      </c>
      <c r="F763" s="502">
        <v>0.98</v>
      </c>
      <c r="G763" s="498">
        <v>0.97</v>
      </c>
      <c r="H763" s="498">
        <v>0.96</v>
      </c>
      <c r="I763" s="499"/>
      <c r="J763" s="502">
        <v>0.94</v>
      </c>
      <c r="K763" s="496">
        <v>0.93</v>
      </c>
      <c r="L763" s="499"/>
      <c r="M763" s="511">
        <v>0.91</v>
      </c>
      <c r="N763" s="653">
        <v>0.9</v>
      </c>
      <c r="O763" s="658">
        <v>0.88</v>
      </c>
      <c r="P763" s="658">
        <v>0.86</v>
      </c>
      <c r="Q763" s="658">
        <v>0.84</v>
      </c>
      <c r="R763" s="658">
        <v>0.8</v>
      </c>
      <c r="S763" s="658">
        <v>0.75</v>
      </c>
      <c r="T763" s="658">
        <v>0.65</v>
      </c>
      <c r="U763" s="658">
        <v>0.6</v>
      </c>
      <c r="V763" s="658">
        <v>0.56000000000000005</v>
      </c>
      <c r="W763" s="658">
        <v>0.51</v>
      </c>
      <c r="X763" s="658">
        <v>0.19500000000000001</v>
      </c>
      <c r="Y763" s="655">
        <f t="shared" si="261"/>
        <v>16.245000000000001</v>
      </c>
      <c r="Z763" s="1026">
        <f t="shared" si="282"/>
        <v>2.0000000000000018</v>
      </c>
      <c r="AA763" s="671">
        <f t="shared" si="262"/>
        <v>1.0101010101010166</v>
      </c>
      <c r="AB763" s="671">
        <f t="shared" si="263"/>
        <v>1.0204081632652962</v>
      </c>
      <c r="AC763" s="671">
        <f t="shared" si="264"/>
        <v>1.0309278350515427</v>
      </c>
      <c r="AD763" s="671">
        <f t="shared" si="265"/>
        <v>1.0416666666666741</v>
      </c>
      <c r="AE763" s="671">
        <f t="shared" si="266"/>
        <v>2.1276595744680771</v>
      </c>
      <c r="AF763" s="671">
        <f t="shared" si="267"/>
        <v>1.0752688172043001</v>
      </c>
      <c r="AG763" s="671">
        <f t="shared" si="268"/>
        <v>2.19780219780219</v>
      </c>
      <c r="AH763" s="671">
        <f t="shared" si="269"/>
        <v>1.1111111111111072</v>
      </c>
      <c r="AI763" s="671">
        <f t="shared" si="270"/>
        <v>2.2727272727272707</v>
      </c>
      <c r="AJ763" s="671">
        <f t="shared" si="271"/>
        <v>2.3255813953488413</v>
      </c>
      <c r="AK763" s="671">
        <f t="shared" si="272"/>
        <v>2.3809523809523725</v>
      </c>
      <c r="AL763" s="671">
        <f t="shared" si="273"/>
        <v>4.9999999999999822</v>
      </c>
      <c r="AM763" s="671">
        <f t="shared" si="274"/>
        <v>6.6666666666666652</v>
      </c>
      <c r="AN763" s="671">
        <f t="shared" si="275"/>
        <v>15.384615384615374</v>
      </c>
      <c r="AO763" s="671">
        <f t="shared" si="276"/>
        <v>8.3333333333333481</v>
      </c>
      <c r="AP763" s="671">
        <f t="shared" si="277"/>
        <v>7.1428571428571397</v>
      </c>
      <c r="AQ763" s="671">
        <f t="shared" si="278"/>
        <v>9.8039215686274606</v>
      </c>
      <c r="AR763" s="671">
        <f t="shared" si="279"/>
        <v>161.53846153846155</v>
      </c>
      <c r="AS763" s="672">
        <f t="shared" si="280"/>
        <v>12.287582213645274</v>
      </c>
      <c r="AT763" s="673">
        <f t="shared" si="281"/>
        <v>36.350820162665059</v>
      </c>
    </row>
    <row r="764" spans="1:46" ht="11.25" customHeight="1" x14ac:dyDescent="0.2">
      <c r="A764" s="495" t="s">
        <v>606</v>
      </c>
      <c r="B764" s="915" t="s">
        <v>607</v>
      </c>
      <c r="C764" s="497">
        <v>2.2200000000000002</v>
      </c>
      <c r="D764" s="657">
        <v>2.04</v>
      </c>
      <c r="E764" s="498">
        <v>1.88</v>
      </c>
      <c r="F764" s="498">
        <v>1.69</v>
      </c>
      <c r="G764" s="498">
        <v>1.52</v>
      </c>
      <c r="H764" s="498">
        <v>1.36</v>
      </c>
      <c r="I764" s="499"/>
      <c r="J764" s="498">
        <v>1.23</v>
      </c>
      <c r="K764" s="496">
        <v>1.125</v>
      </c>
      <c r="L764" s="499"/>
      <c r="M764" s="511">
        <v>1</v>
      </c>
      <c r="N764" s="511">
        <v>0.75</v>
      </c>
      <c r="O764" s="658">
        <v>0.45</v>
      </c>
      <c r="P764" s="658">
        <v>0.4</v>
      </c>
      <c r="Q764" s="658">
        <v>0.3</v>
      </c>
      <c r="R764" s="658">
        <v>0.25</v>
      </c>
      <c r="S764" s="654">
        <v>0</v>
      </c>
      <c r="T764" s="654">
        <v>0</v>
      </c>
      <c r="U764" s="654">
        <v>0</v>
      </c>
      <c r="V764" s="654">
        <v>0.25</v>
      </c>
      <c r="W764" s="654">
        <v>0.25</v>
      </c>
      <c r="X764" s="658">
        <v>0.25</v>
      </c>
      <c r="Y764" s="655">
        <f t="shared" si="261"/>
        <v>16.965</v>
      </c>
      <c r="Z764" s="1026">
        <f t="shared" si="282"/>
        <v>8.8235294117647189</v>
      </c>
      <c r="AA764" s="671">
        <f t="shared" si="262"/>
        <v>8.5106382978723527</v>
      </c>
      <c r="AB764" s="671">
        <f t="shared" si="263"/>
        <v>11.242603550295849</v>
      </c>
      <c r="AC764" s="671">
        <f t="shared" si="264"/>
        <v>11.184210526315773</v>
      </c>
      <c r="AD764" s="671">
        <f t="shared" si="265"/>
        <v>11.764705882352944</v>
      </c>
      <c r="AE764" s="671">
        <f t="shared" si="266"/>
        <v>10.569105691056912</v>
      </c>
      <c r="AF764" s="671">
        <f t="shared" si="267"/>
        <v>9.3333333333333268</v>
      </c>
      <c r="AG764" s="671">
        <f t="shared" si="268"/>
        <v>12.5</v>
      </c>
      <c r="AH764" s="671">
        <f t="shared" si="269"/>
        <v>33.333333333333329</v>
      </c>
      <c r="AI764" s="671">
        <f t="shared" si="270"/>
        <v>66.666666666666657</v>
      </c>
      <c r="AJ764" s="671">
        <f t="shared" si="271"/>
        <v>12.5</v>
      </c>
      <c r="AK764" s="671">
        <f t="shared" si="272"/>
        <v>33.33333333333335</v>
      </c>
      <c r="AL764" s="671">
        <f t="shared" si="273"/>
        <v>19.999999999999996</v>
      </c>
      <c r="AM764" s="671" t="str">
        <f t="shared" si="274"/>
        <v>n/a</v>
      </c>
      <c r="AN764" s="671" t="str">
        <f t="shared" si="275"/>
        <v>n/a</v>
      </c>
      <c r="AO764" s="671" t="str">
        <f t="shared" si="276"/>
        <v>n/a</v>
      </c>
      <c r="AP764" s="671">
        <f t="shared" si="277"/>
        <v>-100</v>
      </c>
      <c r="AQ764" s="671">
        <f t="shared" si="278"/>
        <v>0</v>
      </c>
      <c r="AR764" s="671">
        <f t="shared" si="279"/>
        <v>0</v>
      </c>
      <c r="AS764" s="672">
        <f t="shared" si="280"/>
        <v>9.3600912516453239</v>
      </c>
      <c r="AT764" s="673">
        <f t="shared" si="281"/>
        <v>33.38300913215415</v>
      </c>
    </row>
    <row r="765" spans="1:46" ht="11.25" customHeight="1" x14ac:dyDescent="0.2">
      <c r="A765" s="652" t="s">
        <v>1726</v>
      </c>
      <c r="B765" s="915" t="s">
        <v>1727</v>
      </c>
      <c r="C765" s="497">
        <v>1.5</v>
      </c>
      <c r="D765" s="657">
        <v>1.3599999999999999</v>
      </c>
      <c r="E765" s="498">
        <v>1.26</v>
      </c>
      <c r="F765" s="498">
        <v>1.1100000000000001</v>
      </c>
      <c r="G765" s="498">
        <v>0.96</v>
      </c>
      <c r="H765" s="498">
        <v>0.77</v>
      </c>
      <c r="I765" s="499"/>
      <c r="J765" s="498">
        <v>0.63</v>
      </c>
      <c r="K765" s="496">
        <v>0.45</v>
      </c>
      <c r="L765" s="499"/>
      <c r="M765" s="511">
        <v>0.31</v>
      </c>
      <c r="N765" s="653">
        <v>0.28000000000000003</v>
      </c>
      <c r="O765" s="654">
        <v>0.28000000000000003</v>
      </c>
      <c r="P765" s="658">
        <v>0.28000000000000003</v>
      </c>
      <c r="Q765" s="658">
        <v>0.26</v>
      </c>
      <c r="R765" s="658">
        <v>0.14000000000000001</v>
      </c>
      <c r="S765" s="658">
        <v>0.105</v>
      </c>
      <c r="T765" s="658">
        <v>3.5000000000000003E-2</v>
      </c>
      <c r="U765" s="654">
        <v>0.02</v>
      </c>
      <c r="V765" s="654">
        <v>0.02</v>
      </c>
      <c r="W765" s="654">
        <v>0.02</v>
      </c>
      <c r="X765" s="654">
        <v>0.02</v>
      </c>
      <c r="Y765" s="655">
        <f t="shared" si="261"/>
        <v>9.8099999999999987</v>
      </c>
      <c r="Z765" s="1026">
        <f t="shared" si="282"/>
        <v>10.294117647058831</v>
      </c>
      <c r="AA765" s="671">
        <f t="shared" si="262"/>
        <v>7.9365079365079305</v>
      </c>
      <c r="AB765" s="671">
        <f t="shared" si="263"/>
        <v>13.513513513513509</v>
      </c>
      <c r="AC765" s="671">
        <f t="shared" si="264"/>
        <v>15.625000000000021</v>
      </c>
      <c r="AD765" s="671">
        <f t="shared" si="265"/>
        <v>24.675324675324674</v>
      </c>
      <c r="AE765" s="671">
        <f t="shared" si="266"/>
        <v>22.222222222222232</v>
      </c>
      <c r="AF765" s="671">
        <f t="shared" si="267"/>
        <v>39.999999999999993</v>
      </c>
      <c r="AG765" s="671">
        <f t="shared" si="268"/>
        <v>45.161290322580648</v>
      </c>
      <c r="AH765" s="671">
        <f t="shared" si="269"/>
        <v>10.714285714285698</v>
      </c>
      <c r="AI765" s="671">
        <f t="shared" si="270"/>
        <v>0</v>
      </c>
      <c r="AJ765" s="671">
        <f t="shared" si="271"/>
        <v>0</v>
      </c>
      <c r="AK765" s="671">
        <f t="shared" si="272"/>
        <v>7.6923076923077094</v>
      </c>
      <c r="AL765" s="671">
        <f t="shared" si="273"/>
        <v>85.714285714285694</v>
      </c>
      <c r="AM765" s="671">
        <f t="shared" si="274"/>
        <v>33.33333333333335</v>
      </c>
      <c r="AN765" s="671">
        <f t="shared" si="275"/>
        <v>199.99999999999994</v>
      </c>
      <c r="AO765" s="671">
        <f t="shared" si="276"/>
        <v>75.000000000000028</v>
      </c>
      <c r="AP765" s="671">
        <f t="shared" si="277"/>
        <v>0</v>
      </c>
      <c r="AQ765" s="671">
        <f t="shared" si="278"/>
        <v>0</v>
      </c>
      <c r="AR765" s="671">
        <f t="shared" si="279"/>
        <v>0</v>
      </c>
      <c r="AS765" s="672">
        <f t="shared" si="280"/>
        <v>31.151694145864223</v>
      </c>
      <c r="AT765" s="673">
        <f t="shared" si="281"/>
        <v>47.817266830435031</v>
      </c>
    </row>
    <row r="766" spans="1:46" ht="11.25" customHeight="1" x14ac:dyDescent="0.2">
      <c r="A766" s="495" t="s">
        <v>821</v>
      </c>
      <c r="B766" s="915" t="s">
        <v>822</v>
      </c>
      <c r="C766" s="497">
        <v>1.3</v>
      </c>
      <c r="D766" s="657">
        <v>1</v>
      </c>
      <c r="E766" s="498">
        <v>0.85</v>
      </c>
      <c r="F766" s="498">
        <v>0.75</v>
      </c>
      <c r="G766" s="498">
        <v>0.65</v>
      </c>
      <c r="H766" s="498">
        <v>0.6</v>
      </c>
      <c r="I766" s="499"/>
      <c r="J766" s="498">
        <v>0.55000000000000004</v>
      </c>
      <c r="K766" s="496">
        <v>0.32500000000000001</v>
      </c>
      <c r="L766" s="499"/>
      <c r="M766" s="511">
        <v>0.3</v>
      </c>
      <c r="N766" s="511">
        <v>0.27500000000000002</v>
      </c>
      <c r="O766" s="658">
        <v>0.25</v>
      </c>
      <c r="P766" s="658">
        <v>0.2</v>
      </c>
      <c r="Q766" s="658">
        <v>0.15</v>
      </c>
      <c r="R766" s="658">
        <v>0.125</v>
      </c>
      <c r="S766" s="658">
        <v>0.115</v>
      </c>
      <c r="T766" s="658">
        <v>0.1125</v>
      </c>
      <c r="U766" s="658">
        <v>0.1</v>
      </c>
      <c r="V766" s="658">
        <v>8.7499999999999994E-2</v>
      </c>
      <c r="W766" s="658">
        <v>7.4999999999999997E-2</v>
      </c>
      <c r="X766" s="654">
        <v>0</v>
      </c>
      <c r="Y766" s="655">
        <f t="shared" si="261"/>
        <v>7.8150000000000004</v>
      </c>
      <c r="Z766" s="1026">
        <f t="shared" si="282"/>
        <v>30.000000000000004</v>
      </c>
      <c r="AA766" s="671">
        <f t="shared" si="262"/>
        <v>17.647058823529417</v>
      </c>
      <c r="AB766" s="671">
        <f t="shared" si="263"/>
        <v>13.33333333333333</v>
      </c>
      <c r="AC766" s="671">
        <f t="shared" si="264"/>
        <v>15.384615384615374</v>
      </c>
      <c r="AD766" s="671">
        <f t="shared" si="265"/>
        <v>8.3333333333333481</v>
      </c>
      <c r="AE766" s="671">
        <f t="shared" si="266"/>
        <v>9.0909090909090828</v>
      </c>
      <c r="AF766" s="671">
        <f t="shared" si="267"/>
        <v>69.230769230769226</v>
      </c>
      <c r="AG766" s="671">
        <f t="shared" si="268"/>
        <v>8.3333333333333481</v>
      </c>
      <c r="AH766" s="671">
        <f t="shared" si="269"/>
        <v>9.0909090909090828</v>
      </c>
      <c r="AI766" s="671">
        <f t="shared" si="270"/>
        <v>10.000000000000009</v>
      </c>
      <c r="AJ766" s="671">
        <f t="shared" si="271"/>
        <v>25</v>
      </c>
      <c r="AK766" s="671">
        <f t="shared" si="272"/>
        <v>33.33333333333335</v>
      </c>
      <c r="AL766" s="671">
        <f t="shared" si="273"/>
        <v>19.999999999999996</v>
      </c>
      <c r="AM766" s="671">
        <f t="shared" si="274"/>
        <v>8.6956521739130377</v>
      </c>
      <c r="AN766" s="671">
        <f t="shared" si="275"/>
        <v>2.2222222222222143</v>
      </c>
      <c r="AO766" s="671">
        <f t="shared" si="276"/>
        <v>12.5</v>
      </c>
      <c r="AP766" s="671">
        <f t="shared" si="277"/>
        <v>14.285714285714302</v>
      </c>
      <c r="AQ766" s="671">
        <f t="shared" si="278"/>
        <v>16.666666666666675</v>
      </c>
      <c r="AR766" s="671" t="str">
        <f t="shared" si="279"/>
        <v>n/a</v>
      </c>
      <c r="AS766" s="672">
        <f t="shared" si="280"/>
        <v>17.952658350143434</v>
      </c>
      <c r="AT766" s="673">
        <f t="shared" si="281"/>
        <v>15.100390749937782</v>
      </c>
    </row>
    <row r="767" spans="1:46" ht="11.25" customHeight="1" x14ac:dyDescent="0.2">
      <c r="A767" s="506" t="s">
        <v>827</v>
      </c>
      <c r="B767" s="508" t="s">
        <v>828</v>
      </c>
      <c r="C767" s="497">
        <v>2.1</v>
      </c>
      <c r="D767" s="521">
        <v>1.9</v>
      </c>
      <c r="E767" s="513">
        <v>1.7</v>
      </c>
      <c r="F767" s="513">
        <v>1.56</v>
      </c>
      <c r="G767" s="513">
        <v>1.44</v>
      </c>
      <c r="H767" s="513">
        <v>1.32</v>
      </c>
      <c r="I767" s="514"/>
      <c r="J767" s="513">
        <v>1.22</v>
      </c>
      <c r="K767" s="509">
        <v>1.08</v>
      </c>
      <c r="L767" s="514"/>
      <c r="M767" s="529">
        <v>0.87</v>
      </c>
      <c r="N767" s="539">
        <v>0.68</v>
      </c>
      <c r="O767" s="516">
        <v>0.64</v>
      </c>
      <c r="P767" s="516">
        <v>0.47</v>
      </c>
      <c r="Q767" s="516">
        <v>0.36</v>
      </c>
      <c r="R767" s="516">
        <v>0.28000000000000003</v>
      </c>
      <c r="S767" s="516">
        <v>0.22</v>
      </c>
      <c r="T767" s="516">
        <v>0.18</v>
      </c>
      <c r="U767" s="517">
        <v>0.16</v>
      </c>
      <c r="V767" s="517">
        <v>0.16</v>
      </c>
      <c r="W767" s="516">
        <v>0.14000000000000001</v>
      </c>
      <c r="X767" s="516">
        <v>0.105</v>
      </c>
      <c r="Y767" s="655">
        <f t="shared" si="261"/>
        <v>16.585000000000001</v>
      </c>
      <c r="Z767" s="1026">
        <f t="shared" si="282"/>
        <v>10.526315789473696</v>
      </c>
      <c r="AA767" s="671">
        <f t="shared" si="262"/>
        <v>11.764705882352944</v>
      </c>
      <c r="AB767" s="671">
        <f t="shared" si="263"/>
        <v>8.9743589743589638</v>
      </c>
      <c r="AC767" s="671">
        <f t="shared" si="264"/>
        <v>8.3333333333333481</v>
      </c>
      <c r="AD767" s="671">
        <f t="shared" si="265"/>
        <v>9.0909090909090828</v>
      </c>
      <c r="AE767" s="671">
        <f t="shared" si="266"/>
        <v>8.196721311475418</v>
      </c>
      <c r="AF767" s="671">
        <f t="shared" si="267"/>
        <v>12.962962962962955</v>
      </c>
      <c r="AG767" s="671">
        <f t="shared" si="268"/>
        <v>24.137931034482762</v>
      </c>
      <c r="AH767" s="671">
        <f t="shared" si="269"/>
        <v>27.941176470588225</v>
      </c>
      <c r="AI767" s="671">
        <f t="shared" si="270"/>
        <v>6.25</v>
      </c>
      <c r="AJ767" s="671">
        <f t="shared" si="271"/>
        <v>36.170212765957466</v>
      </c>
      <c r="AK767" s="671">
        <f t="shared" si="272"/>
        <v>30.555555555555557</v>
      </c>
      <c r="AL767" s="671">
        <f t="shared" si="273"/>
        <v>28.571428571428559</v>
      </c>
      <c r="AM767" s="671">
        <f t="shared" si="274"/>
        <v>27.272727272727295</v>
      </c>
      <c r="AN767" s="671">
        <f t="shared" si="275"/>
        <v>22.222222222222232</v>
      </c>
      <c r="AO767" s="671">
        <f t="shared" si="276"/>
        <v>12.5</v>
      </c>
      <c r="AP767" s="671">
        <f t="shared" si="277"/>
        <v>0</v>
      </c>
      <c r="AQ767" s="671">
        <f t="shared" si="278"/>
        <v>14.285714285714279</v>
      </c>
      <c r="AR767" s="671">
        <f t="shared" si="279"/>
        <v>33.33333333333335</v>
      </c>
      <c r="AS767" s="672">
        <f t="shared" si="280"/>
        <v>17.531032045098744</v>
      </c>
      <c r="AT767" s="673">
        <f t="shared" si="281"/>
        <v>10.665093045935189</v>
      </c>
    </row>
    <row r="768" spans="1:46" ht="11.25" customHeight="1" x14ac:dyDescent="0.2">
      <c r="A768" s="652" t="s">
        <v>1340</v>
      </c>
      <c r="B768" s="915" t="s">
        <v>1341</v>
      </c>
      <c r="C768" s="497">
        <v>0.26</v>
      </c>
      <c r="D768" s="497">
        <v>0.25</v>
      </c>
      <c r="E768" s="498">
        <v>0.22</v>
      </c>
      <c r="F768" s="498">
        <v>0.18</v>
      </c>
      <c r="G768" s="498">
        <v>0.14000000000000001</v>
      </c>
      <c r="H768" s="498">
        <v>0.11</v>
      </c>
      <c r="I768" s="499"/>
      <c r="J768" s="498">
        <v>0.09</v>
      </c>
      <c r="K768" s="656">
        <v>0.08</v>
      </c>
      <c r="L768" s="499"/>
      <c r="M768" s="511">
        <v>4.2999999999999997E-2</v>
      </c>
      <c r="N768" s="653">
        <v>1.2E-2</v>
      </c>
      <c r="O768" s="658">
        <v>0.12</v>
      </c>
      <c r="P768" s="658">
        <v>0.08</v>
      </c>
      <c r="Q768" s="654">
        <v>0</v>
      </c>
      <c r="R768" s="654">
        <v>0</v>
      </c>
      <c r="S768" s="654">
        <v>0</v>
      </c>
      <c r="T768" s="654">
        <v>0</v>
      </c>
      <c r="U768" s="654">
        <v>4.4999999999999998E-2</v>
      </c>
      <c r="V768" s="654">
        <v>0.15</v>
      </c>
      <c r="W768" s="654">
        <v>0.18</v>
      </c>
      <c r="X768" s="658">
        <v>0.18</v>
      </c>
      <c r="Y768" s="655">
        <f t="shared" si="261"/>
        <v>2.1399999999999997</v>
      </c>
      <c r="Z768" s="1026">
        <f t="shared" si="282"/>
        <v>4.0000000000000036</v>
      </c>
      <c r="AA768" s="671">
        <f t="shared" si="262"/>
        <v>13.636363636363647</v>
      </c>
      <c r="AB768" s="671">
        <f t="shared" si="263"/>
        <v>22.222222222222232</v>
      </c>
      <c r="AC768" s="671">
        <f t="shared" si="264"/>
        <v>28.571428571428559</v>
      </c>
      <c r="AD768" s="671">
        <f t="shared" si="265"/>
        <v>27.272727272727295</v>
      </c>
      <c r="AE768" s="671">
        <f t="shared" si="266"/>
        <v>22.222222222222232</v>
      </c>
      <c r="AF768" s="671">
        <f t="shared" si="267"/>
        <v>12.5</v>
      </c>
      <c r="AG768" s="671">
        <f t="shared" si="268"/>
        <v>86.046511627906995</v>
      </c>
      <c r="AH768" s="671">
        <f t="shared" si="269"/>
        <v>258.33333333333331</v>
      </c>
      <c r="AI768" s="671">
        <f t="shared" si="270"/>
        <v>-90</v>
      </c>
      <c r="AJ768" s="671">
        <f t="shared" si="271"/>
        <v>50</v>
      </c>
      <c r="AK768" s="671" t="str">
        <f t="shared" si="272"/>
        <v>n/a</v>
      </c>
      <c r="AL768" s="671" t="str">
        <f t="shared" si="273"/>
        <v>n/a</v>
      </c>
      <c r="AM768" s="671" t="str">
        <f t="shared" si="274"/>
        <v>n/a</v>
      </c>
      <c r="AN768" s="671" t="str">
        <f t="shared" si="275"/>
        <v>n/a</v>
      </c>
      <c r="AO768" s="671">
        <f t="shared" si="276"/>
        <v>-100</v>
      </c>
      <c r="AP768" s="671">
        <f t="shared" si="277"/>
        <v>-70</v>
      </c>
      <c r="AQ768" s="671">
        <f t="shared" si="278"/>
        <v>-16.666666666666664</v>
      </c>
      <c r="AR768" s="671">
        <f t="shared" si="279"/>
        <v>0</v>
      </c>
      <c r="AS768" s="672">
        <f t="shared" si="280"/>
        <v>16.542542814635837</v>
      </c>
      <c r="AT768" s="673">
        <f t="shared" si="281"/>
        <v>83.972375614299111</v>
      </c>
    </row>
    <row r="769" spans="1:46" ht="11.25" customHeight="1" x14ac:dyDescent="0.2">
      <c r="A769" s="652" t="s">
        <v>829</v>
      </c>
      <c r="B769" s="915" t="s">
        <v>830</v>
      </c>
      <c r="C769" s="497">
        <v>0.74124999999999996</v>
      </c>
      <c r="D769" s="497">
        <v>0.59875</v>
      </c>
      <c r="E769" s="498">
        <v>0.495</v>
      </c>
      <c r="F769" s="498">
        <v>0.40250000000000002</v>
      </c>
      <c r="G769" s="498">
        <v>0.33500000000000002</v>
      </c>
      <c r="H769" s="498">
        <v>0.27500000000000002</v>
      </c>
      <c r="I769" s="499">
        <v>0</v>
      </c>
      <c r="J769" s="498">
        <v>0.22</v>
      </c>
      <c r="K769" s="496">
        <v>0.18</v>
      </c>
      <c r="L769" s="499">
        <v>0</v>
      </c>
      <c r="M769" s="511">
        <v>0.14249999999999999</v>
      </c>
      <c r="N769" s="511">
        <v>0.11749999999999999</v>
      </c>
      <c r="O769" s="658">
        <v>0.105</v>
      </c>
      <c r="P769" s="658">
        <v>8.5000000000000006E-2</v>
      </c>
      <c r="Q769" s="658">
        <v>6.7500000000000004E-2</v>
      </c>
      <c r="R769" s="658">
        <v>5.6250000000000001E-2</v>
      </c>
      <c r="S769" s="658">
        <v>4.2500000000000003E-2</v>
      </c>
      <c r="T769" s="658">
        <v>3.3750000000000002E-2</v>
      </c>
      <c r="U769" s="658">
        <v>2.8125000000000001E-2</v>
      </c>
      <c r="V769" s="658">
        <v>2.1874999999999999E-2</v>
      </c>
      <c r="W769" s="658">
        <v>1.9375E-2</v>
      </c>
      <c r="X769" s="658">
        <v>1.6875000000000001E-2</v>
      </c>
      <c r="Y769" s="655">
        <f t="shared" si="261"/>
        <v>3.9837500000000006</v>
      </c>
      <c r="Z769" s="1026">
        <f t="shared" si="282"/>
        <v>23.799582463465541</v>
      </c>
      <c r="AA769" s="671">
        <f t="shared" si="262"/>
        <v>20.959595959595955</v>
      </c>
      <c r="AB769" s="671">
        <f t="shared" si="263"/>
        <v>22.981366459627317</v>
      </c>
      <c r="AC769" s="671">
        <f t="shared" si="264"/>
        <v>20.149253731343286</v>
      </c>
      <c r="AD769" s="671">
        <f t="shared" si="265"/>
        <v>21.818181818181827</v>
      </c>
      <c r="AE769" s="671">
        <f t="shared" si="266"/>
        <v>25</v>
      </c>
      <c r="AF769" s="671">
        <f t="shared" si="267"/>
        <v>22.222222222222232</v>
      </c>
      <c r="AG769" s="671">
        <f t="shared" si="268"/>
        <v>26.315789473684227</v>
      </c>
      <c r="AH769" s="671">
        <f t="shared" si="269"/>
        <v>21.276595744680836</v>
      </c>
      <c r="AI769" s="671">
        <f t="shared" si="270"/>
        <v>11.904761904761907</v>
      </c>
      <c r="AJ769" s="671">
        <f t="shared" si="271"/>
        <v>23.529411764705866</v>
      </c>
      <c r="AK769" s="671">
        <f t="shared" si="272"/>
        <v>25.925925925925931</v>
      </c>
      <c r="AL769" s="671">
        <f t="shared" si="273"/>
        <v>19.999999999999996</v>
      </c>
      <c r="AM769" s="671">
        <f t="shared" si="274"/>
        <v>32.352941176470587</v>
      </c>
      <c r="AN769" s="671">
        <f t="shared" si="275"/>
        <v>25.925925925925931</v>
      </c>
      <c r="AO769" s="671">
        <f t="shared" si="276"/>
        <v>19.999999999999996</v>
      </c>
      <c r="AP769" s="671">
        <f t="shared" si="277"/>
        <v>28.57142857142858</v>
      </c>
      <c r="AQ769" s="671">
        <f t="shared" si="278"/>
        <v>12.903225806451601</v>
      </c>
      <c r="AR769" s="671">
        <f t="shared" si="279"/>
        <v>14.814814814814813</v>
      </c>
      <c r="AS769" s="672">
        <f t="shared" si="280"/>
        <v>22.129001250699286</v>
      </c>
      <c r="AT769" s="673">
        <f t="shared" si="281"/>
        <v>5.0796372358837525</v>
      </c>
    </row>
    <row r="770" spans="1:46" ht="11.25" customHeight="1" x14ac:dyDescent="0.2">
      <c r="A770" s="616" t="s">
        <v>4203</v>
      </c>
      <c r="B770" s="41" t="s">
        <v>3930</v>
      </c>
      <c r="C770" s="497">
        <v>1.1100000000000001</v>
      </c>
      <c r="D770" s="41">
        <v>1.07</v>
      </c>
      <c r="E770" s="41">
        <v>1.04</v>
      </c>
      <c r="F770" s="41">
        <v>1.03</v>
      </c>
      <c r="G770" s="41">
        <v>1</v>
      </c>
      <c r="H770" s="41">
        <v>0.92</v>
      </c>
      <c r="I770" s="41"/>
      <c r="J770" s="41">
        <v>0.92</v>
      </c>
      <c r="K770" s="652">
        <v>0.78</v>
      </c>
      <c r="L770" s="915"/>
      <c r="M770" s="500">
        <v>0.53</v>
      </c>
      <c r="N770" s="500">
        <v>0.45</v>
      </c>
      <c r="O770" s="537">
        <v>0.7</v>
      </c>
      <c r="P770" s="537">
        <v>0.66</v>
      </c>
      <c r="Q770" s="537">
        <v>0.62</v>
      </c>
      <c r="R770" s="537">
        <v>0.6</v>
      </c>
      <c r="S770" s="537">
        <v>0.52</v>
      </c>
      <c r="T770" s="537">
        <v>0.52</v>
      </c>
      <c r="U770" s="537">
        <v>0.52</v>
      </c>
      <c r="V770" s="537">
        <v>0.67</v>
      </c>
      <c r="W770" s="537">
        <v>0.72</v>
      </c>
      <c r="X770" s="537">
        <v>0</v>
      </c>
      <c r="Y770" s="655">
        <f t="shared" si="261"/>
        <v>14.379999999999997</v>
      </c>
      <c r="Z770" s="1026">
        <f t="shared" si="282"/>
        <v>3.7383177570093462</v>
      </c>
      <c r="AA770" s="671">
        <f t="shared" si="262"/>
        <v>2.8846153846153966</v>
      </c>
      <c r="AB770" s="671">
        <f t="shared" si="263"/>
        <v>0.97087378640776656</v>
      </c>
      <c r="AC770" s="671">
        <f t="shared" si="264"/>
        <v>3.0000000000000027</v>
      </c>
      <c r="AD770" s="671">
        <f t="shared" si="265"/>
        <v>8.6956521739130377</v>
      </c>
      <c r="AE770" s="671">
        <f t="shared" si="266"/>
        <v>0</v>
      </c>
      <c r="AF770" s="671">
        <f t="shared" si="267"/>
        <v>17.948717948717952</v>
      </c>
      <c r="AG770" s="671">
        <f t="shared" si="268"/>
        <v>47.169811320754704</v>
      </c>
      <c r="AH770" s="671">
        <f t="shared" si="269"/>
        <v>17.777777777777782</v>
      </c>
      <c r="AI770" s="671">
        <f t="shared" si="270"/>
        <v>-35.714285714285708</v>
      </c>
      <c r="AJ770" s="671">
        <f t="shared" si="271"/>
        <v>6.0606060606060552</v>
      </c>
      <c r="AK770" s="671">
        <f t="shared" si="272"/>
        <v>6.4516129032258229</v>
      </c>
      <c r="AL770" s="671">
        <f t="shared" si="273"/>
        <v>3.3333333333333437</v>
      </c>
      <c r="AM770" s="671">
        <f t="shared" si="274"/>
        <v>15.384615384615374</v>
      </c>
      <c r="AN770" s="671">
        <f t="shared" si="275"/>
        <v>0</v>
      </c>
      <c r="AO770" s="671">
        <f t="shared" si="276"/>
        <v>0</v>
      </c>
      <c r="AP770" s="671">
        <f t="shared" si="277"/>
        <v>-22.388059701492537</v>
      </c>
      <c r="AQ770" s="671">
        <f t="shared" si="278"/>
        <v>-6.9444444444444304</v>
      </c>
      <c r="AR770" s="671" t="str">
        <f t="shared" si="279"/>
        <v>n/a</v>
      </c>
      <c r="AS770" s="672">
        <f t="shared" si="280"/>
        <v>3.798285776152996</v>
      </c>
      <c r="AT770" s="673">
        <f t="shared" si="281"/>
        <v>16.912363883771249</v>
      </c>
    </row>
    <row r="771" spans="1:46" ht="11.25" customHeight="1" x14ac:dyDescent="0.2">
      <c r="A771" s="506" t="s">
        <v>833</v>
      </c>
      <c r="B771" s="508" t="s">
        <v>834</v>
      </c>
      <c r="C771" s="497">
        <v>3.1549999999999998</v>
      </c>
      <c r="D771" s="510">
        <v>2.93</v>
      </c>
      <c r="E771" s="513">
        <v>2.74</v>
      </c>
      <c r="F771" s="512">
        <v>2.66</v>
      </c>
      <c r="G771" s="513">
        <v>2.64</v>
      </c>
      <c r="H771" s="513">
        <v>2.58</v>
      </c>
      <c r="I771" s="514"/>
      <c r="J771" s="513">
        <v>2.54</v>
      </c>
      <c r="K771" s="509">
        <v>2.46</v>
      </c>
      <c r="L771" s="514"/>
      <c r="M771" s="529">
        <v>2.39</v>
      </c>
      <c r="N771" s="539">
        <v>2.36</v>
      </c>
      <c r="O771" s="516">
        <v>2.2599999999999998</v>
      </c>
      <c r="P771" s="516">
        <v>1.9</v>
      </c>
      <c r="Q771" s="516">
        <v>1.69</v>
      </c>
      <c r="R771" s="516">
        <v>0.55000000000000004</v>
      </c>
      <c r="S771" s="517">
        <v>0</v>
      </c>
      <c r="T771" s="517">
        <v>0</v>
      </c>
      <c r="U771" s="517">
        <v>0</v>
      </c>
      <c r="V771" s="517">
        <v>0</v>
      </c>
      <c r="W771" s="517">
        <v>0</v>
      </c>
      <c r="X771" s="517">
        <v>0</v>
      </c>
      <c r="Y771" s="655">
        <f t="shared" si="261"/>
        <v>32.85499999999999</v>
      </c>
      <c r="Z771" s="1026">
        <f t="shared" si="282"/>
        <v>7.6791808873720058</v>
      </c>
      <c r="AA771" s="671">
        <f t="shared" si="262"/>
        <v>6.9343065693430628</v>
      </c>
      <c r="AB771" s="671">
        <f t="shared" si="263"/>
        <v>3.007518796992481</v>
      </c>
      <c r="AC771" s="671">
        <f t="shared" si="264"/>
        <v>0.7575757575757569</v>
      </c>
      <c r="AD771" s="671">
        <f t="shared" si="265"/>
        <v>2.3255813953488413</v>
      </c>
      <c r="AE771" s="671">
        <f t="shared" si="266"/>
        <v>1.5748031496062964</v>
      </c>
      <c r="AF771" s="671">
        <f t="shared" si="267"/>
        <v>3.2520325203251987</v>
      </c>
      <c r="AG771" s="671">
        <f t="shared" si="268"/>
        <v>2.9288702928870203</v>
      </c>
      <c r="AH771" s="671">
        <f t="shared" si="269"/>
        <v>1.2711864406779849</v>
      </c>
      <c r="AI771" s="671">
        <f t="shared" si="270"/>
        <v>4.4247787610619538</v>
      </c>
      <c r="AJ771" s="671">
        <f t="shared" si="271"/>
        <v>18.947368421052623</v>
      </c>
      <c r="AK771" s="671">
        <f t="shared" si="272"/>
        <v>12.426035502958577</v>
      </c>
      <c r="AL771" s="671">
        <f t="shared" si="273"/>
        <v>207.27272727272722</v>
      </c>
      <c r="AM771" s="671" t="str">
        <f t="shared" si="274"/>
        <v>n/a</v>
      </c>
      <c r="AN771" s="671" t="str">
        <f t="shared" si="275"/>
        <v>n/a</v>
      </c>
      <c r="AO771" s="671" t="str">
        <f t="shared" si="276"/>
        <v>n/a</v>
      </c>
      <c r="AP771" s="671" t="str">
        <f t="shared" si="277"/>
        <v>n/a</v>
      </c>
      <c r="AQ771" s="671" t="str">
        <f t="shared" si="278"/>
        <v>n/a</v>
      </c>
      <c r="AR771" s="671" t="str">
        <f t="shared" si="279"/>
        <v>n/a</v>
      </c>
      <c r="AS771" s="672">
        <f t="shared" si="280"/>
        <v>20.984766597533</v>
      </c>
      <c r="AT771" s="673">
        <f t="shared" si="281"/>
        <v>56.210628777004835</v>
      </c>
    </row>
    <row r="772" spans="1:46" ht="11.25" customHeight="1" x14ac:dyDescent="0.2">
      <c r="A772" s="495" t="s">
        <v>831</v>
      </c>
      <c r="B772" s="915" t="s">
        <v>832</v>
      </c>
      <c r="C772" s="497">
        <v>0.63</v>
      </c>
      <c r="D772" s="497">
        <v>0.59</v>
      </c>
      <c r="E772" s="498">
        <v>0.55500000000000005</v>
      </c>
      <c r="F772" s="498">
        <v>0.53166666666666673</v>
      </c>
      <c r="G772" s="498">
        <v>0.49333333333333335</v>
      </c>
      <c r="H772" s="498">
        <v>0.44</v>
      </c>
      <c r="I772" s="499"/>
      <c r="J772" s="498">
        <v>0.38</v>
      </c>
      <c r="K772" s="496">
        <v>0.29555999999999999</v>
      </c>
      <c r="L772" s="499"/>
      <c r="M772" s="511">
        <v>0.27111111111111114</v>
      </c>
      <c r="N772" s="653">
        <v>0.24888888888888891</v>
      </c>
      <c r="O772" s="658">
        <v>0.24444444444444446</v>
      </c>
      <c r="P772" s="658">
        <v>0.23111111111111113</v>
      </c>
      <c r="Q772" s="658">
        <v>0.21333333333333335</v>
      </c>
      <c r="R772" s="654">
        <v>0.19555555555555557</v>
      </c>
      <c r="S772" s="654">
        <v>0.19555555555555557</v>
      </c>
      <c r="T772" s="658">
        <v>0.16888888888888889</v>
      </c>
      <c r="U772" s="654">
        <v>0.16</v>
      </c>
      <c r="V772" s="654">
        <v>0.16</v>
      </c>
      <c r="W772" s="654">
        <v>0.16</v>
      </c>
      <c r="X772" s="654">
        <v>0.16</v>
      </c>
      <c r="Y772" s="655">
        <f t="shared" si="261"/>
        <v>6.324448888888889</v>
      </c>
      <c r="Z772" s="1026">
        <f t="shared" si="282"/>
        <v>6.7796610169491567</v>
      </c>
      <c r="AA772" s="671">
        <f t="shared" si="262"/>
        <v>6.3063063063062863</v>
      </c>
      <c r="AB772" s="671">
        <f t="shared" si="263"/>
        <v>4.3887147335423204</v>
      </c>
      <c r="AC772" s="671">
        <f t="shared" si="264"/>
        <v>7.7702702702702853</v>
      </c>
      <c r="AD772" s="671">
        <f t="shared" si="265"/>
        <v>12.121212121212132</v>
      </c>
      <c r="AE772" s="671">
        <f t="shared" si="266"/>
        <v>15.789473684210531</v>
      </c>
      <c r="AF772" s="671">
        <f t="shared" si="267"/>
        <v>28.569495195560979</v>
      </c>
      <c r="AG772" s="671">
        <f t="shared" si="268"/>
        <v>9.0180327868852217</v>
      </c>
      <c r="AH772" s="671">
        <f t="shared" si="269"/>
        <v>8.9285714285714199</v>
      </c>
      <c r="AI772" s="671">
        <f t="shared" si="270"/>
        <v>1.8181818181818077</v>
      </c>
      <c r="AJ772" s="671">
        <f t="shared" si="271"/>
        <v>5.7692307692307709</v>
      </c>
      <c r="AK772" s="671">
        <f t="shared" si="272"/>
        <v>8.333333333333325</v>
      </c>
      <c r="AL772" s="671">
        <f t="shared" si="273"/>
        <v>9.0909090909090828</v>
      </c>
      <c r="AM772" s="671">
        <f t="shared" si="274"/>
        <v>0</v>
      </c>
      <c r="AN772" s="671">
        <f t="shared" si="275"/>
        <v>15.789473684210531</v>
      </c>
      <c r="AO772" s="671">
        <f t="shared" si="276"/>
        <v>5.555555555555558</v>
      </c>
      <c r="AP772" s="671">
        <f t="shared" si="277"/>
        <v>0</v>
      </c>
      <c r="AQ772" s="671">
        <f t="shared" si="278"/>
        <v>0</v>
      </c>
      <c r="AR772" s="671">
        <f t="shared" si="279"/>
        <v>0</v>
      </c>
      <c r="AS772" s="672">
        <f t="shared" si="280"/>
        <v>7.685706410259443</v>
      </c>
      <c r="AT772" s="673">
        <f t="shared" si="281"/>
        <v>7.0134070884219071</v>
      </c>
    </row>
    <row r="773" spans="1:46" ht="11.25" customHeight="1" x14ac:dyDescent="0.2">
      <c r="A773" s="652" t="s">
        <v>360</v>
      </c>
      <c r="B773" s="915" t="s">
        <v>361</v>
      </c>
      <c r="C773" s="497">
        <v>1.94</v>
      </c>
      <c r="D773" s="657">
        <v>1.82</v>
      </c>
      <c r="E773" s="498">
        <v>1.77</v>
      </c>
      <c r="F773" s="498">
        <v>1.7</v>
      </c>
      <c r="G773" s="498">
        <v>1.62</v>
      </c>
      <c r="H773" s="498">
        <v>1.54</v>
      </c>
      <c r="I773" s="499"/>
      <c r="J773" s="498">
        <v>1.46</v>
      </c>
      <c r="K773" s="496">
        <v>1.4</v>
      </c>
      <c r="L773" s="499"/>
      <c r="M773" s="511">
        <v>1.3290899999999999</v>
      </c>
      <c r="N773" s="653">
        <v>1.2363999999999999</v>
      </c>
      <c r="O773" s="658">
        <v>1.2</v>
      </c>
      <c r="P773" s="658">
        <v>1.1272</v>
      </c>
      <c r="Q773" s="658">
        <v>1.0411999999999999</v>
      </c>
      <c r="R773" s="658">
        <v>0.96910000000000007</v>
      </c>
      <c r="S773" s="654">
        <v>0.90159999999999996</v>
      </c>
      <c r="T773" s="658">
        <v>0.84009999999999996</v>
      </c>
      <c r="U773" s="658">
        <v>0.79239999999999999</v>
      </c>
      <c r="V773" s="658">
        <v>0.75159999999999993</v>
      </c>
      <c r="W773" s="654">
        <v>0.73799999999999999</v>
      </c>
      <c r="X773" s="658">
        <v>0.7034999999999999</v>
      </c>
      <c r="Y773" s="655">
        <f t="shared" si="261"/>
        <v>24.880189999999995</v>
      </c>
      <c r="Z773" s="1026">
        <f t="shared" si="282"/>
        <v>6.5934065934065922</v>
      </c>
      <c r="AA773" s="671">
        <f t="shared" si="262"/>
        <v>2.8248587570621542</v>
      </c>
      <c r="AB773" s="671">
        <f t="shared" si="263"/>
        <v>4.117647058823537</v>
      </c>
      <c r="AC773" s="671">
        <f t="shared" si="264"/>
        <v>4.9382716049382713</v>
      </c>
      <c r="AD773" s="671">
        <f t="shared" si="265"/>
        <v>5.1948051948051965</v>
      </c>
      <c r="AE773" s="671">
        <f t="shared" si="266"/>
        <v>5.4794520547945202</v>
      </c>
      <c r="AF773" s="671">
        <f t="shared" si="267"/>
        <v>4.2857142857142927</v>
      </c>
      <c r="AG773" s="671">
        <f t="shared" si="268"/>
        <v>5.3352293674619578</v>
      </c>
      <c r="AH773" s="671">
        <f t="shared" si="269"/>
        <v>7.4967648010352494</v>
      </c>
      <c r="AI773" s="671">
        <f t="shared" si="270"/>
        <v>3.0333333333333323</v>
      </c>
      <c r="AJ773" s="671">
        <f t="shared" si="271"/>
        <v>6.4584811923349861</v>
      </c>
      <c r="AK773" s="671">
        <f t="shared" si="272"/>
        <v>8.2597003457549167</v>
      </c>
      <c r="AL773" s="671">
        <f t="shared" si="273"/>
        <v>7.4398926839335244</v>
      </c>
      <c r="AM773" s="671">
        <f t="shared" si="274"/>
        <v>7.4866903283052455</v>
      </c>
      <c r="AN773" s="671">
        <f t="shared" si="275"/>
        <v>7.3205570765385142</v>
      </c>
      <c r="AO773" s="671">
        <f t="shared" si="276"/>
        <v>6.0196870267541502</v>
      </c>
      <c r="AP773" s="671">
        <f t="shared" si="277"/>
        <v>5.4284193720063989</v>
      </c>
      <c r="AQ773" s="671">
        <f t="shared" si="278"/>
        <v>1.8428184281842785</v>
      </c>
      <c r="AR773" s="671">
        <f t="shared" si="279"/>
        <v>4.9040511727079128</v>
      </c>
      <c r="AS773" s="672">
        <f t="shared" si="280"/>
        <v>5.497883193573422</v>
      </c>
      <c r="AT773" s="673">
        <f t="shared" si="281"/>
        <v>1.7608316234438466</v>
      </c>
    </row>
    <row r="774" spans="1:46" ht="11.25" customHeight="1" x14ac:dyDescent="0.2">
      <c r="A774" s="652" t="s">
        <v>358</v>
      </c>
      <c r="B774" s="915" t="s">
        <v>359</v>
      </c>
      <c r="C774" s="497">
        <v>0.85</v>
      </c>
      <c r="D774" s="520">
        <v>0.84</v>
      </c>
      <c r="E774" s="498">
        <v>0.81</v>
      </c>
      <c r="F774" s="502">
        <v>0.8</v>
      </c>
      <c r="G774" s="498">
        <v>0.78</v>
      </c>
      <c r="H774" s="502">
        <v>0.72</v>
      </c>
      <c r="I774" s="499"/>
      <c r="J774" s="498">
        <v>0.69</v>
      </c>
      <c r="K774" s="656">
        <v>0.68</v>
      </c>
      <c r="L774" s="499"/>
      <c r="M774" s="511">
        <v>0.59</v>
      </c>
      <c r="N774" s="511">
        <v>0.53</v>
      </c>
      <c r="O774" s="658">
        <v>0.52</v>
      </c>
      <c r="P774" s="658">
        <v>0.48</v>
      </c>
      <c r="Q774" s="658">
        <v>0.46</v>
      </c>
      <c r="R774" s="658">
        <v>0.44</v>
      </c>
      <c r="S774" s="658">
        <v>0.43</v>
      </c>
      <c r="T774" s="658">
        <v>0.42</v>
      </c>
      <c r="U774" s="658">
        <v>0.41</v>
      </c>
      <c r="V774" s="658">
        <v>0.4</v>
      </c>
      <c r="W774" s="658">
        <v>0.39</v>
      </c>
      <c r="X774" s="658">
        <v>0.38</v>
      </c>
      <c r="Y774" s="655">
        <f t="shared" si="261"/>
        <v>11.620000000000003</v>
      </c>
      <c r="Z774" s="1026">
        <f t="shared" si="282"/>
        <v>1.1904761904761862</v>
      </c>
      <c r="AA774" s="671">
        <f t="shared" si="262"/>
        <v>3.7037037037036979</v>
      </c>
      <c r="AB774" s="671">
        <f t="shared" si="263"/>
        <v>1.2499999999999956</v>
      </c>
      <c r="AC774" s="671">
        <f t="shared" si="264"/>
        <v>2.5641025641025772</v>
      </c>
      <c r="AD774" s="671">
        <f t="shared" si="265"/>
        <v>8.3333333333333481</v>
      </c>
      <c r="AE774" s="671">
        <f t="shared" si="266"/>
        <v>4.3478260869565188</v>
      </c>
      <c r="AF774" s="671">
        <f t="shared" si="267"/>
        <v>1.4705882352941124</v>
      </c>
      <c r="AG774" s="671">
        <f t="shared" si="268"/>
        <v>15.254237288135597</v>
      </c>
      <c r="AH774" s="671">
        <f t="shared" si="269"/>
        <v>11.32075471698113</v>
      </c>
      <c r="AI774" s="671">
        <f t="shared" si="270"/>
        <v>1.9230769230769162</v>
      </c>
      <c r="AJ774" s="671">
        <f t="shared" si="271"/>
        <v>8.3333333333333481</v>
      </c>
      <c r="AK774" s="671">
        <f t="shared" si="272"/>
        <v>4.3478260869565188</v>
      </c>
      <c r="AL774" s="671">
        <f t="shared" si="273"/>
        <v>4.5454545454545414</v>
      </c>
      <c r="AM774" s="671">
        <f t="shared" si="274"/>
        <v>2.3255813953488413</v>
      </c>
      <c r="AN774" s="671">
        <f t="shared" si="275"/>
        <v>2.3809523809523725</v>
      </c>
      <c r="AO774" s="671">
        <f t="shared" si="276"/>
        <v>2.4390243902439046</v>
      </c>
      <c r="AP774" s="671">
        <f t="shared" si="277"/>
        <v>2.4999999999999911</v>
      </c>
      <c r="AQ774" s="671">
        <f t="shared" si="278"/>
        <v>2.5641025641025772</v>
      </c>
      <c r="AR774" s="671">
        <f t="shared" si="279"/>
        <v>2.6315789473684292</v>
      </c>
      <c r="AS774" s="672">
        <f t="shared" si="280"/>
        <v>4.3908396150431894</v>
      </c>
      <c r="AT774" s="673">
        <f t="shared" si="281"/>
        <v>3.7845229988595399</v>
      </c>
    </row>
    <row r="775" spans="1:46" ht="11.25" customHeight="1" x14ac:dyDescent="0.2">
      <c r="A775" s="991" t="s">
        <v>1732</v>
      </c>
      <c r="B775" s="481" t="s">
        <v>1733</v>
      </c>
      <c r="C775" s="497">
        <v>0.6</v>
      </c>
      <c r="D775" s="522">
        <v>0.54</v>
      </c>
      <c r="E775" s="487">
        <v>0.5</v>
      </c>
      <c r="F775" s="487">
        <v>0.46</v>
      </c>
      <c r="G775" s="487">
        <v>0.42</v>
      </c>
      <c r="H775" s="487">
        <v>0.37</v>
      </c>
      <c r="I775" s="488"/>
      <c r="J775" s="487">
        <v>0.31534000000000001</v>
      </c>
      <c r="K775" s="490">
        <v>0.31068000000000001</v>
      </c>
      <c r="L775" s="488"/>
      <c r="M775" s="691">
        <v>0.31068000000000001</v>
      </c>
      <c r="N775" s="691">
        <v>0.31068000000000001</v>
      </c>
      <c r="O775" s="1114">
        <v>0.31068000000000001</v>
      </c>
      <c r="P775" s="1114">
        <v>0.31068000000000001</v>
      </c>
      <c r="Q775" s="493">
        <v>0.51456000000000002</v>
      </c>
      <c r="R775" s="493">
        <v>0.12254</v>
      </c>
      <c r="S775" s="493">
        <v>6.2839999999999993E-2</v>
      </c>
      <c r="T775" s="493">
        <v>3.1419999999999997E-2</v>
      </c>
      <c r="U775" s="492">
        <v>0</v>
      </c>
      <c r="V775" s="492">
        <v>0</v>
      </c>
      <c r="W775" s="492">
        <v>0</v>
      </c>
      <c r="X775" s="492">
        <v>0</v>
      </c>
      <c r="Y775" s="655">
        <f t="shared" ref="Y775:Y838" si="283">SUM(C775:X775)</f>
        <v>5.4900999999999991</v>
      </c>
      <c r="Z775" s="1026">
        <f t="shared" si="282"/>
        <v>11.111111111111093</v>
      </c>
      <c r="AA775" s="671">
        <f t="shared" ref="AA775:AA838" si="284">IF(ISERROR((D775/E775-1)*100),"n/a",(D775/E775-1)*100)</f>
        <v>8.0000000000000071</v>
      </c>
      <c r="AB775" s="671">
        <f t="shared" ref="AB775:AB838" si="285">IF(ISERROR((E775/F775-1)*100),"n/a",(E775/F775-1)*100)</f>
        <v>8.6956521739130377</v>
      </c>
      <c r="AC775" s="671">
        <f t="shared" ref="AC775:AC838" si="286">IF(ISERROR((F775/G775-1)*100),"n/a",(F775/G775-1)*100)</f>
        <v>9.5238095238095344</v>
      </c>
      <c r="AD775" s="671">
        <f t="shared" ref="AD775:AD838" si="287">IF(ISERROR((G775/H775-1)*100),"n/a",(G775/H775-1)*100)</f>
        <v>13.513513513513509</v>
      </c>
      <c r="AE775" s="671">
        <f t="shared" ref="AE775:AE838" si="288">IF(ISERROR((H775/J775-1)*100),"n/a",(H775/J775-1)*100)</f>
        <v>17.333671592566759</v>
      </c>
      <c r="AF775" s="671">
        <f t="shared" ref="AF775:AF838" si="289">IF(ISERROR((J775/K775-1)*100),"n/a",(J775/K775-1)*100)</f>
        <v>1.4999356250804619</v>
      </c>
      <c r="AG775" s="671">
        <f t="shared" ref="AG775:AG838" si="290">IF(ISERROR((K775/M775-1)*100),"n/a",(K775/M775-1)*100)</f>
        <v>0</v>
      </c>
      <c r="AH775" s="671">
        <f t="shared" ref="AH775:AH838" si="291">IF(ISERROR((M775/N775-1)*100),"n/a",(M775/N775-1)*100)</f>
        <v>0</v>
      </c>
      <c r="AI775" s="671">
        <f t="shared" ref="AI775:AI838" si="292">IF(ISERROR((N775/O775-1)*100),"n/a",(N775/O775-1)*100)</f>
        <v>0</v>
      </c>
      <c r="AJ775" s="671">
        <f t="shared" ref="AJ775:AJ838" si="293">IF(ISERROR((O775/P775-1)*100),"n/a",(O775/P775-1)*100)</f>
        <v>0</v>
      </c>
      <c r="AK775" s="671">
        <f t="shared" ref="AK775:AK838" si="294">IF(ISERROR((P775/Q775-1)*100),"n/a",(P775/Q775-1)*100)</f>
        <v>-39.622201492537314</v>
      </c>
      <c r="AL775" s="671">
        <f t="shared" ref="AL775:AL838" si="295">IF(ISERROR((Q775/R775-1)*100),"n/a",(Q775/R775-1)*100)</f>
        <v>319.91186551330185</v>
      </c>
      <c r="AM775" s="671">
        <f t="shared" ref="AM775:AM838" si="296">IF(ISERROR((R775/S775-1)*100),"n/a",(R775/S775-1)*100)</f>
        <v>95.003182686187145</v>
      </c>
      <c r="AN775" s="671">
        <f t="shared" ref="AN775:AN838" si="297">IF(ISERROR((S775/T775-1)*100),"n/a",(S775/T775-1)*100)</f>
        <v>100</v>
      </c>
      <c r="AO775" s="671" t="str">
        <f t="shared" ref="AO775:AO838" si="298">IF(ISERROR((T775/U775-1)*100),"n/a",(T775/U775-1)*100)</f>
        <v>n/a</v>
      </c>
      <c r="AP775" s="671" t="str">
        <f t="shared" ref="AP775:AP838" si="299">IF(ISERROR((U775/V775-1)*100),"n/a",(U775/V775-1)*100)</f>
        <v>n/a</v>
      </c>
      <c r="AQ775" s="671" t="str">
        <f t="shared" ref="AQ775:AQ838" si="300">IF(ISERROR((V775/W775-1)*100),"n/a",(V775/W775-1)*100)</f>
        <v>n/a</v>
      </c>
      <c r="AR775" s="671" t="str">
        <f t="shared" ref="AR775:AR838" si="301">IF(ISERROR((W775/X775-1)*100),"n/a",(W775/X775-1)*100)</f>
        <v>n/a</v>
      </c>
      <c r="AS775" s="672">
        <f t="shared" ref="AS775:AS838" si="302">AVERAGE(Z775:AR775)</f>
        <v>36.331369349796404</v>
      </c>
      <c r="AT775" s="673">
        <f t="shared" ref="AT775:AT838" si="303">STDEV(Z775:AR775)</f>
        <v>86.180331869238231</v>
      </c>
    </row>
    <row r="776" spans="1:46" ht="11.25" customHeight="1" x14ac:dyDescent="0.2">
      <c r="A776" s="506" t="s">
        <v>818</v>
      </c>
      <c r="B776" s="508" t="s">
        <v>819</v>
      </c>
      <c r="C776" s="497">
        <v>1.05</v>
      </c>
      <c r="D776" s="510">
        <v>0.35</v>
      </c>
      <c r="E776" s="513">
        <v>0.31</v>
      </c>
      <c r="F776" s="513">
        <v>0.28999999999999998</v>
      </c>
      <c r="G776" s="513">
        <v>0.27</v>
      </c>
      <c r="H776" s="513">
        <v>0.25</v>
      </c>
      <c r="I776" s="514" t="s">
        <v>90</v>
      </c>
      <c r="J776" s="513">
        <v>0.23</v>
      </c>
      <c r="K776" s="509">
        <v>0.21</v>
      </c>
      <c r="L776" s="514"/>
      <c r="M776" s="529">
        <v>0.2</v>
      </c>
      <c r="N776" s="529">
        <v>0.19</v>
      </c>
      <c r="O776" s="516">
        <v>0.18</v>
      </c>
      <c r="P776" s="516">
        <v>0.16</v>
      </c>
      <c r="Q776" s="516">
        <v>0.13</v>
      </c>
      <c r="R776" s="516">
        <v>0.11</v>
      </c>
      <c r="S776" s="516">
        <v>0.1</v>
      </c>
      <c r="T776" s="517">
        <v>0.08</v>
      </c>
      <c r="U776" s="517">
        <v>0.08</v>
      </c>
      <c r="V776" s="517">
        <v>0.08</v>
      </c>
      <c r="W776" s="517">
        <v>0.08</v>
      </c>
      <c r="X776" s="517">
        <v>0.08</v>
      </c>
      <c r="Y776" s="655">
        <f t="shared" si="283"/>
        <v>4.4300000000000006</v>
      </c>
      <c r="Z776" s="1026">
        <f t="shared" si="282"/>
        <v>200.00000000000006</v>
      </c>
      <c r="AA776" s="671">
        <f t="shared" si="284"/>
        <v>12.903225806451601</v>
      </c>
      <c r="AB776" s="671">
        <f t="shared" si="285"/>
        <v>6.8965517241379448</v>
      </c>
      <c r="AC776" s="671">
        <f t="shared" si="286"/>
        <v>7.4074074074073959</v>
      </c>
      <c r="AD776" s="671">
        <f t="shared" si="287"/>
        <v>8.0000000000000071</v>
      </c>
      <c r="AE776" s="671">
        <f t="shared" si="288"/>
        <v>8.6956521739130377</v>
      </c>
      <c r="AF776" s="671">
        <f t="shared" si="289"/>
        <v>9.5238095238095344</v>
      </c>
      <c r="AG776" s="671">
        <f t="shared" si="290"/>
        <v>4.9999999999999822</v>
      </c>
      <c r="AH776" s="671">
        <f t="shared" si="291"/>
        <v>5.2631578947368363</v>
      </c>
      <c r="AI776" s="671">
        <f t="shared" si="292"/>
        <v>5.555555555555558</v>
      </c>
      <c r="AJ776" s="671">
        <f t="shared" si="293"/>
        <v>12.5</v>
      </c>
      <c r="AK776" s="671">
        <f t="shared" si="294"/>
        <v>23.076923076923084</v>
      </c>
      <c r="AL776" s="671">
        <f t="shared" si="295"/>
        <v>18.181818181818187</v>
      </c>
      <c r="AM776" s="671">
        <f t="shared" si="296"/>
        <v>9.9999999999999858</v>
      </c>
      <c r="AN776" s="671">
        <f t="shared" si="297"/>
        <v>25</v>
      </c>
      <c r="AO776" s="671">
        <f t="shared" si="298"/>
        <v>0</v>
      </c>
      <c r="AP776" s="671">
        <f t="shared" si="299"/>
        <v>0</v>
      </c>
      <c r="AQ776" s="671">
        <f t="shared" si="300"/>
        <v>0</v>
      </c>
      <c r="AR776" s="671">
        <f t="shared" si="301"/>
        <v>0</v>
      </c>
      <c r="AS776" s="672">
        <f t="shared" si="302"/>
        <v>18.842321123408063</v>
      </c>
      <c r="AT776" s="673">
        <f t="shared" si="303"/>
        <v>44.460689465580813</v>
      </c>
    </row>
    <row r="777" spans="1:46" ht="11.25" customHeight="1" x14ac:dyDescent="0.2">
      <c r="A777" s="652" t="s">
        <v>362</v>
      </c>
      <c r="B777" s="915" t="s">
        <v>363</v>
      </c>
      <c r="C777" s="497">
        <v>0.35737864077669901</v>
      </c>
      <c r="D777" s="497">
        <v>0.34951456310679607</v>
      </c>
      <c r="E777" s="498">
        <v>0.33439276232764442</v>
      </c>
      <c r="F777" s="498">
        <v>0.30688342635007887</v>
      </c>
      <c r="G777" s="498">
        <v>0.2740249325353174</v>
      </c>
      <c r="H777" s="498">
        <v>0.26604362382069652</v>
      </c>
      <c r="I777" s="499"/>
      <c r="J777" s="498">
        <v>0.25829478040844323</v>
      </c>
      <c r="K777" s="496">
        <v>0.25261095498045938</v>
      </c>
      <c r="L777" s="499"/>
      <c r="M777" s="511">
        <v>0.24525335434996057</v>
      </c>
      <c r="N777" s="511">
        <v>0.23811005276695199</v>
      </c>
      <c r="O777" s="658">
        <v>0.23117480851160352</v>
      </c>
      <c r="P777" s="658">
        <v>0.22444156166175097</v>
      </c>
      <c r="Q777" s="658">
        <v>0.21790442879781682</v>
      </c>
      <c r="R777" s="658">
        <v>0.21155769786195772</v>
      </c>
      <c r="S777" s="658">
        <v>0.20539582316694918</v>
      </c>
      <c r="T777" s="658">
        <v>0.1994134205504362</v>
      </c>
      <c r="U777" s="658">
        <v>0.19360526267032657</v>
      </c>
      <c r="V777" s="658">
        <v>0.18796627443721003</v>
      </c>
      <c r="W777" s="658">
        <v>0.18249152857981543</v>
      </c>
      <c r="X777" s="658">
        <v>0.17717624133962634</v>
      </c>
      <c r="Y777" s="655">
        <f t="shared" si="283"/>
        <v>4.91363413900054</v>
      </c>
      <c r="Z777" s="1026">
        <f t="shared" si="282"/>
        <v>2.2499999999999964</v>
      </c>
      <c r="AA777" s="671">
        <f t="shared" si="284"/>
        <v>4.5221674876847473</v>
      </c>
      <c r="AB777" s="671">
        <f t="shared" si="285"/>
        <v>8.9640995946728363</v>
      </c>
      <c r="AC777" s="671">
        <f t="shared" si="286"/>
        <v>11.991059904932744</v>
      </c>
      <c r="AD777" s="671">
        <f t="shared" si="287"/>
        <v>3.0000000000000027</v>
      </c>
      <c r="AE777" s="671">
        <f t="shared" si="288"/>
        <v>3.0000000000000027</v>
      </c>
      <c r="AF777" s="671">
        <f t="shared" si="289"/>
        <v>2.2500312500000286</v>
      </c>
      <c r="AG777" s="671">
        <f t="shared" si="290"/>
        <v>3.0000000000000027</v>
      </c>
      <c r="AH777" s="671">
        <f t="shared" si="291"/>
        <v>3.0000000000000027</v>
      </c>
      <c r="AI777" s="671">
        <f t="shared" si="292"/>
        <v>3.0000000000001581</v>
      </c>
      <c r="AJ777" s="671">
        <f t="shared" si="293"/>
        <v>3.0000000000000027</v>
      </c>
      <c r="AK777" s="671">
        <f t="shared" si="294"/>
        <v>2.999999999999825</v>
      </c>
      <c r="AL777" s="671">
        <f t="shared" si="295"/>
        <v>3.0000000000001803</v>
      </c>
      <c r="AM777" s="671">
        <f t="shared" si="296"/>
        <v>3.0000000000000249</v>
      </c>
      <c r="AN777" s="671">
        <f t="shared" si="297"/>
        <v>2.9999999999999361</v>
      </c>
      <c r="AO777" s="671">
        <f t="shared" si="298"/>
        <v>2.9999999999999138</v>
      </c>
      <c r="AP777" s="671">
        <f t="shared" si="299"/>
        <v>3.0000000000001359</v>
      </c>
      <c r="AQ777" s="671">
        <f t="shared" si="300"/>
        <v>3.0000000000000693</v>
      </c>
      <c r="AR777" s="671">
        <f t="shared" si="301"/>
        <v>3.0000000000001803</v>
      </c>
      <c r="AS777" s="672">
        <f t="shared" si="302"/>
        <v>3.7882820124889887</v>
      </c>
      <c r="AT777" s="673">
        <f t="shared" si="303"/>
        <v>2.4500023478758228</v>
      </c>
    </row>
    <row r="778" spans="1:46" ht="11.25" customHeight="1" x14ac:dyDescent="0.2">
      <c r="A778" s="495" t="s">
        <v>1746</v>
      </c>
      <c r="B778" s="915" t="s">
        <v>1747</v>
      </c>
      <c r="C778" s="497">
        <v>0.2</v>
      </c>
      <c r="D778" s="497">
        <v>0.16999999999999998</v>
      </c>
      <c r="E778" s="498">
        <v>0.14285599999999998</v>
      </c>
      <c r="F778" s="498">
        <v>0.12378020000000001</v>
      </c>
      <c r="G778" s="502">
        <v>0.10476099999999999</v>
      </c>
      <c r="H778" s="498">
        <v>5.7144E-2</v>
      </c>
      <c r="I778" s="499"/>
      <c r="J778" s="502">
        <v>0</v>
      </c>
      <c r="K778" s="656">
        <v>0</v>
      </c>
      <c r="L778" s="499"/>
      <c r="M778" s="653">
        <v>0</v>
      </c>
      <c r="N778" s="653">
        <v>0</v>
      </c>
      <c r="O778" s="654">
        <v>0</v>
      </c>
      <c r="P778" s="654">
        <v>0</v>
      </c>
      <c r="Q778" s="654">
        <v>0</v>
      </c>
      <c r="R778" s="654">
        <v>0</v>
      </c>
      <c r="S778" s="654">
        <v>0</v>
      </c>
      <c r="T778" s="654">
        <v>0</v>
      </c>
      <c r="U778" s="654">
        <v>0</v>
      </c>
      <c r="V778" s="654">
        <v>0</v>
      </c>
      <c r="W778" s="654">
        <v>0</v>
      </c>
      <c r="X778" s="654">
        <v>0</v>
      </c>
      <c r="Y778" s="655">
        <f t="shared" si="283"/>
        <v>0.79854119999999995</v>
      </c>
      <c r="Z778" s="1026">
        <f t="shared" si="282"/>
        <v>17.647058823529438</v>
      </c>
      <c r="AA778" s="671">
        <f t="shared" si="284"/>
        <v>19.000952007616068</v>
      </c>
      <c r="AB778" s="671">
        <f t="shared" si="285"/>
        <v>15.411026965540508</v>
      </c>
      <c r="AC778" s="671">
        <f t="shared" si="286"/>
        <v>18.154847700957433</v>
      </c>
      <c r="AD778" s="671">
        <f t="shared" si="287"/>
        <v>83.32808343833122</v>
      </c>
      <c r="AE778" s="671" t="str">
        <f t="shared" si="288"/>
        <v>n/a</v>
      </c>
      <c r="AF778" s="671" t="str">
        <f t="shared" si="289"/>
        <v>n/a</v>
      </c>
      <c r="AG778" s="671" t="str">
        <f t="shared" si="290"/>
        <v>n/a</v>
      </c>
      <c r="AH778" s="671" t="str">
        <f t="shared" si="291"/>
        <v>n/a</v>
      </c>
      <c r="AI778" s="671" t="str">
        <f t="shared" si="292"/>
        <v>n/a</v>
      </c>
      <c r="AJ778" s="671" t="str">
        <f t="shared" si="293"/>
        <v>n/a</v>
      </c>
      <c r="AK778" s="671" t="str">
        <f t="shared" si="294"/>
        <v>n/a</v>
      </c>
      <c r="AL778" s="671" t="str">
        <f t="shared" si="295"/>
        <v>n/a</v>
      </c>
      <c r="AM778" s="671" t="str">
        <f t="shared" si="296"/>
        <v>n/a</v>
      </c>
      <c r="AN778" s="671" t="str">
        <f t="shared" si="297"/>
        <v>n/a</v>
      </c>
      <c r="AO778" s="671" t="str">
        <f t="shared" si="298"/>
        <v>n/a</v>
      </c>
      <c r="AP778" s="671" t="str">
        <f t="shared" si="299"/>
        <v>n/a</v>
      </c>
      <c r="AQ778" s="671" t="str">
        <f t="shared" si="300"/>
        <v>n/a</v>
      </c>
      <c r="AR778" s="671" t="str">
        <f t="shared" si="301"/>
        <v>n/a</v>
      </c>
      <c r="AS778" s="672">
        <f t="shared" si="302"/>
        <v>30.708393787194932</v>
      </c>
      <c r="AT778" s="673">
        <f t="shared" si="303"/>
        <v>29.445268525065032</v>
      </c>
    </row>
    <row r="779" spans="1:46" ht="11.25" customHeight="1" x14ac:dyDescent="0.2">
      <c r="A779" s="652" t="s">
        <v>824</v>
      </c>
      <c r="B779" s="915" t="s">
        <v>825</v>
      </c>
      <c r="C779" s="497">
        <v>1.385</v>
      </c>
      <c r="D779" s="657">
        <v>1.38</v>
      </c>
      <c r="E779" s="498">
        <v>1.36</v>
      </c>
      <c r="F779" s="498">
        <v>1.34</v>
      </c>
      <c r="G779" s="498">
        <v>1.32</v>
      </c>
      <c r="H779" s="498">
        <v>1.3</v>
      </c>
      <c r="I779" s="499"/>
      <c r="J779" s="498">
        <v>1.28</v>
      </c>
      <c r="K779" s="496">
        <v>1.24</v>
      </c>
      <c r="L779" s="499"/>
      <c r="M779" s="511">
        <v>1.1599999999999999</v>
      </c>
      <c r="N779" s="511">
        <v>1.1200000000000001</v>
      </c>
      <c r="O779" s="658">
        <v>1.08</v>
      </c>
      <c r="P779" s="658">
        <v>0.98</v>
      </c>
      <c r="Q779" s="658">
        <v>0.88</v>
      </c>
      <c r="R779" s="658">
        <v>0.79</v>
      </c>
      <c r="S779" s="658">
        <v>0.755</v>
      </c>
      <c r="T779" s="658">
        <v>0.72499999999999998</v>
      </c>
      <c r="U779" s="658">
        <v>0.70499999999999996</v>
      </c>
      <c r="V779" s="654">
        <v>0.7</v>
      </c>
      <c r="W779" s="658">
        <v>0.68500000000000005</v>
      </c>
      <c r="X779" s="658">
        <v>0.65749999999999997</v>
      </c>
      <c r="Y779" s="655">
        <f t="shared" si="283"/>
        <v>20.842499999999998</v>
      </c>
      <c r="Z779" s="1026">
        <f t="shared" si="282"/>
        <v>0.36231884057971175</v>
      </c>
      <c r="AA779" s="671">
        <f t="shared" si="284"/>
        <v>1.4705882352941124</v>
      </c>
      <c r="AB779" s="671">
        <f t="shared" si="285"/>
        <v>1.4925373134328401</v>
      </c>
      <c r="AC779" s="671">
        <f t="shared" si="286"/>
        <v>1.5151515151515138</v>
      </c>
      <c r="AD779" s="671">
        <f t="shared" si="287"/>
        <v>1.538461538461533</v>
      </c>
      <c r="AE779" s="671">
        <f t="shared" si="288"/>
        <v>1.5625</v>
      </c>
      <c r="AF779" s="671">
        <f t="shared" si="289"/>
        <v>3.2258064516129004</v>
      </c>
      <c r="AG779" s="671">
        <f t="shared" si="290"/>
        <v>6.8965517241379448</v>
      </c>
      <c r="AH779" s="671">
        <f t="shared" si="291"/>
        <v>3.5714285714285587</v>
      </c>
      <c r="AI779" s="671">
        <f t="shared" si="292"/>
        <v>3.7037037037036979</v>
      </c>
      <c r="AJ779" s="671">
        <f t="shared" si="293"/>
        <v>10.204081632653072</v>
      </c>
      <c r="AK779" s="671">
        <f t="shared" si="294"/>
        <v>11.363636363636353</v>
      </c>
      <c r="AL779" s="671">
        <f t="shared" si="295"/>
        <v>11.392405063291132</v>
      </c>
      <c r="AM779" s="671">
        <f t="shared" si="296"/>
        <v>4.635761589403975</v>
      </c>
      <c r="AN779" s="671">
        <f t="shared" si="297"/>
        <v>4.1379310344827669</v>
      </c>
      <c r="AO779" s="671">
        <f t="shared" si="298"/>
        <v>2.8368794326241176</v>
      </c>
      <c r="AP779" s="671">
        <f t="shared" si="299"/>
        <v>0.71428571428571175</v>
      </c>
      <c r="AQ779" s="671">
        <f t="shared" si="300"/>
        <v>2.1897810218977964</v>
      </c>
      <c r="AR779" s="671">
        <f t="shared" si="301"/>
        <v>4.1825095057034245</v>
      </c>
      <c r="AS779" s="672">
        <f t="shared" si="302"/>
        <v>4.0524378553569029</v>
      </c>
      <c r="AT779" s="673">
        <f t="shared" si="303"/>
        <v>3.4684713635647917</v>
      </c>
    </row>
    <row r="780" spans="1:46" ht="11.25" customHeight="1" x14ac:dyDescent="0.2">
      <c r="A780" s="557" t="s">
        <v>1740</v>
      </c>
      <c r="B780" s="915" t="s">
        <v>1741</v>
      </c>
      <c r="C780" s="497">
        <v>0.52</v>
      </c>
      <c r="D780" s="497">
        <v>0.48</v>
      </c>
      <c r="E780" s="502">
        <v>0.44</v>
      </c>
      <c r="F780" s="498">
        <v>0.42</v>
      </c>
      <c r="G780" s="498">
        <v>0.35</v>
      </c>
      <c r="H780" s="498">
        <v>0.25</v>
      </c>
      <c r="I780" s="499"/>
      <c r="J780" s="498">
        <v>0.2</v>
      </c>
      <c r="K780" s="496">
        <v>0.17</v>
      </c>
      <c r="L780" s="499"/>
      <c r="M780" s="653">
        <v>0.16</v>
      </c>
      <c r="N780" s="511">
        <v>0.16</v>
      </c>
      <c r="O780" s="658">
        <v>0.15</v>
      </c>
      <c r="P780" s="658">
        <v>0.125</v>
      </c>
      <c r="Q780" s="658">
        <v>0.10668</v>
      </c>
      <c r="R780" s="658">
        <v>8.3339999999999997E-2</v>
      </c>
      <c r="S780" s="654">
        <v>0.08</v>
      </c>
      <c r="T780" s="654">
        <v>0.08</v>
      </c>
      <c r="U780" s="654">
        <v>0.12</v>
      </c>
      <c r="V780" s="654">
        <v>0.24</v>
      </c>
      <c r="W780" s="658">
        <v>0.24</v>
      </c>
      <c r="X780" s="658">
        <v>0.23000999999999999</v>
      </c>
      <c r="Y780" s="655">
        <f t="shared" si="283"/>
        <v>4.6050300000000011</v>
      </c>
      <c r="Z780" s="1026">
        <f t="shared" si="282"/>
        <v>8.3333333333333481</v>
      </c>
      <c r="AA780" s="671">
        <f t="shared" si="284"/>
        <v>9.0909090909090828</v>
      </c>
      <c r="AB780" s="671">
        <f t="shared" si="285"/>
        <v>4.7619047619047672</v>
      </c>
      <c r="AC780" s="671">
        <f t="shared" si="286"/>
        <v>19.999999999999996</v>
      </c>
      <c r="AD780" s="671">
        <f t="shared" si="287"/>
        <v>39.999999999999993</v>
      </c>
      <c r="AE780" s="671">
        <f t="shared" si="288"/>
        <v>25</v>
      </c>
      <c r="AF780" s="671">
        <f t="shared" si="289"/>
        <v>17.647058823529417</v>
      </c>
      <c r="AG780" s="671">
        <f t="shared" si="290"/>
        <v>6.25</v>
      </c>
      <c r="AH780" s="671">
        <f t="shared" si="291"/>
        <v>0</v>
      </c>
      <c r="AI780" s="671">
        <f t="shared" si="292"/>
        <v>6.6666666666666652</v>
      </c>
      <c r="AJ780" s="671">
        <f t="shared" si="293"/>
        <v>19.999999999999996</v>
      </c>
      <c r="AK780" s="671">
        <f t="shared" si="294"/>
        <v>17.172853393325838</v>
      </c>
      <c r="AL780" s="671">
        <f t="shared" si="295"/>
        <v>28.005759539236852</v>
      </c>
      <c r="AM780" s="671">
        <f t="shared" si="296"/>
        <v>4.1749999999999954</v>
      </c>
      <c r="AN780" s="671">
        <f t="shared" si="297"/>
        <v>0</v>
      </c>
      <c r="AO780" s="671">
        <f t="shared" si="298"/>
        <v>-33.333333333333329</v>
      </c>
      <c r="AP780" s="671">
        <f t="shared" si="299"/>
        <v>-50</v>
      </c>
      <c r="AQ780" s="671">
        <f t="shared" si="300"/>
        <v>0</v>
      </c>
      <c r="AR780" s="671">
        <f t="shared" si="301"/>
        <v>4.343289422199037</v>
      </c>
      <c r="AS780" s="672">
        <f t="shared" si="302"/>
        <v>6.7428127209353503</v>
      </c>
      <c r="AT780" s="673">
        <f t="shared" si="303"/>
        <v>20.354471055141111</v>
      </c>
    </row>
    <row r="781" spans="1:46" ht="11.25" customHeight="1" x14ac:dyDescent="0.2">
      <c r="A781" s="506" t="s">
        <v>1720</v>
      </c>
      <c r="B781" s="508" t="s">
        <v>1721</v>
      </c>
      <c r="C781" s="497">
        <v>0.9</v>
      </c>
      <c r="D781" s="521">
        <v>0.82000000000000006</v>
      </c>
      <c r="E781" s="513">
        <v>0.76</v>
      </c>
      <c r="F781" s="513">
        <v>0.64</v>
      </c>
      <c r="G781" s="513">
        <v>0.54</v>
      </c>
      <c r="H781" s="513">
        <v>0.5</v>
      </c>
      <c r="I781" s="514"/>
      <c r="J781" s="513">
        <v>0.44</v>
      </c>
      <c r="K781" s="509">
        <v>0.3</v>
      </c>
      <c r="L781" s="514"/>
      <c r="M781" s="539">
        <v>0</v>
      </c>
      <c r="N781" s="539">
        <v>0</v>
      </c>
      <c r="O781" s="517">
        <v>0</v>
      </c>
      <c r="P781" s="517">
        <v>0</v>
      </c>
      <c r="Q781" s="517">
        <v>0</v>
      </c>
      <c r="R781" s="517">
        <v>0</v>
      </c>
      <c r="S781" s="517">
        <v>0</v>
      </c>
      <c r="T781" s="517">
        <v>0</v>
      </c>
      <c r="U781" s="517">
        <v>0</v>
      </c>
      <c r="V781" s="517">
        <v>0</v>
      </c>
      <c r="W781" s="517">
        <v>0</v>
      </c>
      <c r="X781" s="517">
        <v>0</v>
      </c>
      <c r="Y781" s="655">
        <f t="shared" si="283"/>
        <v>4.9000000000000004</v>
      </c>
      <c r="Z781" s="1026">
        <f t="shared" si="282"/>
        <v>9.7560975609755971</v>
      </c>
      <c r="AA781" s="671">
        <f t="shared" si="284"/>
        <v>7.8947368421052655</v>
      </c>
      <c r="AB781" s="671">
        <f t="shared" si="285"/>
        <v>18.75</v>
      </c>
      <c r="AC781" s="671">
        <f t="shared" si="286"/>
        <v>18.518518518518512</v>
      </c>
      <c r="AD781" s="671">
        <f t="shared" si="287"/>
        <v>8.0000000000000071</v>
      </c>
      <c r="AE781" s="671">
        <f t="shared" si="288"/>
        <v>13.636363636363647</v>
      </c>
      <c r="AF781" s="671">
        <f t="shared" si="289"/>
        <v>46.666666666666679</v>
      </c>
      <c r="AG781" s="671" t="str">
        <f t="shared" si="290"/>
        <v>n/a</v>
      </c>
      <c r="AH781" s="671" t="str">
        <f t="shared" si="291"/>
        <v>n/a</v>
      </c>
      <c r="AI781" s="671" t="str">
        <f t="shared" si="292"/>
        <v>n/a</v>
      </c>
      <c r="AJ781" s="671" t="str">
        <f t="shared" si="293"/>
        <v>n/a</v>
      </c>
      <c r="AK781" s="671" t="str">
        <f t="shared" si="294"/>
        <v>n/a</v>
      </c>
      <c r="AL781" s="671" t="str">
        <f t="shared" si="295"/>
        <v>n/a</v>
      </c>
      <c r="AM781" s="671" t="str">
        <f t="shared" si="296"/>
        <v>n/a</v>
      </c>
      <c r="AN781" s="671" t="str">
        <f t="shared" si="297"/>
        <v>n/a</v>
      </c>
      <c r="AO781" s="671" t="str">
        <f t="shared" si="298"/>
        <v>n/a</v>
      </c>
      <c r="AP781" s="671" t="str">
        <f t="shared" si="299"/>
        <v>n/a</v>
      </c>
      <c r="AQ781" s="671" t="str">
        <f t="shared" si="300"/>
        <v>n/a</v>
      </c>
      <c r="AR781" s="671" t="str">
        <f t="shared" si="301"/>
        <v>n/a</v>
      </c>
      <c r="AS781" s="672">
        <f t="shared" si="302"/>
        <v>17.603197603518531</v>
      </c>
      <c r="AT781" s="673">
        <f t="shared" si="303"/>
        <v>13.60530881351931</v>
      </c>
    </row>
    <row r="782" spans="1:46" ht="11.25" customHeight="1" x14ac:dyDescent="0.2">
      <c r="A782" s="495" t="s">
        <v>351</v>
      </c>
      <c r="B782" s="915" t="s">
        <v>352</v>
      </c>
      <c r="C782" s="497">
        <v>2.8</v>
      </c>
      <c r="D782" s="657">
        <v>2.2799999999999998</v>
      </c>
      <c r="E782" s="498">
        <v>2.16</v>
      </c>
      <c r="F782" s="498">
        <v>2.08</v>
      </c>
      <c r="G782" s="498">
        <v>1.76</v>
      </c>
      <c r="H782" s="498">
        <v>1.52</v>
      </c>
      <c r="I782" s="499"/>
      <c r="J782" s="498">
        <v>1.36</v>
      </c>
      <c r="K782" s="496">
        <v>1.24</v>
      </c>
      <c r="L782" s="499"/>
      <c r="M782" s="511">
        <v>1.08</v>
      </c>
      <c r="N782" s="511">
        <v>1</v>
      </c>
      <c r="O782" s="658">
        <v>0.96</v>
      </c>
      <c r="P782" s="658">
        <v>0.68</v>
      </c>
      <c r="Q782" s="658">
        <v>0.56000000000000005</v>
      </c>
      <c r="R782" s="658">
        <v>0.46</v>
      </c>
      <c r="S782" s="658">
        <v>0.38</v>
      </c>
      <c r="T782" s="658">
        <v>0.34</v>
      </c>
      <c r="U782" s="658">
        <v>0.32</v>
      </c>
      <c r="V782" s="658">
        <v>0.3</v>
      </c>
      <c r="W782" s="658">
        <v>0.26</v>
      </c>
      <c r="X782" s="658">
        <v>0.2</v>
      </c>
      <c r="Y782" s="655">
        <f t="shared" si="283"/>
        <v>21.740000000000002</v>
      </c>
      <c r="Z782" s="1026">
        <f t="shared" si="282"/>
        <v>22.807017543859654</v>
      </c>
      <c r="AA782" s="671">
        <f t="shared" si="284"/>
        <v>5.5555555555555358</v>
      </c>
      <c r="AB782" s="671">
        <f t="shared" si="285"/>
        <v>3.8461538461538547</v>
      </c>
      <c r="AC782" s="671">
        <f t="shared" si="286"/>
        <v>18.181818181818187</v>
      </c>
      <c r="AD782" s="671">
        <f t="shared" si="287"/>
        <v>15.789473684210531</v>
      </c>
      <c r="AE782" s="671">
        <f t="shared" si="288"/>
        <v>11.764705882352944</v>
      </c>
      <c r="AF782" s="671">
        <f t="shared" si="289"/>
        <v>9.6774193548387224</v>
      </c>
      <c r="AG782" s="671">
        <f t="shared" si="290"/>
        <v>14.814814814814813</v>
      </c>
      <c r="AH782" s="671">
        <f t="shared" si="291"/>
        <v>8.0000000000000071</v>
      </c>
      <c r="AI782" s="671">
        <f t="shared" si="292"/>
        <v>4.1666666666666741</v>
      </c>
      <c r="AJ782" s="671">
        <f t="shared" si="293"/>
        <v>41.176470588235283</v>
      </c>
      <c r="AK782" s="671">
        <f t="shared" si="294"/>
        <v>21.42857142857142</v>
      </c>
      <c r="AL782" s="671">
        <f t="shared" si="295"/>
        <v>21.739130434782616</v>
      </c>
      <c r="AM782" s="671">
        <f t="shared" si="296"/>
        <v>21.052631578947366</v>
      </c>
      <c r="AN782" s="671">
        <f t="shared" si="297"/>
        <v>11.764705882352944</v>
      </c>
      <c r="AO782" s="671">
        <f t="shared" si="298"/>
        <v>6.25</v>
      </c>
      <c r="AP782" s="671">
        <f t="shared" si="299"/>
        <v>6.6666666666666652</v>
      </c>
      <c r="AQ782" s="671">
        <f t="shared" si="300"/>
        <v>15.384615384615374</v>
      </c>
      <c r="AR782" s="671">
        <f t="shared" si="301"/>
        <v>30.000000000000004</v>
      </c>
      <c r="AS782" s="672">
        <f t="shared" si="302"/>
        <v>15.266653552339084</v>
      </c>
      <c r="AT782" s="673">
        <f t="shared" si="303"/>
        <v>9.6590497727784825</v>
      </c>
    </row>
    <row r="783" spans="1:46" ht="11.25" customHeight="1" x14ac:dyDescent="0.2">
      <c r="A783" s="495" t="s">
        <v>1742</v>
      </c>
      <c r="B783" s="915" t="s">
        <v>1743</v>
      </c>
      <c r="C783" s="497">
        <v>0.88</v>
      </c>
      <c r="D783" s="657">
        <v>0.8</v>
      </c>
      <c r="E783" s="498">
        <v>0.72</v>
      </c>
      <c r="F783" s="498">
        <v>0.6</v>
      </c>
      <c r="G783" s="498">
        <v>0.4</v>
      </c>
      <c r="H783" s="498">
        <v>0.1</v>
      </c>
      <c r="I783" s="499"/>
      <c r="J783" s="502">
        <v>0</v>
      </c>
      <c r="K783" s="656">
        <v>0</v>
      </c>
      <c r="L783" s="499"/>
      <c r="M783" s="653">
        <v>0</v>
      </c>
      <c r="N783" s="653">
        <v>0</v>
      </c>
      <c r="O783" s="654">
        <v>0</v>
      </c>
      <c r="P783" s="654">
        <v>0</v>
      </c>
      <c r="Q783" s="654">
        <v>0</v>
      </c>
      <c r="R783" s="654">
        <v>0</v>
      </c>
      <c r="S783" s="654">
        <v>0</v>
      </c>
      <c r="T783" s="654">
        <v>0</v>
      </c>
      <c r="U783" s="654">
        <v>0</v>
      </c>
      <c r="V783" s="654">
        <v>0</v>
      </c>
      <c r="W783" s="654">
        <v>0</v>
      </c>
      <c r="X783" s="654">
        <v>0</v>
      </c>
      <c r="Y783" s="655">
        <f t="shared" si="283"/>
        <v>3.5000000000000004</v>
      </c>
      <c r="Z783" s="1026">
        <f t="shared" si="282"/>
        <v>9.9999999999999858</v>
      </c>
      <c r="AA783" s="671">
        <f t="shared" si="284"/>
        <v>11.111111111111116</v>
      </c>
      <c r="AB783" s="671">
        <f t="shared" si="285"/>
        <v>19.999999999999996</v>
      </c>
      <c r="AC783" s="671">
        <f t="shared" si="286"/>
        <v>49.999999999999979</v>
      </c>
      <c r="AD783" s="671">
        <f t="shared" si="287"/>
        <v>300</v>
      </c>
      <c r="AE783" s="671" t="str">
        <f t="shared" si="288"/>
        <v>n/a</v>
      </c>
      <c r="AF783" s="671" t="str">
        <f t="shared" si="289"/>
        <v>n/a</v>
      </c>
      <c r="AG783" s="671" t="str">
        <f t="shared" si="290"/>
        <v>n/a</v>
      </c>
      <c r="AH783" s="671" t="str">
        <f t="shared" si="291"/>
        <v>n/a</v>
      </c>
      <c r="AI783" s="671" t="str">
        <f t="shared" si="292"/>
        <v>n/a</v>
      </c>
      <c r="AJ783" s="671" t="str">
        <f t="shared" si="293"/>
        <v>n/a</v>
      </c>
      <c r="AK783" s="671" t="str">
        <f t="shared" si="294"/>
        <v>n/a</v>
      </c>
      <c r="AL783" s="671" t="str">
        <f t="shared" si="295"/>
        <v>n/a</v>
      </c>
      <c r="AM783" s="671" t="str">
        <f t="shared" si="296"/>
        <v>n/a</v>
      </c>
      <c r="AN783" s="671" t="str">
        <f t="shared" si="297"/>
        <v>n/a</v>
      </c>
      <c r="AO783" s="671" t="str">
        <f t="shared" si="298"/>
        <v>n/a</v>
      </c>
      <c r="AP783" s="671" t="str">
        <f t="shared" si="299"/>
        <v>n/a</v>
      </c>
      <c r="AQ783" s="671" t="str">
        <f t="shared" si="300"/>
        <v>n/a</v>
      </c>
      <c r="AR783" s="671" t="str">
        <f t="shared" si="301"/>
        <v>n/a</v>
      </c>
      <c r="AS783" s="672">
        <f t="shared" si="302"/>
        <v>78.222222222222214</v>
      </c>
      <c r="AT783" s="673">
        <f t="shared" si="303"/>
        <v>125.02987297363165</v>
      </c>
    </row>
    <row r="784" spans="1:46" ht="11.25" customHeight="1" x14ac:dyDescent="0.2">
      <c r="A784" s="495" t="s">
        <v>835</v>
      </c>
      <c r="B784" s="915" t="s">
        <v>836</v>
      </c>
      <c r="C784" s="497">
        <v>3.03</v>
      </c>
      <c r="D784" s="657">
        <v>2.83</v>
      </c>
      <c r="E784" s="498">
        <v>2.62</v>
      </c>
      <c r="F784" s="498">
        <v>2.38</v>
      </c>
      <c r="G784" s="498">
        <v>2.15</v>
      </c>
      <c r="H784" s="498">
        <v>1.96</v>
      </c>
      <c r="I784" s="499"/>
      <c r="J784" s="498">
        <v>1.79</v>
      </c>
      <c r="K784" s="496">
        <v>1.59</v>
      </c>
      <c r="L784" s="499"/>
      <c r="M784" s="511">
        <v>1.41</v>
      </c>
      <c r="N784" s="511">
        <v>1.23</v>
      </c>
      <c r="O784" s="658">
        <v>1.19</v>
      </c>
      <c r="P784" s="658">
        <v>1.1299999999999999</v>
      </c>
      <c r="Q784" s="658">
        <v>1.01</v>
      </c>
      <c r="R784" s="658">
        <v>0.91</v>
      </c>
      <c r="S784" s="654">
        <v>0.87</v>
      </c>
      <c r="T784" s="654">
        <v>1.1599999999999999</v>
      </c>
      <c r="U784" s="658">
        <v>1.1599999999999999</v>
      </c>
      <c r="V784" s="658">
        <v>1.1200000000000001</v>
      </c>
      <c r="W784" s="658">
        <v>1.08</v>
      </c>
      <c r="X784" s="658">
        <v>1.04</v>
      </c>
      <c r="Y784" s="655">
        <f t="shared" si="283"/>
        <v>31.660000000000004</v>
      </c>
      <c r="Z784" s="1026">
        <f t="shared" si="282"/>
        <v>7.0671378091872628</v>
      </c>
      <c r="AA784" s="671">
        <f t="shared" si="284"/>
        <v>8.0152671755725269</v>
      </c>
      <c r="AB784" s="671">
        <f t="shared" si="285"/>
        <v>10.084033613445387</v>
      </c>
      <c r="AC784" s="671">
        <f t="shared" si="286"/>
        <v>10.697674418604652</v>
      </c>
      <c r="AD784" s="671">
        <f t="shared" si="287"/>
        <v>9.6938775510204032</v>
      </c>
      <c r="AE784" s="671">
        <f t="shared" si="288"/>
        <v>9.4972067039106101</v>
      </c>
      <c r="AF784" s="671">
        <f t="shared" si="289"/>
        <v>12.578616352201255</v>
      </c>
      <c r="AG784" s="671">
        <f t="shared" si="290"/>
        <v>12.765957446808528</v>
      </c>
      <c r="AH784" s="671">
        <f t="shared" si="291"/>
        <v>14.634146341463406</v>
      </c>
      <c r="AI784" s="671">
        <f t="shared" si="292"/>
        <v>3.3613445378151363</v>
      </c>
      <c r="AJ784" s="671">
        <f t="shared" si="293"/>
        <v>5.3097345132743445</v>
      </c>
      <c r="AK784" s="671">
        <f t="shared" si="294"/>
        <v>11.88118811881187</v>
      </c>
      <c r="AL784" s="671">
        <f t="shared" si="295"/>
        <v>10.989010989010994</v>
      </c>
      <c r="AM784" s="671">
        <f t="shared" si="296"/>
        <v>4.5977011494252817</v>
      </c>
      <c r="AN784" s="671">
        <f t="shared" si="297"/>
        <v>-25</v>
      </c>
      <c r="AO784" s="671">
        <f t="shared" si="298"/>
        <v>0</v>
      </c>
      <c r="AP784" s="671">
        <f t="shared" si="299"/>
        <v>3.5714285714285587</v>
      </c>
      <c r="AQ784" s="671">
        <f t="shared" si="300"/>
        <v>3.7037037037036979</v>
      </c>
      <c r="AR784" s="671">
        <f t="shared" si="301"/>
        <v>3.8461538461538547</v>
      </c>
      <c r="AS784" s="672">
        <f t="shared" si="302"/>
        <v>6.1733780443072499</v>
      </c>
      <c r="AT784" s="673">
        <f t="shared" si="303"/>
        <v>8.5457932095417899</v>
      </c>
    </row>
    <row r="785" spans="1:46" ht="11.25" customHeight="1" x14ac:dyDescent="0.2">
      <c r="A785" s="483" t="s">
        <v>1728</v>
      </c>
      <c r="B785" s="481" t="s">
        <v>1729</v>
      </c>
      <c r="C785" s="497">
        <v>0.52</v>
      </c>
      <c r="D785" s="491">
        <v>0.44</v>
      </c>
      <c r="E785" s="487">
        <v>0.34</v>
      </c>
      <c r="F785" s="487">
        <v>0.26</v>
      </c>
      <c r="G785" s="487">
        <v>0.18</v>
      </c>
      <c r="H785" s="487">
        <v>0.12</v>
      </c>
      <c r="I785" s="488"/>
      <c r="J785" s="489">
        <v>0</v>
      </c>
      <c r="K785" s="490">
        <v>0</v>
      </c>
      <c r="L785" s="488"/>
      <c r="M785" s="505">
        <v>0.01</v>
      </c>
      <c r="N785" s="492">
        <v>0.31</v>
      </c>
      <c r="O785" s="493">
        <v>0.44</v>
      </c>
      <c r="P785" s="493">
        <v>0.38</v>
      </c>
      <c r="Q785" s="493">
        <v>0.34</v>
      </c>
      <c r="R785" s="493">
        <v>0.31</v>
      </c>
      <c r="S785" s="493">
        <v>0.28999999999999998</v>
      </c>
      <c r="T785" s="493">
        <v>0.26</v>
      </c>
      <c r="U785" s="493">
        <v>0.23</v>
      </c>
      <c r="V785" s="493">
        <v>0.21</v>
      </c>
      <c r="W785" s="493">
        <v>0.185</v>
      </c>
      <c r="X785" s="493">
        <v>0.14499999999999999</v>
      </c>
      <c r="Y785" s="655">
        <f t="shared" si="283"/>
        <v>4.9699999999999989</v>
      </c>
      <c r="Z785" s="1026">
        <f t="shared" si="282"/>
        <v>18.181818181818187</v>
      </c>
      <c r="AA785" s="671">
        <f t="shared" si="284"/>
        <v>29.411764705882337</v>
      </c>
      <c r="AB785" s="671">
        <f t="shared" si="285"/>
        <v>30.76923076923077</v>
      </c>
      <c r="AC785" s="671">
        <f t="shared" si="286"/>
        <v>44.444444444444464</v>
      </c>
      <c r="AD785" s="671">
        <f t="shared" si="287"/>
        <v>50</v>
      </c>
      <c r="AE785" s="671" t="str">
        <f t="shared" si="288"/>
        <v>n/a</v>
      </c>
      <c r="AF785" s="671" t="str">
        <f t="shared" si="289"/>
        <v>n/a</v>
      </c>
      <c r="AG785" s="671">
        <f t="shared" si="290"/>
        <v>-100</v>
      </c>
      <c r="AH785" s="671">
        <f t="shared" si="291"/>
        <v>-96.774193548387103</v>
      </c>
      <c r="AI785" s="671">
        <f t="shared" si="292"/>
        <v>-29.54545454545454</v>
      </c>
      <c r="AJ785" s="671">
        <f t="shared" si="293"/>
        <v>15.789473684210531</v>
      </c>
      <c r="AK785" s="671">
        <f t="shared" si="294"/>
        <v>11.764705882352944</v>
      </c>
      <c r="AL785" s="671">
        <f t="shared" si="295"/>
        <v>9.6774193548387224</v>
      </c>
      <c r="AM785" s="671">
        <f t="shared" si="296"/>
        <v>6.8965517241379448</v>
      </c>
      <c r="AN785" s="671">
        <f t="shared" si="297"/>
        <v>11.538461538461519</v>
      </c>
      <c r="AO785" s="671">
        <f t="shared" si="298"/>
        <v>13.043478260869556</v>
      </c>
      <c r="AP785" s="671">
        <f t="shared" si="299"/>
        <v>9.5238095238095344</v>
      </c>
      <c r="AQ785" s="671">
        <f t="shared" si="300"/>
        <v>13.513513513513509</v>
      </c>
      <c r="AR785" s="671">
        <f t="shared" si="301"/>
        <v>27.586206896551737</v>
      </c>
      <c r="AS785" s="672">
        <f t="shared" si="302"/>
        <v>3.8718370815458893</v>
      </c>
      <c r="AT785" s="673">
        <f t="shared" si="303"/>
        <v>42.180808610929013</v>
      </c>
    </row>
    <row r="786" spans="1:46" ht="11.25" customHeight="1" x14ac:dyDescent="0.2">
      <c r="A786" s="507" t="s">
        <v>1734</v>
      </c>
      <c r="B786" s="508" t="s">
        <v>1735</v>
      </c>
      <c r="C786" s="497">
        <v>1.2</v>
      </c>
      <c r="D786" s="510">
        <v>1.05</v>
      </c>
      <c r="E786" s="513">
        <v>0.92</v>
      </c>
      <c r="F786" s="513">
        <v>0.76</v>
      </c>
      <c r="G786" s="513">
        <v>0.61</v>
      </c>
      <c r="H786" s="513">
        <v>0.49</v>
      </c>
      <c r="I786" s="514"/>
      <c r="J786" s="513">
        <v>0.36</v>
      </c>
      <c r="K786" s="509">
        <v>0.215</v>
      </c>
      <c r="L786" s="514"/>
      <c r="M786" s="529">
        <v>0.14000000000000001</v>
      </c>
      <c r="N786" s="539">
        <v>0</v>
      </c>
      <c r="O786" s="517">
        <v>0</v>
      </c>
      <c r="P786" s="517">
        <v>0</v>
      </c>
      <c r="Q786" s="517">
        <v>0</v>
      </c>
      <c r="R786" s="517">
        <v>0</v>
      </c>
      <c r="S786" s="517">
        <v>0</v>
      </c>
      <c r="T786" s="517">
        <v>0</v>
      </c>
      <c r="U786" s="517">
        <v>0</v>
      </c>
      <c r="V786" s="517">
        <v>0</v>
      </c>
      <c r="W786" s="517">
        <v>0</v>
      </c>
      <c r="X786" s="517">
        <v>0</v>
      </c>
      <c r="Y786" s="655">
        <f t="shared" si="283"/>
        <v>5.7450000000000001</v>
      </c>
      <c r="Z786" s="1026">
        <f t="shared" si="282"/>
        <v>14.285714285714279</v>
      </c>
      <c r="AA786" s="671">
        <f t="shared" si="284"/>
        <v>14.130434782608692</v>
      </c>
      <c r="AB786" s="671">
        <f t="shared" si="285"/>
        <v>21.052631578947366</v>
      </c>
      <c r="AC786" s="671">
        <f t="shared" si="286"/>
        <v>24.590163934426236</v>
      </c>
      <c r="AD786" s="671">
        <f t="shared" si="287"/>
        <v>24.489795918367353</v>
      </c>
      <c r="AE786" s="671">
        <f t="shared" si="288"/>
        <v>36.111111111111114</v>
      </c>
      <c r="AF786" s="671">
        <f t="shared" si="289"/>
        <v>67.441860465116264</v>
      </c>
      <c r="AG786" s="671">
        <f t="shared" si="290"/>
        <v>53.571428571428555</v>
      </c>
      <c r="AH786" s="671" t="str">
        <f t="shared" si="291"/>
        <v>n/a</v>
      </c>
      <c r="AI786" s="671" t="str">
        <f t="shared" si="292"/>
        <v>n/a</v>
      </c>
      <c r="AJ786" s="671" t="str">
        <f t="shared" si="293"/>
        <v>n/a</v>
      </c>
      <c r="AK786" s="671" t="str">
        <f t="shared" si="294"/>
        <v>n/a</v>
      </c>
      <c r="AL786" s="671" t="str">
        <f t="shared" si="295"/>
        <v>n/a</v>
      </c>
      <c r="AM786" s="671" t="str">
        <f t="shared" si="296"/>
        <v>n/a</v>
      </c>
      <c r="AN786" s="671" t="str">
        <f t="shared" si="297"/>
        <v>n/a</v>
      </c>
      <c r="AO786" s="671" t="str">
        <f t="shared" si="298"/>
        <v>n/a</v>
      </c>
      <c r="AP786" s="671" t="str">
        <f t="shared" si="299"/>
        <v>n/a</v>
      </c>
      <c r="AQ786" s="671" t="str">
        <f t="shared" si="300"/>
        <v>n/a</v>
      </c>
      <c r="AR786" s="671" t="str">
        <f t="shared" si="301"/>
        <v>n/a</v>
      </c>
      <c r="AS786" s="672">
        <f t="shared" si="302"/>
        <v>31.959142580964983</v>
      </c>
      <c r="AT786" s="673">
        <f t="shared" si="303"/>
        <v>19.282156349544863</v>
      </c>
    </row>
    <row r="787" spans="1:46" ht="11.25" customHeight="1" x14ac:dyDescent="0.2">
      <c r="A787" s="495" t="s">
        <v>1748</v>
      </c>
      <c r="B787" s="915" t="s">
        <v>1749</v>
      </c>
      <c r="C787" s="497">
        <v>1.2749999999999999</v>
      </c>
      <c r="D787" s="657">
        <v>0.97499999999999998</v>
      </c>
      <c r="E787" s="498">
        <v>0.6</v>
      </c>
      <c r="F787" s="498">
        <v>0.45</v>
      </c>
      <c r="G787" s="498">
        <v>0.32500000000000001</v>
      </c>
      <c r="H787" s="498">
        <v>0.22500000000000001</v>
      </c>
      <c r="I787" s="499"/>
      <c r="J787" s="498">
        <v>0.17</v>
      </c>
      <c r="K787" s="656">
        <v>0.16</v>
      </c>
      <c r="L787" s="499"/>
      <c r="M787" s="653">
        <v>0.16</v>
      </c>
      <c r="N787" s="653">
        <v>0.16</v>
      </c>
      <c r="O787" s="654">
        <v>0.16</v>
      </c>
      <c r="P787" s="654">
        <v>0.16</v>
      </c>
      <c r="Q787" s="654">
        <v>0.16</v>
      </c>
      <c r="R787" s="654">
        <v>0.16</v>
      </c>
      <c r="S787" s="654">
        <v>0.16</v>
      </c>
      <c r="T787" s="654">
        <v>0.16</v>
      </c>
      <c r="U787" s="654">
        <v>0.16</v>
      </c>
      <c r="V787" s="654">
        <v>0.16</v>
      </c>
      <c r="W787" s="658">
        <v>0.16</v>
      </c>
      <c r="X787" s="658">
        <v>0.13</v>
      </c>
      <c r="Y787" s="655">
        <f t="shared" si="283"/>
        <v>6.0700000000000021</v>
      </c>
      <c r="Z787" s="1026">
        <f t="shared" si="282"/>
        <v>30.76923076923077</v>
      </c>
      <c r="AA787" s="671">
        <f t="shared" si="284"/>
        <v>62.5</v>
      </c>
      <c r="AB787" s="671">
        <f t="shared" si="285"/>
        <v>33.333333333333329</v>
      </c>
      <c r="AC787" s="671">
        <f t="shared" si="286"/>
        <v>38.46153846153846</v>
      </c>
      <c r="AD787" s="671">
        <f t="shared" si="287"/>
        <v>44.444444444444443</v>
      </c>
      <c r="AE787" s="671">
        <f t="shared" si="288"/>
        <v>32.352941176470587</v>
      </c>
      <c r="AF787" s="671">
        <f t="shared" si="289"/>
        <v>6.25</v>
      </c>
      <c r="AG787" s="671">
        <f t="shared" si="290"/>
        <v>0</v>
      </c>
      <c r="AH787" s="671">
        <f t="shared" si="291"/>
        <v>0</v>
      </c>
      <c r="AI787" s="671">
        <f t="shared" si="292"/>
        <v>0</v>
      </c>
      <c r="AJ787" s="671">
        <f t="shared" si="293"/>
        <v>0</v>
      </c>
      <c r="AK787" s="671">
        <f t="shared" si="294"/>
        <v>0</v>
      </c>
      <c r="AL787" s="671">
        <f t="shared" si="295"/>
        <v>0</v>
      </c>
      <c r="AM787" s="671">
        <f t="shared" si="296"/>
        <v>0</v>
      </c>
      <c r="AN787" s="671">
        <f t="shared" si="297"/>
        <v>0</v>
      </c>
      <c r="AO787" s="671">
        <f t="shared" si="298"/>
        <v>0</v>
      </c>
      <c r="AP787" s="671">
        <f t="shared" si="299"/>
        <v>0</v>
      </c>
      <c r="AQ787" s="671">
        <f t="shared" si="300"/>
        <v>0</v>
      </c>
      <c r="AR787" s="671">
        <f t="shared" si="301"/>
        <v>23.076923076923084</v>
      </c>
      <c r="AS787" s="672">
        <f t="shared" si="302"/>
        <v>14.273074276944245</v>
      </c>
      <c r="AT787" s="673">
        <f t="shared" si="303"/>
        <v>19.953184931683364</v>
      </c>
    </row>
    <row r="788" spans="1:46" ht="11.25" customHeight="1" x14ac:dyDescent="0.2">
      <c r="A788" s="652" t="s">
        <v>1730</v>
      </c>
      <c r="B788" s="915" t="s">
        <v>1731</v>
      </c>
      <c r="C788" s="497">
        <v>0.8</v>
      </c>
      <c r="D788" s="497">
        <v>0.70000000000000007</v>
      </c>
      <c r="E788" s="498">
        <v>0.6</v>
      </c>
      <c r="F788" s="498">
        <v>0.5</v>
      </c>
      <c r="G788" s="498">
        <v>0.4</v>
      </c>
      <c r="H788" s="498">
        <v>0.28000000000000003</v>
      </c>
      <c r="I788" s="499"/>
      <c r="J788" s="498">
        <v>0.22</v>
      </c>
      <c r="K788" s="496">
        <v>0.2</v>
      </c>
      <c r="L788" s="499"/>
      <c r="M788" s="511">
        <v>0.18</v>
      </c>
      <c r="N788" s="653">
        <v>0.15</v>
      </c>
      <c r="O788" s="658">
        <v>0.15</v>
      </c>
      <c r="P788" s="658">
        <v>0.12</v>
      </c>
      <c r="Q788" s="658">
        <v>0.09</v>
      </c>
      <c r="R788" s="658">
        <v>0.06</v>
      </c>
      <c r="S788" s="654">
        <v>0.03</v>
      </c>
      <c r="T788" s="654">
        <v>0.03</v>
      </c>
      <c r="U788" s="654">
        <v>0.03</v>
      </c>
      <c r="V788" s="654">
        <v>0.03</v>
      </c>
      <c r="W788" s="654">
        <v>0.03</v>
      </c>
      <c r="X788" s="654">
        <v>0.03</v>
      </c>
      <c r="Y788" s="655">
        <f t="shared" si="283"/>
        <v>4.6300000000000026</v>
      </c>
      <c r="Z788" s="1026">
        <f t="shared" si="282"/>
        <v>14.285714285714279</v>
      </c>
      <c r="AA788" s="671">
        <f t="shared" si="284"/>
        <v>16.666666666666675</v>
      </c>
      <c r="AB788" s="671">
        <f t="shared" si="285"/>
        <v>19.999999999999996</v>
      </c>
      <c r="AC788" s="671">
        <f t="shared" si="286"/>
        <v>25</v>
      </c>
      <c r="AD788" s="671">
        <f t="shared" si="287"/>
        <v>42.857142857142861</v>
      </c>
      <c r="AE788" s="671">
        <f t="shared" si="288"/>
        <v>27.272727272727295</v>
      </c>
      <c r="AF788" s="671">
        <f t="shared" si="289"/>
        <v>9.9999999999999858</v>
      </c>
      <c r="AG788" s="671">
        <f t="shared" si="290"/>
        <v>11.111111111111116</v>
      </c>
      <c r="AH788" s="671">
        <f t="shared" si="291"/>
        <v>19.999999999999996</v>
      </c>
      <c r="AI788" s="671">
        <f t="shared" si="292"/>
        <v>0</v>
      </c>
      <c r="AJ788" s="671">
        <f t="shared" si="293"/>
        <v>25</v>
      </c>
      <c r="AK788" s="671">
        <f t="shared" si="294"/>
        <v>33.333333333333329</v>
      </c>
      <c r="AL788" s="671">
        <f t="shared" si="295"/>
        <v>50</v>
      </c>
      <c r="AM788" s="671">
        <f t="shared" si="296"/>
        <v>100</v>
      </c>
      <c r="AN788" s="671">
        <f t="shared" si="297"/>
        <v>0</v>
      </c>
      <c r="AO788" s="671">
        <f t="shared" si="298"/>
        <v>0</v>
      </c>
      <c r="AP788" s="671">
        <f t="shared" si="299"/>
        <v>0</v>
      </c>
      <c r="AQ788" s="671">
        <f t="shared" si="300"/>
        <v>0</v>
      </c>
      <c r="AR788" s="671">
        <f t="shared" si="301"/>
        <v>0</v>
      </c>
      <c r="AS788" s="672">
        <f t="shared" si="302"/>
        <v>20.81719450140503</v>
      </c>
      <c r="AT788" s="673">
        <f t="shared" si="303"/>
        <v>24.396274200011103</v>
      </c>
    </row>
    <row r="789" spans="1:46" ht="11.25" customHeight="1" x14ac:dyDescent="0.2">
      <c r="A789" s="652" t="s">
        <v>4124</v>
      </c>
      <c r="B789" s="41" t="s">
        <v>4125</v>
      </c>
      <c r="C789" s="661">
        <v>0.55000000000000004</v>
      </c>
      <c r="D789" s="497">
        <v>0.47</v>
      </c>
      <c r="E789" s="497">
        <v>0.38500000000000001</v>
      </c>
      <c r="F789" s="497">
        <v>0.36</v>
      </c>
      <c r="G789" s="502">
        <v>0</v>
      </c>
      <c r="H789" s="502">
        <v>0</v>
      </c>
      <c r="I789" s="993"/>
      <c r="J789" s="502">
        <v>0</v>
      </c>
      <c r="K789" s="656">
        <v>0</v>
      </c>
      <c r="L789" s="499"/>
      <c r="M789" s="653">
        <v>0</v>
      </c>
      <c r="N789" s="653">
        <v>0</v>
      </c>
      <c r="O789" s="654">
        <v>0</v>
      </c>
      <c r="P789" s="654">
        <v>0</v>
      </c>
      <c r="Q789" s="654">
        <v>0</v>
      </c>
      <c r="R789" s="654">
        <v>0</v>
      </c>
      <c r="S789" s="654">
        <v>0</v>
      </c>
      <c r="T789" s="654">
        <v>0</v>
      </c>
      <c r="U789" s="654">
        <v>0</v>
      </c>
      <c r="V789" s="654">
        <v>0</v>
      </c>
      <c r="W789" s="654">
        <v>0</v>
      </c>
      <c r="X789" s="654">
        <v>0</v>
      </c>
      <c r="Y789" s="655">
        <f t="shared" si="283"/>
        <v>1.7650000000000001</v>
      </c>
      <c r="Z789" s="1026">
        <f t="shared" si="282"/>
        <v>17.021276595744705</v>
      </c>
      <c r="AA789" s="671">
        <f t="shared" si="284"/>
        <v>22.077922077922075</v>
      </c>
      <c r="AB789" s="671">
        <f t="shared" si="285"/>
        <v>6.944444444444442</v>
      </c>
      <c r="AC789" s="671" t="str">
        <f t="shared" si="286"/>
        <v>n/a</v>
      </c>
      <c r="AD789" s="671" t="str">
        <f t="shared" si="287"/>
        <v>n/a</v>
      </c>
      <c r="AE789" s="671" t="str">
        <f t="shared" si="288"/>
        <v>n/a</v>
      </c>
      <c r="AF789" s="671" t="str">
        <f t="shared" si="289"/>
        <v>n/a</v>
      </c>
      <c r="AG789" s="671" t="str">
        <f t="shared" si="290"/>
        <v>n/a</v>
      </c>
      <c r="AH789" s="671" t="str">
        <f t="shared" si="291"/>
        <v>n/a</v>
      </c>
      <c r="AI789" s="671" t="str">
        <f t="shared" si="292"/>
        <v>n/a</v>
      </c>
      <c r="AJ789" s="671" t="str">
        <f t="shared" si="293"/>
        <v>n/a</v>
      </c>
      <c r="AK789" s="671" t="str">
        <f t="shared" si="294"/>
        <v>n/a</v>
      </c>
      <c r="AL789" s="671" t="str">
        <f t="shared" si="295"/>
        <v>n/a</v>
      </c>
      <c r="AM789" s="671" t="str">
        <f t="shared" si="296"/>
        <v>n/a</v>
      </c>
      <c r="AN789" s="671" t="str">
        <f t="shared" si="297"/>
        <v>n/a</v>
      </c>
      <c r="AO789" s="671" t="str">
        <f t="shared" si="298"/>
        <v>n/a</v>
      </c>
      <c r="AP789" s="671" t="str">
        <f t="shared" si="299"/>
        <v>n/a</v>
      </c>
      <c r="AQ789" s="671" t="str">
        <f t="shared" si="300"/>
        <v>n/a</v>
      </c>
      <c r="AR789" s="671" t="str">
        <f t="shared" si="301"/>
        <v>n/a</v>
      </c>
      <c r="AS789" s="672">
        <f t="shared" si="302"/>
        <v>15.347881039370407</v>
      </c>
      <c r="AT789" s="673">
        <f t="shared" si="303"/>
        <v>7.7042667293397802</v>
      </c>
    </row>
    <row r="790" spans="1:46" ht="11.25" customHeight="1" x14ac:dyDescent="0.2">
      <c r="A790" s="1038" t="s">
        <v>3927</v>
      </c>
      <c r="B790" s="23" t="s">
        <v>3928</v>
      </c>
      <c r="C790" s="497">
        <v>0.46</v>
      </c>
      <c r="D790" s="1160">
        <v>0.39</v>
      </c>
      <c r="E790" s="23">
        <v>0.35</v>
      </c>
      <c r="F790" s="23">
        <v>0.31</v>
      </c>
      <c r="G790" s="23">
        <v>0.21</v>
      </c>
      <c r="H790" s="512">
        <v>0</v>
      </c>
      <c r="I790" s="23"/>
      <c r="J790" s="512">
        <v>0</v>
      </c>
      <c r="K790" s="515">
        <v>0</v>
      </c>
      <c r="L790" s="508"/>
      <c r="M790" s="539">
        <v>0</v>
      </c>
      <c r="N790" s="539">
        <v>0</v>
      </c>
      <c r="O790" s="517">
        <v>0</v>
      </c>
      <c r="P790" s="517">
        <v>0</v>
      </c>
      <c r="Q790" s="517">
        <v>0</v>
      </c>
      <c r="R790" s="517">
        <v>0</v>
      </c>
      <c r="S790" s="517">
        <v>0</v>
      </c>
      <c r="T790" s="517">
        <v>0</v>
      </c>
      <c r="U790" s="517">
        <v>0</v>
      </c>
      <c r="V790" s="517">
        <v>0</v>
      </c>
      <c r="W790" s="517">
        <v>0</v>
      </c>
      <c r="X790" s="517">
        <v>0</v>
      </c>
      <c r="Y790" s="655">
        <f t="shared" si="283"/>
        <v>1.7200000000000002</v>
      </c>
      <c r="Z790" s="1026">
        <f t="shared" si="282"/>
        <v>17.948717948717952</v>
      </c>
      <c r="AA790" s="671">
        <f t="shared" si="284"/>
        <v>11.428571428571432</v>
      </c>
      <c r="AB790" s="671">
        <f t="shared" si="285"/>
        <v>12.903225806451601</v>
      </c>
      <c r="AC790" s="671">
        <f t="shared" si="286"/>
        <v>47.619047619047628</v>
      </c>
      <c r="AD790" s="671" t="str">
        <f t="shared" si="287"/>
        <v>n/a</v>
      </c>
      <c r="AE790" s="671" t="str">
        <f t="shared" si="288"/>
        <v>n/a</v>
      </c>
      <c r="AF790" s="671" t="str">
        <f t="shared" si="289"/>
        <v>n/a</v>
      </c>
      <c r="AG790" s="671" t="str">
        <f t="shared" si="290"/>
        <v>n/a</v>
      </c>
      <c r="AH790" s="671" t="str">
        <f t="shared" si="291"/>
        <v>n/a</v>
      </c>
      <c r="AI790" s="671" t="str">
        <f t="shared" si="292"/>
        <v>n/a</v>
      </c>
      <c r="AJ790" s="671" t="str">
        <f t="shared" si="293"/>
        <v>n/a</v>
      </c>
      <c r="AK790" s="671" t="str">
        <f t="shared" si="294"/>
        <v>n/a</v>
      </c>
      <c r="AL790" s="671" t="str">
        <f t="shared" si="295"/>
        <v>n/a</v>
      </c>
      <c r="AM790" s="671" t="str">
        <f t="shared" si="296"/>
        <v>n/a</v>
      </c>
      <c r="AN790" s="671" t="str">
        <f t="shared" si="297"/>
        <v>n/a</v>
      </c>
      <c r="AO790" s="671" t="str">
        <f t="shared" si="298"/>
        <v>n/a</v>
      </c>
      <c r="AP790" s="671" t="str">
        <f t="shared" si="299"/>
        <v>n/a</v>
      </c>
      <c r="AQ790" s="671" t="str">
        <f t="shared" si="300"/>
        <v>n/a</v>
      </c>
      <c r="AR790" s="671" t="str">
        <f t="shared" si="301"/>
        <v>n/a</v>
      </c>
      <c r="AS790" s="672">
        <f t="shared" si="302"/>
        <v>22.474890700697152</v>
      </c>
      <c r="AT790" s="673">
        <f t="shared" si="303"/>
        <v>16.993653768636303</v>
      </c>
    </row>
    <row r="791" spans="1:46" ht="11.25" customHeight="1" x14ac:dyDescent="0.2">
      <c r="A791" s="495" t="s">
        <v>815</v>
      </c>
      <c r="B791" s="915" t="s">
        <v>816</v>
      </c>
      <c r="C791" s="497">
        <v>2.63</v>
      </c>
      <c r="D791" s="657">
        <v>2.12</v>
      </c>
      <c r="E791" s="498">
        <v>1.64</v>
      </c>
      <c r="F791" s="498">
        <v>1.4</v>
      </c>
      <c r="G791" s="498">
        <v>1.24</v>
      </c>
      <c r="H791" s="498">
        <v>1.07</v>
      </c>
      <c r="I791" s="499"/>
      <c r="J791" s="498">
        <v>0.71</v>
      </c>
      <c r="K791" s="496">
        <v>0.56000000000000005</v>
      </c>
      <c r="L791" s="499"/>
      <c r="M791" s="511">
        <v>0.49</v>
      </c>
      <c r="N791" s="511">
        <v>0.45</v>
      </c>
      <c r="O791" s="658">
        <v>0.41</v>
      </c>
      <c r="P791" s="658">
        <v>0.3</v>
      </c>
      <c r="Q791" s="658">
        <v>0.13</v>
      </c>
      <c r="R791" s="658">
        <v>0.105</v>
      </c>
      <c r="S791" s="658">
        <v>8.8999999999999996E-2</v>
      </c>
      <c r="T791" s="654">
        <v>8.5000000000000006E-2</v>
      </c>
      <c r="U791" s="654">
        <v>8.5000000000000006E-2</v>
      </c>
      <c r="V791" s="654">
        <v>8.5000000000000006E-2</v>
      </c>
      <c r="W791" s="654">
        <v>8.5000000000000006E-2</v>
      </c>
      <c r="X791" s="654">
        <v>8.5000000000000006E-2</v>
      </c>
      <c r="Y791" s="655">
        <f t="shared" si="283"/>
        <v>13.769000000000005</v>
      </c>
      <c r="Z791" s="1026">
        <f t="shared" si="282"/>
        <v>24.056603773584897</v>
      </c>
      <c r="AA791" s="671">
        <f t="shared" si="284"/>
        <v>29.268292682926834</v>
      </c>
      <c r="AB791" s="671">
        <f t="shared" si="285"/>
        <v>17.142857142857149</v>
      </c>
      <c r="AC791" s="671">
        <f t="shared" si="286"/>
        <v>12.903225806451601</v>
      </c>
      <c r="AD791" s="671">
        <f t="shared" si="287"/>
        <v>15.887850467289709</v>
      </c>
      <c r="AE791" s="671">
        <f t="shared" si="288"/>
        <v>50.704225352112701</v>
      </c>
      <c r="AF791" s="671">
        <f t="shared" si="289"/>
        <v>26.785714285714256</v>
      </c>
      <c r="AG791" s="671">
        <f t="shared" si="290"/>
        <v>14.285714285714302</v>
      </c>
      <c r="AH791" s="671">
        <f t="shared" si="291"/>
        <v>8.8888888888888786</v>
      </c>
      <c r="AI791" s="671">
        <f t="shared" si="292"/>
        <v>9.7560975609756184</v>
      </c>
      <c r="AJ791" s="671">
        <f t="shared" si="293"/>
        <v>36.666666666666671</v>
      </c>
      <c r="AK791" s="671">
        <f t="shared" si="294"/>
        <v>130.76923076923075</v>
      </c>
      <c r="AL791" s="671">
        <f t="shared" si="295"/>
        <v>23.809523809523814</v>
      </c>
      <c r="AM791" s="671">
        <f t="shared" si="296"/>
        <v>17.977528089887642</v>
      </c>
      <c r="AN791" s="671">
        <f t="shared" si="297"/>
        <v>4.7058823529411598</v>
      </c>
      <c r="AO791" s="671">
        <f t="shared" si="298"/>
        <v>0</v>
      </c>
      <c r="AP791" s="671">
        <f t="shared" si="299"/>
        <v>0</v>
      </c>
      <c r="AQ791" s="671">
        <f t="shared" si="300"/>
        <v>0</v>
      </c>
      <c r="AR791" s="671">
        <f t="shared" si="301"/>
        <v>0</v>
      </c>
      <c r="AS791" s="672">
        <f t="shared" si="302"/>
        <v>22.295173786040316</v>
      </c>
      <c r="AT791" s="673">
        <f t="shared" si="303"/>
        <v>29.559414573078158</v>
      </c>
    </row>
    <row r="792" spans="1:46" ht="11.25" customHeight="1" x14ac:dyDescent="0.2">
      <c r="A792" s="495" t="s">
        <v>1724</v>
      </c>
      <c r="B792" s="915" t="s">
        <v>1725</v>
      </c>
      <c r="C792" s="497">
        <v>1</v>
      </c>
      <c r="D792" s="657">
        <v>0.84</v>
      </c>
      <c r="E792" s="498">
        <v>0.74</v>
      </c>
      <c r="F792" s="498">
        <v>0.68</v>
      </c>
      <c r="G792" s="498">
        <v>0.6</v>
      </c>
      <c r="H792" s="498">
        <v>0.48</v>
      </c>
      <c r="I792" s="499"/>
      <c r="J792" s="498">
        <v>0.36</v>
      </c>
      <c r="K792" s="496">
        <v>0.32</v>
      </c>
      <c r="L792" s="499"/>
      <c r="M792" s="653">
        <v>0</v>
      </c>
      <c r="N792" s="653">
        <v>0</v>
      </c>
      <c r="O792" s="654">
        <v>0</v>
      </c>
      <c r="P792" s="654">
        <v>0</v>
      </c>
      <c r="Q792" s="654">
        <v>0</v>
      </c>
      <c r="R792" s="654">
        <v>0</v>
      </c>
      <c r="S792" s="654">
        <v>0</v>
      </c>
      <c r="T792" s="654">
        <v>0</v>
      </c>
      <c r="U792" s="654">
        <v>0</v>
      </c>
      <c r="V792" s="654">
        <v>0</v>
      </c>
      <c r="W792" s="654">
        <v>0</v>
      </c>
      <c r="X792" s="654">
        <v>0</v>
      </c>
      <c r="Y792" s="655">
        <f t="shared" si="283"/>
        <v>5.0200000000000005</v>
      </c>
      <c r="Z792" s="1026">
        <f t="shared" si="282"/>
        <v>19.047619047619047</v>
      </c>
      <c r="AA792" s="671">
        <f t="shared" si="284"/>
        <v>13.513513513513509</v>
      </c>
      <c r="AB792" s="671">
        <f t="shared" si="285"/>
        <v>8.8235294117646959</v>
      </c>
      <c r="AC792" s="671">
        <f t="shared" si="286"/>
        <v>13.333333333333353</v>
      </c>
      <c r="AD792" s="671">
        <f t="shared" si="287"/>
        <v>25</v>
      </c>
      <c r="AE792" s="671">
        <f t="shared" si="288"/>
        <v>33.333333333333329</v>
      </c>
      <c r="AF792" s="671">
        <f t="shared" si="289"/>
        <v>12.5</v>
      </c>
      <c r="AG792" s="671" t="str">
        <f t="shared" si="290"/>
        <v>n/a</v>
      </c>
      <c r="AH792" s="671" t="str">
        <f t="shared" si="291"/>
        <v>n/a</v>
      </c>
      <c r="AI792" s="671" t="str">
        <f t="shared" si="292"/>
        <v>n/a</v>
      </c>
      <c r="AJ792" s="671" t="str">
        <f t="shared" si="293"/>
        <v>n/a</v>
      </c>
      <c r="AK792" s="671" t="str">
        <f t="shared" si="294"/>
        <v>n/a</v>
      </c>
      <c r="AL792" s="671" t="str">
        <f t="shared" si="295"/>
        <v>n/a</v>
      </c>
      <c r="AM792" s="671" t="str">
        <f t="shared" si="296"/>
        <v>n/a</v>
      </c>
      <c r="AN792" s="671" t="str">
        <f t="shared" si="297"/>
        <v>n/a</v>
      </c>
      <c r="AO792" s="671" t="str">
        <f t="shared" si="298"/>
        <v>n/a</v>
      </c>
      <c r="AP792" s="671" t="str">
        <f t="shared" si="299"/>
        <v>n/a</v>
      </c>
      <c r="AQ792" s="671" t="str">
        <f t="shared" si="300"/>
        <v>n/a</v>
      </c>
      <c r="AR792" s="671" t="str">
        <f t="shared" si="301"/>
        <v>n/a</v>
      </c>
      <c r="AS792" s="672">
        <f t="shared" si="302"/>
        <v>17.935904091366275</v>
      </c>
      <c r="AT792" s="673">
        <f t="shared" si="303"/>
        <v>8.578498411818849</v>
      </c>
    </row>
    <row r="793" spans="1:46" ht="11.25" customHeight="1" x14ac:dyDescent="0.2">
      <c r="A793" s="495" t="s">
        <v>1738</v>
      </c>
      <c r="B793" s="915" t="s">
        <v>1739</v>
      </c>
      <c r="C793" s="497">
        <v>1.1100000000000001</v>
      </c>
      <c r="D793" s="497">
        <v>1</v>
      </c>
      <c r="E793" s="498">
        <v>0.9</v>
      </c>
      <c r="F793" s="498">
        <v>0.8</v>
      </c>
      <c r="G793" s="498">
        <v>0.65</v>
      </c>
      <c r="H793" s="498">
        <v>0.53</v>
      </c>
      <c r="I793" s="499"/>
      <c r="J793" s="498">
        <v>0.4</v>
      </c>
      <c r="K793" s="656">
        <v>0</v>
      </c>
      <c r="L793" s="499"/>
      <c r="M793" s="653">
        <v>0</v>
      </c>
      <c r="N793" s="653">
        <v>0</v>
      </c>
      <c r="O793" s="654">
        <v>0</v>
      </c>
      <c r="P793" s="654">
        <v>0</v>
      </c>
      <c r="Q793" s="654">
        <v>0</v>
      </c>
      <c r="R793" s="654">
        <v>0</v>
      </c>
      <c r="S793" s="654">
        <v>0</v>
      </c>
      <c r="T793" s="654">
        <v>0</v>
      </c>
      <c r="U793" s="654">
        <v>0</v>
      </c>
      <c r="V793" s="654">
        <v>0</v>
      </c>
      <c r="W793" s="654">
        <v>0</v>
      </c>
      <c r="X793" s="654">
        <v>0</v>
      </c>
      <c r="Y793" s="655">
        <f t="shared" si="283"/>
        <v>5.3900000000000015</v>
      </c>
      <c r="Z793" s="1026">
        <f t="shared" si="282"/>
        <v>11.000000000000011</v>
      </c>
      <c r="AA793" s="671">
        <f t="shared" si="284"/>
        <v>11.111111111111116</v>
      </c>
      <c r="AB793" s="671">
        <f t="shared" si="285"/>
        <v>12.5</v>
      </c>
      <c r="AC793" s="671">
        <f t="shared" si="286"/>
        <v>23.076923076923084</v>
      </c>
      <c r="AD793" s="671">
        <f t="shared" si="287"/>
        <v>22.641509433962259</v>
      </c>
      <c r="AE793" s="671">
        <f t="shared" si="288"/>
        <v>32.499999999999993</v>
      </c>
      <c r="AF793" s="671" t="str">
        <f t="shared" si="289"/>
        <v>n/a</v>
      </c>
      <c r="AG793" s="671" t="str">
        <f t="shared" si="290"/>
        <v>n/a</v>
      </c>
      <c r="AH793" s="671" t="str">
        <f t="shared" si="291"/>
        <v>n/a</v>
      </c>
      <c r="AI793" s="671" t="str">
        <f t="shared" si="292"/>
        <v>n/a</v>
      </c>
      <c r="AJ793" s="671" t="str">
        <f t="shared" si="293"/>
        <v>n/a</v>
      </c>
      <c r="AK793" s="671" t="str">
        <f t="shared" si="294"/>
        <v>n/a</v>
      </c>
      <c r="AL793" s="671" t="str">
        <f t="shared" si="295"/>
        <v>n/a</v>
      </c>
      <c r="AM793" s="671" t="str">
        <f t="shared" si="296"/>
        <v>n/a</v>
      </c>
      <c r="AN793" s="671" t="str">
        <f t="shared" si="297"/>
        <v>n/a</v>
      </c>
      <c r="AO793" s="671" t="str">
        <f t="shared" si="298"/>
        <v>n/a</v>
      </c>
      <c r="AP793" s="671" t="str">
        <f t="shared" si="299"/>
        <v>n/a</v>
      </c>
      <c r="AQ793" s="671" t="str">
        <f t="shared" si="300"/>
        <v>n/a</v>
      </c>
      <c r="AR793" s="671" t="str">
        <f t="shared" si="301"/>
        <v>n/a</v>
      </c>
      <c r="AS793" s="672">
        <f t="shared" si="302"/>
        <v>18.804923936999412</v>
      </c>
      <c r="AT793" s="673">
        <f t="shared" si="303"/>
        <v>8.7222489371937044</v>
      </c>
    </row>
    <row r="794" spans="1:46" ht="11.25" customHeight="1" x14ac:dyDescent="0.2">
      <c r="A794" s="916" t="s">
        <v>170</v>
      </c>
      <c r="B794" s="481" t="s">
        <v>171</v>
      </c>
      <c r="C794" s="497">
        <v>0.99</v>
      </c>
      <c r="D794" s="491">
        <v>0.98</v>
      </c>
      <c r="E794" s="487">
        <v>0.97</v>
      </c>
      <c r="F794" s="487">
        <v>0.96</v>
      </c>
      <c r="G794" s="487">
        <v>0.95</v>
      </c>
      <c r="H794" s="487">
        <v>0.94</v>
      </c>
      <c r="I794" s="488"/>
      <c r="J794" s="487">
        <v>0.93</v>
      </c>
      <c r="K794" s="485">
        <v>0.92</v>
      </c>
      <c r="L794" s="488"/>
      <c r="M794" s="530">
        <v>0.91</v>
      </c>
      <c r="N794" s="530">
        <v>0.9</v>
      </c>
      <c r="O794" s="493">
        <v>0.85</v>
      </c>
      <c r="P794" s="493">
        <v>0.8</v>
      </c>
      <c r="Q794" s="493">
        <v>0.75</v>
      </c>
      <c r="R794" s="493">
        <v>0.7</v>
      </c>
      <c r="S794" s="493">
        <v>0.65</v>
      </c>
      <c r="T794" s="493">
        <v>0.6</v>
      </c>
      <c r="U794" s="493">
        <v>0.4</v>
      </c>
      <c r="V794" s="493">
        <v>0.37</v>
      </c>
      <c r="W794" s="493">
        <v>0.34</v>
      </c>
      <c r="X794" s="493">
        <v>0.3</v>
      </c>
      <c r="Y794" s="655">
        <f t="shared" si="283"/>
        <v>15.209999999999999</v>
      </c>
      <c r="Z794" s="1026">
        <f t="shared" si="282"/>
        <v>1.0204081632652962</v>
      </c>
      <c r="AA794" s="671">
        <f t="shared" si="284"/>
        <v>1.0309278350515427</v>
      </c>
      <c r="AB794" s="671">
        <f t="shared" si="285"/>
        <v>1.0416666666666741</v>
      </c>
      <c r="AC794" s="671">
        <f t="shared" si="286"/>
        <v>1.0526315789473717</v>
      </c>
      <c r="AD794" s="671">
        <f t="shared" si="287"/>
        <v>1.0638297872340496</v>
      </c>
      <c r="AE794" s="671">
        <f t="shared" si="288"/>
        <v>1.0752688172043001</v>
      </c>
      <c r="AF794" s="671">
        <f t="shared" si="289"/>
        <v>1.0869565217391353</v>
      </c>
      <c r="AG794" s="671">
        <f t="shared" si="290"/>
        <v>1.098901098901095</v>
      </c>
      <c r="AH794" s="671">
        <f t="shared" si="291"/>
        <v>1.1111111111111072</v>
      </c>
      <c r="AI794" s="671">
        <f t="shared" si="292"/>
        <v>5.8823529411764719</v>
      </c>
      <c r="AJ794" s="671">
        <f t="shared" si="293"/>
        <v>6.25</v>
      </c>
      <c r="AK794" s="671">
        <f t="shared" si="294"/>
        <v>6.6666666666666652</v>
      </c>
      <c r="AL794" s="671">
        <f t="shared" si="295"/>
        <v>7.1428571428571397</v>
      </c>
      <c r="AM794" s="671">
        <f t="shared" si="296"/>
        <v>7.6923076923076872</v>
      </c>
      <c r="AN794" s="671">
        <f t="shared" si="297"/>
        <v>8.3333333333333481</v>
      </c>
      <c r="AO794" s="671">
        <f t="shared" si="298"/>
        <v>49.999999999999979</v>
      </c>
      <c r="AP794" s="671">
        <f t="shared" si="299"/>
        <v>8.1081081081081141</v>
      </c>
      <c r="AQ794" s="671">
        <f t="shared" si="300"/>
        <v>8.8235294117646959</v>
      </c>
      <c r="AR794" s="671">
        <f t="shared" si="301"/>
        <v>13.333333333333353</v>
      </c>
      <c r="AS794" s="672">
        <f t="shared" si="302"/>
        <v>6.9375889584035804</v>
      </c>
      <c r="AT794" s="673">
        <f t="shared" si="303"/>
        <v>11.092678709048924</v>
      </c>
    </row>
    <row r="795" spans="1:46" ht="11.25" customHeight="1" x14ac:dyDescent="0.2">
      <c r="A795" s="1154" t="s">
        <v>1486</v>
      </c>
      <c r="B795" s="508" t="s">
        <v>1487</v>
      </c>
      <c r="C795" s="497">
        <v>0.46100000000000002</v>
      </c>
      <c r="D795" s="521">
        <v>0.44900000000000001</v>
      </c>
      <c r="E795" s="513">
        <v>0.43</v>
      </c>
      <c r="F795" s="513">
        <v>0.38</v>
      </c>
      <c r="G795" s="513">
        <v>0.3</v>
      </c>
      <c r="H795" s="513">
        <v>0.22</v>
      </c>
      <c r="I795" s="514"/>
      <c r="J795" s="513">
        <v>0.04</v>
      </c>
      <c r="K795" s="515">
        <v>0</v>
      </c>
      <c r="L795" s="514"/>
      <c r="M795" s="539">
        <v>0</v>
      </c>
      <c r="N795" s="539">
        <v>0</v>
      </c>
      <c r="O795" s="517">
        <v>0</v>
      </c>
      <c r="P795" s="517">
        <v>0</v>
      </c>
      <c r="Q795" s="517">
        <v>0</v>
      </c>
      <c r="R795" s="517">
        <v>0</v>
      </c>
      <c r="S795" s="517">
        <v>0</v>
      </c>
      <c r="T795" s="517">
        <v>0</v>
      </c>
      <c r="U795" s="517">
        <v>0</v>
      </c>
      <c r="V795" s="517">
        <v>0</v>
      </c>
      <c r="W795" s="517">
        <v>0</v>
      </c>
      <c r="X795" s="517">
        <v>0</v>
      </c>
      <c r="Y795" s="655">
        <f t="shared" si="283"/>
        <v>2.2800000000000002</v>
      </c>
      <c r="Z795" s="1026">
        <f t="shared" si="282"/>
        <v>2.6726057906458767</v>
      </c>
      <c r="AA795" s="671">
        <f t="shared" si="284"/>
        <v>4.4186046511627941</v>
      </c>
      <c r="AB795" s="671">
        <f t="shared" si="285"/>
        <v>13.157894736842103</v>
      </c>
      <c r="AC795" s="671">
        <f t="shared" si="286"/>
        <v>26.666666666666682</v>
      </c>
      <c r="AD795" s="671">
        <f t="shared" si="287"/>
        <v>36.363636363636353</v>
      </c>
      <c r="AE795" s="671">
        <f t="shared" si="288"/>
        <v>450</v>
      </c>
      <c r="AF795" s="671" t="str">
        <f t="shared" si="289"/>
        <v>n/a</v>
      </c>
      <c r="AG795" s="671" t="str">
        <f t="shared" si="290"/>
        <v>n/a</v>
      </c>
      <c r="AH795" s="671" t="str">
        <f t="shared" si="291"/>
        <v>n/a</v>
      </c>
      <c r="AI795" s="671" t="str">
        <f t="shared" si="292"/>
        <v>n/a</v>
      </c>
      <c r="AJ795" s="671" t="str">
        <f t="shared" si="293"/>
        <v>n/a</v>
      </c>
      <c r="AK795" s="671" t="str">
        <f t="shared" si="294"/>
        <v>n/a</v>
      </c>
      <c r="AL795" s="671" t="str">
        <f t="shared" si="295"/>
        <v>n/a</v>
      </c>
      <c r="AM795" s="671" t="str">
        <f t="shared" si="296"/>
        <v>n/a</v>
      </c>
      <c r="AN795" s="671" t="str">
        <f t="shared" si="297"/>
        <v>n/a</v>
      </c>
      <c r="AO795" s="671" t="str">
        <f t="shared" si="298"/>
        <v>n/a</v>
      </c>
      <c r="AP795" s="671" t="str">
        <f t="shared" si="299"/>
        <v>n/a</v>
      </c>
      <c r="AQ795" s="671" t="str">
        <f t="shared" si="300"/>
        <v>n/a</v>
      </c>
      <c r="AR795" s="671" t="str">
        <f t="shared" si="301"/>
        <v>n/a</v>
      </c>
      <c r="AS795" s="672">
        <f t="shared" si="302"/>
        <v>88.879901368158968</v>
      </c>
      <c r="AT795" s="673">
        <f t="shared" si="303"/>
        <v>177.38962824251999</v>
      </c>
    </row>
    <row r="796" spans="1:46" ht="11.25" customHeight="1" x14ac:dyDescent="0.2">
      <c r="A796" s="495" t="s">
        <v>841</v>
      </c>
      <c r="B796" s="915" t="s">
        <v>842</v>
      </c>
      <c r="C796" s="497">
        <v>1.08</v>
      </c>
      <c r="D796" s="657">
        <v>1.06</v>
      </c>
      <c r="E796" s="498">
        <v>1.04</v>
      </c>
      <c r="F796" s="498">
        <v>1.02</v>
      </c>
      <c r="G796" s="498">
        <v>1.01</v>
      </c>
      <c r="H796" s="498">
        <v>1</v>
      </c>
      <c r="I796" s="499"/>
      <c r="J796" s="498">
        <v>0.99</v>
      </c>
      <c r="K796" s="496">
        <v>0.98</v>
      </c>
      <c r="L796" s="499"/>
      <c r="M796" s="511">
        <v>0.97</v>
      </c>
      <c r="N796" s="511">
        <v>0.96</v>
      </c>
      <c r="O796" s="658">
        <v>0.95</v>
      </c>
      <c r="P796" s="658">
        <v>0.92</v>
      </c>
      <c r="Q796" s="658">
        <v>0.9</v>
      </c>
      <c r="R796" s="658">
        <v>0.88</v>
      </c>
      <c r="S796" s="658">
        <v>0.86</v>
      </c>
      <c r="T796" s="658">
        <v>0.84</v>
      </c>
      <c r="U796" s="658">
        <v>0.82</v>
      </c>
      <c r="V796" s="658">
        <v>0.8</v>
      </c>
      <c r="W796" s="658">
        <v>0.78</v>
      </c>
      <c r="X796" s="654">
        <v>0.76</v>
      </c>
      <c r="Y796" s="655">
        <f t="shared" si="283"/>
        <v>18.62</v>
      </c>
      <c r="Z796" s="1026">
        <f t="shared" si="282"/>
        <v>1.8867924528301883</v>
      </c>
      <c r="AA796" s="671">
        <f t="shared" si="284"/>
        <v>1.9230769230769162</v>
      </c>
      <c r="AB796" s="671">
        <f t="shared" si="285"/>
        <v>1.9607843137254832</v>
      </c>
      <c r="AC796" s="671">
        <f t="shared" si="286"/>
        <v>0.99009900990099098</v>
      </c>
      <c r="AD796" s="671">
        <f t="shared" si="287"/>
        <v>1.0000000000000009</v>
      </c>
      <c r="AE796" s="671">
        <f t="shared" si="288"/>
        <v>1.0101010101010166</v>
      </c>
      <c r="AF796" s="671">
        <f t="shared" si="289"/>
        <v>1.0204081632652962</v>
      </c>
      <c r="AG796" s="671">
        <f t="shared" si="290"/>
        <v>1.0309278350515427</v>
      </c>
      <c r="AH796" s="671">
        <f t="shared" si="291"/>
        <v>1.0416666666666741</v>
      </c>
      <c r="AI796" s="671">
        <f t="shared" si="292"/>
        <v>1.0526315789473717</v>
      </c>
      <c r="AJ796" s="671">
        <f t="shared" si="293"/>
        <v>3.2608695652173836</v>
      </c>
      <c r="AK796" s="671">
        <f t="shared" si="294"/>
        <v>2.2222222222222143</v>
      </c>
      <c r="AL796" s="671">
        <f t="shared" si="295"/>
        <v>2.2727272727272707</v>
      </c>
      <c r="AM796" s="671">
        <f t="shared" si="296"/>
        <v>2.3255813953488413</v>
      </c>
      <c r="AN796" s="671">
        <f t="shared" si="297"/>
        <v>2.3809523809523725</v>
      </c>
      <c r="AO796" s="671">
        <f t="shared" si="298"/>
        <v>2.4390243902439046</v>
      </c>
      <c r="AP796" s="671">
        <f t="shared" si="299"/>
        <v>2.4999999999999911</v>
      </c>
      <c r="AQ796" s="671">
        <f t="shared" si="300"/>
        <v>2.5641025641025772</v>
      </c>
      <c r="AR796" s="671">
        <f t="shared" si="301"/>
        <v>2.6315789473684292</v>
      </c>
      <c r="AS796" s="672">
        <f t="shared" si="302"/>
        <v>1.8691340364078139</v>
      </c>
      <c r="AT796" s="673">
        <f t="shared" si="303"/>
        <v>0.72777509533816975</v>
      </c>
    </row>
    <row r="797" spans="1:46" ht="11.25" customHeight="1" x14ac:dyDescent="0.2">
      <c r="A797" s="495" t="s">
        <v>2929</v>
      </c>
      <c r="B797" s="915" t="s">
        <v>2930</v>
      </c>
      <c r="C797" s="497">
        <v>0.52</v>
      </c>
      <c r="D797" s="497">
        <v>0.46</v>
      </c>
      <c r="E797" s="498">
        <v>0.42</v>
      </c>
      <c r="F797" s="498">
        <v>0.37</v>
      </c>
      <c r="G797" s="498">
        <v>0.33</v>
      </c>
      <c r="H797" s="542">
        <v>0.28999999999999998</v>
      </c>
      <c r="I797" s="499"/>
      <c r="J797" s="502">
        <v>0.42</v>
      </c>
      <c r="K797" s="502">
        <v>0.56000000000000005</v>
      </c>
      <c r="L797" s="499"/>
      <c r="M797" s="566">
        <v>0.56000000000000005</v>
      </c>
      <c r="N797" s="658">
        <v>0.56000000000000005</v>
      </c>
      <c r="O797" s="658">
        <v>0.54</v>
      </c>
      <c r="P797" s="543">
        <v>0.52</v>
      </c>
      <c r="Q797" s="543">
        <v>0.52</v>
      </c>
      <c r="R797" s="543">
        <v>0.52</v>
      </c>
      <c r="S797" s="543">
        <v>0.52</v>
      </c>
      <c r="T797" s="543">
        <v>0.52</v>
      </c>
      <c r="U797" s="543">
        <v>0.52</v>
      </c>
      <c r="V797" s="543">
        <v>0.52</v>
      </c>
      <c r="W797" s="543">
        <v>0.52</v>
      </c>
      <c r="X797" s="658">
        <v>0.52</v>
      </c>
      <c r="Y797" s="655">
        <f t="shared" si="283"/>
        <v>9.7099999999999973</v>
      </c>
      <c r="Z797" s="1026">
        <f t="shared" si="282"/>
        <v>13.043478260869556</v>
      </c>
      <c r="AA797" s="671">
        <f t="shared" si="284"/>
        <v>9.5238095238095344</v>
      </c>
      <c r="AB797" s="671">
        <f t="shared" si="285"/>
        <v>13.513513513513509</v>
      </c>
      <c r="AC797" s="671">
        <f t="shared" si="286"/>
        <v>12.12121212121211</v>
      </c>
      <c r="AD797" s="671">
        <f t="shared" si="287"/>
        <v>13.793103448275868</v>
      </c>
      <c r="AE797" s="671">
        <f t="shared" si="288"/>
        <v>-30.952380952380953</v>
      </c>
      <c r="AF797" s="671">
        <f t="shared" si="289"/>
        <v>-25.000000000000011</v>
      </c>
      <c r="AG797" s="671">
        <f t="shared" si="290"/>
        <v>0</v>
      </c>
      <c r="AH797" s="671">
        <f t="shared" si="291"/>
        <v>0</v>
      </c>
      <c r="AI797" s="671">
        <f t="shared" si="292"/>
        <v>3.7037037037036979</v>
      </c>
      <c r="AJ797" s="671">
        <f t="shared" si="293"/>
        <v>3.8461538461538547</v>
      </c>
      <c r="AK797" s="671">
        <f t="shared" si="294"/>
        <v>0</v>
      </c>
      <c r="AL797" s="671">
        <f t="shared" si="295"/>
        <v>0</v>
      </c>
      <c r="AM797" s="671">
        <f t="shared" si="296"/>
        <v>0</v>
      </c>
      <c r="AN797" s="671">
        <f t="shared" si="297"/>
        <v>0</v>
      </c>
      <c r="AO797" s="671">
        <f t="shared" si="298"/>
        <v>0</v>
      </c>
      <c r="AP797" s="671">
        <f t="shared" si="299"/>
        <v>0</v>
      </c>
      <c r="AQ797" s="671">
        <f t="shared" si="300"/>
        <v>0</v>
      </c>
      <c r="AR797" s="671">
        <f t="shared" si="301"/>
        <v>0</v>
      </c>
      <c r="AS797" s="672">
        <f t="shared" si="302"/>
        <v>0.71539965606090361</v>
      </c>
      <c r="AT797" s="673">
        <f t="shared" si="303"/>
        <v>11.504733028324164</v>
      </c>
    </row>
    <row r="798" spans="1:46" ht="11.25" customHeight="1" x14ac:dyDescent="0.2">
      <c r="A798" s="495" t="s">
        <v>1756</v>
      </c>
      <c r="B798" s="915" t="s">
        <v>1757</v>
      </c>
      <c r="C798" s="497">
        <v>0.88</v>
      </c>
      <c r="D798" s="657">
        <v>0.81</v>
      </c>
      <c r="E798" s="498">
        <v>0.77</v>
      </c>
      <c r="F798" s="498">
        <v>0.68</v>
      </c>
      <c r="G798" s="498">
        <v>0.57999999999999996</v>
      </c>
      <c r="H798" s="498">
        <v>0.54</v>
      </c>
      <c r="I798" s="499"/>
      <c r="J798" s="498">
        <v>0.37</v>
      </c>
      <c r="K798" s="502">
        <v>0.28000000000000003</v>
      </c>
      <c r="L798" s="499"/>
      <c r="M798" s="566">
        <v>0.25</v>
      </c>
      <c r="N798" s="654">
        <v>0.3</v>
      </c>
      <c r="O798" s="658">
        <v>0.74</v>
      </c>
      <c r="P798" s="658">
        <v>0.72499999999999998</v>
      </c>
      <c r="Q798" s="658">
        <v>0.63</v>
      </c>
      <c r="R798" s="658">
        <v>0.51500000000000001</v>
      </c>
      <c r="S798" s="658">
        <v>0.45333000000000001</v>
      </c>
      <c r="T798" s="658">
        <v>0.4</v>
      </c>
      <c r="U798" s="658">
        <v>0.34666999999999998</v>
      </c>
      <c r="V798" s="658">
        <v>0.30667</v>
      </c>
      <c r="W798" s="658">
        <v>0.26667000000000002</v>
      </c>
      <c r="X798" s="658">
        <v>0.2</v>
      </c>
      <c r="Y798" s="655">
        <f t="shared" si="283"/>
        <v>10.043339999999999</v>
      </c>
      <c r="Z798" s="1026">
        <f t="shared" si="282"/>
        <v>8.6419753086419693</v>
      </c>
      <c r="AA798" s="671">
        <f t="shared" si="284"/>
        <v>5.1948051948051965</v>
      </c>
      <c r="AB798" s="671">
        <f t="shared" si="285"/>
        <v>13.235294117647056</v>
      </c>
      <c r="AC798" s="671">
        <f t="shared" si="286"/>
        <v>17.24137931034484</v>
      </c>
      <c r="AD798" s="671">
        <f t="shared" si="287"/>
        <v>7.4074074074073959</v>
      </c>
      <c r="AE798" s="671">
        <f t="shared" si="288"/>
        <v>45.945945945945965</v>
      </c>
      <c r="AF798" s="671">
        <f t="shared" si="289"/>
        <v>32.142857142857139</v>
      </c>
      <c r="AG798" s="671">
        <f t="shared" si="290"/>
        <v>12.000000000000011</v>
      </c>
      <c r="AH798" s="671">
        <f t="shared" si="291"/>
        <v>-16.666666666666664</v>
      </c>
      <c r="AI798" s="671">
        <f t="shared" si="292"/>
        <v>-59.45945945945946</v>
      </c>
      <c r="AJ798" s="671">
        <f t="shared" si="293"/>
        <v>2.0689655172413834</v>
      </c>
      <c r="AK798" s="671">
        <f t="shared" si="294"/>
        <v>15.07936507936507</v>
      </c>
      <c r="AL798" s="671">
        <f t="shared" si="295"/>
        <v>22.330097087378633</v>
      </c>
      <c r="AM798" s="671">
        <f t="shared" si="296"/>
        <v>13.603776498356602</v>
      </c>
      <c r="AN798" s="671">
        <f t="shared" si="297"/>
        <v>13.332499999999992</v>
      </c>
      <c r="AO798" s="671">
        <f t="shared" si="298"/>
        <v>15.383505927827624</v>
      </c>
      <c r="AP798" s="671">
        <f t="shared" si="299"/>
        <v>13.043336485472977</v>
      </c>
      <c r="AQ798" s="671">
        <f t="shared" si="300"/>
        <v>14.999812502343701</v>
      </c>
      <c r="AR798" s="671">
        <f t="shared" si="301"/>
        <v>33.335000000000001</v>
      </c>
      <c r="AS798" s="672">
        <f t="shared" si="302"/>
        <v>10.992626178921551</v>
      </c>
      <c r="AT798" s="673">
        <f t="shared" si="303"/>
        <v>21.435399080142979</v>
      </c>
    </row>
    <row r="799" spans="1:46" ht="11.25" customHeight="1" x14ac:dyDescent="0.2">
      <c r="A799" s="916" t="s">
        <v>369</v>
      </c>
      <c r="B799" s="481" t="s">
        <v>370</v>
      </c>
      <c r="C799" s="497">
        <v>1.36</v>
      </c>
      <c r="D799" s="553">
        <v>1.32</v>
      </c>
      <c r="E799" s="487">
        <v>1.32</v>
      </c>
      <c r="F799" s="489">
        <v>1.28</v>
      </c>
      <c r="G799" s="487">
        <v>1.28</v>
      </c>
      <c r="H799" s="487">
        <v>1.25</v>
      </c>
      <c r="I799" s="488"/>
      <c r="J799" s="487">
        <v>1.24</v>
      </c>
      <c r="K799" s="490">
        <v>1.2</v>
      </c>
      <c r="L799" s="488"/>
      <c r="M799" s="530">
        <v>1.2</v>
      </c>
      <c r="N799" s="538">
        <v>1.1599999999999999</v>
      </c>
      <c r="O799" s="493">
        <v>1.1599999999999999</v>
      </c>
      <c r="P799" s="493">
        <v>1.1200000000000001</v>
      </c>
      <c r="Q799" s="493">
        <v>1.08</v>
      </c>
      <c r="R799" s="492">
        <v>1.04</v>
      </c>
      <c r="S799" s="493">
        <v>1.01</v>
      </c>
      <c r="T799" s="493">
        <v>1</v>
      </c>
      <c r="U799" s="493">
        <v>0.93</v>
      </c>
      <c r="V799" s="493">
        <v>0.89</v>
      </c>
      <c r="W799" s="493">
        <v>0.84</v>
      </c>
      <c r="X799" s="493">
        <v>0.81</v>
      </c>
      <c r="Y799" s="655">
        <f t="shared" si="283"/>
        <v>22.490000000000002</v>
      </c>
      <c r="Z799" s="1026">
        <f t="shared" si="282"/>
        <v>3.0303030303030276</v>
      </c>
      <c r="AA799" s="671">
        <f t="shared" si="284"/>
        <v>0</v>
      </c>
      <c r="AB799" s="671">
        <f t="shared" si="285"/>
        <v>3.125</v>
      </c>
      <c r="AC799" s="671">
        <f t="shared" si="286"/>
        <v>0</v>
      </c>
      <c r="AD799" s="671">
        <f t="shared" si="287"/>
        <v>2.4000000000000021</v>
      </c>
      <c r="AE799" s="671">
        <f t="shared" si="288"/>
        <v>0.80645161290322509</v>
      </c>
      <c r="AF799" s="671">
        <f t="shared" si="289"/>
        <v>3.3333333333333437</v>
      </c>
      <c r="AG799" s="671">
        <f t="shared" si="290"/>
        <v>0</v>
      </c>
      <c r="AH799" s="671">
        <f t="shared" si="291"/>
        <v>3.4482758620689724</v>
      </c>
      <c r="AI799" s="671">
        <f t="shared" si="292"/>
        <v>0</v>
      </c>
      <c r="AJ799" s="671">
        <f t="shared" si="293"/>
        <v>3.5714285714285587</v>
      </c>
      <c r="AK799" s="671">
        <f t="shared" si="294"/>
        <v>3.7037037037036979</v>
      </c>
      <c r="AL799" s="671">
        <f t="shared" si="295"/>
        <v>3.8461538461538547</v>
      </c>
      <c r="AM799" s="671">
        <f t="shared" si="296"/>
        <v>2.9702970297029729</v>
      </c>
      <c r="AN799" s="671">
        <f t="shared" si="297"/>
        <v>1.0000000000000009</v>
      </c>
      <c r="AO799" s="671">
        <f t="shared" si="298"/>
        <v>7.5268817204301008</v>
      </c>
      <c r="AP799" s="671">
        <f t="shared" si="299"/>
        <v>4.4943820224719211</v>
      </c>
      <c r="AQ799" s="671">
        <f t="shared" si="300"/>
        <v>5.9523809523809534</v>
      </c>
      <c r="AR799" s="671">
        <f t="shared" si="301"/>
        <v>3.7037037037036979</v>
      </c>
      <c r="AS799" s="672">
        <f t="shared" si="302"/>
        <v>2.7848576520307544</v>
      </c>
      <c r="AT799" s="673">
        <f t="shared" si="303"/>
        <v>2.0829599376714532</v>
      </c>
    </row>
    <row r="800" spans="1:46" ht="11.25" customHeight="1" x14ac:dyDescent="0.2">
      <c r="A800" s="506" t="s">
        <v>3931</v>
      </c>
      <c r="B800" s="915" t="s">
        <v>3932</v>
      </c>
      <c r="C800" s="497">
        <v>0.52</v>
      </c>
      <c r="D800" s="497">
        <v>0.36</v>
      </c>
      <c r="E800" s="498">
        <v>0.28000000000000003</v>
      </c>
      <c r="F800" s="498">
        <v>0.21</v>
      </c>
      <c r="G800" s="498">
        <v>0.06</v>
      </c>
      <c r="H800" s="542">
        <v>0</v>
      </c>
      <c r="I800" s="499"/>
      <c r="J800" s="502">
        <v>0</v>
      </c>
      <c r="K800" s="656">
        <v>0</v>
      </c>
      <c r="L800" s="499"/>
      <c r="M800" s="653">
        <v>0</v>
      </c>
      <c r="N800" s="653">
        <v>0</v>
      </c>
      <c r="O800" s="654">
        <v>0.27</v>
      </c>
      <c r="P800" s="658">
        <v>0.35</v>
      </c>
      <c r="Q800" s="658">
        <v>0.31</v>
      </c>
      <c r="R800" s="658">
        <v>0.27</v>
      </c>
      <c r="S800" s="658">
        <v>0.23</v>
      </c>
      <c r="T800" s="658">
        <v>0.19166666666666665</v>
      </c>
      <c r="U800" s="658">
        <v>0.16666666666666666</v>
      </c>
      <c r="V800" s="543">
        <v>0</v>
      </c>
      <c r="W800" s="543">
        <v>0</v>
      </c>
      <c r="X800" s="543">
        <v>0</v>
      </c>
      <c r="Y800" s="655">
        <f t="shared" si="283"/>
        <v>3.2183333333333333</v>
      </c>
      <c r="Z800" s="1026">
        <f t="shared" si="282"/>
        <v>44.444444444444464</v>
      </c>
      <c r="AA800" s="671">
        <f t="shared" si="284"/>
        <v>28.571428571428559</v>
      </c>
      <c r="AB800" s="671">
        <f t="shared" si="285"/>
        <v>33.33333333333335</v>
      </c>
      <c r="AC800" s="671">
        <f t="shared" si="286"/>
        <v>250</v>
      </c>
      <c r="AD800" s="671" t="str">
        <f t="shared" si="287"/>
        <v>n/a</v>
      </c>
      <c r="AE800" s="671" t="str">
        <f t="shared" si="288"/>
        <v>n/a</v>
      </c>
      <c r="AF800" s="671" t="str">
        <f t="shared" si="289"/>
        <v>n/a</v>
      </c>
      <c r="AG800" s="671" t="str">
        <f t="shared" si="290"/>
        <v>n/a</v>
      </c>
      <c r="AH800" s="671" t="str">
        <f t="shared" si="291"/>
        <v>n/a</v>
      </c>
      <c r="AI800" s="671">
        <f t="shared" si="292"/>
        <v>-100</v>
      </c>
      <c r="AJ800" s="671">
        <f t="shared" si="293"/>
        <v>-22.857142857142843</v>
      </c>
      <c r="AK800" s="671">
        <f t="shared" si="294"/>
        <v>12.903225806451601</v>
      </c>
      <c r="AL800" s="671">
        <f t="shared" si="295"/>
        <v>14.814814814814813</v>
      </c>
      <c r="AM800" s="671">
        <f t="shared" si="296"/>
        <v>17.391304347826097</v>
      </c>
      <c r="AN800" s="671">
        <f t="shared" si="297"/>
        <v>20.000000000000018</v>
      </c>
      <c r="AO800" s="671">
        <f t="shared" si="298"/>
        <v>14.999999999999991</v>
      </c>
      <c r="AP800" s="671" t="str">
        <f t="shared" si="299"/>
        <v>n/a</v>
      </c>
      <c r="AQ800" s="671" t="str">
        <f t="shared" si="300"/>
        <v>n/a</v>
      </c>
      <c r="AR800" s="671" t="str">
        <f t="shared" si="301"/>
        <v>n/a</v>
      </c>
      <c r="AS800" s="672">
        <f t="shared" si="302"/>
        <v>28.509218951014191</v>
      </c>
      <c r="AT800" s="673">
        <f t="shared" si="303"/>
        <v>83.245476446022707</v>
      </c>
    </row>
    <row r="801" spans="1:46" ht="11.25" customHeight="1" x14ac:dyDescent="0.2">
      <c r="A801" s="557" t="s">
        <v>4027</v>
      </c>
      <c r="B801" s="915" t="s">
        <v>4028</v>
      </c>
      <c r="C801" s="497">
        <v>0.26</v>
      </c>
      <c r="D801" s="497">
        <v>0.14000000000000001</v>
      </c>
      <c r="E801" s="498">
        <v>0.11</v>
      </c>
      <c r="F801" s="498">
        <v>7.0000000000000007E-2</v>
      </c>
      <c r="G801" s="498">
        <v>0.02</v>
      </c>
      <c r="H801" s="542">
        <v>0</v>
      </c>
      <c r="I801" s="499"/>
      <c r="J801" s="502">
        <v>0</v>
      </c>
      <c r="K801" s="656">
        <v>0</v>
      </c>
      <c r="L801" s="499"/>
      <c r="M801" s="653">
        <v>0</v>
      </c>
      <c r="N801" s="653">
        <v>0</v>
      </c>
      <c r="O801" s="658">
        <v>0.14249999999999999</v>
      </c>
      <c r="P801" s="658">
        <v>0.38</v>
      </c>
      <c r="Q801" s="658">
        <v>0.36</v>
      </c>
      <c r="R801" s="658">
        <v>0.33</v>
      </c>
      <c r="S801" s="654">
        <v>0.3</v>
      </c>
      <c r="T801" s="654">
        <v>0.3</v>
      </c>
      <c r="U801" s="654">
        <v>0.3</v>
      </c>
      <c r="V801" s="654">
        <v>0.3</v>
      </c>
      <c r="W801" s="654">
        <v>0.3</v>
      </c>
      <c r="X801" s="658">
        <v>0.3</v>
      </c>
      <c r="Y801" s="655">
        <f t="shared" si="283"/>
        <v>3.6124999999999989</v>
      </c>
      <c r="Z801" s="1026">
        <f t="shared" si="282"/>
        <v>85.714285714285694</v>
      </c>
      <c r="AA801" s="671">
        <f t="shared" si="284"/>
        <v>27.272727272727295</v>
      </c>
      <c r="AB801" s="671">
        <f t="shared" si="285"/>
        <v>57.142857142857139</v>
      </c>
      <c r="AC801" s="671">
        <f t="shared" si="286"/>
        <v>250.00000000000006</v>
      </c>
      <c r="AD801" s="671" t="str">
        <f t="shared" si="287"/>
        <v>n/a</v>
      </c>
      <c r="AE801" s="671" t="str">
        <f t="shared" si="288"/>
        <v>n/a</v>
      </c>
      <c r="AF801" s="671" t="str">
        <f t="shared" si="289"/>
        <v>n/a</v>
      </c>
      <c r="AG801" s="671" t="str">
        <f t="shared" si="290"/>
        <v>n/a</v>
      </c>
      <c r="AH801" s="671" t="str">
        <f t="shared" si="291"/>
        <v>n/a</v>
      </c>
      <c r="AI801" s="671">
        <f t="shared" si="292"/>
        <v>-100</v>
      </c>
      <c r="AJ801" s="671">
        <f t="shared" si="293"/>
        <v>-62.5</v>
      </c>
      <c r="AK801" s="671">
        <f t="shared" si="294"/>
        <v>5.555555555555558</v>
      </c>
      <c r="AL801" s="671">
        <f t="shared" si="295"/>
        <v>9.0909090909090828</v>
      </c>
      <c r="AM801" s="671">
        <f t="shared" si="296"/>
        <v>10.000000000000009</v>
      </c>
      <c r="AN801" s="671">
        <f t="shared" si="297"/>
        <v>0</v>
      </c>
      <c r="AO801" s="671">
        <f t="shared" si="298"/>
        <v>0</v>
      </c>
      <c r="AP801" s="671">
        <f t="shared" si="299"/>
        <v>0</v>
      </c>
      <c r="AQ801" s="671">
        <f t="shared" si="300"/>
        <v>0</v>
      </c>
      <c r="AR801" s="671">
        <f t="shared" si="301"/>
        <v>0</v>
      </c>
      <c r="AS801" s="672">
        <f t="shared" si="302"/>
        <v>20.162595341166771</v>
      </c>
      <c r="AT801" s="673">
        <f t="shared" si="303"/>
        <v>79.558581156857116</v>
      </c>
    </row>
    <row r="802" spans="1:46" ht="11.25" customHeight="1" x14ac:dyDescent="0.2">
      <c r="A802" s="652" t="s">
        <v>1752</v>
      </c>
      <c r="B802" s="915" t="s">
        <v>1753</v>
      </c>
      <c r="C802" s="497">
        <v>1.2775000000000001</v>
      </c>
      <c r="D802" s="497">
        <v>1.2249999999999999</v>
      </c>
      <c r="E802" s="498">
        <v>1.1625000000000001</v>
      </c>
      <c r="F802" s="498">
        <v>1.0925</v>
      </c>
      <c r="G802" s="498">
        <v>1.0149999999999999</v>
      </c>
      <c r="H802" s="498">
        <v>0.92500000000000004</v>
      </c>
      <c r="I802" s="499"/>
      <c r="J802" s="498">
        <v>0.875</v>
      </c>
      <c r="K802" s="496">
        <v>0.77</v>
      </c>
      <c r="L802" s="499"/>
      <c r="M802" s="653">
        <v>0.72499999999999998</v>
      </c>
      <c r="N802" s="653">
        <v>0.96499999999999997</v>
      </c>
      <c r="O802" s="658">
        <v>1.32</v>
      </c>
      <c r="P802" s="658">
        <v>1.3025</v>
      </c>
      <c r="Q802" s="658">
        <v>1.2375</v>
      </c>
      <c r="R802" s="658">
        <v>1.1924999999999999</v>
      </c>
      <c r="S802" s="658">
        <v>1.1625000000000001</v>
      </c>
      <c r="T802" s="658">
        <v>1.1325000000000001</v>
      </c>
      <c r="U802" s="658">
        <v>1.1025</v>
      </c>
      <c r="V802" s="658">
        <v>1.0774999999999999</v>
      </c>
      <c r="W802" s="658">
        <v>1.0674999999999999</v>
      </c>
      <c r="X802" s="658">
        <v>1.0565</v>
      </c>
      <c r="Y802" s="655">
        <f t="shared" si="283"/>
        <v>21.684000000000001</v>
      </c>
      <c r="Z802" s="1026">
        <f t="shared" si="282"/>
        <v>4.2857142857142927</v>
      </c>
      <c r="AA802" s="671">
        <f t="shared" si="284"/>
        <v>5.3763440860214784</v>
      </c>
      <c r="AB802" s="671">
        <f t="shared" si="285"/>
        <v>6.4073226544622441</v>
      </c>
      <c r="AC802" s="671">
        <f t="shared" si="286"/>
        <v>7.6354679802955738</v>
      </c>
      <c r="AD802" s="671">
        <f t="shared" si="287"/>
        <v>9.7297297297297192</v>
      </c>
      <c r="AE802" s="671">
        <f t="shared" si="288"/>
        <v>5.7142857142857162</v>
      </c>
      <c r="AF802" s="671">
        <f t="shared" si="289"/>
        <v>13.636363636363624</v>
      </c>
      <c r="AG802" s="671">
        <f t="shared" si="290"/>
        <v>6.2068965517241503</v>
      </c>
      <c r="AH802" s="671">
        <f t="shared" si="291"/>
        <v>-24.870466321243523</v>
      </c>
      <c r="AI802" s="671">
        <f t="shared" si="292"/>
        <v>-26.893939393939405</v>
      </c>
      <c r="AJ802" s="671">
        <f t="shared" si="293"/>
        <v>1.343570057581589</v>
      </c>
      <c r="AK802" s="671">
        <f t="shared" si="294"/>
        <v>5.2525252525252419</v>
      </c>
      <c r="AL802" s="671">
        <f t="shared" si="295"/>
        <v>3.7735849056603987</v>
      </c>
      <c r="AM802" s="671">
        <f t="shared" si="296"/>
        <v>2.580645161290307</v>
      </c>
      <c r="AN802" s="671">
        <f t="shared" si="297"/>
        <v>2.6490066225165476</v>
      </c>
      <c r="AO802" s="671">
        <f t="shared" si="298"/>
        <v>2.7210884353741527</v>
      </c>
      <c r="AP802" s="671">
        <f t="shared" si="299"/>
        <v>2.3201856148491906</v>
      </c>
      <c r="AQ802" s="671">
        <f t="shared" si="300"/>
        <v>0.93676814988290502</v>
      </c>
      <c r="AR802" s="671">
        <f t="shared" si="301"/>
        <v>1.0411736867013577</v>
      </c>
      <c r="AS802" s="672">
        <f t="shared" si="302"/>
        <v>1.5708561478839771</v>
      </c>
      <c r="AT802" s="673">
        <f t="shared" si="303"/>
        <v>10.180109714096995</v>
      </c>
    </row>
    <row r="803" spans="1:46" ht="11.25" customHeight="1" x14ac:dyDescent="0.2">
      <c r="A803" s="495" t="s">
        <v>1762</v>
      </c>
      <c r="B803" s="915" t="s">
        <v>1763</v>
      </c>
      <c r="C803" s="497">
        <v>1.21</v>
      </c>
      <c r="D803" s="497">
        <v>1.0900000000000001</v>
      </c>
      <c r="E803" s="498">
        <v>0.97</v>
      </c>
      <c r="F803" s="498">
        <v>0.86</v>
      </c>
      <c r="G803" s="498">
        <v>0.78</v>
      </c>
      <c r="H803" s="498">
        <v>0.69</v>
      </c>
      <c r="I803" s="499"/>
      <c r="J803" s="502">
        <v>0.6</v>
      </c>
      <c r="K803" s="502">
        <v>0.6</v>
      </c>
      <c r="L803" s="499"/>
      <c r="M803" s="566">
        <v>0.6</v>
      </c>
      <c r="N803" s="654">
        <v>0.6</v>
      </c>
      <c r="O803" s="658">
        <v>0.6</v>
      </c>
      <c r="P803" s="658">
        <v>0.55500000000000005</v>
      </c>
      <c r="Q803" s="658">
        <v>0.495</v>
      </c>
      <c r="R803" s="654">
        <v>0.48</v>
      </c>
      <c r="S803" s="658">
        <v>0.8</v>
      </c>
      <c r="T803" s="658">
        <v>0.75</v>
      </c>
      <c r="U803" s="654">
        <v>0.72</v>
      </c>
      <c r="V803" s="658">
        <v>0.72</v>
      </c>
      <c r="W803" s="658">
        <v>0.7</v>
      </c>
      <c r="X803" s="654">
        <v>0.68</v>
      </c>
      <c r="Y803" s="655">
        <f t="shared" si="283"/>
        <v>14.499999999999998</v>
      </c>
      <c r="Z803" s="1026">
        <f t="shared" si="282"/>
        <v>11.009174311926584</v>
      </c>
      <c r="AA803" s="671">
        <f t="shared" si="284"/>
        <v>12.371134020618557</v>
      </c>
      <c r="AB803" s="671">
        <f t="shared" si="285"/>
        <v>12.790697674418606</v>
      </c>
      <c r="AC803" s="671">
        <f t="shared" si="286"/>
        <v>10.256410256410241</v>
      </c>
      <c r="AD803" s="671">
        <f t="shared" si="287"/>
        <v>13.043478260869579</v>
      </c>
      <c r="AE803" s="671">
        <f t="shared" si="288"/>
        <v>14.999999999999991</v>
      </c>
      <c r="AF803" s="671">
        <f t="shared" si="289"/>
        <v>0</v>
      </c>
      <c r="AG803" s="671">
        <f t="shared" si="290"/>
        <v>0</v>
      </c>
      <c r="AH803" s="671">
        <f t="shared" si="291"/>
        <v>0</v>
      </c>
      <c r="AI803" s="671">
        <f t="shared" si="292"/>
        <v>0</v>
      </c>
      <c r="AJ803" s="671">
        <f t="shared" si="293"/>
        <v>8.108108108108091</v>
      </c>
      <c r="AK803" s="671">
        <f t="shared" si="294"/>
        <v>12.121212121212132</v>
      </c>
      <c r="AL803" s="671">
        <f t="shared" si="295"/>
        <v>3.125</v>
      </c>
      <c r="AM803" s="671">
        <f t="shared" si="296"/>
        <v>-40</v>
      </c>
      <c r="AN803" s="671">
        <f t="shared" si="297"/>
        <v>6.6666666666666652</v>
      </c>
      <c r="AO803" s="671">
        <f t="shared" si="298"/>
        <v>4.1666666666666741</v>
      </c>
      <c r="AP803" s="671">
        <f t="shared" si="299"/>
        <v>0</v>
      </c>
      <c r="AQ803" s="671">
        <f t="shared" si="300"/>
        <v>2.8571428571428692</v>
      </c>
      <c r="AR803" s="671">
        <f t="shared" si="301"/>
        <v>2.9411764705882248</v>
      </c>
      <c r="AS803" s="672">
        <f t="shared" si="302"/>
        <v>3.9187824955067483</v>
      </c>
      <c r="AT803" s="673">
        <f t="shared" si="303"/>
        <v>11.896416351276962</v>
      </c>
    </row>
    <row r="804" spans="1:46" ht="11.25" customHeight="1" x14ac:dyDescent="0.2">
      <c r="A804" s="652" t="s">
        <v>1768</v>
      </c>
      <c r="B804" s="915" t="s">
        <v>1769</v>
      </c>
      <c r="C804" s="497">
        <v>0.36</v>
      </c>
      <c r="D804" s="657">
        <v>0.32</v>
      </c>
      <c r="E804" s="498">
        <v>0.28999999999999998</v>
      </c>
      <c r="F804" s="498">
        <v>0.27333333333333332</v>
      </c>
      <c r="G804" s="498">
        <v>0.20333333333333334</v>
      </c>
      <c r="H804" s="498">
        <v>0.13666666666666666</v>
      </c>
      <c r="I804" s="499"/>
      <c r="J804" s="502">
        <v>0.13333333333333333</v>
      </c>
      <c r="K804" s="656">
        <v>0.13333333333333333</v>
      </c>
      <c r="L804" s="499"/>
      <c r="M804" s="511">
        <v>0.13333333333333333</v>
      </c>
      <c r="N804" s="511">
        <v>8.666666666666667E-2</v>
      </c>
      <c r="O804" s="658">
        <v>0.04</v>
      </c>
      <c r="P804" s="658">
        <v>3.8333333333333337E-2</v>
      </c>
      <c r="Q804" s="658">
        <v>3.6666666666666667E-2</v>
      </c>
      <c r="R804" s="658">
        <v>3.5000000000000003E-2</v>
      </c>
      <c r="S804" s="658">
        <v>3.3333333333333333E-2</v>
      </c>
      <c r="T804" s="658">
        <v>3.1666666666666669E-2</v>
      </c>
      <c r="U804" s="658">
        <v>0.03</v>
      </c>
      <c r="V804" s="658">
        <v>2.8333333333333335E-2</v>
      </c>
      <c r="W804" s="658">
        <v>2.6666666666666668E-2</v>
      </c>
      <c r="X804" s="658">
        <v>1.2666666666666666E-2</v>
      </c>
      <c r="Y804" s="655">
        <f t="shared" si="283"/>
        <v>2.3826666666666667</v>
      </c>
      <c r="Z804" s="1026">
        <f t="shared" si="282"/>
        <v>12.5</v>
      </c>
      <c r="AA804" s="671">
        <f t="shared" si="284"/>
        <v>10.344827586206918</v>
      </c>
      <c r="AB804" s="671">
        <f t="shared" si="285"/>
        <v>6.0975609756097615</v>
      </c>
      <c r="AC804" s="671">
        <f t="shared" si="286"/>
        <v>34.426229508196712</v>
      </c>
      <c r="AD804" s="671">
        <f t="shared" si="287"/>
        <v>48.780487804878071</v>
      </c>
      <c r="AE804" s="671">
        <f t="shared" si="288"/>
        <v>2.4999999999999911</v>
      </c>
      <c r="AF804" s="671">
        <f t="shared" si="289"/>
        <v>0</v>
      </c>
      <c r="AG804" s="671">
        <f t="shared" si="290"/>
        <v>0</v>
      </c>
      <c r="AH804" s="671">
        <f t="shared" si="291"/>
        <v>53.846153846153832</v>
      </c>
      <c r="AI804" s="671">
        <f t="shared" si="292"/>
        <v>116.66666666666666</v>
      </c>
      <c r="AJ804" s="671">
        <f t="shared" si="293"/>
        <v>4.3478260869565188</v>
      </c>
      <c r="AK804" s="671">
        <f t="shared" si="294"/>
        <v>4.5454545454545636</v>
      </c>
      <c r="AL804" s="671">
        <f t="shared" si="295"/>
        <v>4.761904761904745</v>
      </c>
      <c r="AM804" s="671">
        <f t="shared" si="296"/>
        <v>5.0000000000000044</v>
      </c>
      <c r="AN804" s="671">
        <f t="shared" si="297"/>
        <v>5.2631578947368363</v>
      </c>
      <c r="AO804" s="671">
        <f t="shared" si="298"/>
        <v>5.555555555555558</v>
      </c>
      <c r="AP804" s="671">
        <f t="shared" si="299"/>
        <v>5.8823529411764497</v>
      </c>
      <c r="AQ804" s="671">
        <f t="shared" si="300"/>
        <v>6.25</v>
      </c>
      <c r="AR804" s="671">
        <f t="shared" si="301"/>
        <v>110.52631578947371</v>
      </c>
      <c r="AS804" s="672">
        <f t="shared" si="302"/>
        <v>23.015499682261591</v>
      </c>
      <c r="AT804" s="673">
        <f t="shared" si="303"/>
        <v>35.553482136768501</v>
      </c>
    </row>
    <row r="805" spans="1:46" ht="11.25" customHeight="1" x14ac:dyDescent="0.2">
      <c r="A805" s="652" t="s">
        <v>1127</v>
      </c>
      <c r="B805" s="915" t="s">
        <v>1128</v>
      </c>
      <c r="C805" s="497">
        <v>1.74</v>
      </c>
      <c r="D805" s="520">
        <v>1.66</v>
      </c>
      <c r="E805" s="498">
        <v>1.63</v>
      </c>
      <c r="F805" s="498">
        <v>1.575</v>
      </c>
      <c r="G805" s="498">
        <v>1.3</v>
      </c>
      <c r="H805" s="498">
        <v>1.05</v>
      </c>
      <c r="I805" s="499"/>
      <c r="J805" s="498">
        <v>0.85</v>
      </c>
      <c r="K805" s="496">
        <v>0.65</v>
      </c>
      <c r="L805" s="499"/>
      <c r="M805" s="511">
        <v>0.375</v>
      </c>
      <c r="N805" s="653">
        <v>0</v>
      </c>
      <c r="O805" s="654">
        <v>0</v>
      </c>
      <c r="P805" s="654">
        <v>0</v>
      </c>
      <c r="Q805" s="654">
        <v>0</v>
      </c>
      <c r="R805" s="654">
        <v>0</v>
      </c>
      <c r="S805" s="654">
        <v>0</v>
      </c>
      <c r="T805" s="654">
        <v>0</v>
      </c>
      <c r="U805" s="654">
        <v>0</v>
      </c>
      <c r="V805" s="654">
        <v>0</v>
      </c>
      <c r="W805" s="654">
        <v>0</v>
      </c>
      <c r="X805" s="654">
        <v>0</v>
      </c>
      <c r="Y805" s="655">
        <f t="shared" si="283"/>
        <v>10.83</v>
      </c>
      <c r="Z805" s="1026">
        <f t="shared" si="282"/>
        <v>4.8192771084337505</v>
      </c>
      <c r="AA805" s="671">
        <f t="shared" si="284"/>
        <v>1.8404907975460238</v>
      </c>
      <c r="AB805" s="671">
        <f t="shared" si="285"/>
        <v>3.4920634920634797</v>
      </c>
      <c r="AC805" s="671">
        <f t="shared" si="286"/>
        <v>21.153846153846146</v>
      </c>
      <c r="AD805" s="671">
        <f t="shared" si="287"/>
        <v>23.809523809523814</v>
      </c>
      <c r="AE805" s="671">
        <f t="shared" si="288"/>
        <v>23.529411764705888</v>
      </c>
      <c r="AF805" s="671">
        <f t="shared" si="289"/>
        <v>30.76923076923077</v>
      </c>
      <c r="AG805" s="671">
        <f t="shared" si="290"/>
        <v>73.333333333333343</v>
      </c>
      <c r="AH805" s="671" t="str">
        <f t="shared" si="291"/>
        <v>n/a</v>
      </c>
      <c r="AI805" s="671" t="str">
        <f t="shared" si="292"/>
        <v>n/a</v>
      </c>
      <c r="AJ805" s="671" t="str">
        <f t="shared" si="293"/>
        <v>n/a</v>
      </c>
      <c r="AK805" s="671" t="str">
        <f t="shared" si="294"/>
        <v>n/a</v>
      </c>
      <c r="AL805" s="671" t="str">
        <f t="shared" si="295"/>
        <v>n/a</v>
      </c>
      <c r="AM805" s="671" t="str">
        <f t="shared" si="296"/>
        <v>n/a</v>
      </c>
      <c r="AN805" s="671" t="str">
        <f t="shared" si="297"/>
        <v>n/a</v>
      </c>
      <c r="AO805" s="671" t="str">
        <f t="shared" si="298"/>
        <v>n/a</v>
      </c>
      <c r="AP805" s="671" t="str">
        <f t="shared" si="299"/>
        <v>n/a</v>
      </c>
      <c r="AQ805" s="671" t="str">
        <f t="shared" si="300"/>
        <v>n/a</v>
      </c>
      <c r="AR805" s="671" t="str">
        <f t="shared" si="301"/>
        <v>n/a</v>
      </c>
      <c r="AS805" s="672">
        <f t="shared" si="302"/>
        <v>22.8433971535854</v>
      </c>
      <c r="AT805" s="673">
        <f t="shared" si="303"/>
        <v>23.1664048217696</v>
      </c>
    </row>
    <row r="806" spans="1:46" ht="11.25" customHeight="1" x14ac:dyDescent="0.2">
      <c r="A806" s="495" t="s">
        <v>365</v>
      </c>
      <c r="B806" s="915" t="s">
        <v>366</v>
      </c>
      <c r="C806" s="497">
        <v>1.02</v>
      </c>
      <c r="D806" s="657">
        <v>0.97499999999999998</v>
      </c>
      <c r="E806" s="498">
        <v>0.93</v>
      </c>
      <c r="F806" s="498">
        <v>0.88833333333333342</v>
      </c>
      <c r="G806" s="498">
        <v>0.80666666666666664</v>
      </c>
      <c r="H806" s="498">
        <v>0.73666666666666669</v>
      </c>
      <c r="I806" s="499"/>
      <c r="J806" s="498">
        <v>0.70666666666666667</v>
      </c>
      <c r="K806" s="496">
        <v>0.68</v>
      </c>
      <c r="L806" s="499"/>
      <c r="M806" s="511">
        <v>0.6</v>
      </c>
      <c r="N806" s="511">
        <v>0.52333333333333332</v>
      </c>
      <c r="O806" s="658">
        <v>0.5033333333333333</v>
      </c>
      <c r="P806" s="658">
        <v>0.48166666666666669</v>
      </c>
      <c r="Q806" s="658">
        <v>0.46</v>
      </c>
      <c r="R806" s="658">
        <v>0.43333333333333335</v>
      </c>
      <c r="S806" s="658">
        <v>0.39833333333333337</v>
      </c>
      <c r="T806" s="658">
        <v>0.37666666666666665</v>
      </c>
      <c r="U806" s="658">
        <v>0.36110666666666669</v>
      </c>
      <c r="V806" s="658">
        <v>0.35</v>
      </c>
      <c r="W806" s="658">
        <v>0.33889333333333332</v>
      </c>
      <c r="X806" s="658">
        <v>0.32667333333333332</v>
      </c>
      <c r="Y806" s="655">
        <f t="shared" si="283"/>
        <v>11.896673333333334</v>
      </c>
      <c r="Z806" s="1026">
        <f t="shared" ref="Z806:Z869" si="304">IF(ISERROR((C806/D806-1)*100),"n/a",(C806/D806-1)*100)</f>
        <v>4.6153846153846212</v>
      </c>
      <c r="AA806" s="671">
        <f t="shared" si="284"/>
        <v>4.8387096774193505</v>
      </c>
      <c r="AB806" s="671">
        <f t="shared" si="285"/>
        <v>4.6904315196998114</v>
      </c>
      <c r="AC806" s="671">
        <f t="shared" si="286"/>
        <v>10.123966942148765</v>
      </c>
      <c r="AD806" s="671">
        <f t="shared" si="287"/>
        <v>9.5022624434389016</v>
      </c>
      <c r="AE806" s="671">
        <f t="shared" si="288"/>
        <v>4.2452830188679291</v>
      </c>
      <c r="AF806" s="671">
        <f t="shared" si="289"/>
        <v>3.9215686274509665</v>
      </c>
      <c r="AG806" s="671">
        <f t="shared" si="290"/>
        <v>13.333333333333353</v>
      </c>
      <c r="AH806" s="671">
        <f t="shared" si="291"/>
        <v>14.649681528662416</v>
      </c>
      <c r="AI806" s="671">
        <f t="shared" si="292"/>
        <v>3.9735099337748325</v>
      </c>
      <c r="AJ806" s="671">
        <f t="shared" si="293"/>
        <v>4.4982698961937517</v>
      </c>
      <c r="AK806" s="671">
        <f t="shared" si="294"/>
        <v>4.7101449275362306</v>
      </c>
      <c r="AL806" s="671">
        <f t="shared" si="295"/>
        <v>6.1538461538461542</v>
      </c>
      <c r="AM806" s="671">
        <f t="shared" si="296"/>
        <v>8.786610878661083</v>
      </c>
      <c r="AN806" s="671">
        <f t="shared" si="297"/>
        <v>5.752212389380551</v>
      </c>
      <c r="AO806" s="671">
        <f t="shared" si="298"/>
        <v>4.3089761104752045</v>
      </c>
      <c r="AP806" s="671">
        <f t="shared" si="299"/>
        <v>3.1733333333333391</v>
      </c>
      <c r="AQ806" s="671">
        <f t="shared" si="300"/>
        <v>3.2773340677499263</v>
      </c>
      <c r="AR806" s="671">
        <f t="shared" si="301"/>
        <v>3.7407399848982781</v>
      </c>
      <c r="AS806" s="672">
        <f t="shared" si="302"/>
        <v>6.226084178013445</v>
      </c>
      <c r="AT806" s="673">
        <f t="shared" si="303"/>
        <v>3.4035830860932155</v>
      </c>
    </row>
    <row r="807" spans="1:46" ht="11.25" customHeight="1" x14ac:dyDescent="0.2">
      <c r="A807" s="483" t="s">
        <v>374</v>
      </c>
      <c r="B807" s="481" t="s">
        <v>375</v>
      </c>
      <c r="C807" s="497">
        <v>2.68</v>
      </c>
      <c r="D807" s="522">
        <v>2.645</v>
      </c>
      <c r="E807" s="487">
        <v>2.6124999999999998</v>
      </c>
      <c r="F807" s="487">
        <v>2.56</v>
      </c>
      <c r="G807" s="487">
        <v>2.52</v>
      </c>
      <c r="H807" s="487">
        <v>2.4900000000000002</v>
      </c>
      <c r="I807" s="488"/>
      <c r="J807" s="487">
        <v>2.4500000000000002</v>
      </c>
      <c r="K807" s="485">
        <v>2.4249999999999998</v>
      </c>
      <c r="L807" s="488"/>
      <c r="M807" s="530">
        <v>2.415</v>
      </c>
      <c r="N807" s="530">
        <v>2.38</v>
      </c>
      <c r="O807" s="493">
        <v>2.34</v>
      </c>
      <c r="P807" s="493">
        <v>2.2999999999999998</v>
      </c>
      <c r="Q807" s="493">
        <v>2.2599999999999998</v>
      </c>
      <c r="R807" s="493">
        <v>2.1749999999999998</v>
      </c>
      <c r="S807" s="493">
        <v>2</v>
      </c>
      <c r="T807" s="493">
        <v>1.96</v>
      </c>
      <c r="U807" s="493">
        <v>1.92</v>
      </c>
      <c r="V807" s="493">
        <v>1.88</v>
      </c>
      <c r="W807" s="493">
        <v>1.84</v>
      </c>
      <c r="X807" s="493">
        <v>1.81</v>
      </c>
      <c r="Y807" s="655">
        <f t="shared" si="283"/>
        <v>45.662500000000009</v>
      </c>
      <c r="Z807" s="1026">
        <f t="shared" si="304"/>
        <v>1.3232514177693888</v>
      </c>
      <c r="AA807" s="671">
        <f t="shared" si="284"/>
        <v>1.2440191387559807</v>
      </c>
      <c r="AB807" s="671">
        <f t="shared" si="285"/>
        <v>2.05078125</v>
      </c>
      <c r="AC807" s="671">
        <f t="shared" si="286"/>
        <v>1.5873015873015817</v>
      </c>
      <c r="AD807" s="671">
        <f t="shared" si="287"/>
        <v>1.2048192771084265</v>
      </c>
      <c r="AE807" s="671">
        <f t="shared" si="288"/>
        <v>1.6326530612244872</v>
      </c>
      <c r="AF807" s="671">
        <f t="shared" si="289"/>
        <v>1.0309278350515649</v>
      </c>
      <c r="AG807" s="671">
        <f t="shared" si="290"/>
        <v>0.41407867494822614</v>
      </c>
      <c r="AH807" s="671">
        <f t="shared" si="291"/>
        <v>1.4705882352941346</v>
      </c>
      <c r="AI807" s="671">
        <f t="shared" si="292"/>
        <v>1.7094017094017033</v>
      </c>
      <c r="AJ807" s="671">
        <f t="shared" si="293"/>
        <v>1.7391304347826209</v>
      </c>
      <c r="AK807" s="671">
        <f t="shared" si="294"/>
        <v>1.7699115044247815</v>
      </c>
      <c r="AL807" s="671">
        <f t="shared" si="295"/>
        <v>3.9080459770114873</v>
      </c>
      <c r="AM807" s="671">
        <f t="shared" si="296"/>
        <v>8.7499999999999911</v>
      </c>
      <c r="AN807" s="671">
        <f t="shared" si="297"/>
        <v>2.0408163265306145</v>
      </c>
      <c r="AO807" s="671">
        <f t="shared" si="298"/>
        <v>2.0833333333333259</v>
      </c>
      <c r="AP807" s="671">
        <f t="shared" si="299"/>
        <v>2.1276595744680771</v>
      </c>
      <c r="AQ807" s="671">
        <f t="shared" si="300"/>
        <v>2.1739130434782483</v>
      </c>
      <c r="AR807" s="671">
        <f t="shared" si="301"/>
        <v>1.6574585635359185</v>
      </c>
      <c r="AS807" s="672">
        <f t="shared" si="302"/>
        <v>2.1009521549695029</v>
      </c>
      <c r="AT807" s="673">
        <f t="shared" si="303"/>
        <v>1.7494698803147157</v>
      </c>
    </row>
    <row r="808" spans="1:46" ht="11.25" customHeight="1" x14ac:dyDescent="0.2">
      <c r="A808" s="506" t="s">
        <v>367</v>
      </c>
      <c r="B808" s="508" t="s">
        <v>368</v>
      </c>
      <c r="C808" s="497">
        <v>1.145</v>
      </c>
      <c r="D808" s="521">
        <v>1.02</v>
      </c>
      <c r="E808" s="513">
        <v>0.98</v>
      </c>
      <c r="F808" s="513">
        <v>0.94</v>
      </c>
      <c r="G808" s="513">
        <v>0.9</v>
      </c>
      <c r="H808" s="513">
        <v>0.86</v>
      </c>
      <c r="I808" s="514" t="s">
        <v>90</v>
      </c>
      <c r="J808" s="513">
        <v>0.82</v>
      </c>
      <c r="K808" s="509">
        <v>0.78</v>
      </c>
      <c r="L808" s="514"/>
      <c r="M808" s="529">
        <v>0.74</v>
      </c>
      <c r="N808" s="529">
        <v>0.7</v>
      </c>
      <c r="O808" s="516">
        <v>0.63</v>
      </c>
      <c r="P808" s="516">
        <v>0.55000000000000004</v>
      </c>
      <c r="Q808" s="516">
        <v>0.51</v>
      </c>
      <c r="R808" s="516">
        <v>0.44</v>
      </c>
      <c r="S808" s="516">
        <v>0.42</v>
      </c>
      <c r="T808" s="516">
        <v>0.4</v>
      </c>
      <c r="U808" s="516">
        <v>0.39529999999999998</v>
      </c>
      <c r="V808" s="517">
        <v>0.38119999999999998</v>
      </c>
      <c r="W808" s="516">
        <v>0.3725</v>
      </c>
      <c r="X808" s="517">
        <v>0.34639999999999999</v>
      </c>
      <c r="Y808" s="655">
        <f t="shared" si="283"/>
        <v>13.330400000000001</v>
      </c>
      <c r="Z808" s="1026">
        <f t="shared" si="304"/>
        <v>12.254901960784315</v>
      </c>
      <c r="AA808" s="671">
        <f t="shared" si="284"/>
        <v>4.081632653061229</v>
      </c>
      <c r="AB808" s="671">
        <f t="shared" si="285"/>
        <v>4.2553191489361764</v>
      </c>
      <c r="AC808" s="671">
        <f t="shared" si="286"/>
        <v>4.4444444444444287</v>
      </c>
      <c r="AD808" s="671">
        <f t="shared" si="287"/>
        <v>4.6511627906976827</v>
      </c>
      <c r="AE808" s="671">
        <f t="shared" si="288"/>
        <v>4.8780487804878092</v>
      </c>
      <c r="AF808" s="671">
        <f t="shared" si="289"/>
        <v>5.12820512820511</v>
      </c>
      <c r="AG808" s="671">
        <f t="shared" si="290"/>
        <v>5.4054054054054168</v>
      </c>
      <c r="AH808" s="671">
        <f t="shared" si="291"/>
        <v>5.7142857142857162</v>
      </c>
      <c r="AI808" s="671">
        <f t="shared" si="292"/>
        <v>11.111111111111093</v>
      </c>
      <c r="AJ808" s="671">
        <f t="shared" si="293"/>
        <v>14.545454545454529</v>
      </c>
      <c r="AK808" s="671">
        <f t="shared" si="294"/>
        <v>7.8431372549019773</v>
      </c>
      <c r="AL808" s="671">
        <f t="shared" si="295"/>
        <v>15.909090909090917</v>
      </c>
      <c r="AM808" s="671">
        <f t="shared" si="296"/>
        <v>4.7619047619047672</v>
      </c>
      <c r="AN808" s="671">
        <f t="shared" si="297"/>
        <v>4.9999999999999822</v>
      </c>
      <c r="AO808" s="671">
        <f t="shared" si="298"/>
        <v>1.1889704022261638</v>
      </c>
      <c r="AP808" s="671">
        <f t="shared" si="299"/>
        <v>3.6988457502623362</v>
      </c>
      <c r="AQ808" s="671">
        <f t="shared" si="300"/>
        <v>2.3355704697986646</v>
      </c>
      <c r="AR808" s="671">
        <f t="shared" si="301"/>
        <v>7.5346420323325614</v>
      </c>
      <c r="AS808" s="672">
        <f t="shared" si="302"/>
        <v>6.5653754349153095</v>
      </c>
      <c r="AT808" s="673">
        <f t="shared" si="303"/>
        <v>4.0411800404803131</v>
      </c>
    </row>
    <row r="809" spans="1:46" ht="11.25" customHeight="1" x14ac:dyDescent="0.2">
      <c r="A809" s="652" t="s">
        <v>1754</v>
      </c>
      <c r="B809" s="915" t="s">
        <v>1755</v>
      </c>
      <c r="C809" s="497">
        <v>0.79</v>
      </c>
      <c r="D809" s="657">
        <v>0.65999999999999992</v>
      </c>
      <c r="E809" s="502">
        <v>0.64</v>
      </c>
      <c r="F809" s="498">
        <v>0.61</v>
      </c>
      <c r="G809" s="502">
        <v>0.6</v>
      </c>
      <c r="H809" s="498">
        <v>0.54</v>
      </c>
      <c r="I809" s="499"/>
      <c r="J809" s="498">
        <v>0.32</v>
      </c>
      <c r="K809" s="496">
        <v>0.22</v>
      </c>
      <c r="L809" s="499"/>
      <c r="M809" s="653">
        <v>0.2</v>
      </c>
      <c r="N809" s="653">
        <v>0.2</v>
      </c>
      <c r="O809" s="654">
        <v>0.76</v>
      </c>
      <c r="P809" s="658">
        <v>0.73</v>
      </c>
      <c r="Q809" s="658">
        <v>0.54</v>
      </c>
      <c r="R809" s="658">
        <v>0.26</v>
      </c>
      <c r="S809" s="658">
        <v>0.2</v>
      </c>
      <c r="T809" s="654">
        <v>0.16</v>
      </c>
      <c r="U809" s="654">
        <v>0.16</v>
      </c>
      <c r="V809" s="654">
        <v>0.16</v>
      </c>
      <c r="W809" s="654">
        <v>0.16</v>
      </c>
      <c r="X809" s="654">
        <v>0.16</v>
      </c>
      <c r="Y809" s="655">
        <f t="shared" si="283"/>
        <v>8.07</v>
      </c>
      <c r="Z809" s="1026">
        <f t="shared" si="304"/>
        <v>19.696969696969724</v>
      </c>
      <c r="AA809" s="671">
        <f t="shared" si="284"/>
        <v>3.1249999999999778</v>
      </c>
      <c r="AB809" s="671">
        <f t="shared" si="285"/>
        <v>4.9180327868852514</v>
      </c>
      <c r="AC809" s="671">
        <f t="shared" si="286"/>
        <v>1.6666666666666607</v>
      </c>
      <c r="AD809" s="671">
        <f t="shared" si="287"/>
        <v>11.111111111111093</v>
      </c>
      <c r="AE809" s="671">
        <f t="shared" si="288"/>
        <v>68.75</v>
      </c>
      <c r="AF809" s="671">
        <f t="shared" si="289"/>
        <v>45.45454545454546</v>
      </c>
      <c r="AG809" s="671">
        <f t="shared" si="290"/>
        <v>9.9999999999999858</v>
      </c>
      <c r="AH809" s="671">
        <f t="shared" si="291"/>
        <v>0</v>
      </c>
      <c r="AI809" s="671">
        <f t="shared" si="292"/>
        <v>-73.684210526315795</v>
      </c>
      <c r="AJ809" s="671">
        <f t="shared" si="293"/>
        <v>4.1095890410958846</v>
      </c>
      <c r="AK809" s="671">
        <f t="shared" si="294"/>
        <v>35.185185185185162</v>
      </c>
      <c r="AL809" s="671">
        <f t="shared" si="295"/>
        <v>107.69230769230771</v>
      </c>
      <c r="AM809" s="671">
        <f t="shared" si="296"/>
        <v>30.000000000000004</v>
      </c>
      <c r="AN809" s="671">
        <f t="shared" si="297"/>
        <v>25</v>
      </c>
      <c r="AO809" s="671">
        <f t="shared" si="298"/>
        <v>0</v>
      </c>
      <c r="AP809" s="671">
        <f t="shared" si="299"/>
        <v>0</v>
      </c>
      <c r="AQ809" s="671">
        <f t="shared" si="300"/>
        <v>0</v>
      </c>
      <c r="AR809" s="671">
        <f t="shared" si="301"/>
        <v>0</v>
      </c>
      <c r="AS809" s="672">
        <f t="shared" si="302"/>
        <v>15.42237879518164</v>
      </c>
      <c r="AT809" s="673">
        <f t="shared" si="303"/>
        <v>35.534468764192781</v>
      </c>
    </row>
    <row r="810" spans="1:46" ht="11.25" customHeight="1" x14ac:dyDescent="0.2">
      <c r="A810" s="991" t="s">
        <v>1758</v>
      </c>
      <c r="B810" s="481" t="s">
        <v>1759</v>
      </c>
      <c r="C810" s="497">
        <v>1.2</v>
      </c>
      <c r="D810" s="522">
        <v>1.1599999999999999</v>
      </c>
      <c r="E810" s="487">
        <v>1.1100000000000001</v>
      </c>
      <c r="F810" s="487">
        <v>1.08</v>
      </c>
      <c r="G810" s="487">
        <v>1.04</v>
      </c>
      <c r="H810" s="487">
        <v>1.01</v>
      </c>
      <c r="I810" s="488"/>
      <c r="J810" s="489">
        <v>1</v>
      </c>
      <c r="K810" s="490">
        <v>1</v>
      </c>
      <c r="L810" s="488"/>
      <c r="M810" s="538">
        <v>1</v>
      </c>
      <c r="N810" s="538">
        <v>1.03</v>
      </c>
      <c r="O810" s="492">
        <v>1.1200000000000001</v>
      </c>
      <c r="P810" s="493">
        <v>1.1200000000000001</v>
      </c>
      <c r="Q810" s="493">
        <v>1.06</v>
      </c>
      <c r="R810" s="493">
        <v>0.98</v>
      </c>
      <c r="S810" s="493">
        <v>0.9</v>
      </c>
      <c r="T810" s="493">
        <v>0.82</v>
      </c>
      <c r="U810" s="493">
        <v>0.76001000000000007</v>
      </c>
      <c r="V810" s="493">
        <v>0.70666000000000007</v>
      </c>
      <c r="W810" s="493">
        <v>0.17333000000000001</v>
      </c>
      <c r="X810" s="492">
        <v>0</v>
      </c>
      <c r="Y810" s="655">
        <f t="shared" si="283"/>
        <v>18.270000000000003</v>
      </c>
      <c r="Z810" s="1026">
        <f t="shared" si="304"/>
        <v>3.4482758620689724</v>
      </c>
      <c r="AA810" s="671">
        <f t="shared" si="284"/>
        <v>4.5045045045044807</v>
      </c>
      <c r="AB810" s="671">
        <f t="shared" si="285"/>
        <v>2.7777777777777901</v>
      </c>
      <c r="AC810" s="671">
        <f t="shared" si="286"/>
        <v>3.8461538461538547</v>
      </c>
      <c r="AD810" s="671">
        <f t="shared" si="287"/>
        <v>2.9702970297029729</v>
      </c>
      <c r="AE810" s="671">
        <f t="shared" si="288"/>
        <v>1.0000000000000009</v>
      </c>
      <c r="AF810" s="671">
        <f t="shared" si="289"/>
        <v>0</v>
      </c>
      <c r="AG810" s="671">
        <f t="shared" si="290"/>
        <v>0</v>
      </c>
      <c r="AH810" s="671">
        <f t="shared" si="291"/>
        <v>-2.9126213592232997</v>
      </c>
      <c r="AI810" s="671">
        <f t="shared" si="292"/>
        <v>-8.03571428571429</v>
      </c>
      <c r="AJ810" s="671">
        <f t="shared" si="293"/>
        <v>0</v>
      </c>
      <c r="AK810" s="671">
        <f t="shared" si="294"/>
        <v>5.6603773584905648</v>
      </c>
      <c r="AL810" s="671">
        <f t="shared" si="295"/>
        <v>8.163265306122458</v>
      </c>
      <c r="AM810" s="671">
        <f t="shared" si="296"/>
        <v>8.8888888888888786</v>
      </c>
      <c r="AN810" s="671">
        <f t="shared" si="297"/>
        <v>9.7560975609756184</v>
      </c>
      <c r="AO810" s="671">
        <f t="shared" si="298"/>
        <v>7.8933171931948154</v>
      </c>
      <c r="AP810" s="671">
        <f t="shared" si="299"/>
        <v>7.549599524523809</v>
      </c>
      <c r="AQ810" s="671">
        <f t="shared" si="300"/>
        <v>307.69630185195871</v>
      </c>
      <c r="AR810" s="671" t="str">
        <f t="shared" si="301"/>
        <v>n/a</v>
      </c>
      <c r="AS810" s="672">
        <f t="shared" si="302"/>
        <v>20.178140058856961</v>
      </c>
      <c r="AT810" s="673">
        <f t="shared" si="303"/>
        <v>71.897772376432442</v>
      </c>
    </row>
    <row r="811" spans="1:46" ht="11.25" customHeight="1" x14ac:dyDescent="0.2">
      <c r="A811" s="507" t="s">
        <v>1766</v>
      </c>
      <c r="B811" s="915" t="s">
        <v>1767</v>
      </c>
      <c r="C811" s="497">
        <v>3.45</v>
      </c>
      <c r="D811" s="657">
        <v>2.875</v>
      </c>
      <c r="E811" s="498">
        <v>2.375</v>
      </c>
      <c r="F811" s="498">
        <v>1.875</v>
      </c>
      <c r="G811" s="498">
        <v>1.405</v>
      </c>
      <c r="H811" s="498">
        <v>1.0525</v>
      </c>
      <c r="I811" s="499"/>
      <c r="J811" s="498">
        <v>0.8</v>
      </c>
      <c r="K811" s="496">
        <v>0.61250000000000004</v>
      </c>
      <c r="L811" s="499"/>
      <c r="M811" s="511">
        <v>0.40500000000000003</v>
      </c>
      <c r="N811" s="653">
        <v>0.03</v>
      </c>
      <c r="O811" s="654">
        <v>0.03</v>
      </c>
      <c r="P811" s="654">
        <v>0.03</v>
      </c>
      <c r="Q811" s="658">
        <v>0.03</v>
      </c>
      <c r="R811" s="654">
        <v>1.4999999999999999E-2</v>
      </c>
      <c r="S811" s="658">
        <v>1.4999999999999999E-2</v>
      </c>
      <c r="T811" s="654">
        <v>7.4999999999999997E-3</v>
      </c>
      <c r="U811" s="654">
        <v>7.4999999999999997E-3</v>
      </c>
      <c r="V811" s="658">
        <v>7.4999999999999997E-3</v>
      </c>
      <c r="W811" s="654">
        <v>3.7499999999999999E-3</v>
      </c>
      <c r="X811" s="658">
        <v>0.01</v>
      </c>
      <c r="Y811" s="655">
        <f t="shared" si="283"/>
        <v>15.036249999999999</v>
      </c>
      <c r="Z811" s="1026">
        <f t="shared" si="304"/>
        <v>19.999999999999996</v>
      </c>
      <c r="AA811" s="671">
        <f t="shared" si="284"/>
        <v>21.052631578947366</v>
      </c>
      <c r="AB811" s="671">
        <f t="shared" si="285"/>
        <v>26.666666666666661</v>
      </c>
      <c r="AC811" s="671">
        <f t="shared" si="286"/>
        <v>33.451957295373667</v>
      </c>
      <c r="AD811" s="671">
        <f t="shared" si="287"/>
        <v>33.4916864608076</v>
      </c>
      <c r="AE811" s="671">
        <f t="shared" si="288"/>
        <v>31.562499999999982</v>
      </c>
      <c r="AF811" s="671">
        <f t="shared" si="289"/>
        <v>30.612244897959172</v>
      </c>
      <c r="AG811" s="671">
        <f t="shared" si="290"/>
        <v>51.23456790123457</v>
      </c>
      <c r="AH811" s="671">
        <f t="shared" si="291"/>
        <v>1250.0000000000002</v>
      </c>
      <c r="AI811" s="671">
        <f t="shared" si="292"/>
        <v>0</v>
      </c>
      <c r="AJ811" s="671">
        <f t="shared" si="293"/>
        <v>0</v>
      </c>
      <c r="AK811" s="671">
        <f t="shared" si="294"/>
        <v>0</v>
      </c>
      <c r="AL811" s="671">
        <f t="shared" si="295"/>
        <v>100</v>
      </c>
      <c r="AM811" s="671">
        <f t="shared" si="296"/>
        <v>0</v>
      </c>
      <c r="AN811" s="671">
        <f t="shared" si="297"/>
        <v>100</v>
      </c>
      <c r="AO811" s="671">
        <f t="shared" si="298"/>
        <v>0</v>
      </c>
      <c r="AP811" s="671">
        <f t="shared" si="299"/>
        <v>0</v>
      </c>
      <c r="AQ811" s="671">
        <f t="shared" si="300"/>
        <v>100</v>
      </c>
      <c r="AR811" s="671">
        <f t="shared" si="301"/>
        <v>-62.5</v>
      </c>
      <c r="AS811" s="672">
        <f t="shared" si="302"/>
        <v>91.345908147420488</v>
      </c>
      <c r="AT811" s="673">
        <f t="shared" si="303"/>
        <v>283.45312752219985</v>
      </c>
    </row>
    <row r="812" spans="1:46" ht="11.25" customHeight="1" x14ac:dyDescent="0.2">
      <c r="A812" s="652" t="s">
        <v>1770</v>
      </c>
      <c r="B812" s="915" t="s">
        <v>1771</v>
      </c>
      <c r="C812" s="497">
        <v>0.98</v>
      </c>
      <c r="D812" s="657">
        <v>0.8600000000000001</v>
      </c>
      <c r="E812" s="498">
        <v>0.77</v>
      </c>
      <c r="F812" s="498">
        <v>0.7</v>
      </c>
      <c r="G812" s="498">
        <v>0.62</v>
      </c>
      <c r="H812" s="498">
        <v>0.55000000000000004</v>
      </c>
      <c r="I812" s="499"/>
      <c r="J812" s="498">
        <v>0.47</v>
      </c>
      <c r="K812" s="496">
        <v>0.39500000000000002</v>
      </c>
      <c r="L812" s="499"/>
      <c r="M812" s="511">
        <v>0.35</v>
      </c>
      <c r="N812" s="511">
        <v>0.315</v>
      </c>
      <c r="O812" s="654">
        <v>0.3</v>
      </c>
      <c r="P812" s="654">
        <v>0.3</v>
      </c>
      <c r="Q812" s="654">
        <v>0.3</v>
      </c>
      <c r="R812" s="654">
        <v>0.3</v>
      </c>
      <c r="S812" s="654">
        <v>0.3</v>
      </c>
      <c r="T812" s="654">
        <v>0.3725</v>
      </c>
      <c r="U812" s="654">
        <v>0.59</v>
      </c>
      <c r="V812" s="654">
        <v>0.59</v>
      </c>
      <c r="W812" s="654">
        <v>0.59</v>
      </c>
      <c r="X812" s="654">
        <v>0.59</v>
      </c>
      <c r="Y812" s="655">
        <f t="shared" si="283"/>
        <v>10.2425</v>
      </c>
      <c r="Z812" s="1026">
        <f t="shared" si="304"/>
        <v>13.953488372093004</v>
      </c>
      <c r="AA812" s="671">
        <f t="shared" si="284"/>
        <v>11.688311688311703</v>
      </c>
      <c r="AB812" s="671">
        <f t="shared" si="285"/>
        <v>10.000000000000009</v>
      </c>
      <c r="AC812" s="671">
        <f t="shared" si="286"/>
        <v>12.903225806451601</v>
      </c>
      <c r="AD812" s="671">
        <f t="shared" si="287"/>
        <v>12.72727272727272</v>
      </c>
      <c r="AE812" s="671">
        <f t="shared" si="288"/>
        <v>17.021276595744705</v>
      </c>
      <c r="AF812" s="671">
        <f t="shared" si="289"/>
        <v>18.98734177215189</v>
      </c>
      <c r="AG812" s="671">
        <f t="shared" si="290"/>
        <v>12.857142857142879</v>
      </c>
      <c r="AH812" s="671">
        <f t="shared" si="291"/>
        <v>11.111111111111093</v>
      </c>
      <c r="AI812" s="671">
        <f t="shared" si="292"/>
        <v>5.0000000000000044</v>
      </c>
      <c r="AJ812" s="671">
        <f t="shared" si="293"/>
        <v>0</v>
      </c>
      <c r="AK812" s="671">
        <f t="shared" si="294"/>
        <v>0</v>
      </c>
      <c r="AL812" s="671">
        <f t="shared" si="295"/>
        <v>0</v>
      </c>
      <c r="AM812" s="671">
        <f t="shared" si="296"/>
        <v>0</v>
      </c>
      <c r="AN812" s="671">
        <f t="shared" si="297"/>
        <v>-19.463087248322154</v>
      </c>
      <c r="AO812" s="671">
        <f t="shared" si="298"/>
        <v>-36.864406779661017</v>
      </c>
      <c r="AP812" s="671">
        <f t="shared" si="299"/>
        <v>0</v>
      </c>
      <c r="AQ812" s="671">
        <f t="shared" si="300"/>
        <v>0</v>
      </c>
      <c r="AR812" s="671">
        <f t="shared" si="301"/>
        <v>0</v>
      </c>
      <c r="AS812" s="672">
        <f t="shared" si="302"/>
        <v>3.6800882580156022</v>
      </c>
      <c r="AT812" s="673">
        <f t="shared" si="303"/>
        <v>13.342241612756165</v>
      </c>
    </row>
    <row r="813" spans="1:46" ht="11.25" customHeight="1" x14ac:dyDescent="0.2">
      <c r="A813" s="495" t="s">
        <v>837</v>
      </c>
      <c r="B813" s="915" t="s">
        <v>838</v>
      </c>
      <c r="C813" s="497">
        <v>3.06</v>
      </c>
      <c r="D813" s="497">
        <v>2.48</v>
      </c>
      <c r="E813" s="498">
        <v>2.2549999999999999</v>
      </c>
      <c r="F813" s="498">
        <v>2.2000000000000002</v>
      </c>
      <c r="G813" s="498">
        <v>1.8049999999999999</v>
      </c>
      <c r="H813" s="498">
        <v>1.48</v>
      </c>
      <c r="I813" s="499"/>
      <c r="J813" s="498">
        <v>1.2450000000000001</v>
      </c>
      <c r="K813" s="496">
        <v>0.96499999999999997</v>
      </c>
      <c r="L813" s="499"/>
      <c r="M813" s="511">
        <v>0.6</v>
      </c>
      <c r="N813" s="653">
        <v>0.54</v>
      </c>
      <c r="O813" s="658">
        <v>0.46500000000000002</v>
      </c>
      <c r="P813" s="658">
        <v>0.33750000000000002</v>
      </c>
      <c r="Q813" s="654">
        <v>0.3</v>
      </c>
      <c r="R813" s="654">
        <v>0.3</v>
      </c>
      <c r="S813" s="658">
        <v>0.3</v>
      </c>
      <c r="T813" s="658">
        <v>0.23</v>
      </c>
      <c r="U813" s="654">
        <v>0.2</v>
      </c>
      <c r="V813" s="654">
        <v>0.2</v>
      </c>
      <c r="W813" s="654">
        <v>0.2</v>
      </c>
      <c r="X813" s="654">
        <v>0.2</v>
      </c>
      <c r="Y813" s="655">
        <f t="shared" si="283"/>
        <v>19.362500000000001</v>
      </c>
      <c r="Z813" s="1026">
        <f t="shared" si="304"/>
        <v>23.387096774193552</v>
      </c>
      <c r="AA813" s="671">
        <f t="shared" si="284"/>
        <v>9.9778270509977887</v>
      </c>
      <c r="AB813" s="671">
        <f t="shared" si="285"/>
        <v>2.4999999999999911</v>
      </c>
      <c r="AC813" s="671">
        <f t="shared" si="286"/>
        <v>21.883656509695303</v>
      </c>
      <c r="AD813" s="671">
        <f t="shared" si="287"/>
        <v>21.959459459459453</v>
      </c>
      <c r="AE813" s="671">
        <f t="shared" si="288"/>
        <v>18.875502008032118</v>
      </c>
      <c r="AF813" s="671">
        <f t="shared" si="289"/>
        <v>29.015544041450791</v>
      </c>
      <c r="AG813" s="671">
        <f t="shared" si="290"/>
        <v>60.833333333333343</v>
      </c>
      <c r="AH813" s="671">
        <f t="shared" si="291"/>
        <v>11.111111111111093</v>
      </c>
      <c r="AI813" s="671">
        <f t="shared" si="292"/>
        <v>16.129032258064523</v>
      </c>
      <c r="AJ813" s="671">
        <f t="shared" si="293"/>
        <v>37.777777777777779</v>
      </c>
      <c r="AK813" s="671">
        <f t="shared" si="294"/>
        <v>12.500000000000021</v>
      </c>
      <c r="AL813" s="671">
        <f t="shared" si="295"/>
        <v>0</v>
      </c>
      <c r="AM813" s="671">
        <f t="shared" si="296"/>
        <v>0</v>
      </c>
      <c r="AN813" s="671">
        <f t="shared" si="297"/>
        <v>30.434782608695631</v>
      </c>
      <c r="AO813" s="671">
        <f t="shared" si="298"/>
        <v>14.999999999999991</v>
      </c>
      <c r="AP813" s="671">
        <f t="shared" si="299"/>
        <v>0</v>
      </c>
      <c r="AQ813" s="671">
        <f t="shared" si="300"/>
        <v>0</v>
      </c>
      <c r="AR813" s="671">
        <f t="shared" si="301"/>
        <v>0</v>
      </c>
      <c r="AS813" s="672">
        <f t="shared" si="302"/>
        <v>16.38869068067428</v>
      </c>
      <c r="AT813" s="673">
        <f t="shared" si="303"/>
        <v>15.860241910641804</v>
      </c>
    </row>
    <row r="814" spans="1:46" ht="11.25" customHeight="1" x14ac:dyDescent="0.2">
      <c r="A814" s="495" t="s">
        <v>3933</v>
      </c>
      <c r="B814" s="915" t="s">
        <v>3934</v>
      </c>
      <c r="C814" s="497">
        <v>0.27</v>
      </c>
      <c r="D814" s="657">
        <v>0.23</v>
      </c>
      <c r="E814" s="498">
        <v>0.18</v>
      </c>
      <c r="F814" s="498">
        <v>0.14000000000000001</v>
      </c>
      <c r="G814" s="498">
        <v>0.1</v>
      </c>
      <c r="H814" s="498">
        <v>0.03</v>
      </c>
      <c r="I814" s="499"/>
      <c r="J814" s="502">
        <v>0</v>
      </c>
      <c r="K814" s="656">
        <v>0</v>
      </c>
      <c r="L814" s="499"/>
      <c r="M814" s="653">
        <v>0</v>
      </c>
      <c r="N814" s="548">
        <v>0</v>
      </c>
      <c r="O814" s="543">
        <v>0.15</v>
      </c>
      <c r="P814" s="658">
        <v>0.2</v>
      </c>
      <c r="Q814" s="658">
        <v>0.19996</v>
      </c>
      <c r="R814" s="658">
        <v>0.18</v>
      </c>
      <c r="S814" s="658">
        <v>0.15004000000000001</v>
      </c>
      <c r="T814" s="658">
        <v>2.998E-2</v>
      </c>
      <c r="U814" s="543">
        <v>0</v>
      </c>
      <c r="V814" s="543">
        <v>0</v>
      </c>
      <c r="W814" s="543">
        <v>0</v>
      </c>
      <c r="X814" s="658">
        <v>0.2296</v>
      </c>
      <c r="Y814" s="655">
        <f t="shared" si="283"/>
        <v>2.0895799999999993</v>
      </c>
      <c r="Z814" s="1026">
        <f t="shared" si="304"/>
        <v>17.391304347826097</v>
      </c>
      <c r="AA814" s="671">
        <f t="shared" si="284"/>
        <v>27.777777777777789</v>
      </c>
      <c r="AB814" s="671">
        <f t="shared" si="285"/>
        <v>28.571428571428559</v>
      </c>
      <c r="AC814" s="671">
        <f t="shared" si="286"/>
        <v>40.000000000000014</v>
      </c>
      <c r="AD814" s="671">
        <f t="shared" si="287"/>
        <v>233.33333333333334</v>
      </c>
      <c r="AE814" s="671" t="str">
        <f t="shared" si="288"/>
        <v>n/a</v>
      </c>
      <c r="AF814" s="671" t="str">
        <f t="shared" si="289"/>
        <v>n/a</v>
      </c>
      <c r="AG814" s="671" t="str">
        <f t="shared" si="290"/>
        <v>n/a</v>
      </c>
      <c r="AH814" s="671" t="str">
        <f t="shared" si="291"/>
        <v>n/a</v>
      </c>
      <c r="AI814" s="671">
        <f t="shared" si="292"/>
        <v>-100</v>
      </c>
      <c r="AJ814" s="671">
        <f t="shared" si="293"/>
        <v>-25.000000000000011</v>
      </c>
      <c r="AK814" s="671">
        <f t="shared" si="294"/>
        <v>2.000400080015563E-2</v>
      </c>
      <c r="AL814" s="671">
        <f t="shared" si="295"/>
        <v>11.088888888888881</v>
      </c>
      <c r="AM814" s="671">
        <f t="shared" si="296"/>
        <v>19.968008531058381</v>
      </c>
      <c r="AN814" s="671">
        <f t="shared" si="297"/>
        <v>400.46697798532358</v>
      </c>
      <c r="AO814" s="671" t="str">
        <f t="shared" si="298"/>
        <v>n/a</v>
      </c>
      <c r="AP814" s="671" t="str">
        <f t="shared" si="299"/>
        <v>n/a</v>
      </c>
      <c r="AQ814" s="671" t="str">
        <f t="shared" si="300"/>
        <v>n/a</v>
      </c>
      <c r="AR814" s="671">
        <f t="shared" si="301"/>
        <v>-100</v>
      </c>
      <c r="AS814" s="672">
        <f t="shared" si="302"/>
        <v>46.134810286369735</v>
      </c>
      <c r="AT814" s="673">
        <f t="shared" si="303"/>
        <v>139.45161116337724</v>
      </c>
    </row>
    <row r="815" spans="1:46" ht="11.25" customHeight="1" x14ac:dyDescent="0.2">
      <c r="A815" s="916" t="s">
        <v>1764</v>
      </c>
      <c r="B815" s="481" t="s">
        <v>1765</v>
      </c>
      <c r="C815" s="497">
        <v>3.64</v>
      </c>
      <c r="D815" s="491">
        <v>3.32</v>
      </c>
      <c r="E815" s="487">
        <v>3.12</v>
      </c>
      <c r="F815" s="487">
        <v>2.92</v>
      </c>
      <c r="G815" s="487">
        <v>2.68</v>
      </c>
      <c r="H815" s="487">
        <v>2.48</v>
      </c>
      <c r="I815" s="488"/>
      <c r="J815" s="487">
        <v>2.2799999999999998</v>
      </c>
      <c r="K815" s="485">
        <v>2.08</v>
      </c>
      <c r="L815" s="488"/>
      <c r="M815" s="530">
        <v>1.88</v>
      </c>
      <c r="N815" s="538">
        <v>1.8</v>
      </c>
      <c r="O815" s="493">
        <v>1.8</v>
      </c>
      <c r="P815" s="493">
        <v>1.68</v>
      </c>
      <c r="Q815" s="493">
        <v>1.52</v>
      </c>
      <c r="R815" s="493">
        <v>1.32</v>
      </c>
      <c r="S815" s="493">
        <v>1.1200000000000001</v>
      </c>
      <c r="T815" s="493">
        <v>0.92</v>
      </c>
      <c r="U815" s="492">
        <v>0.76</v>
      </c>
      <c r="V815" s="493">
        <v>0.76</v>
      </c>
      <c r="W815" s="493">
        <v>0.68</v>
      </c>
      <c r="X815" s="493">
        <v>0.3</v>
      </c>
      <c r="Y815" s="655">
        <f t="shared" si="283"/>
        <v>37.059999999999995</v>
      </c>
      <c r="Z815" s="1026">
        <f t="shared" si="304"/>
        <v>9.6385542168674796</v>
      </c>
      <c r="AA815" s="671">
        <f t="shared" si="284"/>
        <v>6.4102564102564097</v>
      </c>
      <c r="AB815" s="671">
        <f t="shared" si="285"/>
        <v>6.8493150684931559</v>
      </c>
      <c r="AC815" s="671">
        <f t="shared" si="286"/>
        <v>8.9552238805969964</v>
      </c>
      <c r="AD815" s="671">
        <f t="shared" si="287"/>
        <v>8.064516129032274</v>
      </c>
      <c r="AE815" s="671">
        <f t="shared" si="288"/>
        <v>8.7719298245614077</v>
      </c>
      <c r="AF815" s="671">
        <f t="shared" si="289"/>
        <v>9.6153846153846025</v>
      </c>
      <c r="AG815" s="671">
        <f t="shared" si="290"/>
        <v>10.638297872340431</v>
      </c>
      <c r="AH815" s="671">
        <f t="shared" si="291"/>
        <v>4.4444444444444287</v>
      </c>
      <c r="AI815" s="671">
        <f t="shared" si="292"/>
        <v>0</v>
      </c>
      <c r="AJ815" s="671">
        <f t="shared" si="293"/>
        <v>7.1428571428571397</v>
      </c>
      <c r="AK815" s="671">
        <f t="shared" si="294"/>
        <v>10.526315789473673</v>
      </c>
      <c r="AL815" s="671">
        <f t="shared" si="295"/>
        <v>15.151515151515138</v>
      </c>
      <c r="AM815" s="671">
        <f t="shared" si="296"/>
        <v>17.857142857142861</v>
      </c>
      <c r="AN815" s="671">
        <f t="shared" si="297"/>
        <v>21.739130434782616</v>
      </c>
      <c r="AO815" s="671">
        <f t="shared" si="298"/>
        <v>21.052631578947366</v>
      </c>
      <c r="AP815" s="671">
        <f t="shared" si="299"/>
        <v>0</v>
      </c>
      <c r="AQ815" s="671">
        <f t="shared" si="300"/>
        <v>11.764705882352944</v>
      </c>
      <c r="AR815" s="671">
        <f t="shared" si="301"/>
        <v>126.6666666666667</v>
      </c>
      <c r="AS815" s="672">
        <f t="shared" si="302"/>
        <v>16.067836208721875</v>
      </c>
      <c r="AT815" s="673">
        <f t="shared" si="303"/>
        <v>27.418628311561982</v>
      </c>
    </row>
    <row r="816" spans="1:46" x14ac:dyDescent="0.2">
      <c r="A816" s="501" t="s">
        <v>1750</v>
      </c>
      <c r="B816" s="615" t="s">
        <v>1751</v>
      </c>
      <c r="C816" s="497">
        <v>1.27</v>
      </c>
      <c r="D816" s="658">
        <v>1.1400000000000001</v>
      </c>
      <c r="E816" s="533">
        <v>1.0449999999999999</v>
      </c>
      <c r="F816" s="533">
        <v>1</v>
      </c>
      <c r="G816" s="533">
        <v>0.95</v>
      </c>
      <c r="H816" s="533">
        <v>0.85</v>
      </c>
      <c r="I816" s="634"/>
      <c r="J816" s="533">
        <v>0.71</v>
      </c>
      <c r="K816" s="533">
        <v>0.42499999999999999</v>
      </c>
      <c r="L816" s="634"/>
      <c r="M816" s="654">
        <v>0.2</v>
      </c>
      <c r="N816" s="654">
        <v>0.57499999999999996</v>
      </c>
      <c r="O816" s="658">
        <v>1.7</v>
      </c>
      <c r="P816" s="658">
        <v>1.6</v>
      </c>
      <c r="Q816" s="658">
        <v>1.32</v>
      </c>
      <c r="R816" s="658">
        <v>1.2</v>
      </c>
      <c r="S816" s="658">
        <v>0.96</v>
      </c>
      <c r="T816" s="658">
        <v>0.81</v>
      </c>
      <c r="U816" s="658">
        <v>0.76249999999999996</v>
      </c>
      <c r="V816" s="658">
        <v>0.73250000000000004</v>
      </c>
      <c r="W816" s="658">
        <v>0.66415000000000002</v>
      </c>
      <c r="X816" s="658">
        <v>0.60079000000000005</v>
      </c>
      <c r="Y816" s="655">
        <f t="shared" si="283"/>
        <v>18.514939999999999</v>
      </c>
      <c r="Z816" s="1026">
        <f t="shared" si="304"/>
        <v>11.403508771929815</v>
      </c>
      <c r="AA816" s="671">
        <f t="shared" si="284"/>
        <v>9.0909090909091042</v>
      </c>
      <c r="AB816" s="671">
        <f t="shared" si="285"/>
        <v>4.4999999999999929</v>
      </c>
      <c r="AC816" s="671">
        <f t="shared" si="286"/>
        <v>5.2631578947368363</v>
      </c>
      <c r="AD816" s="671">
        <f t="shared" si="287"/>
        <v>11.764705882352944</v>
      </c>
      <c r="AE816" s="671">
        <f t="shared" si="288"/>
        <v>19.718309859154925</v>
      </c>
      <c r="AF816" s="671">
        <f t="shared" si="289"/>
        <v>67.058823529411768</v>
      </c>
      <c r="AG816" s="671">
        <f t="shared" si="290"/>
        <v>112.5</v>
      </c>
      <c r="AH816" s="671">
        <f t="shared" si="291"/>
        <v>-65.217391304347828</v>
      </c>
      <c r="AI816" s="671">
        <f t="shared" si="292"/>
        <v>-66.176470588235304</v>
      </c>
      <c r="AJ816" s="671">
        <f t="shared" si="293"/>
        <v>6.25</v>
      </c>
      <c r="AK816" s="671">
        <f t="shared" si="294"/>
        <v>21.212121212121215</v>
      </c>
      <c r="AL816" s="671">
        <f t="shared" si="295"/>
        <v>10.000000000000009</v>
      </c>
      <c r="AM816" s="671">
        <f t="shared" si="296"/>
        <v>25</v>
      </c>
      <c r="AN816" s="671">
        <f t="shared" si="297"/>
        <v>18.518518518518512</v>
      </c>
      <c r="AO816" s="671">
        <f t="shared" si="298"/>
        <v>6.2295081967213228</v>
      </c>
      <c r="AP816" s="671">
        <f t="shared" si="299"/>
        <v>4.0955631399317349</v>
      </c>
      <c r="AQ816" s="671">
        <f t="shared" si="300"/>
        <v>10.291349845667398</v>
      </c>
      <c r="AR816" s="671">
        <f t="shared" si="301"/>
        <v>10.546114282860897</v>
      </c>
      <c r="AS816" s="672">
        <f t="shared" si="302"/>
        <v>11.686775175354384</v>
      </c>
      <c r="AT816" s="673">
        <f t="shared" si="303"/>
        <v>37.865446053695386</v>
      </c>
    </row>
    <row r="817" spans="1:46" x14ac:dyDescent="0.2">
      <c r="A817" s="501" t="s">
        <v>1772</v>
      </c>
      <c r="B817" s="927" t="s">
        <v>1773</v>
      </c>
      <c r="C817" s="497">
        <v>0.92</v>
      </c>
      <c r="D817" s="658">
        <v>0.77000000000000013</v>
      </c>
      <c r="E817" s="533">
        <v>0.66</v>
      </c>
      <c r="F817" s="533">
        <v>0.6</v>
      </c>
      <c r="G817" s="533">
        <v>0.48</v>
      </c>
      <c r="H817" s="533">
        <v>0.4</v>
      </c>
      <c r="I817" s="634"/>
      <c r="J817" s="533">
        <v>0.36</v>
      </c>
      <c r="K817" s="533">
        <v>0.32</v>
      </c>
      <c r="L817" s="634"/>
      <c r="M817" s="654">
        <v>0</v>
      </c>
      <c r="N817" s="654">
        <v>0</v>
      </c>
      <c r="O817" s="654">
        <v>0</v>
      </c>
      <c r="P817" s="654">
        <v>0</v>
      </c>
      <c r="Q817" s="654">
        <v>0</v>
      </c>
      <c r="R817" s="654">
        <v>0</v>
      </c>
      <c r="S817" s="654">
        <v>0</v>
      </c>
      <c r="T817" s="654">
        <v>0</v>
      </c>
      <c r="U817" s="654">
        <v>0</v>
      </c>
      <c r="V817" s="654">
        <v>0</v>
      </c>
      <c r="W817" s="654">
        <v>0</v>
      </c>
      <c r="X817" s="654">
        <v>0</v>
      </c>
      <c r="Y817" s="655">
        <f t="shared" si="283"/>
        <v>4.5100000000000007</v>
      </c>
      <c r="Z817" s="1026">
        <f t="shared" si="304"/>
        <v>19.480519480519476</v>
      </c>
      <c r="AA817" s="671">
        <f t="shared" si="284"/>
        <v>16.666666666666675</v>
      </c>
      <c r="AB817" s="671">
        <f t="shared" si="285"/>
        <v>10.000000000000009</v>
      </c>
      <c r="AC817" s="671">
        <f t="shared" si="286"/>
        <v>25</v>
      </c>
      <c r="AD817" s="671">
        <f t="shared" si="287"/>
        <v>19.999999999999996</v>
      </c>
      <c r="AE817" s="671">
        <f t="shared" si="288"/>
        <v>11.111111111111116</v>
      </c>
      <c r="AF817" s="671">
        <f t="shared" si="289"/>
        <v>12.5</v>
      </c>
      <c r="AG817" s="671" t="str">
        <f t="shared" si="290"/>
        <v>n/a</v>
      </c>
      <c r="AH817" s="671" t="str">
        <f t="shared" si="291"/>
        <v>n/a</v>
      </c>
      <c r="AI817" s="671" t="str">
        <f t="shared" si="292"/>
        <v>n/a</v>
      </c>
      <c r="AJ817" s="671" t="str">
        <f t="shared" si="293"/>
        <v>n/a</v>
      </c>
      <c r="AK817" s="671" t="str">
        <f t="shared" si="294"/>
        <v>n/a</v>
      </c>
      <c r="AL817" s="671" t="str">
        <f t="shared" si="295"/>
        <v>n/a</v>
      </c>
      <c r="AM817" s="671" t="str">
        <f t="shared" si="296"/>
        <v>n/a</v>
      </c>
      <c r="AN817" s="671" t="str">
        <f t="shared" si="297"/>
        <v>n/a</v>
      </c>
      <c r="AO817" s="671" t="str">
        <f t="shared" si="298"/>
        <v>n/a</v>
      </c>
      <c r="AP817" s="671" t="str">
        <f t="shared" si="299"/>
        <v>n/a</v>
      </c>
      <c r="AQ817" s="671" t="str">
        <f t="shared" si="300"/>
        <v>n/a</v>
      </c>
      <c r="AR817" s="671" t="str">
        <f t="shared" si="301"/>
        <v>n/a</v>
      </c>
      <c r="AS817" s="672">
        <f t="shared" si="302"/>
        <v>16.394042465471038</v>
      </c>
      <c r="AT817" s="673">
        <f t="shared" si="303"/>
        <v>5.4866931238901344</v>
      </c>
    </row>
    <row r="818" spans="1:46" x14ac:dyDescent="0.2">
      <c r="A818" s="484" t="s">
        <v>4058</v>
      </c>
      <c r="B818" s="927" t="s">
        <v>4059</v>
      </c>
      <c r="C818" s="497">
        <v>1.46</v>
      </c>
      <c r="D818" s="658">
        <v>1.44</v>
      </c>
      <c r="E818" s="533">
        <v>1.42</v>
      </c>
      <c r="F818" s="533">
        <v>1.4</v>
      </c>
      <c r="G818" s="603">
        <v>1.38</v>
      </c>
      <c r="H818" s="603">
        <v>1.38</v>
      </c>
      <c r="I818" s="634"/>
      <c r="J818" s="535">
        <v>1.38</v>
      </c>
      <c r="K818" s="535">
        <v>1.38</v>
      </c>
      <c r="L818" s="634"/>
      <c r="M818" s="654">
        <v>1.38</v>
      </c>
      <c r="N818" s="654">
        <v>1.38</v>
      </c>
      <c r="O818" s="654">
        <v>1.38</v>
      </c>
      <c r="P818" s="654">
        <v>1.38</v>
      </c>
      <c r="Q818" s="654">
        <v>1.38</v>
      </c>
      <c r="R818" s="654">
        <v>1.38</v>
      </c>
      <c r="S818" s="654">
        <v>1.38</v>
      </c>
      <c r="T818" s="654">
        <v>1.38</v>
      </c>
      <c r="U818" s="654">
        <v>1.38</v>
      </c>
      <c r="V818" s="654">
        <v>1.38</v>
      </c>
      <c r="W818" s="654">
        <v>1.38</v>
      </c>
      <c r="X818" s="654">
        <v>1.38</v>
      </c>
      <c r="Y818" s="655">
        <f t="shared" si="283"/>
        <v>27.799999999999986</v>
      </c>
      <c r="Z818" s="1026">
        <f t="shared" si="304"/>
        <v>1.388888888888884</v>
      </c>
      <c r="AA818" s="671">
        <f t="shared" si="284"/>
        <v>1.4084507042253502</v>
      </c>
      <c r="AB818" s="671">
        <f t="shared" si="285"/>
        <v>1.4285714285714235</v>
      </c>
      <c r="AC818" s="671">
        <f t="shared" si="286"/>
        <v>1.449275362318847</v>
      </c>
      <c r="AD818" s="671">
        <f t="shared" si="287"/>
        <v>0</v>
      </c>
      <c r="AE818" s="671">
        <f t="shared" si="288"/>
        <v>0</v>
      </c>
      <c r="AF818" s="671">
        <f t="shared" si="289"/>
        <v>0</v>
      </c>
      <c r="AG818" s="671">
        <f t="shared" si="290"/>
        <v>0</v>
      </c>
      <c r="AH818" s="671">
        <f t="shared" si="291"/>
        <v>0</v>
      </c>
      <c r="AI818" s="671">
        <f t="shared" si="292"/>
        <v>0</v>
      </c>
      <c r="AJ818" s="671">
        <f t="shared" si="293"/>
        <v>0</v>
      </c>
      <c r="AK818" s="671">
        <f t="shared" si="294"/>
        <v>0</v>
      </c>
      <c r="AL818" s="671">
        <f t="shared" si="295"/>
        <v>0</v>
      </c>
      <c r="AM818" s="671">
        <f t="shared" si="296"/>
        <v>0</v>
      </c>
      <c r="AN818" s="671">
        <f t="shared" si="297"/>
        <v>0</v>
      </c>
      <c r="AO818" s="671">
        <f t="shared" si="298"/>
        <v>0</v>
      </c>
      <c r="AP818" s="671">
        <f t="shared" si="299"/>
        <v>0</v>
      </c>
      <c r="AQ818" s="671">
        <f t="shared" si="300"/>
        <v>0</v>
      </c>
      <c r="AR818" s="671">
        <f t="shared" si="301"/>
        <v>0</v>
      </c>
      <c r="AS818" s="672">
        <f t="shared" si="302"/>
        <v>0.29869402021076341</v>
      </c>
      <c r="AT818" s="673">
        <f t="shared" si="303"/>
        <v>0.59436319320126219</v>
      </c>
    </row>
    <row r="819" spans="1:46" x14ac:dyDescent="0.2">
      <c r="A819" s="659" t="s">
        <v>843</v>
      </c>
      <c r="B819" s="927" t="s">
        <v>844</v>
      </c>
      <c r="C819" s="497">
        <v>1.08</v>
      </c>
      <c r="D819" s="658">
        <v>1.06</v>
      </c>
      <c r="E819" s="533">
        <v>1.0449999999999999</v>
      </c>
      <c r="F819" s="533">
        <v>1.0249999999999999</v>
      </c>
      <c r="G819" s="533">
        <v>1.0049999999999999</v>
      </c>
      <c r="H819" s="533">
        <v>0.98499999999999999</v>
      </c>
      <c r="I819" s="634"/>
      <c r="J819" s="533">
        <v>0.96499999999999997</v>
      </c>
      <c r="K819" s="533">
        <v>0.94499999999999995</v>
      </c>
      <c r="L819" s="634"/>
      <c r="M819" s="654">
        <v>0.94</v>
      </c>
      <c r="N819" s="658">
        <v>0.92500000000000004</v>
      </c>
      <c r="O819" s="658">
        <v>0.90500000000000003</v>
      </c>
      <c r="P819" s="658">
        <v>0.88500000000000001</v>
      </c>
      <c r="Q819" s="658">
        <v>0.78</v>
      </c>
      <c r="R819" s="658">
        <v>0.63</v>
      </c>
      <c r="S819" s="658">
        <v>0.45</v>
      </c>
      <c r="T819" s="654">
        <v>0</v>
      </c>
      <c r="U819" s="654">
        <v>0</v>
      </c>
      <c r="V819" s="654">
        <v>0</v>
      </c>
      <c r="W819" s="654">
        <v>0</v>
      </c>
      <c r="X819" s="654">
        <v>0</v>
      </c>
      <c r="Y819" s="655">
        <f t="shared" si="283"/>
        <v>13.624999999999998</v>
      </c>
      <c r="Z819" s="1026">
        <f t="shared" si="304"/>
        <v>1.8867924528301883</v>
      </c>
      <c r="AA819" s="671">
        <f t="shared" si="284"/>
        <v>1.4354066985646119</v>
      </c>
      <c r="AB819" s="671">
        <f t="shared" si="285"/>
        <v>1.9512195121951237</v>
      </c>
      <c r="AC819" s="671">
        <f t="shared" si="286"/>
        <v>1.990049751243772</v>
      </c>
      <c r="AD819" s="671">
        <f t="shared" si="287"/>
        <v>2.0304568527918621</v>
      </c>
      <c r="AE819" s="671">
        <f t="shared" si="288"/>
        <v>2.0725388601036343</v>
      </c>
      <c r="AF819" s="671">
        <f t="shared" si="289"/>
        <v>2.1164021164021163</v>
      </c>
      <c r="AG819" s="671">
        <f t="shared" si="290"/>
        <v>0.53191489361701372</v>
      </c>
      <c r="AH819" s="671">
        <f t="shared" si="291"/>
        <v>1.6216216216216051</v>
      </c>
      <c r="AI819" s="671">
        <f t="shared" si="292"/>
        <v>2.2099447513812098</v>
      </c>
      <c r="AJ819" s="671">
        <f t="shared" si="293"/>
        <v>2.2598870056497189</v>
      </c>
      <c r="AK819" s="671">
        <f t="shared" si="294"/>
        <v>13.461538461538458</v>
      </c>
      <c r="AL819" s="671">
        <f t="shared" si="295"/>
        <v>23.809523809523814</v>
      </c>
      <c r="AM819" s="671">
        <f t="shared" si="296"/>
        <v>39.999999999999993</v>
      </c>
      <c r="AN819" s="671" t="str">
        <f t="shared" si="297"/>
        <v>n/a</v>
      </c>
      <c r="AO819" s="671" t="str">
        <f t="shared" si="298"/>
        <v>n/a</v>
      </c>
      <c r="AP819" s="671" t="str">
        <f t="shared" si="299"/>
        <v>n/a</v>
      </c>
      <c r="AQ819" s="671" t="str">
        <f t="shared" si="300"/>
        <v>n/a</v>
      </c>
      <c r="AR819" s="671" t="str">
        <f t="shared" si="301"/>
        <v>n/a</v>
      </c>
      <c r="AS819" s="672">
        <f t="shared" si="302"/>
        <v>6.9555211991045081</v>
      </c>
      <c r="AT819" s="673">
        <f t="shared" si="303"/>
        <v>11.46897282274368</v>
      </c>
    </row>
    <row r="820" spans="1:46" x14ac:dyDescent="0.2">
      <c r="A820" s="500" t="s">
        <v>839</v>
      </c>
      <c r="B820" s="927" t="s">
        <v>840</v>
      </c>
      <c r="C820" s="497">
        <v>2.835</v>
      </c>
      <c r="D820" s="658">
        <v>2.7199999999999998</v>
      </c>
      <c r="E820" s="533">
        <v>2.62</v>
      </c>
      <c r="F820" s="533">
        <v>2.56</v>
      </c>
      <c r="G820" s="533">
        <v>2.36</v>
      </c>
      <c r="H820" s="533">
        <v>2.1949999999999998</v>
      </c>
      <c r="I820" s="634"/>
      <c r="J820" s="533">
        <v>2.0299999999999998</v>
      </c>
      <c r="K820" s="533">
        <v>1.865</v>
      </c>
      <c r="L820" s="634"/>
      <c r="M820" s="658">
        <v>1.7</v>
      </c>
      <c r="N820" s="654">
        <v>1.54</v>
      </c>
      <c r="O820" s="658">
        <v>1.345</v>
      </c>
      <c r="P820" s="658">
        <v>1.1499999999999999</v>
      </c>
      <c r="Q820" s="658">
        <v>1.0249999999999999</v>
      </c>
      <c r="R820" s="658">
        <v>0.88</v>
      </c>
      <c r="S820" s="654">
        <v>0.7</v>
      </c>
      <c r="T820" s="658">
        <v>0.5675</v>
      </c>
      <c r="U820" s="658">
        <v>0.49</v>
      </c>
      <c r="V820" s="658">
        <v>0.45</v>
      </c>
      <c r="W820" s="658">
        <v>0.41249999999999998</v>
      </c>
      <c r="X820" s="658">
        <v>0.37</v>
      </c>
      <c r="Y820" s="655">
        <f t="shared" si="283"/>
        <v>29.814999999999991</v>
      </c>
      <c r="Z820" s="1026">
        <f t="shared" si="304"/>
        <v>4.2279411764706065</v>
      </c>
      <c r="AA820" s="671">
        <f t="shared" si="284"/>
        <v>3.8167938931297662</v>
      </c>
      <c r="AB820" s="671">
        <f t="shared" si="285"/>
        <v>2.34375</v>
      </c>
      <c r="AC820" s="671">
        <f t="shared" si="286"/>
        <v>8.4745762711864394</v>
      </c>
      <c r="AD820" s="671">
        <f t="shared" si="287"/>
        <v>7.5170842824601403</v>
      </c>
      <c r="AE820" s="671">
        <f t="shared" si="288"/>
        <v>8.1280788177339858</v>
      </c>
      <c r="AF820" s="671">
        <f t="shared" si="289"/>
        <v>8.847184986595158</v>
      </c>
      <c r="AG820" s="671">
        <f t="shared" si="290"/>
        <v>9.7058823529411864</v>
      </c>
      <c r="AH820" s="671">
        <f t="shared" si="291"/>
        <v>10.389610389610393</v>
      </c>
      <c r="AI820" s="671">
        <f t="shared" si="292"/>
        <v>14.498141263940534</v>
      </c>
      <c r="AJ820" s="671">
        <f t="shared" si="293"/>
        <v>16.956521739130448</v>
      </c>
      <c r="AK820" s="671">
        <f t="shared" si="294"/>
        <v>12.195121951219523</v>
      </c>
      <c r="AL820" s="671">
        <f t="shared" si="295"/>
        <v>16.477272727272705</v>
      </c>
      <c r="AM820" s="671">
        <f t="shared" si="296"/>
        <v>25.714285714285733</v>
      </c>
      <c r="AN820" s="671">
        <f t="shared" si="297"/>
        <v>23.348017621145356</v>
      </c>
      <c r="AO820" s="671">
        <f t="shared" si="298"/>
        <v>15.816326530612246</v>
      </c>
      <c r="AP820" s="671">
        <f t="shared" si="299"/>
        <v>8.8888888888888786</v>
      </c>
      <c r="AQ820" s="671">
        <f t="shared" si="300"/>
        <v>9.0909090909091042</v>
      </c>
      <c r="AR820" s="671">
        <f t="shared" si="301"/>
        <v>11.486486486486491</v>
      </c>
      <c r="AS820" s="672">
        <f t="shared" si="302"/>
        <v>11.469624957053616</v>
      </c>
      <c r="AT820" s="673">
        <f t="shared" si="303"/>
        <v>6.1522472196548224</v>
      </c>
    </row>
    <row r="821" spans="1:46" x14ac:dyDescent="0.2">
      <c r="A821" s="504" t="s">
        <v>372</v>
      </c>
      <c r="B821" s="927" t="s">
        <v>373</v>
      </c>
      <c r="C821" s="497">
        <v>2.6</v>
      </c>
      <c r="D821" s="658">
        <v>2.16</v>
      </c>
      <c r="E821" s="533">
        <v>2.12</v>
      </c>
      <c r="F821" s="533">
        <v>2.08</v>
      </c>
      <c r="G821" s="533">
        <v>2.04</v>
      </c>
      <c r="H821" s="533">
        <v>2</v>
      </c>
      <c r="I821" s="634"/>
      <c r="J821" s="533">
        <v>1.96</v>
      </c>
      <c r="K821" s="533">
        <v>1.92</v>
      </c>
      <c r="L821" s="634"/>
      <c r="M821" s="658">
        <v>1.88</v>
      </c>
      <c r="N821" s="658">
        <v>1.84</v>
      </c>
      <c r="O821" s="658">
        <v>1.8</v>
      </c>
      <c r="P821" s="658">
        <v>1.76</v>
      </c>
      <c r="Q821" s="658">
        <v>1.72</v>
      </c>
      <c r="R821" s="658">
        <v>1.68</v>
      </c>
      <c r="S821" s="658">
        <v>1.56</v>
      </c>
      <c r="T821" s="658">
        <v>1.44</v>
      </c>
      <c r="U821" s="658">
        <v>1.36</v>
      </c>
      <c r="V821" s="658">
        <v>1.28</v>
      </c>
      <c r="W821" s="658">
        <v>1.24</v>
      </c>
      <c r="X821" s="658">
        <v>1.2</v>
      </c>
      <c r="Y821" s="655">
        <f t="shared" si="283"/>
        <v>35.640000000000008</v>
      </c>
      <c r="Z821" s="1026">
        <f t="shared" si="304"/>
        <v>20.370370370370374</v>
      </c>
      <c r="AA821" s="671">
        <f t="shared" si="284"/>
        <v>1.8867924528301883</v>
      </c>
      <c r="AB821" s="671">
        <f t="shared" si="285"/>
        <v>1.9230769230769162</v>
      </c>
      <c r="AC821" s="671">
        <f t="shared" si="286"/>
        <v>1.9607843137254832</v>
      </c>
      <c r="AD821" s="671">
        <f t="shared" si="287"/>
        <v>2.0000000000000018</v>
      </c>
      <c r="AE821" s="671">
        <f t="shared" si="288"/>
        <v>2.0408163265306145</v>
      </c>
      <c r="AF821" s="671">
        <f t="shared" si="289"/>
        <v>2.0833333333333259</v>
      </c>
      <c r="AG821" s="671">
        <f t="shared" si="290"/>
        <v>2.1276595744680771</v>
      </c>
      <c r="AH821" s="671">
        <f t="shared" si="291"/>
        <v>2.1739130434782483</v>
      </c>
      <c r="AI821" s="671">
        <f t="shared" si="292"/>
        <v>2.2222222222222143</v>
      </c>
      <c r="AJ821" s="671">
        <f t="shared" si="293"/>
        <v>2.2727272727272707</v>
      </c>
      <c r="AK821" s="671">
        <f t="shared" si="294"/>
        <v>2.3255813953488413</v>
      </c>
      <c r="AL821" s="671">
        <f t="shared" si="295"/>
        <v>2.3809523809523725</v>
      </c>
      <c r="AM821" s="671">
        <f t="shared" si="296"/>
        <v>7.6923076923076872</v>
      </c>
      <c r="AN821" s="671">
        <f t="shared" si="297"/>
        <v>8.3333333333333481</v>
      </c>
      <c r="AO821" s="671">
        <f t="shared" si="298"/>
        <v>5.8823529411764497</v>
      </c>
      <c r="AP821" s="671">
        <f t="shared" si="299"/>
        <v>6.25</v>
      </c>
      <c r="AQ821" s="671">
        <f t="shared" si="300"/>
        <v>3.2258064516129004</v>
      </c>
      <c r="AR821" s="671">
        <f t="shared" si="301"/>
        <v>3.3333333333333437</v>
      </c>
      <c r="AS821" s="672">
        <f t="shared" si="302"/>
        <v>4.2360717558330343</v>
      </c>
      <c r="AT821" s="673">
        <f t="shared" si="303"/>
        <v>4.4212210669969831</v>
      </c>
    </row>
    <row r="822" spans="1:46" x14ac:dyDescent="0.2">
      <c r="A822" s="500" t="s">
        <v>849</v>
      </c>
      <c r="B822" s="927" t="s">
        <v>850</v>
      </c>
      <c r="C822" s="497">
        <v>0.88</v>
      </c>
      <c r="D822" s="658">
        <v>0.69</v>
      </c>
      <c r="E822" s="533">
        <v>0.58499999999999996</v>
      </c>
      <c r="F822" s="533">
        <v>0.5</v>
      </c>
      <c r="G822" s="533">
        <v>0.42</v>
      </c>
      <c r="H822" s="533">
        <v>0.34749999999999998</v>
      </c>
      <c r="I822" s="634"/>
      <c r="J822" s="533">
        <v>0.2475</v>
      </c>
      <c r="K822" s="533">
        <v>0.16750000000000001</v>
      </c>
      <c r="L822" s="634"/>
      <c r="M822" s="658">
        <v>0.13125000000000001</v>
      </c>
      <c r="N822" s="658">
        <v>0.11</v>
      </c>
      <c r="O822" s="658">
        <v>5.2499999999999998E-2</v>
      </c>
      <c r="P822" s="654">
        <v>0</v>
      </c>
      <c r="Q822" s="654">
        <v>0</v>
      </c>
      <c r="R822" s="654">
        <v>0</v>
      </c>
      <c r="S822" s="654">
        <v>0</v>
      </c>
      <c r="T822" s="654">
        <v>0</v>
      </c>
      <c r="U822" s="654">
        <v>0</v>
      </c>
      <c r="V822" s="654">
        <v>0</v>
      </c>
      <c r="W822" s="654">
        <v>0</v>
      </c>
      <c r="X822" s="654">
        <v>0</v>
      </c>
      <c r="Y822" s="655">
        <f t="shared" si="283"/>
        <v>4.1312500000000005</v>
      </c>
      <c r="Z822" s="1026">
        <f t="shared" si="304"/>
        <v>27.536231884057983</v>
      </c>
      <c r="AA822" s="671">
        <f t="shared" si="284"/>
        <v>17.948717948717952</v>
      </c>
      <c r="AB822" s="671">
        <f t="shared" si="285"/>
        <v>16.999999999999993</v>
      </c>
      <c r="AC822" s="671">
        <f t="shared" si="286"/>
        <v>19.047619047619047</v>
      </c>
      <c r="AD822" s="671">
        <f t="shared" si="287"/>
        <v>20.863309352517987</v>
      </c>
      <c r="AE822" s="671">
        <f t="shared" si="288"/>
        <v>40.404040404040401</v>
      </c>
      <c r="AF822" s="671">
        <f t="shared" si="289"/>
        <v>47.761194029850728</v>
      </c>
      <c r="AG822" s="671">
        <f t="shared" si="290"/>
        <v>27.619047619047631</v>
      </c>
      <c r="AH822" s="671">
        <f t="shared" si="291"/>
        <v>19.318181818181813</v>
      </c>
      <c r="AI822" s="671">
        <f t="shared" si="292"/>
        <v>109.52380952380953</v>
      </c>
      <c r="AJ822" s="671" t="str">
        <f t="shared" si="293"/>
        <v>n/a</v>
      </c>
      <c r="AK822" s="671" t="str">
        <f t="shared" si="294"/>
        <v>n/a</v>
      </c>
      <c r="AL822" s="671" t="str">
        <f t="shared" si="295"/>
        <v>n/a</v>
      </c>
      <c r="AM822" s="671" t="str">
        <f t="shared" si="296"/>
        <v>n/a</v>
      </c>
      <c r="AN822" s="671" t="str">
        <f t="shared" si="297"/>
        <v>n/a</v>
      </c>
      <c r="AO822" s="671" t="str">
        <f t="shared" si="298"/>
        <v>n/a</v>
      </c>
      <c r="AP822" s="671" t="str">
        <f t="shared" si="299"/>
        <v>n/a</v>
      </c>
      <c r="AQ822" s="671" t="str">
        <f t="shared" si="300"/>
        <v>n/a</v>
      </c>
      <c r="AR822" s="671" t="str">
        <f t="shared" si="301"/>
        <v>n/a</v>
      </c>
      <c r="AS822" s="672">
        <f t="shared" si="302"/>
        <v>34.702215162784306</v>
      </c>
      <c r="AT822" s="673">
        <f t="shared" si="303"/>
        <v>28.225558881850318</v>
      </c>
    </row>
    <row r="823" spans="1:46" x14ac:dyDescent="0.2">
      <c r="A823" s="501" t="s">
        <v>1836</v>
      </c>
      <c r="B823" s="927" t="s">
        <v>1837</v>
      </c>
      <c r="C823" s="497">
        <v>1.6</v>
      </c>
      <c r="D823" s="658">
        <v>1.4</v>
      </c>
      <c r="E823" s="533">
        <v>1.2</v>
      </c>
      <c r="F823" s="533">
        <v>0.75</v>
      </c>
      <c r="G823" s="533">
        <v>0.25</v>
      </c>
      <c r="H823" s="533">
        <v>0</v>
      </c>
      <c r="I823" s="634"/>
      <c r="J823" s="533">
        <v>0</v>
      </c>
      <c r="K823" s="535">
        <v>0</v>
      </c>
      <c r="L823" s="634"/>
      <c r="M823" s="535">
        <v>0</v>
      </c>
      <c r="N823" s="1185">
        <v>0</v>
      </c>
      <c r="O823" s="654">
        <v>0</v>
      </c>
      <c r="P823" s="654">
        <v>0</v>
      </c>
      <c r="Q823" s="654">
        <v>0</v>
      </c>
      <c r="R823" s="654">
        <v>0</v>
      </c>
      <c r="S823" s="654">
        <v>0</v>
      </c>
      <c r="T823" s="654">
        <v>0</v>
      </c>
      <c r="U823" s="654">
        <v>0</v>
      </c>
      <c r="V823" s="654">
        <v>0</v>
      </c>
      <c r="W823" s="654">
        <v>0</v>
      </c>
      <c r="X823" s="654">
        <v>0</v>
      </c>
      <c r="Y823" s="655">
        <f t="shared" si="283"/>
        <v>5.2</v>
      </c>
      <c r="Z823" s="1026">
        <f t="shared" si="304"/>
        <v>14.285714285714302</v>
      </c>
      <c r="AA823" s="671">
        <f t="shared" si="284"/>
        <v>16.666666666666675</v>
      </c>
      <c r="AB823" s="671">
        <f t="shared" si="285"/>
        <v>59.999999999999986</v>
      </c>
      <c r="AC823" s="671">
        <f t="shared" si="286"/>
        <v>200</v>
      </c>
      <c r="AD823" s="671" t="str">
        <f t="shared" si="287"/>
        <v>n/a</v>
      </c>
      <c r="AE823" s="671" t="str">
        <f t="shared" si="288"/>
        <v>n/a</v>
      </c>
      <c r="AF823" s="671" t="str">
        <f t="shared" si="289"/>
        <v>n/a</v>
      </c>
      <c r="AG823" s="671" t="str">
        <f t="shared" si="290"/>
        <v>n/a</v>
      </c>
      <c r="AH823" s="671" t="str">
        <f t="shared" si="291"/>
        <v>n/a</v>
      </c>
      <c r="AI823" s="671" t="str">
        <f t="shared" si="292"/>
        <v>n/a</v>
      </c>
      <c r="AJ823" s="671" t="str">
        <f t="shared" si="293"/>
        <v>n/a</v>
      </c>
      <c r="AK823" s="671" t="str">
        <f t="shared" si="294"/>
        <v>n/a</v>
      </c>
      <c r="AL823" s="671" t="str">
        <f t="shared" si="295"/>
        <v>n/a</v>
      </c>
      <c r="AM823" s="671" t="str">
        <f t="shared" si="296"/>
        <v>n/a</v>
      </c>
      <c r="AN823" s="671" t="str">
        <f t="shared" si="297"/>
        <v>n/a</v>
      </c>
      <c r="AO823" s="671" t="str">
        <f t="shared" si="298"/>
        <v>n/a</v>
      </c>
      <c r="AP823" s="671" t="str">
        <f t="shared" si="299"/>
        <v>n/a</v>
      </c>
      <c r="AQ823" s="671" t="str">
        <f t="shared" si="300"/>
        <v>n/a</v>
      </c>
      <c r="AR823" s="671" t="str">
        <f t="shared" si="301"/>
        <v>n/a</v>
      </c>
      <c r="AS823" s="672">
        <f t="shared" si="302"/>
        <v>72.738095238095241</v>
      </c>
      <c r="AT823" s="673">
        <f t="shared" si="303"/>
        <v>87.404304651746571</v>
      </c>
    </row>
    <row r="824" spans="1:46" x14ac:dyDescent="0.2">
      <c r="A824" s="500" t="s">
        <v>378</v>
      </c>
      <c r="B824" s="927" t="s">
        <v>379</v>
      </c>
      <c r="C824" s="497">
        <v>1.89</v>
      </c>
      <c r="D824" s="658">
        <v>1.72</v>
      </c>
      <c r="E824" s="533">
        <v>1.53</v>
      </c>
      <c r="F824" s="533">
        <v>1.33</v>
      </c>
      <c r="G824" s="533">
        <v>1.1074999999999999</v>
      </c>
      <c r="H824" s="533">
        <v>0.91500000000000004</v>
      </c>
      <c r="I824" s="634"/>
      <c r="J824" s="533">
        <v>0.75749999999999995</v>
      </c>
      <c r="K824" s="533">
        <v>0.65249999999999997</v>
      </c>
      <c r="L824" s="634"/>
      <c r="M824" s="658">
        <v>0.60750000000000004</v>
      </c>
      <c r="N824" s="658">
        <v>0.59250000000000003</v>
      </c>
      <c r="O824" s="658">
        <v>0.58250000000000002</v>
      </c>
      <c r="P824" s="658">
        <v>0.5575</v>
      </c>
      <c r="Q824" s="658">
        <v>0.48499999999999999</v>
      </c>
      <c r="R824" s="658">
        <v>0.27500000000000002</v>
      </c>
      <c r="S824" s="658">
        <v>0.26250000000000001</v>
      </c>
      <c r="T824" s="658">
        <v>0.2525</v>
      </c>
      <c r="U824" s="658">
        <v>0.24249999999999999</v>
      </c>
      <c r="V824" s="658">
        <v>0.23250000000000001</v>
      </c>
      <c r="W824" s="658">
        <v>0.2225</v>
      </c>
      <c r="X824" s="658">
        <v>0.21249999999999999</v>
      </c>
      <c r="Y824" s="655">
        <f t="shared" si="283"/>
        <v>14.427499999999997</v>
      </c>
      <c r="Z824" s="1026">
        <f t="shared" si="304"/>
        <v>9.8837209302325526</v>
      </c>
      <c r="AA824" s="671">
        <f t="shared" si="284"/>
        <v>12.418300653594772</v>
      </c>
      <c r="AB824" s="671">
        <f t="shared" si="285"/>
        <v>15.037593984962406</v>
      </c>
      <c r="AC824" s="671">
        <f t="shared" si="286"/>
        <v>20.090293453724616</v>
      </c>
      <c r="AD824" s="671">
        <f t="shared" si="287"/>
        <v>21.038251366120207</v>
      </c>
      <c r="AE824" s="671">
        <f t="shared" si="288"/>
        <v>20.792079207920811</v>
      </c>
      <c r="AF824" s="671">
        <f t="shared" si="289"/>
        <v>16.09195402298851</v>
      </c>
      <c r="AG824" s="671">
        <f t="shared" si="290"/>
        <v>7.4074074074073959</v>
      </c>
      <c r="AH824" s="671">
        <f t="shared" si="291"/>
        <v>2.5316455696202445</v>
      </c>
      <c r="AI824" s="671">
        <f t="shared" si="292"/>
        <v>1.7167381974249052</v>
      </c>
      <c r="AJ824" s="671">
        <f t="shared" si="293"/>
        <v>4.484304932735439</v>
      </c>
      <c r="AK824" s="671">
        <f t="shared" si="294"/>
        <v>14.948453608247414</v>
      </c>
      <c r="AL824" s="671">
        <f t="shared" si="295"/>
        <v>76.363636363636346</v>
      </c>
      <c r="AM824" s="671">
        <f t="shared" si="296"/>
        <v>4.7619047619047672</v>
      </c>
      <c r="AN824" s="671">
        <f t="shared" si="297"/>
        <v>3.9603960396039639</v>
      </c>
      <c r="AO824" s="671">
        <f t="shared" si="298"/>
        <v>4.1237113402061931</v>
      </c>
      <c r="AP824" s="671">
        <f t="shared" si="299"/>
        <v>4.3010752688172005</v>
      </c>
      <c r="AQ824" s="671">
        <f t="shared" si="300"/>
        <v>4.4943820224719211</v>
      </c>
      <c r="AR824" s="671">
        <f t="shared" si="301"/>
        <v>4.705882352941182</v>
      </c>
      <c r="AS824" s="672">
        <f t="shared" si="302"/>
        <v>13.113249025503199</v>
      </c>
      <c r="AT824" s="673">
        <f t="shared" si="303"/>
        <v>16.672895421770971</v>
      </c>
    </row>
    <row r="825" spans="1:46" x14ac:dyDescent="0.2">
      <c r="A825" s="504" t="s">
        <v>845</v>
      </c>
      <c r="B825" s="927" t="s">
        <v>846</v>
      </c>
      <c r="C825" s="497">
        <v>1.6</v>
      </c>
      <c r="D825" s="658">
        <v>1.5428571428571427</v>
      </c>
      <c r="E825" s="533">
        <v>1.4175574991901521</v>
      </c>
      <c r="F825" s="533">
        <v>1.399416909620991</v>
      </c>
      <c r="G825" s="533">
        <v>1.3327780091628485</v>
      </c>
      <c r="H825" s="533">
        <v>1.2693123896789034</v>
      </c>
      <c r="I825" s="634"/>
      <c r="J825" s="533">
        <v>1.2088689425513366</v>
      </c>
      <c r="K825" s="1171">
        <v>1.1513029019932004</v>
      </c>
      <c r="L825" s="634"/>
      <c r="M825" s="658">
        <v>1.0964789542792384</v>
      </c>
      <c r="N825" s="658">
        <v>1.0442666183172389</v>
      </c>
      <c r="O825" s="658">
        <v>0.99453953496670411</v>
      </c>
      <c r="P825" s="658">
        <v>0.94718044180816274</v>
      </c>
      <c r="Q825" s="658">
        <v>0.90207562982879452</v>
      </c>
      <c r="R825" s="658">
        <v>0.85911991819173972</v>
      </c>
      <c r="S825" s="658">
        <v>0.8182109687854594</v>
      </c>
      <c r="T825" s="658">
        <v>0.77926776393831909</v>
      </c>
      <c r="U825" s="658">
        <v>0.74216095964823514</v>
      </c>
      <c r="V825" s="658">
        <v>0.57591127609089576</v>
      </c>
      <c r="W825" s="658">
        <v>0.54848750492383469</v>
      </c>
      <c r="X825" s="658">
        <v>0.27008875406531158</v>
      </c>
      <c r="Y825" s="655">
        <f t="shared" si="283"/>
        <v>20.499882119898508</v>
      </c>
      <c r="Z825" s="1026">
        <f t="shared" si="304"/>
        <v>3.7037037037037202</v>
      </c>
      <c r="AA825" s="671">
        <f t="shared" si="284"/>
        <v>8.8391224862888418</v>
      </c>
      <c r="AB825" s="671">
        <f t="shared" si="285"/>
        <v>1.2962962962963065</v>
      </c>
      <c r="AC825" s="671">
        <f t="shared" si="286"/>
        <v>5.0000000000000044</v>
      </c>
      <c r="AD825" s="671">
        <f t="shared" si="287"/>
        <v>5.0000000000000044</v>
      </c>
      <c r="AE825" s="671">
        <f t="shared" si="288"/>
        <v>5.0000000000000044</v>
      </c>
      <c r="AF825" s="671">
        <f t="shared" si="289"/>
        <v>5.0000777778353989</v>
      </c>
      <c r="AG825" s="671">
        <f t="shared" si="290"/>
        <v>5.0000000000000044</v>
      </c>
      <c r="AH825" s="671">
        <f t="shared" si="291"/>
        <v>4.9999047222380799</v>
      </c>
      <c r="AI825" s="671">
        <f t="shared" si="292"/>
        <v>5.0000107187493148</v>
      </c>
      <c r="AJ825" s="671">
        <f t="shared" si="293"/>
        <v>5.0000075031250812</v>
      </c>
      <c r="AK825" s="671">
        <f t="shared" si="294"/>
        <v>5.000114235203168</v>
      </c>
      <c r="AL825" s="671">
        <f t="shared" si="295"/>
        <v>4.9999669111929324</v>
      </c>
      <c r="AM825" s="671">
        <f t="shared" si="296"/>
        <v>4.9998045695971216</v>
      </c>
      <c r="AN825" s="671">
        <f t="shared" si="297"/>
        <v>4.9974099596172605</v>
      </c>
      <c r="AO825" s="671">
        <f t="shared" si="298"/>
        <v>4.9998324228307078</v>
      </c>
      <c r="AP825" s="671">
        <f t="shared" si="299"/>
        <v>28.867238836820452</v>
      </c>
      <c r="AQ825" s="671">
        <f t="shared" si="300"/>
        <v>4.9998898645593037</v>
      </c>
      <c r="AR825" s="671">
        <f t="shared" si="301"/>
        <v>103.07676519963582</v>
      </c>
      <c r="AS825" s="672">
        <f t="shared" si="302"/>
        <v>11.356849747773344</v>
      </c>
      <c r="AT825" s="673">
        <f t="shared" si="303"/>
        <v>22.914154286054863</v>
      </c>
    </row>
    <row r="826" spans="1:46" x14ac:dyDescent="0.2">
      <c r="A826" s="504" t="s">
        <v>1776</v>
      </c>
      <c r="B826" s="927" t="s">
        <v>1777</v>
      </c>
      <c r="C826" s="497">
        <v>3.2</v>
      </c>
      <c r="D826" s="658">
        <v>2.8</v>
      </c>
      <c r="E826" s="533">
        <v>2.4</v>
      </c>
      <c r="F826" s="533">
        <v>1.7</v>
      </c>
      <c r="G826" s="533">
        <v>1.05</v>
      </c>
      <c r="H826" s="533">
        <v>0.83282</v>
      </c>
      <c r="I826" s="634"/>
      <c r="J826" s="533">
        <v>0.59414</v>
      </c>
      <c r="K826" s="533">
        <v>0.27421000000000001</v>
      </c>
      <c r="L826" s="634"/>
      <c r="M826" s="654">
        <v>0.18279999999999999</v>
      </c>
      <c r="N826" s="658">
        <v>0.54844000000000004</v>
      </c>
      <c r="O826" s="658">
        <v>0.52102000000000004</v>
      </c>
      <c r="P826" s="658">
        <v>0.43875999999999998</v>
      </c>
      <c r="Q826" s="658">
        <v>0.27422999999999997</v>
      </c>
      <c r="R826" s="658">
        <v>0.17366000000000001</v>
      </c>
      <c r="S826" s="658">
        <v>0.13253999999999999</v>
      </c>
      <c r="T826" s="658">
        <v>9.597E-2</v>
      </c>
      <c r="U826" s="658">
        <v>9.1399999999999995E-2</v>
      </c>
      <c r="V826" s="658">
        <v>7.7689999999999995E-2</v>
      </c>
      <c r="W826" s="654">
        <v>7.3120000000000004E-2</v>
      </c>
      <c r="X826" s="654">
        <v>7.3120000000000004E-2</v>
      </c>
      <c r="Y826" s="655">
        <f t="shared" si="283"/>
        <v>15.533919999999998</v>
      </c>
      <c r="Z826" s="1026">
        <f t="shared" si="304"/>
        <v>14.285714285714302</v>
      </c>
      <c r="AA826" s="671">
        <f t="shared" si="284"/>
        <v>16.666666666666675</v>
      </c>
      <c r="AB826" s="671">
        <f t="shared" si="285"/>
        <v>41.176470588235304</v>
      </c>
      <c r="AC826" s="671">
        <f t="shared" si="286"/>
        <v>61.904761904761884</v>
      </c>
      <c r="AD826" s="671">
        <f t="shared" si="287"/>
        <v>26.077663840926025</v>
      </c>
      <c r="AE826" s="671">
        <f t="shared" si="288"/>
        <v>40.172349951189943</v>
      </c>
      <c r="AF826" s="671">
        <f t="shared" si="289"/>
        <v>116.67335254002404</v>
      </c>
      <c r="AG826" s="671">
        <f t="shared" si="290"/>
        <v>50.005470459518619</v>
      </c>
      <c r="AH826" s="671">
        <f t="shared" si="291"/>
        <v>-66.66909780468238</v>
      </c>
      <c r="AI826" s="671">
        <f t="shared" si="292"/>
        <v>5.2627538290276776</v>
      </c>
      <c r="AJ826" s="671">
        <f t="shared" si="293"/>
        <v>18.748290637250452</v>
      </c>
      <c r="AK826" s="671">
        <f t="shared" si="294"/>
        <v>59.997082740765052</v>
      </c>
      <c r="AL826" s="671">
        <f t="shared" si="295"/>
        <v>57.912011977427127</v>
      </c>
      <c r="AM826" s="671">
        <f t="shared" si="296"/>
        <v>31.024596348272237</v>
      </c>
      <c r="AN826" s="671">
        <f t="shared" si="297"/>
        <v>38.105658018130661</v>
      </c>
      <c r="AO826" s="671">
        <f t="shared" si="298"/>
        <v>5.0000000000000044</v>
      </c>
      <c r="AP826" s="671">
        <f t="shared" si="299"/>
        <v>17.647058823529417</v>
      </c>
      <c r="AQ826" s="671">
        <f t="shared" si="300"/>
        <v>6.2499999999999778</v>
      </c>
      <c r="AR826" s="671">
        <f t="shared" si="301"/>
        <v>0</v>
      </c>
      <c r="AS826" s="672">
        <f t="shared" si="302"/>
        <v>28.433726568776688</v>
      </c>
      <c r="AT826" s="673">
        <f t="shared" si="303"/>
        <v>36.226942452173354</v>
      </c>
    </row>
    <row r="827" spans="1:46" x14ac:dyDescent="0.2">
      <c r="A827" s="504" t="s">
        <v>2962</v>
      </c>
      <c r="B827" s="927" t="s">
        <v>2963</v>
      </c>
      <c r="C827" s="497">
        <v>1.1200000000000001</v>
      </c>
      <c r="D827" s="658">
        <v>1</v>
      </c>
      <c r="E827" s="533">
        <v>0.8</v>
      </c>
      <c r="F827" s="533">
        <v>0.4</v>
      </c>
      <c r="G827" s="533">
        <v>0.22</v>
      </c>
      <c r="H827" s="603">
        <v>0.04</v>
      </c>
      <c r="I827" s="634"/>
      <c r="J827" s="535">
        <v>0.04</v>
      </c>
      <c r="K827" s="535">
        <v>0.76</v>
      </c>
      <c r="L827" s="634"/>
      <c r="M827" s="543">
        <v>1</v>
      </c>
      <c r="N827" s="543">
        <v>1.48</v>
      </c>
      <c r="O827" s="658">
        <v>1.96</v>
      </c>
      <c r="P827" s="658">
        <v>1.84</v>
      </c>
      <c r="Q827" s="658">
        <v>1.48</v>
      </c>
      <c r="R827" s="658">
        <v>1.1599999999999999</v>
      </c>
      <c r="S827" s="658">
        <v>1.04</v>
      </c>
      <c r="T827" s="658">
        <v>0.98</v>
      </c>
      <c r="U827" s="658">
        <v>0.94</v>
      </c>
      <c r="V827" s="658">
        <v>0.9</v>
      </c>
      <c r="W827" s="658">
        <v>0.84</v>
      </c>
      <c r="X827" s="658">
        <v>0.78</v>
      </c>
      <c r="Y827" s="655">
        <f t="shared" si="283"/>
        <v>18.78</v>
      </c>
      <c r="Z827" s="1026">
        <f t="shared" si="304"/>
        <v>12.000000000000011</v>
      </c>
      <c r="AA827" s="671">
        <f t="shared" si="284"/>
        <v>25</v>
      </c>
      <c r="AB827" s="671">
        <f t="shared" si="285"/>
        <v>100</v>
      </c>
      <c r="AC827" s="671">
        <f t="shared" si="286"/>
        <v>81.818181818181841</v>
      </c>
      <c r="AD827" s="671">
        <f t="shared" si="287"/>
        <v>450</v>
      </c>
      <c r="AE827" s="671">
        <f t="shared" si="288"/>
        <v>0</v>
      </c>
      <c r="AF827" s="671">
        <f t="shared" si="289"/>
        <v>-94.736842105263165</v>
      </c>
      <c r="AG827" s="671">
        <f t="shared" si="290"/>
        <v>-24</v>
      </c>
      <c r="AH827" s="671">
        <f t="shared" si="291"/>
        <v>-32.432432432432435</v>
      </c>
      <c r="AI827" s="671">
        <f t="shared" si="292"/>
        <v>-24.489795918367353</v>
      </c>
      <c r="AJ827" s="671">
        <f t="shared" si="293"/>
        <v>6.5217391304347672</v>
      </c>
      <c r="AK827" s="671">
        <f t="shared" si="294"/>
        <v>24.324324324324319</v>
      </c>
      <c r="AL827" s="671">
        <f t="shared" si="295"/>
        <v>27.586206896551737</v>
      </c>
      <c r="AM827" s="671">
        <f t="shared" si="296"/>
        <v>11.538461538461519</v>
      </c>
      <c r="AN827" s="671">
        <f t="shared" si="297"/>
        <v>6.1224489795918435</v>
      </c>
      <c r="AO827" s="671">
        <f t="shared" si="298"/>
        <v>4.2553191489361764</v>
      </c>
      <c r="AP827" s="671">
        <f t="shared" si="299"/>
        <v>4.4444444444444287</v>
      </c>
      <c r="AQ827" s="671">
        <f t="shared" si="300"/>
        <v>7.1428571428571397</v>
      </c>
      <c r="AR827" s="671">
        <f t="shared" si="301"/>
        <v>7.6923076923076872</v>
      </c>
      <c r="AS827" s="672">
        <f t="shared" si="302"/>
        <v>31.199327403159401</v>
      </c>
      <c r="AT827" s="673">
        <f t="shared" si="303"/>
        <v>109.13427312857783</v>
      </c>
    </row>
    <row r="828" spans="1:46" x14ac:dyDescent="0.2">
      <c r="A828" s="501" t="s">
        <v>851</v>
      </c>
      <c r="B828" s="927" t="s">
        <v>852</v>
      </c>
      <c r="C828" s="497">
        <v>0.3</v>
      </c>
      <c r="D828" s="658">
        <v>0.26</v>
      </c>
      <c r="E828" s="533">
        <v>0.23</v>
      </c>
      <c r="F828" s="533">
        <v>0.21</v>
      </c>
      <c r="G828" s="533">
        <v>0.19</v>
      </c>
      <c r="H828" s="533">
        <v>0.17</v>
      </c>
      <c r="I828" s="634"/>
      <c r="J828" s="533">
        <v>0.15</v>
      </c>
      <c r="K828" s="533">
        <v>0.13</v>
      </c>
      <c r="L828" s="634"/>
      <c r="M828" s="658">
        <v>0.11</v>
      </c>
      <c r="N828" s="658">
        <v>9.5000000000000001E-2</v>
      </c>
      <c r="O828" s="658">
        <v>8.5000000000000006E-2</v>
      </c>
      <c r="P828" s="658">
        <v>7.4999999999999997E-2</v>
      </c>
      <c r="Q828" s="658">
        <v>6.5000000000000002E-2</v>
      </c>
      <c r="R828" s="658">
        <v>5.5E-2</v>
      </c>
      <c r="S828" s="658">
        <v>4.4999999999999998E-2</v>
      </c>
      <c r="T828" s="654">
        <v>0.04</v>
      </c>
      <c r="U828" s="654">
        <v>0.04</v>
      </c>
      <c r="V828" s="658">
        <v>0.04</v>
      </c>
      <c r="W828" s="658">
        <v>3.875E-2</v>
      </c>
      <c r="X828" s="658">
        <v>3.5000000000000003E-2</v>
      </c>
      <c r="Y828" s="655">
        <f t="shared" si="283"/>
        <v>2.36375</v>
      </c>
      <c r="Z828" s="1026">
        <f t="shared" si="304"/>
        <v>15.384615384615374</v>
      </c>
      <c r="AA828" s="671">
        <f t="shared" si="284"/>
        <v>13.043478260869556</v>
      </c>
      <c r="AB828" s="671">
        <f t="shared" si="285"/>
        <v>9.5238095238095344</v>
      </c>
      <c r="AC828" s="671">
        <f t="shared" si="286"/>
        <v>10.526315789473673</v>
      </c>
      <c r="AD828" s="671">
        <f t="shared" si="287"/>
        <v>11.764705882352944</v>
      </c>
      <c r="AE828" s="671">
        <f t="shared" si="288"/>
        <v>13.333333333333353</v>
      </c>
      <c r="AF828" s="671">
        <f t="shared" si="289"/>
        <v>15.384615384615374</v>
      </c>
      <c r="AG828" s="671">
        <f t="shared" si="290"/>
        <v>18.181818181818187</v>
      </c>
      <c r="AH828" s="671">
        <f t="shared" si="291"/>
        <v>15.789473684210531</v>
      </c>
      <c r="AI828" s="671">
        <f t="shared" si="292"/>
        <v>11.764705882352944</v>
      </c>
      <c r="AJ828" s="671">
        <f t="shared" si="293"/>
        <v>13.333333333333353</v>
      </c>
      <c r="AK828" s="671">
        <f t="shared" si="294"/>
        <v>15.384615384615374</v>
      </c>
      <c r="AL828" s="671">
        <f t="shared" si="295"/>
        <v>18.181818181818187</v>
      </c>
      <c r="AM828" s="671">
        <f t="shared" si="296"/>
        <v>22.222222222222232</v>
      </c>
      <c r="AN828" s="671">
        <f t="shared" si="297"/>
        <v>12.5</v>
      </c>
      <c r="AO828" s="671">
        <f t="shared" si="298"/>
        <v>0</v>
      </c>
      <c r="AP828" s="671">
        <f t="shared" si="299"/>
        <v>0</v>
      </c>
      <c r="AQ828" s="671">
        <f t="shared" si="300"/>
        <v>3.2258064516129004</v>
      </c>
      <c r="AR828" s="671">
        <f t="shared" si="301"/>
        <v>10.714285714285698</v>
      </c>
      <c r="AS828" s="672">
        <f t="shared" si="302"/>
        <v>12.118892241859959</v>
      </c>
      <c r="AT828" s="673">
        <f t="shared" si="303"/>
        <v>5.8182180794122136</v>
      </c>
    </row>
    <row r="829" spans="1:46" x14ac:dyDescent="0.2">
      <c r="A829" s="519" t="s">
        <v>1778</v>
      </c>
      <c r="B829" s="927" t="s">
        <v>1779</v>
      </c>
      <c r="C829" s="497">
        <v>3.16</v>
      </c>
      <c r="D829" s="658">
        <v>3.1150000000000002</v>
      </c>
      <c r="E829" s="533">
        <v>2.9649999999999999</v>
      </c>
      <c r="F829" s="533">
        <v>2.8353900000000003</v>
      </c>
      <c r="G829" s="533">
        <v>2.5810325000000001</v>
      </c>
      <c r="H829" s="533">
        <v>2.3808175</v>
      </c>
      <c r="I829" s="634"/>
      <c r="J829" s="533">
        <v>2.1588400000000001</v>
      </c>
      <c r="K829" s="533">
        <v>2.0021499999999999</v>
      </c>
      <c r="L829" s="634"/>
      <c r="M829" s="658">
        <v>1.8628700000000002</v>
      </c>
      <c r="N829" s="654">
        <v>1.7845249999999999</v>
      </c>
      <c r="O829" s="658">
        <v>1.7845249999999999</v>
      </c>
      <c r="P829" s="658">
        <v>1.65395</v>
      </c>
      <c r="Q829" s="658">
        <v>1.3753900000000001</v>
      </c>
      <c r="R829" s="658">
        <v>1.25352</v>
      </c>
      <c r="S829" s="658">
        <v>1.13165</v>
      </c>
      <c r="T829" s="658">
        <v>0.93143500000000012</v>
      </c>
      <c r="U829" s="658">
        <v>0.82697500000000002</v>
      </c>
      <c r="V829" s="658">
        <v>0.80086000000000013</v>
      </c>
      <c r="W829" s="658">
        <v>0.79215500000000005</v>
      </c>
      <c r="X829" s="658">
        <v>0.33949500000000005</v>
      </c>
      <c r="Y829" s="655">
        <f t="shared" si="283"/>
        <v>35.735579999999999</v>
      </c>
      <c r="Z829" s="1026">
        <f t="shared" si="304"/>
        <v>1.4446227929374</v>
      </c>
      <c r="AA829" s="671">
        <f t="shared" si="284"/>
        <v>5.0590219224283528</v>
      </c>
      <c r="AB829" s="671">
        <f t="shared" si="285"/>
        <v>4.5711524693252015</v>
      </c>
      <c r="AC829" s="671">
        <f t="shared" si="286"/>
        <v>9.8548739700100807</v>
      </c>
      <c r="AD829" s="671">
        <f t="shared" si="287"/>
        <v>8.4095063985374807</v>
      </c>
      <c r="AE829" s="671">
        <f t="shared" si="288"/>
        <v>10.282258064516125</v>
      </c>
      <c r="AF829" s="671">
        <f t="shared" si="289"/>
        <v>7.8260869565217606</v>
      </c>
      <c r="AG829" s="671">
        <f t="shared" si="290"/>
        <v>7.4766355140186702</v>
      </c>
      <c r="AH829" s="671">
        <f t="shared" si="291"/>
        <v>4.3902439024390505</v>
      </c>
      <c r="AI829" s="671">
        <f t="shared" si="292"/>
        <v>0</v>
      </c>
      <c r="AJ829" s="671">
        <f t="shared" si="293"/>
        <v>7.8947368421052655</v>
      </c>
      <c r="AK829" s="671">
        <f t="shared" si="294"/>
        <v>20.253164556962023</v>
      </c>
      <c r="AL829" s="671">
        <f t="shared" si="295"/>
        <v>9.7222222222222321</v>
      </c>
      <c r="AM829" s="671">
        <f t="shared" si="296"/>
        <v>10.769230769230752</v>
      </c>
      <c r="AN829" s="671">
        <f t="shared" si="297"/>
        <v>21.495327102803728</v>
      </c>
      <c r="AO829" s="671">
        <f t="shared" si="298"/>
        <v>12.631578947368439</v>
      </c>
      <c r="AP829" s="671">
        <f t="shared" si="299"/>
        <v>3.2608695652173836</v>
      </c>
      <c r="AQ829" s="671">
        <f t="shared" si="300"/>
        <v>1.0989010989011172</v>
      </c>
      <c r="AR829" s="671">
        <f t="shared" si="301"/>
        <v>133.33333333333331</v>
      </c>
      <c r="AS829" s="672">
        <f t="shared" si="302"/>
        <v>14.724935075204126</v>
      </c>
      <c r="AT829" s="673">
        <f t="shared" si="303"/>
        <v>29.281346583708309</v>
      </c>
    </row>
    <row r="830" spans="1:46" s="629" customFormat="1" x14ac:dyDescent="0.2">
      <c r="A830" s="501" t="s">
        <v>847</v>
      </c>
      <c r="B830" s="631" t="s">
        <v>848</v>
      </c>
      <c r="C830" s="497">
        <v>2.3725000000000001</v>
      </c>
      <c r="D830" s="565">
        <v>2.3224999999999998</v>
      </c>
      <c r="E830" s="636">
        <v>2.2725</v>
      </c>
      <c r="F830" s="636">
        <v>2.2149999999999999</v>
      </c>
      <c r="G830" s="636">
        <v>2.14</v>
      </c>
      <c r="H830" s="636">
        <v>2.0750000000000002</v>
      </c>
      <c r="I830" s="637"/>
      <c r="J830" s="636">
        <v>2.0150000000000001</v>
      </c>
      <c r="K830" s="636">
        <v>1.9624999999999999</v>
      </c>
      <c r="L830" s="637"/>
      <c r="M830" s="565">
        <v>1.9125000000000001</v>
      </c>
      <c r="N830" s="565">
        <v>1.855</v>
      </c>
      <c r="O830" s="565">
        <v>1.75</v>
      </c>
      <c r="P830" s="565">
        <v>1.645</v>
      </c>
      <c r="Q830" s="564">
        <v>1.62</v>
      </c>
      <c r="R830" s="565">
        <v>1.6</v>
      </c>
      <c r="S830" s="564">
        <v>1.54</v>
      </c>
      <c r="T830" s="564">
        <v>1.54</v>
      </c>
      <c r="U830" s="564">
        <v>1.54</v>
      </c>
      <c r="V830" s="564">
        <v>1.54</v>
      </c>
      <c r="W830" s="564">
        <v>1.54</v>
      </c>
      <c r="X830" s="564">
        <v>1.54</v>
      </c>
      <c r="Y830" s="655">
        <f t="shared" si="283"/>
        <v>36.997500000000002</v>
      </c>
      <c r="Z830" s="1026">
        <f t="shared" si="304"/>
        <v>2.1528525296017342</v>
      </c>
      <c r="AA830" s="675">
        <f t="shared" si="284"/>
        <v>2.2002200220021972</v>
      </c>
      <c r="AB830" s="675">
        <f t="shared" si="285"/>
        <v>2.5959367945823875</v>
      </c>
      <c r="AC830" s="675">
        <f t="shared" si="286"/>
        <v>3.5046728971962482</v>
      </c>
      <c r="AD830" s="675">
        <f t="shared" si="287"/>
        <v>3.1325301204819356</v>
      </c>
      <c r="AE830" s="675">
        <f t="shared" si="288"/>
        <v>2.977667493796532</v>
      </c>
      <c r="AF830" s="675">
        <f t="shared" si="289"/>
        <v>2.6751592356688114</v>
      </c>
      <c r="AG830" s="675">
        <f t="shared" si="290"/>
        <v>2.614379084967311</v>
      </c>
      <c r="AH830" s="675">
        <f t="shared" si="291"/>
        <v>3.0997304582210283</v>
      </c>
      <c r="AI830" s="675">
        <f t="shared" si="292"/>
        <v>6.0000000000000053</v>
      </c>
      <c r="AJ830" s="675">
        <f t="shared" si="293"/>
        <v>6.3829787234042534</v>
      </c>
      <c r="AK830" s="675">
        <f t="shared" si="294"/>
        <v>1.5432098765431945</v>
      </c>
      <c r="AL830" s="675">
        <f t="shared" si="295"/>
        <v>1.2499999999999956</v>
      </c>
      <c r="AM830" s="675">
        <f t="shared" si="296"/>
        <v>3.8961038961039085</v>
      </c>
      <c r="AN830" s="675">
        <f t="shared" si="297"/>
        <v>0</v>
      </c>
      <c r="AO830" s="675">
        <f t="shared" si="298"/>
        <v>0</v>
      </c>
      <c r="AP830" s="675">
        <f t="shared" si="299"/>
        <v>0</v>
      </c>
      <c r="AQ830" s="675">
        <f t="shared" si="300"/>
        <v>0</v>
      </c>
      <c r="AR830" s="675">
        <f t="shared" si="301"/>
        <v>0</v>
      </c>
      <c r="AS830" s="672">
        <f t="shared" si="302"/>
        <v>2.3171284806615549</v>
      </c>
      <c r="AT830" s="673">
        <f t="shared" si="303"/>
        <v>1.8948736513150397</v>
      </c>
    </row>
    <row r="831" spans="1:46" s="574" customFormat="1" x14ac:dyDescent="0.2">
      <c r="A831" s="945" t="s">
        <v>1809</v>
      </c>
      <c r="B831" s="537" t="s">
        <v>1810</v>
      </c>
      <c r="C831" s="523">
        <v>0.48</v>
      </c>
      <c r="D831" s="521">
        <v>0.44</v>
      </c>
      <c r="E831" s="513">
        <v>0.36</v>
      </c>
      <c r="F831" s="513">
        <v>0.28000000000000003</v>
      </c>
      <c r="G831" s="513">
        <v>0.2</v>
      </c>
      <c r="H831" s="513">
        <v>0.13</v>
      </c>
      <c r="I831" s="514"/>
      <c r="J831" s="513">
        <v>0.08</v>
      </c>
      <c r="K831" s="509">
        <v>0.04</v>
      </c>
      <c r="L831" s="514"/>
      <c r="M831" s="539">
        <v>0.02</v>
      </c>
      <c r="N831" s="539">
        <v>0.02</v>
      </c>
      <c r="O831" s="517">
        <v>0.02</v>
      </c>
      <c r="P831" s="517">
        <v>0.02</v>
      </c>
      <c r="Q831" s="517">
        <v>0.02</v>
      </c>
      <c r="R831" s="517">
        <v>0.02</v>
      </c>
      <c r="S831" s="517">
        <v>0.02</v>
      </c>
      <c r="T831" s="517">
        <v>0.02</v>
      </c>
      <c r="U831" s="517">
        <v>0.02</v>
      </c>
      <c r="V831" s="517">
        <v>0.02</v>
      </c>
      <c r="W831" s="517">
        <v>0.02</v>
      </c>
      <c r="X831" s="517">
        <v>0.02</v>
      </c>
      <c r="Y831" s="655">
        <f t="shared" si="283"/>
        <v>2.25</v>
      </c>
      <c r="Z831" s="1026">
        <f t="shared" si="304"/>
        <v>9.0909090909090828</v>
      </c>
      <c r="AA831" s="671">
        <f t="shared" si="284"/>
        <v>22.222222222222232</v>
      </c>
      <c r="AB831" s="671">
        <f t="shared" si="285"/>
        <v>28.571428571428559</v>
      </c>
      <c r="AC831" s="671">
        <f t="shared" si="286"/>
        <v>40.000000000000014</v>
      </c>
      <c r="AD831" s="671">
        <f t="shared" si="287"/>
        <v>53.846153846153854</v>
      </c>
      <c r="AE831" s="671">
        <f t="shared" si="288"/>
        <v>62.5</v>
      </c>
      <c r="AF831" s="671">
        <f t="shared" si="289"/>
        <v>100</v>
      </c>
      <c r="AG831" s="676">
        <f t="shared" si="290"/>
        <v>100</v>
      </c>
      <c r="AH831" s="677">
        <f t="shared" si="291"/>
        <v>0</v>
      </c>
      <c r="AI831" s="676">
        <f t="shared" si="292"/>
        <v>0</v>
      </c>
      <c r="AJ831" s="676">
        <f t="shared" si="293"/>
        <v>0</v>
      </c>
      <c r="AK831" s="676">
        <f t="shared" si="294"/>
        <v>0</v>
      </c>
      <c r="AL831" s="676">
        <f t="shared" si="295"/>
        <v>0</v>
      </c>
      <c r="AM831" s="676">
        <f t="shared" si="296"/>
        <v>0</v>
      </c>
      <c r="AN831" s="676">
        <f t="shared" si="297"/>
        <v>0</v>
      </c>
      <c r="AO831" s="676">
        <f t="shared" si="298"/>
        <v>0</v>
      </c>
      <c r="AP831" s="676">
        <f t="shared" si="299"/>
        <v>0</v>
      </c>
      <c r="AQ831" s="676">
        <f t="shared" si="300"/>
        <v>0</v>
      </c>
      <c r="AR831" s="676">
        <f t="shared" si="301"/>
        <v>0</v>
      </c>
      <c r="AS831" s="672">
        <f t="shared" si="302"/>
        <v>21.906879670037569</v>
      </c>
      <c r="AT831" s="673">
        <f t="shared" si="303"/>
        <v>33.895378612033952</v>
      </c>
    </row>
    <row r="832" spans="1:46" s="574" customFormat="1" x14ac:dyDescent="0.2">
      <c r="A832" s="945" t="s">
        <v>389</v>
      </c>
      <c r="B832" s="537" t="s">
        <v>390</v>
      </c>
      <c r="C832" s="497">
        <v>1.6</v>
      </c>
      <c r="D832" s="657">
        <v>1.5699999999999998</v>
      </c>
      <c r="E832" s="502">
        <v>1.56</v>
      </c>
      <c r="F832" s="498">
        <v>1.53</v>
      </c>
      <c r="G832" s="502">
        <v>1.52</v>
      </c>
      <c r="H832" s="498">
        <v>1.49</v>
      </c>
      <c r="I832" s="499"/>
      <c r="J832" s="502">
        <v>1.48</v>
      </c>
      <c r="K832" s="496">
        <v>1.45</v>
      </c>
      <c r="L832" s="499"/>
      <c r="M832" s="511">
        <v>1.44</v>
      </c>
      <c r="N832" s="511">
        <v>1.41</v>
      </c>
      <c r="O832" s="658">
        <v>1.39</v>
      </c>
      <c r="P832" s="654">
        <v>1.36</v>
      </c>
      <c r="Q832" s="658">
        <v>1.3</v>
      </c>
      <c r="R832" s="658">
        <v>1.22</v>
      </c>
      <c r="S832" s="658">
        <v>1.1000000000000001</v>
      </c>
      <c r="T832" s="658">
        <v>1</v>
      </c>
      <c r="U832" s="658">
        <v>0.9</v>
      </c>
      <c r="V832" s="658">
        <v>0.82</v>
      </c>
      <c r="W832" s="658">
        <v>0.74</v>
      </c>
      <c r="X832" s="658">
        <v>0.66</v>
      </c>
      <c r="Y832" s="655">
        <f t="shared" si="283"/>
        <v>25.54</v>
      </c>
      <c r="Z832" s="1026">
        <f t="shared" si="304"/>
        <v>1.9108280254777288</v>
      </c>
      <c r="AA832" s="678">
        <f t="shared" si="284"/>
        <v>0.64102564102561654</v>
      </c>
      <c r="AB832" s="678">
        <f t="shared" si="285"/>
        <v>1.9607843137254832</v>
      </c>
      <c r="AC832" s="678">
        <f t="shared" si="286"/>
        <v>0.65789473684210176</v>
      </c>
      <c r="AD832" s="678">
        <f t="shared" si="287"/>
        <v>2.0134228187919545</v>
      </c>
      <c r="AE832" s="678">
        <f t="shared" si="288"/>
        <v>0.67567567567567988</v>
      </c>
      <c r="AF832" s="678">
        <f t="shared" si="289"/>
        <v>2.0689655172413834</v>
      </c>
      <c r="AG832" s="679">
        <f t="shared" si="290"/>
        <v>0.69444444444444198</v>
      </c>
      <c r="AH832" s="680">
        <f t="shared" si="291"/>
        <v>2.1276595744680771</v>
      </c>
      <c r="AI832" s="679">
        <f t="shared" si="292"/>
        <v>1.4388489208633004</v>
      </c>
      <c r="AJ832" s="679">
        <f t="shared" si="293"/>
        <v>2.2058823529411686</v>
      </c>
      <c r="AK832" s="679">
        <f t="shared" si="294"/>
        <v>4.6153846153846212</v>
      </c>
      <c r="AL832" s="679">
        <f t="shared" si="295"/>
        <v>6.5573770491803351</v>
      </c>
      <c r="AM832" s="679">
        <f t="shared" si="296"/>
        <v>10.909090909090891</v>
      </c>
      <c r="AN832" s="679">
        <f t="shared" si="297"/>
        <v>10.000000000000009</v>
      </c>
      <c r="AO832" s="679">
        <f t="shared" si="298"/>
        <v>11.111111111111116</v>
      </c>
      <c r="AP832" s="679">
        <f t="shared" si="299"/>
        <v>9.7560975609756184</v>
      </c>
      <c r="AQ832" s="679">
        <f t="shared" si="300"/>
        <v>10.810810810810811</v>
      </c>
      <c r="AR832" s="679">
        <f t="shared" si="301"/>
        <v>12.12121212121211</v>
      </c>
      <c r="AS832" s="672">
        <f t="shared" si="302"/>
        <v>4.8566587473296021</v>
      </c>
      <c r="AT832" s="673">
        <f t="shared" si="303"/>
        <v>4.3885293939416554</v>
      </c>
    </row>
    <row r="833" spans="1:46" s="628" customFormat="1" ht="12" x14ac:dyDescent="0.2">
      <c r="A833" s="945" t="s">
        <v>1785</v>
      </c>
      <c r="B833" s="537" t="s">
        <v>1786</v>
      </c>
      <c r="C833" s="497">
        <v>0.7</v>
      </c>
      <c r="D833" s="658">
        <v>0.6</v>
      </c>
      <c r="E833" s="533">
        <v>0.56000000000000005</v>
      </c>
      <c r="F833" s="533">
        <v>0.52</v>
      </c>
      <c r="G833" s="533">
        <v>0.42</v>
      </c>
      <c r="H833" s="533">
        <v>0.36</v>
      </c>
      <c r="I833" s="634"/>
      <c r="J833" s="533">
        <v>0.32</v>
      </c>
      <c r="K833" s="533">
        <v>0.24</v>
      </c>
      <c r="L833" s="634"/>
      <c r="M833" s="654">
        <v>0.2</v>
      </c>
      <c r="N833" s="654">
        <v>0.2</v>
      </c>
      <c r="O833" s="658">
        <v>0.84</v>
      </c>
      <c r="P833" s="658">
        <v>0.83</v>
      </c>
      <c r="Q833" s="658">
        <v>0.81</v>
      </c>
      <c r="R833" s="658">
        <v>0.77272999999999992</v>
      </c>
      <c r="S833" s="658">
        <v>0.74546000000000001</v>
      </c>
      <c r="T833" s="658">
        <v>0.70924000000000009</v>
      </c>
      <c r="U833" s="658">
        <v>0.67344000000000004</v>
      </c>
      <c r="V833" s="658">
        <v>0.64066000000000001</v>
      </c>
      <c r="W833" s="658">
        <v>0.60850000000000004</v>
      </c>
      <c r="X833" s="658">
        <v>0.55769000000000002</v>
      </c>
      <c r="Y833" s="655">
        <f t="shared" si="283"/>
        <v>11.30772</v>
      </c>
      <c r="Z833" s="1026">
        <f t="shared" si="304"/>
        <v>16.666666666666675</v>
      </c>
      <c r="AA833" s="678">
        <f t="shared" si="284"/>
        <v>7.1428571428571397</v>
      </c>
      <c r="AB833" s="678">
        <f t="shared" si="285"/>
        <v>7.6923076923077094</v>
      </c>
      <c r="AC833" s="678">
        <f t="shared" si="286"/>
        <v>23.809523809523814</v>
      </c>
      <c r="AD833" s="678">
        <f t="shared" si="287"/>
        <v>16.666666666666675</v>
      </c>
      <c r="AE833" s="678">
        <f t="shared" si="288"/>
        <v>12.5</v>
      </c>
      <c r="AF833" s="678">
        <f t="shared" si="289"/>
        <v>33.33333333333335</v>
      </c>
      <c r="AG833" s="679">
        <f t="shared" si="290"/>
        <v>19.999999999999996</v>
      </c>
      <c r="AH833" s="680">
        <f t="shared" si="291"/>
        <v>0</v>
      </c>
      <c r="AI833" s="679">
        <f t="shared" si="292"/>
        <v>-76.19047619047619</v>
      </c>
      <c r="AJ833" s="679">
        <f t="shared" si="293"/>
        <v>1.2048192771084265</v>
      </c>
      <c r="AK833" s="679">
        <f t="shared" si="294"/>
        <v>2.4691358024691246</v>
      </c>
      <c r="AL833" s="679">
        <f t="shared" si="295"/>
        <v>4.8231594476725537</v>
      </c>
      <c r="AM833" s="679">
        <f t="shared" si="296"/>
        <v>3.6581439648002423</v>
      </c>
      <c r="AN833" s="679">
        <f t="shared" si="297"/>
        <v>5.1068749647509959</v>
      </c>
      <c r="AO833" s="679">
        <f t="shared" si="298"/>
        <v>5.3159895462105089</v>
      </c>
      <c r="AP833" s="679">
        <f t="shared" si="299"/>
        <v>5.1165985077888498</v>
      </c>
      <c r="AQ833" s="679">
        <f t="shared" si="300"/>
        <v>5.2851273623664596</v>
      </c>
      <c r="AR833" s="679">
        <f t="shared" si="301"/>
        <v>9.1107963205365081</v>
      </c>
      <c r="AS833" s="672">
        <f t="shared" si="302"/>
        <v>5.4585012797148869</v>
      </c>
      <c r="AT833" s="673">
        <f t="shared" si="303"/>
        <v>21.569697177272932</v>
      </c>
    </row>
    <row r="834" spans="1:46" s="628" customFormat="1" ht="12" x14ac:dyDescent="0.2">
      <c r="A834" s="946" t="s">
        <v>1787</v>
      </c>
      <c r="B834" s="537" t="s">
        <v>1788</v>
      </c>
      <c r="C834" s="497">
        <v>1.68</v>
      </c>
      <c r="D834" s="658">
        <v>1.54</v>
      </c>
      <c r="E834" s="533">
        <v>1.46</v>
      </c>
      <c r="F834" s="533">
        <v>1.34</v>
      </c>
      <c r="G834" s="533">
        <v>1.17</v>
      </c>
      <c r="H834" s="533">
        <v>1</v>
      </c>
      <c r="I834" s="634"/>
      <c r="J834" s="533">
        <v>0.92</v>
      </c>
      <c r="K834" s="533">
        <v>0.87</v>
      </c>
      <c r="L834" s="634"/>
      <c r="M834" s="654">
        <v>0.84</v>
      </c>
      <c r="N834" s="658">
        <v>0.84</v>
      </c>
      <c r="O834" s="658">
        <v>0.82</v>
      </c>
      <c r="P834" s="658">
        <v>0.79</v>
      </c>
      <c r="Q834" s="658">
        <v>0.75</v>
      </c>
      <c r="R834" s="658">
        <v>0.71</v>
      </c>
      <c r="S834" s="658">
        <v>0.67</v>
      </c>
      <c r="T834" s="658">
        <v>0.6</v>
      </c>
      <c r="U834" s="658">
        <v>0.55000000000000004</v>
      </c>
      <c r="V834" s="658">
        <v>0.51</v>
      </c>
      <c r="W834" s="658">
        <v>0.47</v>
      </c>
      <c r="X834" s="658">
        <v>0.43</v>
      </c>
      <c r="Y834" s="655">
        <f t="shared" si="283"/>
        <v>17.96</v>
      </c>
      <c r="Z834" s="1026">
        <f t="shared" si="304"/>
        <v>9.0909090909090828</v>
      </c>
      <c r="AA834" s="678">
        <f t="shared" si="284"/>
        <v>5.4794520547945202</v>
      </c>
      <c r="AB834" s="678">
        <f t="shared" si="285"/>
        <v>8.9552238805969964</v>
      </c>
      <c r="AC834" s="678">
        <f t="shared" si="286"/>
        <v>14.529914529914546</v>
      </c>
      <c r="AD834" s="678">
        <f t="shared" si="287"/>
        <v>16.999999999999993</v>
      </c>
      <c r="AE834" s="678">
        <f t="shared" si="288"/>
        <v>8.6956521739130377</v>
      </c>
      <c r="AF834" s="678">
        <f t="shared" si="289"/>
        <v>5.7471264367816133</v>
      </c>
      <c r="AG834" s="679">
        <f t="shared" si="290"/>
        <v>3.5714285714285809</v>
      </c>
      <c r="AH834" s="680">
        <f t="shared" si="291"/>
        <v>0</v>
      </c>
      <c r="AI834" s="679">
        <f t="shared" si="292"/>
        <v>2.4390243902439046</v>
      </c>
      <c r="AJ834" s="679">
        <f t="shared" si="293"/>
        <v>3.7974683544303778</v>
      </c>
      <c r="AK834" s="679">
        <f t="shared" si="294"/>
        <v>5.3333333333333455</v>
      </c>
      <c r="AL834" s="679">
        <f t="shared" si="295"/>
        <v>5.6338028169014231</v>
      </c>
      <c r="AM834" s="679">
        <f t="shared" si="296"/>
        <v>5.9701492537313383</v>
      </c>
      <c r="AN834" s="679">
        <f t="shared" si="297"/>
        <v>11.66666666666667</v>
      </c>
      <c r="AO834" s="679">
        <f t="shared" si="298"/>
        <v>9.0909090909090828</v>
      </c>
      <c r="AP834" s="679">
        <f t="shared" si="299"/>
        <v>7.8431372549019773</v>
      </c>
      <c r="AQ834" s="679">
        <f t="shared" si="300"/>
        <v>8.5106382978723527</v>
      </c>
      <c r="AR834" s="679">
        <f t="shared" si="301"/>
        <v>9.302325581395344</v>
      </c>
      <c r="AS834" s="672">
        <f t="shared" si="302"/>
        <v>7.5082716725644305</v>
      </c>
      <c r="AT834" s="673">
        <f t="shared" si="303"/>
        <v>4.0736614132847313</v>
      </c>
    </row>
    <row r="835" spans="1:46" s="628" customFormat="1" ht="12" x14ac:dyDescent="0.2">
      <c r="A835" s="946" t="s">
        <v>385</v>
      </c>
      <c r="B835" s="537" t="s">
        <v>386</v>
      </c>
      <c r="C835" s="497">
        <v>1.68</v>
      </c>
      <c r="D835" s="658">
        <v>1.55</v>
      </c>
      <c r="E835" s="533">
        <v>1.47</v>
      </c>
      <c r="F835" s="533">
        <v>1.395</v>
      </c>
      <c r="G835" s="533">
        <v>1.3049999999999999</v>
      </c>
      <c r="H835" s="533">
        <v>1.18</v>
      </c>
      <c r="I835" s="634"/>
      <c r="J835" s="533">
        <v>1</v>
      </c>
      <c r="K835" s="533">
        <v>0.8</v>
      </c>
      <c r="L835" s="634"/>
      <c r="M835" s="658">
        <v>0.625</v>
      </c>
      <c r="N835" s="658">
        <v>0.5</v>
      </c>
      <c r="O835" s="658">
        <v>0.41499999999999998</v>
      </c>
      <c r="P835" s="658">
        <v>0.34499999999999997</v>
      </c>
      <c r="Q835" s="658">
        <v>0.28499999999999998</v>
      </c>
      <c r="R835" s="658">
        <v>0.23499999999999999</v>
      </c>
      <c r="S835" s="658">
        <v>0.19125</v>
      </c>
      <c r="T835" s="658">
        <v>0.16125</v>
      </c>
      <c r="U835" s="658">
        <v>0.14624999999999999</v>
      </c>
      <c r="V835" s="658">
        <v>0.14124999999999999</v>
      </c>
      <c r="W835" s="658">
        <v>0.13625000000000001</v>
      </c>
      <c r="X835" s="658">
        <v>0.13125000000000001</v>
      </c>
      <c r="Y835" s="655">
        <f t="shared" si="283"/>
        <v>13.692500000000001</v>
      </c>
      <c r="Z835" s="1026">
        <f t="shared" si="304"/>
        <v>8.3870967741935374</v>
      </c>
      <c r="AA835" s="678">
        <f t="shared" si="284"/>
        <v>5.4421768707483054</v>
      </c>
      <c r="AB835" s="678">
        <f t="shared" si="285"/>
        <v>5.3763440860215006</v>
      </c>
      <c r="AC835" s="678">
        <f t="shared" si="286"/>
        <v>6.8965517241379448</v>
      </c>
      <c r="AD835" s="678">
        <f t="shared" si="287"/>
        <v>10.593220338983045</v>
      </c>
      <c r="AE835" s="678">
        <f t="shared" si="288"/>
        <v>17.999999999999993</v>
      </c>
      <c r="AF835" s="678">
        <f t="shared" si="289"/>
        <v>25</v>
      </c>
      <c r="AG835" s="679">
        <f t="shared" si="290"/>
        <v>28.000000000000004</v>
      </c>
      <c r="AH835" s="680">
        <f t="shared" si="291"/>
        <v>25</v>
      </c>
      <c r="AI835" s="679">
        <f t="shared" si="292"/>
        <v>20.481927710843383</v>
      </c>
      <c r="AJ835" s="679">
        <f t="shared" si="293"/>
        <v>20.289855072463769</v>
      </c>
      <c r="AK835" s="679">
        <f t="shared" si="294"/>
        <v>21.052631578947366</v>
      </c>
      <c r="AL835" s="679">
        <f t="shared" si="295"/>
        <v>21.276595744680836</v>
      </c>
      <c r="AM835" s="679">
        <f t="shared" si="296"/>
        <v>22.875816993464039</v>
      </c>
      <c r="AN835" s="679">
        <f t="shared" si="297"/>
        <v>18.604651162790688</v>
      </c>
      <c r="AO835" s="679">
        <f t="shared" si="298"/>
        <v>10.256410256410264</v>
      </c>
      <c r="AP835" s="679">
        <f t="shared" si="299"/>
        <v>3.539823008849563</v>
      </c>
      <c r="AQ835" s="679">
        <f t="shared" si="300"/>
        <v>3.6697247706421798</v>
      </c>
      <c r="AR835" s="679">
        <f t="shared" si="301"/>
        <v>3.8095238095238182</v>
      </c>
      <c r="AS835" s="672">
        <f t="shared" si="302"/>
        <v>14.660649994878961</v>
      </c>
      <c r="AT835" s="673">
        <f t="shared" si="303"/>
        <v>8.5150849643934929</v>
      </c>
    </row>
    <row r="836" spans="1:46" s="628" customFormat="1" ht="12" x14ac:dyDescent="0.2">
      <c r="A836" s="945" t="s">
        <v>1795</v>
      </c>
      <c r="B836" s="945" t="s">
        <v>1796</v>
      </c>
      <c r="C836" s="497">
        <v>1.25</v>
      </c>
      <c r="D836" s="658">
        <v>1.03</v>
      </c>
      <c r="E836" s="533">
        <v>0.98</v>
      </c>
      <c r="F836" s="533">
        <v>0.89</v>
      </c>
      <c r="G836" s="533">
        <v>0.75</v>
      </c>
      <c r="H836" s="533">
        <v>0.55000000000000004</v>
      </c>
      <c r="I836" s="634"/>
      <c r="J836" s="533">
        <v>0.35</v>
      </c>
      <c r="K836" s="533">
        <v>0.16</v>
      </c>
      <c r="L836" s="634"/>
      <c r="M836" s="654">
        <v>0.04</v>
      </c>
      <c r="N836" s="654">
        <v>0.04</v>
      </c>
      <c r="O836" s="658">
        <v>1.2</v>
      </c>
      <c r="P836" s="658">
        <v>1.17</v>
      </c>
      <c r="Q836" s="658">
        <v>1.06</v>
      </c>
      <c r="R836" s="658">
        <v>0.98</v>
      </c>
      <c r="S836" s="658">
        <v>0.9</v>
      </c>
      <c r="T836" s="658">
        <v>0.82</v>
      </c>
      <c r="U836" s="658">
        <v>0.74</v>
      </c>
      <c r="V836" s="658">
        <v>0.67</v>
      </c>
      <c r="W836" s="658">
        <v>0.62</v>
      </c>
      <c r="X836" s="658">
        <v>0.47</v>
      </c>
      <c r="Y836" s="655">
        <f t="shared" si="283"/>
        <v>14.670000000000002</v>
      </c>
      <c r="Z836" s="1026">
        <f t="shared" si="304"/>
        <v>21.359223300970864</v>
      </c>
      <c r="AA836" s="678">
        <f t="shared" si="284"/>
        <v>5.1020408163265252</v>
      </c>
      <c r="AB836" s="678">
        <f t="shared" si="285"/>
        <v>10.1123595505618</v>
      </c>
      <c r="AC836" s="678">
        <f t="shared" si="286"/>
        <v>18.666666666666675</v>
      </c>
      <c r="AD836" s="678">
        <f t="shared" si="287"/>
        <v>36.363636363636353</v>
      </c>
      <c r="AE836" s="678">
        <f t="shared" si="288"/>
        <v>57.14285714285716</v>
      </c>
      <c r="AF836" s="678">
        <f t="shared" si="289"/>
        <v>118.75</v>
      </c>
      <c r="AG836" s="679">
        <f t="shared" si="290"/>
        <v>300</v>
      </c>
      <c r="AH836" s="680">
        <f t="shared" si="291"/>
        <v>0</v>
      </c>
      <c r="AI836" s="679">
        <f t="shared" si="292"/>
        <v>-96.666666666666671</v>
      </c>
      <c r="AJ836" s="679">
        <f t="shared" si="293"/>
        <v>2.5641025641025772</v>
      </c>
      <c r="AK836" s="679">
        <f t="shared" si="294"/>
        <v>10.377358490566024</v>
      </c>
      <c r="AL836" s="679">
        <f t="shared" si="295"/>
        <v>8.163265306122458</v>
      </c>
      <c r="AM836" s="679">
        <f t="shared" si="296"/>
        <v>8.8888888888888786</v>
      </c>
      <c r="AN836" s="679">
        <f t="shared" si="297"/>
        <v>9.7560975609756184</v>
      </c>
      <c r="AO836" s="679">
        <f t="shared" si="298"/>
        <v>10.810810810810811</v>
      </c>
      <c r="AP836" s="679">
        <f t="shared" si="299"/>
        <v>10.447761194029837</v>
      </c>
      <c r="AQ836" s="679">
        <f t="shared" si="300"/>
        <v>8.064516129032274</v>
      </c>
      <c r="AR836" s="679">
        <f t="shared" si="301"/>
        <v>31.914893617021288</v>
      </c>
      <c r="AS836" s="672">
        <f t="shared" si="302"/>
        <v>30.095674301889606</v>
      </c>
      <c r="AT836" s="673">
        <f t="shared" si="303"/>
        <v>75.800197548623743</v>
      </c>
    </row>
    <row r="837" spans="1:46" s="628" customFormat="1" ht="12" x14ac:dyDescent="0.2">
      <c r="A837" s="946" t="s">
        <v>1789</v>
      </c>
      <c r="B837" s="537" t="s">
        <v>1790</v>
      </c>
      <c r="C837" s="497">
        <v>0.57999999999999996</v>
      </c>
      <c r="D837" s="658">
        <v>0.5</v>
      </c>
      <c r="E837" s="533">
        <v>0.41</v>
      </c>
      <c r="F837" s="533">
        <v>0.35666666666666669</v>
      </c>
      <c r="G837" s="533">
        <v>0.31666666666666665</v>
      </c>
      <c r="H837" s="533">
        <v>0.27666666666666667</v>
      </c>
      <c r="I837" s="634"/>
      <c r="J837" s="533">
        <v>0.24666666666666667</v>
      </c>
      <c r="K837" s="533">
        <v>0.21</v>
      </c>
      <c r="L837" s="634"/>
      <c r="M837" s="658">
        <v>5.0219999999999994E-2</v>
      </c>
      <c r="N837" s="654">
        <v>0</v>
      </c>
      <c r="O837" s="654">
        <v>0</v>
      </c>
      <c r="P837" s="654">
        <v>0</v>
      </c>
      <c r="Q837" s="654">
        <v>0</v>
      </c>
      <c r="R837" s="654">
        <v>0</v>
      </c>
      <c r="S837" s="654">
        <v>0</v>
      </c>
      <c r="T837" s="654">
        <v>0</v>
      </c>
      <c r="U837" s="654">
        <v>0</v>
      </c>
      <c r="V837" s="654">
        <v>0</v>
      </c>
      <c r="W837" s="654">
        <v>0</v>
      </c>
      <c r="X837" s="654">
        <v>0</v>
      </c>
      <c r="Y837" s="655">
        <f t="shared" si="283"/>
        <v>2.9468866666666664</v>
      </c>
      <c r="Z837" s="1026">
        <f t="shared" si="304"/>
        <v>15.999999999999993</v>
      </c>
      <c r="AA837" s="678">
        <f t="shared" si="284"/>
        <v>21.95121951219512</v>
      </c>
      <c r="AB837" s="678">
        <f t="shared" si="285"/>
        <v>14.953271028037364</v>
      </c>
      <c r="AC837" s="678">
        <f t="shared" si="286"/>
        <v>12.631578947368439</v>
      </c>
      <c r="AD837" s="678">
        <f t="shared" si="287"/>
        <v>14.457831325301207</v>
      </c>
      <c r="AE837" s="678">
        <f t="shared" si="288"/>
        <v>12.162162162162172</v>
      </c>
      <c r="AF837" s="678">
        <f t="shared" si="289"/>
        <v>17.460317460317466</v>
      </c>
      <c r="AG837" s="679">
        <f t="shared" si="290"/>
        <v>318.16009557945046</v>
      </c>
      <c r="AH837" s="680" t="str">
        <f t="shared" si="291"/>
        <v>n/a</v>
      </c>
      <c r="AI837" s="679" t="str">
        <f t="shared" si="292"/>
        <v>n/a</v>
      </c>
      <c r="AJ837" s="679" t="str">
        <f t="shared" si="293"/>
        <v>n/a</v>
      </c>
      <c r="AK837" s="679" t="str">
        <f t="shared" si="294"/>
        <v>n/a</v>
      </c>
      <c r="AL837" s="679" t="str">
        <f t="shared" si="295"/>
        <v>n/a</v>
      </c>
      <c r="AM837" s="679" t="str">
        <f t="shared" si="296"/>
        <v>n/a</v>
      </c>
      <c r="AN837" s="679" t="str">
        <f t="shared" si="297"/>
        <v>n/a</v>
      </c>
      <c r="AO837" s="679" t="str">
        <f t="shared" si="298"/>
        <v>n/a</v>
      </c>
      <c r="AP837" s="679" t="str">
        <f t="shared" si="299"/>
        <v>n/a</v>
      </c>
      <c r="AQ837" s="679" t="str">
        <f t="shared" si="300"/>
        <v>n/a</v>
      </c>
      <c r="AR837" s="679" t="str">
        <f t="shared" si="301"/>
        <v>n/a</v>
      </c>
      <c r="AS837" s="672">
        <f t="shared" si="302"/>
        <v>53.472059501854027</v>
      </c>
      <c r="AT837" s="673">
        <f t="shared" si="303"/>
        <v>106.99437911824106</v>
      </c>
    </row>
    <row r="838" spans="1:46" s="628" customFormat="1" ht="12" x14ac:dyDescent="0.2">
      <c r="A838" s="945" t="s">
        <v>1793</v>
      </c>
      <c r="B838" s="537" t="s">
        <v>1794</v>
      </c>
      <c r="C838" s="497">
        <v>2.16</v>
      </c>
      <c r="D838" s="658">
        <v>1.96</v>
      </c>
      <c r="E838" s="533">
        <v>1.68</v>
      </c>
      <c r="F838" s="533">
        <v>1.52</v>
      </c>
      <c r="G838" s="533">
        <v>1.36</v>
      </c>
      <c r="H838" s="533">
        <v>1.24</v>
      </c>
      <c r="I838" s="634"/>
      <c r="J838" s="533">
        <v>1.1599999999999999</v>
      </c>
      <c r="K838" s="535">
        <v>1.08</v>
      </c>
      <c r="L838" s="634"/>
      <c r="M838" s="658">
        <v>1.02</v>
      </c>
      <c r="N838" s="654">
        <v>1</v>
      </c>
      <c r="O838" s="654">
        <v>1</v>
      </c>
      <c r="P838" s="658">
        <v>1</v>
      </c>
      <c r="Q838" s="654">
        <v>0.88</v>
      </c>
      <c r="R838" s="658">
        <v>0.86</v>
      </c>
      <c r="S838" s="654">
        <v>0.8</v>
      </c>
      <c r="T838" s="654">
        <v>0.8</v>
      </c>
      <c r="U838" s="654">
        <v>0.94</v>
      </c>
      <c r="V838" s="654">
        <v>1.1299999999999999</v>
      </c>
      <c r="W838" s="654">
        <v>1.28</v>
      </c>
      <c r="X838" s="654">
        <v>1.28</v>
      </c>
      <c r="Y838" s="655">
        <f t="shared" si="283"/>
        <v>24.150000000000002</v>
      </c>
      <c r="Z838" s="1026">
        <f t="shared" si="304"/>
        <v>10.204081632653072</v>
      </c>
      <c r="AA838" s="678">
        <f t="shared" si="284"/>
        <v>16.666666666666675</v>
      </c>
      <c r="AB838" s="678">
        <f t="shared" si="285"/>
        <v>10.526315789473673</v>
      </c>
      <c r="AC838" s="678">
        <f t="shared" si="286"/>
        <v>11.764705882352944</v>
      </c>
      <c r="AD838" s="678">
        <f t="shared" si="287"/>
        <v>9.6774193548387224</v>
      </c>
      <c r="AE838" s="678">
        <f t="shared" si="288"/>
        <v>6.8965517241379448</v>
      </c>
      <c r="AF838" s="678">
        <f t="shared" si="289"/>
        <v>7.4074074074073959</v>
      </c>
      <c r="AG838" s="679">
        <f t="shared" si="290"/>
        <v>5.8823529411764719</v>
      </c>
      <c r="AH838" s="680">
        <f t="shared" si="291"/>
        <v>2.0000000000000018</v>
      </c>
      <c r="AI838" s="679">
        <f t="shared" si="292"/>
        <v>0</v>
      </c>
      <c r="AJ838" s="679">
        <f t="shared" si="293"/>
        <v>0</v>
      </c>
      <c r="AK838" s="679">
        <f t="shared" si="294"/>
        <v>13.636363636363647</v>
      </c>
      <c r="AL838" s="679">
        <f t="shared" si="295"/>
        <v>2.3255813953488413</v>
      </c>
      <c r="AM838" s="679">
        <f t="shared" si="296"/>
        <v>7.4999999999999956</v>
      </c>
      <c r="AN838" s="679">
        <f t="shared" si="297"/>
        <v>0</v>
      </c>
      <c r="AO838" s="679">
        <f t="shared" si="298"/>
        <v>-14.893617021276583</v>
      </c>
      <c r="AP838" s="679">
        <f t="shared" si="299"/>
        <v>-16.814159292035392</v>
      </c>
      <c r="AQ838" s="679">
        <f t="shared" si="300"/>
        <v>-11.718750000000011</v>
      </c>
      <c r="AR838" s="679">
        <f t="shared" si="301"/>
        <v>0</v>
      </c>
      <c r="AS838" s="672">
        <f t="shared" si="302"/>
        <v>3.2137326377424955</v>
      </c>
      <c r="AT838" s="673">
        <f t="shared" si="303"/>
        <v>9.3066268875526283</v>
      </c>
    </row>
    <row r="839" spans="1:46" x14ac:dyDescent="0.2">
      <c r="A839" s="1097" t="s">
        <v>4055</v>
      </c>
      <c r="B839" s="537" t="s">
        <v>4054</v>
      </c>
      <c r="C839" s="497">
        <v>0.94</v>
      </c>
      <c r="D839" s="658">
        <v>0.82</v>
      </c>
      <c r="E839" s="603">
        <v>0.8</v>
      </c>
      <c r="F839" s="533">
        <v>0.76500000000000001</v>
      </c>
      <c r="G839" s="603">
        <v>0.76</v>
      </c>
      <c r="H839" s="533">
        <v>0.745</v>
      </c>
      <c r="I839" s="634"/>
      <c r="J839" s="533">
        <v>0.65500000000000003</v>
      </c>
      <c r="K839" s="533">
        <v>0.56999999999999995</v>
      </c>
      <c r="L839" s="634"/>
      <c r="M839" s="654">
        <v>0.5</v>
      </c>
      <c r="N839" s="654">
        <v>0.5</v>
      </c>
      <c r="O839" s="654">
        <v>0.5</v>
      </c>
      <c r="P839" s="658">
        <v>0.25</v>
      </c>
      <c r="Q839" s="543">
        <v>0</v>
      </c>
      <c r="R839" s="543">
        <v>0</v>
      </c>
      <c r="S839" s="543">
        <v>0</v>
      </c>
      <c r="T839" s="543">
        <v>0</v>
      </c>
      <c r="U839" s="543">
        <v>0</v>
      </c>
      <c r="V839" s="543">
        <v>0</v>
      </c>
      <c r="W839" s="654">
        <v>0</v>
      </c>
      <c r="X839" s="654">
        <v>0</v>
      </c>
      <c r="Y839" s="655">
        <f t="shared" ref="Y839:Y882" si="305">SUM(C839:X839)</f>
        <v>7.8050000000000006</v>
      </c>
      <c r="Z839" s="1026">
        <f t="shared" si="304"/>
        <v>14.634146341463406</v>
      </c>
      <c r="AA839" s="678">
        <f t="shared" ref="AA839:AA882" si="306">IF(ISERROR((D839/E839-1)*100),"n/a",(D839/E839-1)*100)</f>
        <v>2.4999999999999911</v>
      </c>
      <c r="AB839" s="678">
        <f t="shared" ref="AB839:AB882" si="307">IF(ISERROR((E839/F839-1)*100),"n/a",(E839/F839-1)*100)</f>
        <v>4.5751633986928164</v>
      </c>
      <c r="AC839" s="678">
        <f t="shared" ref="AC839:AC882" si="308">IF(ISERROR((F839/G839-1)*100),"n/a",(F839/G839-1)*100)</f>
        <v>0.65789473684210176</v>
      </c>
      <c r="AD839" s="678">
        <f t="shared" ref="AD839:AD882" si="309">IF(ISERROR((G839/H839-1)*100),"n/a",(G839/H839-1)*100)</f>
        <v>2.0134228187919545</v>
      </c>
      <c r="AE839" s="678">
        <f t="shared" ref="AE839:AE882" si="310">IF(ISERROR((H839/J839-1)*100),"n/a",(H839/J839-1)*100)</f>
        <v>13.740458015267176</v>
      </c>
      <c r="AF839" s="678">
        <f t="shared" ref="AF839:AF882" si="311">IF(ISERROR((J839/K839-1)*100),"n/a",(J839/K839-1)*100)</f>
        <v>14.91228070175441</v>
      </c>
      <c r="AG839" s="679">
        <f t="shared" ref="AG839:AG882" si="312">IF(ISERROR((K839/M839-1)*100),"n/a",(K839/M839-1)*100)</f>
        <v>13.999999999999989</v>
      </c>
      <c r="AH839" s="680">
        <f t="shared" ref="AH839:AH882" si="313">IF(ISERROR((M839/N839-1)*100),"n/a",(M839/N839-1)*100)</f>
        <v>0</v>
      </c>
      <c r="AI839" s="679">
        <f t="shared" ref="AI839:AI882" si="314">IF(ISERROR((N839/O839-1)*100),"n/a",(N839/O839-1)*100)</f>
        <v>0</v>
      </c>
      <c r="AJ839" s="679">
        <f t="shared" ref="AJ839:AJ882" si="315">IF(ISERROR((O839/P839-1)*100),"n/a",(O839/P839-1)*100)</f>
        <v>100</v>
      </c>
      <c r="AK839" s="679" t="str">
        <f t="shared" ref="AK839:AK882" si="316">IF(ISERROR((P839/Q839-1)*100),"n/a",(P839/Q839-1)*100)</f>
        <v>n/a</v>
      </c>
      <c r="AL839" s="679" t="str">
        <f t="shared" ref="AL839:AL882" si="317">IF(ISERROR((Q839/R839-1)*100),"n/a",(Q839/R839-1)*100)</f>
        <v>n/a</v>
      </c>
      <c r="AM839" s="679" t="str">
        <f t="shared" ref="AM839:AM882" si="318">IF(ISERROR((R839/S839-1)*100),"n/a",(R839/S839-1)*100)</f>
        <v>n/a</v>
      </c>
      <c r="AN839" s="679" t="str">
        <f t="shared" ref="AN839:AN882" si="319">IF(ISERROR((S839/T839-1)*100),"n/a",(S839/T839-1)*100)</f>
        <v>n/a</v>
      </c>
      <c r="AO839" s="679" t="str">
        <f t="shared" ref="AO839:AO882" si="320">IF(ISERROR((T839/U839-1)*100),"n/a",(T839/U839-1)*100)</f>
        <v>n/a</v>
      </c>
      <c r="AP839" s="679" t="str">
        <f t="shared" ref="AP839:AP882" si="321">IF(ISERROR((U839/V839-1)*100),"n/a",(U839/V839-1)*100)</f>
        <v>n/a</v>
      </c>
      <c r="AQ839" s="679" t="str">
        <f t="shared" ref="AQ839:AQ882" si="322">IF(ISERROR((V839/W839-1)*100),"n/a",(V839/W839-1)*100)</f>
        <v>n/a</v>
      </c>
      <c r="AR839" s="679" t="str">
        <f t="shared" ref="AR839:AR882" si="323">IF(ISERROR((W839/X839-1)*100),"n/a",(W839/X839-1)*100)</f>
        <v>n/a</v>
      </c>
      <c r="AS839" s="672">
        <f t="shared" ref="AS839:AS882" si="324">AVERAGE(Z839:AR839)</f>
        <v>15.184851455710168</v>
      </c>
      <c r="AT839" s="673">
        <f t="shared" ref="AT839:AT882" si="325">STDEV(Z839:AR839)</f>
        <v>28.838561870082085</v>
      </c>
    </row>
    <row r="840" spans="1:46" x14ac:dyDescent="0.2">
      <c r="A840" s="1098" t="s">
        <v>3937</v>
      </c>
      <c r="B840" s="13" t="s">
        <v>3938</v>
      </c>
      <c r="C840" s="497">
        <v>0.215</v>
      </c>
      <c r="D840" s="13">
        <v>0.19</v>
      </c>
      <c r="E840" s="13">
        <v>0.15</v>
      </c>
      <c r="F840" s="13">
        <v>0.11</v>
      </c>
      <c r="G840" s="13">
        <v>7.0000000000000007E-2</v>
      </c>
      <c r="H840" s="535">
        <v>0</v>
      </c>
      <c r="I840" s="13"/>
      <c r="J840" s="535">
        <v>0</v>
      </c>
      <c r="K840" s="535">
        <v>0</v>
      </c>
      <c r="L840" s="537"/>
      <c r="M840" s="654">
        <v>0</v>
      </c>
      <c r="N840" s="654">
        <v>0</v>
      </c>
      <c r="O840" s="654">
        <v>0</v>
      </c>
      <c r="P840" s="654">
        <v>0</v>
      </c>
      <c r="Q840" s="654">
        <v>0</v>
      </c>
      <c r="R840" s="654">
        <v>0</v>
      </c>
      <c r="S840" s="654">
        <v>0</v>
      </c>
      <c r="T840" s="654">
        <v>0</v>
      </c>
      <c r="U840" s="654">
        <v>0</v>
      </c>
      <c r="V840" s="654">
        <v>0</v>
      </c>
      <c r="W840" s="654">
        <v>0</v>
      </c>
      <c r="X840" s="654">
        <v>0</v>
      </c>
      <c r="Y840" s="655">
        <f t="shared" si="305"/>
        <v>0.7350000000000001</v>
      </c>
      <c r="Z840" s="1026">
        <f t="shared" si="304"/>
        <v>13.157894736842103</v>
      </c>
      <c r="AA840" s="678">
        <f t="shared" si="306"/>
        <v>26.666666666666682</v>
      </c>
      <c r="AB840" s="678">
        <f t="shared" si="307"/>
        <v>36.363636363636353</v>
      </c>
      <c r="AC840" s="678">
        <f t="shared" si="308"/>
        <v>57.142857142857139</v>
      </c>
      <c r="AD840" s="678" t="str">
        <f t="shared" si="309"/>
        <v>n/a</v>
      </c>
      <c r="AE840" s="678" t="str">
        <f t="shared" si="310"/>
        <v>n/a</v>
      </c>
      <c r="AF840" s="678" t="str">
        <f t="shared" si="311"/>
        <v>n/a</v>
      </c>
      <c r="AG840" s="679" t="str">
        <f t="shared" si="312"/>
        <v>n/a</v>
      </c>
      <c r="AH840" s="680" t="str">
        <f t="shared" si="313"/>
        <v>n/a</v>
      </c>
      <c r="AI840" s="679" t="str">
        <f t="shared" si="314"/>
        <v>n/a</v>
      </c>
      <c r="AJ840" s="679" t="str">
        <f t="shared" si="315"/>
        <v>n/a</v>
      </c>
      <c r="AK840" s="679" t="str">
        <f t="shared" si="316"/>
        <v>n/a</v>
      </c>
      <c r="AL840" s="679" t="str">
        <f t="shared" si="317"/>
        <v>n/a</v>
      </c>
      <c r="AM840" s="679" t="str">
        <f t="shared" si="318"/>
        <v>n/a</v>
      </c>
      <c r="AN840" s="679" t="str">
        <f t="shared" si="319"/>
        <v>n/a</v>
      </c>
      <c r="AO840" s="679" t="str">
        <f t="shared" si="320"/>
        <v>n/a</v>
      </c>
      <c r="AP840" s="679" t="str">
        <f t="shared" si="321"/>
        <v>n/a</v>
      </c>
      <c r="AQ840" s="679" t="str">
        <f t="shared" si="322"/>
        <v>n/a</v>
      </c>
      <c r="AR840" s="679" t="str">
        <f t="shared" si="323"/>
        <v>n/a</v>
      </c>
      <c r="AS840" s="672">
        <f t="shared" si="324"/>
        <v>33.33276372750057</v>
      </c>
      <c r="AT840" s="673">
        <f t="shared" si="325"/>
        <v>18.507376242993612</v>
      </c>
    </row>
    <row r="841" spans="1:46" x14ac:dyDescent="0.2">
      <c r="A841" s="946" t="s">
        <v>858</v>
      </c>
      <c r="B841" s="537" t="s">
        <v>859</v>
      </c>
      <c r="C841" s="497">
        <v>2.21</v>
      </c>
      <c r="D841" s="658">
        <v>2.08</v>
      </c>
      <c r="E841" s="533">
        <v>1.98</v>
      </c>
      <c r="F841" s="533">
        <v>1.7428805999999999</v>
      </c>
      <c r="G841" s="533">
        <v>1.56</v>
      </c>
      <c r="H841" s="533">
        <v>1.4450000000000001</v>
      </c>
      <c r="I841" s="634"/>
      <c r="J841" s="533">
        <v>1.2</v>
      </c>
      <c r="K841" s="533">
        <v>1.04</v>
      </c>
      <c r="L841" s="634"/>
      <c r="M841" s="658">
        <v>0.8</v>
      </c>
      <c r="N841" s="658">
        <v>0.67500000000000004</v>
      </c>
      <c r="O841" s="658">
        <v>0.54</v>
      </c>
      <c r="P841" s="658">
        <v>0.5</v>
      </c>
      <c r="Q841" s="658">
        <v>0.46</v>
      </c>
      <c r="R841" s="658">
        <v>0.44</v>
      </c>
      <c r="S841" s="658">
        <v>0.41499999999999998</v>
      </c>
      <c r="T841" s="654">
        <v>0.4</v>
      </c>
      <c r="U841" s="654">
        <v>0.4</v>
      </c>
      <c r="V841" s="654">
        <v>0.4</v>
      </c>
      <c r="W841" s="654">
        <v>0.68500000000000005</v>
      </c>
      <c r="X841" s="654">
        <v>0.78</v>
      </c>
      <c r="Y841" s="655">
        <f t="shared" si="305"/>
        <v>19.752880599999997</v>
      </c>
      <c r="Z841" s="1026">
        <f t="shared" si="304"/>
        <v>6.25</v>
      </c>
      <c r="AA841" s="678">
        <f t="shared" si="306"/>
        <v>5.0505050505050608</v>
      </c>
      <c r="AB841" s="678">
        <f t="shared" si="307"/>
        <v>13.605028365110039</v>
      </c>
      <c r="AC841" s="678">
        <f t="shared" si="308"/>
        <v>11.723115384615369</v>
      </c>
      <c r="AD841" s="678">
        <f t="shared" si="309"/>
        <v>7.9584775086505077</v>
      </c>
      <c r="AE841" s="678">
        <f t="shared" si="310"/>
        <v>20.416666666666682</v>
      </c>
      <c r="AF841" s="678">
        <f t="shared" si="311"/>
        <v>15.384615384615374</v>
      </c>
      <c r="AG841" s="679">
        <f t="shared" si="312"/>
        <v>30.000000000000004</v>
      </c>
      <c r="AH841" s="680">
        <f t="shared" si="313"/>
        <v>18.518518518518512</v>
      </c>
      <c r="AI841" s="679">
        <f t="shared" si="314"/>
        <v>25</v>
      </c>
      <c r="AJ841" s="679">
        <f t="shared" si="315"/>
        <v>8.0000000000000071</v>
      </c>
      <c r="AK841" s="679">
        <f t="shared" si="316"/>
        <v>8.6956521739130377</v>
      </c>
      <c r="AL841" s="679">
        <f t="shared" si="317"/>
        <v>4.5454545454545414</v>
      </c>
      <c r="AM841" s="679">
        <f t="shared" si="318"/>
        <v>6.024096385542177</v>
      </c>
      <c r="AN841" s="679">
        <f t="shared" si="319"/>
        <v>3.7499999999999867</v>
      </c>
      <c r="AO841" s="679">
        <f t="shared" si="320"/>
        <v>0</v>
      </c>
      <c r="AP841" s="679">
        <f t="shared" si="321"/>
        <v>0</v>
      </c>
      <c r="AQ841" s="679">
        <f t="shared" si="322"/>
        <v>-41.605839416058402</v>
      </c>
      <c r="AR841" s="679">
        <f t="shared" si="323"/>
        <v>-12.179487179487181</v>
      </c>
      <c r="AS841" s="672">
        <f t="shared" si="324"/>
        <v>6.9019370204234569</v>
      </c>
      <c r="AT841" s="673">
        <f t="shared" si="325"/>
        <v>15.196515458652803</v>
      </c>
    </row>
    <row r="842" spans="1:46" x14ac:dyDescent="0.2">
      <c r="A842" s="945" t="s">
        <v>1801</v>
      </c>
      <c r="B842" s="537" t="s">
        <v>1802</v>
      </c>
      <c r="C842" s="497">
        <v>0.34</v>
      </c>
      <c r="D842" s="658">
        <v>0.28000000000000003</v>
      </c>
      <c r="E842" s="533">
        <v>0.245</v>
      </c>
      <c r="F842" s="533">
        <v>0.22500000000000001</v>
      </c>
      <c r="G842" s="533">
        <v>0.20499999999999999</v>
      </c>
      <c r="H842" s="533">
        <v>0.18</v>
      </c>
      <c r="I842" s="634"/>
      <c r="J842" s="533">
        <v>0.1</v>
      </c>
      <c r="K842" s="535">
        <v>0.08</v>
      </c>
      <c r="L842" s="634"/>
      <c r="M842" s="658">
        <v>6.5000000000000002E-2</v>
      </c>
      <c r="N842" s="654">
        <v>0.06</v>
      </c>
      <c r="O842" s="654">
        <v>0.255</v>
      </c>
      <c r="P842" s="654">
        <v>0.32</v>
      </c>
      <c r="Q842" s="654">
        <v>0.32</v>
      </c>
      <c r="R842" s="658">
        <v>0.28999999999999998</v>
      </c>
      <c r="S842" s="654">
        <v>0.26</v>
      </c>
      <c r="T842" s="658">
        <v>0.13</v>
      </c>
      <c r="U842" s="654">
        <v>0</v>
      </c>
      <c r="V842" s="654">
        <v>0</v>
      </c>
      <c r="W842" s="654">
        <v>0</v>
      </c>
      <c r="X842" s="654">
        <v>0</v>
      </c>
      <c r="Y842" s="655">
        <f t="shared" si="305"/>
        <v>3.3549999999999995</v>
      </c>
      <c r="Z842" s="1026">
        <f t="shared" si="304"/>
        <v>21.42857142857142</v>
      </c>
      <c r="AA842" s="678">
        <f t="shared" si="306"/>
        <v>14.285714285714302</v>
      </c>
      <c r="AB842" s="678">
        <f t="shared" si="307"/>
        <v>8.8888888888888786</v>
      </c>
      <c r="AC842" s="678">
        <f t="shared" si="308"/>
        <v>9.7560975609756184</v>
      </c>
      <c r="AD842" s="678">
        <f t="shared" si="309"/>
        <v>13.888888888888884</v>
      </c>
      <c r="AE842" s="678">
        <f t="shared" si="310"/>
        <v>79.999999999999986</v>
      </c>
      <c r="AF842" s="678">
        <f t="shared" si="311"/>
        <v>25</v>
      </c>
      <c r="AG842" s="679">
        <f t="shared" si="312"/>
        <v>23.076923076923084</v>
      </c>
      <c r="AH842" s="680">
        <f t="shared" si="313"/>
        <v>8.3333333333333481</v>
      </c>
      <c r="AI842" s="679">
        <f t="shared" si="314"/>
        <v>-76.470588235294116</v>
      </c>
      <c r="AJ842" s="679">
        <f t="shared" si="315"/>
        <v>-20.3125</v>
      </c>
      <c r="AK842" s="679">
        <f t="shared" si="316"/>
        <v>0</v>
      </c>
      <c r="AL842" s="679">
        <f t="shared" si="317"/>
        <v>10.344827586206918</v>
      </c>
      <c r="AM842" s="679">
        <f t="shared" si="318"/>
        <v>11.538461538461519</v>
      </c>
      <c r="AN842" s="679">
        <f t="shared" si="319"/>
        <v>100</v>
      </c>
      <c r="AO842" s="679" t="str">
        <f t="shared" si="320"/>
        <v>n/a</v>
      </c>
      <c r="AP842" s="679" t="str">
        <f t="shared" si="321"/>
        <v>n/a</v>
      </c>
      <c r="AQ842" s="679" t="str">
        <f t="shared" si="322"/>
        <v>n/a</v>
      </c>
      <c r="AR842" s="679" t="str">
        <f t="shared" si="323"/>
        <v>n/a</v>
      </c>
      <c r="AS842" s="672">
        <f t="shared" si="324"/>
        <v>15.317241223511324</v>
      </c>
      <c r="AT842" s="673">
        <f t="shared" si="325"/>
        <v>39.314284065725296</v>
      </c>
    </row>
    <row r="843" spans="1:46" x14ac:dyDescent="0.2">
      <c r="A843" s="946" t="s">
        <v>4484</v>
      </c>
      <c r="B843" s="537" t="s">
        <v>863</v>
      </c>
      <c r="C843" s="497">
        <v>2.2949999999999999</v>
      </c>
      <c r="D843" s="658">
        <v>2.0187499999999998</v>
      </c>
      <c r="E843" s="533">
        <v>1.7090000000000001</v>
      </c>
      <c r="F843" s="533">
        <v>1.401</v>
      </c>
      <c r="G843" s="533">
        <v>1.0430000000000001</v>
      </c>
      <c r="H843" s="533">
        <v>0.41200000000000003</v>
      </c>
      <c r="I843" s="634"/>
      <c r="J843" s="535">
        <v>0</v>
      </c>
      <c r="K843" s="535">
        <v>0</v>
      </c>
      <c r="L843" s="634"/>
      <c r="M843" s="654">
        <v>0</v>
      </c>
      <c r="N843" s="654">
        <v>0</v>
      </c>
      <c r="O843" s="654">
        <v>0</v>
      </c>
      <c r="P843" s="654">
        <v>0</v>
      </c>
      <c r="Q843" s="654">
        <v>0</v>
      </c>
      <c r="R843" s="654">
        <v>0</v>
      </c>
      <c r="S843" s="654">
        <v>0</v>
      </c>
      <c r="T843" s="654">
        <v>0</v>
      </c>
      <c r="U843" s="654">
        <v>0</v>
      </c>
      <c r="V843" s="654">
        <v>0</v>
      </c>
      <c r="W843" s="654">
        <v>0</v>
      </c>
      <c r="X843" s="654">
        <v>0</v>
      </c>
      <c r="Y843" s="655">
        <f t="shared" si="305"/>
        <v>8.8787500000000019</v>
      </c>
      <c r="Z843" s="1026">
        <f t="shared" si="304"/>
        <v>13.684210526315788</v>
      </c>
      <c r="AA843" s="678">
        <f t="shared" si="306"/>
        <v>18.124634289057905</v>
      </c>
      <c r="AB843" s="678">
        <f t="shared" si="307"/>
        <v>21.984296930763737</v>
      </c>
      <c r="AC843" s="678">
        <f t="shared" si="308"/>
        <v>34.324065196548403</v>
      </c>
      <c r="AD843" s="678">
        <f t="shared" si="309"/>
        <v>153.15533980582526</v>
      </c>
      <c r="AE843" s="678" t="str">
        <f t="shared" si="310"/>
        <v>n/a</v>
      </c>
      <c r="AF843" s="678" t="str">
        <f t="shared" si="311"/>
        <v>n/a</v>
      </c>
      <c r="AG843" s="679" t="str">
        <f t="shared" si="312"/>
        <v>n/a</v>
      </c>
      <c r="AH843" s="680" t="str">
        <f t="shared" si="313"/>
        <v>n/a</v>
      </c>
      <c r="AI843" s="679" t="str">
        <f t="shared" si="314"/>
        <v>n/a</v>
      </c>
      <c r="AJ843" s="679" t="str">
        <f t="shared" si="315"/>
        <v>n/a</v>
      </c>
      <c r="AK843" s="679" t="str">
        <f t="shared" si="316"/>
        <v>n/a</v>
      </c>
      <c r="AL843" s="679" t="str">
        <f t="shared" si="317"/>
        <v>n/a</v>
      </c>
      <c r="AM843" s="679" t="str">
        <f t="shared" si="318"/>
        <v>n/a</v>
      </c>
      <c r="AN843" s="679" t="str">
        <f t="shared" si="319"/>
        <v>n/a</v>
      </c>
      <c r="AO843" s="679" t="str">
        <f t="shared" si="320"/>
        <v>n/a</v>
      </c>
      <c r="AP843" s="679" t="str">
        <f t="shared" si="321"/>
        <v>n/a</v>
      </c>
      <c r="AQ843" s="679" t="str">
        <f t="shared" si="322"/>
        <v>n/a</v>
      </c>
      <c r="AR843" s="679" t="str">
        <f t="shared" si="323"/>
        <v>n/a</v>
      </c>
      <c r="AS843" s="672">
        <f t="shared" si="324"/>
        <v>48.254509349702218</v>
      </c>
      <c r="AT843" s="673">
        <f t="shared" si="325"/>
        <v>59.142371649124847</v>
      </c>
    </row>
    <row r="844" spans="1:46" x14ac:dyDescent="0.2">
      <c r="A844" s="945" t="s">
        <v>391</v>
      </c>
      <c r="B844" s="945" t="s">
        <v>392</v>
      </c>
      <c r="C844" s="497">
        <v>0.9</v>
      </c>
      <c r="D844" s="658">
        <v>0.87</v>
      </c>
      <c r="E844" s="533">
        <v>0.83</v>
      </c>
      <c r="F844" s="533">
        <v>0.79</v>
      </c>
      <c r="G844" s="533">
        <v>0.75</v>
      </c>
      <c r="H844" s="533">
        <v>0.7</v>
      </c>
      <c r="I844" s="634" t="s">
        <v>90</v>
      </c>
      <c r="J844" s="533">
        <v>0.66</v>
      </c>
      <c r="K844" s="535">
        <v>0.64</v>
      </c>
      <c r="L844" s="634"/>
      <c r="M844" s="658">
        <v>0.62</v>
      </c>
      <c r="N844" s="658">
        <v>0.57999999999999996</v>
      </c>
      <c r="O844" s="658">
        <v>0.5</v>
      </c>
      <c r="P844" s="658">
        <v>0.4</v>
      </c>
      <c r="Q844" s="658">
        <v>0.34</v>
      </c>
      <c r="R844" s="658">
        <v>0.25</v>
      </c>
      <c r="S844" s="658">
        <v>0.21</v>
      </c>
      <c r="T844" s="658">
        <v>0.18</v>
      </c>
      <c r="U844" s="658">
        <v>0.16667000000000001</v>
      </c>
      <c r="V844" s="658">
        <v>0.15332999999999999</v>
      </c>
      <c r="W844" s="658">
        <v>0.14000000000000001</v>
      </c>
      <c r="X844" s="658">
        <v>0.12667</v>
      </c>
      <c r="Y844" s="655">
        <f t="shared" si="305"/>
        <v>9.8066700000000022</v>
      </c>
      <c r="Z844" s="1026">
        <f t="shared" si="304"/>
        <v>3.4482758620689724</v>
      </c>
      <c r="AA844" s="678">
        <f t="shared" si="306"/>
        <v>4.8192771084337505</v>
      </c>
      <c r="AB844" s="678">
        <f t="shared" si="307"/>
        <v>5.0632911392404889</v>
      </c>
      <c r="AC844" s="678">
        <f t="shared" si="308"/>
        <v>5.3333333333333455</v>
      </c>
      <c r="AD844" s="678">
        <f t="shared" si="309"/>
        <v>7.1428571428571397</v>
      </c>
      <c r="AE844" s="678">
        <f t="shared" si="310"/>
        <v>6.0606060606060552</v>
      </c>
      <c r="AF844" s="678">
        <f t="shared" si="311"/>
        <v>3.125</v>
      </c>
      <c r="AG844" s="679">
        <f t="shared" si="312"/>
        <v>3.2258064516129004</v>
      </c>
      <c r="AH844" s="680">
        <f t="shared" si="313"/>
        <v>6.8965517241379448</v>
      </c>
      <c r="AI844" s="679">
        <f t="shared" si="314"/>
        <v>15.999999999999993</v>
      </c>
      <c r="AJ844" s="679">
        <f t="shared" si="315"/>
        <v>25</v>
      </c>
      <c r="AK844" s="679">
        <f t="shared" si="316"/>
        <v>17.647058823529417</v>
      </c>
      <c r="AL844" s="679">
        <f t="shared" si="317"/>
        <v>36.000000000000007</v>
      </c>
      <c r="AM844" s="679">
        <f t="shared" si="318"/>
        <v>19.047619047619047</v>
      </c>
      <c r="AN844" s="679">
        <f t="shared" si="319"/>
        <v>16.666666666666675</v>
      </c>
      <c r="AO844" s="679">
        <f t="shared" si="320"/>
        <v>7.9978400431991226</v>
      </c>
      <c r="AP844" s="679">
        <f t="shared" si="321"/>
        <v>8.7001891345464202</v>
      </c>
      <c r="AQ844" s="679">
        <f t="shared" si="322"/>
        <v>9.5214285714285474</v>
      </c>
      <c r="AR844" s="679">
        <f t="shared" si="323"/>
        <v>10.523407278755826</v>
      </c>
      <c r="AS844" s="672">
        <f t="shared" si="324"/>
        <v>11.16943202042293</v>
      </c>
      <c r="AT844" s="673">
        <f t="shared" si="325"/>
        <v>8.6422132700769509</v>
      </c>
    </row>
    <row r="845" spans="1:46" x14ac:dyDescent="0.2">
      <c r="A845" s="946" t="s">
        <v>1799</v>
      </c>
      <c r="B845" s="537" t="s">
        <v>1800</v>
      </c>
      <c r="C845" s="497">
        <v>1.64</v>
      </c>
      <c r="D845" s="658">
        <v>1.54</v>
      </c>
      <c r="E845" s="533">
        <v>1.5149999999999999</v>
      </c>
      <c r="F845" s="533">
        <v>1.4750000000000001</v>
      </c>
      <c r="G845" s="533">
        <v>1.35</v>
      </c>
      <c r="H845" s="533">
        <v>1.1499999999999999</v>
      </c>
      <c r="I845" s="634"/>
      <c r="J845" s="533">
        <v>0.88</v>
      </c>
      <c r="K845" s="533">
        <v>0.48</v>
      </c>
      <c r="L845" s="634"/>
      <c r="M845" s="654">
        <v>0.2</v>
      </c>
      <c r="N845" s="654">
        <v>0.49</v>
      </c>
      <c r="O845" s="658">
        <v>1.3</v>
      </c>
      <c r="P845" s="658">
        <v>1.18</v>
      </c>
      <c r="Q845" s="658">
        <v>1.08</v>
      </c>
      <c r="R845" s="658">
        <v>1</v>
      </c>
      <c r="S845" s="658">
        <v>0.93</v>
      </c>
      <c r="T845" s="658">
        <v>0.75</v>
      </c>
      <c r="U845" s="658">
        <v>0.55000000000000004</v>
      </c>
      <c r="V845" s="658">
        <v>0.5</v>
      </c>
      <c r="W845" s="658">
        <v>0.45</v>
      </c>
      <c r="X845" s="658">
        <v>0.39250000000000002</v>
      </c>
      <c r="Y845" s="655">
        <f t="shared" si="305"/>
        <v>18.852499999999999</v>
      </c>
      <c r="Z845" s="1026">
        <f t="shared" si="304"/>
        <v>6.4935064935064846</v>
      </c>
      <c r="AA845" s="678">
        <f t="shared" si="306"/>
        <v>1.650165016501659</v>
      </c>
      <c r="AB845" s="678">
        <f t="shared" si="307"/>
        <v>2.7118644067796405</v>
      </c>
      <c r="AC845" s="678">
        <f t="shared" si="308"/>
        <v>9.259259259259256</v>
      </c>
      <c r="AD845" s="678">
        <f t="shared" si="309"/>
        <v>17.391304347826097</v>
      </c>
      <c r="AE845" s="678">
        <f t="shared" si="310"/>
        <v>30.681818181818166</v>
      </c>
      <c r="AF845" s="678">
        <f t="shared" si="311"/>
        <v>83.333333333333343</v>
      </c>
      <c r="AG845" s="679">
        <f t="shared" si="312"/>
        <v>140</v>
      </c>
      <c r="AH845" s="680">
        <f t="shared" si="313"/>
        <v>-59.183673469387756</v>
      </c>
      <c r="AI845" s="679">
        <f t="shared" si="314"/>
        <v>-62.307692307692307</v>
      </c>
      <c r="AJ845" s="679">
        <f t="shared" si="315"/>
        <v>10.169491525423746</v>
      </c>
      <c r="AK845" s="679">
        <f t="shared" si="316"/>
        <v>9.259259259259256</v>
      </c>
      <c r="AL845" s="679">
        <f t="shared" si="317"/>
        <v>8.0000000000000071</v>
      </c>
      <c r="AM845" s="679">
        <f t="shared" si="318"/>
        <v>7.5268817204301008</v>
      </c>
      <c r="AN845" s="679">
        <f t="shared" si="319"/>
        <v>24</v>
      </c>
      <c r="AO845" s="679">
        <f t="shared" si="320"/>
        <v>36.363636363636353</v>
      </c>
      <c r="AP845" s="679">
        <f t="shared" si="321"/>
        <v>10.000000000000009</v>
      </c>
      <c r="AQ845" s="679">
        <f t="shared" si="322"/>
        <v>11.111111111111116</v>
      </c>
      <c r="AR845" s="679">
        <f t="shared" si="323"/>
        <v>14.649681528662416</v>
      </c>
      <c r="AS845" s="672">
        <f t="shared" si="324"/>
        <v>15.847891935287766</v>
      </c>
      <c r="AT845" s="673">
        <f t="shared" si="325"/>
        <v>42.937577990220191</v>
      </c>
    </row>
    <row r="846" spans="1:46" x14ac:dyDescent="0.2">
      <c r="A846" s="945" t="s">
        <v>866</v>
      </c>
      <c r="B846" s="537" t="s">
        <v>867</v>
      </c>
      <c r="C846" s="497">
        <v>2.72</v>
      </c>
      <c r="D846" s="658">
        <v>2.48</v>
      </c>
      <c r="E846" s="533">
        <v>2.2799999999999998</v>
      </c>
      <c r="F846" s="533">
        <v>2</v>
      </c>
      <c r="G846" s="533">
        <v>1.76</v>
      </c>
      <c r="H846" s="533">
        <v>1.6</v>
      </c>
      <c r="I846" s="634"/>
      <c r="J846" s="533">
        <v>1.48</v>
      </c>
      <c r="K846" s="533">
        <v>1.38</v>
      </c>
      <c r="L846" s="634" t="s">
        <v>90</v>
      </c>
      <c r="M846" s="658">
        <v>1.32</v>
      </c>
      <c r="N846" s="658">
        <v>1.2</v>
      </c>
      <c r="O846" s="658">
        <v>1.1499999999999999</v>
      </c>
      <c r="P846" s="658">
        <v>0.8</v>
      </c>
      <c r="Q846" s="658">
        <v>0.42</v>
      </c>
      <c r="R846" s="658">
        <v>0.33</v>
      </c>
      <c r="S846" s="658">
        <v>0.19</v>
      </c>
      <c r="T846" s="658">
        <v>0.09</v>
      </c>
      <c r="U846" s="658">
        <v>0.02</v>
      </c>
      <c r="V846" s="654">
        <v>0</v>
      </c>
      <c r="W846" s="654">
        <v>0</v>
      </c>
      <c r="X846" s="654">
        <v>0</v>
      </c>
      <c r="Y846" s="655">
        <f t="shared" si="305"/>
        <v>21.22</v>
      </c>
      <c r="Z846" s="1026">
        <f t="shared" si="304"/>
        <v>9.6774193548387224</v>
      </c>
      <c r="AA846" s="678">
        <f t="shared" si="306"/>
        <v>8.7719298245614077</v>
      </c>
      <c r="AB846" s="678">
        <f t="shared" si="307"/>
        <v>13.999999999999989</v>
      </c>
      <c r="AC846" s="678">
        <f t="shared" si="308"/>
        <v>13.636363636363647</v>
      </c>
      <c r="AD846" s="678">
        <f t="shared" si="309"/>
        <v>9.9999999999999858</v>
      </c>
      <c r="AE846" s="678">
        <f t="shared" si="310"/>
        <v>8.1081081081081141</v>
      </c>
      <c r="AF846" s="678">
        <f t="shared" si="311"/>
        <v>7.2463768115942129</v>
      </c>
      <c r="AG846" s="679">
        <f t="shared" si="312"/>
        <v>4.5454545454545414</v>
      </c>
      <c r="AH846" s="680">
        <f t="shared" si="313"/>
        <v>10.000000000000009</v>
      </c>
      <c r="AI846" s="679">
        <f t="shared" si="314"/>
        <v>4.3478260869565188</v>
      </c>
      <c r="AJ846" s="679">
        <f t="shared" si="315"/>
        <v>43.749999999999979</v>
      </c>
      <c r="AK846" s="679">
        <f t="shared" si="316"/>
        <v>90.476190476190482</v>
      </c>
      <c r="AL846" s="679">
        <f t="shared" si="317"/>
        <v>27.27272727272727</v>
      </c>
      <c r="AM846" s="679">
        <f t="shared" si="318"/>
        <v>73.684210526315795</v>
      </c>
      <c r="AN846" s="679">
        <f t="shared" si="319"/>
        <v>111.11111111111111</v>
      </c>
      <c r="AO846" s="679">
        <f t="shared" si="320"/>
        <v>350</v>
      </c>
      <c r="AP846" s="679" t="str">
        <f t="shared" si="321"/>
        <v>n/a</v>
      </c>
      <c r="AQ846" s="679" t="str">
        <f t="shared" si="322"/>
        <v>n/a</v>
      </c>
      <c r="AR846" s="679" t="str">
        <f t="shared" si="323"/>
        <v>n/a</v>
      </c>
      <c r="AS846" s="672">
        <f t="shared" si="324"/>
        <v>49.164232359638866</v>
      </c>
      <c r="AT846" s="673">
        <f t="shared" si="325"/>
        <v>86.931108719162495</v>
      </c>
    </row>
    <row r="847" spans="1:46" x14ac:dyDescent="0.2">
      <c r="A847" s="537" t="s">
        <v>1815</v>
      </c>
      <c r="B847" s="927" t="s">
        <v>1816</v>
      </c>
      <c r="C847" s="497">
        <v>4.55</v>
      </c>
      <c r="D847" s="658">
        <v>4.3000000000000007</v>
      </c>
      <c r="E847" s="533">
        <v>3.9</v>
      </c>
      <c r="F847" s="533">
        <v>3.45</v>
      </c>
      <c r="G847" s="533">
        <v>2.875</v>
      </c>
      <c r="H847" s="533">
        <v>2.375</v>
      </c>
      <c r="I847" s="634"/>
      <c r="J847" s="535">
        <v>2</v>
      </c>
      <c r="K847" s="533">
        <v>1.93</v>
      </c>
      <c r="L847" s="634"/>
      <c r="M847" s="654">
        <v>1.72</v>
      </c>
      <c r="N847" s="654">
        <v>1.72</v>
      </c>
      <c r="O847" s="654">
        <v>1.72</v>
      </c>
      <c r="P847" s="654">
        <v>1.72</v>
      </c>
      <c r="Q847" s="654">
        <v>1.72</v>
      </c>
      <c r="R847" s="654">
        <v>1.72</v>
      </c>
      <c r="S847" s="658">
        <v>1.72</v>
      </c>
      <c r="T847" s="654">
        <v>1.36</v>
      </c>
      <c r="U847" s="654">
        <v>1.36</v>
      </c>
      <c r="V847" s="654">
        <v>1.36</v>
      </c>
      <c r="W847" s="654">
        <v>1.36</v>
      </c>
      <c r="X847" s="654">
        <v>1.36</v>
      </c>
      <c r="Y847" s="655">
        <f t="shared" si="305"/>
        <v>44.219999999999992</v>
      </c>
      <c r="Z847" s="1026">
        <f t="shared" si="304"/>
        <v>5.8139534883720811</v>
      </c>
      <c r="AA847" s="678">
        <f t="shared" si="306"/>
        <v>10.256410256410287</v>
      </c>
      <c r="AB847" s="678">
        <f t="shared" si="307"/>
        <v>13.043478260869556</v>
      </c>
      <c r="AC847" s="678">
        <f t="shared" si="308"/>
        <v>19.999999999999996</v>
      </c>
      <c r="AD847" s="678">
        <f t="shared" si="309"/>
        <v>21.052631578947366</v>
      </c>
      <c r="AE847" s="678">
        <f t="shared" si="310"/>
        <v>18.75</v>
      </c>
      <c r="AF847" s="678">
        <f t="shared" si="311"/>
        <v>3.62694300518136</v>
      </c>
      <c r="AG847" s="679">
        <f t="shared" si="312"/>
        <v>12.209302325581394</v>
      </c>
      <c r="AH847" s="680">
        <f t="shared" si="313"/>
        <v>0</v>
      </c>
      <c r="AI847" s="679">
        <f t="shared" si="314"/>
        <v>0</v>
      </c>
      <c r="AJ847" s="679">
        <f t="shared" si="315"/>
        <v>0</v>
      </c>
      <c r="AK847" s="679">
        <f t="shared" si="316"/>
        <v>0</v>
      </c>
      <c r="AL847" s="679">
        <f t="shared" si="317"/>
        <v>0</v>
      </c>
      <c r="AM847" s="679">
        <f t="shared" si="318"/>
        <v>0</v>
      </c>
      <c r="AN847" s="679">
        <f t="shared" si="319"/>
        <v>26.470588235294112</v>
      </c>
      <c r="AO847" s="679">
        <f t="shared" si="320"/>
        <v>0</v>
      </c>
      <c r="AP847" s="679">
        <f t="shared" si="321"/>
        <v>0</v>
      </c>
      <c r="AQ847" s="679">
        <f t="shared" si="322"/>
        <v>0</v>
      </c>
      <c r="AR847" s="679">
        <f t="shared" si="323"/>
        <v>0</v>
      </c>
      <c r="AS847" s="672">
        <f t="shared" si="324"/>
        <v>6.9064898500345349</v>
      </c>
      <c r="AT847" s="673">
        <f t="shared" si="325"/>
        <v>9.0077914098241205</v>
      </c>
    </row>
    <row r="848" spans="1:46" x14ac:dyDescent="0.2">
      <c r="A848" s="630" t="s">
        <v>1822</v>
      </c>
      <c r="B848" s="927" t="s">
        <v>1823</v>
      </c>
      <c r="C848" s="497">
        <v>0.56000000000000005</v>
      </c>
      <c r="D848" s="658">
        <v>0.43000000000000005</v>
      </c>
      <c r="E848" s="533">
        <v>0.37</v>
      </c>
      <c r="F848" s="533">
        <v>0.27</v>
      </c>
      <c r="G848" s="533">
        <v>0.23</v>
      </c>
      <c r="H848" s="533">
        <v>0.19</v>
      </c>
      <c r="I848" s="634"/>
      <c r="J848" s="533">
        <v>0.15</v>
      </c>
      <c r="K848" s="533">
        <v>0.11</v>
      </c>
      <c r="L848" s="634"/>
      <c r="M848" s="658">
        <v>0.06</v>
      </c>
      <c r="N848" s="654">
        <v>0</v>
      </c>
      <c r="O848" s="654">
        <v>0</v>
      </c>
      <c r="P848" s="654">
        <v>0</v>
      </c>
      <c r="Q848" s="654">
        <v>0</v>
      </c>
      <c r="R848" s="654">
        <v>0</v>
      </c>
      <c r="S848" s="654">
        <v>0</v>
      </c>
      <c r="T848" s="654">
        <v>0</v>
      </c>
      <c r="U848" s="654">
        <v>0</v>
      </c>
      <c r="V848" s="654">
        <v>0</v>
      </c>
      <c r="W848" s="654">
        <v>0</v>
      </c>
      <c r="X848" s="654">
        <v>0</v>
      </c>
      <c r="Y848" s="655">
        <f t="shared" si="305"/>
        <v>2.37</v>
      </c>
      <c r="Z848" s="1026">
        <f t="shared" si="304"/>
        <v>30.23255813953487</v>
      </c>
      <c r="AA848" s="678">
        <f t="shared" si="306"/>
        <v>16.216216216216228</v>
      </c>
      <c r="AB848" s="678">
        <f t="shared" si="307"/>
        <v>37.037037037037024</v>
      </c>
      <c r="AC848" s="678">
        <f t="shared" si="308"/>
        <v>17.391304347826097</v>
      </c>
      <c r="AD848" s="678">
        <f t="shared" si="309"/>
        <v>21.052631578947366</v>
      </c>
      <c r="AE848" s="678">
        <f t="shared" si="310"/>
        <v>26.666666666666682</v>
      </c>
      <c r="AF848" s="678">
        <f t="shared" si="311"/>
        <v>36.363636363636353</v>
      </c>
      <c r="AG848" s="679">
        <f t="shared" si="312"/>
        <v>83.333333333333343</v>
      </c>
      <c r="AH848" s="680" t="str">
        <f t="shared" si="313"/>
        <v>n/a</v>
      </c>
      <c r="AI848" s="679" t="str">
        <f t="shared" si="314"/>
        <v>n/a</v>
      </c>
      <c r="AJ848" s="679" t="str">
        <f t="shared" si="315"/>
        <v>n/a</v>
      </c>
      <c r="AK848" s="679" t="str">
        <f t="shared" si="316"/>
        <v>n/a</v>
      </c>
      <c r="AL848" s="679" t="str">
        <f t="shared" si="317"/>
        <v>n/a</v>
      </c>
      <c r="AM848" s="679" t="str">
        <f t="shared" si="318"/>
        <v>n/a</v>
      </c>
      <c r="AN848" s="679" t="str">
        <f t="shared" si="319"/>
        <v>n/a</v>
      </c>
      <c r="AO848" s="679" t="str">
        <f t="shared" si="320"/>
        <v>n/a</v>
      </c>
      <c r="AP848" s="679" t="str">
        <f t="shared" si="321"/>
        <v>n/a</v>
      </c>
      <c r="AQ848" s="679" t="str">
        <f t="shared" si="322"/>
        <v>n/a</v>
      </c>
      <c r="AR848" s="679" t="str">
        <f t="shared" si="323"/>
        <v>n/a</v>
      </c>
      <c r="AS848" s="672">
        <f t="shared" si="324"/>
        <v>33.536672960399741</v>
      </c>
      <c r="AT848" s="673">
        <f t="shared" si="325"/>
        <v>21.628645869216278</v>
      </c>
    </row>
    <row r="849" spans="1:46" x14ac:dyDescent="0.2">
      <c r="A849" s="611" t="s">
        <v>864</v>
      </c>
      <c r="B849" s="927" t="s">
        <v>865</v>
      </c>
      <c r="C849" s="497">
        <v>0.92</v>
      </c>
      <c r="D849" s="658">
        <v>0.80119999999999991</v>
      </c>
      <c r="E849" s="533">
        <v>0.74419999999999997</v>
      </c>
      <c r="F849" s="533">
        <v>0.69300000000000006</v>
      </c>
      <c r="G849" s="533">
        <v>0.58200000000000007</v>
      </c>
      <c r="H849" s="533">
        <v>0.41249999999999998</v>
      </c>
      <c r="I849" s="634"/>
      <c r="J849" s="533">
        <v>0.26124999999999998</v>
      </c>
      <c r="K849" s="533">
        <v>0.13724999999999998</v>
      </c>
      <c r="L849" s="634"/>
      <c r="M849" s="658">
        <v>0.121</v>
      </c>
      <c r="N849" s="658">
        <v>0.11</v>
      </c>
      <c r="O849" s="658">
        <v>0.10249999999999999</v>
      </c>
      <c r="P849" s="658">
        <v>0.09</v>
      </c>
      <c r="Q849" s="658">
        <v>6.7500000000000004E-2</v>
      </c>
      <c r="R849" s="658">
        <v>4.8500000000000001E-2</v>
      </c>
      <c r="S849" s="658">
        <v>0.01</v>
      </c>
      <c r="T849" s="654">
        <v>0</v>
      </c>
      <c r="U849" s="654">
        <v>0</v>
      </c>
      <c r="V849" s="654">
        <v>0</v>
      </c>
      <c r="W849" s="654">
        <v>0</v>
      </c>
      <c r="X849" s="654">
        <v>0</v>
      </c>
      <c r="Y849" s="655">
        <f t="shared" si="305"/>
        <v>5.1008999999999993</v>
      </c>
      <c r="Z849" s="1026">
        <f t="shared" si="304"/>
        <v>14.827758362456333</v>
      </c>
      <c r="AA849" s="678">
        <f t="shared" si="306"/>
        <v>7.6592313894114472</v>
      </c>
      <c r="AB849" s="678">
        <f t="shared" si="307"/>
        <v>7.388167388167366</v>
      </c>
      <c r="AC849" s="678">
        <f t="shared" si="308"/>
        <v>19.072164948453608</v>
      </c>
      <c r="AD849" s="678">
        <f t="shared" si="309"/>
        <v>41.090909090909108</v>
      </c>
      <c r="AE849" s="678">
        <f t="shared" si="310"/>
        <v>57.894736842105267</v>
      </c>
      <c r="AF849" s="678">
        <f t="shared" si="311"/>
        <v>90.34608378870675</v>
      </c>
      <c r="AG849" s="679">
        <f t="shared" si="312"/>
        <v>13.429752066115697</v>
      </c>
      <c r="AH849" s="680">
        <f t="shared" si="313"/>
        <v>9.9999999999999858</v>
      </c>
      <c r="AI849" s="679">
        <f t="shared" si="314"/>
        <v>7.3170731707317138</v>
      </c>
      <c r="AJ849" s="679">
        <f t="shared" si="315"/>
        <v>13.888888888888884</v>
      </c>
      <c r="AK849" s="679">
        <f t="shared" si="316"/>
        <v>33.333333333333329</v>
      </c>
      <c r="AL849" s="679">
        <f t="shared" si="317"/>
        <v>39.175257731958759</v>
      </c>
      <c r="AM849" s="679">
        <f t="shared" si="318"/>
        <v>384.99999999999994</v>
      </c>
      <c r="AN849" s="679" t="str">
        <f t="shared" si="319"/>
        <v>n/a</v>
      </c>
      <c r="AO849" s="679" t="str">
        <f t="shared" si="320"/>
        <v>n/a</v>
      </c>
      <c r="AP849" s="679" t="str">
        <f t="shared" si="321"/>
        <v>n/a</v>
      </c>
      <c r="AQ849" s="679" t="str">
        <f t="shared" si="322"/>
        <v>n/a</v>
      </c>
      <c r="AR849" s="679" t="str">
        <f t="shared" si="323"/>
        <v>n/a</v>
      </c>
      <c r="AS849" s="672">
        <f t="shared" si="324"/>
        <v>52.887382642945582</v>
      </c>
      <c r="AT849" s="673">
        <f t="shared" si="325"/>
        <v>98.503453481625272</v>
      </c>
    </row>
    <row r="850" spans="1:46" x14ac:dyDescent="0.2">
      <c r="A850" s="611" t="s">
        <v>3939</v>
      </c>
      <c r="B850" s="927" t="s">
        <v>3940</v>
      </c>
      <c r="C850" s="497">
        <v>1.6133999999999999</v>
      </c>
      <c r="D850" s="658">
        <v>1.4404999999999999</v>
      </c>
      <c r="E850" s="533">
        <v>1.286</v>
      </c>
      <c r="F850" s="533">
        <v>1.1483000000000001</v>
      </c>
      <c r="G850" s="533">
        <v>0.1704</v>
      </c>
      <c r="H850" s="603">
        <v>0</v>
      </c>
      <c r="I850" s="634"/>
      <c r="J850" s="535">
        <v>0</v>
      </c>
      <c r="K850" s="603">
        <v>0</v>
      </c>
      <c r="L850" s="634"/>
      <c r="M850" s="543">
        <v>0</v>
      </c>
      <c r="N850" s="543">
        <v>0</v>
      </c>
      <c r="O850" s="654">
        <v>0</v>
      </c>
      <c r="P850" s="654">
        <v>0</v>
      </c>
      <c r="Q850" s="654">
        <v>0</v>
      </c>
      <c r="R850" s="654">
        <v>0</v>
      </c>
      <c r="S850" s="654">
        <v>0</v>
      </c>
      <c r="T850" s="654">
        <v>0</v>
      </c>
      <c r="U850" s="654">
        <v>0</v>
      </c>
      <c r="V850" s="654">
        <v>0</v>
      </c>
      <c r="W850" s="654">
        <v>0</v>
      </c>
      <c r="X850" s="654">
        <v>0</v>
      </c>
      <c r="Y850" s="655">
        <f t="shared" si="305"/>
        <v>5.6585999999999999</v>
      </c>
      <c r="Z850" s="1026">
        <f t="shared" si="304"/>
        <v>12.002776813606397</v>
      </c>
      <c r="AA850" s="678">
        <f t="shared" si="306"/>
        <v>12.013996889580092</v>
      </c>
      <c r="AB850" s="678">
        <f t="shared" si="307"/>
        <v>11.991639815379251</v>
      </c>
      <c r="AC850" s="678">
        <f t="shared" si="308"/>
        <v>573.88497652582168</v>
      </c>
      <c r="AD850" s="678" t="str">
        <f t="shared" si="309"/>
        <v>n/a</v>
      </c>
      <c r="AE850" s="678" t="str">
        <f t="shared" si="310"/>
        <v>n/a</v>
      </c>
      <c r="AF850" s="678" t="str">
        <f t="shared" si="311"/>
        <v>n/a</v>
      </c>
      <c r="AG850" s="679" t="str">
        <f t="shared" si="312"/>
        <v>n/a</v>
      </c>
      <c r="AH850" s="680" t="str">
        <f t="shared" si="313"/>
        <v>n/a</v>
      </c>
      <c r="AI850" s="679" t="str">
        <f t="shared" si="314"/>
        <v>n/a</v>
      </c>
      <c r="AJ850" s="679" t="str">
        <f t="shared" si="315"/>
        <v>n/a</v>
      </c>
      <c r="AK850" s="679" t="str">
        <f t="shared" si="316"/>
        <v>n/a</v>
      </c>
      <c r="AL850" s="679" t="str">
        <f t="shared" si="317"/>
        <v>n/a</v>
      </c>
      <c r="AM850" s="679" t="str">
        <f t="shared" si="318"/>
        <v>n/a</v>
      </c>
      <c r="AN850" s="679" t="str">
        <f t="shared" si="319"/>
        <v>n/a</v>
      </c>
      <c r="AO850" s="679" t="str">
        <f t="shared" si="320"/>
        <v>n/a</v>
      </c>
      <c r="AP850" s="679" t="str">
        <f t="shared" si="321"/>
        <v>n/a</v>
      </c>
      <c r="AQ850" s="679" t="str">
        <f t="shared" si="322"/>
        <v>n/a</v>
      </c>
      <c r="AR850" s="679" t="str">
        <f t="shared" si="323"/>
        <v>n/a</v>
      </c>
      <c r="AS850" s="672">
        <f t="shared" si="324"/>
        <v>152.47334751109685</v>
      </c>
      <c r="AT850" s="673">
        <f t="shared" si="325"/>
        <v>280.94108615808045</v>
      </c>
    </row>
    <row r="851" spans="1:46" x14ac:dyDescent="0.2">
      <c r="A851" s="932" t="s">
        <v>1820</v>
      </c>
      <c r="B851" s="927" t="s">
        <v>1821</v>
      </c>
      <c r="C851" s="497">
        <v>2.33</v>
      </c>
      <c r="D851" s="658">
        <v>2.0700000000000003</v>
      </c>
      <c r="E851" s="533">
        <v>1.75</v>
      </c>
      <c r="F851" s="533">
        <v>1.23</v>
      </c>
      <c r="G851" s="533">
        <v>1.18</v>
      </c>
      <c r="H851" s="533">
        <v>1.1100000000000001</v>
      </c>
      <c r="I851" s="634"/>
      <c r="J851" s="533">
        <v>1.07</v>
      </c>
      <c r="K851" s="535">
        <v>1.04</v>
      </c>
      <c r="L851" s="634"/>
      <c r="M851" s="654">
        <v>1.04</v>
      </c>
      <c r="N851" s="654">
        <v>1.04</v>
      </c>
      <c r="O851" s="658">
        <v>1.03</v>
      </c>
      <c r="P851" s="658">
        <v>0.98499999999999999</v>
      </c>
      <c r="Q851" s="658">
        <v>0.92</v>
      </c>
      <c r="R851" s="658">
        <v>0.83250000000000002</v>
      </c>
      <c r="S851" s="658">
        <v>0.7</v>
      </c>
      <c r="T851" s="658">
        <v>0.41249999999999998</v>
      </c>
      <c r="U851" s="654">
        <v>0</v>
      </c>
      <c r="V851" s="654">
        <v>0</v>
      </c>
      <c r="W851" s="654">
        <v>0</v>
      </c>
      <c r="X851" s="654">
        <v>0</v>
      </c>
      <c r="Y851" s="655">
        <f t="shared" si="305"/>
        <v>18.739999999999998</v>
      </c>
      <c r="Z851" s="1026">
        <f t="shared" si="304"/>
        <v>12.56038647342994</v>
      </c>
      <c r="AA851" s="678">
        <f t="shared" si="306"/>
        <v>18.285714285714306</v>
      </c>
      <c r="AB851" s="678">
        <f t="shared" si="307"/>
        <v>42.276422764227647</v>
      </c>
      <c r="AC851" s="678">
        <f t="shared" si="308"/>
        <v>4.2372881355932313</v>
      </c>
      <c r="AD851" s="678">
        <f t="shared" si="309"/>
        <v>6.3063063063062863</v>
      </c>
      <c r="AE851" s="678">
        <f t="shared" si="310"/>
        <v>3.7383177570093462</v>
      </c>
      <c r="AF851" s="678">
        <f t="shared" si="311"/>
        <v>2.8846153846153966</v>
      </c>
      <c r="AG851" s="679">
        <f t="shared" si="312"/>
        <v>0</v>
      </c>
      <c r="AH851" s="680">
        <f t="shared" si="313"/>
        <v>0</v>
      </c>
      <c r="AI851" s="679">
        <f t="shared" si="314"/>
        <v>0.97087378640776656</v>
      </c>
      <c r="AJ851" s="679">
        <f t="shared" si="315"/>
        <v>4.5685279187817285</v>
      </c>
      <c r="AK851" s="679">
        <f t="shared" si="316"/>
        <v>7.0652173913043459</v>
      </c>
      <c r="AL851" s="679">
        <f t="shared" si="317"/>
        <v>10.510510510510507</v>
      </c>
      <c r="AM851" s="679">
        <f t="shared" si="318"/>
        <v>18.928571428571427</v>
      </c>
      <c r="AN851" s="679">
        <f t="shared" si="319"/>
        <v>69.696969696969703</v>
      </c>
      <c r="AO851" s="679" t="str">
        <f t="shared" si="320"/>
        <v>n/a</v>
      </c>
      <c r="AP851" s="679" t="str">
        <f t="shared" si="321"/>
        <v>n/a</v>
      </c>
      <c r="AQ851" s="679" t="str">
        <f t="shared" si="322"/>
        <v>n/a</v>
      </c>
      <c r="AR851" s="679" t="str">
        <f t="shared" si="323"/>
        <v>n/a</v>
      </c>
      <c r="AS851" s="672">
        <f t="shared" si="324"/>
        <v>13.468648122629441</v>
      </c>
      <c r="AT851" s="673">
        <f t="shared" si="325"/>
        <v>18.967152153343939</v>
      </c>
    </row>
    <row r="852" spans="1:46" x14ac:dyDescent="0.2">
      <c r="A852" s="611" t="s">
        <v>769</v>
      </c>
      <c r="B852" s="927" t="s">
        <v>857</v>
      </c>
      <c r="C852" s="497">
        <v>1.86</v>
      </c>
      <c r="D852" s="658">
        <v>1.7</v>
      </c>
      <c r="E852" s="533">
        <v>1.64</v>
      </c>
      <c r="F852" s="533">
        <v>1.54</v>
      </c>
      <c r="G852" s="533">
        <v>1.5</v>
      </c>
      <c r="H852" s="533">
        <v>1.46</v>
      </c>
      <c r="I852" s="634"/>
      <c r="J852" s="533">
        <v>1.42</v>
      </c>
      <c r="K852" s="533">
        <v>1.36</v>
      </c>
      <c r="L852" s="634"/>
      <c r="M852" s="658">
        <v>1.26</v>
      </c>
      <c r="N852" s="658">
        <v>1.1599999999999999</v>
      </c>
      <c r="O852" s="658">
        <v>1.08</v>
      </c>
      <c r="P852" s="658">
        <v>0.96</v>
      </c>
      <c r="Q852" s="658">
        <v>0.88</v>
      </c>
      <c r="R852" s="658">
        <v>0.8</v>
      </c>
      <c r="S852" s="658">
        <v>0.75</v>
      </c>
      <c r="T852" s="654">
        <v>0.01</v>
      </c>
      <c r="U852" s="654">
        <v>0.01</v>
      </c>
      <c r="V852" s="654">
        <v>0.01</v>
      </c>
      <c r="W852" s="654">
        <v>0.01</v>
      </c>
      <c r="X852" s="654">
        <v>0.01</v>
      </c>
      <c r="Y852" s="655">
        <f t="shared" si="305"/>
        <v>19.420000000000005</v>
      </c>
      <c r="Z852" s="1026">
        <f t="shared" si="304"/>
        <v>9.4117647058823639</v>
      </c>
      <c r="AA852" s="678">
        <f t="shared" si="306"/>
        <v>3.6585365853658569</v>
      </c>
      <c r="AB852" s="678">
        <f t="shared" si="307"/>
        <v>6.4935064935064846</v>
      </c>
      <c r="AC852" s="678">
        <f t="shared" si="308"/>
        <v>2.6666666666666616</v>
      </c>
      <c r="AD852" s="678">
        <f t="shared" si="309"/>
        <v>2.7397260273972712</v>
      </c>
      <c r="AE852" s="678">
        <f t="shared" si="310"/>
        <v>2.8169014084507005</v>
      </c>
      <c r="AF852" s="678">
        <f t="shared" si="311"/>
        <v>4.4117647058823373</v>
      </c>
      <c r="AG852" s="679">
        <f t="shared" si="312"/>
        <v>7.9365079365079527</v>
      </c>
      <c r="AH852" s="680">
        <f t="shared" si="313"/>
        <v>8.6206896551724199</v>
      </c>
      <c r="AI852" s="679">
        <f t="shared" si="314"/>
        <v>7.4074074074073959</v>
      </c>
      <c r="AJ852" s="679">
        <f t="shared" si="315"/>
        <v>12.500000000000021</v>
      </c>
      <c r="AK852" s="679">
        <f t="shared" si="316"/>
        <v>9.0909090909090828</v>
      </c>
      <c r="AL852" s="679">
        <f t="shared" si="317"/>
        <v>9.9999999999999858</v>
      </c>
      <c r="AM852" s="679">
        <f t="shared" si="318"/>
        <v>6.6666666666666652</v>
      </c>
      <c r="AN852" s="679">
        <f t="shared" si="319"/>
        <v>7400</v>
      </c>
      <c r="AO852" s="679">
        <f t="shared" si="320"/>
        <v>0</v>
      </c>
      <c r="AP852" s="679">
        <f t="shared" si="321"/>
        <v>0</v>
      </c>
      <c r="AQ852" s="679">
        <f t="shared" si="322"/>
        <v>0</v>
      </c>
      <c r="AR852" s="679">
        <f t="shared" si="323"/>
        <v>0</v>
      </c>
      <c r="AS852" s="672">
        <f t="shared" si="324"/>
        <v>394.44321301841131</v>
      </c>
      <c r="AT852" s="673">
        <f t="shared" si="325"/>
        <v>1696.4773657202236</v>
      </c>
    </row>
    <row r="853" spans="1:46" x14ac:dyDescent="0.2">
      <c r="A853" s="537" t="s">
        <v>1817</v>
      </c>
      <c r="B853" s="927" t="s">
        <v>1818</v>
      </c>
      <c r="C853" s="497">
        <v>0.32</v>
      </c>
      <c r="D853" s="658">
        <v>0.31</v>
      </c>
      <c r="E853" s="533">
        <v>0.28000000000000003</v>
      </c>
      <c r="F853" s="533">
        <v>0.27</v>
      </c>
      <c r="G853" s="533">
        <v>0.26</v>
      </c>
      <c r="H853" s="533">
        <v>0.25</v>
      </c>
      <c r="I853" s="634"/>
      <c r="J853" s="533">
        <v>0.2</v>
      </c>
      <c r="K853" s="533">
        <v>0.15</v>
      </c>
      <c r="L853" s="634"/>
      <c r="M853" s="654">
        <v>0</v>
      </c>
      <c r="N853" s="654">
        <v>0</v>
      </c>
      <c r="O853" s="654">
        <v>0</v>
      </c>
      <c r="P853" s="654">
        <v>0</v>
      </c>
      <c r="Q853" s="654">
        <v>0</v>
      </c>
      <c r="R853" s="654">
        <v>0</v>
      </c>
      <c r="S853" s="654">
        <v>0</v>
      </c>
      <c r="T853" s="654">
        <v>0</v>
      </c>
      <c r="U853" s="654">
        <v>0</v>
      </c>
      <c r="V853" s="654">
        <v>0</v>
      </c>
      <c r="W853" s="654">
        <v>0</v>
      </c>
      <c r="X853" s="654">
        <v>0</v>
      </c>
      <c r="Y853" s="655">
        <f t="shared" si="305"/>
        <v>2.04</v>
      </c>
      <c r="Z853" s="1026">
        <f t="shared" si="304"/>
        <v>3.2258064516129004</v>
      </c>
      <c r="AA853" s="678">
        <f t="shared" si="306"/>
        <v>10.714285714285698</v>
      </c>
      <c r="AB853" s="678">
        <f t="shared" si="307"/>
        <v>3.7037037037036979</v>
      </c>
      <c r="AC853" s="678">
        <f t="shared" si="308"/>
        <v>3.8461538461538547</v>
      </c>
      <c r="AD853" s="678">
        <f t="shared" si="309"/>
        <v>4.0000000000000036</v>
      </c>
      <c r="AE853" s="678">
        <f t="shared" si="310"/>
        <v>25</v>
      </c>
      <c r="AF853" s="678">
        <f t="shared" si="311"/>
        <v>33.33333333333335</v>
      </c>
      <c r="AG853" s="679" t="str">
        <f t="shared" si="312"/>
        <v>n/a</v>
      </c>
      <c r="AH853" s="680" t="str">
        <f t="shared" si="313"/>
        <v>n/a</v>
      </c>
      <c r="AI853" s="679" t="str">
        <f t="shared" si="314"/>
        <v>n/a</v>
      </c>
      <c r="AJ853" s="679" t="str">
        <f t="shared" si="315"/>
        <v>n/a</v>
      </c>
      <c r="AK853" s="679" t="str">
        <f t="shared" si="316"/>
        <v>n/a</v>
      </c>
      <c r="AL853" s="679" t="str">
        <f t="shared" si="317"/>
        <v>n/a</v>
      </c>
      <c r="AM853" s="679" t="str">
        <f t="shared" si="318"/>
        <v>n/a</v>
      </c>
      <c r="AN853" s="679" t="str">
        <f t="shared" si="319"/>
        <v>n/a</v>
      </c>
      <c r="AO853" s="679" t="str">
        <f t="shared" si="320"/>
        <v>n/a</v>
      </c>
      <c r="AP853" s="679" t="str">
        <f t="shared" si="321"/>
        <v>n/a</v>
      </c>
      <c r="AQ853" s="679" t="str">
        <f t="shared" si="322"/>
        <v>n/a</v>
      </c>
      <c r="AR853" s="679" t="str">
        <f t="shared" si="323"/>
        <v>n/a</v>
      </c>
      <c r="AS853" s="672">
        <f t="shared" si="324"/>
        <v>11.974754721298499</v>
      </c>
      <c r="AT853" s="673">
        <f t="shared" si="325"/>
        <v>12.261456702665294</v>
      </c>
    </row>
    <row r="854" spans="1:46" x14ac:dyDescent="0.2">
      <c r="A854" s="764" t="s">
        <v>3804</v>
      </c>
      <c r="B854" s="633" t="s">
        <v>3805</v>
      </c>
      <c r="C854" s="497">
        <v>0.31</v>
      </c>
      <c r="D854" s="13">
        <v>0.27</v>
      </c>
      <c r="E854" s="13">
        <v>0.22</v>
      </c>
      <c r="F854" s="13">
        <v>0.19</v>
      </c>
      <c r="G854" s="13">
        <v>0.04</v>
      </c>
      <c r="H854" s="535">
        <v>0</v>
      </c>
      <c r="I854" s="13"/>
      <c r="J854" s="535">
        <v>0</v>
      </c>
      <c r="K854" s="535">
        <v>0</v>
      </c>
      <c r="L854" s="537"/>
      <c r="M854" s="654">
        <v>0</v>
      </c>
      <c r="N854" s="654">
        <v>0</v>
      </c>
      <c r="O854" s="654">
        <v>0</v>
      </c>
      <c r="P854" s="654">
        <v>0</v>
      </c>
      <c r="Q854" s="654">
        <v>0</v>
      </c>
      <c r="R854" s="654">
        <v>0</v>
      </c>
      <c r="S854" s="654">
        <v>0</v>
      </c>
      <c r="T854" s="654">
        <v>0</v>
      </c>
      <c r="U854" s="654">
        <v>0</v>
      </c>
      <c r="V854" s="654">
        <v>0</v>
      </c>
      <c r="W854" s="654">
        <v>0</v>
      </c>
      <c r="X854" s="654">
        <v>0</v>
      </c>
      <c r="Y854" s="655">
        <f t="shared" si="305"/>
        <v>1.03</v>
      </c>
      <c r="Z854" s="1026">
        <f t="shared" si="304"/>
        <v>14.814814814814813</v>
      </c>
      <c r="AA854" s="678">
        <f t="shared" si="306"/>
        <v>22.72727272727273</v>
      </c>
      <c r="AB854" s="678">
        <f t="shared" si="307"/>
        <v>15.789473684210531</v>
      </c>
      <c r="AC854" s="678">
        <f t="shared" si="308"/>
        <v>375</v>
      </c>
      <c r="AD854" s="678" t="str">
        <f t="shared" si="309"/>
        <v>n/a</v>
      </c>
      <c r="AE854" s="678" t="str">
        <f t="shared" si="310"/>
        <v>n/a</v>
      </c>
      <c r="AF854" s="678" t="str">
        <f t="shared" si="311"/>
        <v>n/a</v>
      </c>
      <c r="AG854" s="679" t="str">
        <f t="shared" si="312"/>
        <v>n/a</v>
      </c>
      <c r="AH854" s="680" t="str">
        <f t="shared" si="313"/>
        <v>n/a</v>
      </c>
      <c r="AI854" s="679" t="str">
        <f t="shared" si="314"/>
        <v>n/a</v>
      </c>
      <c r="AJ854" s="679" t="str">
        <f t="shared" si="315"/>
        <v>n/a</v>
      </c>
      <c r="AK854" s="679" t="str">
        <f t="shared" si="316"/>
        <v>n/a</v>
      </c>
      <c r="AL854" s="679" t="str">
        <f t="shared" si="317"/>
        <v>n/a</v>
      </c>
      <c r="AM854" s="679" t="str">
        <f t="shared" si="318"/>
        <v>n/a</v>
      </c>
      <c r="AN854" s="679" t="str">
        <f t="shared" si="319"/>
        <v>n/a</v>
      </c>
      <c r="AO854" s="679" t="str">
        <f t="shared" si="320"/>
        <v>n/a</v>
      </c>
      <c r="AP854" s="679" t="str">
        <f t="shared" si="321"/>
        <v>n/a</v>
      </c>
      <c r="AQ854" s="679" t="str">
        <f t="shared" si="322"/>
        <v>n/a</v>
      </c>
      <c r="AR854" s="679" t="str">
        <f t="shared" si="323"/>
        <v>n/a</v>
      </c>
      <c r="AS854" s="672">
        <f t="shared" si="324"/>
        <v>107.08289030657451</v>
      </c>
      <c r="AT854" s="673">
        <f t="shared" si="325"/>
        <v>178.64614330868531</v>
      </c>
    </row>
    <row r="855" spans="1:46" x14ac:dyDescent="0.2">
      <c r="A855" s="537" t="s">
        <v>4070</v>
      </c>
      <c r="B855" s="927" t="s">
        <v>384</v>
      </c>
      <c r="C855" s="497">
        <v>2.0699999999999998</v>
      </c>
      <c r="D855" s="658">
        <v>2.0300000000000002</v>
      </c>
      <c r="E855" s="533">
        <v>1.99</v>
      </c>
      <c r="F855" s="533">
        <v>1.95</v>
      </c>
      <c r="G855" s="533">
        <v>1.91</v>
      </c>
      <c r="H855" s="533">
        <v>1.8075000000000001</v>
      </c>
      <c r="I855" s="634"/>
      <c r="J855" s="533">
        <v>1.5575000000000001</v>
      </c>
      <c r="K855" s="533">
        <v>1.3975</v>
      </c>
      <c r="L855" s="634"/>
      <c r="M855" s="658">
        <v>1.18</v>
      </c>
      <c r="N855" s="658">
        <v>1.0549999999999999</v>
      </c>
      <c r="O855" s="658">
        <v>0.9325</v>
      </c>
      <c r="P855" s="658">
        <v>0.82750000000000001</v>
      </c>
      <c r="Q855" s="658">
        <v>0.65249999999999997</v>
      </c>
      <c r="R855" s="658">
        <v>0.57999999999999996</v>
      </c>
      <c r="S855" s="658">
        <v>0.48</v>
      </c>
      <c r="T855" s="658">
        <v>0.34499999999999997</v>
      </c>
      <c r="U855" s="658">
        <v>0.29499999999999998</v>
      </c>
      <c r="V855" s="658">
        <v>0.27</v>
      </c>
      <c r="W855" s="658">
        <v>0.23</v>
      </c>
      <c r="X855" s="658">
        <v>0.2</v>
      </c>
      <c r="Y855" s="655">
        <f t="shared" si="305"/>
        <v>21.76</v>
      </c>
      <c r="Z855" s="1026">
        <f t="shared" si="304"/>
        <v>1.97044334975367</v>
      </c>
      <c r="AA855" s="678">
        <f t="shared" si="306"/>
        <v>2.0100502512562901</v>
      </c>
      <c r="AB855" s="678">
        <f t="shared" si="307"/>
        <v>2.051282051282044</v>
      </c>
      <c r="AC855" s="678">
        <f t="shared" si="308"/>
        <v>2.0942408376963373</v>
      </c>
      <c r="AD855" s="678">
        <f t="shared" si="309"/>
        <v>5.6708160442600075</v>
      </c>
      <c r="AE855" s="678">
        <f t="shared" si="310"/>
        <v>16.0513643659711</v>
      </c>
      <c r="AF855" s="678">
        <f t="shared" si="311"/>
        <v>11.449016100178898</v>
      </c>
      <c r="AG855" s="679">
        <f t="shared" si="312"/>
        <v>18.432203389830516</v>
      </c>
      <c r="AH855" s="680">
        <f t="shared" si="313"/>
        <v>11.848341232227488</v>
      </c>
      <c r="AI855" s="679">
        <f t="shared" si="314"/>
        <v>13.136729222520094</v>
      </c>
      <c r="AJ855" s="679">
        <f t="shared" si="315"/>
        <v>12.688821752265866</v>
      </c>
      <c r="AK855" s="679">
        <f t="shared" si="316"/>
        <v>26.819923371647512</v>
      </c>
      <c r="AL855" s="679">
        <f t="shared" si="317"/>
        <v>12.5</v>
      </c>
      <c r="AM855" s="679">
        <f t="shared" si="318"/>
        <v>20.833333333333325</v>
      </c>
      <c r="AN855" s="679">
        <f t="shared" si="319"/>
        <v>39.130434782608688</v>
      </c>
      <c r="AO855" s="679">
        <f t="shared" si="320"/>
        <v>16.949152542372879</v>
      </c>
      <c r="AP855" s="679">
        <f t="shared" si="321"/>
        <v>9.259259259259256</v>
      </c>
      <c r="AQ855" s="679">
        <f t="shared" si="322"/>
        <v>17.391304347826097</v>
      </c>
      <c r="AR855" s="679">
        <f t="shared" si="323"/>
        <v>14.999999999999991</v>
      </c>
      <c r="AS855" s="672">
        <f t="shared" si="324"/>
        <v>13.436142959699476</v>
      </c>
      <c r="AT855" s="673">
        <f t="shared" si="325"/>
        <v>9.3163042190817844</v>
      </c>
    </row>
    <row r="856" spans="1:46" x14ac:dyDescent="0.2">
      <c r="A856" s="630" t="s">
        <v>1824</v>
      </c>
      <c r="B856" s="927" t="s">
        <v>1825</v>
      </c>
      <c r="C856" s="497">
        <v>0.88</v>
      </c>
      <c r="D856" s="658">
        <v>0.82000000000000006</v>
      </c>
      <c r="E856" s="533">
        <v>0.78</v>
      </c>
      <c r="F856" s="533">
        <v>0.74</v>
      </c>
      <c r="G856" s="533">
        <v>0.66</v>
      </c>
      <c r="H856" s="533">
        <v>0.56000000000000005</v>
      </c>
      <c r="I856" s="634"/>
      <c r="J856" s="533">
        <v>0.5</v>
      </c>
      <c r="K856" s="533">
        <v>0.44</v>
      </c>
      <c r="L856" s="634"/>
      <c r="M856" s="654">
        <v>0.4</v>
      </c>
      <c r="N856" s="654">
        <v>0.47</v>
      </c>
      <c r="O856" s="654">
        <v>0.68</v>
      </c>
      <c r="P856" s="654">
        <v>0.68</v>
      </c>
      <c r="Q856" s="654">
        <v>0.68</v>
      </c>
      <c r="R856" s="658">
        <v>0.68</v>
      </c>
      <c r="S856" s="654">
        <v>0.64</v>
      </c>
      <c r="T856" s="654">
        <v>0.64</v>
      </c>
      <c r="U856" s="654">
        <v>0.64</v>
      </c>
      <c r="V856" s="658">
        <v>0.64</v>
      </c>
      <c r="W856" s="658">
        <v>0.63</v>
      </c>
      <c r="X856" s="658">
        <v>0.59</v>
      </c>
      <c r="Y856" s="655">
        <f t="shared" si="305"/>
        <v>12.750000000000004</v>
      </c>
      <c r="Z856" s="1026">
        <f t="shared" si="304"/>
        <v>7.3170731707316916</v>
      </c>
      <c r="AA856" s="678">
        <f t="shared" si="306"/>
        <v>5.1282051282051322</v>
      </c>
      <c r="AB856" s="678">
        <f t="shared" si="307"/>
        <v>5.4054054054054168</v>
      </c>
      <c r="AC856" s="678">
        <f t="shared" si="308"/>
        <v>12.12121212121211</v>
      </c>
      <c r="AD856" s="678">
        <f t="shared" si="309"/>
        <v>17.857142857142861</v>
      </c>
      <c r="AE856" s="678">
        <f t="shared" si="310"/>
        <v>12.000000000000011</v>
      </c>
      <c r="AF856" s="678">
        <f t="shared" si="311"/>
        <v>13.636363636363647</v>
      </c>
      <c r="AG856" s="679">
        <f t="shared" si="312"/>
        <v>9.9999999999999858</v>
      </c>
      <c r="AH856" s="680">
        <f t="shared" si="313"/>
        <v>-14.893617021276583</v>
      </c>
      <c r="AI856" s="679">
        <f t="shared" si="314"/>
        <v>-30.882352941176482</v>
      </c>
      <c r="AJ856" s="679">
        <f t="shared" si="315"/>
        <v>0</v>
      </c>
      <c r="AK856" s="679">
        <f t="shared" si="316"/>
        <v>0</v>
      </c>
      <c r="AL856" s="679">
        <f t="shared" si="317"/>
        <v>0</v>
      </c>
      <c r="AM856" s="679">
        <f t="shared" si="318"/>
        <v>6.25</v>
      </c>
      <c r="AN856" s="679">
        <f t="shared" si="319"/>
        <v>0</v>
      </c>
      <c r="AO856" s="679">
        <f t="shared" si="320"/>
        <v>0</v>
      </c>
      <c r="AP856" s="679">
        <f t="shared" si="321"/>
        <v>0</v>
      </c>
      <c r="AQ856" s="679">
        <f t="shared" si="322"/>
        <v>1.5873015873015817</v>
      </c>
      <c r="AR856" s="679">
        <f t="shared" si="323"/>
        <v>6.7796610169491567</v>
      </c>
      <c r="AS856" s="672">
        <f t="shared" si="324"/>
        <v>2.7529681558346595</v>
      </c>
      <c r="AT856" s="673">
        <f t="shared" si="325"/>
        <v>10.862513889699425</v>
      </c>
    </row>
    <row r="857" spans="1:46" x14ac:dyDescent="0.2">
      <c r="A857" s="611" t="s">
        <v>853</v>
      </c>
      <c r="B857" s="927" t="s">
        <v>854</v>
      </c>
      <c r="C857" s="497">
        <v>4.07</v>
      </c>
      <c r="D857" s="658">
        <v>4.0199999999999996</v>
      </c>
      <c r="E857" s="533">
        <v>3.94</v>
      </c>
      <c r="F857" s="533">
        <v>3.8269999999999995</v>
      </c>
      <c r="G857" s="533">
        <v>3.6150000000000002</v>
      </c>
      <c r="H857" s="533">
        <v>3.18</v>
      </c>
      <c r="I857" s="634"/>
      <c r="J857" s="533">
        <v>2.3450000000000002</v>
      </c>
      <c r="K857" s="533">
        <v>2.1320000000000001</v>
      </c>
      <c r="L857" s="634"/>
      <c r="M857" s="658">
        <v>2.02</v>
      </c>
      <c r="N857" s="658">
        <v>1.988</v>
      </c>
      <c r="O857" s="658">
        <v>1.9379999999999999</v>
      </c>
      <c r="P857" s="658">
        <v>1.859</v>
      </c>
      <c r="Q857" s="658">
        <v>1.8120000000000001</v>
      </c>
      <c r="R857" s="658">
        <v>1.78</v>
      </c>
      <c r="S857" s="658">
        <v>1.7489999999999999</v>
      </c>
      <c r="T857" s="658">
        <v>1.73</v>
      </c>
      <c r="U857" s="658">
        <v>1.714</v>
      </c>
      <c r="V857" s="658">
        <v>1.696</v>
      </c>
      <c r="W857" s="658">
        <v>1.6850000000000001</v>
      </c>
      <c r="X857" s="658">
        <v>1.665</v>
      </c>
      <c r="Y857" s="655">
        <f t="shared" si="305"/>
        <v>48.765000000000001</v>
      </c>
      <c r="Z857" s="1026">
        <f t="shared" si="304"/>
        <v>1.2437810945273853</v>
      </c>
      <c r="AA857" s="678">
        <f t="shared" si="306"/>
        <v>2.0304568527918621</v>
      </c>
      <c r="AB857" s="678">
        <f t="shared" si="307"/>
        <v>2.9527044682519099</v>
      </c>
      <c r="AC857" s="678">
        <f t="shared" si="308"/>
        <v>5.86445366528352</v>
      </c>
      <c r="AD857" s="678">
        <f t="shared" si="309"/>
        <v>13.67924528301887</v>
      </c>
      <c r="AE857" s="678">
        <f t="shared" si="310"/>
        <v>35.607675906183367</v>
      </c>
      <c r="AF857" s="678">
        <f t="shared" si="311"/>
        <v>9.9906191369605999</v>
      </c>
      <c r="AG857" s="679">
        <f t="shared" si="312"/>
        <v>5.5445544554455495</v>
      </c>
      <c r="AH857" s="680">
        <f t="shared" si="313"/>
        <v>1.6096579476861272</v>
      </c>
      <c r="AI857" s="679">
        <f t="shared" si="314"/>
        <v>2.5799793601651189</v>
      </c>
      <c r="AJ857" s="679">
        <f t="shared" si="315"/>
        <v>4.2495965572888705</v>
      </c>
      <c r="AK857" s="679">
        <f t="shared" si="316"/>
        <v>2.5938189845474469</v>
      </c>
      <c r="AL857" s="679">
        <f t="shared" si="317"/>
        <v>1.7977528089887729</v>
      </c>
      <c r="AM857" s="679">
        <f t="shared" si="318"/>
        <v>1.7724413950829021</v>
      </c>
      <c r="AN857" s="679">
        <f t="shared" si="319"/>
        <v>1.0982658959537428</v>
      </c>
      <c r="AO857" s="679">
        <f t="shared" si="320"/>
        <v>0.9334889148191472</v>
      </c>
      <c r="AP857" s="679">
        <f t="shared" si="321"/>
        <v>1.0613207547169878</v>
      </c>
      <c r="AQ857" s="679">
        <f t="shared" si="322"/>
        <v>0.65281899109792541</v>
      </c>
      <c r="AR857" s="679">
        <f t="shared" si="323"/>
        <v>1.2012012012011963</v>
      </c>
      <c r="AS857" s="672">
        <f t="shared" si="324"/>
        <v>5.0770438775795439</v>
      </c>
      <c r="AT857" s="673">
        <f t="shared" si="325"/>
        <v>8.1311901974274541</v>
      </c>
    </row>
    <row r="858" spans="1:46" x14ac:dyDescent="0.2">
      <c r="A858" s="630" t="s">
        <v>1826</v>
      </c>
      <c r="B858" s="927" t="s">
        <v>3983</v>
      </c>
      <c r="C858" s="497">
        <v>3.9719000000000002</v>
      </c>
      <c r="D858" s="658">
        <v>3.5821449999999997</v>
      </c>
      <c r="E858" s="533">
        <v>3.4063489999999996</v>
      </c>
      <c r="F858" s="533">
        <v>3.2215800000000003</v>
      </c>
      <c r="G858" s="533">
        <v>2.9119669999999998</v>
      </c>
      <c r="H858" s="533">
        <v>2.3032539999999999</v>
      </c>
      <c r="I858" s="634"/>
      <c r="J858" s="533">
        <v>2.0238290000000001</v>
      </c>
      <c r="K858" s="533">
        <v>1.538116</v>
      </c>
      <c r="L858" s="634"/>
      <c r="M858" s="658">
        <v>1.2616580000000002</v>
      </c>
      <c r="N858" s="654">
        <v>1.253044</v>
      </c>
      <c r="O858" s="658">
        <v>1.28474</v>
      </c>
      <c r="P858" s="658">
        <v>1.2044950000000001</v>
      </c>
      <c r="Q858" s="658">
        <v>0.89600000000000013</v>
      </c>
      <c r="R858" s="658">
        <v>0.77300000000000002</v>
      </c>
      <c r="S858" s="654">
        <v>0.33100000000000002</v>
      </c>
      <c r="T858" s="658">
        <v>0.49</v>
      </c>
      <c r="U858" s="658">
        <v>0.38900000000000001</v>
      </c>
      <c r="V858" s="654">
        <v>0</v>
      </c>
      <c r="W858" s="654">
        <v>0</v>
      </c>
      <c r="X858" s="654">
        <v>0</v>
      </c>
      <c r="Y858" s="655">
        <f t="shared" si="305"/>
        <v>30.842076999999996</v>
      </c>
      <c r="Z858" s="1026">
        <f t="shared" si="304"/>
        <v>10.880491995717655</v>
      </c>
      <c r="AA858" s="678">
        <f t="shared" si="306"/>
        <v>5.1608334906376285</v>
      </c>
      <c r="AB858" s="678">
        <f t="shared" si="307"/>
        <v>5.7353534601034095</v>
      </c>
      <c r="AC858" s="678">
        <f t="shared" si="308"/>
        <v>10.632435051633514</v>
      </c>
      <c r="AD858" s="678">
        <f t="shared" si="309"/>
        <v>26.428392179064918</v>
      </c>
      <c r="AE858" s="678">
        <f t="shared" si="310"/>
        <v>13.806749483281443</v>
      </c>
      <c r="AF858" s="678">
        <f t="shared" si="311"/>
        <v>31.578437517066327</v>
      </c>
      <c r="AG858" s="679">
        <f t="shared" si="312"/>
        <v>21.912277336647467</v>
      </c>
      <c r="AH858" s="680">
        <f t="shared" si="313"/>
        <v>0.68744593166720769</v>
      </c>
      <c r="AI858" s="679">
        <f t="shared" si="314"/>
        <v>-2.4671139685850774</v>
      </c>
      <c r="AJ858" s="679">
        <f t="shared" si="315"/>
        <v>6.6621281117812847</v>
      </c>
      <c r="AK858" s="679">
        <f t="shared" si="316"/>
        <v>34.430245535714278</v>
      </c>
      <c r="AL858" s="679">
        <f t="shared" si="317"/>
        <v>15.912031047865472</v>
      </c>
      <c r="AM858" s="679">
        <f t="shared" si="318"/>
        <v>133.53474320241691</v>
      </c>
      <c r="AN858" s="679">
        <f t="shared" si="319"/>
        <v>-32.448979591836732</v>
      </c>
      <c r="AO858" s="679">
        <f t="shared" si="320"/>
        <v>25.96401028277635</v>
      </c>
      <c r="AP858" s="679" t="str">
        <f t="shared" si="321"/>
        <v>n/a</v>
      </c>
      <c r="AQ858" s="679" t="str">
        <f t="shared" si="322"/>
        <v>n/a</v>
      </c>
      <c r="AR858" s="679" t="str">
        <f t="shared" si="323"/>
        <v>n/a</v>
      </c>
      <c r="AS858" s="672">
        <f t="shared" si="324"/>
        <v>19.275592566622002</v>
      </c>
      <c r="AT858" s="673">
        <f t="shared" si="325"/>
        <v>34.410066446964201</v>
      </c>
    </row>
    <row r="859" spans="1:46" x14ac:dyDescent="0.2">
      <c r="A859" s="537" t="s">
        <v>855</v>
      </c>
      <c r="B859" s="927" t="s">
        <v>856</v>
      </c>
      <c r="C859" s="497">
        <v>0.59</v>
      </c>
      <c r="D859" s="658">
        <v>0.55000000000000004</v>
      </c>
      <c r="E859" s="533">
        <v>0.51</v>
      </c>
      <c r="F859" s="533">
        <v>0.47</v>
      </c>
      <c r="G859" s="533">
        <v>0.43</v>
      </c>
      <c r="H859" s="533">
        <v>0.38</v>
      </c>
      <c r="I859" s="634"/>
      <c r="J859" s="533">
        <v>0.34</v>
      </c>
      <c r="K859" s="533">
        <v>0.3</v>
      </c>
      <c r="L859" s="634"/>
      <c r="M859" s="658">
        <v>0.27</v>
      </c>
      <c r="N859" s="654">
        <v>0.24</v>
      </c>
      <c r="O859" s="658">
        <v>0.23</v>
      </c>
      <c r="P859" s="658">
        <v>0.2</v>
      </c>
      <c r="Q859" s="658">
        <v>0.16</v>
      </c>
      <c r="R859" s="658">
        <v>0.13331999999999999</v>
      </c>
      <c r="S859" s="658">
        <v>0.12444</v>
      </c>
      <c r="T859" s="658">
        <v>0.12148</v>
      </c>
      <c r="U859" s="658">
        <v>0.10470000000000002</v>
      </c>
      <c r="V859" s="654">
        <v>0.10272000000000001</v>
      </c>
      <c r="W859" s="654">
        <v>0.10272000000000001</v>
      </c>
      <c r="X859" s="658">
        <v>0.10272000000000001</v>
      </c>
      <c r="Y859" s="655">
        <f t="shared" si="305"/>
        <v>5.4621000000000004</v>
      </c>
      <c r="Z859" s="1026">
        <f t="shared" si="304"/>
        <v>7.2727272727272529</v>
      </c>
      <c r="AA859" s="678">
        <f t="shared" si="306"/>
        <v>7.8431372549019773</v>
      </c>
      <c r="AB859" s="678">
        <f t="shared" si="307"/>
        <v>8.5106382978723527</v>
      </c>
      <c r="AC859" s="678">
        <f t="shared" si="308"/>
        <v>9.302325581395344</v>
      </c>
      <c r="AD859" s="678">
        <f t="shared" si="309"/>
        <v>13.157894736842103</v>
      </c>
      <c r="AE859" s="678">
        <f t="shared" si="310"/>
        <v>11.764705882352944</v>
      </c>
      <c r="AF859" s="678">
        <f t="shared" si="311"/>
        <v>13.333333333333353</v>
      </c>
      <c r="AG859" s="679">
        <f t="shared" si="312"/>
        <v>11.111111111111093</v>
      </c>
      <c r="AH859" s="680">
        <f t="shared" si="313"/>
        <v>12.500000000000021</v>
      </c>
      <c r="AI859" s="679">
        <f t="shared" si="314"/>
        <v>4.3478260869565188</v>
      </c>
      <c r="AJ859" s="679">
        <f t="shared" si="315"/>
        <v>14.999999999999991</v>
      </c>
      <c r="AK859" s="679">
        <f t="shared" si="316"/>
        <v>25</v>
      </c>
      <c r="AL859" s="679">
        <f t="shared" si="317"/>
        <v>20.012001200120011</v>
      </c>
      <c r="AM859" s="679">
        <f t="shared" si="318"/>
        <v>7.1359691417550719</v>
      </c>
      <c r="AN859" s="679">
        <f t="shared" si="319"/>
        <v>2.4366150806717002</v>
      </c>
      <c r="AO859" s="679">
        <f t="shared" si="320"/>
        <v>16.026743075453666</v>
      </c>
      <c r="AP859" s="679">
        <f t="shared" si="321"/>
        <v>1.9275700934579421</v>
      </c>
      <c r="AQ859" s="679">
        <f t="shared" si="322"/>
        <v>0</v>
      </c>
      <c r="AR859" s="679">
        <f t="shared" si="323"/>
        <v>0</v>
      </c>
      <c r="AS859" s="672">
        <f t="shared" si="324"/>
        <v>9.8253999025763878</v>
      </c>
      <c r="AT859" s="673">
        <f t="shared" si="325"/>
        <v>6.6457105067578137</v>
      </c>
    </row>
    <row r="860" spans="1:46" x14ac:dyDescent="0.2">
      <c r="A860" s="537" t="s">
        <v>1797</v>
      </c>
      <c r="B860" s="927" t="s">
        <v>1798</v>
      </c>
      <c r="C860" s="497">
        <v>1.58</v>
      </c>
      <c r="D860" s="658">
        <v>1.54</v>
      </c>
      <c r="E860" s="533">
        <v>1.46</v>
      </c>
      <c r="F860" s="533">
        <v>1.38</v>
      </c>
      <c r="G860" s="533">
        <v>1.3</v>
      </c>
      <c r="H860" s="533">
        <v>1.22</v>
      </c>
      <c r="I860" s="634"/>
      <c r="J860" s="533">
        <v>1.1599999999999999</v>
      </c>
      <c r="K860" s="533">
        <v>1.1000000000000001</v>
      </c>
      <c r="L860" s="634"/>
      <c r="M860" s="654">
        <v>1.04</v>
      </c>
      <c r="N860" s="654">
        <v>1.2749999999999999</v>
      </c>
      <c r="O860" s="658">
        <v>2.1</v>
      </c>
      <c r="P860" s="658">
        <v>1.98</v>
      </c>
      <c r="Q860" s="658">
        <v>1.86</v>
      </c>
      <c r="R860" s="658">
        <v>1.76</v>
      </c>
      <c r="S860" s="658">
        <v>1.66</v>
      </c>
      <c r="T860" s="658">
        <v>1.56</v>
      </c>
      <c r="U860" s="658">
        <v>1.48</v>
      </c>
      <c r="V860" s="658">
        <v>1.4044399999999999</v>
      </c>
      <c r="W860" s="658">
        <v>1.3333200000000001</v>
      </c>
      <c r="X860" s="658">
        <v>1.26224</v>
      </c>
      <c r="Y860" s="655">
        <f t="shared" si="305"/>
        <v>29.455000000000002</v>
      </c>
      <c r="Z860" s="1026">
        <f t="shared" si="304"/>
        <v>2.5974025974025983</v>
      </c>
      <c r="AA860" s="678">
        <f t="shared" si="306"/>
        <v>5.4794520547945202</v>
      </c>
      <c r="AB860" s="678">
        <f t="shared" si="307"/>
        <v>5.7971014492753659</v>
      </c>
      <c r="AC860" s="678">
        <f t="shared" si="308"/>
        <v>6.153846153846132</v>
      </c>
      <c r="AD860" s="678">
        <f t="shared" si="309"/>
        <v>6.5573770491803351</v>
      </c>
      <c r="AE860" s="678">
        <f t="shared" si="310"/>
        <v>5.1724137931034475</v>
      </c>
      <c r="AF860" s="678">
        <f t="shared" si="311"/>
        <v>5.4545454545454453</v>
      </c>
      <c r="AG860" s="679">
        <f t="shared" si="312"/>
        <v>5.7692307692307709</v>
      </c>
      <c r="AH860" s="680">
        <f t="shared" si="313"/>
        <v>-18.431372549019599</v>
      </c>
      <c r="AI860" s="679">
        <f t="shared" si="314"/>
        <v>-39.285714285714292</v>
      </c>
      <c r="AJ860" s="679">
        <f t="shared" si="315"/>
        <v>6.0606060606060552</v>
      </c>
      <c r="AK860" s="679">
        <f t="shared" si="316"/>
        <v>6.4516129032258007</v>
      </c>
      <c r="AL860" s="679">
        <f t="shared" si="317"/>
        <v>5.6818181818181879</v>
      </c>
      <c r="AM860" s="679">
        <f t="shared" si="318"/>
        <v>6.024096385542177</v>
      </c>
      <c r="AN860" s="679">
        <f t="shared" si="319"/>
        <v>6.4102564102564097</v>
      </c>
      <c r="AO860" s="679">
        <f t="shared" si="320"/>
        <v>5.4054054054054168</v>
      </c>
      <c r="AP860" s="679">
        <f t="shared" si="321"/>
        <v>5.3800803167098676</v>
      </c>
      <c r="AQ860" s="679">
        <f t="shared" si="322"/>
        <v>5.3340533405333845</v>
      </c>
      <c r="AR860" s="679">
        <f t="shared" si="323"/>
        <v>5.6312587146659876</v>
      </c>
      <c r="AS860" s="672">
        <f t="shared" si="324"/>
        <v>1.9812352739688428</v>
      </c>
      <c r="AT860" s="673">
        <f t="shared" si="325"/>
        <v>11.440386137467856</v>
      </c>
    </row>
    <row r="861" spans="1:46" x14ac:dyDescent="0.2">
      <c r="A861" s="537" t="s">
        <v>1811</v>
      </c>
      <c r="B861" s="927" t="s">
        <v>1812</v>
      </c>
      <c r="C861" s="497">
        <v>1.7450000000000001</v>
      </c>
      <c r="D861" s="658">
        <v>1.6300000000000001</v>
      </c>
      <c r="E861" s="533">
        <v>1.4257365528425985</v>
      </c>
      <c r="F861" s="533">
        <v>1.2533111091089286</v>
      </c>
      <c r="G861" s="533">
        <v>0.64194972520046856</v>
      </c>
      <c r="H861" s="533">
        <v>0.52932696639336874</v>
      </c>
      <c r="I861" s="634">
        <v>0</v>
      </c>
      <c r="J861" s="533">
        <v>0.37165510406342916</v>
      </c>
      <c r="K861" s="535">
        <v>0.36039282818271917</v>
      </c>
      <c r="L861" s="634"/>
      <c r="M861" s="658">
        <v>0.29281917289845932</v>
      </c>
      <c r="N861" s="658">
        <v>0.20272096585277952</v>
      </c>
      <c r="O861" s="654">
        <v>0.18019641409135959</v>
      </c>
      <c r="P861" s="658">
        <v>0.18019641409135959</v>
      </c>
      <c r="Q861" s="654">
        <v>0.16217677268222364</v>
      </c>
      <c r="R861" s="658">
        <v>0.16217677268222364</v>
      </c>
      <c r="S861" s="658">
        <v>0.15541940715379762</v>
      </c>
      <c r="T861" s="658">
        <v>0.14640958644922966</v>
      </c>
      <c r="U861" s="658">
        <v>0.13739976574466167</v>
      </c>
      <c r="V861" s="654">
        <v>0.1351473105685197</v>
      </c>
      <c r="W861" s="654">
        <v>0.1351473105685197</v>
      </c>
      <c r="X861" s="654">
        <v>0.1351473105685197</v>
      </c>
      <c r="Y861" s="655">
        <f t="shared" si="305"/>
        <v>9.9823294891431633</v>
      </c>
      <c r="Z861" s="1026">
        <f t="shared" si="304"/>
        <v>7.055214723926384</v>
      </c>
      <c r="AA861" s="678">
        <f t="shared" si="306"/>
        <v>14.326871731677659</v>
      </c>
      <c r="AB861" s="678">
        <f t="shared" si="307"/>
        <v>13.757593185004158</v>
      </c>
      <c r="AC861" s="678">
        <f t="shared" si="308"/>
        <v>95.235087719298207</v>
      </c>
      <c r="AD861" s="678">
        <f t="shared" si="309"/>
        <v>21.276595744680861</v>
      </c>
      <c r="AE861" s="678">
        <f t="shared" si="310"/>
        <v>42.424242424242408</v>
      </c>
      <c r="AF861" s="678">
        <f t="shared" si="311"/>
        <v>3.125</v>
      </c>
      <c r="AG861" s="679">
        <f t="shared" si="312"/>
        <v>23.076923076923084</v>
      </c>
      <c r="AH861" s="680">
        <f t="shared" si="313"/>
        <v>44.444444444444464</v>
      </c>
      <c r="AI861" s="679">
        <f t="shared" si="314"/>
        <v>12.5</v>
      </c>
      <c r="AJ861" s="679">
        <f t="shared" si="315"/>
        <v>0</v>
      </c>
      <c r="AK861" s="679">
        <f t="shared" si="316"/>
        <v>11.111111111111116</v>
      </c>
      <c r="AL861" s="679">
        <f t="shared" si="317"/>
        <v>0</v>
      </c>
      <c r="AM861" s="679">
        <f t="shared" si="318"/>
        <v>4.347826086956541</v>
      </c>
      <c r="AN861" s="679">
        <f t="shared" si="319"/>
        <v>6.153846153846132</v>
      </c>
      <c r="AO861" s="679">
        <f t="shared" si="320"/>
        <v>6.5573770491803351</v>
      </c>
      <c r="AP861" s="679">
        <f t="shared" si="321"/>
        <v>1.6666666666666607</v>
      </c>
      <c r="AQ861" s="679">
        <f t="shared" si="322"/>
        <v>0</v>
      </c>
      <c r="AR861" s="679">
        <f t="shared" si="323"/>
        <v>0</v>
      </c>
      <c r="AS861" s="672">
        <f t="shared" si="324"/>
        <v>16.160989479892532</v>
      </c>
      <c r="AT861" s="673">
        <f t="shared" si="325"/>
        <v>23.218814529037751</v>
      </c>
    </row>
    <row r="862" spans="1:46" x14ac:dyDescent="0.2">
      <c r="A862" s="537" t="s">
        <v>1803</v>
      </c>
      <c r="B862" s="537" t="s">
        <v>1804</v>
      </c>
      <c r="C862" s="658">
        <v>1.1299999999999999</v>
      </c>
      <c r="D862" s="658">
        <v>1.02</v>
      </c>
      <c r="E862" s="533">
        <v>0.95</v>
      </c>
      <c r="F862" s="533">
        <v>0.91</v>
      </c>
      <c r="G862" s="533">
        <v>0.86</v>
      </c>
      <c r="H862" s="533">
        <v>0.76</v>
      </c>
      <c r="I862" s="634"/>
      <c r="J862" s="533">
        <v>0.68</v>
      </c>
      <c r="K862" s="533">
        <v>0.6</v>
      </c>
      <c r="L862" s="634"/>
      <c r="M862" s="654">
        <v>0.56000000000000005</v>
      </c>
      <c r="N862" s="654">
        <v>0.98</v>
      </c>
      <c r="O862" s="658">
        <v>1.115</v>
      </c>
      <c r="P862" s="658">
        <v>1.0900000000000001</v>
      </c>
      <c r="Q862" s="658">
        <v>1.0549999999999999</v>
      </c>
      <c r="R862" s="658">
        <v>1.03</v>
      </c>
      <c r="S862" s="658">
        <v>0.99</v>
      </c>
      <c r="T862" s="658">
        <v>0.95499999999999996</v>
      </c>
      <c r="U862" s="658">
        <v>0.93</v>
      </c>
      <c r="V862" s="658">
        <v>0.91500000000000004</v>
      </c>
      <c r="W862" s="658">
        <v>0.89</v>
      </c>
      <c r="X862" s="658">
        <v>0.87</v>
      </c>
      <c r="Y862" s="655">
        <f t="shared" si="305"/>
        <v>18.29</v>
      </c>
      <c r="Z862" s="1026">
        <f t="shared" si="304"/>
        <v>10.784313725490179</v>
      </c>
      <c r="AA862" s="678">
        <f t="shared" si="306"/>
        <v>7.3684210526315796</v>
      </c>
      <c r="AB862" s="678">
        <f t="shared" si="307"/>
        <v>4.39560439560438</v>
      </c>
      <c r="AC862" s="678">
        <f t="shared" si="308"/>
        <v>5.8139534883721034</v>
      </c>
      <c r="AD862" s="678">
        <f t="shared" si="309"/>
        <v>13.157894736842103</v>
      </c>
      <c r="AE862" s="678">
        <f t="shared" si="310"/>
        <v>11.764705882352944</v>
      </c>
      <c r="AF862" s="678">
        <f t="shared" si="311"/>
        <v>13.333333333333353</v>
      </c>
      <c r="AG862" s="679">
        <f t="shared" si="312"/>
        <v>7.1428571428571397</v>
      </c>
      <c r="AH862" s="680">
        <f t="shared" si="313"/>
        <v>-42.857142857142847</v>
      </c>
      <c r="AI862" s="679">
        <f t="shared" si="314"/>
        <v>-12.107623318385652</v>
      </c>
      <c r="AJ862" s="679">
        <f t="shared" si="315"/>
        <v>2.2935779816513735</v>
      </c>
      <c r="AK862" s="679">
        <f t="shared" si="316"/>
        <v>3.3175355450237198</v>
      </c>
      <c r="AL862" s="679">
        <f t="shared" si="317"/>
        <v>2.4271844660194164</v>
      </c>
      <c r="AM862" s="679">
        <f t="shared" si="318"/>
        <v>4.0404040404040442</v>
      </c>
      <c r="AN862" s="679">
        <f t="shared" si="319"/>
        <v>3.6649214659685958</v>
      </c>
      <c r="AO862" s="679">
        <f t="shared" si="320"/>
        <v>2.6881720430107503</v>
      </c>
      <c r="AP862" s="679">
        <f t="shared" si="321"/>
        <v>1.6393442622950838</v>
      </c>
      <c r="AQ862" s="679">
        <f t="shared" si="322"/>
        <v>2.8089887640449396</v>
      </c>
      <c r="AR862" s="679">
        <f t="shared" si="323"/>
        <v>2.2988505747126409</v>
      </c>
      <c r="AS862" s="672">
        <f t="shared" si="324"/>
        <v>2.3144893013203074</v>
      </c>
      <c r="AT862" s="673">
        <f t="shared" si="325"/>
        <v>12.294097821458724</v>
      </c>
    </row>
    <row r="863" spans="1:46" x14ac:dyDescent="0.2">
      <c r="A863" s="537" t="s">
        <v>3016</v>
      </c>
      <c r="B863" s="537" t="s">
        <v>3017</v>
      </c>
      <c r="C863" s="658">
        <v>0.42</v>
      </c>
      <c r="D863" s="658">
        <v>0.3</v>
      </c>
      <c r="E863" s="533">
        <v>0.25</v>
      </c>
      <c r="F863" s="533">
        <v>0.21</v>
      </c>
      <c r="G863" s="533">
        <v>0.17</v>
      </c>
      <c r="H863" s="603">
        <v>0.16</v>
      </c>
      <c r="I863" s="634"/>
      <c r="J863" s="535">
        <v>0.16</v>
      </c>
      <c r="K863" s="535">
        <v>0.16</v>
      </c>
      <c r="L863" s="634"/>
      <c r="M863" s="654">
        <v>0.16</v>
      </c>
      <c r="N863" s="658">
        <v>0.16</v>
      </c>
      <c r="O863" s="658">
        <v>0.14000000000000001</v>
      </c>
      <c r="P863" s="658">
        <v>0.12666666666666668</v>
      </c>
      <c r="Q863" s="658">
        <v>0.10333333333333333</v>
      </c>
      <c r="R863" s="658">
        <v>9.0000000000000011E-2</v>
      </c>
      <c r="S863" s="658">
        <v>7.6666666666666675E-2</v>
      </c>
      <c r="T863" s="658">
        <v>6.6666666666666666E-2</v>
      </c>
      <c r="U863" s="658">
        <v>6.3333333333333339E-2</v>
      </c>
      <c r="V863" s="658">
        <v>5.3333333333333337E-2</v>
      </c>
      <c r="W863" s="658">
        <v>4.9999999999999996E-2</v>
      </c>
      <c r="X863" s="658">
        <v>0.04</v>
      </c>
      <c r="Y863" s="655">
        <f t="shared" si="305"/>
        <v>2.9599999999999995</v>
      </c>
      <c r="Z863" s="1026">
        <f t="shared" si="304"/>
        <v>39.999999999999993</v>
      </c>
      <c r="AA863" s="678">
        <f t="shared" si="306"/>
        <v>19.999999999999996</v>
      </c>
      <c r="AB863" s="678">
        <f t="shared" si="307"/>
        <v>19.047619047619047</v>
      </c>
      <c r="AC863" s="678">
        <f t="shared" si="308"/>
        <v>23.529411764705866</v>
      </c>
      <c r="AD863" s="678">
        <f t="shared" si="309"/>
        <v>6.25</v>
      </c>
      <c r="AE863" s="678">
        <f t="shared" si="310"/>
        <v>0</v>
      </c>
      <c r="AF863" s="678">
        <f t="shared" si="311"/>
        <v>0</v>
      </c>
      <c r="AG863" s="679">
        <f t="shared" si="312"/>
        <v>0</v>
      </c>
      <c r="AH863" s="680">
        <f t="shared" si="313"/>
        <v>0</v>
      </c>
      <c r="AI863" s="679">
        <f t="shared" si="314"/>
        <v>14.285714285714279</v>
      </c>
      <c r="AJ863" s="679">
        <f t="shared" si="315"/>
        <v>10.526315789473696</v>
      </c>
      <c r="AK863" s="679">
        <f t="shared" si="316"/>
        <v>22.580645161290324</v>
      </c>
      <c r="AL863" s="679">
        <f t="shared" si="317"/>
        <v>14.814814814814792</v>
      </c>
      <c r="AM863" s="679">
        <f t="shared" si="318"/>
        <v>17.391304347826097</v>
      </c>
      <c r="AN863" s="679">
        <f t="shared" si="319"/>
        <v>15.000000000000014</v>
      </c>
      <c r="AO863" s="679">
        <f t="shared" si="320"/>
        <v>5.2631578947368363</v>
      </c>
      <c r="AP863" s="679">
        <f t="shared" si="321"/>
        <v>18.75</v>
      </c>
      <c r="AQ863" s="679">
        <f t="shared" si="322"/>
        <v>6.6666666666666874</v>
      </c>
      <c r="AR863" s="679">
        <f t="shared" si="323"/>
        <v>24.999999999999979</v>
      </c>
      <c r="AS863" s="672">
        <f t="shared" si="324"/>
        <v>13.63713946172882</v>
      </c>
      <c r="AT863" s="673">
        <f t="shared" si="325"/>
        <v>10.65223529265192</v>
      </c>
    </row>
    <row r="864" spans="1:46" x14ac:dyDescent="0.2">
      <c r="A864" s="537" t="s">
        <v>868</v>
      </c>
      <c r="B864" s="537" t="s">
        <v>869</v>
      </c>
      <c r="C864" s="658">
        <v>1.68</v>
      </c>
      <c r="D864" s="658">
        <v>1.54</v>
      </c>
      <c r="E864" s="533">
        <v>1.46</v>
      </c>
      <c r="F864" s="533">
        <v>1.38</v>
      </c>
      <c r="G864" s="533">
        <v>1.3</v>
      </c>
      <c r="H864" s="533">
        <v>1.1499999999999999</v>
      </c>
      <c r="I864" s="634"/>
      <c r="J864" s="533">
        <v>0.88</v>
      </c>
      <c r="K864" s="533">
        <v>0.66</v>
      </c>
      <c r="L864" s="634"/>
      <c r="M864" s="658">
        <v>0.55000000000000004</v>
      </c>
      <c r="N864" s="658">
        <v>0.48</v>
      </c>
      <c r="O864" s="658">
        <v>0.47499999999999998</v>
      </c>
      <c r="P864" s="658">
        <v>0.44500000000000001</v>
      </c>
      <c r="Q864" s="658">
        <v>0.3</v>
      </c>
      <c r="R864" s="654">
        <v>0</v>
      </c>
      <c r="S864" s="654">
        <v>0</v>
      </c>
      <c r="T864" s="654">
        <v>0</v>
      </c>
      <c r="U864" s="654">
        <v>0</v>
      </c>
      <c r="V864" s="654">
        <v>0</v>
      </c>
      <c r="W864" s="654">
        <v>0</v>
      </c>
      <c r="X864" s="654">
        <v>0</v>
      </c>
      <c r="Y864" s="655">
        <f t="shared" si="305"/>
        <v>12.300000000000002</v>
      </c>
      <c r="Z864" s="1026">
        <f t="shared" si="304"/>
        <v>9.0909090909090828</v>
      </c>
      <c r="AA864" s="678">
        <f t="shared" si="306"/>
        <v>5.4794520547945202</v>
      </c>
      <c r="AB864" s="678">
        <f t="shared" si="307"/>
        <v>5.7971014492753659</v>
      </c>
      <c r="AC864" s="678">
        <f t="shared" si="308"/>
        <v>6.153846153846132</v>
      </c>
      <c r="AD864" s="678">
        <f t="shared" si="309"/>
        <v>13.043478260869579</v>
      </c>
      <c r="AE864" s="678">
        <f t="shared" si="310"/>
        <v>30.681818181818166</v>
      </c>
      <c r="AF864" s="678">
        <f t="shared" si="311"/>
        <v>33.333333333333329</v>
      </c>
      <c r="AG864" s="679">
        <f t="shared" si="312"/>
        <v>19.999999999999996</v>
      </c>
      <c r="AH864" s="680">
        <f t="shared" si="313"/>
        <v>14.583333333333348</v>
      </c>
      <c r="AI864" s="679">
        <f t="shared" si="314"/>
        <v>1.0526315789473717</v>
      </c>
      <c r="AJ864" s="679">
        <f t="shared" si="315"/>
        <v>6.7415730337078594</v>
      </c>
      <c r="AK864" s="679">
        <f t="shared" si="316"/>
        <v>48.333333333333343</v>
      </c>
      <c r="AL864" s="679" t="str">
        <f t="shared" si="317"/>
        <v>n/a</v>
      </c>
      <c r="AM864" s="679" t="str">
        <f t="shared" si="318"/>
        <v>n/a</v>
      </c>
      <c r="AN864" s="679" t="str">
        <f t="shared" si="319"/>
        <v>n/a</v>
      </c>
      <c r="AO864" s="679" t="str">
        <f t="shared" si="320"/>
        <v>n/a</v>
      </c>
      <c r="AP864" s="679" t="str">
        <f t="shared" si="321"/>
        <v>n/a</v>
      </c>
      <c r="AQ864" s="679" t="str">
        <f t="shared" si="322"/>
        <v>n/a</v>
      </c>
      <c r="AR864" s="679" t="str">
        <f t="shared" si="323"/>
        <v>n/a</v>
      </c>
      <c r="AS864" s="672">
        <f t="shared" si="324"/>
        <v>16.190900817014008</v>
      </c>
      <c r="AT864" s="673">
        <f t="shared" si="325"/>
        <v>14.322141044388129</v>
      </c>
    </row>
    <row r="865" spans="1:46" x14ac:dyDescent="0.2">
      <c r="A865" s="611" t="s">
        <v>2978</v>
      </c>
      <c r="B865" s="537" t="s">
        <v>2979</v>
      </c>
      <c r="C865" s="658">
        <v>5.6</v>
      </c>
      <c r="D865" s="658">
        <v>4.5999999999999996</v>
      </c>
      <c r="E865" s="533">
        <v>3.8</v>
      </c>
      <c r="F865" s="533">
        <v>2.8</v>
      </c>
      <c r="G865" s="533">
        <v>2</v>
      </c>
      <c r="H865" s="603">
        <v>1.1499999999999999</v>
      </c>
      <c r="I865" s="634"/>
      <c r="J865" s="533">
        <v>2.48</v>
      </c>
      <c r="K865" s="533">
        <v>2.23</v>
      </c>
      <c r="L865" s="634"/>
      <c r="M865" s="658">
        <v>2.12</v>
      </c>
      <c r="N865" s="658">
        <v>1.89</v>
      </c>
      <c r="O865" s="658">
        <v>1.75</v>
      </c>
      <c r="P865" s="658">
        <v>1.31</v>
      </c>
      <c r="Q865" s="658">
        <v>0.95</v>
      </c>
      <c r="R865" s="658">
        <v>0.62</v>
      </c>
      <c r="S865" s="658">
        <v>0.38</v>
      </c>
      <c r="T865" s="658">
        <v>0.2</v>
      </c>
      <c r="U865" s="658">
        <v>0.115</v>
      </c>
      <c r="V865" s="654">
        <v>0.1</v>
      </c>
      <c r="W865" s="654">
        <v>0.1</v>
      </c>
      <c r="X865" s="658">
        <v>0.1</v>
      </c>
      <c r="Y865" s="655">
        <f t="shared" si="305"/>
        <v>34.295000000000009</v>
      </c>
      <c r="Z865" s="1026">
        <f t="shared" si="304"/>
        <v>21.739130434782616</v>
      </c>
      <c r="AA865" s="678">
        <f t="shared" si="306"/>
        <v>21.052631578947366</v>
      </c>
      <c r="AB865" s="678">
        <f t="shared" si="307"/>
        <v>35.714285714285722</v>
      </c>
      <c r="AC865" s="678">
        <f t="shared" si="308"/>
        <v>39.999999999999993</v>
      </c>
      <c r="AD865" s="678">
        <f t="shared" si="309"/>
        <v>73.913043478260889</v>
      </c>
      <c r="AE865" s="678">
        <f t="shared" si="310"/>
        <v>-53.629032258064527</v>
      </c>
      <c r="AF865" s="678">
        <f t="shared" si="311"/>
        <v>11.210762331838575</v>
      </c>
      <c r="AG865" s="679">
        <f t="shared" si="312"/>
        <v>5.1886792452830122</v>
      </c>
      <c r="AH865" s="680">
        <f t="shared" si="313"/>
        <v>12.169312169312185</v>
      </c>
      <c r="AI865" s="679">
        <f t="shared" si="314"/>
        <v>7.9999999999999849</v>
      </c>
      <c r="AJ865" s="679">
        <f t="shared" si="315"/>
        <v>33.587786259541971</v>
      </c>
      <c r="AK865" s="679">
        <f t="shared" si="316"/>
        <v>37.894736842105267</v>
      </c>
      <c r="AL865" s="679">
        <f t="shared" si="317"/>
        <v>53.225806451612897</v>
      </c>
      <c r="AM865" s="679">
        <f t="shared" si="318"/>
        <v>63.157894736842103</v>
      </c>
      <c r="AN865" s="679">
        <f t="shared" si="319"/>
        <v>89.999999999999986</v>
      </c>
      <c r="AO865" s="679">
        <f t="shared" si="320"/>
        <v>73.91304347826086</v>
      </c>
      <c r="AP865" s="679">
        <f t="shared" si="321"/>
        <v>14.999999999999991</v>
      </c>
      <c r="AQ865" s="679">
        <f t="shared" si="322"/>
        <v>0</v>
      </c>
      <c r="AR865" s="679">
        <f t="shared" si="323"/>
        <v>0</v>
      </c>
      <c r="AS865" s="672">
        <f t="shared" si="324"/>
        <v>28.533583182263627</v>
      </c>
      <c r="AT865" s="673">
        <f t="shared" si="325"/>
        <v>33.499811541726409</v>
      </c>
    </row>
    <row r="866" spans="1:46" x14ac:dyDescent="0.2">
      <c r="A866" s="611" t="s">
        <v>387</v>
      </c>
      <c r="B866" s="537" t="s">
        <v>388</v>
      </c>
      <c r="C866" s="658">
        <v>0.56999999999999995</v>
      </c>
      <c r="D866" s="658">
        <v>0.53</v>
      </c>
      <c r="E866" s="533">
        <v>0.49</v>
      </c>
      <c r="F866" s="533">
        <v>0.45</v>
      </c>
      <c r="G866" s="533">
        <v>0.41</v>
      </c>
      <c r="H866" s="533">
        <v>0.38500000000000001</v>
      </c>
      <c r="I866" s="634"/>
      <c r="J866" s="533">
        <v>0.36499999999999999</v>
      </c>
      <c r="K866" s="533">
        <v>0.34499999999999997</v>
      </c>
      <c r="L866" s="634"/>
      <c r="M866" s="658">
        <v>0.32500000000000001</v>
      </c>
      <c r="N866" s="658">
        <v>0.30499999999999999</v>
      </c>
      <c r="O866" s="658">
        <v>0.28499999999999998</v>
      </c>
      <c r="P866" s="658">
        <v>0.26500000000000001</v>
      </c>
      <c r="Q866" s="658">
        <v>0.245</v>
      </c>
      <c r="R866" s="658">
        <v>0.22500000000000001</v>
      </c>
      <c r="S866" s="658">
        <v>0.21249999999999999</v>
      </c>
      <c r="T866" s="658">
        <v>0.20250000000000001</v>
      </c>
      <c r="U866" s="654">
        <v>0.19</v>
      </c>
      <c r="V866" s="658">
        <v>0.1825</v>
      </c>
      <c r="W866" s="658">
        <v>0.17249999999999999</v>
      </c>
      <c r="X866" s="658">
        <v>0.16250000000000001</v>
      </c>
      <c r="Y866" s="655">
        <f t="shared" si="305"/>
        <v>6.3174999999999999</v>
      </c>
      <c r="Z866" s="1026">
        <f t="shared" si="304"/>
        <v>7.5471698113207308</v>
      </c>
      <c r="AA866" s="678">
        <f t="shared" si="306"/>
        <v>8.163265306122458</v>
      </c>
      <c r="AB866" s="678">
        <f t="shared" si="307"/>
        <v>8.8888888888888786</v>
      </c>
      <c r="AC866" s="678">
        <f t="shared" si="308"/>
        <v>9.7560975609756184</v>
      </c>
      <c r="AD866" s="678">
        <f t="shared" si="309"/>
        <v>6.4935064935064846</v>
      </c>
      <c r="AE866" s="678">
        <f t="shared" si="310"/>
        <v>5.4794520547945202</v>
      </c>
      <c r="AF866" s="678">
        <f t="shared" si="311"/>
        <v>5.7971014492753659</v>
      </c>
      <c r="AG866" s="679">
        <f t="shared" si="312"/>
        <v>6.153846153846132</v>
      </c>
      <c r="AH866" s="680">
        <f t="shared" si="313"/>
        <v>6.5573770491803351</v>
      </c>
      <c r="AI866" s="679">
        <f t="shared" si="314"/>
        <v>7.0175438596491224</v>
      </c>
      <c r="AJ866" s="679">
        <f t="shared" si="315"/>
        <v>7.5471698113207308</v>
      </c>
      <c r="AK866" s="679">
        <f t="shared" si="316"/>
        <v>8.163265306122458</v>
      </c>
      <c r="AL866" s="679">
        <f t="shared" si="317"/>
        <v>8.8888888888888786</v>
      </c>
      <c r="AM866" s="679">
        <f t="shared" si="318"/>
        <v>5.8823529411764719</v>
      </c>
      <c r="AN866" s="679">
        <f t="shared" si="319"/>
        <v>4.9382716049382713</v>
      </c>
      <c r="AO866" s="679">
        <f t="shared" si="320"/>
        <v>6.578947368421062</v>
      </c>
      <c r="AP866" s="679">
        <f t="shared" si="321"/>
        <v>4.1095890410958846</v>
      </c>
      <c r="AQ866" s="679">
        <f t="shared" si="322"/>
        <v>5.7971014492753659</v>
      </c>
      <c r="AR866" s="679">
        <f t="shared" si="323"/>
        <v>6.153846153846132</v>
      </c>
      <c r="AS866" s="672">
        <f t="shared" si="324"/>
        <v>6.8375621680339425</v>
      </c>
      <c r="AT866" s="673">
        <f t="shared" si="325"/>
        <v>1.4654925243454817</v>
      </c>
    </row>
    <row r="867" spans="1:46" x14ac:dyDescent="0.2">
      <c r="A867" s="537" t="s">
        <v>1805</v>
      </c>
      <c r="B867" s="537" t="s">
        <v>1806</v>
      </c>
      <c r="C867" s="658">
        <v>0.78</v>
      </c>
      <c r="D867" s="658">
        <v>0.71000000000000008</v>
      </c>
      <c r="E867" s="533">
        <v>0.67</v>
      </c>
      <c r="F867" s="533">
        <v>0.62</v>
      </c>
      <c r="G867" s="533">
        <v>0.49</v>
      </c>
      <c r="H867" s="533">
        <v>0.42</v>
      </c>
      <c r="I867" s="634"/>
      <c r="J867" s="533">
        <v>0.36</v>
      </c>
      <c r="K867" s="533">
        <v>0.22</v>
      </c>
      <c r="L867" s="634"/>
      <c r="M867" s="654">
        <v>0.05</v>
      </c>
      <c r="N867" s="654">
        <v>0.09</v>
      </c>
      <c r="O867" s="654">
        <v>0.64</v>
      </c>
      <c r="P867" s="654">
        <v>0.64</v>
      </c>
      <c r="Q867" s="654">
        <v>0.64</v>
      </c>
      <c r="R867" s="658">
        <v>0.64</v>
      </c>
      <c r="S867" s="658">
        <v>0.62475999999999998</v>
      </c>
      <c r="T867" s="658">
        <v>0.60951999999999995</v>
      </c>
      <c r="U867" s="658">
        <v>0.6</v>
      </c>
      <c r="V867" s="658">
        <v>0.14285999999999999</v>
      </c>
      <c r="W867" s="654">
        <v>0</v>
      </c>
      <c r="X867" s="654">
        <v>0</v>
      </c>
      <c r="Y867" s="655">
        <f t="shared" si="305"/>
        <v>8.9471399999999992</v>
      </c>
      <c r="Z867" s="1026">
        <f t="shared" si="304"/>
        <v>9.8591549295774517</v>
      </c>
      <c r="AA867" s="678">
        <f t="shared" si="306"/>
        <v>5.9701492537313383</v>
      </c>
      <c r="AB867" s="678">
        <f t="shared" si="307"/>
        <v>8.064516129032274</v>
      </c>
      <c r="AC867" s="678">
        <f t="shared" si="308"/>
        <v>26.530612244897966</v>
      </c>
      <c r="AD867" s="678">
        <f t="shared" si="309"/>
        <v>16.666666666666675</v>
      </c>
      <c r="AE867" s="678">
        <f t="shared" si="310"/>
        <v>16.666666666666675</v>
      </c>
      <c r="AF867" s="678">
        <f t="shared" si="311"/>
        <v>63.636363636363626</v>
      </c>
      <c r="AG867" s="679">
        <f t="shared" si="312"/>
        <v>339.99999999999994</v>
      </c>
      <c r="AH867" s="680">
        <f t="shared" si="313"/>
        <v>-44.444444444444443</v>
      </c>
      <c r="AI867" s="679">
        <f t="shared" si="314"/>
        <v>-85.9375</v>
      </c>
      <c r="AJ867" s="679">
        <f t="shared" si="315"/>
        <v>0</v>
      </c>
      <c r="AK867" s="679">
        <f t="shared" si="316"/>
        <v>0</v>
      </c>
      <c r="AL867" s="679">
        <f t="shared" si="317"/>
        <v>0</v>
      </c>
      <c r="AM867" s="679">
        <f t="shared" si="318"/>
        <v>2.4393367052948367</v>
      </c>
      <c r="AN867" s="679">
        <f t="shared" si="319"/>
        <v>2.5003281270508104</v>
      </c>
      <c r="AO867" s="679">
        <f t="shared" si="320"/>
        <v>1.5866666666666696</v>
      </c>
      <c r="AP867" s="679">
        <f t="shared" si="321"/>
        <v>319.99160016799664</v>
      </c>
      <c r="AQ867" s="679" t="str">
        <f t="shared" si="322"/>
        <v>n/a</v>
      </c>
      <c r="AR867" s="679" t="str">
        <f t="shared" si="323"/>
        <v>n/a</v>
      </c>
      <c r="AS867" s="672">
        <f t="shared" si="324"/>
        <v>40.207653926441196</v>
      </c>
      <c r="AT867" s="673">
        <f t="shared" si="325"/>
        <v>113.30094373395823</v>
      </c>
    </row>
    <row r="868" spans="1:46" x14ac:dyDescent="0.2">
      <c r="A868" s="611" t="s">
        <v>1780</v>
      </c>
      <c r="B868" s="537" t="s">
        <v>1781</v>
      </c>
      <c r="C868" s="658">
        <v>4.5999999999999996</v>
      </c>
      <c r="D868" s="658">
        <v>3.36</v>
      </c>
      <c r="E868" s="533">
        <v>3</v>
      </c>
      <c r="F868" s="533">
        <v>2.72</v>
      </c>
      <c r="G868" s="533">
        <v>2.4</v>
      </c>
      <c r="H868" s="533">
        <v>1.6</v>
      </c>
      <c r="I868" s="634"/>
      <c r="J868" s="533">
        <v>0.4</v>
      </c>
      <c r="K868" s="535">
        <v>0</v>
      </c>
      <c r="L868" s="634"/>
      <c r="M868" s="654">
        <v>0</v>
      </c>
      <c r="N868" s="654">
        <v>0</v>
      </c>
      <c r="O868" s="654">
        <v>0</v>
      </c>
      <c r="P868" s="654">
        <v>0</v>
      </c>
      <c r="Q868" s="654">
        <v>0</v>
      </c>
      <c r="R868" s="654">
        <v>0</v>
      </c>
      <c r="S868" s="654">
        <v>0</v>
      </c>
      <c r="T868" s="654">
        <v>0</v>
      </c>
      <c r="U868" s="654">
        <v>0</v>
      </c>
      <c r="V868" s="654">
        <v>0</v>
      </c>
      <c r="W868" s="654">
        <v>0</v>
      </c>
      <c r="X868" s="654">
        <v>0</v>
      </c>
      <c r="Y868" s="655">
        <f t="shared" si="305"/>
        <v>18.079999999999998</v>
      </c>
      <c r="Z868" s="1026">
        <f t="shared" si="304"/>
        <v>36.904761904761905</v>
      </c>
      <c r="AA868" s="678">
        <f t="shared" si="306"/>
        <v>11.999999999999989</v>
      </c>
      <c r="AB868" s="678">
        <f t="shared" si="307"/>
        <v>10.294117647058808</v>
      </c>
      <c r="AC868" s="678">
        <f t="shared" si="308"/>
        <v>13.333333333333353</v>
      </c>
      <c r="AD868" s="678">
        <f t="shared" si="309"/>
        <v>49.999999999999979</v>
      </c>
      <c r="AE868" s="678">
        <f t="shared" si="310"/>
        <v>300</v>
      </c>
      <c r="AF868" s="678" t="str">
        <f t="shared" si="311"/>
        <v>n/a</v>
      </c>
      <c r="AG868" s="679" t="str">
        <f t="shared" si="312"/>
        <v>n/a</v>
      </c>
      <c r="AH868" s="680" t="str">
        <f t="shared" si="313"/>
        <v>n/a</v>
      </c>
      <c r="AI868" s="679" t="str">
        <f t="shared" si="314"/>
        <v>n/a</v>
      </c>
      <c r="AJ868" s="679" t="str">
        <f t="shared" si="315"/>
        <v>n/a</v>
      </c>
      <c r="AK868" s="679" t="str">
        <f t="shared" si="316"/>
        <v>n/a</v>
      </c>
      <c r="AL868" s="679" t="str">
        <f t="shared" si="317"/>
        <v>n/a</v>
      </c>
      <c r="AM868" s="679" t="str">
        <f t="shared" si="318"/>
        <v>n/a</v>
      </c>
      <c r="AN868" s="679" t="str">
        <f t="shared" si="319"/>
        <v>n/a</v>
      </c>
      <c r="AO868" s="679" t="str">
        <f t="shared" si="320"/>
        <v>n/a</v>
      </c>
      <c r="AP868" s="679" t="str">
        <f t="shared" si="321"/>
        <v>n/a</v>
      </c>
      <c r="AQ868" s="679" t="str">
        <f t="shared" si="322"/>
        <v>n/a</v>
      </c>
      <c r="AR868" s="679" t="str">
        <f t="shared" si="323"/>
        <v>n/a</v>
      </c>
      <c r="AS868" s="672">
        <f t="shared" si="324"/>
        <v>70.422035480859009</v>
      </c>
      <c r="AT868" s="673">
        <f t="shared" si="325"/>
        <v>113.60821237881726</v>
      </c>
    </row>
    <row r="869" spans="1:46" x14ac:dyDescent="0.2">
      <c r="A869" s="611" t="s">
        <v>3941</v>
      </c>
      <c r="B869" s="537" t="s">
        <v>3942</v>
      </c>
      <c r="C869" s="658">
        <v>0.76</v>
      </c>
      <c r="D869" s="658">
        <v>0.56000000000000005</v>
      </c>
      <c r="E869" s="533">
        <v>0.48</v>
      </c>
      <c r="F869" s="533">
        <v>0.44</v>
      </c>
      <c r="G869" s="533">
        <v>0.4</v>
      </c>
      <c r="H869" s="603">
        <v>0.18</v>
      </c>
      <c r="I869" s="634"/>
      <c r="J869" s="535">
        <v>0.18</v>
      </c>
      <c r="K869" s="535">
        <v>0.18</v>
      </c>
      <c r="L869" s="634"/>
      <c r="M869" s="654">
        <v>0.18</v>
      </c>
      <c r="N869" s="654">
        <v>0.27</v>
      </c>
      <c r="O869" s="658">
        <v>0.36</v>
      </c>
      <c r="P869" s="658">
        <v>0.32</v>
      </c>
      <c r="Q869" s="658">
        <v>0.28000000000000003</v>
      </c>
      <c r="R869" s="658">
        <v>0.24</v>
      </c>
      <c r="S869" s="658">
        <v>0.2</v>
      </c>
      <c r="T869" s="658">
        <v>0.16</v>
      </c>
      <c r="U869" s="658">
        <v>0.12</v>
      </c>
      <c r="V869" s="658">
        <v>9.3340000000000006E-2</v>
      </c>
      <c r="W869" s="658">
        <v>0.05</v>
      </c>
      <c r="X869" s="543">
        <v>0</v>
      </c>
      <c r="Y869" s="655">
        <f t="shared" si="305"/>
        <v>5.4533400000000016</v>
      </c>
      <c r="Z869" s="1026">
        <f t="shared" si="304"/>
        <v>35.714285714285701</v>
      </c>
      <c r="AA869" s="678">
        <f t="shared" si="306"/>
        <v>16.666666666666675</v>
      </c>
      <c r="AB869" s="678">
        <f t="shared" si="307"/>
        <v>9.0909090909090828</v>
      </c>
      <c r="AC869" s="678">
        <f t="shared" si="308"/>
        <v>9.9999999999999858</v>
      </c>
      <c r="AD869" s="678">
        <f t="shared" si="309"/>
        <v>122.22222222222223</v>
      </c>
      <c r="AE869" s="678">
        <f t="shared" si="310"/>
        <v>0</v>
      </c>
      <c r="AF869" s="678">
        <f t="shared" si="311"/>
        <v>0</v>
      </c>
      <c r="AG869" s="679">
        <f t="shared" si="312"/>
        <v>0</v>
      </c>
      <c r="AH869" s="680">
        <f t="shared" si="313"/>
        <v>-33.333333333333336</v>
      </c>
      <c r="AI869" s="679">
        <f t="shared" si="314"/>
        <v>-24.999999999999989</v>
      </c>
      <c r="AJ869" s="679">
        <f t="shared" si="315"/>
        <v>12.5</v>
      </c>
      <c r="AK869" s="679">
        <f t="shared" si="316"/>
        <v>14.285714285714279</v>
      </c>
      <c r="AL869" s="679">
        <f t="shared" si="317"/>
        <v>16.666666666666675</v>
      </c>
      <c r="AM869" s="679">
        <f t="shared" si="318"/>
        <v>19.999999999999996</v>
      </c>
      <c r="AN869" s="679">
        <f t="shared" si="319"/>
        <v>25</v>
      </c>
      <c r="AO869" s="679">
        <f t="shared" si="320"/>
        <v>33.33333333333335</v>
      </c>
      <c r="AP869" s="679">
        <f t="shared" si="321"/>
        <v>28.562245553888999</v>
      </c>
      <c r="AQ869" s="679">
        <f t="shared" si="322"/>
        <v>86.68</v>
      </c>
      <c r="AR869" s="679" t="str">
        <f t="shared" si="323"/>
        <v>n/a</v>
      </c>
      <c r="AS869" s="672">
        <f t="shared" si="324"/>
        <v>20.688261677797428</v>
      </c>
      <c r="AT869" s="673">
        <f t="shared" si="325"/>
        <v>35.817909614956413</v>
      </c>
    </row>
    <row r="870" spans="1:46" x14ac:dyDescent="0.2">
      <c r="A870" s="611" t="s">
        <v>132</v>
      </c>
      <c r="B870" s="537" t="s">
        <v>133</v>
      </c>
      <c r="C870" s="658">
        <v>0.84799999999999998</v>
      </c>
      <c r="D870" s="658">
        <v>0.79200000000000004</v>
      </c>
      <c r="E870" s="533">
        <v>0.73859999999999992</v>
      </c>
      <c r="F870" s="533">
        <v>0.68599999999999994</v>
      </c>
      <c r="G870" s="533">
        <v>0.63400000000000012</v>
      </c>
      <c r="H870" s="533">
        <v>0.58399999999999996</v>
      </c>
      <c r="I870" s="634"/>
      <c r="J870" s="533">
        <v>0.53600000000000003</v>
      </c>
      <c r="K870" s="533">
        <v>0.504</v>
      </c>
      <c r="L870" s="634"/>
      <c r="M870" s="658">
        <v>0.47199999999999998</v>
      </c>
      <c r="N870" s="658">
        <v>0.44</v>
      </c>
      <c r="O870" s="658">
        <v>0.40800000000000003</v>
      </c>
      <c r="P870" s="658">
        <v>0.38400000000000001</v>
      </c>
      <c r="Q870" s="658">
        <v>0.35504000000000002</v>
      </c>
      <c r="R870" s="658">
        <v>0.31952000000000003</v>
      </c>
      <c r="S870" s="658">
        <v>0.29399999999999998</v>
      </c>
      <c r="T870" s="658">
        <v>0.27360000000000001</v>
      </c>
      <c r="U870" s="658">
        <v>0.25800000000000001</v>
      </c>
      <c r="V870" s="658">
        <v>0.24216000000000004</v>
      </c>
      <c r="W870" s="658">
        <v>0.22544</v>
      </c>
      <c r="X870" s="658">
        <v>0.20432000000000003</v>
      </c>
      <c r="Y870" s="655">
        <f t="shared" si="305"/>
        <v>9.1986799999999995</v>
      </c>
      <c r="Z870" s="1026">
        <f t="shared" ref="Z870:Z882" si="326">IF(ISERROR((C870/D870-1)*100),"n/a",(C870/D870-1)*100)</f>
        <v>7.0707070707070718</v>
      </c>
      <c r="AA870" s="678">
        <f t="shared" si="306"/>
        <v>7.2298943948009953</v>
      </c>
      <c r="AB870" s="678">
        <f t="shared" si="307"/>
        <v>7.6676384839650114</v>
      </c>
      <c r="AC870" s="678">
        <f t="shared" si="308"/>
        <v>8.2018927444794656</v>
      </c>
      <c r="AD870" s="678">
        <f t="shared" si="309"/>
        <v>8.5616438356164615</v>
      </c>
      <c r="AE870" s="678">
        <f t="shared" si="310"/>
        <v>8.9552238805969964</v>
      </c>
      <c r="AF870" s="678">
        <f t="shared" si="311"/>
        <v>6.3492063492063489</v>
      </c>
      <c r="AG870" s="679">
        <f t="shared" si="312"/>
        <v>6.7796610169491567</v>
      </c>
      <c r="AH870" s="680">
        <f t="shared" si="313"/>
        <v>7.2727272727272751</v>
      </c>
      <c r="AI870" s="679">
        <f t="shared" si="314"/>
        <v>7.8431372549019551</v>
      </c>
      <c r="AJ870" s="679">
        <f t="shared" si="315"/>
        <v>6.25</v>
      </c>
      <c r="AK870" s="679">
        <f t="shared" si="316"/>
        <v>8.1568273997296039</v>
      </c>
      <c r="AL870" s="679">
        <f t="shared" si="317"/>
        <v>11.116675012518783</v>
      </c>
      <c r="AM870" s="679">
        <f t="shared" si="318"/>
        <v>8.6802721088435462</v>
      </c>
      <c r="AN870" s="679">
        <f t="shared" si="319"/>
        <v>7.4561403508771829</v>
      </c>
      <c r="AO870" s="679">
        <f t="shared" si="320"/>
        <v>6.0465116279069697</v>
      </c>
      <c r="AP870" s="679">
        <f t="shared" si="321"/>
        <v>6.5411298315163346</v>
      </c>
      <c r="AQ870" s="679">
        <f t="shared" si="322"/>
        <v>7.4166075230660322</v>
      </c>
      <c r="AR870" s="679">
        <f t="shared" si="323"/>
        <v>10.33672670321064</v>
      </c>
      <c r="AS870" s="672">
        <f t="shared" si="324"/>
        <v>7.7859275190326231</v>
      </c>
      <c r="AT870" s="673">
        <f t="shared" si="325"/>
        <v>1.3341102555014694</v>
      </c>
    </row>
    <row r="871" spans="1:46" x14ac:dyDescent="0.2">
      <c r="A871" s="611" t="s">
        <v>1791</v>
      </c>
      <c r="B871" s="537" t="s">
        <v>1792</v>
      </c>
      <c r="C871" s="658">
        <v>0.82</v>
      </c>
      <c r="D871" s="658">
        <v>0.75</v>
      </c>
      <c r="E871" s="533">
        <v>0.71</v>
      </c>
      <c r="F871" s="533">
        <v>0.66</v>
      </c>
      <c r="G871" s="533">
        <v>0.57999999999999996</v>
      </c>
      <c r="H871" s="533">
        <v>0.5</v>
      </c>
      <c r="I871" s="634"/>
      <c r="J871" s="535">
        <v>0.44</v>
      </c>
      <c r="K871" s="535">
        <v>0.44</v>
      </c>
      <c r="L871" s="634"/>
      <c r="M871" s="654">
        <v>0.44</v>
      </c>
      <c r="N871" s="654">
        <v>0.44</v>
      </c>
      <c r="O871" s="658">
        <v>0.44</v>
      </c>
      <c r="P871" s="658">
        <v>0.4</v>
      </c>
      <c r="Q871" s="658">
        <v>0.36</v>
      </c>
      <c r="R871" s="658">
        <v>0.32</v>
      </c>
      <c r="S871" s="658">
        <v>0.28000000000000003</v>
      </c>
      <c r="T871" s="654">
        <v>0.24</v>
      </c>
      <c r="U871" s="654">
        <v>0.24</v>
      </c>
      <c r="V871" s="654">
        <v>0.24</v>
      </c>
      <c r="W871" s="654">
        <v>0.26800000000000002</v>
      </c>
      <c r="X871" s="654">
        <v>0.35199999999999998</v>
      </c>
      <c r="Y871" s="655">
        <f t="shared" si="305"/>
        <v>8.9200000000000035</v>
      </c>
      <c r="Z871" s="1026">
        <f t="shared" si="326"/>
        <v>9.3333333333333268</v>
      </c>
      <c r="AA871" s="678">
        <f t="shared" si="306"/>
        <v>5.6338028169014231</v>
      </c>
      <c r="AB871" s="678">
        <f t="shared" si="307"/>
        <v>7.575757575757569</v>
      </c>
      <c r="AC871" s="678">
        <f t="shared" si="308"/>
        <v>13.793103448275868</v>
      </c>
      <c r="AD871" s="678">
        <f t="shared" si="309"/>
        <v>15.999999999999993</v>
      </c>
      <c r="AE871" s="678">
        <f t="shared" si="310"/>
        <v>13.636363636363647</v>
      </c>
      <c r="AF871" s="678">
        <f t="shared" si="311"/>
        <v>0</v>
      </c>
      <c r="AG871" s="679">
        <f t="shared" si="312"/>
        <v>0</v>
      </c>
      <c r="AH871" s="680">
        <f t="shared" si="313"/>
        <v>0</v>
      </c>
      <c r="AI871" s="679">
        <f t="shared" si="314"/>
        <v>0</v>
      </c>
      <c r="AJ871" s="679">
        <f t="shared" si="315"/>
        <v>9.9999999999999858</v>
      </c>
      <c r="AK871" s="679">
        <f t="shared" si="316"/>
        <v>11.111111111111116</v>
      </c>
      <c r="AL871" s="679">
        <f t="shared" si="317"/>
        <v>12.5</v>
      </c>
      <c r="AM871" s="679">
        <f t="shared" si="318"/>
        <v>14.285714285714279</v>
      </c>
      <c r="AN871" s="679">
        <f t="shared" si="319"/>
        <v>16.666666666666675</v>
      </c>
      <c r="AO871" s="679">
        <f t="shared" si="320"/>
        <v>0</v>
      </c>
      <c r="AP871" s="679">
        <f t="shared" si="321"/>
        <v>0</v>
      </c>
      <c r="AQ871" s="679">
        <f t="shared" si="322"/>
        <v>-10.447761194029859</v>
      </c>
      <c r="AR871" s="679">
        <f t="shared" si="323"/>
        <v>-23.863636363636353</v>
      </c>
      <c r="AS871" s="672">
        <f t="shared" si="324"/>
        <v>5.064445016655668</v>
      </c>
      <c r="AT871" s="673">
        <f t="shared" si="325"/>
        <v>10.168892258870418</v>
      </c>
    </row>
    <row r="872" spans="1:46" x14ac:dyDescent="0.2">
      <c r="A872" s="630" t="s">
        <v>4049</v>
      </c>
      <c r="B872" s="537" t="s">
        <v>4050</v>
      </c>
      <c r="C872" s="658">
        <v>0.56999999999999995</v>
      </c>
      <c r="D872" s="658">
        <v>0.5</v>
      </c>
      <c r="E872" s="533">
        <v>0.44</v>
      </c>
      <c r="F872" s="533">
        <v>0.4</v>
      </c>
      <c r="G872" s="603">
        <v>0.32</v>
      </c>
      <c r="H872" s="603">
        <v>0.32</v>
      </c>
      <c r="I872" s="634"/>
      <c r="J872" s="533">
        <v>0.32</v>
      </c>
      <c r="K872" s="533">
        <v>0.28000000000000003</v>
      </c>
      <c r="L872" s="634"/>
      <c r="M872" s="654">
        <v>0.24</v>
      </c>
      <c r="N872" s="658">
        <v>0.24</v>
      </c>
      <c r="O872" s="658">
        <v>0.21</v>
      </c>
      <c r="P872" s="658">
        <v>0.22</v>
      </c>
      <c r="Q872" s="654">
        <v>0.16666666666666666</v>
      </c>
      <c r="R872" s="658">
        <v>0.18333333333333335</v>
      </c>
      <c r="S872" s="654">
        <v>0.16</v>
      </c>
      <c r="T872" s="658">
        <v>0.16</v>
      </c>
      <c r="U872" s="654">
        <v>0.155</v>
      </c>
      <c r="V872" s="654">
        <v>0.155</v>
      </c>
      <c r="W872" s="654">
        <v>0.155</v>
      </c>
      <c r="X872" s="654">
        <v>0.155</v>
      </c>
      <c r="Y872" s="655">
        <f t="shared" si="305"/>
        <v>5.3500000000000014</v>
      </c>
      <c r="Z872" s="1026">
        <f t="shared" si="326"/>
        <v>13.999999999999989</v>
      </c>
      <c r="AA872" s="678">
        <f t="shared" si="306"/>
        <v>13.636363636363647</v>
      </c>
      <c r="AB872" s="678">
        <f t="shared" si="307"/>
        <v>9.9999999999999858</v>
      </c>
      <c r="AC872" s="678">
        <f t="shared" si="308"/>
        <v>25</v>
      </c>
      <c r="AD872" s="678">
        <f t="shared" si="309"/>
        <v>0</v>
      </c>
      <c r="AE872" s="678">
        <f t="shared" si="310"/>
        <v>0</v>
      </c>
      <c r="AF872" s="678">
        <f t="shared" si="311"/>
        <v>14.285714285714279</v>
      </c>
      <c r="AG872" s="679">
        <f t="shared" si="312"/>
        <v>16.666666666666675</v>
      </c>
      <c r="AH872" s="680">
        <f t="shared" si="313"/>
        <v>0</v>
      </c>
      <c r="AI872" s="679">
        <f t="shared" si="314"/>
        <v>14.285714285714279</v>
      </c>
      <c r="AJ872" s="679">
        <f t="shared" si="315"/>
        <v>-4.5454545454545521</v>
      </c>
      <c r="AK872" s="679">
        <f t="shared" si="316"/>
        <v>32.000000000000007</v>
      </c>
      <c r="AL872" s="679">
        <f t="shared" si="317"/>
        <v>-9.0909090909091042</v>
      </c>
      <c r="AM872" s="679">
        <f t="shared" si="318"/>
        <v>14.583333333333348</v>
      </c>
      <c r="AN872" s="679">
        <f t="shared" si="319"/>
        <v>0</v>
      </c>
      <c r="AO872" s="679">
        <f t="shared" si="320"/>
        <v>3.2258064516129004</v>
      </c>
      <c r="AP872" s="679">
        <f t="shared" si="321"/>
        <v>0</v>
      </c>
      <c r="AQ872" s="679">
        <f t="shared" si="322"/>
        <v>0</v>
      </c>
      <c r="AR872" s="679">
        <f t="shared" si="323"/>
        <v>0</v>
      </c>
      <c r="AS872" s="672">
        <f t="shared" si="324"/>
        <v>7.5814334222653397</v>
      </c>
      <c r="AT872" s="673">
        <f t="shared" si="325"/>
        <v>10.674976340896993</v>
      </c>
    </row>
    <row r="873" spans="1:46" x14ac:dyDescent="0.2">
      <c r="A873" s="537" t="s">
        <v>1813</v>
      </c>
      <c r="B873" s="537" t="s">
        <v>1814</v>
      </c>
      <c r="C873" s="658">
        <v>1.32</v>
      </c>
      <c r="D873" s="658">
        <v>1.25</v>
      </c>
      <c r="E873" s="535">
        <v>1.24</v>
      </c>
      <c r="F873" s="533">
        <v>1.2</v>
      </c>
      <c r="G873" s="533">
        <v>1.02</v>
      </c>
      <c r="H873" s="533">
        <v>0.81</v>
      </c>
      <c r="I873" s="634"/>
      <c r="J873" s="533">
        <v>0.62</v>
      </c>
      <c r="K873" s="533">
        <v>0.6</v>
      </c>
      <c r="L873" s="634"/>
      <c r="M873" s="654">
        <v>0.10525999999999999</v>
      </c>
      <c r="N873" s="654">
        <v>0.22103999999999999</v>
      </c>
      <c r="O873" s="654">
        <v>0.88415999999999995</v>
      </c>
      <c r="P873" s="658">
        <v>0.88415999999999995</v>
      </c>
      <c r="Q873" s="658">
        <v>0.81048000000000009</v>
      </c>
      <c r="R873" s="658">
        <v>0.69996000000000003</v>
      </c>
      <c r="S873" s="654">
        <v>0.58944000000000007</v>
      </c>
      <c r="T873" s="654">
        <v>0.58944000000000007</v>
      </c>
      <c r="U873" s="654">
        <v>0.58944000000000007</v>
      </c>
      <c r="V873" s="654">
        <v>0.58944000000000007</v>
      </c>
      <c r="W873" s="654">
        <v>0.58944000000000007</v>
      </c>
      <c r="X873" s="654">
        <v>0.58944000000000007</v>
      </c>
      <c r="Y873" s="655">
        <f t="shared" si="305"/>
        <v>15.201700000000001</v>
      </c>
      <c r="Z873" s="1026">
        <f t="shared" si="326"/>
        <v>5.600000000000005</v>
      </c>
      <c r="AA873" s="678">
        <f t="shared" si="306"/>
        <v>0.80645161290322509</v>
      </c>
      <c r="AB873" s="678">
        <f t="shared" si="307"/>
        <v>3.3333333333333437</v>
      </c>
      <c r="AC873" s="678">
        <f t="shared" si="308"/>
        <v>17.647058823529417</v>
      </c>
      <c r="AD873" s="678">
        <f t="shared" si="309"/>
        <v>25.925925925925931</v>
      </c>
      <c r="AE873" s="678">
        <f t="shared" si="310"/>
        <v>30.645161290322598</v>
      </c>
      <c r="AF873" s="678">
        <f t="shared" si="311"/>
        <v>3.3333333333333437</v>
      </c>
      <c r="AG873" s="679">
        <f t="shared" si="312"/>
        <v>470.01710051301541</v>
      </c>
      <c r="AH873" s="680">
        <f t="shared" si="313"/>
        <v>-52.379659790083245</v>
      </c>
      <c r="AI873" s="679">
        <f t="shared" si="314"/>
        <v>-75</v>
      </c>
      <c r="AJ873" s="679">
        <f t="shared" si="315"/>
        <v>0</v>
      </c>
      <c r="AK873" s="679">
        <f t="shared" si="316"/>
        <v>9.0909090909090828</v>
      </c>
      <c r="AL873" s="679">
        <f t="shared" si="317"/>
        <v>15.789473684210531</v>
      </c>
      <c r="AM873" s="679">
        <f t="shared" si="318"/>
        <v>18.75</v>
      </c>
      <c r="AN873" s="679">
        <f t="shared" si="319"/>
        <v>0</v>
      </c>
      <c r="AO873" s="679">
        <f t="shared" si="320"/>
        <v>0</v>
      </c>
      <c r="AP873" s="679">
        <f t="shared" si="321"/>
        <v>0</v>
      </c>
      <c r="AQ873" s="679">
        <f t="shared" si="322"/>
        <v>0</v>
      </c>
      <c r="AR873" s="679">
        <f t="shared" si="323"/>
        <v>0</v>
      </c>
      <c r="AS873" s="672">
        <f t="shared" si="324"/>
        <v>24.924162516705245</v>
      </c>
      <c r="AT873" s="673">
        <f t="shared" si="325"/>
        <v>110.58985418926716</v>
      </c>
    </row>
    <row r="874" spans="1:46" x14ac:dyDescent="0.2">
      <c r="A874" s="630" t="s">
        <v>4291</v>
      </c>
      <c r="B874" s="537" t="s">
        <v>4290</v>
      </c>
      <c r="C874" s="658">
        <v>1.89</v>
      </c>
      <c r="D874" s="658">
        <v>2.3199999999999998</v>
      </c>
      <c r="E874" s="533">
        <v>2</v>
      </c>
      <c r="F874" s="533">
        <v>1.68</v>
      </c>
      <c r="G874" s="533">
        <v>1.4</v>
      </c>
      <c r="H874" s="533">
        <v>1.1599999999999999</v>
      </c>
      <c r="I874" s="634"/>
      <c r="J874" s="533">
        <v>0.92</v>
      </c>
      <c r="K874" s="533">
        <v>0.6</v>
      </c>
      <c r="L874" s="634"/>
      <c r="M874" s="658">
        <v>0.48</v>
      </c>
      <c r="N874" s="654">
        <v>0.16</v>
      </c>
      <c r="O874" s="658">
        <v>0.16</v>
      </c>
      <c r="P874" s="654">
        <v>0.08</v>
      </c>
      <c r="Q874" s="654">
        <v>0</v>
      </c>
      <c r="R874" s="654">
        <v>0</v>
      </c>
      <c r="S874" s="654">
        <v>0</v>
      </c>
      <c r="T874" s="654">
        <v>0</v>
      </c>
      <c r="U874" s="654">
        <v>0</v>
      </c>
      <c r="V874" s="654">
        <v>0</v>
      </c>
      <c r="W874" s="654">
        <v>0</v>
      </c>
      <c r="X874" s="654">
        <v>0</v>
      </c>
      <c r="Y874" s="655">
        <f t="shared" si="305"/>
        <v>12.85</v>
      </c>
      <c r="Z874" s="1026">
        <f t="shared" si="326"/>
        <v>-18.534482758620683</v>
      </c>
      <c r="AA874" s="678">
        <f t="shared" si="306"/>
        <v>15.999999999999993</v>
      </c>
      <c r="AB874" s="678">
        <f t="shared" si="307"/>
        <v>19.047619047619047</v>
      </c>
      <c r="AC874" s="678">
        <f t="shared" si="308"/>
        <v>19.999999999999996</v>
      </c>
      <c r="AD874" s="678">
        <f t="shared" si="309"/>
        <v>20.68965517241379</v>
      </c>
      <c r="AE874" s="678">
        <f t="shared" si="310"/>
        <v>26.086956521739111</v>
      </c>
      <c r="AF874" s="678">
        <f t="shared" si="311"/>
        <v>53.333333333333343</v>
      </c>
      <c r="AG874" s="679">
        <f t="shared" si="312"/>
        <v>25</v>
      </c>
      <c r="AH874" s="680">
        <f t="shared" si="313"/>
        <v>200</v>
      </c>
      <c r="AI874" s="679">
        <f t="shared" si="314"/>
        <v>0</v>
      </c>
      <c r="AJ874" s="679">
        <f t="shared" si="315"/>
        <v>100</v>
      </c>
      <c r="AK874" s="679" t="str">
        <f t="shared" si="316"/>
        <v>n/a</v>
      </c>
      <c r="AL874" s="679" t="str">
        <f t="shared" si="317"/>
        <v>n/a</v>
      </c>
      <c r="AM874" s="679" t="str">
        <f t="shared" si="318"/>
        <v>n/a</v>
      </c>
      <c r="AN874" s="679" t="str">
        <f t="shared" si="319"/>
        <v>n/a</v>
      </c>
      <c r="AO874" s="679" t="str">
        <f t="shared" si="320"/>
        <v>n/a</v>
      </c>
      <c r="AP874" s="679" t="str">
        <f t="shared" si="321"/>
        <v>n/a</v>
      </c>
      <c r="AQ874" s="679" t="str">
        <f t="shared" si="322"/>
        <v>n/a</v>
      </c>
      <c r="AR874" s="679" t="str">
        <f t="shared" si="323"/>
        <v>n/a</v>
      </c>
      <c r="AS874" s="672">
        <f t="shared" si="324"/>
        <v>41.965734665134967</v>
      </c>
      <c r="AT874" s="673">
        <f t="shared" si="325"/>
        <v>60.47149962821176</v>
      </c>
    </row>
    <row r="875" spans="1:46" x14ac:dyDescent="0.2">
      <c r="A875" s="537" t="s">
        <v>870</v>
      </c>
      <c r="B875" s="537" t="s">
        <v>871</v>
      </c>
      <c r="C875" s="658">
        <v>1.5</v>
      </c>
      <c r="D875" s="658">
        <v>1.4200000000000002</v>
      </c>
      <c r="E875" s="533">
        <v>1.34</v>
      </c>
      <c r="F875" s="533">
        <v>1.26</v>
      </c>
      <c r="G875" s="533">
        <v>1.18</v>
      </c>
      <c r="H875" s="533">
        <v>1.1000000000000001</v>
      </c>
      <c r="I875" s="634"/>
      <c r="J875" s="533">
        <v>1.06</v>
      </c>
      <c r="K875" s="533">
        <v>1.0249999999999999</v>
      </c>
      <c r="L875" s="634"/>
      <c r="M875" s="658">
        <v>0.995</v>
      </c>
      <c r="N875" s="658">
        <v>0.96499999999999997</v>
      </c>
      <c r="O875" s="658">
        <v>0.93500000000000005</v>
      </c>
      <c r="P875" s="658">
        <v>0.90500000000000003</v>
      </c>
      <c r="Q875" s="658">
        <v>0.875</v>
      </c>
      <c r="R875" s="658">
        <v>0.84499999999999997</v>
      </c>
      <c r="S875" s="658">
        <v>0.79</v>
      </c>
      <c r="T875" s="654">
        <v>0.75</v>
      </c>
      <c r="U875" s="654">
        <v>1.3125</v>
      </c>
      <c r="V875" s="658">
        <v>1.5</v>
      </c>
      <c r="W875" s="654">
        <v>1.3105</v>
      </c>
      <c r="X875" s="658">
        <v>1.44</v>
      </c>
      <c r="Y875" s="655">
        <f t="shared" si="305"/>
        <v>22.508000000000003</v>
      </c>
      <c r="Z875" s="1026">
        <f t="shared" si="326"/>
        <v>5.6338028169014009</v>
      </c>
      <c r="AA875" s="678">
        <f t="shared" si="306"/>
        <v>5.9701492537313383</v>
      </c>
      <c r="AB875" s="678">
        <f t="shared" si="307"/>
        <v>6.3492063492063489</v>
      </c>
      <c r="AC875" s="678">
        <f t="shared" si="308"/>
        <v>6.7796610169491567</v>
      </c>
      <c r="AD875" s="678">
        <f t="shared" si="309"/>
        <v>7.2727272727272529</v>
      </c>
      <c r="AE875" s="678">
        <f t="shared" si="310"/>
        <v>3.7735849056603765</v>
      </c>
      <c r="AF875" s="678">
        <f t="shared" si="311"/>
        <v>3.4146341463414887</v>
      </c>
      <c r="AG875" s="679">
        <f t="shared" si="312"/>
        <v>3.015075376884413</v>
      </c>
      <c r="AH875" s="680">
        <f t="shared" si="313"/>
        <v>3.1088082901554515</v>
      </c>
      <c r="AI875" s="679">
        <f t="shared" si="314"/>
        <v>3.2085561497326109</v>
      </c>
      <c r="AJ875" s="679">
        <f t="shared" si="315"/>
        <v>3.3149171270718369</v>
      </c>
      <c r="AK875" s="679">
        <f t="shared" si="316"/>
        <v>3.4285714285714253</v>
      </c>
      <c r="AL875" s="679">
        <f t="shared" si="317"/>
        <v>3.5502958579881616</v>
      </c>
      <c r="AM875" s="679">
        <f t="shared" si="318"/>
        <v>6.9620253164556889</v>
      </c>
      <c r="AN875" s="679">
        <f t="shared" si="319"/>
        <v>5.3333333333333455</v>
      </c>
      <c r="AO875" s="679">
        <f t="shared" si="320"/>
        <v>-42.857142857142861</v>
      </c>
      <c r="AP875" s="679">
        <f t="shared" si="321"/>
        <v>-12.5</v>
      </c>
      <c r="AQ875" s="679">
        <f t="shared" si="322"/>
        <v>14.460129721480342</v>
      </c>
      <c r="AR875" s="679">
        <f t="shared" si="323"/>
        <v>-8.9930555555555518</v>
      </c>
      <c r="AS875" s="672">
        <f t="shared" si="324"/>
        <v>1.1171199973943278</v>
      </c>
      <c r="AT875" s="673">
        <f t="shared" si="325"/>
        <v>12.094552496728348</v>
      </c>
    </row>
    <row r="876" spans="1:46" x14ac:dyDescent="0.2">
      <c r="A876" s="537" t="s">
        <v>872</v>
      </c>
      <c r="B876" s="537" t="s">
        <v>873</v>
      </c>
      <c r="C876" s="658">
        <v>1.43</v>
      </c>
      <c r="D876" s="658">
        <v>1.38</v>
      </c>
      <c r="E876" s="533">
        <v>1.3</v>
      </c>
      <c r="F876" s="533">
        <v>1.22</v>
      </c>
      <c r="G876" s="533">
        <v>1.08</v>
      </c>
      <c r="H876" s="533">
        <v>0.97</v>
      </c>
      <c r="I876" s="634"/>
      <c r="J876" s="533">
        <v>0.85</v>
      </c>
      <c r="K876" s="533">
        <v>0.73</v>
      </c>
      <c r="L876" s="634"/>
      <c r="M876" s="654">
        <v>0.64</v>
      </c>
      <c r="N876" s="658">
        <v>0.57999999999999996</v>
      </c>
      <c r="O876" s="658">
        <v>0.54</v>
      </c>
      <c r="P876" s="658">
        <v>0.45</v>
      </c>
      <c r="Q876" s="658">
        <v>0.34</v>
      </c>
      <c r="R876" s="658">
        <v>0.26</v>
      </c>
      <c r="S876" s="658">
        <v>0.15</v>
      </c>
      <c r="T876" s="654">
        <v>0</v>
      </c>
      <c r="U876" s="654">
        <v>0</v>
      </c>
      <c r="V876" s="654">
        <v>0</v>
      </c>
      <c r="W876" s="654">
        <v>0</v>
      </c>
      <c r="X876" s="654">
        <v>0</v>
      </c>
      <c r="Y876" s="655">
        <f t="shared" si="305"/>
        <v>11.919999999999998</v>
      </c>
      <c r="Z876" s="1026">
        <f t="shared" si="326"/>
        <v>3.6231884057970953</v>
      </c>
      <c r="AA876" s="678">
        <f t="shared" si="306"/>
        <v>6.153846153846132</v>
      </c>
      <c r="AB876" s="678">
        <f t="shared" si="307"/>
        <v>6.5573770491803351</v>
      </c>
      <c r="AC876" s="678">
        <f t="shared" si="308"/>
        <v>12.962962962962955</v>
      </c>
      <c r="AD876" s="678">
        <f t="shared" si="309"/>
        <v>11.340206185567014</v>
      </c>
      <c r="AE876" s="678">
        <f t="shared" si="310"/>
        <v>14.117647058823524</v>
      </c>
      <c r="AF876" s="678">
        <f t="shared" si="311"/>
        <v>16.43835616438356</v>
      </c>
      <c r="AG876" s="679">
        <f t="shared" si="312"/>
        <v>14.0625</v>
      </c>
      <c r="AH876" s="680">
        <f t="shared" si="313"/>
        <v>10.344827586206918</v>
      </c>
      <c r="AI876" s="679">
        <f t="shared" si="314"/>
        <v>7.4074074074073959</v>
      </c>
      <c r="AJ876" s="679">
        <f t="shared" si="315"/>
        <v>19.999999999999996</v>
      </c>
      <c r="AK876" s="679">
        <f t="shared" si="316"/>
        <v>32.352941176470587</v>
      </c>
      <c r="AL876" s="679">
        <f t="shared" si="317"/>
        <v>30.76923076923077</v>
      </c>
      <c r="AM876" s="679">
        <f t="shared" si="318"/>
        <v>73.333333333333343</v>
      </c>
      <c r="AN876" s="679" t="str">
        <f t="shared" si="319"/>
        <v>n/a</v>
      </c>
      <c r="AO876" s="679" t="str">
        <f t="shared" si="320"/>
        <v>n/a</v>
      </c>
      <c r="AP876" s="679" t="str">
        <f t="shared" si="321"/>
        <v>n/a</v>
      </c>
      <c r="AQ876" s="679" t="str">
        <f t="shared" si="322"/>
        <v>n/a</v>
      </c>
      <c r="AR876" s="679" t="str">
        <f t="shared" si="323"/>
        <v>n/a</v>
      </c>
      <c r="AS876" s="672">
        <f t="shared" si="324"/>
        <v>18.533130303800686</v>
      </c>
      <c r="AT876" s="673">
        <f t="shared" si="325"/>
        <v>17.936557071771247</v>
      </c>
    </row>
    <row r="877" spans="1:46" x14ac:dyDescent="0.2">
      <c r="A877" s="537" t="s">
        <v>226</v>
      </c>
      <c r="B877" s="537" t="s">
        <v>227</v>
      </c>
      <c r="C877" s="658">
        <v>3.23</v>
      </c>
      <c r="D877" s="658">
        <v>3.06</v>
      </c>
      <c r="E877" s="533">
        <v>2.98</v>
      </c>
      <c r="F877" s="533">
        <v>2.88</v>
      </c>
      <c r="G877" s="533">
        <v>2.7</v>
      </c>
      <c r="H877" s="533">
        <v>2.46</v>
      </c>
      <c r="I877" s="634"/>
      <c r="J877" s="533">
        <v>2.1800000000000002</v>
      </c>
      <c r="K877" s="533">
        <v>1.85</v>
      </c>
      <c r="L877" s="634"/>
      <c r="M877" s="658">
        <v>1.74</v>
      </c>
      <c r="N877" s="658">
        <v>1.66</v>
      </c>
      <c r="O877" s="658">
        <v>1.55</v>
      </c>
      <c r="P877" s="658">
        <v>1.37</v>
      </c>
      <c r="Q877" s="658">
        <v>1.28</v>
      </c>
      <c r="R877" s="658">
        <v>1.1399999999999999</v>
      </c>
      <c r="S877" s="658">
        <v>1.06</v>
      </c>
      <c r="T877" s="658">
        <v>0.98</v>
      </c>
      <c r="U877" s="654">
        <v>0.92</v>
      </c>
      <c r="V877" s="658">
        <v>0.91</v>
      </c>
      <c r="W877" s="654">
        <v>0.88</v>
      </c>
      <c r="X877" s="658">
        <v>0.83499999999999996</v>
      </c>
      <c r="Y877" s="655">
        <f t="shared" si="305"/>
        <v>35.664999999999999</v>
      </c>
      <c r="Z877" s="1026">
        <f t="shared" si="326"/>
        <v>5.555555555555558</v>
      </c>
      <c r="AA877" s="678">
        <f t="shared" si="306"/>
        <v>2.6845637583892579</v>
      </c>
      <c r="AB877" s="678">
        <f t="shared" si="307"/>
        <v>3.4722222222222321</v>
      </c>
      <c r="AC877" s="678">
        <f t="shared" si="308"/>
        <v>6.6666666666666652</v>
      </c>
      <c r="AD877" s="678">
        <f t="shared" si="309"/>
        <v>9.7560975609756184</v>
      </c>
      <c r="AE877" s="678">
        <f t="shared" si="310"/>
        <v>12.844036697247695</v>
      </c>
      <c r="AF877" s="678">
        <f t="shared" si="311"/>
        <v>17.837837837837832</v>
      </c>
      <c r="AG877" s="679">
        <f t="shared" si="312"/>
        <v>6.321839080459779</v>
      </c>
      <c r="AH877" s="680">
        <f t="shared" si="313"/>
        <v>4.8192771084337505</v>
      </c>
      <c r="AI877" s="679">
        <f t="shared" si="314"/>
        <v>7.0967741935483719</v>
      </c>
      <c r="AJ877" s="679">
        <f t="shared" si="315"/>
        <v>13.138686131386844</v>
      </c>
      <c r="AK877" s="679">
        <f t="shared" si="316"/>
        <v>7.03125</v>
      </c>
      <c r="AL877" s="679">
        <f t="shared" si="317"/>
        <v>12.28070175438598</v>
      </c>
      <c r="AM877" s="679">
        <f t="shared" si="318"/>
        <v>7.5471698113207308</v>
      </c>
      <c r="AN877" s="679">
        <f t="shared" si="319"/>
        <v>8.163265306122458</v>
      </c>
      <c r="AO877" s="679">
        <f t="shared" si="320"/>
        <v>6.5217391304347672</v>
      </c>
      <c r="AP877" s="679">
        <f t="shared" si="321"/>
        <v>1.098901098901095</v>
      </c>
      <c r="AQ877" s="679">
        <f t="shared" si="322"/>
        <v>3.4090909090909172</v>
      </c>
      <c r="AR877" s="679">
        <f t="shared" si="323"/>
        <v>5.3892215568862367</v>
      </c>
      <c r="AS877" s="672">
        <f t="shared" si="324"/>
        <v>7.4544682305192502</v>
      </c>
      <c r="AT877" s="673">
        <f t="shared" si="325"/>
        <v>4.1602457943477917</v>
      </c>
    </row>
    <row r="878" spans="1:46" x14ac:dyDescent="0.2">
      <c r="A878" s="611" t="s">
        <v>1119</v>
      </c>
      <c r="B878" s="537" t="s">
        <v>1120</v>
      </c>
      <c r="C878" s="543">
        <v>0.35</v>
      </c>
      <c r="D878" s="658">
        <v>0.33999999999999997</v>
      </c>
      <c r="E878" s="533">
        <v>0.30499999999999999</v>
      </c>
      <c r="F878" s="533">
        <v>0.28375</v>
      </c>
      <c r="G878" s="533">
        <v>0.26124999999999998</v>
      </c>
      <c r="H878" s="533">
        <v>0.24249999999999999</v>
      </c>
      <c r="I878" s="634"/>
      <c r="J878" s="533">
        <v>0.22</v>
      </c>
      <c r="K878" s="535">
        <v>0.2</v>
      </c>
      <c r="L878" s="634"/>
      <c r="M878" s="654">
        <v>0.2</v>
      </c>
      <c r="N878" s="658">
        <v>0.2</v>
      </c>
      <c r="O878" s="658">
        <v>0.18</v>
      </c>
      <c r="P878" s="654">
        <v>0.16</v>
      </c>
      <c r="Q878" s="658">
        <v>0.245</v>
      </c>
      <c r="R878" s="658">
        <v>0.24</v>
      </c>
      <c r="S878" s="658">
        <v>0.21</v>
      </c>
      <c r="T878" s="654">
        <v>0.184</v>
      </c>
      <c r="U878" s="654">
        <v>0.20669999999999999</v>
      </c>
      <c r="V878" s="658">
        <v>0.27479999999999999</v>
      </c>
      <c r="W878" s="658">
        <v>0.25</v>
      </c>
      <c r="X878" s="658">
        <v>0.2248</v>
      </c>
      <c r="Y878" s="655">
        <f t="shared" si="305"/>
        <v>4.7778000000000009</v>
      </c>
      <c r="Z878" s="1026">
        <f t="shared" si="326"/>
        <v>2.941176470588247</v>
      </c>
      <c r="AA878" s="678">
        <f t="shared" si="306"/>
        <v>11.475409836065564</v>
      </c>
      <c r="AB878" s="678">
        <f t="shared" si="307"/>
        <v>7.4889867841409608</v>
      </c>
      <c r="AC878" s="678">
        <f t="shared" si="308"/>
        <v>8.6124401913875595</v>
      </c>
      <c r="AD878" s="678">
        <f t="shared" si="309"/>
        <v>7.7319587628865927</v>
      </c>
      <c r="AE878" s="678">
        <f t="shared" si="310"/>
        <v>10.22727272727273</v>
      </c>
      <c r="AF878" s="678">
        <f t="shared" si="311"/>
        <v>9.9999999999999858</v>
      </c>
      <c r="AG878" s="679">
        <f t="shared" si="312"/>
        <v>0</v>
      </c>
      <c r="AH878" s="680">
        <f t="shared" si="313"/>
        <v>0</v>
      </c>
      <c r="AI878" s="679">
        <f t="shared" si="314"/>
        <v>11.111111111111116</v>
      </c>
      <c r="AJ878" s="679">
        <f t="shared" si="315"/>
        <v>12.5</v>
      </c>
      <c r="AK878" s="679">
        <f t="shared" si="316"/>
        <v>-34.6938775510204</v>
      </c>
      <c r="AL878" s="679">
        <f t="shared" si="317"/>
        <v>2.0833333333333259</v>
      </c>
      <c r="AM878" s="679">
        <f t="shared" si="318"/>
        <v>14.285714285714279</v>
      </c>
      <c r="AN878" s="679">
        <f t="shared" si="319"/>
        <v>14.130434782608692</v>
      </c>
      <c r="AO878" s="679">
        <f t="shared" si="320"/>
        <v>-10.982099661344947</v>
      </c>
      <c r="AP878" s="679">
        <f t="shared" si="321"/>
        <v>-24.781659388646283</v>
      </c>
      <c r="AQ878" s="679">
        <f t="shared" si="322"/>
        <v>9.9199999999999946</v>
      </c>
      <c r="AR878" s="679">
        <f t="shared" si="323"/>
        <v>11.209964412811392</v>
      </c>
      <c r="AS878" s="672">
        <f t="shared" si="324"/>
        <v>3.3294824261530955</v>
      </c>
      <c r="AT878" s="673">
        <f t="shared" si="325"/>
        <v>13.280355512899558</v>
      </c>
    </row>
    <row r="879" spans="1:46" x14ac:dyDescent="0.2">
      <c r="A879" s="630" t="s">
        <v>1832</v>
      </c>
      <c r="B879" s="537" t="s">
        <v>1833</v>
      </c>
      <c r="C879" s="658">
        <v>0.84</v>
      </c>
      <c r="D879" s="658">
        <v>0.72</v>
      </c>
      <c r="E879" s="533">
        <v>0.61960000000000004</v>
      </c>
      <c r="F879" s="533">
        <v>0.56320000000000003</v>
      </c>
      <c r="G879" s="533">
        <v>0.51200000000000001</v>
      </c>
      <c r="H879" s="533">
        <v>0.46400000000000002</v>
      </c>
      <c r="I879" s="634"/>
      <c r="J879" s="533">
        <v>0.40400000000000003</v>
      </c>
      <c r="K879" s="533">
        <v>0.10100000000000001</v>
      </c>
      <c r="L879" s="634"/>
      <c r="M879" s="654">
        <v>0</v>
      </c>
      <c r="N879" s="654">
        <v>0</v>
      </c>
      <c r="O879" s="654">
        <v>0</v>
      </c>
      <c r="P879" s="654">
        <v>0</v>
      </c>
      <c r="Q879" s="654">
        <v>0</v>
      </c>
      <c r="R879" s="654">
        <v>0</v>
      </c>
      <c r="S879" s="654">
        <v>0</v>
      </c>
      <c r="T879" s="654">
        <v>0</v>
      </c>
      <c r="U879" s="654">
        <v>0</v>
      </c>
      <c r="V879" s="654">
        <v>0</v>
      </c>
      <c r="W879" s="654">
        <v>0</v>
      </c>
      <c r="X879" s="654">
        <v>0</v>
      </c>
      <c r="Y879" s="655">
        <f t="shared" si="305"/>
        <v>4.2238000000000007</v>
      </c>
      <c r="Z879" s="1026">
        <f t="shared" si="326"/>
        <v>16.666666666666675</v>
      </c>
      <c r="AA879" s="678">
        <f t="shared" si="306"/>
        <v>16.204002582311162</v>
      </c>
      <c r="AB879" s="678">
        <f t="shared" si="307"/>
        <v>10.014204545454541</v>
      </c>
      <c r="AC879" s="678">
        <f t="shared" si="308"/>
        <v>10.000000000000009</v>
      </c>
      <c r="AD879" s="678">
        <f t="shared" si="309"/>
        <v>10.344827586206895</v>
      </c>
      <c r="AE879" s="678">
        <f t="shared" si="310"/>
        <v>14.851485148514843</v>
      </c>
      <c r="AF879" s="678">
        <f t="shared" si="311"/>
        <v>300</v>
      </c>
      <c r="AG879" s="679" t="str">
        <f t="shared" si="312"/>
        <v>n/a</v>
      </c>
      <c r="AH879" s="680" t="str">
        <f t="shared" si="313"/>
        <v>n/a</v>
      </c>
      <c r="AI879" s="679" t="str">
        <f t="shared" si="314"/>
        <v>n/a</v>
      </c>
      <c r="AJ879" s="679" t="str">
        <f t="shared" si="315"/>
        <v>n/a</v>
      </c>
      <c r="AK879" s="679" t="str">
        <f t="shared" si="316"/>
        <v>n/a</v>
      </c>
      <c r="AL879" s="679" t="str">
        <f t="shared" si="317"/>
        <v>n/a</v>
      </c>
      <c r="AM879" s="679" t="str">
        <f t="shared" si="318"/>
        <v>n/a</v>
      </c>
      <c r="AN879" s="679" t="str">
        <f t="shared" si="319"/>
        <v>n/a</v>
      </c>
      <c r="AO879" s="679" t="str">
        <f t="shared" si="320"/>
        <v>n/a</v>
      </c>
      <c r="AP879" s="679" t="str">
        <f t="shared" si="321"/>
        <v>n/a</v>
      </c>
      <c r="AQ879" s="679" t="str">
        <f t="shared" si="322"/>
        <v>n/a</v>
      </c>
      <c r="AR879" s="679" t="str">
        <f t="shared" si="323"/>
        <v>n/a</v>
      </c>
      <c r="AS879" s="672">
        <f t="shared" si="324"/>
        <v>54.011598075593447</v>
      </c>
      <c r="AT879" s="673">
        <f t="shared" si="325"/>
        <v>108.51070972665346</v>
      </c>
    </row>
    <row r="880" spans="1:46" x14ac:dyDescent="0.2">
      <c r="A880" s="611" t="s">
        <v>874</v>
      </c>
      <c r="B880" s="537" t="s">
        <v>875</v>
      </c>
      <c r="C880" s="658">
        <v>0.66639999999999999</v>
      </c>
      <c r="D880" s="658">
        <v>0.64080000000000004</v>
      </c>
      <c r="E880" s="533">
        <v>0.622</v>
      </c>
      <c r="F880" s="533">
        <v>0.59799999999999998</v>
      </c>
      <c r="G880" s="533">
        <v>0.57240000000000002</v>
      </c>
      <c r="H880" s="533">
        <v>0.55320000000000003</v>
      </c>
      <c r="I880" s="634"/>
      <c r="J880" s="533">
        <v>0.53439999999999999</v>
      </c>
      <c r="K880" s="533">
        <v>0.52400000000000002</v>
      </c>
      <c r="L880" s="635"/>
      <c r="M880" s="658">
        <v>0.51200000000000001</v>
      </c>
      <c r="N880" s="658">
        <v>0.504</v>
      </c>
      <c r="O880" s="658">
        <v>0.48399999999999999</v>
      </c>
      <c r="P880" s="658">
        <v>0.47199999999999998</v>
      </c>
      <c r="Q880" s="658">
        <v>0.44800000000000001</v>
      </c>
      <c r="R880" s="658">
        <v>0.41599999999999998</v>
      </c>
      <c r="S880" s="658">
        <v>0.38667000000000001</v>
      </c>
      <c r="T880" s="658">
        <v>0.36</v>
      </c>
      <c r="U880" s="658">
        <v>0.34666999999999998</v>
      </c>
      <c r="V880" s="658">
        <v>0.33333000000000002</v>
      </c>
      <c r="W880" s="658">
        <v>0.32</v>
      </c>
      <c r="X880" s="658">
        <v>0.30667</v>
      </c>
      <c r="Y880" s="655">
        <f t="shared" si="305"/>
        <v>9.6005400000000005</v>
      </c>
      <c r="Z880" s="1026">
        <f t="shared" si="326"/>
        <v>3.995006242197241</v>
      </c>
      <c r="AA880" s="678">
        <f t="shared" si="306"/>
        <v>3.0225080385852143</v>
      </c>
      <c r="AB880" s="678">
        <f t="shared" si="307"/>
        <v>4.013377926421402</v>
      </c>
      <c r="AC880" s="678">
        <f t="shared" si="308"/>
        <v>4.4723969252270956</v>
      </c>
      <c r="AD880" s="678">
        <f t="shared" si="309"/>
        <v>3.4707158351410028</v>
      </c>
      <c r="AE880" s="678">
        <f t="shared" si="310"/>
        <v>3.5179640718562943</v>
      </c>
      <c r="AF880" s="678">
        <f t="shared" si="311"/>
        <v>1.984732824427482</v>
      </c>
      <c r="AG880" s="679">
        <f t="shared" si="312"/>
        <v>2.34375</v>
      </c>
      <c r="AH880" s="680">
        <f t="shared" si="313"/>
        <v>1.5873015873015817</v>
      </c>
      <c r="AI880" s="679">
        <f t="shared" si="314"/>
        <v>4.1322314049586861</v>
      </c>
      <c r="AJ880" s="679">
        <f t="shared" si="315"/>
        <v>2.5423728813559254</v>
      </c>
      <c r="AK880" s="679">
        <f t="shared" si="316"/>
        <v>5.3571428571428603</v>
      </c>
      <c r="AL880" s="679">
        <f t="shared" si="317"/>
        <v>7.6923076923077094</v>
      </c>
      <c r="AM880" s="679">
        <f t="shared" si="318"/>
        <v>7.5852794372462284</v>
      </c>
      <c r="AN880" s="679">
        <f t="shared" si="319"/>
        <v>7.4083333333333501</v>
      </c>
      <c r="AO880" s="679">
        <f t="shared" si="320"/>
        <v>3.8451553350448586</v>
      </c>
      <c r="AP880" s="679">
        <f t="shared" si="321"/>
        <v>4.0020400204001882</v>
      </c>
      <c r="AQ880" s="679">
        <f t="shared" si="322"/>
        <v>4.165624999999995</v>
      </c>
      <c r="AR880" s="679">
        <f t="shared" si="323"/>
        <v>4.3466918837838708</v>
      </c>
      <c r="AS880" s="672">
        <f t="shared" si="324"/>
        <v>4.1834175419332098</v>
      </c>
      <c r="AT880" s="673">
        <f t="shared" si="325"/>
        <v>1.7628487475650192</v>
      </c>
    </row>
    <row r="881" spans="1:46" x14ac:dyDescent="0.2">
      <c r="A881" s="932" t="s">
        <v>1842</v>
      </c>
      <c r="B881" s="537" t="s">
        <v>1843</v>
      </c>
      <c r="C881" s="658">
        <v>1.04</v>
      </c>
      <c r="D881" s="658">
        <v>0.44</v>
      </c>
      <c r="E881" s="533">
        <v>0.28000000000000003</v>
      </c>
      <c r="F881" s="533">
        <v>0.22</v>
      </c>
      <c r="G881" s="535">
        <v>0.16</v>
      </c>
      <c r="H881" s="533">
        <v>0.13</v>
      </c>
      <c r="I881" s="634"/>
      <c r="J881" s="535">
        <v>0.04</v>
      </c>
      <c r="K881" s="535">
        <v>0.04</v>
      </c>
      <c r="L881" s="634"/>
      <c r="M881" s="654">
        <v>0.04</v>
      </c>
      <c r="N881" s="654">
        <v>0.1</v>
      </c>
      <c r="O881" s="654">
        <v>1.61</v>
      </c>
      <c r="P881" s="658">
        <v>1.68</v>
      </c>
      <c r="Q881" s="658">
        <v>1.47</v>
      </c>
      <c r="R881" s="654">
        <v>1.44</v>
      </c>
      <c r="S881" s="658">
        <v>1.26</v>
      </c>
      <c r="T881" s="658">
        <v>1.04</v>
      </c>
      <c r="U881" s="654">
        <v>0.8</v>
      </c>
      <c r="V881" s="658">
        <v>0.8</v>
      </c>
      <c r="W881" s="658">
        <v>0.745</v>
      </c>
      <c r="X881" s="658">
        <v>0.57499999999999996</v>
      </c>
      <c r="Y881" s="655">
        <f t="shared" si="305"/>
        <v>13.909999999999998</v>
      </c>
      <c r="Z881" s="1026">
        <f t="shared" si="326"/>
        <v>136.36363636363637</v>
      </c>
      <c r="AA881" s="678">
        <f t="shared" si="306"/>
        <v>57.142857142857139</v>
      </c>
      <c r="AB881" s="678">
        <f t="shared" si="307"/>
        <v>27.272727272727295</v>
      </c>
      <c r="AC881" s="678">
        <f t="shared" si="308"/>
        <v>37.5</v>
      </c>
      <c r="AD881" s="678">
        <f t="shared" si="309"/>
        <v>23.076923076923084</v>
      </c>
      <c r="AE881" s="678">
        <f t="shared" si="310"/>
        <v>225</v>
      </c>
      <c r="AF881" s="678">
        <f t="shared" si="311"/>
        <v>0</v>
      </c>
      <c r="AG881" s="679">
        <f t="shared" si="312"/>
        <v>0</v>
      </c>
      <c r="AH881" s="680">
        <f t="shared" si="313"/>
        <v>-60.000000000000007</v>
      </c>
      <c r="AI881" s="679">
        <f t="shared" si="314"/>
        <v>-93.788819875776397</v>
      </c>
      <c r="AJ881" s="679">
        <f t="shared" si="315"/>
        <v>-4.1666666666666519</v>
      </c>
      <c r="AK881" s="679">
        <f t="shared" si="316"/>
        <v>14.285714285714279</v>
      </c>
      <c r="AL881" s="679">
        <f t="shared" si="317"/>
        <v>2.0833333333333259</v>
      </c>
      <c r="AM881" s="679">
        <f t="shared" si="318"/>
        <v>14.285714285714279</v>
      </c>
      <c r="AN881" s="679">
        <f t="shared" si="319"/>
        <v>21.153846153846146</v>
      </c>
      <c r="AO881" s="679">
        <f t="shared" si="320"/>
        <v>30.000000000000004</v>
      </c>
      <c r="AP881" s="679">
        <f t="shared" si="321"/>
        <v>0</v>
      </c>
      <c r="AQ881" s="679">
        <f t="shared" si="322"/>
        <v>7.3825503355704702</v>
      </c>
      <c r="AR881" s="679">
        <f t="shared" si="323"/>
        <v>29.565217391304355</v>
      </c>
      <c r="AS881" s="672">
        <f t="shared" si="324"/>
        <v>24.587212268378089</v>
      </c>
      <c r="AT881" s="673">
        <f t="shared" si="325"/>
        <v>66.158123321124961</v>
      </c>
    </row>
    <row r="882" spans="1:46" x14ac:dyDescent="0.2">
      <c r="A882" s="630" t="s">
        <v>1844</v>
      </c>
      <c r="B882" s="537" t="s">
        <v>1845</v>
      </c>
      <c r="C882" s="658">
        <v>0.504</v>
      </c>
      <c r="D882" s="658">
        <v>0.42</v>
      </c>
      <c r="E882" s="533">
        <v>0.38</v>
      </c>
      <c r="F882" s="533">
        <v>0.33200000000000002</v>
      </c>
      <c r="G882" s="533">
        <v>0.28799999999999998</v>
      </c>
      <c r="H882" s="533">
        <v>0.13</v>
      </c>
      <c r="I882" s="634"/>
      <c r="J882" s="535">
        <v>0</v>
      </c>
      <c r="K882" s="535">
        <v>0</v>
      </c>
      <c r="L882" s="634"/>
      <c r="M882" s="654">
        <v>0</v>
      </c>
      <c r="N882" s="654">
        <v>0</v>
      </c>
      <c r="O882" s="654">
        <v>0</v>
      </c>
      <c r="P882" s="654">
        <v>0</v>
      </c>
      <c r="Q882" s="654">
        <v>0</v>
      </c>
      <c r="R882" s="654">
        <v>0</v>
      </c>
      <c r="S882" s="654">
        <v>0</v>
      </c>
      <c r="T882" s="654">
        <v>0</v>
      </c>
      <c r="U882" s="654">
        <v>0</v>
      </c>
      <c r="V882" s="654">
        <v>0</v>
      </c>
      <c r="W882" s="654">
        <v>0</v>
      </c>
      <c r="X882" s="654">
        <v>0</v>
      </c>
      <c r="Y882" s="655">
        <f t="shared" si="305"/>
        <v>2.0539999999999998</v>
      </c>
      <c r="Z882" s="1026">
        <f t="shared" si="326"/>
        <v>19.999999999999996</v>
      </c>
      <c r="AA882" s="678">
        <f t="shared" si="306"/>
        <v>10.526315789473673</v>
      </c>
      <c r="AB882" s="678">
        <f t="shared" si="307"/>
        <v>14.457831325301207</v>
      </c>
      <c r="AC882" s="678">
        <f t="shared" si="308"/>
        <v>15.277777777777789</v>
      </c>
      <c r="AD882" s="678">
        <f t="shared" si="309"/>
        <v>121.5384615384615</v>
      </c>
      <c r="AE882" s="678" t="str">
        <f t="shared" si="310"/>
        <v>n/a</v>
      </c>
      <c r="AF882" s="678" t="str">
        <f t="shared" si="311"/>
        <v>n/a</v>
      </c>
      <c r="AG882" s="679" t="str">
        <f t="shared" si="312"/>
        <v>n/a</v>
      </c>
      <c r="AH882" s="680" t="str">
        <f t="shared" si="313"/>
        <v>n/a</v>
      </c>
      <c r="AI882" s="679" t="str">
        <f t="shared" si="314"/>
        <v>n/a</v>
      </c>
      <c r="AJ882" s="679" t="str">
        <f t="shared" si="315"/>
        <v>n/a</v>
      </c>
      <c r="AK882" s="679" t="str">
        <f t="shared" si="316"/>
        <v>n/a</v>
      </c>
      <c r="AL882" s="679" t="str">
        <f t="shared" si="317"/>
        <v>n/a</v>
      </c>
      <c r="AM882" s="679" t="str">
        <f t="shared" si="318"/>
        <v>n/a</v>
      </c>
      <c r="AN882" s="679" t="str">
        <f t="shared" si="319"/>
        <v>n/a</v>
      </c>
      <c r="AO882" s="679" t="str">
        <f t="shared" si="320"/>
        <v>n/a</v>
      </c>
      <c r="AP882" s="679" t="str">
        <f t="shared" si="321"/>
        <v>n/a</v>
      </c>
      <c r="AQ882" s="679" t="str">
        <f t="shared" si="322"/>
        <v>n/a</v>
      </c>
      <c r="AR882" s="679" t="str">
        <f t="shared" si="323"/>
        <v>n/a</v>
      </c>
      <c r="AS882" s="672">
        <f t="shared" si="324"/>
        <v>36.360077286202838</v>
      </c>
      <c r="AT882" s="673">
        <f t="shared" si="325"/>
        <v>47.735113481588726</v>
      </c>
    </row>
    <row r="883" spans="1:46" x14ac:dyDescent="0.2">
      <c r="C883" s="107"/>
      <c r="D883" s="107"/>
    </row>
    <row r="884" spans="1:46" x14ac:dyDescent="0.2">
      <c r="C884" s="107"/>
      <c r="D884" s="107"/>
    </row>
    <row r="885" spans="1:46" x14ac:dyDescent="0.2">
      <c r="C885" s="107"/>
      <c r="D885" s="107"/>
    </row>
    <row r="886" spans="1:46" x14ac:dyDescent="0.2">
      <c r="C886" s="107"/>
      <c r="D886" s="107"/>
    </row>
    <row r="887" spans="1:46" x14ac:dyDescent="0.2">
      <c r="C887" s="107"/>
      <c r="D887" s="107"/>
    </row>
  </sheetData>
  <sheetProtection selectLockedCells="1" selectUnlockedCells="1"/>
  <conditionalFormatting sqref="A494 A496 A521 A568 A600 A663 A686 A702 A707 A709 A711 A746:A749 A751:A753 A815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75"/>
    <col min="43" max="43" width="7.85546875" style="875" customWidth="1"/>
    <col min="44" max="50" width="6.28515625" style="867" customWidth="1"/>
  </cols>
  <sheetData>
    <row r="1" spans="1:59" x14ac:dyDescent="0.2">
      <c r="A1" s="132" t="s">
        <v>1848</v>
      </c>
      <c r="B1" s="133"/>
    </row>
    <row r="2" spans="1:59" ht="76.5" x14ac:dyDescent="0.2">
      <c r="A2" s="614" t="s">
        <v>4193</v>
      </c>
      <c r="B2" s="134"/>
    </row>
    <row r="3" spans="1:59" s="685" customFormat="1" ht="12.75" customHeight="1" x14ac:dyDescent="0.2">
      <c r="A3" s="858"/>
      <c r="B3" s="859"/>
      <c r="C3" s="30"/>
      <c r="D3" s="859"/>
      <c r="E3" s="860"/>
      <c r="F3" s="860"/>
      <c r="G3" s="859"/>
      <c r="H3" s="859"/>
      <c r="I3" s="859"/>
      <c r="J3" s="859"/>
      <c r="K3" s="13"/>
      <c r="L3" s="861"/>
      <c r="M3" s="857"/>
      <c r="N3" s="13"/>
      <c r="O3" s="209"/>
      <c r="P3" s="893"/>
      <c r="Q3" s="893"/>
      <c r="R3" s="13"/>
      <c r="S3" s="608" t="s">
        <v>4449</v>
      </c>
      <c r="T3" s="610"/>
      <c r="U3" s="610"/>
      <c r="V3" s="12"/>
      <c r="W3" s="12"/>
      <c r="Y3" s="13"/>
      <c r="Z3" s="862"/>
      <c r="AA3" s="13"/>
      <c r="AB3" s="13"/>
      <c r="AC3" s="606"/>
      <c r="AD3" s="606"/>
      <c r="AE3" s="606"/>
      <c r="AF3" s="606"/>
      <c r="AG3" s="606"/>
      <c r="AH3" s="606"/>
      <c r="AI3" s="606"/>
      <c r="AJ3" s="606"/>
      <c r="AK3" s="606"/>
      <c r="AM3" s="609"/>
      <c r="AN3" s="609"/>
      <c r="AO3" s="876"/>
      <c r="AP3" s="877"/>
      <c r="AQ3" s="878"/>
      <c r="AR3" s="226" t="s">
        <v>5</v>
      </c>
      <c r="AS3" s="868"/>
      <c r="AU3" s="868"/>
      <c r="AV3" s="869"/>
      <c r="AW3" s="1224" t="s">
        <v>19</v>
      </c>
      <c r="AX3" s="1224"/>
      <c r="AY3" s="13"/>
      <c r="AZ3" s="1220" t="s">
        <v>20</v>
      </c>
      <c r="BA3" s="1221"/>
      <c r="BB3" s="1221"/>
      <c r="BC3" s="1222"/>
    </row>
    <row r="4" spans="1:59" s="574" customFormat="1" ht="12.75" customHeight="1" x14ac:dyDescent="0.2">
      <c r="A4" s="537" t="s">
        <v>21</v>
      </c>
      <c r="B4" s="526" t="s">
        <v>22</v>
      </c>
      <c r="C4" s="587"/>
      <c r="D4" s="537"/>
      <c r="E4" s="756" t="s">
        <v>23</v>
      </c>
      <c r="F4" s="756" t="s">
        <v>24</v>
      </c>
      <c r="G4" s="755" t="s">
        <v>25</v>
      </c>
      <c r="H4" s="587"/>
      <c r="I4" s="757">
        <f>'All CCC'!I5</f>
        <v>43553</v>
      </c>
      <c r="J4" s="526" t="s">
        <v>26</v>
      </c>
      <c r="K4" s="526" t="s">
        <v>4232</v>
      </c>
      <c r="L4" s="641" t="s">
        <v>4186</v>
      </c>
      <c r="M4" s="587"/>
      <c r="N4" s="537" t="s">
        <v>28</v>
      </c>
      <c r="O4" s="526" t="s">
        <v>4233</v>
      </c>
      <c r="P4" s="1219" t="s">
        <v>4237</v>
      </c>
      <c r="Q4" s="1219"/>
      <c r="R4" s="526" t="s">
        <v>27</v>
      </c>
      <c r="S4" s="701" t="s">
        <v>42</v>
      </c>
      <c r="T4" s="701" t="s">
        <v>42</v>
      </c>
      <c r="U4" s="701" t="s">
        <v>42</v>
      </c>
      <c r="V4" s="701" t="s">
        <v>42</v>
      </c>
      <c r="W4" s="701" t="s">
        <v>41</v>
      </c>
      <c r="X4" s="701" t="s">
        <v>36</v>
      </c>
      <c r="Y4" s="758" t="s">
        <v>29</v>
      </c>
      <c r="Z4" s="526" t="s">
        <v>30</v>
      </c>
      <c r="AA4" s="526" t="s">
        <v>32</v>
      </c>
      <c r="AB4" s="526" t="s">
        <v>33</v>
      </c>
      <c r="AC4" s="742" t="s">
        <v>32</v>
      </c>
      <c r="AD4" s="742"/>
      <c r="AE4" s="742" t="s">
        <v>32</v>
      </c>
      <c r="AF4" s="742" t="s">
        <v>35</v>
      </c>
      <c r="AG4" s="742" t="s">
        <v>32</v>
      </c>
      <c r="AH4" s="742" t="s">
        <v>32</v>
      </c>
      <c r="AI4" s="742" t="s">
        <v>4211</v>
      </c>
      <c r="AJ4" s="742" t="s">
        <v>36</v>
      </c>
      <c r="AK4" s="742" t="s">
        <v>4212</v>
      </c>
      <c r="AL4" s="742" t="s">
        <v>38</v>
      </c>
      <c r="AM4" s="742" t="s">
        <v>39</v>
      </c>
      <c r="AN4" s="742" t="s">
        <v>40</v>
      </c>
      <c r="AO4" s="679" t="s">
        <v>47</v>
      </c>
      <c r="AP4" s="679" t="s">
        <v>48</v>
      </c>
      <c r="AQ4" s="806" t="s">
        <v>31</v>
      </c>
      <c r="AR4" s="870" t="s">
        <v>49</v>
      </c>
      <c r="AS4" s="871"/>
      <c r="AT4" s="872"/>
      <c r="AU4" s="872"/>
      <c r="AV4" s="872"/>
      <c r="AW4" s="1223" t="s">
        <v>50</v>
      </c>
      <c r="AX4" s="1223"/>
      <c r="AY4" s="759" t="s">
        <v>51</v>
      </c>
      <c r="AZ4" s="815" t="s">
        <v>52</v>
      </c>
      <c r="BA4" s="760" t="s">
        <v>52</v>
      </c>
      <c r="BB4" s="760" t="s">
        <v>53</v>
      </c>
      <c r="BC4" s="816" t="s">
        <v>54</v>
      </c>
      <c r="BD4" s="646"/>
      <c r="BE4" s="587" t="s">
        <v>4303</v>
      </c>
      <c r="BF4" s="587" t="s">
        <v>4305</v>
      </c>
      <c r="BG4" s="666" t="s">
        <v>32</v>
      </c>
    </row>
    <row r="5" spans="1:59" s="629" customFormat="1" ht="12.75" customHeight="1" thickBot="1" x14ac:dyDescent="0.25">
      <c r="A5" s="683" t="s">
        <v>55</v>
      </c>
      <c r="B5" s="694" t="s">
        <v>56</v>
      </c>
      <c r="C5" s="694" t="s">
        <v>95</v>
      </c>
      <c r="D5" s="694" t="s">
        <v>57</v>
      </c>
      <c r="E5" s="863" t="s">
        <v>58</v>
      </c>
      <c r="F5" s="863" t="s">
        <v>59</v>
      </c>
      <c r="G5" s="626" t="s">
        <v>60</v>
      </c>
      <c r="H5" s="626" t="s">
        <v>61</v>
      </c>
      <c r="I5" s="694" t="s">
        <v>62</v>
      </c>
      <c r="J5" s="694" t="s">
        <v>63</v>
      </c>
      <c r="K5" s="694" t="s">
        <v>71</v>
      </c>
      <c r="L5" s="692" t="s">
        <v>4187</v>
      </c>
      <c r="M5" s="626" t="s">
        <v>4234</v>
      </c>
      <c r="N5" s="864" t="s">
        <v>69</v>
      </c>
      <c r="O5" s="694" t="s">
        <v>72</v>
      </c>
      <c r="P5" s="894" t="s">
        <v>67</v>
      </c>
      <c r="Q5" s="894" t="s">
        <v>68</v>
      </c>
      <c r="R5" s="694" t="s">
        <v>66</v>
      </c>
      <c r="S5" s="773" t="s">
        <v>87</v>
      </c>
      <c r="T5" s="773" t="s">
        <v>88</v>
      </c>
      <c r="U5" s="773" t="s">
        <v>51</v>
      </c>
      <c r="V5" s="773" t="s">
        <v>89</v>
      </c>
      <c r="W5" s="773" t="s">
        <v>86</v>
      </c>
      <c r="X5" s="773" t="s">
        <v>85</v>
      </c>
      <c r="Y5" s="683" t="s">
        <v>1865</v>
      </c>
      <c r="Z5" s="694" t="s">
        <v>72</v>
      </c>
      <c r="AA5" s="694" t="s">
        <v>74</v>
      </c>
      <c r="AB5" s="694" t="s">
        <v>75</v>
      </c>
      <c r="AC5" s="743" t="s">
        <v>76</v>
      </c>
      <c r="AD5" s="743" t="s">
        <v>34</v>
      </c>
      <c r="AE5" s="743" t="s">
        <v>77</v>
      </c>
      <c r="AF5" s="743" t="s">
        <v>78</v>
      </c>
      <c r="AG5" s="743" t="s">
        <v>79</v>
      </c>
      <c r="AH5" s="743" t="s">
        <v>80</v>
      </c>
      <c r="AI5" s="743" t="s">
        <v>80</v>
      </c>
      <c r="AJ5" s="743" t="s">
        <v>80</v>
      </c>
      <c r="AK5" s="743" t="s">
        <v>80</v>
      </c>
      <c r="AL5" s="743" t="s">
        <v>82</v>
      </c>
      <c r="AM5" s="743" t="s">
        <v>83</v>
      </c>
      <c r="AN5" s="743" t="s">
        <v>84</v>
      </c>
      <c r="AO5" s="879" t="s">
        <v>96</v>
      </c>
      <c r="AP5" s="879" t="s">
        <v>97</v>
      </c>
      <c r="AQ5" s="880" t="s">
        <v>73</v>
      </c>
      <c r="AR5" s="874">
        <v>2019</v>
      </c>
      <c r="AS5" s="874">
        <v>2020</v>
      </c>
      <c r="AT5" s="874">
        <v>2021</v>
      </c>
      <c r="AU5" s="874">
        <v>2022</v>
      </c>
      <c r="AV5" s="874">
        <v>2023</v>
      </c>
      <c r="AW5" s="873" t="s">
        <v>98</v>
      </c>
      <c r="AX5" s="873" t="s">
        <v>99</v>
      </c>
      <c r="AY5" s="865" t="s">
        <v>100</v>
      </c>
      <c r="AZ5" s="881" t="s">
        <v>101</v>
      </c>
      <c r="BA5" s="866" t="s">
        <v>102</v>
      </c>
      <c r="BB5" s="866" t="s">
        <v>103</v>
      </c>
      <c r="BC5" s="882" t="s">
        <v>103</v>
      </c>
      <c r="BD5" s="947" t="s">
        <v>4301</v>
      </c>
      <c r="BE5" s="771" t="s">
        <v>4304</v>
      </c>
      <c r="BF5" s="771" t="s">
        <v>4306</v>
      </c>
      <c r="BG5" s="885" t="s">
        <v>4427</v>
      </c>
    </row>
    <row r="6" spans="1:59" ht="11.25" customHeight="1" x14ac:dyDescent="0.2">
      <c r="A6" s="612" t="str">
        <f>IF($B6="","",INDEX('All CCC'!A$7:A$976,MATCH(WatchList!$B6,'All CCC'!$B$7:$B$976,0)))</f>
        <v>3M Company</v>
      </c>
      <c r="B6" s="36" t="s">
        <v>110</v>
      </c>
      <c r="C6" s="939" t="str">
        <f>IF($B6="","",INDEX('All CCC'!C$7:C$976,MATCH(WatchList!$B6,'All CCC'!$B$7:$B$976,0)))</f>
        <v>Industrials</v>
      </c>
      <c r="D6" s="939" t="str">
        <f>IF($B6="","",INDEX('All CCC'!D$7:D$976,MATCH(WatchList!$B6,'All CCC'!$B$7:$B$976,0)))</f>
        <v>Industrial Conglomerates</v>
      </c>
      <c r="E6" s="939">
        <f>IF($B6="","",INDEX('All CCC'!E$7:E$976,MATCH(WatchList!$B6,'All CCC'!$B$7:$B$976,0)))</f>
        <v>61</v>
      </c>
      <c r="F6" s="939">
        <f>IF($B6="","",INDEX('All CCC'!F$7:F$976,MATCH(WatchList!$B6,'All CCC'!$B$7:$B$976,0)))</f>
        <v>8</v>
      </c>
      <c r="G6" s="939" t="str">
        <f>IF($B6="","",INDEX('All CCC'!G$7:G$976,MATCH(WatchList!$B6,'All CCC'!$B$7:$B$976,0)))</f>
        <v>N</v>
      </c>
      <c r="H6" s="939" t="str">
        <f>IF($B6="","",INDEX('All CCC'!H$7:H$976,MATCH(WatchList!$B6,'All CCC'!$B$7:$B$976,0)))</f>
        <v>N</v>
      </c>
      <c r="I6" s="939">
        <f>IF($B6="","",INDEX('All CCC'!I$7:I$976,MATCH(WatchList!$B6,'All CCC'!$B$7:$B$976,0)))</f>
        <v>207.78</v>
      </c>
      <c r="J6" s="939">
        <f>IF($B6="","",INDEX('All CCC'!J$7:J$976,MATCH(WatchList!$B6,'All CCC'!$B$7:$B$976,0)))</f>
        <v>2.7721628645682932</v>
      </c>
      <c r="K6" s="939">
        <f>IF($B6="","",INDEX('All CCC'!K$7:K$976,MATCH(WatchList!$B6,'All CCC'!$B$7:$B$976,0)))</f>
        <v>1.44</v>
      </c>
      <c r="L6" s="939">
        <f>IF($B6="","",INDEX('All CCC'!L$7:L$976,MATCH(WatchList!$B6,'All CCC'!$B$7:$B$976,0)))</f>
        <v>4</v>
      </c>
      <c r="M6" s="939">
        <f>IF($B6="","",INDEX('All CCC'!M$7:M$976,MATCH(WatchList!$B6,'All CCC'!$B$7:$B$976,0)))</f>
        <v>5.76</v>
      </c>
      <c r="N6" s="939" t="str">
        <f>IF($B6="","",INDEX('All CCC'!N$7:N$976,MATCH(WatchList!$B6,'All CCC'!$B$7:$B$976,0)))</f>
        <v>C12</v>
      </c>
      <c r="O6" s="939">
        <f>IF($B6="","",INDEX('All CCC'!O$7:O$976,MATCH(WatchList!$B6,'All CCC'!$B$7:$B$976,0)))</f>
        <v>1.36</v>
      </c>
      <c r="P6" s="940">
        <f>IF($B6="","",INDEX('All CCC'!P$7:P$976,MATCH(WatchList!$B6,'All CCC'!$B$7:$B$976,0)))</f>
        <v>43510</v>
      </c>
      <c r="Q6" s="940">
        <f>IF($B6="","",INDEX('All CCC'!Q$7:Q$976,MATCH(WatchList!$B6,'All CCC'!$B$7:$B$976,0)))</f>
        <v>43536</v>
      </c>
      <c r="R6" s="939">
        <f>IF($B6="","",INDEX('All CCC'!R$7:R$976,MATCH(WatchList!$B6,'All CCC'!$B$7:$B$976,0)))</f>
        <v>5.8823529411764595</v>
      </c>
      <c r="S6" s="939">
        <f>IF($B6="","",INDEX('All CCC'!S$7:S$976,MATCH(WatchList!$B6,'All CCC'!$B$7:$B$976,0)))</f>
        <v>15.744680851063841</v>
      </c>
      <c r="T6" s="939">
        <f>IF($B6="","",INDEX('All CCC'!T$7:T$976,MATCH(WatchList!$B6,'All CCC'!$B$7:$B$976,0)))</f>
        <v>9.8849835900442162</v>
      </c>
      <c r="U6" s="939">
        <f>IF($B6="","",INDEX('All CCC'!U$7:U$976,MATCH(WatchList!$B6,'All CCC'!$B$7:$B$976,0)))</f>
        <v>16.453631622684096</v>
      </c>
      <c r="V6" s="939">
        <f>IF($B6="","",INDEX('All CCC'!V$7:V$976,MATCH(WatchList!$B6,'All CCC'!$B$7:$B$976,0)))</f>
        <v>10.524075385601739</v>
      </c>
      <c r="W6" s="939">
        <f>IF($B6="","",INDEX('All CCC'!W$7:W$976,MATCH(WatchList!$B6,'All CCC'!$B$7:$B$976,0)))</f>
        <v>1.5634277615679888</v>
      </c>
      <c r="X6" s="939">
        <f>IF($B6="","",INDEX('All CCC'!X$7:X$976,MATCH(WatchList!$B6,'All CCC'!$B$7:$B$976,0)))</f>
        <v>2.5708799410443897</v>
      </c>
      <c r="Y6" s="939">
        <f>IF($B6="","",INDEX('All CCC'!Y$7:Y$976,MATCH(WatchList!$B6,'All CCC'!$B$7:$B$976,0)))</f>
        <v>0</v>
      </c>
      <c r="Z6" s="939">
        <f>IF($B6="","",INDEX('All CCC'!Z$7:Z$976,MATCH(WatchList!$B6,'All CCC'!$B$7:$B$976,0)))</f>
        <v>62.676822633297057</v>
      </c>
      <c r="AA6" s="939">
        <f>IF($B6="","",INDEX('All CCC'!AA$7:AA$976,MATCH(WatchList!$B6,'All CCC'!$B$7:$B$976,0)))</f>
        <v>22.609357997823722</v>
      </c>
      <c r="AB6" s="939">
        <f>IF($B6="","",INDEX('All CCC'!AB$7:AB$976,MATCH(WatchList!$B6,'All CCC'!$B$7:$B$976,0)))</f>
        <v>12</v>
      </c>
      <c r="AC6" s="939">
        <f>IF($B6="","",INDEX('All CCC'!AC$7:AC$976,MATCH(WatchList!$B6,'All CCC'!$B$7:$B$976,0)))</f>
        <v>9.19</v>
      </c>
      <c r="AD6" s="939">
        <f>IF($B6="","",INDEX('All CCC'!AD$7:AD$976,MATCH(WatchList!$B6,'All CCC'!$B$7:$B$976,0)))</f>
        <v>3.17</v>
      </c>
      <c r="AE6" s="939">
        <f>IF($B6="","",INDEX('All CCC'!AE$7:AE$976,MATCH(WatchList!$B6,'All CCC'!$B$7:$B$976,0)))</f>
        <v>3.74</v>
      </c>
      <c r="AF6" s="939">
        <f>IF($B6="","",INDEX('All CCC'!AF$7:AF$976,MATCH(WatchList!$B6,'All CCC'!$B$7:$B$976,0)))</f>
        <v>12.32</v>
      </c>
      <c r="AG6" s="939">
        <f>IF($B6="","",INDEX('All CCC'!AG$7:AG$976,MATCH(WatchList!$B6,'All CCC'!$B$7:$B$976,0)))</f>
        <v>51.7</v>
      </c>
      <c r="AH6" s="939">
        <f>IF($B6="","",INDEX('All CCC'!AH$7:AH$976,MATCH(WatchList!$B6,'All CCC'!$B$7:$B$976,0)))</f>
        <v>0.1</v>
      </c>
      <c r="AI6" s="939">
        <f>IF($B6="","",INDEX('All CCC'!AI$7:AI$976,MATCH(WatchList!$B6,'All CCC'!$B$7:$B$976,0)))</f>
        <v>8.0299999999999994</v>
      </c>
      <c r="AJ6" s="939">
        <f>IF($B6="","",INDEX('All CCC'!AJ$7:AJ$976,MATCH(WatchList!$B6,'All CCC'!$B$7:$B$976,0)))</f>
        <v>6.4</v>
      </c>
      <c r="AK6" s="939">
        <f>IF($B6="","",INDEX('All CCC'!AK$7:AK$976,MATCH(WatchList!$B6,'All CCC'!$B$7:$B$976,0)))</f>
        <v>7.1400000000000006</v>
      </c>
      <c r="AL6" s="939">
        <f>IF($B6="","",INDEX('All CCC'!AL$7:AL$976,MATCH(WatchList!$B6,'All CCC'!$B$7:$B$976,0)))</f>
        <v>122530</v>
      </c>
      <c r="AM6" s="939">
        <f>IF($B6="","",INDEX('All CCC'!AM$7:AM$976,MATCH(WatchList!$B6,'All CCC'!$B$7:$B$976,0)))</f>
        <v>0.1</v>
      </c>
      <c r="AN6" s="939">
        <f>IF($B6="","",INDEX('All CCC'!AN$7:AN$976,MATCH(WatchList!$B6,'All CCC'!$B$7:$B$976,0)))</f>
        <v>1.49</v>
      </c>
      <c r="AO6" s="939">
        <f>IF($B6="","",INDEX('All CCC'!AO$7:AO$976,MATCH(WatchList!$B6,'All CCC'!$B$7:$B$976,0)))</f>
        <v>-3.3835635105713315</v>
      </c>
      <c r="AP6" s="939">
        <f>IF($B6="","",INDEX('All CCC'!AP$7:AP$976,MATCH(WatchList!$B6,'All CCC'!$B$7:$B$976,0)))</f>
        <v>19.22579448725239</v>
      </c>
      <c r="AQ6" s="939">
        <f>IF($B6="","",INDEX('All CCC'!AQ$7:AQ$976,MATCH(WatchList!$B6,'All CCC'!$B$7:$B$976,0)))</f>
        <v>251.85053047072148</v>
      </c>
      <c r="AR6" s="939">
        <f>IF($B6="","",INDEX('All CCC'!AR$7:AR$976,MATCH(WatchList!$B6,'All CCC'!$B$7:$B$976,0)))</f>
        <v>5.4454399999999996</v>
      </c>
      <c r="AS6" s="939">
        <f>IF($B6="","",INDEX('All CCC'!AS$7:AS$976,MATCH(WatchList!$B6,'All CCC'!$B$7:$B$976,0)))</f>
        <v>5.8827088319999996</v>
      </c>
      <c r="AT6" s="939">
        <f>IF($B6="","",INDEX('All CCC'!AT$7:AT$976,MATCH(WatchList!$B6,'All CCC'!$B$7:$B$976,0)))</f>
        <v>6.3027342426047994</v>
      </c>
      <c r="AU6" s="939">
        <f>IF($B6="","",INDEX('All CCC'!AU$7:AU$976,MATCH(WatchList!$B6,'All CCC'!$B$7:$B$976,0)))</f>
        <v>6.7527494675267814</v>
      </c>
      <c r="AV6" s="939">
        <f>IF($B6="","",INDEX('All CCC'!AV$7:AV$976,MATCH(WatchList!$B6,'All CCC'!$B$7:$B$976,0)))</f>
        <v>7.234895779508193</v>
      </c>
      <c r="AW6" s="939">
        <f>IF($B6="","",INDEX('All CCC'!AW$7:AW$976,MATCH(WatchList!$B6,'All CCC'!$B$7:$B$976,0)))</f>
        <v>31.618528321639772</v>
      </c>
      <c r="AX6" s="939">
        <f>IF($B6="","",INDEX('All CCC'!AX$7:AX$976,MATCH(WatchList!$B6,'All CCC'!$B$7:$B$976,0)))</f>
        <v>15.217310771796983</v>
      </c>
      <c r="AY6" s="939">
        <f>IF($B6="","",INDEX('All CCC'!AY$7:AY$976,MATCH(WatchList!$B6,'All CCC'!$B$7:$B$976,0)))</f>
        <v>1.04</v>
      </c>
      <c r="AZ6" s="939">
        <f>IF($B6="","",INDEX('All CCC'!AZ$7:AZ$976,MATCH(WatchList!$B6,'All CCC'!$B$7:$B$976,0)))</f>
        <v>17.48</v>
      </c>
      <c r="BA6" s="939">
        <f>IF($B6="","",INDEX('All CCC'!BA$7:BA$976,MATCH(WatchList!$B6,'All CCC'!$B$7:$B$976,0)))</f>
        <v>-6.2700000000000005</v>
      </c>
      <c r="BB6" s="939">
        <f>IF($B6="","",INDEX('All CCC'!BB$7:BB$976,MATCH(WatchList!$B6,'All CCC'!$B$7:$B$976,0)))</f>
        <v>2.1800000000000002</v>
      </c>
      <c r="BC6" s="939">
        <f>IF($B6="","",INDEX('All CCC'!BC$7:BC$976,MATCH(WatchList!$B6,'All CCC'!$B$7:$B$976,0)))</f>
        <v>2.98</v>
      </c>
      <c r="BD6" s="939">
        <f>IF($B6="","",INDEX('All CCC'!BD$7:BD$976,MATCH(WatchList!$B6,'All CCC'!$B$7:$B$976,0)))</f>
        <v>0</v>
      </c>
      <c r="BE6" s="939">
        <f>IF($B6="","",INDEX('All CCC'!BE$7:BE$976,MATCH(WatchList!$B6,'All CCC'!$B$7:$B$976,0)))</f>
        <v>1959</v>
      </c>
      <c r="BF6" s="939" t="e">
        <f>IF($B6="","",INDEX('All CCC'!BF$7:BF$976,MATCH(WatchList!$B6,'All CCC'!$B$7:$B$976,0)))</f>
        <v>#VALUE!</v>
      </c>
      <c r="BG6" s="939">
        <f>IF($B6="","",INDEX('All CCC'!BG$7:BG$976,MATCH(WatchList!$B6,'All CCC'!$B$7:$B$976,0)))</f>
        <v>14.299999999999999</v>
      </c>
    </row>
    <row r="7" spans="1:59" ht="11.25" customHeight="1" x14ac:dyDescent="0.2">
      <c r="A7" s="612" t="str">
        <f>IF($B7="","",INDEX('All CCC'!A$7:A$976,MATCH(WatchList!$B7,'All CCC'!$B$7:$B$976,0)))</f>
        <v/>
      </c>
      <c r="B7" s="36"/>
      <c r="C7" s="939" t="str">
        <f>IF($B7="","",INDEX('All CCC'!C$7:C$976,MATCH(WatchList!$B7,'All CCC'!$B$7:$B$976,0)))</f>
        <v/>
      </c>
      <c r="D7" s="939" t="str">
        <f>IF($B7="","",INDEX('All CCC'!D$7:D$976,MATCH(WatchList!$B7,'All CCC'!$B$7:$B$976,0)))</f>
        <v/>
      </c>
      <c r="E7" s="939" t="str">
        <f>IF($B7="","",INDEX('All CCC'!E$7:E$976,MATCH(WatchList!$B7,'All CCC'!$B$7:$B$976,0)))</f>
        <v/>
      </c>
      <c r="F7" s="939" t="str">
        <f>IF($B7="","",INDEX('All CCC'!F$7:F$976,MATCH(WatchList!$B7,'All CCC'!$B$7:$B$976,0)))</f>
        <v/>
      </c>
      <c r="G7" s="939" t="str">
        <f>IF($B7="","",INDEX('All CCC'!G$7:G$976,MATCH(WatchList!$B7,'All CCC'!$B$7:$B$976,0)))</f>
        <v/>
      </c>
      <c r="H7" s="939" t="str">
        <f>IF($B7="","",INDEX('All CCC'!H$7:H$976,MATCH(WatchList!$B7,'All CCC'!$B$7:$B$976,0)))</f>
        <v/>
      </c>
      <c r="I7" s="939" t="str">
        <f>IF($B7="","",INDEX('All CCC'!I$7:I$976,MATCH(WatchList!$B7,'All CCC'!$B$7:$B$976,0)))</f>
        <v/>
      </c>
      <c r="J7" s="939" t="str">
        <f>IF($B7="","",INDEX('All CCC'!J$7:J$976,MATCH(WatchList!$B7,'All CCC'!$B$7:$B$976,0)))</f>
        <v/>
      </c>
      <c r="K7" s="939" t="str">
        <f>IF($B7="","",INDEX('All CCC'!K$7:K$976,MATCH(WatchList!$B7,'All CCC'!$B$7:$B$976,0)))</f>
        <v/>
      </c>
      <c r="L7" s="939" t="str">
        <f>IF($B7="","",INDEX('All CCC'!L$7:L$976,MATCH(WatchList!$B7,'All CCC'!$B$7:$B$976,0)))</f>
        <v/>
      </c>
      <c r="M7" s="939" t="str">
        <f>IF($B7="","",INDEX('All CCC'!M$7:M$976,MATCH(WatchList!$B7,'All CCC'!$B$7:$B$976,0)))</f>
        <v/>
      </c>
      <c r="N7" s="939" t="str">
        <f>IF($B7="","",INDEX('All CCC'!N$7:N$976,MATCH(WatchList!$B7,'All CCC'!$B$7:$B$976,0)))</f>
        <v/>
      </c>
      <c r="O7" s="939" t="str">
        <f>IF($B7="","",INDEX('All CCC'!O$7:O$976,MATCH(WatchList!$B7,'All CCC'!$B$7:$B$976,0)))</f>
        <v/>
      </c>
      <c r="P7" s="940" t="str">
        <f>IF($B7="","",INDEX('All CCC'!P$7:P$976,MATCH(WatchList!$B7,'All CCC'!$B$7:$B$976,0)))</f>
        <v/>
      </c>
      <c r="Q7" s="940" t="str">
        <f>IF($B7="","",INDEX('All CCC'!Q$7:Q$976,MATCH(WatchList!$B7,'All CCC'!$B$7:$B$976,0)))</f>
        <v/>
      </c>
      <c r="R7" s="939" t="str">
        <f>IF($B7="","",INDEX('All CCC'!R$7:R$976,MATCH(WatchList!$B7,'All CCC'!$B$7:$B$976,0)))</f>
        <v/>
      </c>
      <c r="S7" s="939" t="str">
        <f>IF($B7="","",INDEX('All CCC'!S$7:S$976,MATCH(WatchList!$B7,'All CCC'!$B$7:$B$976,0)))</f>
        <v/>
      </c>
      <c r="T7" s="939" t="str">
        <f>IF($B7="","",INDEX('All CCC'!T$7:T$976,MATCH(WatchList!$B7,'All CCC'!$B$7:$B$976,0)))</f>
        <v/>
      </c>
      <c r="U7" s="939" t="str">
        <f>IF($B7="","",INDEX('All CCC'!U$7:U$976,MATCH(WatchList!$B7,'All CCC'!$B$7:$B$976,0)))</f>
        <v/>
      </c>
      <c r="V7" s="939" t="str">
        <f>IF($B7="","",INDEX('All CCC'!V$7:V$976,MATCH(WatchList!$B7,'All CCC'!$B$7:$B$976,0)))</f>
        <v/>
      </c>
      <c r="W7" s="939" t="str">
        <f>IF($B7="","",INDEX('All CCC'!W$7:W$976,MATCH(WatchList!$B7,'All CCC'!$B$7:$B$976,0)))</f>
        <v/>
      </c>
      <c r="X7" s="939" t="str">
        <f>IF($B7="","",INDEX('All CCC'!X$7:X$976,MATCH(WatchList!$B7,'All CCC'!$B$7:$B$976,0)))</f>
        <v/>
      </c>
      <c r="Y7" s="939" t="str">
        <f>IF($B7="","",INDEX('All CCC'!Y$7:Y$976,MATCH(WatchList!$B7,'All CCC'!$B$7:$B$976,0)))</f>
        <v/>
      </c>
      <c r="Z7" s="939" t="str">
        <f>IF($B7="","",INDEX('All CCC'!Z$7:Z$976,MATCH(WatchList!$B7,'All CCC'!$B$7:$B$976,0)))</f>
        <v/>
      </c>
      <c r="AA7" s="939" t="str">
        <f>IF($B7="","",INDEX('All CCC'!AA$7:AA$976,MATCH(WatchList!$B7,'All CCC'!$B$7:$B$976,0)))</f>
        <v/>
      </c>
      <c r="AB7" s="939" t="str">
        <f>IF($B7="","",INDEX('All CCC'!AB$7:AB$976,MATCH(WatchList!$B7,'All CCC'!$B$7:$B$976,0)))</f>
        <v/>
      </c>
      <c r="AC7" s="939" t="str">
        <f>IF($B7="","",INDEX('All CCC'!AC$7:AC$976,MATCH(WatchList!$B7,'All CCC'!$B$7:$B$976,0)))</f>
        <v/>
      </c>
      <c r="AD7" s="939" t="str">
        <f>IF($B7="","",INDEX('All CCC'!AD$7:AD$976,MATCH(WatchList!$B7,'All CCC'!$B$7:$B$976,0)))</f>
        <v/>
      </c>
      <c r="AE7" s="939" t="str">
        <f>IF($B7="","",INDEX('All CCC'!AE$7:AE$976,MATCH(WatchList!$B7,'All CCC'!$B$7:$B$976,0)))</f>
        <v/>
      </c>
      <c r="AF7" s="939" t="str">
        <f>IF($B7="","",INDEX('All CCC'!AF$7:AF$976,MATCH(WatchList!$B7,'All CCC'!$B$7:$B$976,0)))</f>
        <v/>
      </c>
      <c r="AG7" s="939" t="str">
        <f>IF($B7="","",INDEX('All CCC'!AG$7:AG$976,MATCH(WatchList!$B7,'All CCC'!$B$7:$B$976,0)))</f>
        <v/>
      </c>
      <c r="AH7" s="939" t="str">
        <f>IF($B7="","",INDEX('All CCC'!AH$7:AH$976,MATCH(WatchList!$B7,'All CCC'!$B$7:$B$976,0)))</f>
        <v/>
      </c>
      <c r="AI7" s="939" t="str">
        <f>IF($B7="","",INDEX('All CCC'!AI$7:AI$976,MATCH(WatchList!$B7,'All CCC'!$B$7:$B$976,0)))</f>
        <v/>
      </c>
      <c r="AJ7" s="939" t="str">
        <f>IF($B7="","",INDEX('All CCC'!AJ$7:AJ$976,MATCH(WatchList!$B7,'All CCC'!$B$7:$B$976,0)))</f>
        <v/>
      </c>
      <c r="AK7" s="939" t="str">
        <f>IF($B7="","",INDEX('All CCC'!AK$7:AK$976,MATCH(WatchList!$B7,'All CCC'!$B$7:$B$976,0)))</f>
        <v/>
      </c>
      <c r="AL7" s="939" t="str">
        <f>IF($B7="","",INDEX('All CCC'!AL$7:AL$976,MATCH(WatchList!$B7,'All CCC'!$B$7:$B$976,0)))</f>
        <v/>
      </c>
      <c r="AM7" s="939" t="str">
        <f>IF($B7="","",INDEX('All CCC'!AM$7:AM$976,MATCH(WatchList!$B7,'All CCC'!$B$7:$B$976,0)))</f>
        <v/>
      </c>
      <c r="AN7" s="939" t="str">
        <f>IF($B7="","",INDEX('All CCC'!AN$7:AN$976,MATCH(WatchList!$B7,'All CCC'!$B$7:$B$976,0)))</f>
        <v/>
      </c>
      <c r="AO7" s="939" t="str">
        <f>IF($B7="","",INDEX('All CCC'!AO$7:AO$976,MATCH(WatchList!$B7,'All CCC'!$B$7:$B$976,0)))</f>
        <v/>
      </c>
      <c r="AP7" s="939" t="str">
        <f>IF($B7="","",INDEX('All CCC'!AP$7:AP$976,MATCH(WatchList!$B7,'All CCC'!$B$7:$B$976,0)))</f>
        <v/>
      </c>
      <c r="AQ7" s="939" t="str">
        <f>IF($B7="","",INDEX('All CCC'!AQ$7:AQ$976,MATCH(WatchList!$B7,'All CCC'!$B$7:$B$976,0)))</f>
        <v/>
      </c>
      <c r="AR7" s="939" t="str">
        <f>IF($B7="","",INDEX('All CCC'!AR$7:AR$976,MATCH(WatchList!$B7,'All CCC'!$B$7:$B$976,0)))</f>
        <v/>
      </c>
      <c r="AS7" s="939" t="str">
        <f>IF($B7="","",INDEX('All CCC'!AS$7:AS$976,MATCH(WatchList!$B7,'All CCC'!$B$7:$B$976,0)))</f>
        <v/>
      </c>
      <c r="AT7" s="939" t="str">
        <f>IF($B7="","",INDEX('All CCC'!AT$7:AT$976,MATCH(WatchList!$B7,'All CCC'!$B$7:$B$976,0)))</f>
        <v/>
      </c>
      <c r="AU7" s="939" t="str">
        <f>IF($B7="","",INDEX('All CCC'!AU$7:AU$976,MATCH(WatchList!$B7,'All CCC'!$B$7:$B$976,0)))</f>
        <v/>
      </c>
      <c r="AV7" s="939" t="str">
        <f>IF($B7="","",INDEX('All CCC'!AV$7:AV$976,MATCH(WatchList!$B7,'All CCC'!$B$7:$B$976,0)))</f>
        <v/>
      </c>
      <c r="AW7" s="939" t="str">
        <f>IF($B7="","",INDEX('All CCC'!AW$7:AW$976,MATCH(WatchList!$B7,'All CCC'!$B$7:$B$976,0)))</f>
        <v/>
      </c>
      <c r="AX7" s="939" t="str">
        <f>IF($B7="","",INDEX('All CCC'!AX$7:AX$976,MATCH(WatchList!$B7,'All CCC'!$B$7:$B$976,0)))</f>
        <v/>
      </c>
      <c r="AY7" s="939" t="str">
        <f>IF($B7="","",INDEX('All CCC'!AY$7:AY$976,MATCH(WatchList!$B7,'All CCC'!$B$7:$B$976,0)))</f>
        <v/>
      </c>
      <c r="AZ7" s="939" t="str">
        <f>IF($B7="","",INDEX('All CCC'!AZ$7:AZ$976,MATCH(WatchList!$B7,'All CCC'!$B$7:$B$976,0)))</f>
        <v/>
      </c>
      <c r="BA7" s="939" t="str">
        <f>IF($B7="","",INDEX('All CCC'!BA$7:BA$976,MATCH(WatchList!$B7,'All CCC'!$B$7:$B$976,0)))</f>
        <v/>
      </c>
      <c r="BB7" s="939" t="str">
        <f>IF($B7="","",INDEX('All CCC'!BB$7:BB$976,MATCH(WatchList!$B7,'All CCC'!$B$7:$B$976,0)))</f>
        <v/>
      </c>
      <c r="BC7" s="939" t="str">
        <f>IF($B7="","",INDEX('All CCC'!BC$7:BC$976,MATCH(WatchList!$B7,'All CCC'!$B$7:$B$976,0)))</f>
        <v/>
      </c>
      <c r="BD7" s="939" t="str">
        <f>IF($B7="","",INDEX('All CCC'!BD$7:BD$976,MATCH(WatchList!$B7,'All CCC'!$B$7:$B$976,0)))</f>
        <v/>
      </c>
      <c r="BE7" s="939" t="str">
        <f>IF($B7="","",INDEX('All CCC'!BE$7:BE$976,MATCH(WatchList!$B7,'All CCC'!$B$7:$B$976,0)))</f>
        <v/>
      </c>
      <c r="BF7" s="939" t="str">
        <f>IF($B7="","",INDEX('All CCC'!BF$7:BF$976,MATCH(WatchList!$B7,'All CCC'!$B$7:$B$976,0)))</f>
        <v/>
      </c>
      <c r="BG7" s="939" t="str">
        <f>IF($B7="","",INDEX('All CCC'!BG$7:BG$976,MATCH(WatchList!$B7,'All CCC'!$B$7:$B$976,0)))</f>
        <v/>
      </c>
    </row>
    <row r="8" spans="1:59" s="574" customFormat="1" ht="11.25" customHeight="1" x14ac:dyDescent="0.2">
      <c r="A8" s="612" t="str">
        <f>IF($B8="","",INDEX('All CCC'!A$7:A$976,MATCH(WatchList!$B8,'All CCC'!$B$7:$B$976,0)))</f>
        <v/>
      </c>
      <c r="B8" s="36"/>
      <c r="C8" s="939" t="str">
        <f>IF($B8="","",INDEX('All CCC'!C$7:C$976,MATCH(WatchList!$B8,'All CCC'!$B$7:$B$976,0)))</f>
        <v/>
      </c>
      <c r="D8" s="939" t="str">
        <f>IF($B8="","",INDEX('All CCC'!D$7:D$976,MATCH(WatchList!$B8,'All CCC'!$B$7:$B$976,0)))</f>
        <v/>
      </c>
      <c r="E8" s="939" t="str">
        <f>IF($B8="","",INDEX('All CCC'!E$7:E$976,MATCH(WatchList!$B8,'All CCC'!$B$7:$B$976,0)))</f>
        <v/>
      </c>
      <c r="F8" s="939" t="str">
        <f>IF($B8="","",INDEX('All CCC'!F$7:F$976,MATCH(WatchList!$B8,'All CCC'!$B$7:$B$976,0)))</f>
        <v/>
      </c>
      <c r="G8" s="939" t="str">
        <f>IF($B8="","",INDEX('All CCC'!G$7:G$976,MATCH(WatchList!$B8,'All CCC'!$B$7:$B$976,0)))</f>
        <v/>
      </c>
      <c r="H8" s="939" t="str">
        <f>IF($B8="","",INDEX('All CCC'!H$7:H$976,MATCH(WatchList!$B8,'All CCC'!$B$7:$B$976,0)))</f>
        <v/>
      </c>
      <c r="I8" s="939" t="str">
        <f>IF($B8="","",INDEX('All CCC'!I$7:I$976,MATCH(WatchList!$B8,'All CCC'!$B$7:$B$976,0)))</f>
        <v/>
      </c>
      <c r="J8" s="939" t="str">
        <f>IF($B8="","",INDEX('All CCC'!J$7:J$976,MATCH(WatchList!$B8,'All CCC'!$B$7:$B$976,0)))</f>
        <v/>
      </c>
      <c r="K8" s="939" t="str">
        <f>IF($B8="","",INDEX('All CCC'!K$7:K$976,MATCH(WatchList!$B8,'All CCC'!$B$7:$B$976,0)))</f>
        <v/>
      </c>
      <c r="L8" s="939" t="str">
        <f>IF($B8="","",INDEX('All CCC'!L$7:L$976,MATCH(WatchList!$B8,'All CCC'!$B$7:$B$976,0)))</f>
        <v/>
      </c>
      <c r="M8" s="939" t="str">
        <f>IF($B8="","",INDEX('All CCC'!M$7:M$976,MATCH(WatchList!$B8,'All CCC'!$B$7:$B$976,0)))</f>
        <v/>
      </c>
      <c r="N8" s="939" t="str">
        <f>IF($B8="","",INDEX('All CCC'!N$7:N$976,MATCH(WatchList!$B8,'All CCC'!$B$7:$B$976,0)))</f>
        <v/>
      </c>
      <c r="O8" s="939" t="str">
        <f>IF($B8="","",INDEX('All CCC'!O$7:O$976,MATCH(WatchList!$B8,'All CCC'!$B$7:$B$976,0)))</f>
        <v/>
      </c>
      <c r="P8" s="940" t="str">
        <f>IF($B8="","",INDEX('All CCC'!P$7:P$976,MATCH(WatchList!$B8,'All CCC'!$B$7:$B$976,0)))</f>
        <v/>
      </c>
      <c r="Q8" s="940" t="str">
        <f>IF($B8="","",INDEX('All CCC'!Q$7:Q$976,MATCH(WatchList!$B8,'All CCC'!$B$7:$B$976,0)))</f>
        <v/>
      </c>
      <c r="R8" s="939" t="str">
        <f>IF($B8="","",INDEX('All CCC'!R$7:R$976,MATCH(WatchList!$B8,'All CCC'!$B$7:$B$976,0)))</f>
        <v/>
      </c>
      <c r="S8" s="939" t="str">
        <f>IF($B8="","",INDEX('All CCC'!S$7:S$976,MATCH(WatchList!$B8,'All CCC'!$B$7:$B$976,0)))</f>
        <v/>
      </c>
      <c r="T8" s="939" t="str">
        <f>IF($B8="","",INDEX('All CCC'!T$7:T$976,MATCH(WatchList!$B8,'All CCC'!$B$7:$B$976,0)))</f>
        <v/>
      </c>
      <c r="U8" s="939" t="str">
        <f>IF($B8="","",INDEX('All CCC'!U$7:U$976,MATCH(WatchList!$B8,'All CCC'!$B$7:$B$976,0)))</f>
        <v/>
      </c>
      <c r="V8" s="939" t="str">
        <f>IF($B8="","",INDEX('All CCC'!V$7:V$976,MATCH(WatchList!$B8,'All CCC'!$B$7:$B$976,0)))</f>
        <v/>
      </c>
      <c r="W8" s="939" t="str">
        <f>IF($B8="","",INDEX('All CCC'!W$7:W$976,MATCH(WatchList!$B8,'All CCC'!$B$7:$B$976,0)))</f>
        <v/>
      </c>
      <c r="X8" s="939" t="str">
        <f>IF($B8="","",INDEX('All CCC'!X$7:X$976,MATCH(WatchList!$B8,'All CCC'!$B$7:$B$976,0)))</f>
        <v/>
      </c>
      <c r="Y8" s="939" t="str">
        <f>IF($B8="","",INDEX('All CCC'!Y$7:Y$976,MATCH(WatchList!$B8,'All CCC'!$B$7:$B$976,0)))</f>
        <v/>
      </c>
      <c r="Z8" s="939" t="str">
        <f>IF($B8="","",INDEX('All CCC'!Z$7:Z$976,MATCH(WatchList!$B8,'All CCC'!$B$7:$B$976,0)))</f>
        <v/>
      </c>
      <c r="AA8" s="939" t="str">
        <f>IF($B8="","",INDEX('All CCC'!AA$7:AA$976,MATCH(WatchList!$B8,'All CCC'!$B$7:$B$976,0)))</f>
        <v/>
      </c>
      <c r="AB8" s="939" t="str">
        <f>IF($B8="","",INDEX('All CCC'!AB$7:AB$976,MATCH(WatchList!$B8,'All CCC'!$B$7:$B$976,0)))</f>
        <v/>
      </c>
      <c r="AC8" s="939" t="str">
        <f>IF($B8="","",INDEX('All CCC'!AC$7:AC$976,MATCH(WatchList!$B8,'All CCC'!$B$7:$B$976,0)))</f>
        <v/>
      </c>
      <c r="AD8" s="939" t="str">
        <f>IF($B8="","",INDEX('All CCC'!AD$7:AD$976,MATCH(WatchList!$B8,'All CCC'!$B$7:$B$976,0)))</f>
        <v/>
      </c>
      <c r="AE8" s="939" t="str">
        <f>IF($B8="","",INDEX('All CCC'!AE$7:AE$976,MATCH(WatchList!$B8,'All CCC'!$B$7:$B$976,0)))</f>
        <v/>
      </c>
      <c r="AF8" s="939" t="str">
        <f>IF($B8="","",INDEX('All CCC'!AF$7:AF$976,MATCH(WatchList!$B8,'All CCC'!$B$7:$B$976,0)))</f>
        <v/>
      </c>
      <c r="AG8" s="939" t="str">
        <f>IF($B8="","",INDEX('All CCC'!AG$7:AG$976,MATCH(WatchList!$B8,'All CCC'!$B$7:$B$976,0)))</f>
        <v/>
      </c>
      <c r="AH8" s="939" t="str">
        <f>IF($B8="","",INDEX('All CCC'!AH$7:AH$976,MATCH(WatchList!$B8,'All CCC'!$B$7:$B$976,0)))</f>
        <v/>
      </c>
      <c r="AI8" s="939" t="str">
        <f>IF($B8="","",INDEX('All CCC'!AI$7:AI$976,MATCH(WatchList!$B8,'All CCC'!$B$7:$B$976,0)))</f>
        <v/>
      </c>
      <c r="AJ8" s="939" t="str">
        <f>IF($B8="","",INDEX('All CCC'!AJ$7:AJ$976,MATCH(WatchList!$B8,'All CCC'!$B$7:$B$976,0)))</f>
        <v/>
      </c>
      <c r="AK8" s="939" t="str">
        <f>IF($B8="","",INDEX('All CCC'!AK$7:AK$976,MATCH(WatchList!$B8,'All CCC'!$B$7:$B$976,0)))</f>
        <v/>
      </c>
      <c r="AL8" s="939" t="str">
        <f>IF($B8="","",INDEX('All CCC'!AL$7:AL$976,MATCH(WatchList!$B8,'All CCC'!$B$7:$B$976,0)))</f>
        <v/>
      </c>
      <c r="AM8" s="939" t="str">
        <f>IF($B8="","",INDEX('All CCC'!AM$7:AM$976,MATCH(WatchList!$B8,'All CCC'!$B$7:$B$976,0)))</f>
        <v/>
      </c>
      <c r="AN8" s="939" t="str">
        <f>IF($B8="","",INDEX('All CCC'!AN$7:AN$976,MATCH(WatchList!$B8,'All CCC'!$B$7:$B$976,0)))</f>
        <v/>
      </c>
      <c r="AO8" s="939" t="str">
        <f>IF($B8="","",INDEX('All CCC'!AO$7:AO$976,MATCH(WatchList!$B8,'All CCC'!$B$7:$B$976,0)))</f>
        <v/>
      </c>
      <c r="AP8" s="939" t="str">
        <f>IF($B8="","",INDEX('All CCC'!AP$7:AP$976,MATCH(WatchList!$B8,'All CCC'!$B$7:$B$976,0)))</f>
        <v/>
      </c>
      <c r="AQ8" s="939" t="str">
        <f>IF($B8="","",INDEX('All CCC'!AQ$7:AQ$976,MATCH(WatchList!$B8,'All CCC'!$B$7:$B$976,0)))</f>
        <v/>
      </c>
      <c r="AR8" s="939" t="str">
        <f>IF($B8="","",INDEX('All CCC'!AR$7:AR$976,MATCH(WatchList!$B8,'All CCC'!$B$7:$B$976,0)))</f>
        <v/>
      </c>
      <c r="AS8" s="939" t="str">
        <f>IF($B8="","",INDEX('All CCC'!AS$7:AS$976,MATCH(WatchList!$B8,'All CCC'!$B$7:$B$976,0)))</f>
        <v/>
      </c>
      <c r="AT8" s="939" t="str">
        <f>IF($B8="","",INDEX('All CCC'!AT$7:AT$976,MATCH(WatchList!$B8,'All CCC'!$B$7:$B$976,0)))</f>
        <v/>
      </c>
      <c r="AU8" s="939" t="str">
        <f>IF($B8="","",INDEX('All CCC'!AU$7:AU$976,MATCH(WatchList!$B8,'All CCC'!$B$7:$B$976,0)))</f>
        <v/>
      </c>
      <c r="AV8" s="939" t="str">
        <f>IF($B8="","",INDEX('All CCC'!AV$7:AV$976,MATCH(WatchList!$B8,'All CCC'!$B$7:$B$976,0)))</f>
        <v/>
      </c>
      <c r="AW8" s="939" t="str">
        <f>IF($B8="","",INDEX('All CCC'!AW$7:AW$976,MATCH(WatchList!$B8,'All CCC'!$B$7:$B$976,0)))</f>
        <v/>
      </c>
      <c r="AX8" s="939" t="str">
        <f>IF($B8="","",INDEX('All CCC'!AX$7:AX$976,MATCH(WatchList!$B8,'All CCC'!$B$7:$B$976,0)))</f>
        <v/>
      </c>
      <c r="AY8" s="939" t="str">
        <f>IF($B8="","",INDEX('All CCC'!AY$7:AY$976,MATCH(WatchList!$B8,'All CCC'!$B$7:$B$976,0)))</f>
        <v/>
      </c>
      <c r="AZ8" s="939" t="str">
        <f>IF($B8="","",INDEX('All CCC'!AZ$7:AZ$976,MATCH(WatchList!$B8,'All CCC'!$B$7:$B$976,0)))</f>
        <v/>
      </c>
      <c r="BA8" s="939" t="str">
        <f>IF($B8="","",INDEX('All CCC'!BA$7:BA$976,MATCH(WatchList!$B8,'All CCC'!$B$7:$B$976,0)))</f>
        <v/>
      </c>
      <c r="BB8" s="939" t="str">
        <f>IF($B8="","",INDEX('All CCC'!BB$7:BB$976,MATCH(WatchList!$B8,'All CCC'!$B$7:$B$976,0)))</f>
        <v/>
      </c>
      <c r="BC8" s="939" t="str">
        <f>IF($B8="","",INDEX('All CCC'!BC$7:BC$976,MATCH(WatchList!$B8,'All CCC'!$B$7:$B$976,0)))</f>
        <v/>
      </c>
      <c r="BD8" s="939" t="str">
        <f>IF($B8="","",INDEX('All CCC'!BD$7:BD$976,MATCH(WatchList!$B8,'All CCC'!$B$7:$B$976,0)))</f>
        <v/>
      </c>
      <c r="BE8" s="939" t="str">
        <f>IF($B8="","",INDEX('All CCC'!BE$7:BE$976,MATCH(WatchList!$B8,'All CCC'!$B$7:$B$976,0)))</f>
        <v/>
      </c>
      <c r="BF8" s="939" t="str">
        <f>IF($B8="","",INDEX('All CCC'!BF$7:BF$976,MATCH(WatchList!$B8,'All CCC'!$B$7:$B$976,0)))</f>
        <v/>
      </c>
      <c r="BG8" s="939" t="str">
        <f>IF($B8="","",INDEX('All CCC'!BG$7:BG$976,MATCH(WatchList!$B8,'All CCC'!$B$7:$B$976,0)))</f>
        <v/>
      </c>
    </row>
    <row r="9" spans="1:59" ht="11.25" customHeight="1" x14ac:dyDescent="0.2">
      <c r="A9" s="612" t="str">
        <f>IF($B9="","",INDEX('All CCC'!A$7:A$976,MATCH(WatchList!$B9,'All CCC'!$B$7:$B$976,0)))</f>
        <v/>
      </c>
      <c r="B9" s="36"/>
      <c r="C9" s="939" t="str">
        <f>IF($B9="","",INDEX('All CCC'!C$7:C$976,MATCH(WatchList!$B9,'All CCC'!$B$7:$B$976,0)))</f>
        <v/>
      </c>
      <c r="D9" s="939" t="str">
        <f>IF($B9="","",INDEX('All CCC'!D$7:D$976,MATCH(WatchList!$B9,'All CCC'!$B$7:$B$976,0)))</f>
        <v/>
      </c>
      <c r="E9" s="939" t="str">
        <f>IF($B9="","",INDEX('All CCC'!E$7:E$976,MATCH(WatchList!$B9,'All CCC'!$B$7:$B$976,0)))</f>
        <v/>
      </c>
      <c r="F9" s="939" t="str">
        <f>IF($B9="","",INDEX('All CCC'!F$7:F$976,MATCH(WatchList!$B9,'All CCC'!$B$7:$B$976,0)))</f>
        <v/>
      </c>
      <c r="G9" s="939" t="str">
        <f>IF($B9="","",INDEX('All CCC'!G$7:G$976,MATCH(WatchList!$B9,'All CCC'!$B$7:$B$976,0)))</f>
        <v/>
      </c>
      <c r="H9" s="939" t="str">
        <f>IF($B9="","",INDEX('All CCC'!H$7:H$976,MATCH(WatchList!$B9,'All CCC'!$B$7:$B$976,0)))</f>
        <v/>
      </c>
      <c r="I9" s="939" t="str">
        <f>IF($B9="","",INDEX('All CCC'!I$7:I$976,MATCH(WatchList!$B9,'All CCC'!$B$7:$B$976,0)))</f>
        <v/>
      </c>
      <c r="J9" s="939" t="str">
        <f>IF($B9="","",INDEX('All CCC'!J$7:J$976,MATCH(WatchList!$B9,'All CCC'!$B$7:$B$976,0)))</f>
        <v/>
      </c>
      <c r="K9" s="939" t="str">
        <f>IF($B9="","",INDEX('All CCC'!K$7:K$976,MATCH(WatchList!$B9,'All CCC'!$B$7:$B$976,0)))</f>
        <v/>
      </c>
      <c r="L9" s="939" t="str">
        <f>IF($B9="","",INDEX('All CCC'!L$7:L$976,MATCH(WatchList!$B9,'All CCC'!$B$7:$B$976,0)))</f>
        <v/>
      </c>
      <c r="M9" s="939" t="str">
        <f>IF($B9="","",INDEX('All CCC'!M$7:M$976,MATCH(WatchList!$B9,'All CCC'!$B$7:$B$976,0)))</f>
        <v/>
      </c>
      <c r="N9" s="939" t="str">
        <f>IF($B9="","",INDEX('All CCC'!N$7:N$976,MATCH(WatchList!$B9,'All CCC'!$B$7:$B$976,0)))</f>
        <v/>
      </c>
      <c r="O9" s="939" t="str">
        <f>IF($B9="","",INDEX('All CCC'!O$7:O$976,MATCH(WatchList!$B9,'All CCC'!$B$7:$B$976,0)))</f>
        <v/>
      </c>
      <c r="P9" s="940" t="str">
        <f>IF($B9="","",INDEX('All CCC'!P$7:P$976,MATCH(WatchList!$B9,'All CCC'!$B$7:$B$976,0)))</f>
        <v/>
      </c>
      <c r="Q9" s="940" t="str">
        <f>IF($B9="","",INDEX('All CCC'!Q$7:Q$976,MATCH(WatchList!$B9,'All CCC'!$B$7:$B$976,0)))</f>
        <v/>
      </c>
      <c r="R9" s="939" t="str">
        <f>IF($B9="","",INDEX('All CCC'!R$7:R$976,MATCH(WatchList!$B9,'All CCC'!$B$7:$B$976,0)))</f>
        <v/>
      </c>
      <c r="S9" s="939" t="str">
        <f>IF($B9="","",INDEX('All CCC'!S$7:S$976,MATCH(WatchList!$B9,'All CCC'!$B$7:$B$976,0)))</f>
        <v/>
      </c>
      <c r="T9" s="939" t="str">
        <f>IF($B9="","",INDEX('All CCC'!T$7:T$976,MATCH(WatchList!$B9,'All CCC'!$B$7:$B$976,0)))</f>
        <v/>
      </c>
      <c r="U9" s="939" t="str">
        <f>IF($B9="","",INDEX('All CCC'!U$7:U$976,MATCH(WatchList!$B9,'All CCC'!$B$7:$B$976,0)))</f>
        <v/>
      </c>
      <c r="V9" s="939" t="str">
        <f>IF($B9="","",INDEX('All CCC'!V$7:V$976,MATCH(WatchList!$B9,'All CCC'!$B$7:$B$976,0)))</f>
        <v/>
      </c>
      <c r="W9" s="939" t="str">
        <f>IF($B9="","",INDEX('All CCC'!W$7:W$976,MATCH(WatchList!$B9,'All CCC'!$B$7:$B$976,0)))</f>
        <v/>
      </c>
      <c r="X9" s="939" t="str">
        <f>IF($B9="","",INDEX('All CCC'!X$7:X$976,MATCH(WatchList!$B9,'All CCC'!$B$7:$B$976,0)))</f>
        <v/>
      </c>
      <c r="Y9" s="939" t="str">
        <f>IF($B9="","",INDEX('All CCC'!Y$7:Y$976,MATCH(WatchList!$B9,'All CCC'!$B$7:$B$976,0)))</f>
        <v/>
      </c>
      <c r="Z9" s="939" t="str">
        <f>IF($B9="","",INDEX('All CCC'!Z$7:Z$976,MATCH(WatchList!$B9,'All CCC'!$B$7:$B$976,0)))</f>
        <v/>
      </c>
      <c r="AA9" s="939" t="str">
        <f>IF($B9="","",INDEX('All CCC'!AA$7:AA$976,MATCH(WatchList!$B9,'All CCC'!$B$7:$B$976,0)))</f>
        <v/>
      </c>
      <c r="AB9" s="939" t="str">
        <f>IF($B9="","",INDEX('All CCC'!AB$7:AB$976,MATCH(WatchList!$B9,'All CCC'!$B$7:$B$976,0)))</f>
        <v/>
      </c>
      <c r="AC9" s="939" t="str">
        <f>IF($B9="","",INDEX('All CCC'!AC$7:AC$976,MATCH(WatchList!$B9,'All CCC'!$B$7:$B$976,0)))</f>
        <v/>
      </c>
      <c r="AD9" s="939" t="str">
        <f>IF($B9="","",INDEX('All CCC'!AD$7:AD$976,MATCH(WatchList!$B9,'All CCC'!$B$7:$B$976,0)))</f>
        <v/>
      </c>
      <c r="AE9" s="939" t="str">
        <f>IF($B9="","",INDEX('All CCC'!AE$7:AE$976,MATCH(WatchList!$B9,'All CCC'!$B$7:$B$976,0)))</f>
        <v/>
      </c>
      <c r="AF9" s="939" t="str">
        <f>IF($B9="","",INDEX('All CCC'!AF$7:AF$976,MATCH(WatchList!$B9,'All CCC'!$B$7:$B$976,0)))</f>
        <v/>
      </c>
      <c r="AG9" s="939" t="str">
        <f>IF($B9="","",INDEX('All CCC'!AG$7:AG$976,MATCH(WatchList!$B9,'All CCC'!$B$7:$B$976,0)))</f>
        <v/>
      </c>
      <c r="AH9" s="939" t="str">
        <f>IF($B9="","",INDEX('All CCC'!AH$7:AH$976,MATCH(WatchList!$B9,'All CCC'!$B$7:$B$976,0)))</f>
        <v/>
      </c>
      <c r="AI9" s="939" t="str">
        <f>IF($B9="","",INDEX('All CCC'!AI$7:AI$976,MATCH(WatchList!$B9,'All CCC'!$B$7:$B$976,0)))</f>
        <v/>
      </c>
      <c r="AJ9" s="939" t="str">
        <f>IF($B9="","",INDEX('All CCC'!AJ$7:AJ$976,MATCH(WatchList!$B9,'All CCC'!$B$7:$B$976,0)))</f>
        <v/>
      </c>
      <c r="AK9" s="939" t="str">
        <f>IF($B9="","",INDEX('All CCC'!AK$7:AK$976,MATCH(WatchList!$B9,'All CCC'!$B$7:$B$976,0)))</f>
        <v/>
      </c>
      <c r="AL9" s="939" t="str">
        <f>IF($B9="","",INDEX('All CCC'!AL$7:AL$976,MATCH(WatchList!$B9,'All CCC'!$B$7:$B$976,0)))</f>
        <v/>
      </c>
      <c r="AM9" s="939" t="str">
        <f>IF($B9="","",INDEX('All CCC'!AM$7:AM$976,MATCH(WatchList!$B9,'All CCC'!$B$7:$B$976,0)))</f>
        <v/>
      </c>
      <c r="AN9" s="939" t="str">
        <f>IF($B9="","",INDEX('All CCC'!AN$7:AN$976,MATCH(WatchList!$B9,'All CCC'!$B$7:$B$976,0)))</f>
        <v/>
      </c>
      <c r="AO9" s="939" t="str">
        <f>IF($B9="","",INDEX('All CCC'!AO$7:AO$976,MATCH(WatchList!$B9,'All CCC'!$B$7:$B$976,0)))</f>
        <v/>
      </c>
      <c r="AP9" s="939" t="str">
        <f>IF($B9="","",INDEX('All CCC'!AP$7:AP$976,MATCH(WatchList!$B9,'All CCC'!$B$7:$B$976,0)))</f>
        <v/>
      </c>
      <c r="AQ9" s="939" t="str">
        <f>IF($B9="","",INDEX('All CCC'!AQ$7:AQ$976,MATCH(WatchList!$B9,'All CCC'!$B$7:$B$976,0)))</f>
        <v/>
      </c>
      <c r="AR9" s="939" t="str">
        <f>IF($B9="","",INDEX('All CCC'!AR$7:AR$976,MATCH(WatchList!$B9,'All CCC'!$B$7:$B$976,0)))</f>
        <v/>
      </c>
      <c r="AS9" s="939" t="str">
        <f>IF($B9="","",INDEX('All CCC'!AS$7:AS$976,MATCH(WatchList!$B9,'All CCC'!$B$7:$B$976,0)))</f>
        <v/>
      </c>
      <c r="AT9" s="939" t="str">
        <f>IF($B9="","",INDEX('All CCC'!AT$7:AT$976,MATCH(WatchList!$B9,'All CCC'!$B$7:$B$976,0)))</f>
        <v/>
      </c>
      <c r="AU9" s="939" t="str">
        <f>IF($B9="","",INDEX('All CCC'!AU$7:AU$976,MATCH(WatchList!$B9,'All CCC'!$B$7:$B$976,0)))</f>
        <v/>
      </c>
      <c r="AV9" s="939" t="str">
        <f>IF($B9="","",INDEX('All CCC'!AV$7:AV$976,MATCH(WatchList!$B9,'All CCC'!$B$7:$B$976,0)))</f>
        <v/>
      </c>
      <c r="AW9" s="939" t="str">
        <f>IF($B9="","",INDEX('All CCC'!AW$7:AW$976,MATCH(WatchList!$B9,'All CCC'!$B$7:$B$976,0)))</f>
        <v/>
      </c>
      <c r="AX9" s="939" t="str">
        <f>IF($B9="","",INDEX('All CCC'!AX$7:AX$976,MATCH(WatchList!$B9,'All CCC'!$B$7:$B$976,0)))</f>
        <v/>
      </c>
      <c r="AY9" s="939" t="str">
        <f>IF($B9="","",INDEX('All CCC'!AY$7:AY$976,MATCH(WatchList!$B9,'All CCC'!$B$7:$B$976,0)))</f>
        <v/>
      </c>
      <c r="AZ9" s="939" t="str">
        <f>IF($B9="","",INDEX('All CCC'!AZ$7:AZ$976,MATCH(WatchList!$B9,'All CCC'!$B$7:$B$976,0)))</f>
        <v/>
      </c>
      <c r="BA9" s="939" t="str">
        <f>IF($B9="","",INDEX('All CCC'!BA$7:BA$976,MATCH(WatchList!$B9,'All CCC'!$B$7:$B$976,0)))</f>
        <v/>
      </c>
      <c r="BB9" s="939" t="str">
        <f>IF($B9="","",INDEX('All CCC'!BB$7:BB$976,MATCH(WatchList!$B9,'All CCC'!$B$7:$B$976,0)))</f>
        <v/>
      </c>
      <c r="BC9" s="939" t="str">
        <f>IF($B9="","",INDEX('All CCC'!BC$7:BC$976,MATCH(WatchList!$B9,'All CCC'!$B$7:$B$976,0)))</f>
        <v/>
      </c>
      <c r="BD9" s="939" t="str">
        <f>IF($B9="","",INDEX('All CCC'!BD$7:BD$976,MATCH(WatchList!$B9,'All CCC'!$B$7:$B$976,0)))</f>
        <v/>
      </c>
      <c r="BE9" s="939" t="str">
        <f>IF($B9="","",INDEX('All CCC'!BE$7:BE$976,MATCH(WatchList!$B9,'All CCC'!$B$7:$B$976,0)))</f>
        <v/>
      </c>
      <c r="BF9" s="939" t="str">
        <f>IF($B9="","",INDEX('All CCC'!BF$7:BF$976,MATCH(WatchList!$B9,'All CCC'!$B$7:$B$976,0)))</f>
        <v/>
      </c>
      <c r="BG9" s="939" t="str">
        <f>IF($B9="","",INDEX('All CCC'!BG$7:BG$976,MATCH(WatchList!$B9,'All CCC'!$B$7:$B$976,0)))</f>
        <v/>
      </c>
    </row>
    <row r="10" spans="1:59" ht="11.25" customHeight="1" x14ac:dyDescent="0.2">
      <c r="A10" s="612" t="str">
        <f>IF($B10="","",INDEX('All CCC'!A$7:A$976,MATCH(WatchList!$B10,'All CCC'!$B$7:$B$976,0)))</f>
        <v/>
      </c>
      <c r="B10" s="36"/>
      <c r="C10" s="939" t="str">
        <f>IF($B10="","",INDEX('All CCC'!C$7:C$976,MATCH(WatchList!$B10,'All CCC'!$B$7:$B$976,0)))</f>
        <v/>
      </c>
      <c r="D10" s="939" t="str">
        <f>IF($B10="","",INDEX('All CCC'!D$7:D$976,MATCH(WatchList!$B10,'All CCC'!$B$7:$B$976,0)))</f>
        <v/>
      </c>
      <c r="E10" s="939" t="str">
        <f>IF($B10="","",INDEX('All CCC'!E$7:E$976,MATCH(WatchList!$B10,'All CCC'!$B$7:$B$976,0)))</f>
        <v/>
      </c>
      <c r="F10" s="939" t="str">
        <f>IF($B10="","",INDEX('All CCC'!F$7:F$976,MATCH(WatchList!$B10,'All CCC'!$B$7:$B$976,0)))</f>
        <v/>
      </c>
      <c r="G10" s="939" t="str">
        <f>IF($B10="","",INDEX('All CCC'!G$7:G$976,MATCH(WatchList!$B10,'All CCC'!$B$7:$B$976,0)))</f>
        <v/>
      </c>
      <c r="H10" s="939" t="str">
        <f>IF($B10="","",INDEX('All CCC'!H$7:H$976,MATCH(WatchList!$B10,'All CCC'!$B$7:$B$976,0)))</f>
        <v/>
      </c>
      <c r="I10" s="939" t="str">
        <f>IF($B10="","",INDEX('All CCC'!I$7:I$976,MATCH(WatchList!$B10,'All CCC'!$B$7:$B$976,0)))</f>
        <v/>
      </c>
      <c r="J10" s="939" t="str">
        <f>IF($B10="","",INDEX('All CCC'!J$7:J$976,MATCH(WatchList!$B10,'All CCC'!$B$7:$B$976,0)))</f>
        <v/>
      </c>
      <c r="K10" s="939" t="str">
        <f>IF($B10="","",INDEX('All CCC'!K$7:K$976,MATCH(WatchList!$B10,'All CCC'!$B$7:$B$976,0)))</f>
        <v/>
      </c>
      <c r="L10" s="939" t="str">
        <f>IF($B10="","",INDEX('All CCC'!L$7:L$976,MATCH(WatchList!$B10,'All CCC'!$B$7:$B$976,0)))</f>
        <v/>
      </c>
      <c r="M10" s="939" t="str">
        <f>IF($B10="","",INDEX('All CCC'!M$7:M$976,MATCH(WatchList!$B10,'All CCC'!$B$7:$B$976,0)))</f>
        <v/>
      </c>
      <c r="N10" s="939" t="str">
        <f>IF($B10="","",INDEX('All CCC'!N$7:N$976,MATCH(WatchList!$B10,'All CCC'!$B$7:$B$976,0)))</f>
        <v/>
      </c>
      <c r="O10" s="939" t="str">
        <f>IF($B10="","",INDEX('All CCC'!O$7:O$976,MATCH(WatchList!$B10,'All CCC'!$B$7:$B$976,0)))</f>
        <v/>
      </c>
      <c r="P10" s="940" t="str">
        <f>IF($B10="","",INDEX('All CCC'!P$7:P$976,MATCH(WatchList!$B10,'All CCC'!$B$7:$B$976,0)))</f>
        <v/>
      </c>
      <c r="Q10" s="940" t="str">
        <f>IF($B10="","",INDEX('All CCC'!Q$7:Q$976,MATCH(WatchList!$B10,'All CCC'!$B$7:$B$976,0)))</f>
        <v/>
      </c>
      <c r="R10" s="939" t="str">
        <f>IF($B10="","",INDEX('All CCC'!R$7:R$976,MATCH(WatchList!$B10,'All CCC'!$B$7:$B$976,0)))</f>
        <v/>
      </c>
      <c r="S10" s="939" t="str">
        <f>IF($B10="","",INDEX('All CCC'!S$7:S$976,MATCH(WatchList!$B10,'All CCC'!$B$7:$B$976,0)))</f>
        <v/>
      </c>
      <c r="T10" s="939" t="str">
        <f>IF($B10="","",INDEX('All CCC'!T$7:T$976,MATCH(WatchList!$B10,'All CCC'!$B$7:$B$976,0)))</f>
        <v/>
      </c>
      <c r="U10" s="939" t="str">
        <f>IF($B10="","",INDEX('All CCC'!U$7:U$976,MATCH(WatchList!$B10,'All CCC'!$B$7:$B$976,0)))</f>
        <v/>
      </c>
      <c r="V10" s="939" t="str">
        <f>IF($B10="","",INDEX('All CCC'!V$7:V$976,MATCH(WatchList!$B10,'All CCC'!$B$7:$B$976,0)))</f>
        <v/>
      </c>
      <c r="W10" s="939" t="str">
        <f>IF($B10="","",INDEX('All CCC'!W$7:W$976,MATCH(WatchList!$B10,'All CCC'!$B$7:$B$976,0)))</f>
        <v/>
      </c>
      <c r="X10" s="939" t="str">
        <f>IF($B10="","",INDEX('All CCC'!X$7:X$976,MATCH(WatchList!$B10,'All CCC'!$B$7:$B$976,0)))</f>
        <v/>
      </c>
      <c r="Y10" s="939" t="str">
        <f>IF($B10="","",INDEX('All CCC'!Y$7:Y$976,MATCH(WatchList!$B10,'All CCC'!$B$7:$B$976,0)))</f>
        <v/>
      </c>
      <c r="Z10" s="939" t="str">
        <f>IF($B10="","",INDEX('All CCC'!Z$7:Z$976,MATCH(WatchList!$B10,'All CCC'!$B$7:$B$976,0)))</f>
        <v/>
      </c>
      <c r="AA10" s="939" t="str">
        <f>IF($B10="","",INDEX('All CCC'!AA$7:AA$976,MATCH(WatchList!$B10,'All CCC'!$B$7:$B$976,0)))</f>
        <v/>
      </c>
      <c r="AB10" s="939" t="str">
        <f>IF($B10="","",INDEX('All CCC'!AB$7:AB$976,MATCH(WatchList!$B10,'All CCC'!$B$7:$B$976,0)))</f>
        <v/>
      </c>
      <c r="AC10" s="939" t="str">
        <f>IF($B10="","",INDEX('All CCC'!AC$7:AC$976,MATCH(WatchList!$B10,'All CCC'!$B$7:$B$976,0)))</f>
        <v/>
      </c>
      <c r="AD10" s="939" t="str">
        <f>IF($B10="","",INDEX('All CCC'!AD$7:AD$976,MATCH(WatchList!$B10,'All CCC'!$B$7:$B$976,0)))</f>
        <v/>
      </c>
      <c r="AE10" s="939" t="str">
        <f>IF($B10="","",INDEX('All CCC'!AE$7:AE$976,MATCH(WatchList!$B10,'All CCC'!$B$7:$B$976,0)))</f>
        <v/>
      </c>
      <c r="AF10" s="939" t="str">
        <f>IF($B10="","",INDEX('All CCC'!AF$7:AF$976,MATCH(WatchList!$B10,'All CCC'!$B$7:$B$976,0)))</f>
        <v/>
      </c>
      <c r="AG10" s="939" t="str">
        <f>IF($B10="","",INDEX('All CCC'!AG$7:AG$976,MATCH(WatchList!$B10,'All CCC'!$B$7:$B$976,0)))</f>
        <v/>
      </c>
      <c r="AH10" s="939" t="str">
        <f>IF($B10="","",INDEX('All CCC'!AH$7:AH$976,MATCH(WatchList!$B10,'All CCC'!$B$7:$B$976,0)))</f>
        <v/>
      </c>
      <c r="AI10" s="939" t="str">
        <f>IF($B10="","",INDEX('All CCC'!AI$7:AI$976,MATCH(WatchList!$B10,'All CCC'!$B$7:$B$976,0)))</f>
        <v/>
      </c>
      <c r="AJ10" s="939" t="str">
        <f>IF($B10="","",INDEX('All CCC'!AJ$7:AJ$976,MATCH(WatchList!$B10,'All CCC'!$B$7:$B$976,0)))</f>
        <v/>
      </c>
      <c r="AK10" s="939" t="str">
        <f>IF($B10="","",INDEX('All CCC'!AK$7:AK$976,MATCH(WatchList!$B10,'All CCC'!$B$7:$B$976,0)))</f>
        <v/>
      </c>
      <c r="AL10" s="939" t="str">
        <f>IF($B10="","",INDEX('All CCC'!AL$7:AL$976,MATCH(WatchList!$B10,'All CCC'!$B$7:$B$976,0)))</f>
        <v/>
      </c>
      <c r="AM10" s="939" t="str">
        <f>IF($B10="","",INDEX('All CCC'!AM$7:AM$976,MATCH(WatchList!$B10,'All CCC'!$B$7:$B$976,0)))</f>
        <v/>
      </c>
      <c r="AN10" s="939" t="str">
        <f>IF($B10="","",INDEX('All CCC'!AN$7:AN$976,MATCH(WatchList!$B10,'All CCC'!$B$7:$B$976,0)))</f>
        <v/>
      </c>
      <c r="AO10" s="939" t="str">
        <f>IF($B10="","",INDEX('All CCC'!AO$7:AO$976,MATCH(WatchList!$B10,'All CCC'!$B$7:$B$976,0)))</f>
        <v/>
      </c>
      <c r="AP10" s="939" t="str">
        <f>IF($B10="","",INDEX('All CCC'!AP$7:AP$976,MATCH(WatchList!$B10,'All CCC'!$B$7:$B$976,0)))</f>
        <v/>
      </c>
      <c r="AQ10" s="939" t="str">
        <f>IF($B10="","",INDEX('All CCC'!AQ$7:AQ$976,MATCH(WatchList!$B10,'All CCC'!$B$7:$B$976,0)))</f>
        <v/>
      </c>
      <c r="AR10" s="939" t="str">
        <f>IF($B10="","",INDEX('All CCC'!AR$7:AR$976,MATCH(WatchList!$B10,'All CCC'!$B$7:$B$976,0)))</f>
        <v/>
      </c>
      <c r="AS10" s="939" t="str">
        <f>IF($B10="","",INDEX('All CCC'!AS$7:AS$976,MATCH(WatchList!$B10,'All CCC'!$B$7:$B$976,0)))</f>
        <v/>
      </c>
      <c r="AT10" s="939" t="str">
        <f>IF($B10="","",INDEX('All CCC'!AT$7:AT$976,MATCH(WatchList!$B10,'All CCC'!$B$7:$B$976,0)))</f>
        <v/>
      </c>
      <c r="AU10" s="939" t="str">
        <f>IF($B10="","",INDEX('All CCC'!AU$7:AU$976,MATCH(WatchList!$B10,'All CCC'!$B$7:$B$976,0)))</f>
        <v/>
      </c>
      <c r="AV10" s="939" t="str">
        <f>IF($B10="","",INDEX('All CCC'!AV$7:AV$976,MATCH(WatchList!$B10,'All CCC'!$B$7:$B$976,0)))</f>
        <v/>
      </c>
      <c r="AW10" s="939" t="str">
        <f>IF($B10="","",INDEX('All CCC'!AW$7:AW$976,MATCH(WatchList!$B10,'All CCC'!$B$7:$B$976,0)))</f>
        <v/>
      </c>
      <c r="AX10" s="939" t="str">
        <f>IF($B10="","",INDEX('All CCC'!AX$7:AX$976,MATCH(WatchList!$B10,'All CCC'!$B$7:$B$976,0)))</f>
        <v/>
      </c>
      <c r="AY10" s="939" t="str">
        <f>IF($B10="","",INDEX('All CCC'!AY$7:AY$976,MATCH(WatchList!$B10,'All CCC'!$B$7:$B$976,0)))</f>
        <v/>
      </c>
      <c r="AZ10" s="939" t="str">
        <f>IF($B10="","",INDEX('All CCC'!AZ$7:AZ$976,MATCH(WatchList!$B10,'All CCC'!$B$7:$B$976,0)))</f>
        <v/>
      </c>
      <c r="BA10" s="939" t="str">
        <f>IF($B10="","",INDEX('All CCC'!BA$7:BA$976,MATCH(WatchList!$B10,'All CCC'!$B$7:$B$976,0)))</f>
        <v/>
      </c>
      <c r="BB10" s="939" t="str">
        <f>IF($B10="","",INDEX('All CCC'!BB$7:BB$976,MATCH(WatchList!$B10,'All CCC'!$B$7:$B$976,0)))</f>
        <v/>
      </c>
      <c r="BC10" s="939" t="str">
        <f>IF($B10="","",INDEX('All CCC'!BC$7:BC$976,MATCH(WatchList!$B10,'All CCC'!$B$7:$B$976,0)))</f>
        <v/>
      </c>
      <c r="BD10" s="939" t="str">
        <f>IF($B10="","",INDEX('All CCC'!BD$7:BD$976,MATCH(WatchList!$B10,'All CCC'!$B$7:$B$976,0)))</f>
        <v/>
      </c>
      <c r="BE10" s="939" t="str">
        <f>IF($B10="","",INDEX('All CCC'!BE$7:BE$976,MATCH(WatchList!$B10,'All CCC'!$B$7:$B$976,0)))</f>
        <v/>
      </c>
      <c r="BF10" s="939" t="str">
        <f>IF($B10="","",INDEX('All CCC'!BF$7:BF$976,MATCH(WatchList!$B10,'All CCC'!$B$7:$B$976,0)))</f>
        <v/>
      </c>
      <c r="BG10" s="939" t="str">
        <f>IF($B10="","",INDEX('All CCC'!BG$7:BG$976,MATCH(WatchList!$B10,'All CCC'!$B$7:$B$976,0)))</f>
        <v/>
      </c>
    </row>
    <row r="11" spans="1:59" ht="11.25" customHeight="1" x14ac:dyDescent="0.2">
      <c r="A11" s="612" t="str">
        <f>IF($B11="","",INDEX('All CCC'!A$7:A$976,MATCH(WatchList!$B11,'All CCC'!$B$7:$B$976,0)))</f>
        <v/>
      </c>
      <c r="B11" s="36"/>
      <c r="C11" s="939" t="str">
        <f>IF($B11="","",INDEX('All CCC'!C$7:C$976,MATCH(WatchList!$B11,'All CCC'!$B$7:$B$976,0)))</f>
        <v/>
      </c>
      <c r="D11" s="939" t="str">
        <f>IF($B11="","",INDEX('All CCC'!D$7:D$976,MATCH(WatchList!$B11,'All CCC'!$B$7:$B$976,0)))</f>
        <v/>
      </c>
      <c r="E11" s="939" t="str">
        <f>IF($B11="","",INDEX('All CCC'!E$7:E$976,MATCH(WatchList!$B11,'All CCC'!$B$7:$B$976,0)))</f>
        <v/>
      </c>
      <c r="F11" s="939" t="str">
        <f>IF($B11="","",INDEX('All CCC'!F$7:F$976,MATCH(WatchList!$B11,'All CCC'!$B$7:$B$976,0)))</f>
        <v/>
      </c>
      <c r="G11" s="939" t="str">
        <f>IF($B11="","",INDEX('All CCC'!G$7:G$976,MATCH(WatchList!$B11,'All CCC'!$B$7:$B$976,0)))</f>
        <v/>
      </c>
      <c r="H11" s="939" t="str">
        <f>IF($B11="","",INDEX('All CCC'!H$7:H$976,MATCH(WatchList!$B11,'All CCC'!$B$7:$B$976,0)))</f>
        <v/>
      </c>
      <c r="I11" s="939" t="str">
        <f>IF($B11="","",INDEX('All CCC'!I$7:I$976,MATCH(WatchList!$B11,'All CCC'!$B$7:$B$976,0)))</f>
        <v/>
      </c>
      <c r="J11" s="939" t="str">
        <f>IF($B11="","",INDEX('All CCC'!J$7:J$976,MATCH(WatchList!$B11,'All CCC'!$B$7:$B$976,0)))</f>
        <v/>
      </c>
      <c r="K11" s="939" t="str">
        <f>IF($B11="","",INDEX('All CCC'!K$7:K$976,MATCH(WatchList!$B11,'All CCC'!$B$7:$B$976,0)))</f>
        <v/>
      </c>
      <c r="L11" s="939" t="str">
        <f>IF($B11="","",INDEX('All CCC'!L$7:L$976,MATCH(WatchList!$B11,'All CCC'!$B$7:$B$976,0)))</f>
        <v/>
      </c>
      <c r="M11" s="939" t="str">
        <f>IF($B11="","",INDEX('All CCC'!M$7:M$976,MATCH(WatchList!$B11,'All CCC'!$B$7:$B$976,0)))</f>
        <v/>
      </c>
      <c r="N11" s="939" t="str">
        <f>IF($B11="","",INDEX('All CCC'!N$7:N$976,MATCH(WatchList!$B11,'All CCC'!$B$7:$B$976,0)))</f>
        <v/>
      </c>
      <c r="O11" s="939" t="str">
        <f>IF($B11="","",INDEX('All CCC'!O$7:O$976,MATCH(WatchList!$B11,'All CCC'!$B$7:$B$976,0)))</f>
        <v/>
      </c>
      <c r="P11" s="940" t="str">
        <f>IF($B11="","",INDEX('All CCC'!P$7:P$976,MATCH(WatchList!$B11,'All CCC'!$B$7:$B$976,0)))</f>
        <v/>
      </c>
      <c r="Q11" s="940" t="str">
        <f>IF($B11="","",INDEX('All CCC'!Q$7:Q$976,MATCH(WatchList!$B11,'All CCC'!$B$7:$B$976,0)))</f>
        <v/>
      </c>
      <c r="R11" s="939" t="str">
        <f>IF($B11="","",INDEX('All CCC'!R$7:R$976,MATCH(WatchList!$B11,'All CCC'!$B$7:$B$976,0)))</f>
        <v/>
      </c>
      <c r="S11" s="939" t="str">
        <f>IF($B11="","",INDEX('All CCC'!S$7:S$976,MATCH(WatchList!$B11,'All CCC'!$B$7:$B$976,0)))</f>
        <v/>
      </c>
      <c r="T11" s="939" t="str">
        <f>IF($B11="","",INDEX('All CCC'!T$7:T$976,MATCH(WatchList!$B11,'All CCC'!$B$7:$B$976,0)))</f>
        <v/>
      </c>
      <c r="U11" s="939" t="str">
        <f>IF($B11="","",INDEX('All CCC'!U$7:U$976,MATCH(WatchList!$B11,'All CCC'!$B$7:$B$976,0)))</f>
        <v/>
      </c>
      <c r="V11" s="939" t="str">
        <f>IF($B11="","",INDEX('All CCC'!V$7:V$976,MATCH(WatchList!$B11,'All CCC'!$B$7:$B$976,0)))</f>
        <v/>
      </c>
      <c r="W11" s="939" t="str">
        <f>IF($B11="","",INDEX('All CCC'!W$7:W$976,MATCH(WatchList!$B11,'All CCC'!$B$7:$B$976,0)))</f>
        <v/>
      </c>
      <c r="X11" s="939" t="str">
        <f>IF($B11="","",INDEX('All CCC'!X$7:X$976,MATCH(WatchList!$B11,'All CCC'!$B$7:$B$976,0)))</f>
        <v/>
      </c>
      <c r="Y11" s="939" t="str">
        <f>IF($B11="","",INDEX('All CCC'!Y$7:Y$976,MATCH(WatchList!$B11,'All CCC'!$B$7:$B$976,0)))</f>
        <v/>
      </c>
      <c r="Z11" s="939" t="str">
        <f>IF($B11="","",INDEX('All CCC'!Z$7:Z$976,MATCH(WatchList!$B11,'All CCC'!$B$7:$B$976,0)))</f>
        <v/>
      </c>
      <c r="AA11" s="939" t="str">
        <f>IF($B11="","",INDEX('All CCC'!AA$7:AA$976,MATCH(WatchList!$B11,'All CCC'!$B$7:$B$976,0)))</f>
        <v/>
      </c>
      <c r="AB11" s="939" t="str">
        <f>IF($B11="","",INDEX('All CCC'!AB$7:AB$976,MATCH(WatchList!$B11,'All CCC'!$B$7:$B$976,0)))</f>
        <v/>
      </c>
      <c r="AC11" s="939" t="str">
        <f>IF($B11="","",INDEX('All CCC'!AC$7:AC$976,MATCH(WatchList!$B11,'All CCC'!$B$7:$B$976,0)))</f>
        <v/>
      </c>
      <c r="AD11" s="939" t="str">
        <f>IF($B11="","",INDEX('All CCC'!AD$7:AD$976,MATCH(WatchList!$B11,'All CCC'!$B$7:$B$976,0)))</f>
        <v/>
      </c>
      <c r="AE11" s="939" t="str">
        <f>IF($B11="","",INDEX('All CCC'!AE$7:AE$976,MATCH(WatchList!$B11,'All CCC'!$B$7:$B$976,0)))</f>
        <v/>
      </c>
      <c r="AF11" s="939" t="str">
        <f>IF($B11="","",INDEX('All CCC'!AF$7:AF$976,MATCH(WatchList!$B11,'All CCC'!$B$7:$B$976,0)))</f>
        <v/>
      </c>
      <c r="AG11" s="939" t="str">
        <f>IF($B11="","",INDEX('All CCC'!AG$7:AG$976,MATCH(WatchList!$B11,'All CCC'!$B$7:$B$976,0)))</f>
        <v/>
      </c>
      <c r="AH11" s="939" t="str">
        <f>IF($B11="","",INDEX('All CCC'!AH$7:AH$976,MATCH(WatchList!$B11,'All CCC'!$B$7:$B$976,0)))</f>
        <v/>
      </c>
      <c r="AI11" s="939" t="str">
        <f>IF($B11="","",INDEX('All CCC'!AI$7:AI$976,MATCH(WatchList!$B11,'All CCC'!$B$7:$B$976,0)))</f>
        <v/>
      </c>
      <c r="AJ11" s="939" t="str">
        <f>IF($B11="","",INDEX('All CCC'!AJ$7:AJ$976,MATCH(WatchList!$B11,'All CCC'!$B$7:$B$976,0)))</f>
        <v/>
      </c>
      <c r="AK11" s="939" t="str">
        <f>IF($B11="","",INDEX('All CCC'!AK$7:AK$976,MATCH(WatchList!$B11,'All CCC'!$B$7:$B$976,0)))</f>
        <v/>
      </c>
      <c r="AL11" s="939" t="str">
        <f>IF($B11="","",INDEX('All CCC'!AL$7:AL$976,MATCH(WatchList!$B11,'All CCC'!$B$7:$B$976,0)))</f>
        <v/>
      </c>
      <c r="AM11" s="939" t="str">
        <f>IF($B11="","",INDEX('All CCC'!AM$7:AM$976,MATCH(WatchList!$B11,'All CCC'!$B$7:$B$976,0)))</f>
        <v/>
      </c>
      <c r="AN11" s="939" t="str">
        <f>IF($B11="","",INDEX('All CCC'!AN$7:AN$976,MATCH(WatchList!$B11,'All CCC'!$B$7:$B$976,0)))</f>
        <v/>
      </c>
      <c r="AO11" s="939" t="str">
        <f>IF($B11="","",INDEX('All CCC'!AO$7:AO$976,MATCH(WatchList!$B11,'All CCC'!$B$7:$B$976,0)))</f>
        <v/>
      </c>
      <c r="AP11" s="939" t="str">
        <f>IF($B11="","",INDEX('All CCC'!AP$7:AP$976,MATCH(WatchList!$B11,'All CCC'!$B$7:$B$976,0)))</f>
        <v/>
      </c>
      <c r="AQ11" s="939" t="str">
        <f>IF($B11="","",INDEX('All CCC'!AQ$7:AQ$976,MATCH(WatchList!$B11,'All CCC'!$B$7:$B$976,0)))</f>
        <v/>
      </c>
      <c r="AR11" s="939" t="str">
        <f>IF($B11="","",INDEX('All CCC'!AR$7:AR$976,MATCH(WatchList!$B11,'All CCC'!$B$7:$B$976,0)))</f>
        <v/>
      </c>
      <c r="AS11" s="939" t="str">
        <f>IF($B11="","",INDEX('All CCC'!AS$7:AS$976,MATCH(WatchList!$B11,'All CCC'!$B$7:$B$976,0)))</f>
        <v/>
      </c>
      <c r="AT11" s="939" t="str">
        <f>IF($B11="","",INDEX('All CCC'!AT$7:AT$976,MATCH(WatchList!$B11,'All CCC'!$B$7:$B$976,0)))</f>
        <v/>
      </c>
      <c r="AU11" s="939" t="str">
        <f>IF($B11="","",INDEX('All CCC'!AU$7:AU$976,MATCH(WatchList!$B11,'All CCC'!$B$7:$B$976,0)))</f>
        <v/>
      </c>
      <c r="AV11" s="939" t="str">
        <f>IF($B11="","",INDEX('All CCC'!AV$7:AV$976,MATCH(WatchList!$B11,'All CCC'!$B$7:$B$976,0)))</f>
        <v/>
      </c>
      <c r="AW11" s="939" t="str">
        <f>IF($B11="","",INDEX('All CCC'!AW$7:AW$976,MATCH(WatchList!$B11,'All CCC'!$B$7:$B$976,0)))</f>
        <v/>
      </c>
      <c r="AX11" s="939" t="str">
        <f>IF($B11="","",INDEX('All CCC'!AX$7:AX$976,MATCH(WatchList!$B11,'All CCC'!$B$7:$B$976,0)))</f>
        <v/>
      </c>
      <c r="AY11" s="939" t="str">
        <f>IF($B11="","",INDEX('All CCC'!AY$7:AY$976,MATCH(WatchList!$B11,'All CCC'!$B$7:$B$976,0)))</f>
        <v/>
      </c>
      <c r="AZ11" s="939" t="str">
        <f>IF($B11="","",INDEX('All CCC'!AZ$7:AZ$976,MATCH(WatchList!$B11,'All CCC'!$B$7:$B$976,0)))</f>
        <v/>
      </c>
      <c r="BA11" s="939" t="str">
        <f>IF($B11="","",INDEX('All CCC'!BA$7:BA$976,MATCH(WatchList!$B11,'All CCC'!$B$7:$B$976,0)))</f>
        <v/>
      </c>
      <c r="BB11" s="939" t="str">
        <f>IF($B11="","",INDEX('All CCC'!BB$7:BB$976,MATCH(WatchList!$B11,'All CCC'!$B$7:$B$976,0)))</f>
        <v/>
      </c>
      <c r="BC11" s="939" t="str">
        <f>IF($B11="","",INDEX('All CCC'!BC$7:BC$976,MATCH(WatchList!$B11,'All CCC'!$B$7:$B$976,0)))</f>
        <v/>
      </c>
      <c r="BD11" s="939" t="str">
        <f>IF($B11="","",INDEX('All CCC'!BD$7:BD$976,MATCH(WatchList!$B11,'All CCC'!$B$7:$B$976,0)))</f>
        <v/>
      </c>
      <c r="BE11" s="939" t="str">
        <f>IF($B11="","",INDEX('All CCC'!BE$7:BE$976,MATCH(WatchList!$B11,'All CCC'!$B$7:$B$976,0)))</f>
        <v/>
      </c>
      <c r="BF11" s="939" t="str">
        <f>IF($B11="","",INDEX('All CCC'!BF$7:BF$976,MATCH(WatchList!$B11,'All CCC'!$B$7:$B$976,0)))</f>
        <v/>
      </c>
      <c r="BG11" s="939" t="str">
        <f>IF($B11="","",INDEX('All CCC'!BG$7:BG$976,MATCH(WatchList!$B11,'All CCC'!$B$7:$B$976,0)))</f>
        <v/>
      </c>
    </row>
    <row r="12" spans="1:59" ht="11.25" customHeight="1" x14ac:dyDescent="0.2">
      <c r="A12" s="612" t="str">
        <f>IF($B12="","",INDEX('All CCC'!A$7:A$976,MATCH(WatchList!$B12,'All CCC'!$B$7:$B$976,0)))</f>
        <v/>
      </c>
      <c r="B12" s="36"/>
      <c r="C12" s="939" t="str">
        <f>IF($B12="","",INDEX('All CCC'!C$7:C$976,MATCH(WatchList!$B12,'All CCC'!$B$7:$B$976,0)))</f>
        <v/>
      </c>
      <c r="D12" s="939" t="str">
        <f>IF($B12="","",INDEX('All CCC'!D$7:D$976,MATCH(WatchList!$B12,'All CCC'!$B$7:$B$976,0)))</f>
        <v/>
      </c>
      <c r="E12" s="939" t="str">
        <f>IF($B12="","",INDEX('All CCC'!E$7:E$976,MATCH(WatchList!$B12,'All CCC'!$B$7:$B$976,0)))</f>
        <v/>
      </c>
      <c r="F12" s="939" t="str">
        <f>IF($B12="","",INDEX('All CCC'!F$7:F$976,MATCH(WatchList!$B12,'All CCC'!$B$7:$B$976,0)))</f>
        <v/>
      </c>
      <c r="G12" s="939" t="str">
        <f>IF($B12="","",INDEX('All CCC'!G$7:G$976,MATCH(WatchList!$B12,'All CCC'!$B$7:$B$976,0)))</f>
        <v/>
      </c>
      <c r="H12" s="939" t="str">
        <f>IF($B12="","",INDEX('All CCC'!H$7:H$976,MATCH(WatchList!$B12,'All CCC'!$B$7:$B$976,0)))</f>
        <v/>
      </c>
      <c r="I12" s="939" t="str">
        <f>IF($B12="","",INDEX('All CCC'!I$7:I$976,MATCH(WatchList!$B12,'All CCC'!$B$7:$B$976,0)))</f>
        <v/>
      </c>
      <c r="J12" s="939" t="str">
        <f>IF($B12="","",INDEX('All CCC'!J$7:J$976,MATCH(WatchList!$B12,'All CCC'!$B$7:$B$976,0)))</f>
        <v/>
      </c>
      <c r="K12" s="939" t="str">
        <f>IF($B12="","",INDEX('All CCC'!K$7:K$976,MATCH(WatchList!$B12,'All CCC'!$B$7:$B$976,0)))</f>
        <v/>
      </c>
      <c r="L12" s="939" t="str">
        <f>IF($B12="","",INDEX('All CCC'!L$7:L$976,MATCH(WatchList!$B12,'All CCC'!$B$7:$B$976,0)))</f>
        <v/>
      </c>
      <c r="M12" s="939" t="str">
        <f>IF($B12="","",INDEX('All CCC'!M$7:M$976,MATCH(WatchList!$B12,'All CCC'!$B$7:$B$976,0)))</f>
        <v/>
      </c>
      <c r="N12" s="939" t="str">
        <f>IF($B12="","",INDEX('All CCC'!N$7:N$976,MATCH(WatchList!$B12,'All CCC'!$B$7:$B$976,0)))</f>
        <v/>
      </c>
      <c r="O12" s="939" t="str">
        <f>IF($B12="","",INDEX('All CCC'!O$7:O$976,MATCH(WatchList!$B12,'All CCC'!$B$7:$B$976,0)))</f>
        <v/>
      </c>
      <c r="P12" s="940" t="str">
        <f>IF($B12="","",INDEX('All CCC'!P$7:P$976,MATCH(WatchList!$B12,'All CCC'!$B$7:$B$976,0)))</f>
        <v/>
      </c>
      <c r="Q12" s="940" t="str">
        <f>IF($B12="","",INDEX('All CCC'!Q$7:Q$976,MATCH(WatchList!$B12,'All CCC'!$B$7:$B$976,0)))</f>
        <v/>
      </c>
      <c r="R12" s="939" t="str">
        <f>IF($B12="","",INDEX('All CCC'!R$7:R$976,MATCH(WatchList!$B12,'All CCC'!$B$7:$B$976,0)))</f>
        <v/>
      </c>
      <c r="S12" s="939" t="str">
        <f>IF($B12="","",INDEX('All CCC'!S$7:S$976,MATCH(WatchList!$B12,'All CCC'!$B$7:$B$976,0)))</f>
        <v/>
      </c>
      <c r="T12" s="939" t="str">
        <f>IF($B12="","",INDEX('All CCC'!T$7:T$976,MATCH(WatchList!$B12,'All CCC'!$B$7:$B$976,0)))</f>
        <v/>
      </c>
      <c r="U12" s="939" t="str">
        <f>IF($B12="","",INDEX('All CCC'!U$7:U$976,MATCH(WatchList!$B12,'All CCC'!$B$7:$B$976,0)))</f>
        <v/>
      </c>
      <c r="V12" s="939" t="str">
        <f>IF($B12="","",INDEX('All CCC'!V$7:V$976,MATCH(WatchList!$B12,'All CCC'!$B$7:$B$976,0)))</f>
        <v/>
      </c>
      <c r="W12" s="939" t="str">
        <f>IF($B12="","",INDEX('All CCC'!W$7:W$976,MATCH(WatchList!$B12,'All CCC'!$B$7:$B$976,0)))</f>
        <v/>
      </c>
      <c r="X12" s="939" t="str">
        <f>IF($B12="","",INDEX('All CCC'!X$7:X$976,MATCH(WatchList!$B12,'All CCC'!$B$7:$B$976,0)))</f>
        <v/>
      </c>
      <c r="Y12" s="939" t="str">
        <f>IF($B12="","",INDEX('All CCC'!Y$7:Y$976,MATCH(WatchList!$B12,'All CCC'!$B$7:$B$976,0)))</f>
        <v/>
      </c>
      <c r="Z12" s="939" t="str">
        <f>IF($B12="","",INDEX('All CCC'!Z$7:Z$976,MATCH(WatchList!$B12,'All CCC'!$B$7:$B$976,0)))</f>
        <v/>
      </c>
      <c r="AA12" s="939" t="str">
        <f>IF($B12="","",INDEX('All CCC'!AA$7:AA$976,MATCH(WatchList!$B12,'All CCC'!$B$7:$B$976,0)))</f>
        <v/>
      </c>
      <c r="AB12" s="939" t="str">
        <f>IF($B12="","",INDEX('All CCC'!AB$7:AB$976,MATCH(WatchList!$B12,'All CCC'!$B$7:$B$976,0)))</f>
        <v/>
      </c>
      <c r="AC12" s="939" t="str">
        <f>IF($B12="","",INDEX('All CCC'!AC$7:AC$976,MATCH(WatchList!$B12,'All CCC'!$B$7:$B$976,0)))</f>
        <v/>
      </c>
      <c r="AD12" s="939" t="str">
        <f>IF($B12="","",INDEX('All CCC'!AD$7:AD$976,MATCH(WatchList!$B12,'All CCC'!$B$7:$B$976,0)))</f>
        <v/>
      </c>
      <c r="AE12" s="939" t="str">
        <f>IF($B12="","",INDEX('All CCC'!AE$7:AE$976,MATCH(WatchList!$B12,'All CCC'!$B$7:$B$976,0)))</f>
        <v/>
      </c>
      <c r="AF12" s="939" t="str">
        <f>IF($B12="","",INDEX('All CCC'!AF$7:AF$976,MATCH(WatchList!$B12,'All CCC'!$B$7:$B$976,0)))</f>
        <v/>
      </c>
      <c r="AG12" s="939" t="str">
        <f>IF($B12="","",INDEX('All CCC'!AG$7:AG$976,MATCH(WatchList!$B12,'All CCC'!$B$7:$B$976,0)))</f>
        <v/>
      </c>
      <c r="AH12" s="939" t="str">
        <f>IF($B12="","",INDEX('All CCC'!AH$7:AH$976,MATCH(WatchList!$B12,'All CCC'!$B$7:$B$976,0)))</f>
        <v/>
      </c>
      <c r="AI12" s="939" t="str">
        <f>IF($B12="","",INDEX('All CCC'!AI$7:AI$976,MATCH(WatchList!$B12,'All CCC'!$B$7:$B$976,0)))</f>
        <v/>
      </c>
      <c r="AJ12" s="939" t="str">
        <f>IF($B12="","",INDEX('All CCC'!AJ$7:AJ$976,MATCH(WatchList!$B12,'All CCC'!$B$7:$B$976,0)))</f>
        <v/>
      </c>
      <c r="AK12" s="939" t="str">
        <f>IF($B12="","",INDEX('All CCC'!AK$7:AK$976,MATCH(WatchList!$B12,'All CCC'!$B$7:$B$976,0)))</f>
        <v/>
      </c>
      <c r="AL12" s="939" t="str">
        <f>IF($B12="","",INDEX('All CCC'!AL$7:AL$976,MATCH(WatchList!$B12,'All CCC'!$B$7:$B$976,0)))</f>
        <v/>
      </c>
      <c r="AM12" s="939" t="str">
        <f>IF($B12="","",INDEX('All CCC'!AM$7:AM$976,MATCH(WatchList!$B12,'All CCC'!$B$7:$B$976,0)))</f>
        <v/>
      </c>
      <c r="AN12" s="939" t="str">
        <f>IF($B12="","",INDEX('All CCC'!AN$7:AN$976,MATCH(WatchList!$B12,'All CCC'!$B$7:$B$976,0)))</f>
        <v/>
      </c>
      <c r="AO12" s="939" t="str">
        <f>IF($B12="","",INDEX('All CCC'!AO$7:AO$976,MATCH(WatchList!$B12,'All CCC'!$B$7:$B$976,0)))</f>
        <v/>
      </c>
      <c r="AP12" s="939" t="str">
        <f>IF($B12="","",INDEX('All CCC'!AP$7:AP$976,MATCH(WatchList!$B12,'All CCC'!$B$7:$B$976,0)))</f>
        <v/>
      </c>
      <c r="AQ12" s="939" t="str">
        <f>IF($B12="","",INDEX('All CCC'!AQ$7:AQ$976,MATCH(WatchList!$B12,'All CCC'!$B$7:$B$976,0)))</f>
        <v/>
      </c>
      <c r="AR12" s="939" t="str">
        <f>IF($B12="","",INDEX('All CCC'!AR$7:AR$976,MATCH(WatchList!$B12,'All CCC'!$B$7:$B$976,0)))</f>
        <v/>
      </c>
      <c r="AS12" s="939" t="str">
        <f>IF($B12="","",INDEX('All CCC'!AS$7:AS$976,MATCH(WatchList!$B12,'All CCC'!$B$7:$B$976,0)))</f>
        <v/>
      </c>
      <c r="AT12" s="939" t="str">
        <f>IF($B12="","",INDEX('All CCC'!AT$7:AT$976,MATCH(WatchList!$B12,'All CCC'!$B$7:$B$976,0)))</f>
        <v/>
      </c>
      <c r="AU12" s="939" t="str">
        <f>IF($B12="","",INDEX('All CCC'!AU$7:AU$976,MATCH(WatchList!$B12,'All CCC'!$B$7:$B$976,0)))</f>
        <v/>
      </c>
      <c r="AV12" s="939" t="str">
        <f>IF($B12="","",INDEX('All CCC'!AV$7:AV$976,MATCH(WatchList!$B12,'All CCC'!$B$7:$B$976,0)))</f>
        <v/>
      </c>
      <c r="AW12" s="939" t="str">
        <f>IF($B12="","",INDEX('All CCC'!AW$7:AW$976,MATCH(WatchList!$B12,'All CCC'!$B$7:$B$976,0)))</f>
        <v/>
      </c>
      <c r="AX12" s="939" t="str">
        <f>IF($B12="","",INDEX('All CCC'!AX$7:AX$976,MATCH(WatchList!$B12,'All CCC'!$B$7:$B$976,0)))</f>
        <v/>
      </c>
      <c r="AY12" s="939" t="str">
        <f>IF($B12="","",INDEX('All CCC'!AY$7:AY$976,MATCH(WatchList!$B12,'All CCC'!$B$7:$B$976,0)))</f>
        <v/>
      </c>
      <c r="AZ12" s="939" t="str">
        <f>IF($B12="","",INDEX('All CCC'!AZ$7:AZ$976,MATCH(WatchList!$B12,'All CCC'!$B$7:$B$976,0)))</f>
        <v/>
      </c>
      <c r="BA12" s="939" t="str">
        <f>IF($B12="","",INDEX('All CCC'!BA$7:BA$976,MATCH(WatchList!$B12,'All CCC'!$B$7:$B$976,0)))</f>
        <v/>
      </c>
      <c r="BB12" s="939" t="str">
        <f>IF($B12="","",INDEX('All CCC'!BB$7:BB$976,MATCH(WatchList!$B12,'All CCC'!$B$7:$B$976,0)))</f>
        <v/>
      </c>
      <c r="BC12" s="939" t="str">
        <f>IF($B12="","",INDEX('All CCC'!BC$7:BC$976,MATCH(WatchList!$B12,'All CCC'!$B$7:$B$976,0)))</f>
        <v/>
      </c>
      <c r="BD12" s="939" t="str">
        <f>IF($B12="","",INDEX('All CCC'!BD$7:BD$976,MATCH(WatchList!$B12,'All CCC'!$B$7:$B$976,0)))</f>
        <v/>
      </c>
      <c r="BE12" s="939" t="str">
        <f>IF($B12="","",INDEX('All CCC'!BE$7:BE$976,MATCH(WatchList!$B12,'All CCC'!$B$7:$B$976,0)))</f>
        <v/>
      </c>
      <c r="BF12" s="939" t="str">
        <f>IF($B12="","",INDEX('All CCC'!BF$7:BF$976,MATCH(WatchList!$B12,'All CCC'!$B$7:$B$976,0)))</f>
        <v/>
      </c>
      <c r="BG12" s="939" t="str">
        <f>IF($B12="","",INDEX('All CCC'!BG$7:BG$976,MATCH(WatchList!$B12,'All CCC'!$B$7:$B$976,0)))</f>
        <v/>
      </c>
    </row>
    <row r="13" spans="1:59" ht="11.25" customHeight="1" x14ac:dyDescent="0.2">
      <c r="A13" s="612" t="str">
        <f>IF($B13="","",INDEX('All CCC'!A$7:A$976,MATCH(WatchList!$B13,'All CCC'!$B$7:$B$976,0)))</f>
        <v/>
      </c>
      <c r="B13" s="36"/>
      <c r="C13" s="939" t="str">
        <f>IF($B13="","",INDEX('All CCC'!C$7:C$976,MATCH(WatchList!$B13,'All CCC'!$B$7:$B$976,0)))</f>
        <v/>
      </c>
      <c r="D13" s="939" t="str">
        <f>IF($B13="","",INDEX('All CCC'!D$7:D$976,MATCH(WatchList!$B13,'All CCC'!$B$7:$B$976,0)))</f>
        <v/>
      </c>
      <c r="E13" s="939" t="str">
        <f>IF($B13="","",INDEX('All CCC'!E$7:E$976,MATCH(WatchList!$B13,'All CCC'!$B$7:$B$976,0)))</f>
        <v/>
      </c>
      <c r="F13" s="939" t="str">
        <f>IF($B13="","",INDEX('All CCC'!F$7:F$976,MATCH(WatchList!$B13,'All CCC'!$B$7:$B$976,0)))</f>
        <v/>
      </c>
      <c r="G13" s="939" t="str">
        <f>IF($B13="","",INDEX('All CCC'!G$7:G$976,MATCH(WatchList!$B13,'All CCC'!$B$7:$B$976,0)))</f>
        <v/>
      </c>
      <c r="H13" s="939" t="str">
        <f>IF($B13="","",INDEX('All CCC'!H$7:H$976,MATCH(WatchList!$B13,'All CCC'!$B$7:$B$976,0)))</f>
        <v/>
      </c>
      <c r="I13" s="939" t="str">
        <f>IF($B13="","",INDEX('All CCC'!I$7:I$976,MATCH(WatchList!$B13,'All CCC'!$B$7:$B$976,0)))</f>
        <v/>
      </c>
      <c r="J13" s="939" t="str">
        <f>IF($B13="","",INDEX('All CCC'!J$7:J$976,MATCH(WatchList!$B13,'All CCC'!$B$7:$B$976,0)))</f>
        <v/>
      </c>
      <c r="K13" s="939" t="str">
        <f>IF($B13="","",INDEX('All CCC'!K$7:K$976,MATCH(WatchList!$B13,'All CCC'!$B$7:$B$976,0)))</f>
        <v/>
      </c>
      <c r="L13" s="939" t="str">
        <f>IF($B13="","",INDEX('All CCC'!L$7:L$976,MATCH(WatchList!$B13,'All CCC'!$B$7:$B$976,0)))</f>
        <v/>
      </c>
      <c r="M13" s="939" t="str">
        <f>IF($B13="","",INDEX('All CCC'!M$7:M$976,MATCH(WatchList!$B13,'All CCC'!$B$7:$B$976,0)))</f>
        <v/>
      </c>
      <c r="N13" s="939" t="str">
        <f>IF($B13="","",INDEX('All CCC'!N$7:N$976,MATCH(WatchList!$B13,'All CCC'!$B$7:$B$976,0)))</f>
        <v/>
      </c>
      <c r="O13" s="939" t="str">
        <f>IF($B13="","",INDEX('All CCC'!O$7:O$976,MATCH(WatchList!$B13,'All CCC'!$B$7:$B$976,0)))</f>
        <v/>
      </c>
      <c r="P13" s="940" t="str">
        <f>IF($B13="","",INDEX('All CCC'!P$7:P$976,MATCH(WatchList!$B13,'All CCC'!$B$7:$B$976,0)))</f>
        <v/>
      </c>
      <c r="Q13" s="940" t="str">
        <f>IF($B13="","",INDEX('All CCC'!Q$7:Q$976,MATCH(WatchList!$B13,'All CCC'!$B$7:$B$976,0)))</f>
        <v/>
      </c>
      <c r="R13" s="939" t="str">
        <f>IF($B13="","",INDEX('All CCC'!R$7:R$976,MATCH(WatchList!$B13,'All CCC'!$B$7:$B$976,0)))</f>
        <v/>
      </c>
      <c r="S13" s="939" t="str">
        <f>IF($B13="","",INDEX('All CCC'!S$7:S$976,MATCH(WatchList!$B13,'All CCC'!$B$7:$B$976,0)))</f>
        <v/>
      </c>
      <c r="T13" s="939" t="str">
        <f>IF($B13="","",INDEX('All CCC'!T$7:T$976,MATCH(WatchList!$B13,'All CCC'!$B$7:$B$976,0)))</f>
        <v/>
      </c>
      <c r="U13" s="939" t="str">
        <f>IF($B13="","",INDEX('All CCC'!U$7:U$976,MATCH(WatchList!$B13,'All CCC'!$B$7:$B$976,0)))</f>
        <v/>
      </c>
      <c r="V13" s="939" t="str">
        <f>IF($B13="","",INDEX('All CCC'!V$7:V$976,MATCH(WatchList!$B13,'All CCC'!$B$7:$B$976,0)))</f>
        <v/>
      </c>
      <c r="W13" s="939" t="str">
        <f>IF($B13="","",INDEX('All CCC'!W$7:W$976,MATCH(WatchList!$B13,'All CCC'!$B$7:$B$976,0)))</f>
        <v/>
      </c>
      <c r="X13" s="939" t="str">
        <f>IF($B13="","",INDEX('All CCC'!X$7:X$976,MATCH(WatchList!$B13,'All CCC'!$B$7:$B$976,0)))</f>
        <v/>
      </c>
      <c r="Y13" s="939" t="str">
        <f>IF($B13="","",INDEX('All CCC'!Y$7:Y$976,MATCH(WatchList!$B13,'All CCC'!$B$7:$B$976,0)))</f>
        <v/>
      </c>
      <c r="Z13" s="939" t="str">
        <f>IF($B13="","",INDEX('All CCC'!Z$7:Z$976,MATCH(WatchList!$B13,'All CCC'!$B$7:$B$976,0)))</f>
        <v/>
      </c>
      <c r="AA13" s="939" t="str">
        <f>IF($B13="","",INDEX('All CCC'!AA$7:AA$976,MATCH(WatchList!$B13,'All CCC'!$B$7:$B$976,0)))</f>
        <v/>
      </c>
      <c r="AB13" s="939" t="str">
        <f>IF($B13="","",INDEX('All CCC'!AB$7:AB$976,MATCH(WatchList!$B13,'All CCC'!$B$7:$B$976,0)))</f>
        <v/>
      </c>
      <c r="AC13" s="939" t="str">
        <f>IF($B13="","",INDEX('All CCC'!AC$7:AC$976,MATCH(WatchList!$B13,'All CCC'!$B$7:$B$976,0)))</f>
        <v/>
      </c>
      <c r="AD13" s="939" t="str">
        <f>IF($B13="","",INDEX('All CCC'!AD$7:AD$976,MATCH(WatchList!$B13,'All CCC'!$B$7:$B$976,0)))</f>
        <v/>
      </c>
      <c r="AE13" s="939" t="str">
        <f>IF($B13="","",INDEX('All CCC'!AE$7:AE$976,MATCH(WatchList!$B13,'All CCC'!$B$7:$B$976,0)))</f>
        <v/>
      </c>
      <c r="AF13" s="939" t="str">
        <f>IF($B13="","",INDEX('All CCC'!AF$7:AF$976,MATCH(WatchList!$B13,'All CCC'!$B$7:$B$976,0)))</f>
        <v/>
      </c>
      <c r="AG13" s="939" t="str">
        <f>IF($B13="","",INDEX('All CCC'!AG$7:AG$976,MATCH(WatchList!$B13,'All CCC'!$B$7:$B$976,0)))</f>
        <v/>
      </c>
      <c r="AH13" s="939" t="str">
        <f>IF($B13="","",INDEX('All CCC'!AH$7:AH$976,MATCH(WatchList!$B13,'All CCC'!$B$7:$B$976,0)))</f>
        <v/>
      </c>
      <c r="AI13" s="939" t="str">
        <f>IF($B13="","",INDEX('All CCC'!AI$7:AI$976,MATCH(WatchList!$B13,'All CCC'!$B$7:$B$976,0)))</f>
        <v/>
      </c>
      <c r="AJ13" s="939" t="str">
        <f>IF($B13="","",INDEX('All CCC'!AJ$7:AJ$976,MATCH(WatchList!$B13,'All CCC'!$B$7:$B$976,0)))</f>
        <v/>
      </c>
      <c r="AK13" s="939" t="str">
        <f>IF($B13="","",INDEX('All CCC'!AK$7:AK$976,MATCH(WatchList!$B13,'All CCC'!$B$7:$B$976,0)))</f>
        <v/>
      </c>
      <c r="AL13" s="939" t="str">
        <f>IF($B13="","",INDEX('All CCC'!AL$7:AL$976,MATCH(WatchList!$B13,'All CCC'!$B$7:$B$976,0)))</f>
        <v/>
      </c>
      <c r="AM13" s="939" t="str">
        <f>IF($B13="","",INDEX('All CCC'!AM$7:AM$976,MATCH(WatchList!$B13,'All CCC'!$B$7:$B$976,0)))</f>
        <v/>
      </c>
      <c r="AN13" s="939" t="str">
        <f>IF($B13="","",INDEX('All CCC'!AN$7:AN$976,MATCH(WatchList!$B13,'All CCC'!$B$7:$B$976,0)))</f>
        <v/>
      </c>
      <c r="AO13" s="939" t="str">
        <f>IF($B13="","",INDEX('All CCC'!AO$7:AO$976,MATCH(WatchList!$B13,'All CCC'!$B$7:$B$976,0)))</f>
        <v/>
      </c>
      <c r="AP13" s="939" t="str">
        <f>IF($B13="","",INDEX('All CCC'!AP$7:AP$976,MATCH(WatchList!$B13,'All CCC'!$B$7:$B$976,0)))</f>
        <v/>
      </c>
      <c r="AQ13" s="939" t="str">
        <f>IF($B13="","",INDEX('All CCC'!AQ$7:AQ$976,MATCH(WatchList!$B13,'All CCC'!$B$7:$B$976,0)))</f>
        <v/>
      </c>
      <c r="AR13" s="939" t="str">
        <f>IF($B13="","",INDEX('All CCC'!AR$7:AR$976,MATCH(WatchList!$B13,'All CCC'!$B$7:$B$976,0)))</f>
        <v/>
      </c>
      <c r="AS13" s="939" t="str">
        <f>IF($B13="","",INDEX('All CCC'!AS$7:AS$976,MATCH(WatchList!$B13,'All CCC'!$B$7:$B$976,0)))</f>
        <v/>
      </c>
      <c r="AT13" s="939" t="str">
        <f>IF($B13="","",INDEX('All CCC'!AT$7:AT$976,MATCH(WatchList!$B13,'All CCC'!$B$7:$B$976,0)))</f>
        <v/>
      </c>
      <c r="AU13" s="939" t="str">
        <f>IF($B13="","",INDEX('All CCC'!AU$7:AU$976,MATCH(WatchList!$B13,'All CCC'!$B$7:$B$976,0)))</f>
        <v/>
      </c>
      <c r="AV13" s="939" t="str">
        <f>IF($B13="","",INDEX('All CCC'!AV$7:AV$976,MATCH(WatchList!$B13,'All CCC'!$B$7:$B$976,0)))</f>
        <v/>
      </c>
      <c r="AW13" s="939" t="str">
        <f>IF($B13="","",INDEX('All CCC'!AW$7:AW$976,MATCH(WatchList!$B13,'All CCC'!$B$7:$B$976,0)))</f>
        <v/>
      </c>
      <c r="AX13" s="939" t="str">
        <f>IF($B13="","",INDEX('All CCC'!AX$7:AX$976,MATCH(WatchList!$B13,'All CCC'!$B$7:$B$976,0)))</f>
        <v/>
      </c>
      <c r="AY13" s="939" t="str">
        <f>IF($B13="","",INDEX('All CCC'!AY$7:AY$976,MATCH(WatchList!$B13,'All CCC'!$B$7:$B$976,0)))</f>
        <v/>
      </c>
      <c r="AZ13" s="939" t="str">
        <f>IF($B13="","",INDEX('All CCC'!AZ$7:AZ$976,MATCH(WatchList!$B13,'All CCC'!$B$7:$B$976,0)))</f>
        <v/>
      </c>
      <c r="BA13" s="939" t="str">
        <f>IF($B13="","",INDEX('All CCC'!BA$7:BA$976,MATCH(WatchList!$B13,'All CCC'!$B$7:$B$976,0)))</f>
        <v/>
      </c>
      <c r="BB13" s="939" t="str">
        <f>IF($B13="","",INDEX('All CCC'!BB$7:BB$976,MATCH(WatchList!$B13,'All CCC'!$B$7:$B$976,0)))</f>
        <v/>
      </c>
      <c r="BC13" s="939" t="str">
        <f>IF($B13="","",INDEX('All CCC'!BC$7:BC$976,MATCH(WatchList!$B13,'All CCC'!$B$7:$B$976,0)))</f>
        <v/>
      </c>
      <c r="BD13" s="939" t="str">
        <f>IF($B13="","",INDEX('All CCC'!BD$7:BD$976,MATCH(WatchList!$B13,'All CCC'!$B$7:$B$976,0)))</f>
        <v/>
      </c>
      <c r="BE13" s="939" t="str">
        <f>IF($B13="","",INDEX('All CCC'!BE$7:BE$976,MATCH(WatchList!$B13,'All CCC'!$B$7:$B$976,0)))</f>
        <v/>
      </c>
      <c r="BF13" s="939" t="str">
        <f>IF($B13="","",INDEX('All CCC'!BF$7:BF$976,MATCH(WatchList!$B13,'All CCC'!$B$7:$B$976,0)))</f>
        <v/>
      </c>
      <c r="BG13" s="939" t="str">
        <f>IF($B13="","",INDEX('All CCC'!BG$7:BG$976,MATCH(WatchList!$B13,'All CCC'!$B$7:$B$976,0)))</f>
        <v/>
      </c>
    </row>
    <row r="14" spans="1:59" ht="11.25" customHeight="1" x14ac:dyDescent="0.2">
      <c r="A14" s="612" t="str">
        <f>IF($B14="","",INDEX('All CCC'!A$7:A$976,MATCH(WatchList!$B14,'All CCC'!$B$7:$B$976,0)))</f>
        <v/>
      </c>
      <c r="B14" s="36"/>
      <c r="C14" s="939" t="str">
        <f>IF($B14="","",INDEX('All CCC'!C$7:C$976,MATCH(WatchList!$B14,'All CCC'!$B$7:$B$976,0)))</f>
        <v/>
      </c>
      <c r="D14" s="939" t="str">
        <f>IF($B14="","",INDEX('All CCC'!D$7:D$976,MATCH(WatchList!$B14,'All CCC'!$B$7:$B$976,0)))</f>
        <v/>
      </c>
      <c r="E14" s="939" t="str">
        <f>IF($B14="","",INDEX('All CCC'!E$7:E$976,MATCH(WatchList!$B14,'All CCC'!$B$7:$B$976,0)))</f>
        <v/>
      </c>
      <c r="F14" s="939" t="str">
        <f>IF($B14="","",INDEX('All CCC'!F$7:F$976,MATCH(WatchList!$B14,'All CCC'!$B$7:$B$976,0)))</f>
        <v/>
      </c>
      <c r="G14" s="939" t="str">
        <f>IF($B14="","",INDEX('All CCC'!G$7:G$976,MATCH(WatchList!$B14,'All CCC'!$B$7:$B$976,0)))</f>
        <v/>
      </c>
      <c r="H14" s="939" t="str">
        <f>IF($B14="","",INDEX('All CCC'!H$7:H$976,MATCH(WatchList!$B14,'All CCC'!$B$7:$B$976,0)))</f>
        <v/>
      </c>
      <c r="I14" s="939" t="str">
        <f>IF($B14="","",INDEX('All CCC'!I$7:I$976,MATCH(WatchList!$B14,'All CCC'!$B$7:$B$976,0)))</f>
        <v/>
      </c>
      <c r="J14" s="939" t="str">
        <f>IF($B14="","",INDEX('All CCC'!J$7:J$976,MATCH(WatchList!$B14,'All CCC'!$B$7:$B$976,0)))</f>
        <v/>
      </c>
      <c r="K14" s="939" t="str">
        <f>IF($B14="","",INDEX('All CCC'!K$7:K$976,MATCH(WatchList!$B14,'All CCC'!$B$7:$B$976,0)))</f>
        <v/>
      </c>
      <c r="L14" s="939" t="str">
        <f>IF($B14="","",INDEX('All CCC'!L$7:L$976,MATCH(WatchList!$B14,'All CCC'!$B$7:$B$976,0)))</f>
        <v/>
      </c>
      <c r="M14" s="939" t="str">
        <f>IF($B14="","",INDEX('All CCC'!M$7:M$976,MATCH(WatchList!$B14,'All CCC'!$B$7:$B$976,0)))</f>
        <v/>
      </c>
      <c r="N14" s="939" t="str">
        <f>IF($B14="","",INDEX('All CCC'!N$7:N$976,MATCH(WatchList!$B14,'All CCC'!$B$7:$B$976,0)))</f>
        <v/>
      </c>
      <c r="O14" s="939" t="str">
        <f>IF($B14="","",INDEX('All CCC'!O$7:O$976,MATCH(WatchList!$B14,'All CCC'!$B$7:$B$976,0)))</f>
        <v/>
      </c>
      <c r="P14" s="940" t="str">
        <f>IF($B14="","",INDEX('All CCC'!P$7:P$976,MATCH(WatchList!$B14,'All CCC'!$B$7:$B$976,0)))</f>
        <v/>
      </c>
      <c r="Q14" s="940" t="str">
        <f>IF($B14="","",INDEX('All CCC'!Q$7:Q$976,MATCH(WatchList!$B14,'All CCC'!$B$7:$B$976,0)))</f>
        <v/>
      </c>
      <c r="R14" s="939" t="str">
        <f>IF($B14="","",INDEX('All CCC'!R$7:R$976,MATCH(WatchList!$B14,'All CCC'!$B$7:$B$976,0)))</f>
        <v/>
      </c>
      <c r="S14" s="939" t="str">
        <f>IF($B14="","",INDEX('All CCC'!S$7:S$976,MATCH(WatchList!$B14,'All CCC'!$B$7:$B$976,0)))</f>
        <v/>
      </c>
      <c r="T14" s="939" t="str">
        <f>IF($B14="","",INDEX('All CCC'!T$7:T$976,MATCH(WatchList!$B14,'All CCC'!$B$7:$B$976,0)))</f>
        <v/>
      </c>
      <c r="U14" s="939" t="str">
        <f>IF($B14="","",INDEX('All CCC'!U$7:U$976,MATCH(WatchList!$B14,'All CCC'!$B$7:$B$976,0)))</f>
        <v/>
      </c>
      <c r="V14" s="939" t="str">
        <f>IF($B14="","",INDEX('All CCC'!V$7:V$976,MATCH(WatchList!$B14,'All CCC'!$B$7:$B$976,0)))</f>
        <v/>
      </c>
      <c r="W14" s="939" t="str">
        <f>IF($B14="","",INDEX('All CCC'!W$7:W$976,MATCH(WatchList!$B14,'All CCC'!$B$7:$B$976,0)))</f>
        <v/>
      </c>
      <c r="X14" s="939" t="str">
        <f>IF($B14="","",INDEX('All CCC'!X$7:X$976,MATCH(WatchList!$B14,'All CCC'!$B$7:$B$976,0)))</f>
        <v/>
      </c>
      <c r="Y14" s="939" t="str">
        <f>IF($B14="","",INDEX('All CCC'!Y$7:Y$976,MATCH(WatchList!$B14,'All CCC'!$B$7:$B$976,0)))</f>
        <v/>
      </c>
      <c r="Z14" s="939" t="str">
        <f>IF($B14="","",INDEX('All CCC'!Z$7:Z$976,MATCH(WatchList!$B14,'All CCC'!$B$7:$B$976,0)))</f>
        <v/>
      </c>
      <c r="AA14" s="939" t="str">
        <f>IF($B14="","",INDEX('All CCC'!AA$7:AA$976,MATCH(WatchList!$B14,'All CCC'!$B$7:$B$976,0)))</f>
        <v/>
      </c>
      <c r="AB14" s="939" t="str">
        <f>IF($B14="","",INDEX('All CCC'!AB$7:AB$976,MATCH(WatchList!$B14,'All CCC'!$B$7:$B$976,0)))</f>
        <v/>
      </c>
      <c r="AC14" s="939" t="str">
        <f>IF($B14="","",INDEX('All CCC'!AC$7:AC$976,MATCH(WatchList!$B14,'All CCC'!$B$7:$B$976,0)))</f>
        <v/>
      </c>
      <c r="AD14" s="939" t="str">
        <f>IF($B14="","",INDEX('All CCC'!AD$7:AD$976,MATCH(WatchList!$B14,'All CCC'!$B$7:$B$976,0)))</f>
        <v/>
      </c>
      <c r="AE14" s="939" t="str">
        <f>IF($B14="","",INDEX('All CCC'!AE$7:AE$976,MATCH(WatchList!$B14,'All CCC'!$B$7:$B$976,0)))</f>
        <v/>
      </c>
      <c r="AF14" s="939" t="str">
        <f>IF($B14="","",INDEX('All CCC'!AF$7:AF$976,MATCH(WatchList!$B14,'All CCC'!$B$7:$B$976,0)))</f>
        <v/>
      </c>
      <c r="AG14" s="939" t="str">
        <f>IF($B14="","",INDEX('All CCC'!AG$7:AG$976,MATCH(WatchList!$B14,'All CCC'!$B$7:$B$976,0)))</f>
        <v/>
      </c>
      <c r="AH14" s="939" t="str">
        <f>IF($B14="","",INDEX('All CCC'!AH$7:AH$976,MATCH(WatchList!$B14,'All CCC'!$B$7:$B$976,0)))</f>
        <v/>
      </c>
      <c r="AI14" s="939" t="str">
        <f>IF($B14="","",INDEX('All CCC'!AI$7:AI$976,MATCH(WatchList!$B14,'All CCC'!$B$7:$B$976,0)))</f>
        <v/>
      </c>
      <c r="AJ14" s="939" t="str">
        <f>IF($B14="","",INDEX('All CCC'!AJ$7:AJ$976,MATCH(WatchList!$B14,'All CCC'!$B$7:$B$976,0)))</f>
        <v/>
      </c>
      <c r="AK14" s="939" t="str">
        <f>IF($B14="","",INDEX('All CCC'!AK$7:AK$976,MATCH(WatchList!$B14,'All CCC'!$B$7:$B$976,0)))</f>
        <v/>
      </c>
      <c r="AL14" s="939" t="str">
        <f>IF($B14="","",INDEX('All CCC'!AL$7:AL$976,MATCH(WatchList!$B14,'All CCC'!$B$7:$B$976,0)))</f>
        <v/>
      </c>
      <c r="AM14" s="939" t="str">
        <f>IF($B14="","",INDEX('All CCC'!AM$7:AM$976,MATCH(WatchList!$B14,'All CCC'!$B$7:$B$976,0)))</f>
        <v/>
      </c>
      <c r="AN14" s="939" t="str">
        <f>IF($B14="","",INDEX('All CCC'!AN$7:AN$976,MATCH(WatchList!$B14,'All CCC'!$B$7:$B$976,0)))</f>
        <v/>
      </c>
      <c r="AO14" s="939" t="str">
        <f>IF($B14="","",INDEX('All CCC'!AO$7:AO$976,MATCH(WatchList!$B14,'All CCC'!$B$7:$B$976,0)))</f>
        <v/>
      </c>
      <c r="AP14" s="939" t="str">
        <f>IF($B14="","",INDEX('All CCC'!AP$7:AP$976,MATCH(WatchList!$B14,'All CCC'!$B$7:$B$976,0)))</f>
        <v/>
      </c>
      <c r="AQ14" s="939" t="str">
        <f>IF($B14="","",INDEX('All CCC'!AQ$7:AQ$976,MATCH(WatchList!$B14,'All CCC'!$B$7:$B$976,0)))</f>
        <v/>
      </c>
      <c r="AR14" s="939" t="str">
        <f>IF($B14="","",INDEX('All CCC'!AR$7:AR$976,MATCH(WatchList!$B14,'All CCC'!$B$7:$B$976,0)))</f>
        <v/>
      </c>
      <c r="AS14" s="939" t="str">
        <f>IF($B14="","",INDEX('All CCC'!AS$7:AS$976,MATCH(WatchList!$B14,'All CCC'!$B$7:$B$976,0)))</f>
        <v/>
      </c>
      <c r="AT14" s="939" t="str">
        <f>IF($B14="","",INDEX('All CCC'!AT$7:AT$976,MATCH(WatchList!$B14,'All CCC'!$B$7:$B$976,0)))</f>
        <v/>
      </c>
      <c r="AU14" s="939" t="str">
        <f>IF($B14="","",INDEX('All CCC'!AU$7:AU$976,MATCH(WatchList!$B14,'All CCC'!$B$7:$B$976,0)))</f>
        <v/>
      </c>
      <c r="AV14" s="939" t="str">
        <f>IF($B14="","",INDEX('All CCC'!AV$7:AV$976,MATCH(WatchList!$B14,'All CCC'!$B$7:$B$976,0)))</f>
        <v/>
      </c>
      <c r="AW14" s="939" t="str">
        <f>IF($B14="","",INDEX('All CCC'!AW$7:AW$976,MATCH(WatchList!$B14,'All CCC'!$B$7:$B$976,0)))</f>
        <v/>
      </c>
      <c r="AX14" s="939" t="str">
        <f>IF($B14="","",INDEX('All CCC'!AX$7:AX$976,MATCH(WatchList!$B14,'All CCC'!$B$7:$B$976,0)))</f>
        <v/>
      </c>
      <c r="AY14" s="939" t="str">
        <f>IF($B14="","",INDEX('All CCC'!AY$7:AY$976,MATCH(WatchList!$B14,'All CCC'!$B$7:$B$976,0)))</f>
        <v/>
      </c>
      <c r="AZ14" s="939" t="str">
        <f>IF($B14="","",INDEX('All CCC'!AZ$7:AZ$976,MATCH(WatchList!$B14,'All CCC'!$B$7:$B$976,0)))</f>
        <v/>
      </c>
      <c r="BA14" s="939" t="str">
        <f>IF($B14="","",INDEX('All CCC'!BA$7:BA$976,MATCH(WatchList!$B14,'All CCC'!$B$7:$B$976,0)))</f>
        <v/>
      </c>
      <c r="BB14" s="939" t="str">
        <f>IF($B14="","",INDEX('All CCC'!BB$7:BB$976,MATCH(WatchList!$B14,'All CCC'!$B$7:$B$976,0)))</f>
        <v/>
      </c>
      <c r="BC14" s="939" t="str">
        <f>IF($B14="","",INDEX('All CCC'!BC$7:BC$976,MATCH(WatchList!$B14,'All CCC'!$B$7:$B$976,0)))</f>
        <v/>
      </c>
      <c r="BD14" s="939" t="str">
        <f>IF($B14="","",INDEX('All CCC'!BD$7:BD$976,MATCH(WatchList!$B14,'All CCC'!$B$7:$B$976,0)))</f>
        <v/>
      </c>
      <c r="BE14" s="939" t="str">
        <f>IF($B14="","",INDEX('All CCC'!BE$7:BE$976,MATCH(WatchList!$B14,'All CCC'!$B$7:$B$976,0)))</f>
        <v/>
      </c>
      <c r="BF14" s="939" t="str">
        <f>IF($B14="","",INDEX('All CCC'!BF$7:BF$976,MATCH(WatchList!$B14,'All CCC'!$B$7:$B$976,0)))</f>
        <v/>
      </c>
      <c r="BG14" s="939" t="str">
        <f>IF($B14="","",INDEX('All CCC'!BG$7:BG$976,MATCH(WatchList!$B14,'All CCC'!$B$7:$B$976,0)))</f>
        <v/>
      </c>
    </row>
    <row r="15" spans="1:59" ht="11.25" customHeight="1" x14ac:dyDescent="0.2">
      <c r="A15" s="612" t="str">
        <f>IF($B15="","",INDEX('All CCC'!A$7:A$976,MATCH(WatchList!$B15,'All CCC'!$B$7:$B$976,0)))</f>
        <v/>
      </c>
      <c r="B15" s="36"/>
      <c r="C15" s="939" t="str">
        <f>IF($B15="","",INDEX('All CCC'!C$7:C$976,MATCH(WatchList!$B15,'All CCC'!$B$7:$B$976,0)))</f>
        <v/>
      </c>
      <c r="D15" s="939" t="str">
        <f>IF($B15="","",INDEX('All CCC'!D$7:D$976,MATCH(WatchList!$B15,'All CCC'!$B$7:$B$976,0)))</f>
        <v/>
      </c>
      <c r="E15" s="939" t="str">
        <f>IF($B15="","",INDEX('All CCC'!E$7:E$976,MATCH(WatchList!$B15,'All CCC'!$B$7:$B$976,0)))</f>
        <v/>
      </c>
      <c r="F15" s="939" t="str">
        <f>IF($B15="","",INDEX('All CCC'!F$7:F$976,MATCH(WatchList!$B15,'All CCC'!$B$7:$B$976,0)))</f>
        <v/>
      </c>
      <c r="G15" s="939" t="str">
        <f>IF($B15="","",INDEX('All CCC'!G$7:G$976,MATCH(WatchList!$B15,'All CCC'!$B$7:$B$976,0)))</f>
        <v/>
      </c>
      <c r="H15" s="939" t="str">
        <f>IF($B15="","",INDEX('All CCC'!H$7:H$976,MATCH(WatchList!$B15,'All CCC'!$B$7:$B$976,0)))</f>
        <v/>
      </c>
      <c r="I15" s="939" t="str">
        <f>IF($B15="","",INDEX('All CCC'!I$7:I$976,MATCH(WatchList!$B15,'All CCC'!$B$7:$B$976,0)))</f>
        <v/>
      </c>
      <c r="J15" s="939" t="str">
        <f>IF($B15="","",INDEX('All CCC'!J$7:J$976,MATCH(WatchList!$B15,'All CCC'!$B$7:$B$976,0)))</f>
        <v/>
      </c>
      <c r="K15" s="939" t="str">
        <f>IF($B15="","",INDEX('All CCC'!K$7:K$976,MATCH(WatchList!$B15,'All CCC'!$B$7:$B$976,0)))</f>
        <v/>
      </c>
      <c r="L15" s="939" t="str">
        <f>IF($B15="","",INDEX('All CCC'!L$7:L$976,MATCH(WatchList!$B15,'All CCC'!$B$7:$B$976,0)))</f>
        <v/>
      </c>
      <c r="M15" s="939" t="str">
        <f>IF($B15="","",INDEX('All CCC'!M$7:M$976,MATCH(WatchList!$B15,'All CCC'!$B$7:$B$976,0)))</f>
        <v/>
      </c>
      <c r="N15" s="939" t="str">
        <f>IF($B15="","",INDEX('All CCC'!N$7:N$976,MATCH(WatchList!$B15,'All CCC'!$B$7:$B$976,0)))</f>
        <v/>
      </c>
      <c r="O15" s="939" t="str">
        <f>IF($B15="","",INDEX('All CCC'!O$7:O$976,MATCH(WatchList!$B15,'All CCC'!$B$7:$B$976,0)))</f>
        <v/>
      </c>
      <c r="P15" s="940" t="str">
        <f>IF($B15="","",INDEX('All CCC'!P$7:P$976,MATCH(WatchList!$B15,'All CCC'!$B$7:$B$976,0)))</f>
        <v/>
      </c>
      <c r="Q15" s="940" t="str">
        <f>IF($B15="","",INDEX('All CCC'!Q$7:Q$976,MATCH(WatchList!$B15,'All CCC'!$B$7:$B$976,0)))</f>
        <v/>
      </c>
      <c r="R15" s="939" t="str">
        <f>IF($B15="","",INDEX('All CCC'!R$7:R$976,MATCH(WatchList!$B15,'All CCC'!$B$7:$B$976,0)))</f>
        <v/>
      </c>
      <c r="S15" s="939" t="str">
        <f>IF($B15="","",INDEX('All CCC'!S$7:S$976,MATCH(WatchList!$B15,'All CCC'!$B$7:$B$976,0)))</f>
        <v/>
      </c>
      <c r="T15" s="939" t="str">
        <f>IF($B15="","",INDEX('All CCC'!T$7:T$976,MATCH(WatchList!$B15,'All CCC'!$B$7:$B$976,0)))</f>
        <v/>
      </c>
      <c r="U15" s="939" t="str">
        <f>IF($B15="","",INDEX('All CCC'!U$7:U$976,MATCH(WatchList!$B15,'All CCC'!$B$7:$B$976,0)))</f>
        <v/>
      </c>
      <c r="V15" s="939" t="str">
        <f>IF($B15="","",INDEX('All CCC'!V$7:V$976,MATCH(WatchList!$B15,'All CCC'!$B$7:$B$976,0)))</f>
        <v/>
      </c>
      <c r="W15" s="939" t="str">
        <f>IF($B15="","",INDEX('All CCC'!W$7:W$976,MATCH(WatchList!$B15,'All CCC'!$B$7:$B$976,0)))</f>
        <v/>
      </c>
      <c r="X15" s="939" t="str">
        <f>IF($B15="","",INDEX('All CCC'!X$7:X$976,MATCH(WatchList!$B15,'All CCC'!$B$7:$B$976,0)))</f>
        <v/>
      </c>
      <c r="Y15" s="939" t="str">
        <f>IF($B15="","",INDEX('All CCC'!Y$7:Y$976,MATCH(WatchList!$B15,'All CCC'!$B$7:$B$976,0)))</f>
        <v/>
      </c>
      <c r="Z15" s="939" t="str">
        <f>IF($B15="","",INDEX('All CCC'!Z$7:Z$976,MATCH(WatchList!$B15,'All CCC'!$B$7:$B$976,0)))</f>
        <v/>
      </c>
      <c r="AA15" s="939" t="str">
        <f>IF($B15="","",INDEX('All CCC'!AA$7:AA$976,MATCH(WatchList!$B15,'All CCC'!$B$7:$B$976,0)))</f>
        <v/>
      </c>
      <c r="AB15" s="939" t="str">
        <f>IF($B15="","",INDEX('All CCC'!AB$7:AB$976,MATCH(WatchList!$B15,'All CCC'!$B$7:$B$976,0)))</f>
        <v/>
      </c>
      <c r="AC15" s="939" t="str">
        <f>IF($B15="","",INDEX('All CCC'!AC$7:AC$976,MATCH(WatchList!$B15,'All CCC'!$B$7:$B$976,0)))</f>
        <v/>
      </c>
      <c r="AD15" s="939" t="str">
        <f>IF($B15="","",INDEX('All CCC'!AD$7:AD$976,MATCH(WatchList!$B15,'All CCC'!$B$7:$B$976,0)))</f>
        <v/>
      </c>
      <c r="AE15" s="939" t="str">
        <f>IF($B15="","",INDEX('All CCC'!AE$7:AE$976,MATCH(WatchList!$B15,'All CCC'!$B$7:$B$976,0)))</f>
        <v/>
      </c>
      <c r="AF15" s="939" t="str">
        <f>IF($B15="","",INDEX('All CCC'!AF$7:AF$976,MATCH(WatchList!$B15,'All CCC'!$B$7:$B$976,0)))</f>
        <v/>
      </c>
      <c r="AG15" s="939" t="str">
        <f>IF($B15="","",INDEX('All CCC'!AG$7:AG$976,MATCH(WatchList!$B15,'All CCC'!$B$7:$B$976,0)))</f>
        <v/>
      </c>
      <c r="AH15" s="939" t="str">
        <f>IF($B15="","",INDEX('All CCC'!AH$7:AH$976,MATCH(WatchList!$B15,'All CCC'!$B$7:$B$976,0)))</f>
        <v/>
      </c>
      <c r="AI15" s="939" t="str">
        <f>IF($B15="","",INDEX('All CCC'!AI$7:AI$976,MATCH(WatchList!$B15,'All CCC'!$B$7:$B$976,0)))</f>
        <v/>
      </c>
      <c r="AJ15" s="939" t="str">
        <f>IF($B15="","",INDEX('All CCC'!AJ$7:AJ$976,MATCH(WatchList!$B15,'All CCC'!$B$7:$B$976,0)))</f>
        <v/>
      </c>
      <c r="AK15" s="939" t="str">
        <f>IF($B15="","",INDEX('All CCC'!AK$7:AK$976,MATCH(WatchList!$B15,'All CCC'!$B$7:$B$976,0)))</f>
        <v/>
      </c>
      <c r="AL15" s="939" t="str">
        <f>IF($B15="","",INDEX('All CCC'!AL$7:AL$976,MATCH(WatchList!$B15,'All CCC'!$B$7:$B$976,0)))</f>
        <v/>
      </c>
      <c r="AM15" s="939" t="str">
        <f>IF($B15="","",INDEX('All CCC'!AM$7:AM$976,MATCH(WatchList!$B15,'All CCC'!$B$7:$B$976,0)))</f>
        <v/>
      </c>
      <c r="AN15" s="939" t="str">
        <f>IF($B15="","",INDEX('All CCC'!AN$7:AN$976,MATCH(WatchList!$B15,'All CCC'!$B$7:$B$976,0)))</f>
        <v/>
      </c>
      <c r="AO15" s="939" t="str">
        <f>IF($B15="","",INDEX('All CCC'!AO$7:AO$976,MATCH(WatchList!$B15,'All CCC'!$B$7:$B$976,0)))</f>
        <v/>
      </c>
      <c r="AP15" s="939" t="str">
        <f>IF($B15="","",INDEX('All CCC'!AP$7:AP$976,MATCH(WatchList!$B15,'All CCC'!$B$7:$B$976,0)))</f>
        <v/>
      </c>
      <c r="AQ15" s="939" t="str">
        <f>IF($B15="","",INDEX('All CCC'!AQ$7:AQ$976,MATCH(WatchList!$B15,'All CCC'!$B$7:$B$976,0)))</f>
        <v/>
      </c>
      <c r="AR15" s="939" t="str">
        <f>IF($B15="","",INDEX('All CCC'!AR$7:AR$976,MATCH(WatchList!$B15,'All CCC'!$B$7:$B$976,0)))</f>
        <v/>
      </c>
      <c r="AS15" s="939" t="str">
        <f>IF($B15="","",INDEX('All CCC'!AS$7:AS$976,MATCH(WatchList!$B15,'All CCC'!$B$7:$B$976,0)))</f>
        <v/>
      </c>
      <c r="AT15" s="939" t="str">
        <f>IF($B15="","",INDEX('All CCC'!AT$7:AT$976,MATCH(WatchList!$B15,'All CCC'!$B$7:$B$976,0)))</f>
        <v/>
      </c>
      <c r="AU15" s="939" t="str">
        <f>IF($B15="","",INDEX('All CCC'!AU$7:AU$976,MATCH(WatchList!$B15,'All CCC'!$B$7:$B$976,0)))</f>
        <v/>
      </c>
      <c r="AV15" s="939" t="str">
        <f>IF($B15="","",INDEX('All CCC'!AV$7:AV$976,MATCH(WatchList!$B15,'All CCC'!$B$7:$B$976,0)))</f>
        <v/>
      </c>
      <c r="AW15" s="939" t="str">
        <f>IF($B15="","",INDEX('All CCC'!AW$7:AW$976,MATCH(WatchList!$B15,'All CCC'!$B$7:$B$976,0)))</f>
        <v/>
      </c>
      <c r="AX15" s="939" t="str">
        <f>IF($B15="","",INDEX('All CCC'!AX$7:AX$976,MATCH(WatchList!$B15,'All CCC'!$B$7:$B$976,0)))</f>
        <v/>
      </c>
      <c r="AY15" s="939" t="str">
        <f>IF($B15="","",INDEX('All CCC'!AY$7:AY$976,MATCH(WatchList!$B15,'All CCC'!$B$7:$B$976,0)))</f>
        <v/>
      </c>
      <c r="AZ15" s="939" t="str">
        <f>IF($B15="","",INDEX('All CCC'!AZ$7:AZ$976,MATCH(WatchList!$B15,'All CCC'!$B$7:$B$976,0)))</f>
        <v/>
      </c>
      <c r="BA15" s="939" t="str">
        <f>IF($B15="","",INDEX('All CCC'!BA$7:BA$976,MATCH(WatchList!$B15,'All CCC'!$B$7:$B$976,0)))</f>
        <v/>
      </c>
      <c r="BB15" s="939" t="str">
        <f>IF($B15="","",INDEX('All CCC'!BB$7:BB$976,MATCH(WatchList!$B15,'All CCC'!$B$7:$B$976,0)))</f>
        <v/>
      </c>
      <c r="BC15" s="939" t="str">
        <f>IF($B15="","",INDEX('All CCC'!BC$7:BC$976,MATCH(WatchList!$B15,'All CCC'!$B$7:$B$976,0)))</f>
        <v/>
      </c>
      <c r="BD15" s="939" t="str">
        <f>IF($B15="","",INDEX('All CCC'!BD$7:BD$976,MATCH(WatchList!$B15,'All CCC'!$B$7:$B$976,0)))</f>
        <v/>
      </c>
      <c r="BE15" s="939" t="str">
        <f>IF($B15="","",INDEX('All CCC'!BE$7:BE$976,MATCH(WatchList!$B15,'All CCC'!$B$7:$B$976,0)))</f>
        <v/>
      </c>
      <c r="BF15" s="939" t="str">
        <f>IF($B15="","",INDEX('All CCC'!BF$7:BF$976,MATCH(WatchList!$B15,'All CCC'!$B$7:$B$976,0)))</f>
        <v/>
      </c>
      <c r="BG15" s="939" t="str">
        <f>IF($B15="","",INDEX('All CCC'!BG$7:BG$976,MATCH(WatchList!$B15,'All CCC'!$B$7:$B$976,0)))</f>
        <v/>
      </c>
    </row>
    <row r="16" spans="1:59" ht="11.25" customHeight="1" x14ac:dyDescent="0.2">
      <c r="A16" s="612" t="str">
        <f>IF($B16="","",INDEX('All CCC'!A$7:A$976,MATCH(WatchList!$B16,'All CCC'!$B$7:$B$976,0)))</f>
        <v/>
      </c>
      <c r="B16" s="36"/>
      <c r="C16" s="939" t="str">
        <f>IF($B16="","",INDEX('All CCC'!C$7:C$976,MATCH(WatchList!$B16,'All CCC'!$B$7:$B$976,0)))</f>
        <v/>
      </c>
      <c r="D16" s="939" t="str">
        <f>IF($B16="","",INDEX('All CCC'!D$7:D$976,MATCH(WatchList!$B16,'All CCC'!$B$7:$B$976,0)))</f>
        <v/>
      </c>
      <c r="E16" s="939" t="str">
        <f>IF($B16="","",INDEX('All CCC'!E$7:E$976,MATCH(WatchList!$B16,'All CCC'!$B$7:$B$976,0)))</f>
        <v/>
      </c>
      <c r="F16" s="939" t="str">
        <f>IF($B16="","",INDEX('All CCC'!F$7:F$976,MATCH(WatchList!$B16,'All CCC'!$B$7:$B$976,0)))</f>
        <v/>
      </c>
      <c r="G16" s="939" t="str">
        <f>IF($B16="","",INDEX('All CCC'!G$7:G$976,MATCH(WatchList!$B16,'All CCC'!$B$7:$B$976,0)))</f>
        <v/>
      </c>
      <c r="H16" s="939" t="str">
        <f>IF($B16="","",INDEX('All CCC'!H$7:H$976,MATCH(WatchList!$B16,'All CCC'!$B$7:$B$976,0)))</f>
        <v/>
      </c>
      <c r="I16" s="939" t="str">
        <f>IF($B16="","",INDEX('All CCC'!I$7:I$976,MATCH(WatchList!$B16,'All CCC'!$B$7:$B$976,0)))</f>
        <v/>
      </c>
      <c r="J16" s="939" t="str">
        <f>IF($B16="","",INDEX('All CCC'!J$7:J$976,MATCH(WatchList!$B16,'All CCC'!$B$7:$B$976,0)))</f>
        <v/>
      </c>
      <c r="K16" s="939" t="str">
        <f>IF($B16="","",INDEX('All CCC'!K$7:K$976,MATCH(WatchList!$B16,'All CCC'!$B$7:$B$976,0)))</f>
        <v/>
      </c>
      <c r="L16" s="939" t="str">
        <f>IF($B16="","",INDEX('All CCC'!L$7:L$976,MATCH(WatchList!$B16,'All CCC'!$B$7:$B$976,0)))</f>
        <v/>
      </c>
      <c r="M16" s="939" t="str">
        <f>IF($B16="","",INDEX('All CCC'!M$7:M$976,MATCH(WatchList!$B16,'All CCC'!$B$7:$B$976,0)))</f>
        <v/>
      </c>
      <c r="N16" s="939" t="str">
        <f>IF($B16="","",INDEX('All CCC'!N$7:N$976,MATCH(WatchList!$B16,'All CCC'!$B$7:$B$976,0)))</f>
        <v/>
      </c>
      <c r="O16" s="939" t="str">
        <f>IF($B16="","",INDEX('All CCC'!O$7:O$976,MATCH(WatchList!$B16,'All CCC'!$B$7:$B$976,0)))</f>
        <v/>
      </c>
      <c r="P16" s="940" t="str">
        <f>IF($B16="","",INDEX('All CCC'!P$7:P$976,MATCH(WatchList!$B16,'All CCC'!$B$7:$B$976,0)))</f>
        <v/>
      </c>
      <c r="Q16" s="940" t="str">
        <f>IF($B16="","",INDEX('All CCC'!Q$7:Q$976,MATCH(WatchList!$B16,'All CCC'!$B$7:$B$976,0)))</f>
        <v/>
      </c>
      <c r="R16" s="939" t="str">
        <f>IF($B16="","",INDEX('All CCC'!R$7:R$976,MATCH(WatchList!$B16,'All CCC'!$B$7:$B$976,0)))</f>
        <v/>
      </c>
      <c r="S16" s="939" t="str">
        <f>IF($B16="","",INDEX('All CCC'!S$7:S$976,MATCH(WatchList!$B16,'All CCC'!$B$7:$B$976,0)))</f>
        <v/>
      </c>
      <c r="T16" s="939" t="str">
        <f>IF($B16="","",INDEX('All CCC'!T$7:T$976,MATCH(WatchList!$B16,'All CCC'!$B$7:$B$976,0)))</f>
        <v/>
      </c>
      <c r="U16" s="939" t="str">
        <f>IF($B16="","",INDEX('All CCC'!U$7:U$976,MATCH(WatchList!$B16,'All CCC'!$B$7:$B$976,0)))</f>
        <v/>
      </c>
      <c r="V16" s="939" t="str">
        <f>IF($B16="","",INDEX('All CCC'!V$7:V$976,MATCH(WatchList!$B16,'All CCC'!$B$7:$B$976,0)))</f>
        <v/>
      </c>
      <c r="W16" s="939" t="str">
        <f>IF($B16="","",INDEX('All CCC'!W$7:W$976,MATCH(WatchList!$B16,'All CCC'!$B$7:$B$976,0)))</f>
        <v/>
      </c>
      <c r="X16" s="939" t="str">
        <f>IF($B16="","",INDEX('All CCC'!X$7:X$976,MATCH(WatchList!$B16,'All CCC'!$B$7:$B$976,0)))</f>
        <v/>
      </c>
      <c r="Y16" s="939" t="str">
        <f>IF($B16="","",INDEX('All CCC'!Y$7:Y$976,MATCH(WatchList!$B16,'All CCC'!$B$7:$B$976,0)))</f>
        <v/>
      </c>
      <c r="Z16" s="939" t="str">
        <f>IF($B16="","",INDEX('All CCC'!Z$7:Z$976,MATCH(WatchList!$B16,'All CCC'!$B$7:$B$976,0)))</f>
        <v/>
      </c>
      <c r="AA16" s="939" t="str">
        <f>IF($B16="","",INDEX('All CCC'!AA$7:AA$976,MATCH(WatchList!$B16,'All CCC'!$B$7:$B$976,0)))</f>
        <v/>
      </c>
      <c r="AB16" s="939" t="str">
        <f>IF($B16="","",INDEX('All CCC'!AB$7:AB$976,MATCH(WatchList!$B16,'All CCC'!$B$7:$B$976,0)))</f>
        <v/>
      </c>
      <c r="AC16" s="939" t="str">
        <f>IF($B16="","",INDEX('All CCC'!AC$7:AC$976,MATCH(WatchList!$B16,'All CCC'!$B$7:$B$976,0)))</f>
        <v/>
      </c>
      <c r="AD16" s="939" t="str">
        <f>IF($B16="","",INDEX('All CCC'!AD$7:AD$976,MATCH(WatchList!$B16,'All CCC'!$B$7:$B$976,0)))</f>
        <v/>
      </c>
      <c r="AE16" s="939" t="str">
        <f>IF($B16="","",INDEX('All CCC'!AE$7:AE$976,MATCH(WatchList!$B16,'All CCC'!$B$7:$B$976,0)))</f>
        <v/>
      </c>
      <c r="AF16" s="939" t="str">
        <f>IF($B16="","",INDEX('All CCC'!AF$7:AF$976,MATCH(WatchList!$B16,'All CCC'!$B$7:$B$976,0)))</f>
        <v/>
      </c>
      <c r="AG16" s="939" t="str">
        <f>IF($B16="","",INDEX('All CCC'!AG$7:AG$976,MATCH(WatchList!$B16,'All CCC'!$B$7:$B$976,0)))</f>
        <v/>
      </c>
      <c r="AH16" s="939" t="str">
        <f>IF($B16="","",INDEX('All CCC'!AH$7:AH$976,MATCH(WatchList!$B16,'All CCC'!$B$7:$B$976,0)))</f>
        <v/>
      </c>
      <c r="AI16" s="939" t="str">
        <f>IF($B16="","",INDEX('All CCC'!AI$7:AI$976,MATCH(WatchList!$B16,'All CCC'!$B$7:$B$976,0)))</f>
        <v/>
      </c>
      <c r="AJ16" s="939" t="str">
        <f>IF($B16="","",INDEX('All CCC'!AJ$7:AJ$976,MATCH(WatchList!$B16,'All CCC'!$B$7:$B$976,0)))</f>
        <v/>
      </c>
      <c r="AK16" s="939" t="str">
        <f>IF($B16="","",INDEX('All CCC'!AK$7:AK$976,MATCH(WatchList!$B16,'All CCC'!$B$7:$B$976,0)))</f>
        <v/>
      </c>
      <c r="AL16" s="939" t="str">
        <f>IF($B16="","",INDEX('All CCC'!AL$7:AL$976,MATCH(WatchList!$B16,'All CCC'!$B$7:$B$976,0)))</f>
        <v/>
      </c>
      <c r="AM16" s="939" t="str">
        <f>IF($B16="","",INDEX('All CCC'!AM$7:AM$976,MATCH(WatchList!$B16,'All CCC'!$B$7:$B$976,0)))</f>
        <v/>
      </c>
      <c r="AN16" s="939" t="str">
        <f>IF($B16="","",INDEX('All CCC'!AN$7:AN$976,MATCH(WatchList!$B16,'All CCC'!$B$7:$B$976,0)))</f>
        <v/>
      </c>
      <c r="AO16" s="939" t="str">
        <f>IF($B16="","",INDEX('All CCC'!AO$7:AO$976,MATCH(WatchList!$B16,'All CCC'!$B$7:$B$976,0)))</f>
        <v/>
      </c>
      <c r="AP16" s="939" t="str">
        <f>IF($B16="","",INDEX('All CCC'!AP$7:AP$976,MATCH(WatchList!$B16,'All CCC'!$B$7:$B$976,0)))</f>
        <v/>
      </c>
      <c r="AQ16" s="939" t="str">
        <f>IF($B16="","",INDEX('All CCC'!AQ$7:AQ$976,MATCH(WatchList!$B16,'All CCC'!$B$7:$B$976,0)))</f>
        <v/>
      </c>
      <c r="AR16" s="939" t="str">
        <f>IF($B16="","",INDEX('All CCC'!AR$7:AR$976,MATCH(WatchList!$B16,'All CCC'!$B$7:$B$976,0)))</f>
        <v/>
      </c>
      <c r="AS16" s="939" t="str">
        <f>IF($B16="","",INDEX('All CCC'!AS$7:AS$976,MATCH(WatchList!$B16,'All CCC'!$B$7:$B$976,0)))</f>
        <v/>
      </c>
      <c r="AT16" s="939" t="str">
        <f>IF($B16="","",INDEX('All CCC'!AT$7:AT$976,MATCH(WatchList!$B16,'All CCC'!$B$7:$B$976,0)))</f>
        <v/>
      </c>
      <c r="AU16" s="939" t="str">
        <f>IF($B16="","",INDEX('All CCC'!AU$7:AU$976,MATCH(WatchList!$B16,'All CCC'!$B$7:$B$976,0)))</f>
        <v/>
      </c>
      <c r="AV16" s="939" t="str">
        <f>IF($B16="","",INDEX('All CCC'!AV$7:AV$976,MATCH(WatchList!$B16,'All CCC'!$B$7:$B$976,0)))</f>
        <v/>
      </c>
      <c r="AW16" s="939" t="str">
        <f>IF($B16="","",INDEX('All CCC'!AW$7:AW$976,MATCH(WatchList!$B16,'All CCC'!$B$7:$B$976,0)))</f>
        <v/>
      </c>
      <c r="AX16" s="939" t="str">
        <f>IF($B16="","",INDEX('All CCC'!AX$7:AX$976,MATCH(WatchList!$B16,'All CCC'!$B$7:$B$976,0)))</f>
        <v/>
      </c>
      <c r="AY16" s="939" t="str">
        <f>IF($B16="","",INDEX('All CCC'!AY$7:AY$976,MATCH(WatchList!$B16,'All CCC'!$B$7:$B$976,0)))</f>
        <v/>
      </c>
      <c r="AZ16" s="939" t="str">
        <f>IF($B16="","",INDEX('All CCC'!AZ$7:AZ$976,MATCH(WatchList!$B16,'All CCC'!$B$7:$B$976,0)))</f>
        <v/>
      </c>
      <c r="BA16" s="939" t="str">
        <f>IF($B16="","",INDEX('All CCC'!BA$7:BA$976,MATCH(WatchList!$B16,'All CCC'!$B$7:$B$976,0)))</f>
        <v/>
      </c>
      <c r="BB16" s="939" t="str">
        <f>IF($B16="","",INDEX('All CCC'!BB$7:BB$976,MATCH(WatchList!$B16,'All CCC'!$B$7:$B$976,0)))</f>
        <v/>
      </c>
      <c r="BC16" s="939" t="str">
        <f>IF($B16="","",INDEX('All CCC'!BC$7:BC$976,MATCH(WatchList!$B16,'All CCC'!$B$7:$B$976,0)))</f>
        <v/>
      </c>
      <c r="BD16" s="939" t="str">
        <f>IF($B16="","",INDEX('All CCC'!BD$7:BD$976,MATCH(WatchList!$B16,'All CCC'!$B$7:$B$976,0)))</f>
        <v/>
      </c>
      <c r="BE16" s="939" t="str">
        <f>IF($B16="","",INDEX('All CCC'!BE$7:BE$976,MATCH(WatchList!$B16,'All CCC'!$B$7:$B$976,0)))</f>
        <v/>
      </c>
      <c r="BF16" s="939" t="str">
        <f>IF($B16="","",INDEX('All CCC'!BF$7:BF$976,MATCH(WatchList!$B16,'All CCC'!$B$7:$B$976,0)))</f>
        <v/>
      </c>
      <c r="BG16" s="939" t="str">
        <f>IF($B16="","",INDEX('All CCC'!BG$7:BG$976,MATCH(WatchList!$B16,'All CCC'!$B$7:$B$976,0)))</f>
        <v/>
      </c>
    </row>
    <row r="17" spans="1:59" ht="11.25" customHeight="1" x14ac:dyDescent="0.2">
      <c r="A17" s="612" t="str">
        <f>IF($B17="","",INDEX('All CCC'!A$7:A$976,MATCH(WatchList!$B17,'All CCC'!$B$7:$B$976,0)))</f>
        <v/>
      </c>
      <c r="B17" s="36"/>
      <c r="C17" s="939" t="str">
        <f>IF($B17="","",INDEX('All CCC'!C$7:C$976,MATCH(WatchList!$B17,'All CCC'!$B$7:$B$976,0)))</f>
        <v/>
      </c>
      <c r="D17" s="939" t="str">
        <f>IF($B17="","",INDEX('All CCC'!D$7:D$976,MATCH(WatchList!$B17,'All CCC'!$B$7:$B$976,0)))</f>
        <v/>
      </c>
      <c r="E17" s="939" t="str">
        <f>IF($B17="","",INDEX('All CCC'!E$7:E$976,MATCH(WatchList!$B17,'All CCC'!$B$7:$B$976,0)))</f>
        <v/>
      </c>
      <c r="F17" s="939" t="str">
        <f>IF($B17="","",INDEX('All CCC'!F$7:F$976,MATCH(WatchList!$B17,'All CCC'!$B$7:$B$976,0)))</f>
        <v/>
      </c>
      <c r="G17" s="939" t="str">
        <f>IF($B17="","",INDEX('All CCC'!G$7:G$976,MATCH(WatchList!$B17,'All CCC'!$B$7:$B$976,0)))</f>
        <v/>
      </c>
      <c r="H17" s="939" t="str">
        <f>IF($B17="","",INDEX('All CCC'!H$7:H$976,MATCH(WatchList!$B17,'All CCC'!$B$7:$B$976,0)))</f>
        <v/>
      </c>
      <c r="I17" s="939" t="str">
        <f>IF($B17="","",INDEX('All CCC'!I$7:I$976,MATCH(WatchList!$B17,'All CCC'!$B$7:$B$976,0)))</f>
        <v/>
      </c>
      <c r="J17" s="939" t="str">
        <f>IF($B17="","",INDEX('All CCC'!J$7:J$976,MATCH(WatchList!$B17,'All CCC'!$B$7:$B$976,0)))</f>
        <v/>
      </c>
      <c r="K17" s="939" t="str">
        <f>IF($B17="","",INDEX('All CCC'!K$7:K$976,MATCH(WatchList!$B17,'All CCC'!$B$7:$B$976,0)))</f>
        <v/>
      </c>
      <c r="L17" s="939" t="str">
        <f>IF($B17="","",INDEX('All CCC'!L$7:L$976,MATCH(WatchList!$B17,'All CCC'!$B$7:$B$976,0)))</f>
        <v/>
      </c>
      <c r="M17" s="939" t="str">
        <f>IF($B17="","",INDEX('All CCC'!M$7:M$976,MATCH(WatchList!$B17,'All CCC'!$B$7:$B$976,0)))</f>
        <v/>
      </c>
      <c r="N17" s="939" t="str">
        <f>IF($B17="","",INDEX('All CCC'!N$7:N$976,MATCH(WatchList!$B17,'All CCC'!$B$7:$B$976,0)))</f>
        <v/>
      </c>
      <c r="O17" s="939" t="str">
        <f>IF($B17="","",INDEX('All CCC'!O$7:O$976,MATCH(WatchList!$B17,'All CCC'!$B$7:$B$976,0)))</f>
        <v/>
      </c>
      <c r="P17" s="940" t="str">
        <f>IF($B17="","",INDEX('All CCC'!P$7:P$976,MATCH(WatchList!$B17,'All CCC'!$B$7:$B$976,0)))</f>
        <v/>
      </c>
      <c r="Q17" s="940" t="str">
        <f>IF($B17="","",INDEX('All CCC'!Q$7:Q$976,MATCH(WatchList!$B17,'All CCC'!$B$7:$B$976,0)))</f>
        <v/>
      </c>
      <c r="R17" s="939" t="str">
        <f>IF($B17="","",INDEX('All CCC'!R$7:R$976,MATCH(WatchList!$B17,'All CCC'!$B$7:$B$976,0)))</f>
        <v/>
      </c>
      <c r="S17" s="939" t="str">
        <f>IF($B17="","",INDEX('All CCC'!S$7:S$976,MATCH(WatchList!$B17,'All CCC'!$B$7:$B$976,0)))</f>
        <v/>
      </c>
      <c r="T17" s="939" t="str">
        <f>IF($B17="","",INDEX('All CCC'!T$7:T$976,MATCH(WatchList!$B17,'All CCC'!$B$7:$B$976,0)))</f>
        <v/>
      </c>
      <c r="U17" s="939" t="str">
        <f>IF($B17="","",INDEX('All CCC'!U$7:U$976,MATCH(WatchList!$B17,'All CCC'!$B$7:$B$976,0)))</f>
        <v/>
      </c>
      <c r="V17" s="939" t="str">
        <f>IF($B17="","",INDEX('All CCC'!V$7:V$976,MATCH(WatchList!$B17,'All CCC'!$B$7:$B$976,0)))</f>
        <v/>
      </c>
      <c r="W17" s="939" t="str">
        <f>IF($B17="","",INDEX('All CCC'!W$7:W$976,MATCH(WatchList!$B17,'All CCC'!$B$7:$B$976,0)))</f>
        <v/>
      </c>
      <c r="X17" s="939" t="str">
        <f>IF($B17="","",INDEX('All CCC'!X$7:X$976,MATCH(WatchList!$B17,'All CCC'!$B$7:$B$976,0)))</f>
        <v/>
      </c>
      <c r="Y17" s="939" t="str">
        <f>IF($B17="","",INDEX('All CCC'!Y$7:Y$976,MATCH(WatchList!$B17,'All CCC'!$B$7:$B$976,0)))</f>
        <v/>
      </c>
      <c r="Z17" s="939" t="str">
        <f>IF($B17="","",INDEX('All CCC'!Z$7:Z$976,MATCH(WatchList!$B17,'All CCC'!$B$7:$B$976,0)))</f>
        <v/>
      </c>
      <c r="AA17" s="939" t="str">
        <f>IF($B17="","",INDEX('All CCC'!AA$7:AA$976,MATCH(WatchList!$B17,'All CCC'!$B$7:$B$976,0)))</f>
        <v/>
      </c>
      <c r="AB17" s="939" t="str">
        <f>IF($B17="","",INDEX('All CCC'!AB$7:AB$976,MATCH(WatchList!$B17,'All CCC'!$B$7:$B$976,0)))</f>
        <v/>
      </c>
      <c r="AC17" s="939" t="str">
        <f>IF($B17="","",INDEX('All CCC'!AC$7:AC$976,MATCH(WatchList!$B17,'All CCC'!$B$7:$B$976,0)))</f>
        <v/>
      </c>
      <c r="AD17" s="939" t="str">
        <f>IF($B17="","",INDEX('All CCC'!AD$7:AD$976,MATCH(WatchList!$B17,'All CCC'!$B$7:$B$976,0)))</f>
        <v/>
      </c>
      <c r="AE17" s="939" t="str">
        <f>IF($B17="","",INDEX('All CCC'!AE$7:AE$976,MATCH(WatchList!$B17,'All CCC'!$B$7:$B$976,0)))</f>
        <v/>
      </c>
      <c r="AF17" s="939" t="str">
        <f>IF($B17="","",INDEX('All CCC'!AF$7:AF$976,MATCH(WatchList!$B17,'All CCC'!$B$7:$B$976,0)))</f>
        <v/>
      </c>
      <c r="AG17" s="939" t="str">
        <f>IF($B17="","",INDEX('All CCC'!AG$7:AG$976,MATCH(WatchList!$B17,'All CCC'!$B$7:$B$976,0)))</f>
        <v/>
      </c>
      <c r="AH17" s="939" t="str">
        <f>IF($B17="","",INDEX('All CCC'!AH$7:AH$976,MATCH(WatchList!$B17,'All CCC'!$B$7:$B$976,0)))</f>
        <v/>
      </c>
      <c r="AI17" s="939" t="str">
        <f>IF($B17="","",INDEX('All CCC'!AI$7:AI$976,MATCH(WatchList!$B17,'All CCC'!$B$7:$B$976,0)))</f>
        <v/>
      </c>
      <c r="AJ17" s="939" t="str">
        <f>IF($B17="","",INDEX('All CCC'!AJ$7:AJ$976,MATCH(WatchList!$B17,'All CCC'!$B$7:$B$976,0)))</f>
        <v/>
      </c>
      <c r="AK17" s="939" t="str">
        <f>IF($B17="","",INDEX('All CCC'!AK$7:AK$976,MATCH(WatchList!$B17,'All CCC'!$B$7:$B$976,0)))</f>
        <v/>
      </c>
      <c r="AL17" s="939" t="str">
        <f>IF($B17="","",INDEX('All CCC'!AL$7:AL$976,MATCH(WatchList!$B17,'All CCC'!$B$7:$B$976,0)))</f>
        <v/>
      </c>
      <c r="AM17" s="939" t="str">
        <f>IF($B17="","",INDEX('All CCC'!AM$7:AM$976,MATCH(WatchList!$B17,'All CCC'!$B$7:$B$976,0)))</f>
        <v/>
      </c>
      <c r="AN17" s="939" t="str">
        <f>IF($B17="","",INDEX('All CCC'!AN$7:AN$976,MATCH(WatchList!$B17,'All CCC'!$B$7:$B$976,0)))</f>
        <v/>
      </c>
      <c r="AO17" s="939" t="str">
        <f>IF($B17="","",INDEX('All CCC'!AO$7:AO$976,MATCH(WatchList!$B17,'All CCC'!$B$7:$B$976,0)))</f>
        <v/>
      </c>
      <c r="AP17" s="939" t="str">
        <f>IF($B17="","",INDEX('All CCC'!AP$7:AP$976,MATCH(WatchList!$B17,'All CCC'!$B$7:$B$976,0)))</f>
        <v/>
      </c>
      <c r="AQ17" s="939" t="str">
        <f>IF($B17="","",INDEX('All CCC'!AQ$7:AQ$976,MATCH(WatchList!$B17,'All CCC'!$B$7:$B$976,0)))</f>
        <v/>
      </c>
      <c r="AR17" s="939" t="str">
        <f>IF($B17="","",INDEX('All CCC'!AR$7:AR$976,MATCH(WatchList!$B17,'All CCC'!$B$7:$B$976,0)))</f>
        <v/>
      </c>
      <c r="AS17" s="939" t="str">
        <f>IF($B17="","",INDEX('All CCC'!AS$7:AS$976,MATCH(WatchList!$B17,'All CCC'!$B$7:$B$976,0)))</f>
        <v/>
      </c>
      <c r="AT17" s="939" t="str">
        <f>IF($B17="","",INDEX('All CCC'!AT$7:AT$976,MATCH(WatchList!$B17,'All CCC'!$B$7:$B$976,0)))</f>
        <v/>
      </c>
      <c r="AU17" s="939" t="str">
        <f>IF($B17="","",INDEX('All CCC'!AU$7:AU$976,MATCH(WatchList!$B17,'All CCC'!$B$7:$B$976,0)))</f>
        <v/>
      </c>
      <c r="AV17" s="939" t="str">
        <f>IF($B17="","",INDEX('All CCC'!AV$7:AV$976,MATCH(WatchList!$B17,'All CCC'!$B$7:$B$976,0)))</f>
        <v/>
      </c>
      <c r="AW17" s="939" t="str">
        <f>IF($B17="","",INDEX('All CCC'!AW$7:AW$976,MATCH(WatchList!$B17,'All CCC'!$B$7:$B$976,0)))</f>
        <v/>
      </c>
      <c r="AX17" s="939" t="str">
        <f>IF($B17="","",INDEX('All CCC'!AX$7:AX$976,MATCH(WatchList!$B17,'All CCC'!$B$7:$B$976,0)))</f>
        <v/>
      </c>
      <c r="AY17" s="939" t="str">
        <f>IF($B17="","",INDEX('All CCC'!AY$7:AY$976,MATCH(WatchList!$B17,'All CCC'!$B$7:$B$976,0)))</f>
        <v/>
      </c>
      <c r="AZ17" s="939" t="str">
        <f>IF($B17="","",INDEX('All CCC'!AZ$7:AZ$976,MATCH(WatchList!$B17,'All CCC'!$B$7:$B$976,0)))</f>
        <v/>
      </c>
      <c r="BA17" s="939" t="str">
        <f>IF($B17="","",INDEX('All CCC'!BA$7:BA$976,MATCH(WatchList!$B17,'All CCC'!$B$7:$B$976,0)))</f>
        <v/>
      </c>
      <c r="BB17" s="939" t="str">
        <f>IF($B17="","",INDEX('All CCC'!BB$7:BB$976,MATCH(WatchList!$B17,'All CCC'!$B$7:$B$976,0)))</f>
        <v/>
      </c>
      <c r="BC17" s="939" t="str">
        <f>IF($B17="","",INDEX('All CCC'!BC$7:BC$976,MATCH(WatchList!$B17,'All CCC'!$B$7:$B$976,0)))</f>
        <v/>
      </c>
      <c r="BD17" s="939" t="str">
        <f>IF($B17="","",INDEX('All CCC'!BD$7:BD$976,MATCH(WatchList!$B17,'All CCC'!$B$7:$B$976,0)))</f>
        <v/>
      </c>
      <c r="BE17" s="939" t="str">
        <f>IF($B17="","",INDEX('All CCC'!BE$7:BE$976,MATCH(WatchList!$B17,'All CCC'!$B$7:$B$976,0)))</f>
        <v/>
      </c>
      <c r="BF17" s="939" t="str">
        <f>IF($B17="","",INDEX('All CCC'!BF$7:BF$976,MATCH(WatchList!$B17,'All CCC'!$B$7:$B$976,0)))</f>
        <v/>
      </c>
      <c r="BG17" s="939" t="str">
        <f>IF($B17="","",INDEX('All CCC'!BG$7:BG$976,MATCH(WatchList!$B17,'All CCC'!$B$7:$B$976,0)))</f>
        <v/>
      </c>
    </row>
    <row r="18" spans="1:59" ht="11.25" customHeight="1" x14ac:dyDescent="0.2">
      <c r="A18" s="612" t="str">
        <f>IF($B18="","",INDEX('All CCC'!A$7:A$976,MATCH(WatchList!$B18,'All CCC'!$B$7:$B$976,0)))</f>
        <v/>
      </c>
      <c r="B18" s="36"/>
      <c r="C18" s="939" t="str">
        <f>IF($B18="","",INDEX('All CCC'!C$7:C$976,MATCH(WatchList!$B18,'All CCC'!$B$7:$B$976,0)))</f>
        <v/>
      </c>
      <c r="D18" s="939" t="str">
        <f>IF($B18="","",INDEX('All CCC'!D$7:D$976,MATCH(WatchList!$B18,'All CCC'!$B$7:$B$976,0)))</f>
        <v/>
      </c>
      <c r="E18" s="939" t="str">
        <f>IF($B18="","",INDEX('All CCC'!E$7:E$976,MATCH(WatchList!$B18,'All CCC'!$B$7:$B$976,0)))</f>
        <v/>
      </c>
      <c r="F18" s="939" t="str">
        <f>IF($B18="","",INDEX('All CCC'!F$7:F$976,MATCH(WatchList!$B18,'All CCC'!$B$7:$B$976,0)))</f>
        <v/>
      </c>
      <c r="G18" s="939" t="str">
        <f>IF($B18="","",INDEX('All CCC'!G$7:G$976,MATCH(WatchList!$B18,'All CCC'!$B$7:$B$976,0)))</f>
        <v/>
      </c>
      <c r="H18" s="939" t="str">
        <f>IF($B18="","",INDEX('All CCC'!H$7:H$976,MATCH(WatchList!$B18,'All CCC'!$B$7:$B$976,0)))</f>
        <v/>
      </c>
      <c r="I18" s="939" t="str">
        <f>IF($B18="","",INDEX('All CCC'!I$7:I$976,MATCH(WatchList!$B18,'All CCC'!$B$7:$B$976,0)))</f>
        <v/>
      </c>
      <c r="J18" s="939" t="str">
        <f>IF($B18="","",INDEX('All CCC'!J$7:J$976,MATCH(WatchList!$B18,'All CCC'!$B$7:$B$976,0)))</f>
        <v/>
      </c>
      <c r="K18" s="939" t="str">
        <f>IF($B18="","",INDEX('All CCC'!K$7:K$976,MATCH(WatchList!$B18,'All CCC'!$B$7:$B$976,0)))</f>
        <v/>
      </c>
      <c r="L18" s="939" t="str">
        <f>IF($B18="","",INDEX('All CCC'!L$7:L$976,MATCH(WatchList!$B18,'All CCC'!$B$7:$B$976,0)))</f>
        <v/>
      </c>
      <c r="M18" s="939" t="str">
        <f>IF($B18="","",INDEX('All CCC'!M$7:M$976,MATCH(WatchList!$B18,'All CCC'!$B$7:$B$976,0)))</f>
        <v/>
      </c>
      <c r="N18" s="939" t="str">
        <f>IF($B18="","",INDEX('All CCC'!N$7:N$976,MATCH(WatchList!$B18,'All CCC'!$B$7:$B$976,0)))</f>
        <v/>
      </c>
      <c r="O18" s="939" t="str">
        <f>IF($B18="","",INDEX('All CCC'!O$7:O$976,MATCH(WatchList!$B18,'All CCC'!$B$7:$B$976,0)))</f>
        <v/>
      </c>
      <c r="P18" s="940" t="str">
        <f>IF($B18="","",INDEX('All CCC'!P$7:P$976,MATCH(WatchList!$B18,'All CCC'!$B$7:$B$976,0)))</f>
        <v/>
      </c>
      <c r="Q18" s="940" t="str">
        <f>IF($B18="","",INDEX('All CCC'!Q$7:Q$976,MATCH(WatchList!$B18,'All CCC'!$B$7:$B$976,0)))</f>
        <v/>
      </c>
      <c r="R18" s="939" t="str">
        <f>IF($B18="","",INDEX('All CCC'!R$7:R$976,MATCH(WatchList!$B18,'All CCC'!$B$7:$B$976,0)))</f>
        <v/>
      </c>
      <c r="S18" s="939" t="str">
        <f>IF($B18="","",INDEX('All CCC'!S$7:S$976,MATCH(WatchList!$B18,'All CCC'!$B$7:$B$976,0)))</f>
        <v/>
      </c>
      <c r="T18" s="939" t="str">
        <f>IF($B18="","",INDEX('All CCC'!T$7:T$976,MATCH(WatchList!$B18,'All CCC'!$B$7:$B$976,0)))</f>
        <v/>
      </c>
      <c r="U18" s="939" t="str">
        <f>IF($B18="","",INDEX('All CCC'!U$7:U$976,MATCH(WatchList!$B18,'All CCC'!$B$7:$B$976,0)))</f>
        <v/>
      </c>
      <c r="V18" s="939" t="str">
        <f>IF($B18="","",INDEX('All CCC'!V$7:V$976,MATCH(WatchList!$B18,'All CCC'!$B$7:$B$976,0)))</f>
        <v/>
      </c>
      <c r="W18" s="939" t="str">
        <f>IF($B18="","",INDEX('All CCC'!W$7:W$976,MATCH(WatchList!$B18,'All CCC'!$B$7:$B$976,0)))</f>
        <v/>
      </c>
      <c r="X18" s="939" t="str">
        <f>IF($B18="","",INDEX('All CCC'!X$7:X$976,MATCH(WatchList!$B18,'All CCC'!$B$7:$B$976,0)))</f>
        <v/>
      </c>
      <c r="Y18" s="939" t="str">
        <f>IF($B18="","",INDEX('All CCC'!Y$7:Y$976,MATCH(WatchList!$B18,'All CCC'!$B$7:$B$976,0)))</f>
        <v/>
      </c>
      <c r="Z18" s="939" t="str">
        <f>IF($B18="","",INDEX('All CCC'!Z$7:Z$976,MATCH(WatchList!$B18,'All CCC'!$B$7:$B$976,0)))</f>
        <v/>
      </c>
      <c r="AA18" s="939" t="str">
        <f>IF($B18="","",INDEX('All CCC'!AA$7:AA$976,MATCH(WatchList!$B18,'All CCC'!$B$7:$B$976,0)))</f>
        <v/>
      </c>
      <c r="AB18" s="939" t="str">
        <f>IF($B18="","",INDEX('All CCC'!AB$7:AB$976,MATCH(WatchList!$B18,'All CCC'!$B$7:$B$976,0)))</f>
        <v/>
      </c>
      <c r="AC18" s="939" t="str">
        <f>IF($B18="","",INDEX('All CCC'!AC$7:AC$976,MATCH(WatchList!$B18,'All CCC'!$B$7:$B$976,0)))</f>
        <v/>
      </c>
      <c r="AD18" s="939" t="str">
        <f>IF($B18="","",INDEX('All CCC'!AD$7:AD$976,MATCH(WatchList!$B18,'All CCC'!$B$7:$B$976,0)))</f>
        <v/>
      </c>
      <c r="AE18" s="939" t="str">
        <f>IF($B18="","",INDEX('All CCC'!AE$7:AE$976,MATCH(WatchList!$B18,'All CCC'!$B$7:$B$976,0)))</f>
        <v/>
      </c>
      <c r="AF18" s="939" t="str">
        <f>IF($B18="","",INDEX('All CCC'!AF$7:AF$976,MATCH(WatchList!$B18,'All CCC'!$B$7:$B$976,0)))</f>
        <v/>
      </c>
      <c r="AG18" s="939" t="str">
        <f>IF($B18="","",INDEX('All CCC'!AG$7:AG$976,MATCH(WatchList!$B18,'All CCC'!$B$7:$B$976,0)))</f>
        <v/>
      </c>
      <c r="AH18" s="939" t="str">
        <f>IF($B18="","",INDEX('All CCC'!AH$7:AH$976,MATCH(WatchList!$B18,'All CCC'!$B$7:$B$976,0)))</f>
        <v/>
      </c>
      <c r="AI18" s="939" t="str">
        <f>IF($B18="","",INDEX('All CCC'!AI$7:AI$976,MATCH(WatchList!$B18,'All CCC'!$B$7:$B$976,0)))</f>
        <v/>
      </c>
      <c r="AJ18" s="939" t="str">
        <f>IF($B18="","",INDEX('All CCC'!AJ$7:AJ$976,MATCH(WatchList!$B18,'All CCC'!$B$7:$B$976,0)))</f>
        <v/>
      </c>
      <c r="AK18" s="939" t="str">
        <f>IF($B18="","",INDEX('All CCC'!AK$7:AK$976,MATCH(WatchList!$B18,'All CCC'!$B$7:$B$976,0)))</f>
        <v/>
      </c>
      <c r="AL18" s="939" t="str">
        <f>IF($B18="","",INDEX('All CCC'!AL$7:AL$976,MATCH(WatchList!$B18,'All CCC'!$B$7:$B$976,0)))</f>
        <v/>
      </c>
      <c r="AM18" s="939" t="str">
        <f>IF($B18="","",INDEX('All CCC'!AM$7:AM$976,MATCH(WatchList!$B18,'All CCC'!$B$7:$B$976,0)))</f>
        <v/>
      </c>
      <c r="AN18" s="939" t="str">
        <f>IF($B18="","",INDEX('All CCC'!AN$7:AN$976,MATCH(WatchList!$B18,'All CCC'!$B$7:$B$976,0)))</f>
        <v/>
      </c>
      <c r="AO18" s="939" t="str">
        <f>IF($B18="","",INDEX('All CCC'!AO$7:AO$976,MATCH(WatchList!$B18,'All CCC'!$B$7:$B$976,0)))</f>
        <v/>
      </c>
      <c r="AP18" s="939" t="str">
        <f>IF($B18="","",INDEX('All CCC'!AP$7:AP$976,MATCH(WatchList!$B18,'All CCC'!$B$7:$B$976,0)))</f>
        <v/>
      </c>
      <c r="AQ18" s="939" t="str">
        <f>IF($B18="","",INDEX('All CCC'!AQ$7:AQ$976,MATCH(WatchList!$B18,'All CCC'!$B$7:$B$976,0)))</f>
        <v/>
      </c>
      <c r="AR18" s="939" t="str">
        <f>IF($B18="","",INDEX('All CCC'!AR$7:AR$976,MATCH(WatchList!$B18,'All CCC'!$B$7:$B$976,0)))</f>
        <v/>
      </c>
      <c r="AS18" s="939" t="str">
        <f>IF($B18="","",INDEX('All CCC'!AS$7:AS$976,MATCH(WatchList!$B18,'All CCC'!$B$7:$B$976,0)))</f>
        <v/>
      </c>
      <c r="AT18" s="939" t="str">
        <f>IF($B18="","",INDEX('All CCC'!AT$7:AT$976,MATCH(WatchList!$B18,'All CCC'!$B$7:$B$976,0)))</f>
        <v/>
      </c>
      <c r="AU18" s="939" t="str">
        <f>IF($B18="","",INDEX('All CCC'!AU$7:AU$976,MATCH(WatchList!$B18,'All CCC'!$B$7:$B$976,0)))</f>
        <v/>
      </c>
      <c r="AV18" s="939" t="str">
        <f>IF($B18="","",INDEX('All CCC'!AV$7:AV$976,MATCH(WatchList!$B18,'All CCC'!$B$7:$B$976,0)))</f>
        <v/>
      </c>
      <c r="AW18" s="939" t="str">
        <f>IF($B18="","",INDEX('All CCC'!AW$7:AW$976,MATCH(WatchList!$B18,'All CCC'!$B$7:$B$976,0)))</f>
        <v/>
      </c>
      <c r="AX18" s="939" t="str">
        <f>IF($B18="","",INDEX('All CCC'!AX$7:AX$976,MATCH(WatchList!$B18,'All CCC'!$B$7:$B$976,0)))</f>
        <v/>
      </c>
      <c r="AY18" s="939" t="str">
        <f>IF($B18="","",INDEX('All CCC'!AY$7:AY$976,MATCH(WatchList!$B18,'All CCC'!$B$7:$B$976,0)))</f>
        <v/>
      </c>
      <c r="AZ18" s="939" t="str">
        <f>IF($B18="","",INDEX('All CCC'!AZ$7:AZ$976,MATCH(WatchList!$B18,'All CCC'!$B$7:$B$976,0)))</f>
        <v/>
      </c>
      <c r="BA18" s="939" t="str">
        <f>IF($B18="","",INDEX('All CCC'!BA$7:BA$976,MATCH(WatchList!$B18,'All CCC'!$B$7:$B$976,0)))</f>
        <v/>
      </c>
      <c r="BB18" s="939" t="str">
        <f>IF($B18="","",INDEX('All CCC'!BB$7:BB$976,MATCH(WatchList!$B18,'All CCC'!$B$7:$B$976,0)))</f>
        <v/>
      </c>
      <c r="BC18" s="939" t="str">
        <f>IF($B18="","",INDEX('All CCC'!BC$7:BC$976,MATCH(WatchList!$B18,'All CCC'!$B$7:$B$976,0)))</f>
        <v/>
      </c>
      <c r="BD18" s="939" t="str">
        <f>IF($B18="","",INDEX('All CCC'!BD$7:BD$976,MATCH(WatchList!$B18,'All CCC'!$B$7:$B$976,0)))</f>
        <v/>
      </c>
      <c r="BE18" s="939" t="str">
        <f>IF($B18="","",INDEX('All CCC'!BE$7:BE$976,MATCH(WatchList!$B18,'All CCC'!$B$7:$B$976,0)))</f>
        <v/>
      </c>
      <c r="BF18" s="939" t="str">
        <f>IF($B18="","",INDEX('All CCC'!BF$7:BF$976,MATCH(WatchList!$B18,'All CCC'!$B$7:$B$976,0)))</f>
        <v/>
      </c>
      <c r="BG18" s="939" t="str">
        <f>IF($B18="","",INDEX('All CCC'!BG$7:BG$976,MATCH(WatchList!$B18,'All CCC'!$B$7:$B$976,0)))</f>
        <v/>
      </c>
    </row>
    <row r="19" spans="1:59" ht="11.25" customHeight="1" x14ac:dyDescent="0.2">
      <c r="A19" s="612" t="str">
        <f>IF($B19="","",INDEX('All CCC'!A$7:A$976,MATCH(WatchList!$B19,'All CCC'!$B$7:$B$976,0)))</f>
        <v/>
      </c>
      <c r="B19" s="36"/>
      <c r="C19" s="939" t="str">
        <f>IF($B19="","",INDEX('All CCC'!C$7:C$976,MATCH(WatchList!$B19,'All CCC'!$B$7:$B$976,0)))</f>
        <v/>
      </c>
      <c r="D19" s="939" t="str">
        <f>IF($B19="","",INDEX('All CCC'!D$7:D$976,MATCH(WatchList!$B19,'All CCC'!$B$7:$B$976,0)))</f>
        <v/>
      </c>
      <c r="E19" s="939" t="str">
        <f>IF($B19="","",INDEX('All CCC'!E$7:E$976,MATCH(WatchList!$B19,'All CCC'!$B$7:$B$976,0)))</f>
        <v/>
      </c>
      <c r="F19" s="939" t="str">
        <f>IF($B19="","",INDEX('All CCC'!F$7:F$976,MATCH(WatchList!$B19,'All CCC'!$B$7:$B$976,0)))</f>
        <v/>
      </c>
      <c r="G19" s="939" t="str">
        <f>IF($B19="","",INDEX('All CCC'!G$7:G$976,MATCH(WatchList!$B19,'All CCC'!$B$7:$B$976,0)))</f>
        <v/>
      </c>
      <c r="H19" s="939" t="str">
        <f>IF($B19="","",INDEX('All CCC'!H$7:H$976,MATCH(WatchList!$B19,'All CCC'!$B$7:$B$976,0)))</f>
        <v/>
      </c>
      <c r="I19" s="939" t="str">
        <f>IF($B19="","",INDEX('All CCC'!I$7:I$976,MATCH(WatchList!$B19,'All CCC'!$B$7:$B$976,0)))</f>
        <v/>
      </c>
      <c r="J19" s="939" t="str">
        <f>IF($B19="","",INDEX('All CCC'!J$7:J$976,MATCH(WatchList!$B19,'All CCC'!$B$7:$B$976,0)))</f>
        <v/>
      </c>
      <c r="K19" s="939" t="str">
        <f>IF($B19="","",INDEX('All CCC'!K$7:K$976,MATCH(WatchList!$B19,'All CCC'!$B$7:$B$976,0)))</f>
        <v/>
      </c>
      <c r="L19" s="939" t="str">
        <f>IF($B19="","",INDEX('All CCC'!L$7:L$976,MATCH(WatchList!$B19,'All CCC'!$B$7:$B$976,0)))</f>
        <v/>
      </c>
      <c r="M19" s="939" t="str">
        <f>IF($B19="","",INDEX('All CCC'!M$7:M$976,MATCH(WatchList!$B19,'All CCC'!$B$7:$B$976,0)))</f>
        <v/>
      </c>
      <c r="N19" s="939" t="str">
        <f>IF($B19="","",INDEX('All CCC'!N$7:N$976,MATCH(WatchList!$B19,'All CCC'!$B$7:$B$976,0)))</f>
        <v/>
      </c>
      <c r="O19" s="939" t="str">
        <f>IF($B19="","",INDEX('All CCC'!O$7:O$976,MATCH(WatchList!$B19,'All CCC'!$B$7:$B$976,0)))</f>
        <v/>
      </c>
      <c r="P19" s="940" t="str">
        <f>IF($B19="","",INDEX('All CCC'!P$7:P$976,MATCH(WatchList!$B19,'All CCC'!$B$7:$B$976,0)))</f>
        <v/>
      </c>
      <c r="Q19" s="940" t="str">
        <f>IF($B19="","",INDEX('All CCC'!Q$7:Q$976,MATCH(WatchList!$B19,'All CCC'!$B$7:$B$976,0)))</f>
        <v/>
      </c>
      <c r="R19" s="939" t="str">
        <f>IF($B19="","",INDEX('All CCC'!R$7:R$976,MATCH(WatchList!$B19,'All CCC'!$B$7:$B$976,0)))</f>
        <v/>
      </c>
      <c r="S19" s="939" t="str">
        <f>IF($B19="","",INDEX('All CCC'!S$7:S$976,MATCH(WatchList!$B19,'All CCC'!$B$7:$B$976,0)))</f>
        <v/>
      </c>
      <c r="T19" s="939" t="str">
        <f>IF($B19="","",INDEX('All CCC'!T$7:T$976,MATCH(WatchList!$B19,'All CCC'!$B$7:$B$976,0)))</f>
        <v/>
      </c>
      <c r="U19" s="939" t="str">
        <f>IF($B19="","",INDEX('All CCC'!U$7:U$976,MATCH(WatchList!$B19,'All CCC'!$B$7:$B$976,0)))</f>
        <v/>
      </c>
      <c r="V19" s="939" t="str">
        <f>IF($B19="","",INDEX('All CCC'!V$7:V$976,MATCH(WatchList!$B19,'All CCC'!$B$7:$B$976,0)))</f>
        <v/>
      </c>
      <c r="W19" s="939" t="str">
        <f>IF($B19="","",INDEX('All CCC'!W$7:W$976,MATCH(WatchList!$B19,'All CCC'!$B$7:$B$976,0)))</f>
        <v/>
      </c>
      <c r="X19" s="939" t="str">
        <f>IF($B19="","",INDEX('All CCC'!X$7:X$976,MATCH(WatchList!$B19,'All CCC'!$B$7:$B$976,0)))</f>
        <v/>
      </c>
      <c r="Y19" s="939" t="str">
        <f>IF($B19="","",INDEX('All CCC'!Y$7:Y$976,MATCH(WatchList!$B19,'All CCC'!$B$7:$B$976,0)))</f>
        <v/>
      </c>
      <c r="Z19" s="939" t="str">
        <f>IF($B19="","",INDEX('All CCC'!Z$7:Z$976,MATCH(WatchList!$B19,'All CCC'!$B$7:$B$976,0)))</f>
        <v/>
      </c>
      <c r="AA19" s="939" t="str">
        <f>IF($B19="","",INDEX('All CCC'!AA$7:AA$976,MATCH(WatchList!$B19,'All CCC'!$B$7:$B$976,0)))</f>
        <v/>
      </c>
      <c r="AB19" s="939" t="str">
        <f>IF($B19="","",INDEX('All CCC'!AB$7:AB$976,MATCH(WatchList!$B19,'All CCC'!$B$7:$B$976,0)))</f>
        <v/>
      </c>
      <c r="AC19" s="939" t="str">
        <f>IF($B19="","",INDEX('All CCC'!AC$7:AC$976,MATCH(WatchList!$B19,'All CCC'!$B$7:$B$976,0)))</f>
        <v/>
      </c>
      <c r="AD19" s="939" t="str">
        <f>IF($B19="","",INDEX('All CCC'!AD$7:AD$976,MATCH(WatchList!$B19,'All CCC'!$B$7:$B$976,0)))</f>
        <v/>
      </c>
      <c r="AE19" s="939" t="str">
        <f>IF($B19="","",INDEX('All CCC'!AE$7:AE$976,MATCH(WatchList!$B19,'All CCC'!$B$7:$B$976,0)))</f>
        <v/>
      </c>
      <c r="AF19" s="939" t="str">
        <f>IF($B19="","",INDEX('All CCC'!AF$7:AF$976,MATCH(WatchList!$B19,'All CCC'!$B$7:$B$976,0)))</f>
        <v/>
      </c>
      <c r="AG19" s="939" t="str">
        <f>IF($B19="","",INDEX('All CCC'!AG$7:AG$976,MATCH(WatchList!$B19,'All CCC'!$B$7:$B$976,0)))</f>
        <v/>
      </c>
      <c r="AH19" s="939" t="str">
        <f>IF($B19="","",INDEX('All CCC'!AH$7:AH$976,MATCH(WatchList!$B19,'All CCC'!$B$7:$B$976,0)))</f>
        <v/>
      </c>
      <c r="AI19" s="939" t="str">
        <f>IF($B19="","",INDEX('All CCC'!AI$7:AI$976,MATCH(WatchList!$B19,'All CCC'!$B$7:$B$976,0)))</f>
        <v/>
      </c>
      <c r="AJ19" s="939" t="str">
        <f>IF($B19="","",INDEX('All CCC'!AJ$7:AJ$976,MATCH(WatchList!$B19,'All CCC'!$B$7:$B$976,0)))</f>
        <v/>
      </c>
      <c r="AK19" s="939" t="str">
        <f>IF($B19="","",INDEX('All CCC'!AK$7:AK$976,MATCH(WatchList!$B19,'All CCC'!$B$7:$B$976,0)))</f>
        <v/>
      </c>
      <c r="AL19" s="939" t="str">
        <f>IF($B19="","",INDEX('All CCC'!AL$7:AL$976,MATCH(WatchList!$B19,'All CCC'!$B$7:$B$976,0)))</f>
        <v/>
      </c>
      <c r="AM19" s="939" t="str">
        <f>IF($B19="","",INDEX('All CCC'!AM$7:AM$976,MATCH(WatchList!$B19,'All CCC'!$B$7:$B$976,0)))</f>
        <v/>
      </c>
      <c r="AN19" s="939" t="str">
        <f>IF($B19="","",INDEX('All CCC'!AN$7:AN$976,MATCH(WatchList!$B19,'All CCC'!$B$7:$B$976,0)))</f>
        <v/>
      </c>
      <c r="AO19" s="939" t="str">
        <f>IF($B19="","",INDEX('All CCC'!AO$7:AO$976,MATCH(WatchList!$B19,'All CCC'!$B$7:$B$976,0)))</f>
        <v/>
      </c>
      <c r="AP19" s="939" t="str">
        <f>IF($B19="","",INDEX('All CCC'!AP$7:AP$976,MATCH(WatchList!$B19,'All CCC'!$B$7:$B$976,0)))</f>
        <v/>
      </c>
      <c r="AQ19" s="939" t="str">
        <f>IF($B19="","",INDEX('All CCC'!AQ$7:AQ$976,MATCH(WatchList!$B19,'All CCC'!$B$7:$B$976,0)))</f>
        <v/>
      </c>
      <c r="AR19" s="939" t="str">
        <f>IF($B19="","",INDEX('All CCC'!AR$7:AR$976,MATCH(WatchList!$B19,'All CCC'!$B$7:$B$976,0)))</f>
        <v/>
      </c>
      <c r="AS19" s="939" t="str">
        <f>IF($B19="","",INDEX('All CCC'!AS$7:AS$976,MATCH(WatchList!$B19,'All CCC'!$B$7:$B$976,0)))</f>
        <v/>
      </c>
      <c r="AT19" s="939" t="str">
        <f>IF($B19="","",INDEX('All CCC'!AT$7:AT$976,MATCH(WatchList!$B19,'All CCC'!$B$7:$B$976,0)))</f>
        <v/>
      </c>
      <c r="AU19" s="939" t="str">
        <f>IF($B19="","",INDEX('All CCC'!AU$7:AU$976,MATCH(WatchList!$B19,'All CCC'!$B$7:$B$976,0)))</f>
        <v/>
      </c>
      <c r="AV19" s="939" t="str">
        <f>IF($B19="","",INDEX('All CCC'!AV$7:AV$976,MATCH(WatchList!$B19,'All CCC'!$B$7:$B$976,0)))</f>
        <v/>
      </c>
      <c r="AW19" s="939" t="str">
        <f>IF($B19="","",INDEX('All CCC'!AW$7:AW$976,MATCH(WatchList!$B19,'All CCC'!$B$7:$B$976,0)))</f>
        <v/>
      </c>
      <c r="AX19" s="939" t="str">
        <f>IF($B19="","",INDEX('All CCC'!AX$7:AX$976,MATCH(WatchList!$B19,'All CCC'!$B$7:$B$976,0)))</f>
        <v/>
      </c>
      <c r="AY19" s="939" t="str">
        <f>IF($B19="","",INDEX('All CCC'!AY$7:AY$976,MATCH(WatchList!$B19,'All CCC'!$B$7:$B$976,0)))</f>
        <v/>
      </c>
      <c r="AZ19" s="939" t="str">
        <f>IF($B19="","",INDEX('All CCC'!AZ$7:AZ$976,MATCH(WatchList!$B19,'All CCC'!$B$7:$B$976,0)))</f>
        <v/>
      </c>
      <c r="BA19" s="939" t="str">
        <f>IF($B19="","",INDEX('All CCC'!BA$7:BA$976,MATCH(WatchList!$B19,'All CCC'!$B$7:$B$976,0)))</f>
        <v/>
      </c>
      <c r="BB19" s="939" t="str">
        <f>IF($B19="","",INDEX('All CCC'!BB$7:BB$976,MATCH(WatchList!$B19,'All CCC'!$B$7:$B$976,0)))</f>
        <v/>
      </c>
      <c r="BC19" s="939" t="str">
        <f>IF($B19="","",INDEX('All CCC'!BC$7:BC$976,MATCH(WatchList!$B19,'All CCC'!$B$7:$B$976,0)))</f>
        <v/>
      </c>
      <c r="BD19" s="939" t="str">
        <f>IF($B19="","",INDEX('All CCC'!BD$7:BD$976,MATCH(WatchList!$B19,'All CCC'!$B$7:$B$976,0)))</f>
        <v/>
      </c>
      <c r="BE19" s="939" t="str">
        <f>IF($B19="","",INDEX('All CCC'!BE$7:BE$976,MATCH(WatchList!$B19,'All CCC'!$B$7:$B$976,0)))</f>
        <v/>
      </c>
      <c r="BF19" s="939" t="str">
        <f>IF($B19="","",INDEX('All CCC'!BF$7:BF$976,MATCH(WatchList!$B19,'All CCC'!$B$7:$B$976,0)))</f>
        <v/>
      </c>
      <c r="BG19" s="939" t="str">
        <f>IF($B19="","",INDEX('All CCC'!BG$7:BG$976,MATCH(WatchList!$B19,'All CCC'!$B$7:$B$976,0)))</f>
        <v/>
      </c>
    </row>
    <row r="20" spans="1:59" ht="11.25" customHeight="1" x14ac:dyDescent="0.2">
      <c r="A20" s="612" t="str">
        <f>IF($B20="","",INDEX('All CCC'!A$7:A$976,MATCH(WatchList!$B20,'All CCC'!$B$7:$B$976,0)))</f>
        <v/>
      </c>
      <c r="B20" s="36"/>
      <c r="C20" s="939" t="str">
        <f>IF($B20="","",INDEX('All CCC'!C$7:C$976,MATCH(WatchList!$B20,'All CCC'!$B$7:$B$976,0)))</f>
        <v/>
      </c>
      <c r="D20" s="939" t="str">
        <f>IF($B20="","",INDEX('All CCC'!D$7:D$976,MATCH(WatchList!$B20,'All CCC'!$B$7:$B$976,0)))</f>
        <v/>
      </c>
      <c r="E20" s="939" t="str">
        <f>IF($B20="","",INDEX('All CCC'!E$7:E$976,MATCH(WatchList!$B20,'All CCC'!$B$7:$B$976,0)))</f>
        <v/>
      </c>
      <c r="F20" s="939" t="str">
        <f>IF($B20="","",INDEX('All CCC'!F$7:F$976,MATCH(WatchList!$B20,'All CCC'!$B$7:$B$976,0)))</f>
        <v/>
      </c>
      <c r="G20" s="939" t="str">
        <f>IF($B20="","",INDEX('All CCC'!G$7:G$976,MATCH(WatchList!$B20,'All CCC'!$B$7:$B$976,0)))</f>
        <v/>
      </c>
      <c r="H20" s="939" t="str">
        <f>IF($B20="","",INDEX('All CCC'!H$7:H$976,MATCH(WatchList!$B20,'All CCC'!$B$7:$B$976,0)))</f>
        <v/>
      </c>
      <c r="I20" s="939" t="str">
        <f>IF($B20="","",INDEX('All CCC'!I$7:I$976,MATCH(WatchList!$B20,'All CCC'!$B$7:$B$976,0)))</f>
        <v/>
      </c>
      <c r="J20" s="939" t="str">
        <f>IF($B20="","",INDEX('All CCC'!J$7:J$976,MATCH(WatchList!$B20,'All CCC'!$B$7:$B$976,0)))</f>
        <v/>
      </c>
      <c r="K20" s="939" t="str">
        <f>IF($B20="","",INDEX('All CCC'!K$7:K$976,MATCH(WatchList!$B20,'All CCC'!$B$7:$B$976,0)))</f>
        <v/>
      </c>
      <c r="L20" s="939" t="str">
        <f>IF($B20="","",INDEX('All CCC'!L$7:L$976,MATCH(WatchList!$B20,'All CCC'!$B$7:$B$976,0)))</f>
        <v/>
      </c>
      <c r="M20" s="939" t="str">
        <f>IF($B20="","",INDEX('All CCC'!M$7:M$976,MATCH(WatchList!$B20,'All CCC'!$B$7:$B$976,0)))</f>
        <v/>
      </c>
      <c r="N20" s="939" t="str">
        <f>IF($B20="","",INDEX('All CCC'!N$7:N$976,MATCH(WatchList!$B20,'All CCC'!$B$7:$B$976,0)))</f>
        <v/>
      </c>
      <c r="O20" s="939" t="str">
        <f>IF($B20="","",INDEX('All CCC'!O$7:O$976,MATCH(WatchList!$B20,'All CCC'!$B$7:$B$976,0)))</f>
        <v/>
      </c>
      <c r="P20" s="940" t="str">
        <f>IF($B20="","",INDEX('All CCC'!P$7:P$976,MATCH(WatchList!$B20,'All CCC'!$B$7:$B$976,0)))</f>
        <v/>
      </c>
      <c r="Q20" s="940" t="str">
        <f>IF($B20="","",INDEX('All CCC'!Q$7:Q$976,MATCH(WatchList!$B20,'All CCC'!$B$7:$B$976,0)))</f>
        <v/>
      </c>
      <c r="R20" s="939" t="str">
        <f>IF($B20="","",INDEX('All CCC'!R$7:R$976,MATCH(WatchList!$B20,'All CCC'!$B$7:$B$976,0)))</f>
        <v/>
      </c>
      <c r="S20" s="939" t="str">
        <f>IF($B20="","",INDEX('All CCC'!S$7:S$976,MATCH(WatchList!$B20,'All CCC'!$B$7:$B$976,0)))</f>
        <v/>
      </c>
      <c r="T20" s="939" t="str">
        <f>IF($B20="","",INDEX('All CCC'!T$7:T$976,MATCH(WatchList!$B20,'All CCC'!$B$7:$B$976,0)))</f>
        <v/>
      </c>
      <c r="U20" s="939" t="str">
        <f>IF($B20="","",INDEX('All CCC'!U$7:U$976,MATCH(WatchList!$B20,'All CCC'!$B$7:$B$976,0)))</f>
        <v/>
      </c>
      <c r="V20" s="939" t="str">
        <f>IF($B20="","",INDEX('All CCC'!V$7:V$976,MATCH(WatchList!$B20,'All CCC'!$B$7:$B$976,0)))</f>
        <v/>
      </c>
      <c r="W20" s="939" t="str">
        <f>IF($B20="","",INDEX('All CCC'!W$7:W$976,MATCH(WatchList!$B20,'All CCC'!$B$7:$B$976,0)))</f>
        <v/>
      </c>
      <c r="X20" s="939" t="str">
        <f>IF($B20="","",INDEX('All CCC'!X$7:X$976,MATCH(WatchList!$B20,'All CCC'!$B$7:$B$976,0)))</f>
        <v/>
      </c>
      <c r="Y20" s="939" t="str">
        <f>IF($B20="","",INDEX('All CCC'!Y$7:Y$976,MATCH(WatchList!$B20,'All CCC'!$B$7:$B$976,0)))</f>
        <v/>
      </c>
      <c r="Z20" s="939" t="str">
        <f>IF($B20="","",INDEX('All CCC'!Z$7:Z$976,MATCH(WatchList!$B20,'All CCC'!$B$7:$B$976,0)))</f>
        <v/>
      </c>
      <c r="AA20" s="939" t="str">
        <f>IF($B20="","",INDEX('All CCC'!AA$7:AA$976,MATCH(WatchList!$B20,'All CCC'!$B$7:$B$976,0)))</f>
        <v/>
      </c>
      <c r="AB20" s="939" t="str">
        <f>IF($B20="","",INDEX('All CCC'!AB$7:AB$976,MATCH(WatchList!$B20,'All CCC'!$B$7:$B$976,0)))</f>
        <v/>
      </c>
      <c r="AC20" s="939" t="str">
        <f>IF($B20="","",INDEX('All CCC'!AC$7:AC$976,MATCH(WatchList!$B20,'All CCC'!$B$7:$B$976,0)))</f>
        <v/>
      </c>
      <c r="AD20" s="939" t="str">
        <f>IF($B20="","",INDEX('All CCC'!AD$7:AD$976,MATCH(WatchList!$B20,'All CCC'!$B$7:$B$976,0)))</f>
        <v/>
      </c>
      <c r="AE20" s="939" t="str">
        <f>IF($B20="","",INDEX('All CCC'!AE$7:AE$976,MATCH(WatchList!$B20,'All CCC'!$B$7:$B$976,0)))</f>
        <v/>
      </c>
      <c r="AF20" s="939" t="str">
        <f>IF($B20="","",INDEX('All CCC'!AF$7:AF$976,MATCH(WatchList!$B20,'All CCC'!$B$7:$B$976,0)))</f>
        <v/>
      </c>
      <c r="AG20" s="939" t="str">
        <f>IF($B20="","",INDEX('All CCC'!AG$7:AG$976,MATCH(WatchList!$B20,'All CCC'!$B$7:$B$976,0)))</f>
        <v/>
      </c>
      <c r="AH20" s="939" t="str">
        <f>IF($B20="","",INDEX('All CCC'!AH$7:AH$976,MATCH(WatchList!$B20,'All CCC'!$B$7:$B$976,0)))</f>
        <v/>
      </c>
      <c r="AI20" s="939" t="str">
        <f>IF($B20="","",INDEX('All CCC'!AI$7:AI$976,MATCH(WatchList!$B20,'All CCC'!$B$7:$B$976,0)))</f>
        <v/>
      </c>
      <c r="AJ20" s="939" t="str">
        <f>IF($B20="","",INDEX('All CCC'!AJ$7:AJ$976,MATCH(WatchList!$B20,'All CCC'!$B$7:$B$976,0)))</f>
        <v/>
      </c>
      <c r="AK20" s="939" t="str">
        <f>IF($B20="","",INDEX('All CCC'!AK$7:AK$976,MATCH(WatchList!$B20,'All CCC'!$B$7:$B$976,0)))</f>
        <v/>
      </c>
      <c r="AL20" s="939" t="str">
        <f>IF($B20="","",INDEX('All CCC'!AL$7:AL$976,MATCH(WatchList!$B20,'All CCC'!$B$7:$B$976,0)))</f>
        <v/>
      </c>
      <c r="AM20" s="939" t="str">
        <f>IF($B20="","",INDEX('All CCC'!AM$7:AM$976,MATCH(WatchList!$B20,'All CCC'!$B$7:$B$976,0)))</f>
        <v/>
      </c>
      <c r="AN20" s="939" t="str">
        <f>IF($B20="","",INDEX('All CCC'!AN$7:AN$976,MATCH(WatchList!$B20,'All CCC'!$B$7:$B$976,0)))</f>
        <v/>
      </c>
      <c r="AO20" s="939" t="str">
        <f>IF($B20="","",INDEX('All CCC'!AO$7:AO$976,MATCH(WatchList!$B20,'All CCC'!$B$7:$B$976,0)))</f>
        <v/>
      </c>
      <c r="AP20" s="939" t="str">
        <f>IF($B20="","",INDEX('All CCC'!AP$7:AP$976,MATCH(WatchList!$B20,'All CCC'!$B$7:$B$976,0)))</f>
        <v/>
      </c>
      <c r="AQ20" s="939" t="str">
        <f>IF($B20="","",INDEX('All CCC'!AQ$7:AQ$976,MATCH(WatchList!$B20,'All CCC'!$B$7:$B$976,0)))</f>
        <v/>
      </c>
      <c r="AR20" s="939" t="str">
        <f>IF($B20="","",INDEX('All CCC'!AR$7:AR$976,MATCH(WatchList!$B20,'All CCC'!$B$7:$B$976,0)))</f>
        <v/>
      </c>
      <c r="AS20" s="939" t="str">
        <f>IF($B20="","",INDEX('All CCC'!AS$7:AS$976,MATCH(WatchList!$B20,'All CCC'!$B$7:$B$976,0)))</f>
        <v/>
      </c>
      <c r="AT20" s="939" t="str">
        <f>IF($B20="","",INDEX('All CCC'!AT$7:AT$976,MATCH(WatchList!$B20,'All CCC'!$B$7:$B$976,0)))</f>
        <v/>
      </c>
      <c r="AU20" s="939" t="str">
        <f>IF($B20="","",INDEX('All CCC'!AU$7:AU$976,MATCH(WatchList!$B20,'All CCC'!$B$7:$B$976,0)))</f>
        <v/>
      </c>
      <c r="AV20" s="939" t="str">
        <f>IF($B20="","",INDEX('All CCC'!AV$7:AV$976,MATCH(WatchList!$B20,'All CCC'!$B$7:$B$976,0)))</f>
        <v/>
      </c>
      <c r="AW20" s="939" t="str">
        <f>IF($B20="","",INDEX('All CCC'!AW$7:AW$976,MATCH(WatchList!$B20,'All CCC'!$B$7:$B$976,0)))</f>
        <v/>
      </c>
      <c r="AX20" s="939" t="str">
        <f>IF($B20="","",INDEX('All CCC'!AX$7:AX$976,MATCH(WatchList!$B20,'All CCC'!$B$7:$B$976,0)))</f>
        <v/>
      </c>
      <c r="AY20" s="939" t="str">
        <f>IF($B20="","",INDEX('All CCC'!AY$7:AY$976,MATCH(WatchList!$B20,'All CCC'!$B$7:$B$976,0)))</f>
        <v/>
      </c>
      <c r="AZ20" s="939" t="str">
        <f>IF($B20="","",INDEX('All CCC'!AZ$7:AZ$976,MATCH(WatchList!$B20,'All CCC'!$B$7:$B$976,0)))</f>
        <v/>
      </c>
      <c r="BA20" s="939" t="str">
        <f>IF($B20="","",INDEX('All CCC'!BA$7:BA$976,MATCH(WatchList!$B20,'All CCC'!$B$7:$B$976,0)))</f>
        <v/>
      </c>
      <c r="BB20" s="939" t="str">
        <f>IF($B20="","",INDEX('All CCC'!BB$7:BB$976,MATCH(WatchList!$B20,'All CCC'!$B$7:$B$976,0)))</f>
        <v/>
      </c>
      <c r="BC20" s="939" t="str">
        <f>IF($B20="","",INDEX('All CCC'!BC$7:BC$976,MATCH(WatchList!$B20,'All CCC'!$B$7:$B$976,0)))</f>
        <v/>
      </c>
      <c r="BD20" s="939" t="str">
        <f>IF($B20="","",INDEX('All CCC'!BD$7:BD$976,MATCH(WatchList!$B20,'All CCC'!$B$7:$B$976,0)))</f>
        <v/>
      </c>
      <c r="BE20" s="939" t="str">
        <f>IF($B20="","",INDEX('All CCC'!BE$7:BE$976,MATCH(WatchList!$B20,'All CCC'!$B$7:$B$976,0)))</f>
        <v/>
      </c>
      <c r="BF20" s="939" t="str">
        <f>IF($B20="","",INDEX('All CCC'!BF$7:BF$976,MATCH(WatchList!$B20,'All CCC'!$B$7:$B$976,0)))</f>
        <v/>
      </c>
      <c r="BG20" s="939" t="str">
        <f>IF($B20="","",INDEX('All CCC'!BG$7:BG$976,MATCH(WatchList!$B20,'All CCC'!$B$7:$B$976,0)))</f>
        <v/>
      </c>
    </row>
    <row r="21" spans="1:59" ht="11.45" customHeight="1" x14ac:dyDescent="0.2">
      <c r="A21" s="612" t="str">
        <f>IF($B21="","",INDEX('All CCC'!A$7:A$976,MATCH(WatchList!$B21,'All CCC'!$B$7:$B$976,0)))</f>
        <v/>
      </c>
      <c r="B21" s="36"/>
      <c r="C21" s="939" t="str">
        <f>IF($B21="","",INDEX('All CCC'!C$7:C$976,MATCH(WatchList!$B21,'All CCC'!$B$7:$B$976,0)))</f>
        <v/>
      </c>
      <c r="D21" s="939" t="str">
        <f>IF($B21="","",INDEX('All CCC'!D$7:D$976,MATCH(WatchList!$B21,'All CCC'!$B$7:$B$976,0)))</f>
        <v/>
      </c>
      <c r="E21" s="939" t="str">
        <f>IF($B21="","",INDEX('All CCC'!E$7:E$976,MATCH(WatchList!$B21,'All CCC'!$B$7:$B$976,0)))</f>
        <v/>
      </c>
      <c r="F21" s="939" t="str">
        <f>IF($B21="","",INDEX('All CCC'!F$7:F$976,MATCH(WatchList!$B21,'All CCC'!$B$7:$B$976,0)))</f>
        <v/>
      </c>
      <c r="G21" s="939" t="str">
        <f>IF($B21="","",INDEX('All CCC'!G$7:G$976,MATCH(WatchList!$B21,'All CCC'!$B$7:$B$976,0)))</f>
        <v/>
      </c>
      <c r="H21" s="939" t="str">
        <f>IF($B21="","",INDEX('All CCC'!H$7:H$976,MATCH(WatchList!$B21,'All CCC'!$B$7:$B$976,0)))</f>
        <v/>
      </c>
      <c r="I21" s="939" t="str">
        <f>IF($B21="","",INDEX('All CCC'!I$7:I$976,MATCH(WatchList!$B21,'All CCC'!$B$7:$B$976,0)))</f>
        <v/>
      </c>
      <c r="J21" s="939" t="str">
        <f>IF($B21="","",INDEX('All CCC'!J$7:J$976,MATCH(WatchList!$B21,'All CCC'!$B$7:$B$976,0)))</f>
        <v/>
      </c>
      <c r="K21" s="939" t="str">
        <f>IF($B21="","",INDEX('All CCC'!K$7:K$976,MATCH(WatchList!$B21,'All CCC'!$B$7:$B$976,0)))</f>
        <v/>
      </c>
      <c r="L21" s="939" t="str">
        <f>IF($B21="","",INDEX('All CCC'!L$7:L$976,MATCH(WatchList!$B21,'All CCC'!$B$7:$B$976,0)))</f>
        <v/>
      </c>
      <c r="M21" s="939" t="str">
        <f>IF($B21="","",INDEX('All CCC'!M$7:M$976,MATCH(WatchList!$B21,'All CCC'!$B$7:$B$976,0)))</f>
        <v/>
      </c>
      <c r="N21" s="939" t="str">
        <f>IF($B21="","",INDEX('All CCC'!N$7:N$976,MATCH(WatchList!$B21,'All CCC'!$B$7:$B$976,0)))</f>
        <v/>
      </c>
      <c r="O21" s="939" t="str">
        <f>IF($B21="","",INDEX('All CCC'!O$7:O$976,MATCH(WatchList!$B21,'All CCC'!$B$7:$B$976,0)))</f>
        <v/>
      </c>
      <c r="P21" s="940" t="str">
        <f>IF($B21="","",INDEX('All CCC'!P$7:P$976,MATCH(WatchList!$B21,'All CCC'!$B$7:$B$976,0)))</f>
        <v/>
      </c>
      <c r="Q21" s="940" t="str">
        <f>IF($B21="","",INDEX('All CCC'!Q$7:Q$976,MATCH(WatchList!$B21,'All CCC'!$B$7:$B$976,0)))</f>
        <v/>
      </c>
      <c r="R21" s="939" t="str">
        <f>IF($B21="","",INDEX('All CCC'!R$7:R$976,MATCH(WatchList!$B21,'All CCC'!$B$7:$B$976,0)))</f>
        <v/>
      </c>
      <c r="S21" s="939" t="str">
        <f>IF($B21="","",INDEX('All CCC'!S$7:S$976,MATCH(WatchList!$B21,'All CCC'!$B$7:$B$976,0)))</f>
        <v/>
      </c>
      <c r="T21" s="939" t="str">
        <f>IF($B21="","",INDEX('All CCC'!T$7:T$976,MATCH(WatchList!$B21,'All CCC'!$B$7:$B$976,0)))</f>
        <v/>
      </c>
      <c r="U21" s="939" t="str">
        <f>IF($B21="","",INDEX('All CCC'!U$7:U$976,MATCH(WatchList!$B21,'All CCC'!$B$7:$B$976,0)))</f>
        <v/>
      </c>
      <c r="V21" s="939" t="str">
        <f>IF($B21="","",INDEX('All CCC'!V$7:V$976,MATCH(WatchList!$B21,'All CCC'!$B$7:$B$976,0)))</f>
        <v/>
      </c>
      <c r="W21" s="939" t="str">
        <f>IF($B21="","",INDEX('All CCC'!W$7:W$976,MATCH(WatchList!$B21,'All CCC'!$B$7:$B$976,0)))</f>
        <v/>
      </c>
      <c r="X21" s="939" t="str">
        <f>IF($B21="","",INDEX('All CCC'!X$7:X$976,MATCH(WatchList!$B21,'All CCC'!$B$7:$B$976,0)))</f>
        <v/>
      </c>
      <c r="Y21" s="939" t="str">
        <f>IF($B21="","",INDEX('All CCC'!Y$7:Y$976,MATCH(WatchList!$B21,'All CCC'!$B$7:$B$976,0)))</f>
        <v/>
      </c>
      <c r="Z21" s="939" t="str">
        <f>IF($B21="","",INDEX('All CCC'!Z$7:Z$976,MATCH(WatchList!$B21,'All CCC'!$B$7:$B$976,0)))</f>
        <v/>
      </c>
      <c r="AA21" s="939" t="str">
        <f>IF($B21="","",INDEX('All CCC'!AA$7:AA$976,MATCH(WatchList!$B21,'All CCC'!$B$7:$B$976,0)))</f>
        <v/>
      </c>
      <c r="AB21" s="939" t="str">
        <f>IF($B21="","",INDEX('All CCC'!AB$7:AB$976,MATCH(WatchList!$B21,'All CCC'!$B$7:$B$976,0)))</f>
        <v/>
      </c>
      <c r="AC21" s="939" t="str">
        <f>IF($B21="","",INDEX('All CCC'!AC$7:AC$976,MATCH(WatchList!$B21,'All CCC'!$B$7:$B$976,0)))</f>
        <v/>
      </c>
      <c r="AD21" s="939" t="str">
        <f>IF($B21="","",INDEX('All CCC'!AD$7:AD$976,MATCH(WatchList!$B21,'All CCC'!$B$7:$B$976,0)))</f>
        <v/>
      </c>
      <c r="AE21" s="939" t="str">
        <f>IF($B21="","",INDEX('All CCC'!AE$7:AE$976,MATCH(WatchList!$B21,'All CCC'!$B$7:$B$976,0)))</f>
        <v/>
      </c>
      <c r="AF21" s="939" t="str">
        <f>IF($B21="","",INDEX('All CCC'!AF$7:AF$976,MATCH(WatchList!$B21,'All CCC'!$B$7:$B$976,0)))</f>
        <v/>
      </c>
      <c r="AG21" s="939" t="str">
        <f>IF($B21="","",INDEX('All CCC'!AG$7:AG$976,MATCH(WatchList!$B21,'All CCC'!$B$7:$B$976,0)))</f>
        <v/>
      </c>
      <c r="AH21" s="939" t="str">
        <f>IF($B21="","",INDEX('All CCC'!AH$7:AH$976,MATCH(WatchList!$B21,'All CCC'!$B$7:$B$976,0)))</f>
        <v/>
      </c>
      <c r="AI21" s="939" t="str">
        <f>IF($B21="","",INDEX('All CCC'!AI$7:AI$976,MATCH(WatchList!$B21,'All CCC'!$B$7:$B$976,0)))</f>
        <v/>
      </c>
      <c r="AJ21" s="939" t="str">
        <f>IF($B21="","",INDEX('All CCC'!AJ$7:AJ$976,MATCH(WatchList!$B21,'All CCC'!$B$7:$B$976,0)))</f>
        <v/>
      </c>
      <c r="AK21" s="939" t="str">
        <f>IF($B21="","",INDEX('All CCC'!AK$7:AK$976,MATCH(WatchList!$B21,'All CCC'!$B$7:$B$976,0)))</f>
        <v/>
      </c>
      <c r="AL21" s="939" t="str">
        <f>IF($B21="","",INDEX('All CCC'!AL$7:AL$976,MATCH(WatchList!$B21,'All CCC'!$B$7:$B$976,0)))</f>
        <v/>
      </c>
      <c r="AM21" s="939" t="str">
        <f>IF($B21="","",INDEX('All CCC'!AM$7:AM$976,MATCH(WatchList!$B21,'All CCC'!$B$7:$B$976,0)))</f>
        <v/>
      </c>
      <c r="AN21" s="939" t="str">
        <f>IF($B21="","",INDEX('All CCC'!AN$7:AN$976,MATCH(WatchList!$B21,'All CCC'!$B$7:$B$976,0)))</f>
        <v/>
      </c>
      <c r="AO21" s="939" t="str">
        <f>IF($B21="","",INDEX('All CCC'!AO$7:AO$976,MATCH(WatchList!$B21,'All CCC'!$B$7:$B$976,0)))</f>
        <v/>
      </c>
      <c r="AP21" s="939" t="str">
        <f>IF($B21="","",INDEX('All CCC'!AP$7:AP$976,MATCH(WatchList!$B21,'All CCC'!$B$7:$B$976,0)))</f>
        <v/>
      </c>
      <c r="AQ21" s="939" t="str">
        <f>IF($B21="","",INDEX('All CCC'!AQ$7:AQ$976,MATCH(WatchList!$B21,'All CCC'!$B$7:$B$976,0)))</f>
        <v/>
      </c>
      <c r="AR21" s="939" t="str">
        <f>IF($B21="","",INDEX('All CCC'!AR$7:AR$976,MATCH(WatchList!$B21,'All CCC'!$B$7:$B$976,0)))</f>
        <v/>
      </c>
      <c r="AS21" s="939" t="str">
        <f>IF($B21="","",INDEX('All CCC'!AS$7:AS$976,MATCH(WatchList!$B21,'All CCC'!$B$7:$B$976,0)))</f>
        <v/>
      </c>
      <c r="AT21" s="939" t="str">
        <f>IF($B21="","",INDEX('All CCC'!AT$7:AT$976,MATCH(WatchList!$B21,'All CCC'!$B$7:$B$976,0)))</f>
        <v/>
      </c>
      <c r="AU21" s="939" t="str">
        <f>IF($B21="","",INDEX('All CCC'!AU$7:AU$976,MATCH(WatchList!$B21,'All CCC'!$B$7:$B$976,0)))</f>
        <v/>
      </c>
      <c r="AV21" s="939" t="str">
        <f>IF($B21="","",INDEX('All CCC'!AV$7:AV$976,MATCH(WatchList!$B21,'All CCC'!$B$7:$B$976,0)))</f>
        <v/>
      </c>
      <c r="AW21" s="939" t="str">
        <f>IF($B21="","",INDEX('All CCC'!AW$7:AW$976,MATCH(WatchList!$B21,'All CCC'!$B$7:$B$976,0)))</f>
        <v/>
      </c>
      <c r="AX21" s="939" t="str">
        <f>IF($B21="","",INDEX('All CCC'!AX$7:AX$976,MATCH(WatchList!$B21,'All CCC'!$B$7:$B$976,0)))</f>
        <v/>
      </c>
      <c r="AY21" s="939" t="str">
        <f>IF($B21="","",INDEX('All CCC'!AY$7:AY$976,MATCH(WatchList!$B21,'All CCC'!$B$7:$B$976,0)))</f>
        <v/>
      </c>
      <c r="AZ21" s="939" t="str">
        <f>IF($B21="","",INDEX('All CCC'!AZ$7:AZ$976,MATCH(WatchList!$B21,'All CCC'!$B$7:$B$976,0)))</f>
        <v/>
      </c>
      <c r="BA21" s="939" t="str">
        <f>IF($B21="","",INDEX('All CCC'!BA$7:BA$976,MATCH(WatchList!$B21,'All CCC'!$B$7:$B$976,0)))</f>
        <v/>
      </c>
      <c r="BB21" s="939" t="str">
        <f>IF($B21="","",INDEX('All CCC'!BB$7:BB$976,MATCH(WatchList!$B21,'All CCC'!$B$7:$B$976,0)))</f>
        <v/>
      </c>
      <c r="BC21" s="939" t="str">
        <f>IF($B21="","",INDEX('All CCC'!BC$7:BC$976,MATCH(WatchList!$B21,'All CCC'!$B$7:$B$976,0)))</f>
        <v/>
      </c>
      <c r="BD21" s="939" t="str">
        <f>IF($B21="","",INDEX('All CCC'!BD$7:BD$976,MATCH(WatchList!$B21,'All CCC'!$B$7:$B$976,0)))</f>
        <v/>
      </c>
      <c r="BE21" s="939" t="str">
        <f>IF($B21="","",INDEX('All CCC'!BE$7:BE$976,MATCH(WatchList!$B21,'All CCC'!$B$7:$B$976,0)))</f>
        <v/>
      </c>
      <c r="BF21" s="939" t="str">
        <f>IF($B21="","",INDEX('All CCC'!BF$7:BF$976,MATCH(WatchList!$B21,'All CCC'!$B$7:$B$976,0)))</f>
        <v/>
      </c>
      <c r="BG21" s="939" t="str">
        <f>IF($B21="","",INDEX('All CCC'!BG$7:BG$976,MATCH(WatchList!$B21,'All CCC'!$B$7:$B$976,0)))</f>
        <v/>
      </c>
    </row>
    <row r="22" spans="1:59" x14ac:dyDescent="0.2">
      <c r="A22" s="612" t="str">
        <f>IF($B22="","",INDEX('All CCC'!A$7:A$976,MATCH(WatchList!$B22,'All CCC'!$B$7:$B$976,0)))</f>
        <v/>
      </c>
      <c r="B22" s="36"/>
      <c r="C22" s="939" t="str">
        <f>IF($B22="","",INDEX('All CCC'!C$7:C$976,MATCH(WatchList!$B22,'All CCC'!$B$7:$B$976,0)))</f>
        <v/>
      </c>
      <c r="D22" s="939" t="str">
        <f>IF($B22="","",INDEX('All CCC'!D$7:D$976,MATCH(WatchList!$B22,'All CCC'!$B$7:$B$976,0)))</f>
        <v/>
      </c>
      <c r="E22" s="939" t="str">
        <f>IF($B22="","",INDEX('All CCC'!E$7:E$976,MATCH(WatchList!$B22,'All CCC'!$B$7:$B$976,0)))</f>
        <v/>
      </c>
      <c r="F22" s="939" t="str">
        <f>IF($B22="","",INDEX('All CCC'!F$7:F$976,MATCH(WatchList!$B22,'All CCC'!$B$7:$B$976,0)))</f>
        <v/>
      </c>
      <c r="G22" s="939" t="str">
        <f>IF($B22="","",INDEX('All CCC'!G$7:G$976,MATCH(WatchList!$B22,'All CCC'!$B$7:$B$976,0)))</f>
        <v/>
      </c>
      <c r="H22" s="939" t="str">
        <f>IF($B22="","",INDEX('All CCC'!H$7:H$976,MATCH(WatchList!$B22,'All CCC'!$B$7:$B$976,0)))</f>
        <v/>
      </c>
      <c r="I22" s="939" t="str">
        <f>IF($B22="","",INDEX('All CCC'!I$7:I$976,MATCH(WatchList!$B22,'All CCC'!$B$7:$B$976,0)))</f>
        <v/>
      </c>
      <c r="J22" s="939" t="str">
        <f>IF($B22="","",INDEX('All CCC'!J$7:J$976,MATCH(WatchList!$B22,'All CCC'!$B$7:$B$976,0)))</f>
        <v/>
      </c>
      <c r="K22" s="939" t="str">
        <f>IF($B22="","",INDEX('All CCC'!K$7:K$976,MATCH(WatchList!$B22,'All CCC'!$B$7:$B$976,0)))</f>
        <v/>
      </c>
      <c r="L22" s="939" t="str">
        <f>IF($B22="","",INDEX('All CCC'!L$7:L$976,MATCH(WatchList!$B22,'All CCC'!$B$7:$B$976,0)))</f>
        <v/>
      </c>
      <c r="M22" s="939" t="str">
        <f>IF($B22="","",INDEX('All CCC'!M$7:M$976,MATCH(WatchList!$B22,'All CCC'!$B$7:$B$976,0)))</f>
        <v/>
      </c>
      <c r="N22" s="939" t="str">
        <f>IF($B22="","",INDEX('All CCC'!N$7:N$976,MATCH(WatchList!$B22,'All CCC'!$B$7:$B$976,0)))</f>
        <v/>
      </c>
      <c r="O22" s="939" t="str">
        <f>IF($B22="","",INDEX('All CCC'!O$7:O$976,MATCH(WatchList!$B22,'All CCC'!$B$7:$B$976,0)))</f>
        <v/>
      </c>
      <c r="P22" s="940" t="str">
        <f>IF($B22="","",INDEX('All CCC'!P$7:P$976,MATCH(WatchList!$B22,'All CCC'!$B$7:$B$976,0)))</f>
        <v/>
      </c>
      <c r="Q22" s="940" t="str">
        <f>IF($B22="","",INDEX('All CCC'!Q$7:Q$976,MATCH(WatchList!$B22,'All CCC'!$B$7:$B$976,0)))</f>
        <v/>
      </c>
      <c r="R22" s="939" t="str">
        <f>IF($B22="","",INDEX('All CCC'!R$7:R$976,MATCH(WatchList!$B22,'All CCC'!$B$7:$B$976,0)))</f>
        <v/>
      </c>
      <c r="S22" s="939" t="str">
        <f>IF($B22="","",INDEX('All CCC'!S$7:S$976,MATCH(WatchList!$B22,'All CCC'!$B$7:$B$976,0)))</f>
        <v/>
      </c>
      <c r="T22" s="939" t="str">
        <f>IF($B22="","",INDEX('All CCC'!T$7:T$976,MATCH(WatchList!$B22,'All CCC'!$B$7:$B$976,0)))</f>
        <v/>
      </c>
      <c r="U22" s="939" t="str">
        <f>IF($B22="","",INDEX('All CCC'!U$7:U$976,MATCH(WatchList!$B22,'All CCC'!$B$7:$B$976,0)))</f>
        <v/>
      </c>
      <c r="V22" s="939" t="str">
        <f>IF($B22="","",INDEX('All CCC'!V$7:V$976,MATCH(WatchList!$B22,'All CCC'!$B$7:$B$976,0)))</f>
        <v/>
      </c>
      <c r="W22" s="939" t="str">
        <f>IF($B22="","",INDEX('All CCC'!W$7:W$976,MATCH(WatchList!$B22,'All CCC'!$B$7:$B$976,0)))</f>
        <v/>
      </c>
      <c r="X22" s="939" t="str">
        <f>IF($B22="","",INDEX('All CCC'!X$7:X$976,MATCH(WatchList!$B22,'All CCC'!$B$7:$B$976,0)))</f>
        <v/>
      </c>
      <c r="Y22" s="939" t="str">
        <f>IF($B22="","",INDEX('All CCC'!Y$7:Y$976,MATCH(WatchList!$B22,'All CCC'!$B$7:$B$976,0)))</f>
        <v/>
      </c>
      <c r="Z22" s="939" t="str">
        <f>IF($B22="","",INDEX('All CCC'!Z$7:Z$976,MATCH(WatchList!$B22,'All CCC'!$B$7:$B$976,0)))</f>
        <v/>
      </c>
      <c r="AA22" s="939" t="str">
        <f>IF($B22="","",INDEX('All CCC'!AA$7:AA$976,MATCH(WatchList!$B22,'All CCC'!$B$7:$B$976,0)))</f>
        <v/>
      </c>
      <c r="AB22" s="939" t="str">
        <f>IF($B22="","",INDEX('All CCC'!AB$7:AB$976,MATCH(WatchList!$B22,'All CCC'!$B$7:$B$976,0)))</f>
        <v/>
      </c>
      <c r="AC22" s="939" t="str">
        <f>IF($B22="","",INDEX('All CCC'!AC$7:AC$976,MATCH(WatchList!$B22,'All CCC'!$B$7:$B$976,0)))</f>
        <v/>
      </c>
      <c r="AD22" s="939" t="str">
        <f>IF($B22="","",INDEX('All CCC'!AD$7:AD$976,MATCH(WatchList!$B22,'All CCC'!$B$7:$B$976,0)))</f>
        <v/>
      </c>
      <c r="AE22" s="939" t="str">
        <f>IF($B22="","",INDEX('All CCC'!AE$7:AE$976,MATCH(WatchList!$B22,'All CCC'!$B$7:$B$976,0)))</f>
        <v/>
      </c>
      <c r="AF22" s="939" t="str">
        <f>IF($B22="","",INDEX('All CCC'!AF$7:AF$976,MATCH(WatchList!$B22,'All CCC'!$B$7:$B$976,0)))</f>
        <v/>
      </c>
      <c r="AG22" s="939" t="str">
        <f>IF($B22="","",INDEX('All CCC'!AG$7:AG$976,MATCH(WatchList!$B22,'All CCC'!$B$7:$B$976,0)))</f>
        <v/>
      </c>
      <c r="AH22" s="939" t="str">
        <f>IF($B22="","",INDEX('All CCC'!AH$7:AH$976,MATCH(WatchList!$B22,'All CCC'!$B$7:$B$976,0)))</f>
        <v/>
      </c>
      <c r="AI22" s="939" t="str">
        <f>IF($B22="","",INDEX('All CCC'!AI$7:AI$976,MATCH(WatchList!$B22,'All CCC'!$B$7:$B$976,0)))</f>
        <v/>
      </c>
      <c r="AJ22" s="939" t="str">
        <f>IF($B22="","",INDEX('All CCC'!AJ$7:AJ$976,MATCH(WatchList!$B22,'All CCC'!$B$7:$B$976,0)))</f>
        <v/>
      </c>
      <c r="AK22" s="939" t="str">
        <f>IF($B22="","",INDEX('All CCC'!AK$7:AK$976,MATCH(WatchList!$B22,'All CCC'!$B$7:$B$976,0)))</f>
        <v/>
      </c>
      <c r="AL22" s="939" t="str">
        <f>IF($B22="","",INDEX('All CCC'!AL$7:AL$976,MATCH(WatchList!$B22,'All CCC'!$B$7:$B$976,0)))</f>
        <v/>
      </c>
      <c r="AM22" s="939" t="str">
        <f>IF($B22="","",INDEX('All CCC'!AM$7:AM$976,MATCH(WatchList!$B22,'All CCC'!$B$7:$B$976,0)))</f>
        <v/>
      </c>
      <c r="AN22" s="939" t="str">
        <f>IF($B22="","",INDEX('All CCC'!AN$7:AN$976,MATCH(WatchList!$B22,'All CCC'!$B$7:$B$976,0)))</f>
        <v/>
      </c>
      <c r="AO22" s="939" t="str">
        <f>IF($B22="","",INDEX('All CCC'!AO$7:AO$976,MATCH(WatchList!$B22,'All CCC'!$B$7:$B$976,0)))</f>
        <v/>
      </c>
      <c r="AP22" s="939" t="str">
        <f>IF($B22="","",INDEX('All CCC'!AP$7:AP$976,MATCH(WatchList!$B22,'All CCC'!$B$7:$B$976,0)))</f>
        <v/>
      </c>
      <c r="AQ22" s="939" t="str">
        <f>IF($B22="","",INDEX('All CCC'!AQ$7:AQ$976,MATCH(WatchList!$B22,'All CCC'!$B$7:$B$976,0)))</f>
        <v/>
      </c>
      <c r="AR22" s="939" t="str">
        <f>IF($B22="","",INDEX('All CCC'!AR$7:AR$976,MATCH(WatchList!$B22,'All CCC'!$B$7:$B$976,0)))</f>
        <v/>
      </c>
      <c r="AS22" s="939" t="str">
        <f>IF($B22="","",INDEX('All CCC'!AS$7:AS$976,MATCH(WatchList!$B22,'All CCC'!$B$7:$B$976,0)))</f>
        <v/>
      </c>
      <c r="AT22" s="939" t="str">
        <f>IF($B22="","",INDEX('All CCC'!AT$7:AT$976,MATCH(WatchList!$B22,'All CCC'!$B$7:$B$976,0)))</f>
        <v/>
      </c>
      <c r="AU22" s="939" t="str">
        <f>IF($B22="","",INDEX('All CCC'!AU$7:AU$976,MATCH(WatchList!$B22,'All CCC'!$B$7:$B$976,0)))</f>
        <v/>
      </c>
      <c r="AV22" s="939" t="str">
        <f>IF($B22="","",INDEX('All CCC'!AV$7:AV$976,MATCH(WatchList!$B22,'All CCC'!$B$7:$B$976,0)))</f>
        <v/>
      </c>
      <c r="AW22" s="939" t="str">
        <f>IF($B22="","",INDEX('All CCC'!AW$7:AW$976,MATCH(WatchList!$B22,'All CCC'!$B$7:$B$976,0)))</f>
        <v/>
      </c>
      <c r="AX22" s="939" t="str">
        <f>IF($B22="","",INDEX('All CCC'!AX$7:AX$976,MATCH(WatchList!$B22,'All CCC'!$B$7:$B$976,0)))</f>
        <v/>
      </c>
      <c r="AY22" s="939" t="str">
        <f>IF($B22="","",INDEX('All CCC'!AY$7:AY$976,MATCH(WatchList!$B22,'All CCC'!$B$7:$B$976,0)))</f>
        <v/>
      </c>
      <c r="AZ22" s="939" t="str">
        <f>IF($B22="","",INDEX('All CCC'!AZ$7:AZ$976,MATCH(WatchList!$B22,'All CCC'!$B$7:$B$976,0)))</f>
        <v/>
      </c>
      <c r="BA22" s="939" t="str">
        <f>IF($B22="","",INDEX('All CCC'!BA$7:BA$976,MATCH(WatchList!$B22,'All CCC'!$B$7:$B$976,0)))</f>
        <v/>
      </c>
      <c r="BB22" s="939" t="str">
        <f>IF($B22="","",INDEX('All CCC'!BB$7:BB$976,MATCH(WatchList!$B22,'All CCC'!$B$7:$B$976,0)))</f>
        <v/>
      </c>
      <c r="BC22" s="939" t="str">
        <f>IF($B22="","",INDEX('All CCC'!BC$7:BC$976,MATCH(WatchList!$B22,'All CCC'!$B$7:$B$976,0)))</f>
        <v/>
      </c>
      <c r="BD22" s="939" t="str">
        <f>IF($B22="","",INDEX('All CCC'!BD$7:BD$976,MATCH(WatchList!$B22,'All CCC'!$B$7:$B$976,0)))</f>
        <v/>
      </c>
      <c r="BE22" s="939" t="str">
        <f>IF($B22="","",INDEX('All CCC'!BE$7:BE$976,MATCH(WatchList!$B22,'All CCC'!$B$7:$B$976,0)))</f>
        <v/>
      </c>
      <c r="BF22" s="939" t="str">
        <f>IF($B22="","",INDEX('All CCC'!BF$7:BF$976,MATCH(WatchList!$B22,'All CCC'!$B$7:$B$976,0)))</f>
        <v/>
      </c>
      <c r="BG22" s="939" t="str">
        <f>IF($B22="","",INDEX('All CCC'!BG$7:BG$976,MATCH(WatchList!$B22,'All CCC'!$B$7:$B$976,0)))</f>
        <v/>
      </c>
    </row>
    <row r="23" spans="1:59" x14ac:dyDescent="0.2">
      <c r="A23" s="612" t="str">
        <f>IF($B23="","",INDEX('All CCC'!A$7:A$976,MATCH(WatchList!$B23,'All CCC'!$B$7:$B$976,0)))</f>
        <v/>
      </c>
      <c r="B23" s="36"/>
      <c r="C23" s="939" t="str">
        <f>IF($B23="","",INDEX('All CCC'!C$7:C$976,MATCH(WatchList!$B23,'All CCC'!$B$7:$B$976,0)))</f>
        <v/>
      </c>
      <c r="D23" s="939" t="str">
        <f>IF($B23="","",INDEX('All CCC'!D$7:D$976,MATCH(WatchList!$B23,'All CCC'!$B$7:$B$976,0)))</f>
        <v/>
      </c>
      <c r="E23" s="939" t="str">
        <f>IF($B23="","",INDEX('All CCC'!E$7:E$976,MATCH(WatchList!$B23,'All CCC'!$B$7:$B$976,0)))</f>
        <v/>
      </c>
      <c r="F23" s="939" t="str">
        <f>IF($B23="","",INDEX('All CCC'!F$7:F$976,MATCH(WatchList!$B23,'All CCC'!$B$7:$B$976,0)))</f>
        <v/>
      </c>
      <c r="G23" s="939" t="str">
        <f>IF($B23="","",INDEX('All CCC'!G$7:G$976,MATCH(WatchList!$B23,'All CCC'!$B$7:$B$976,0)))</f>
        <v/>
      </c>
      <c r="H23" s="939" t="str">
        <f>IF($B23="","",INDEX('All CCC'!H$7:H$976,MATCH(WatchList!$B23,'All CCC'!$B$7:$B$976,0)))</f>
        <v/>
      </c>
      <c r="I23" s="939" t="str">
        <f>IF($B23="","",INDEX('All CCC'!I$7:I$976,MATCH(WatchList!$B23,'All CCC'!$B$7:$B$976,0)))</f>
        <v/>
      </c>
      <c r="J23" s="939" t="str">
        <f>IF($B23="","",INDEX('All CCC'!J$7:J$976,MATCH(WatchList!$B23,'All CCC'!$B$7:$B$976,0)))</f>
        <v/>
      </c>
      <c r="K23" s="939" t="str">
        <f>IF($B23="","",INDEX('All CCC'!K$7:K$976,MATCH(WatchList!$B23,'All CCC'!$B$7:$B$976,0)))</f>
        <v/>
      </c>
      <c r="L23" s="939" t="str">
        <f>IF($B23="","",INDEX('All CCC'!L$7:L$976,MATCH(WatchList!$B23,'All CCC'!$B$7:$B$976,0)))</f>
        <v/>
      </c>
      <c r="M23" s="939" t="str">
        <f>IF($B23="","",INDEX('All CCC'!M$7:M$976,MATCH(WatchList!$B23,'All CCC'!$B$7:$B$976,0)))</f>
        <v/>
      </c>
      <c r="N23" s="939" t="str">
        <f>IF($B23="","",INDEX('All CCC'!N$7:N$976,MATCH(WatchList!$B23,'All CCC'!$B$7:$B$976,0)))</f>
        <v/>
      </c>
      <c r="O23" s="939" t="str">
        <f>IF($B23="","",INDEX('All CCC'!O$7:O$976,MATCH(WatchList!$B23,'All CCC'!$B$7:$B$976,0)))</f>
        <v/>
      </c>
      <c r="P23" s="940" t="str">
        <f>IF($B23="","",INDEX('All CCC'!P$7:P$976,MATCH(WatchList!$B23,'All CCC'!$B$7:$B$976,0)))</f>
        <v/>
      </c>
      <c r="Q23" s="940" t="str">
        <f>IF($B23="","",INDEX('All CCC'!Q$7:Q$976,MATCH(WatchList!$B23,'All CCC'!$B$7:$B$976,0)))</f>
        <v/>
      </c>
      <c r="R23" s="939" t="str">
        <f>IF($B23="","",INDEX('All CCC'!R$7:R$976,MATCH(WatchList!$B23,'All CCC'!$B$7:$B$976,0)))</f>
        <v/>
      </c>
      <c r="S23" s="939" t="str">
        <f>IF($B23="","",INDEX('All CCC'!S$7:S$976,MATCH(WatchList!$B23,'All CCC'!$B$7:$B$976,0)))</f>
        <v/>
      </c>
      <c r="T23" s="939" t="str">
        <f>IF($B23="","",INDEX('All CCC'!T$7:T$976,MATCH(WatchList!$B23,'All CCC'!$B$7:$B$976,0)))</f>
        <v/>
      </c>
      <c r="U23" s="939" t="str">
        <f>IF($B23="","",INDEX('All CCC'!U$7:U$976,MATCH(WatchList!$B23,'All CCC'!$B$7:$B$976,0)))</f>
        <v/>
      </c>
      <c r="V23" s="939" t="str">
        <f>IF($B23="","",INDEX('All CCC'!V$7:V$976,MATCH(WatchList!$B23,'All CCC'!$B$7:$B$976,0)))</f>
        <v/>
      </c>
      <c r="W23" s="939" t="str">
        <f>IF($B23="","",INDEX('All CCC'!W$7:W$976,MATCH(WatchList!$B23,'All CCC'!$B$7:$B$976,0)))</f>
        <v/>
      </c>
      <c r="X23" s="939" t="str">
        <f>IF($B23="","",INDEX('All CCC'!X$7:X$976,MATCH(WatchList!$B23,'All CCC'!$B$7:$B$976,0)))</f>
        <v/>
      </c>
      <c r="Y23" s="939" t="str">
        <f>IF($B23="","",INDEX('All CCC'!Y$7:Y$976,MATCH(WatchList!$B23,'All CCC'!$B$7:$B$976,0)))</f>
        <v/>
      </c>
      <c r="Z23" s="939" t="str">
        <f>IF($B23="","",INDEX('All CCC'!Z$7:Z$976,MATCH(WatchList!$B23,'All CCC'!$B$7:$B$976,0)))</f>
        <v/>
      </c>
      <c r="AA23" s="939" t="str">
        <f>IF($B23="","",INDEX('All CCC'!AA$7:AA$976,MATCH(WatchList!$B23,'All CCC'!$B$7:$B$976,0)))</f>
        <v/>
      </c>
      <c r="AB23" s="939" t="str">
        <f>IF($B23="","",INDEX('All CCC'!AB$7:AB$976,MATCH(WatchList!$B23,'All CCC'!$B$7:$B$976,0)))</f>
        <v/>
      </c>
      <c r="AC23" s="939" t="str">
        <f>IF($B23="","",INDEX('All CCC'!AC$7:AC$976,MATCH(WatchList!$B23,'All CCC'!$B$7:$B$976,0)))</f>
        <v/>
      </c>
      <c r="AD23" s="939" t="str">
        <f>IF($B23="","",INDEX('All CCC'!AD$7:AD$976,MATCH(WatchList!$B23,'All CCC'!$B$7:$B$976,0)))</f>
        <v/>
      </c>
      <c r="AE23" s="939" t="str">
        <f>IF($B23="","",INDEX('All CCC'!AE$7:AE$976,MATCH(WatchList!$B23,'All CCC'!$B$7:$B$976,0)))</f>
        <v/>
      </c>
      <c r="AF23" s="939" t="str">
        <f>IF($B23="","",INDEX('All CCC'!AF$7:AF$976,MATCH(WatchList!$B23,'All CCC'!$B$7:$B$976,0)))</f>
        <v/>
      </c>
      <c r="AG23" s="939" t="str">
        <f>IF($B23="","",INDEX('All CCC'!AG$7:AG$976,MATCH(WatchList!$B23,'All CCC'!$B$7:$B$976,0)))</f>
        <v/>
      </c>
      <c r="AH23" s="939" t="str">
        <f>IF($B23="","",INDEX('All CCC'!AH$7:AH$976,MATCH(WatchList!$B23,'All CCC'!$B$7:$B$976,0)))</f>
        <v/>
      </c>
      <c r="AI23" s="939" t="str">
        <f>IF($B23="","",INDEX('All CCC'!AI$7:AI$976,MATCH(WatchList!$B23,'All CCC'!$B$7:$B$976,0)))</f>
        <v/>
      </c>
      <c r="AJ23" s="939" t="str">
        <f>IF($B23="","",INDEX('All CCC'!AJ$7:AJ$976,MATCH(WatchList!$B23,'All CCC'!$B$7:$B$976,0)))</f>
        <v/>
      </c>
      <c r="AK23" s="939" t="str">
        <f>IF($B23="","",INDEX('All CCC'!AK$7:AK$976,MATCH(WatchList!$B23,'All CCC'!$B$7:$B$976,0)))</f>
        <v/>
      </c>
      <c r="AL23" s="939" t="str">
        <f>IF($B23="","",INDEX('All CCC'!AL$7:AL$976,MATCH(WatchList!$B23,'All CCC'!$B$7:$B$976,0)))</f>
        <v/>
      </c>
      <c r="AM23" s="939" t="str">
        <f>IF($B23="","",INDEX('All CCC'!AM$7:AM$976,MATCH(WatchList!$B23,'All CCC'!$B$7:$B$976,0)))</f>
        <v/>
      </c>
      <c r="AN23" s="939" t="str">
        <f>IF($B23="","",INDEX('All CCC'!AN$7:AN$976,MATCH(WatchList!$B23,'All CCC'!$B$7:$B$976,0)))</f>
        <v/>
      </c>
      <c r="AO23" s="939" t="str">
        <f>IF($B23="","",INDEX('All CCC'!AO$7:AO$976,MATCH(WatchList!$B23,'All CCC'!$B$7:$B$976,0)))</f>
        <v/>
      </c>
      <c r="AP23" s="939" t="str">
        <f>IF($B23="","",INDEX('All CCC'!AP$7:AP$976,MATCH(WatchList!$B23,'All CCC'!$B$7:$B$976,0)))</f>
        <v/>
      </c>
      <c r="AQ23" s="939" t="str">
        <f>IF($B23="","",INDEX('All CCC'!AQ$7:AQ$976,MATCH(WatchList!$B23,'All CCC'!$B$7:$B$976,0)))</f>
        <v/>
      </c>
      <c r="AR23" s="939" t="str">
        <f>IF($B23="","",INDEX('All CCC'!AR$7:AR$976,MATCH(WatchList!$B23,'All CCC'!$B$7:$B$976,0)))</f>
        <v/>
      </c>
      <c r="AS23" s="939" t="str">
        <f>IF($B23="","",INDEX('All CCC'!AS$7:AS$976,MATCH(WatchList!$B23,'All CCC'!$B$7:$B$976,0)))</f>
        <v/>
      </c>
      <c r="AT23" s="939" t="str">
        <f>IF($B23="","",INDEX('All CCC'!AT$7:AT$976,MATCH(WatchList!$B23,'All CCC'!$B$7:$B$976,0)))</f>
        <v/>
      </c>
      <c r="AU23" s="939" t="str">
        <f>IF($B23="","",INDEX('All CCC'!AU$7:AU$976,MATCH(WatchList!$B23,'All CCC'!$B$7:$B$976,0)))</f>
        <v/>
      </c>
      <c r="AV23" s="939" t="str">
        <f>IF($B23="","",INDEX('All CCC'!AV$7:AV$976,MATCH(WatchList!$B23,'All CCC'!$B$7:$B$976,0)))</f>
        <v/>
      </c>
      <c r="AW23" s="939" t="str">
        <f>IF($B23="","",INDEX('All CCC'!AW$7:AW$976,MATCH(WatchList!$B23,'All CCC'!$B$7:$B$976,0)))</f>
        <v/>
      </c>
      <c r="AX23" s="939" t="str">
        <f>IF($B23="","",INDEX('All CCC'!AX$7:AX$976,MATCH(WatchList!$B23,'All CCC'!$B$7:$B$976,0)))</f>
        <v/>
      </c>
      <c r="AY23" s="939" t="str">
        <f>IF($B23="","",INDEX('All CCC'!AY$7:AY$976,MATCH(WatchList!$B23,'All CCC'!$B$7:$B$976,0)))</f>
        <v/>
      </c>
      <c r="AZ23" s="939" t="str">
        <f>IF($B23="","",INDEX('All CCC'!AZ$7:AZ$976,MATCH(WatchList!$B23,'All CCC'!$B$7:$B$976,0)))</f>
        <v/>
      </c>
      <c r="BA23" s="939" t="str">
        <f>IF($B23="","",INDEX('All CCC'!BA$7:BA$976,MATCH(WatchList!$B23,'All CCC'!$B$7:$B$976,0)))</f>
        <v/>
      </c>
      <c r="BB23" s="939" t="str">
        <f>IF($B23="","",INDEX('All CCC'!BB$7:BB$976,MATCH(WatchList!$B23,'All CCC'!$B$7:$B$976,0)))</f>
        <v/>
      </c>
      <c r="BC23" s="939" t="str">
        <f>IF($B23="","",INDEX('All CCC'!BC$7:BC$976,MATCH(WatchList!$B23,'All CCC'!$B$7:$B$976,0)))</f>
        <v/>
      </c>
      <c r="BD23" s="939" t="str">
        <f>IF($B23="","",INDEX('All CCC'!BD$7:BD$976,MATCH(WatchList!$B23,'All CCC'!$B$7:$B$976,0)))</f>
        <v/>
      </c>
      <c r="BE23" s="939" t="str">
        <f>IF($B23="","",INDEX('All CCC'!BE$7:BE$976,MATCH(WatchList!$B23,'All CCC'!$B$7:$B$976,0)))</f>
        <v/>
      </c>
      <c r="BF23" s="939" t="str">
        <f>IF($B23="","",INDEX('All CCC'!BF$7:BF$976,MATCH(WatchList!$B23,'All CCC'!$B$7:$B$976,0)))</f>
        <v/>
      </c>
      <c r="BG23" s="939" t="str">
        <f>IF($B23="","",INDEX('All CCC'!BG$7:BG$976,MATCH(WatchList!$B23,'All CCC'!$B$7:$B$976,0)))</f>
        <v/>
      </c>
    </row>
    <row r="24" spans="1:59" x14ac:dyDescent="0.2">
      <c r="A24" s="612" t="str">
        <f>IF($B24="","",INDEX('All CCC'!A$7:A$976,MATCH(WatchList!$B24,'All CCC'!$B$7:$B$976,0)))</f>
        <v/>
      </c>
      <c r="B24" s="36"/>
      <c r="C24" s="939" t="str">
        <f>IF($B24="","",INDEX('All CCC'!C$7:C$976,MATCH(WatchList!$B24,'All CCC'!$B$7:$B$976,0)))</f>
        <v/>
      </c>
      <c r="D24" s="939" t="str">
        <f>IF($B24="","",INDEX('All CCC'!D$7:D$976,MATCH(WatchList!$B24,'All CCC'!$B$7:$B$976,0)))</f>
        <v/>
      </c>
      <c r="E24" s="939" t="str">
        <f>IF($B24="","",INDEX('All CCC'!E$7:E$976,MATCH(WatchList!$B24,'All CCC'!$B$7:$B$976,0)))</f>
        <v/>
      </c>
      <c r="F24" s="939" t="str">
        <f>IF($B24="","",INDEX('All CCC'!F$7:F$976,MATCH(WatchList!$B24,'All CCC'!$B$7:$B$976,0)))</f>
        <v/>
      </c>
      <c r="G24" s="939" t="str">
        <f>IF($B24="","",INDEX('All CCC'!G$7:G$976,MATCH(WatchList!$B24,'All CCC'!$B$7:$B$976,0)))</f>
        <v/>
      </c>
      <c r="H24" s="939" t="str">
        <f>IF($B24="","",INDEX('All CCC'!H$7:H$976,MATCH(WatchList!$B24,'All CCC'!$B$7:$B$976,0)))</f>
        <v/>
      </c>
      <c r="I24" s="939" t="str">
        <f>IF($B24="","",INDEX('All CCC'!I$7:I$976,MATCH(WatchList!$B24,'All CCC'!$B$7:$B$976,0)))</f>
        <v/>
      </c>
      <c r="J24" s="939" t="str">
        <f>IF($B24="","",INDEX('All CCC'!J$7:J$976,MATCH(WatchList!$B24,'All CCC'!$B$7:$B$976,0)))</f>
        <v/>
      </c>
      <c r="K24" s="939" t="str">
        <f>IF($B24="","",INDEX('All CCC'!K$7:K$976,MATCH(WatchList!$B24,'All CCC'!$B$7:$B$976,0)))</f>
        <v/>
      </c>
      <c r="L24" s="939" t="str">
        <f>IF($B24="","",INDEX('All CCC'!L$7:L$976,MATCH(WatchList!$B24,'All CCC'!$B$7:$B$976,0)))</f>
        <v/>
      </c>
      <c r="M24" s="939" t="str">
        <f>IF($B24="","",INDEX('All CCC'!M$7:M$976,MATCH(WatchList!$B24,'All CCC'!$B$7:$B$976,0)))</f>
        <v/>
      </c>
      <c r="N24" s="939" t="str">
        <f>IF($B24="","",INDEX('All CCC'!N$7:N$976,MATCH(WatchList!$B24,'All CCC'!$B$7:$B$976,0)))</f>
        <v/>
      </c>
      <c r="O24" s="939" t="str">
        <f>IF($B24="","",INDEX('All CCC'!O$7:O$976,MATCH(WatchList!$B24,'All CCC'!$B$7:$B$976,0)))</f>
        <v/>
      </c>
      <c r="P24" s="940" t="str">
        <f>IF($B24="","",INDEX('All CCC'!P$7:P$976,MATCH(WatchList!$B24,'All CCC'!$B$7:$B$976,0)))</f>
        <v/>
      </c>
      <c r="Q24" s="940" t="str">
        <f>IF($B24="","",INDEX('All CCC'!Q$7:Q$976,MATCH(WatchList!$B24,'All CCC'!$B$7:$B$976,0)))</f>
        <v/>
      </c>
      <c r="R24" s="939" t="str">
        <f>IF($B24="","",INDEX('All CCC'!R$7:R$976,MATCH(WatchList!$B24,'All CCC'!$B$7:$B$976,0)))</f>
        <v/>
      </c>
      <c r="S24" s="939" t="str">
        <f>IF($B24="","",INDEX('All CCC'!S$7:S$976,MATCH(WatchList!$B24,'All CCC'!$B$7:$B$976,0)))</f>
        <v/>
      </c>
      <c r="T24" s="939" t="str">
        <f>IF($B24="","",INDEX('All CCC'!T$7:T$976,MATCH(WatchList!$B24,'All CCC'!$B$7:$B$976,0)))</f>
        <v/>
      </c>
      <c r="U24" s="939" t="str">
        <f>IF($B24="","",INDEX('All CCC'!U$7:U$976,MATCH(WatchList!$B24,'All CCC'!$B$7:$B$976,0)))</f>
        <v/>
      </c>
      <c r="V24" s="939" t="str">
        <f>IF($B24="","",INDEX('All CCC'!V$7:V$976,MATCH(WatchList!$B24,'All CCC'!$B$7:$B$976,0)))</f>
        <v/>
      </c>
      <c r="W24" s="939" t="str">
        <f>IF($B24="","",INDEX('All CCC'!W$7:W$976,MATCH(WatchList!$B24,'All CCC'!$B$7:$B$976,0)))</f>
        <v/>
      </c>
      <c r="X24" s="939" t="str">
        <f>IF($B24="","",INDEX('All CCC'!X$7:X$976,MATCH(WatchList!$B24,'All CCC'!$B$7:$B$976,0)))</f>
        <v/>
      </c>
      <c r="Y24" s="939" t="str">
        <f>IF($B24="","",INDEX('All CCC'!Y$7:Y$976,MATCH(WatchList!$B24,'All CCC'!$B$7:$B$976,0)))</f>
        <v/>
      </c>
      <c r="Z24" s="939" t="str">
        <f>IF($B24="","",INDEX('All CCC'!Z$7:Z$976,MATCH(WatchList!$B24,'All CCC'!$B$7:$B$976,0)))</f>
        <v/>
      </c>
      <c r="AA24" s="939" t="str">
        <f>IF($B24="","",INDEX('All CCC'!AA$7:AA$976,MATCH(WatchList!$B24,'All CCC'!$B$7:$B$976,0)))</f>
        <v/>
      </c>
      <c r="AB24" s="939" t="str">
        <f>IF($B24="","",INDEX('All CCC'!AB$7:AB$976,MATCH(WatchList!$B24,'All CCC'!$B$7:$B$976,0)))</f>
        <v/>
      </c>
      <c r="AC24" s="939" t="str">
        <f>IF($B24="","",INDEX('All CCC'!AC$7:AC$976,MATCH(WatchList!$B24,'All CCC'!$B$7:$B$976,0)))</f>
        <v/>
      </c>
      <c r="AD24" s="939" t="str">
        <f>IF($B24="","",INDEX('All CCC'!AD$7:AD$976,MATCH(WatchList!$B24,'All CCC'!$B$7:$B$976,0)))</f>
        <v/>
      </c>
      <c r="AE24" s="939" t="str">
        <f>IF($B24="","",INDEX('All CCC'!AE$7:AE$976,MATCH(WatchList!$B24,'All CCC'!$B$7:$B$976,0)))</f>
        <v/>
      </c>
      <c r="AF24" s="939" t="str">
        <f>IF($B24="","",INDEX('All CCC'!AF$7:AF$976,MATCH(WatchList!$B24,'All CCC'!$B$7:$B$976,0)))</f>
        <v/>
      </c>
      <c r="AG24" s="939" t="str">
        <f>IF($B24="","",INDEX('All CCC'!AG$7:AG$976,MATCH(WatchList!$B24,'All CCC'!$B$7:$B$976,0)))</f>
        <v/>
      </c>
      <c r="AH24" s="939" t="str">
        <f>IF($B24="","",INDEX('All CCC'!AH$7:AH$976,MATCH(WatchList!$B24,'All CCC'!$B$7:$B$976,0)))</f>
        <v/>
      </c>
      <c r="AI24" s="939" t="str">
        <f>IF($B24="","",INDEX('All CCC'!AI$7:AI$976,MATCH(WatchList!$B24,'All CCC'!$B$7:$B$976,0)))</f>
        <v/>
      </c>
      <c r="AJ24" s="939" t="str">
        <f>IF($B24="","",INDEX('All CCC'!AJ$7:AJ$976,MATCH(WatchList!$B24,'All CCC'!$B$7:$B$976,0)))</f>
        <v/>
      </c>
      <c r="AK24" s="939" t="str">
        <f>IF($B24="","",INDEX('All CCC'!AK$7:AK$976,MATCH(WatchList!$B24,'All CCC'!$B$7:$B$976,0)))</f>
        <v/>
      </c>
      <c r="AL24" s="939" t="str">
        <f>IF($B24="","",INDEX('All CCC'!AL$7:AL$976,MATCH(WatchList!$B24,'All CCC'!$B$7:$B$976,0)))</f>
        <v/>
      </c>
      <c r="AM24" s="939" t="str">
        <f>IF($B24="","",INDEX('All CCC'!AM$7:AM$976,MATCH(WatchList!$B24,'All CCC'!$B$7:$B$976,0)))</f>
        <v/>
      </c>
      <c r="AN24" s="939" t="str">
        <f>IF($B24="","",INDEX('All CCC'!AN$7:AN$976,MATCH(WatchList!$B24,'All CCC'!$B$7:$B$976,0)))</f>
        <v/>
      </c>
      <c r="AO24" s="939" t="str">
        <f>IF($B24="","",INDEX('All CCC'!AO$7:AO$976,MATCH(WatchList!$B24,'All CCC'!$B$7:$B$976,0)))</f>
        <v/>
      </c>
      <c r="AP24" s="939" t="str">
        <f>IF($B24="","",INDEX('All CCC'!AP$7:AP$976,MATCH(WatchList!$B24,'All CCC'!$B$7:$B$976,0)))</f>
        <v/>
      </c>
      <c r="AQ24" s="939" t="str">
        <f>IF($B24="","",INDEX('All CCC'!AQ$7:AQ$976,MATCH(WatchList!$B24,'All CCC'!$B$7:$B$976,0)))</f>
        <v/>
      </c>
      <c r="AR24" s="939" t="str">
        <f>IF($B24="","",INDEX('All CCC'!AR$7:AR$976,MATCH(WatchList!$B24,'All CCC'!$B$7:$B$976,0)))</f>
        <v/>
      </c>
      <c r="AS24" s="939" t="str">
        <f>IF($B24="","",INDEX('All CCC'!AS$7:AS$976,MATCH(WatchList!$B24,'All CCC'!$B$7:$B$976,0)))</f>
        <v/>
      </c>
      <c r="AT24" s="939" t="str">
        <f>IF($B24="","",INDEX('All CCC'!AT$7:AT$976,MATCH(WatchList!$B24,'All CCC'!$B$7:$B$976,0)))</f>
        <v/>
      </c>
      <c r="AU24" s="939" t="str">
        <f>IF($B24="","",INDEX('All CCC'!AU$7:AU$976,MATCH(WatchList!$B24,'All CCC'!$B$7:$B$976,0)))</f>
        <v/>
      </c>
      <c r="AV24" s="939" t="str">
        <f>IF($B24="","",INDEX('All CCC'!AV$7:AV$976,MATCH(WatchList!$B24,'All CCC'!$B$7:$B$976,0)))</f>
        <v/>
      </c>
      <c r="AW24" s="939" t="str">
        <f>IF($B24="","",INDEX('All CCC'!AW$7:AW$976,MATCH(WatchList!$B24,'All CCC'!$B$7:$B$976,0)))</f>
        <v/>
      </c>
      <c r="AX24" s="939" t="str">
        <f>IF($B24="","",INDEX('All CCC'!AX$7:AX$976,MATCH(WatchList!$B24,'All CCC'!$B$7:$B$976,0)))</f>
        <v/>
      </c>
      <c r="AY24" s="939" t="str">
        <f>IF($B24="","",INDEX('All CCC'!AY$7:AY$976,MATCH(WatchList!$B24,'All CCC'!$B$7:$B$976,0)))</f>
        <v/>
      </c>
      <c r="AZ24" s="939" t="str">
        <f>IF($B24="","",INDEX('All CCC'!AZ$7:AZ$976,MATCH(WatchList!$B24,'All CCC'!$B$7:$B$976,0)))</f>
        <v/>
      </c>
      <c r="BA24" s="939" t="str">
        <f>IF($B24="","",INDEX('All CCC'!BA$7:BA$976,MATCH(WatchList!$B24,'All CCC'!$B$7:$B$976,0)))</f>
        <v/>
      </c>
      <c r="BB24" s="939" t="str">
        <f>IF($B24="","",INDEX('All CCC'!BB$7:BB$976,MATCH(WatchList!$B24,'All CCC'!$B$7:$B$976,0)))</f>
        <v/>
      </c>
      <c r="BC24" s="939" t="str">
        <f>IF($B24="","",INDEX('All CCC'!BC$7:BC$976,MATCH(WatchList!$B24,'All CCC'!$B$7:$B$976,0)))</f>
        <v/>
      </c>
      <c r="BD24" s="939" t="str">
        <f>IF($B24="","",INDEX('All CCC'!BD$7:BD$976,MATCH(WatchList!$B24,'All CCC'!$B$7:$B$976,0)))</f>
        <v/>
      </c>
      <c r="BE24" s="939" t="str">
        <f>IF($B24="","",INDEX('All CCC'!BE$7:BE$976,MATCH(WatchList!$B24,'All CCC'!$B$7:$B$976,0)))</f>
        <v/>
      </c>
      <c r="BF24" s="939" t="str">
        <f>IF($B24="","",INDEX('All CCC'!BF$7:BF$976,MATCH(WatchList!$B24,'All CCC'!$B$7:$B$976,0)))</f>
        <v/>
      </c>
      <c r="BG24" s="939" t="str">
        <f>IF($B24="","",INDEX('All CCC'!BG$7:BG$976,MATCH(WatchList!$B24,'All CCC'!$B$7:$B$976,0)))</f>
        <v/>
      </c>
    </row>
    <row r="25" spans="1:59" x14ac:dyDescent="0.2">
      <c r="A25" s="612" t="str">
        <f>IF($B25="","",INDEX('All CCC'!A$7:A$976,MATCH(WatchList!$B25,'All CCC'!$B$7:$B$976,0)))</f>
        <v/>
      </c>
      <c r="B25" s="36"/>
      <c r="C25" s="939" t="str">
        <f>IF($B25="","",INDEX('All CCC'!C$7:C$976,MATCH(WatchList!$B25,'All CCC'!$B$7:$B$976,0)))</f>
        <v/>
      </c>
      <c r="D25" s="939" t="str">
        <f>IF($B25="","",INDEX('All CCC'!D$7:D$976,MATCH(WatchList!$B25,'All CCC'!$B$7:$B$976,0)))</f>
        <v/>
      </c>
      <c r="E25" s="939" t="str">
        <f>IF($B25="","",INDEX('All CCC'!E$7:E$976,MATCH(WatchList!$B25,'All CCC'!$B$7:$B$976,0)))</f>
        <v/>
      </c>
      <c r="F25" s="939" t="str">
        <f>IF($B25="","",INDEX('All CCC'!F$7:F$976,MATCH(WatchList!$B25,'All CCC'!$B$7:$B$976,0)))</f>
        <v/>
      </c>
      <c r="G25" s="939" t="str">
        <f>IF($B25="","",INDEX('All CCC'!G$7:G$976,MATCH(WatchList!$B25,'All CCC'!$B$7:$B$976,0)))</f>
        <v/>
      </c>
      <c r="H25" s="939" t="str">
        <f>IF($B25="","",INDEX('All CCC'!H$7:H$976,MATCH(WatchList!$B25,'All CCC'!$B$7:$B$976,0)))</f>
        <v/>
      </c>
      <c r="I25" s="939" t="str">
        <f>IF($B25="","",INDEX('All CCC'!I$7:I$976,MATCH(WatchList!$B25,'All CCC'!$B$7:$B$976,0)))</f>
        <v/>
      </c>
      <c r="J25" s="939" t="str">
        <f>IF($B25="","",INDEX('All CCC'!J$7:J$976,MATCH(WatchList!$B25,'All CCC'!$B$7:$B$976,0)))</f>
        <v/>
      </c>
      <c r="K25" s="939" t="str">
        <f>IF($B25="","",INDEX('All CCC'!K$7:K$976,MATCH(WatchList!$B25,'All CCC'!$B$7:$B$976,0)))</f>
        <v/>
      </c>
      <c r="L25" s="939" t="str">
        <f>IF($B25="","",INDEX('All CCC'!L$7:L$976,MATCH(WatchList!$B25,'All CCC'!$B$7:$B$976,0)))</f>
        <v/>
      </c>
      <c r="M25" s="939" t="str">
        <f>IF($B25="","",INDEX('All CCC'!M$7:M$976,MATCH(WatchList!$B25,'All CCC'!$B$7:$B$976,0)))</f>
        <v/>
      </c>
      <c r="N25" s="939" t="str">
        <f>IF($B25="","",INDEX('All CCC'!N$7:N$976,MATCH(WatchList!$B25,'All CCC'!$B$7:$B$976,0)))</f>
        <v/>
      </c>
      <c r="O25" s="939" t="str">
        <f>IF($B25="","",INDEX('All CCC'!O$7:O$976,MATCH(WatchList!$B25,'All CCC'!$B$7:$B$976,0)))</f>
        <v/>
      </c>
      <c r="P25" s="940" t="str">
        <f>IF($B25="","",INDEX('All CCC'!P$7:P$976,MATCH(WatchList!$B25,'All CCC'!$B$7:$B$976,0)))</f>
        <v/>
      </c>
      <c r="Q25" s="940" t="str">
        <f>IF($B25="","",INDEX('All CCC'!Q$7:Q$976,MATCH(WatchList!$B25,'All CCC'!$B$7:$B$976,0)))</f>
        <v/>
      </c>
      <c r="R25" s="939" t="str">
        <f>IF($B25="","",INDEX('All CCC'!R$7:R$976,MATCH(WatchList!$B25,'All CCC'!$B$7:$B$976,0)))</f>
        <v/>
      </c>
      <c r="S25" s="939" t="str">
        <f>IF($B25="","",INDEX('All CCC'!S$7:S$976,MATCH(WatchList!$B25,'All CCC'!$B$7:$B$976,0)))</f>
        <v/>
      </c>
      <c r="T25" s="939" t="str">
        <f>IF($B25="","",INDEX('All CCC'!T$7:T$976,MATCH(WatchList!$B25,'All CCC'!$B$7:$B$976,0)))</f>
        <v/>
      </c>
      <c r="U25" s="939" t="str">
        <f>IF($B25="","",INDEX('All CCC'!U$7:U$976,MATCH(WatchList!$B25,'All CCC'!$B$7:$B$976,0)))</f>
        <v/>
      </c>
      <c r="V25" s="939" t="str">
        <f>IF($B25="","",INDEX('All CCC'!V$7:V$976,MATCH(WatchList!$B25,'All CCC'!$B$7:$B$976,0)))</f>
        <v/>
      </c>
      <c r="W25" s="939" t="str">
        <f>IF($B25="","",INDEX('All CCC'!W$7:W$976,MATCH(WatchList!$B25,'All CCC'!$B$7:$B$976,0)))</f>
        <v/>
      </c>
      <c r="X25" s="939" t="str">
        <f>IF($B25="","",INDEX('All CCC'!X$7:X$976,MATCH(WatchList!$B25,'All CCC'!$B$7:$B$976,0)))</f>
        <v/>
      </c>
      <c r="Y25" s="939" t="str">
        <f>IF($B25="","",INDEX('All CCC'!Y$7:Y$976,MATCH(WatchList!$B25,'All CCC'!$B$7:$B$976,0)))</f>
        <v/>
      </c>
      <c r="Z25" s="939" t="str">
        <f>IF($B25="","",INDEX('All CCC'!Z$7:Z$976,MATCH(WatchList!$B25,'All CCC'!$B$7:$B$976,0)))</f>
        <v/>
      </c>
      <c r="AA25" s="939" t="str">
        <f>IF($B25="","",INDEX('All CCC'!AA$7:AA$976,MATCH(WatchList!$B25,'All CCC'!$B$7:$B$976,0)))</f>
        <v/>
      </c>
      <c r="AB25" s="939" t="str">
        <f>IF($B25="","",INDEX('All CCC'!AB$7:AB$976,MATCH(WatchList!$B25,'All CCC'!$B$7:$B$976,0)))</f>
        <v/>
      </c>
      <c r="AC25" s="939" t="str">
        <f>IF($B25="","",INDEX('All CCC'!AC$7:AC$976,MATCH(WatchList!$B25,'All CCC'!$B$7:$B$976,0)))</f>
        <v/>
      </c>
      <c r="AD25" s="939" t="str">
        <f>IF($B25="","",INDEX('All CCC'!AD$7:AD$976,MATCH(WatchList!$B25,'All CCC'!$B$7:$B$976,0)))</f>
        <v/>
      </c>
      <c r="AE25" s="939" t="str">
        <f>IF($B25="","",INDEX('All CCC'!AE$7:AE$976,MATCH(WatchList!$B25,'All CCC'!$B$7:$B$976,0)))</f>
        <v/>
      </c>
      <c r="AF25" s="939" t="str">
        <f>IF($B25="","",INDEX('All CCC'!AF$7:AF$976,MATCH(WatchList!$B25,'All CCC'!$B$7:$B$976,0)))</f>
        <v/>
      </c>
      <c r="AG25" s="939" t="str">
        <f>IF($B25="","",INDEX('All CCC'!AG$7:AG$976,MATCH(WatchList!$B25,'All CCC'!$B$7:$B$976,0)))</f>
        <v/>
      </c>
      <c r="AH25" s="939" t="str">
        <f>IF($B25="","",INDEX('All CCC'!AH$7:AH$976,MATCH(WatchList!$B25,'All CCC'!$B$7:$B$976,0)))</f>
        <v/>
      </c>
      <c r="AI25" s="939" t="str">
        <f>IF($B25="","",INDEX('All CCC'!AI$7:AI$976,MATCH(WatchList!$B25,'All CCC'!$B$7:$B$976,0)))</f>
        <v/>
      </c>
      <c r="AJ25" s="939" t="str">
        <f>IF($B25="","",INDEX('All CCC'!AJ$7:AJ$976,MATCH(WatchList!$B25,'All CCC'!$B$7:$B$976,0)))</f>
        <v/>
      </c>
      <c r="AK25" s="939" t="str">
        <f>IF($B25="","",INDEX('All CCC'!AK$7:AK$976,MATCH(WatchList!$B25,'All CCC'!$B$7:$B$976,0)))</f>
        <v/>
      </c>
      <c r="AL25" s="939" t="str">
        <f>IF($B25="","",INDEX('All CCC'!AL$7:AL$976,MATCH(WatchList!$B25,'All CCC'!$B$7:$B$976,0)))</f>
        <v/>
      </c>
      <c r="AM25" s="939" t="str">
        <f>IF($B25="","",INDEX('All CCC'!AM$7:AM$976,MATCH(WatchList!$B25,'All CCC'!$B$7:$B$976,0)))</f>
        <v/>
      </c>
      <c r="AN25" s="939" t="str">
        <f>IF($B25="","",INDEX('All CCC'!AN$7:AN$976,MATCH(WatchList!$B25,'All CCC'!$B$7:$B$976,0)))</f>
        <v/>
      </c>
      <c r="AO25" s="939" t="str">
        <f>IF($B25="","",INDEX('All CCC'!AO$7:AO$976,MATCH(WatchList!$B25,'All CCC'!$B$7:$B$976,0)))</f>
        <v/>
      </c>
      <c r="AP25" s="939" t="str">
        <f>IF($B25="","",INDEX('All CCC'!AP$7:AP$976,MATCH(WatchList!$B25,'All CCC'!$B$7:$B$976,0)))</f>
        <v/>
      </c>
      <c r="AQ25" s="939" t="str">
        <f>IF($B25="","",INDEX('All CCC'!AQ$7:AQ$976,MATCH(WatchList!$B25,'All CCC'!$B$7:$B$976,0)))</f>
        <v/>
      </c>
      <c r="AR25" s="939" t="str">
        <f>IF($B25="","",INDEX('All CCC'!AR$7:AR$976,MATCH(WatchList!$B25,'All CCC'!$B$7:$B$976,0)))</f>
        <v/>
      </c>
      <c r="AS25" s="939" t="str">
        <f>IF($B25="","",INDEX('All CCC'!AS$7:AS$976,MATCH(WatchList!$B25,'All CCC'!$B$7:$B$976,0)))</f>
        <v/>
      </c>
      <c r="AT25" s="939" t="str">
        <f>IF($B25="","",INDEX('All CCC'!AT$7:AT$976,MATCH(WatchList!$B25,'All CCC'!$B$7:$B$976,0)))</f>
        <v/>
      </c>
      <c r="AU25" s="939" t="str">
        <f>IF($B25="","",INDEX('All CCC'!AU$7:AU$976,MATCH(WatchList!$B25,'All CCC'!$B$7:$B$976,0)))</f>
        <v/>
      </c>
      <c r="AV25" s="939" t="str">
        <f>IF($B25="","",INDEX('All CCC'!AV$7:AV$976,MATCH(WatchList!$B25,'All CCC'!$B$7:$B$976,0)))</f>
        <v/>
      </c>
      <c r="AW25" s="939" t="str">
        <f>IF($B25="","",INDEX('All CCC'!AW$7:AW$976,MATCH(WatchList!$B25,'All CCC'!$B$7:$B$976,0)))</f>
        <v/>
      </c>
      <c r="AX25" s="939" t="str">
        <f>IF($B25="","",INDEX('All CCC'!AX$7:AX$976,MATCH(WatchList!$B25,'All CCC'!$B$7:$B$976,0)))</f>
        <v/>
      </c>
      <c r="AY25" s="939" t="str">
        <f>IF($B25="","",INDEX('All CCC'!AY$7:AY$976,MATCH(WatchList!$B25,'All CCC'!$B$7:$B$976,0)))</f>
        <v/>
      </c>
      <c r="AZ25" s="939" t="str">
        <f>IF($B25="","",INDEX('All CCC'!AZ$7:AZ$976,MATCH(WatchList!$B25,'All CCC'!$B$7:$B$976,0)))</f>
        <v/>
      </c>
      <c r="BA25" s="939" t="str">
        <f>IF($B25="","",INDEX('All CCC'!BA$7:BA$976,MATCH(WatchList!$B25,'All CCC'!$B$7:$B$976,0)))</f>
        <v/>
      </c>
      <c r="BB25" s="939" t="str">
        <f>IF($B25="","",INDEX('All CCC'!BB$7:BB$976,MATCH(WatchList!$B25,'All CCC'!$B$7:$B$976,0)))</f>
        <v/>
      </c>
      <c r="BC25" s="939" t="str">
        <f>IF($B25="","",INDEX('All CCC'!BC$7:BC$976,MATCH(WatchList!$B25,'All CCC'!$B$7:$B$976,0)))</f>
        <v/>
      </c>
      <c r="BD25" s="939" t="str">
        <f>IF($B25="","",INDEX('All CCC'!BD$7:BD$976,MATCH(WatchList!$B25,'All CCC'!$B$7:$B$976,0)))</f>
        <v/>
      </c>
      <c r="BE25" s="939" t="str">
        <f>IF($B25="","",INDEX('All CCC'!BE$7:BE$976,MATCH(WatchList!$B25,'All CCC'!$B$7:$B$976,0)))</f>
        <v/>
      </c>
      <c r="BF25" s="939" t="str">
        <f>IF($B25="","",INDEX('All CCC'!BF$7:BF$976,MATCH(WatchList!$B25,'All CCC'!$B$7:$B$976,0)))</f>
        <v/>
      </c>
      <c r="BG25" s="939" t="str">
        <f>IF($B25="","",INDEX('All CCC'!BG$7:BG$976,MATCH(WatchList!$B25,'All CCC'!$B$7:$B$976,0)))</f>
        <v/>
      </c>
    </row>
    <row r="26" spans="1:59" x14ac:dyDescent="0.2">
      <c r="A26" s="612" t="str">
        <f>IF($B26="","",INDEX('All CCC'!A$7:A$976,MATCH(WatchList!$B26,'All CCC'!$B$7:$B$976,0)))</f>
        <v/>
      </c>
      <c r="B26" s="36"/>
      <c r="C26" s="939" t="str">
        <f>IF($B26="","",INDEX('All CCC'!C$7:C$976,MATCH(WatchList!$B26,'All CCC'!$B$7:$B$976,0)))</f>
        <v/>
      </c>
      <c r="D26" s="939" t="str">
        <f>IF($B26="","",INDEX('All CCC'!D$7:D$976,MATCH(WatchList!$B26,'All CCC'!$B$7:$B$976,0)))</f>
        <v/>
      </c>
      <c r="E26" s="939" t="str">
        <f>IF($B26="","",INDEX('All CCC'!E$7:E$976,MATCH(WatchList!$B26,'All CCC'!$B$7:$B$976,0)))</f>
        <v/>
      </c>
      <c r="F26" s="939" t="str">
        <f>IF($B26="","",INDEX('All CCC'!F$7:F$976,MATCH(WatchList!$B26,'All CCC'!$B$7:$B$976,0)))</f>
        <v/>
      </c>
      <c r="G26" s="939" t="str">
        <f>IF($B26="","",INDEX('All CCC'!G$7:G$976,MATCH(WatchList!$B26,'All CCC'!$B$7:$B$976,0)))</f>
        <v/>
      </c>
      <c r="H26" s="939" t="str">
        <f>IF($B26="","",INDEX('All CCC'!H$7:H$976,MATCH(WatchList!$B26,'All CCC'!$B$7:$B$976,0)))</f>
        <v/>
      </c>
      <c r="I26" s="939" t="str">
        <f>IF($B26="","",INDEX('All CCC'!I$7:I$976,MATCH(WatchList!$B26,'All CCC'!$B$7:$B$976,0)))</f>
        <v/>
      </c>
      <c r="J26" s="939" t="str">
        <f>IF($B26="","",INDEX('All CCC'!J$7:J$976,MATCH(WatchList!$B26,'All CCC'!$B$7:$B$976,0)))</f>
        <v/>
      </c>
      <c r="K26" s="939" t="str">
        <f>IF($B26="","",INDEX('All CCC'!K$7:K$976,MATCH(WatchList!$B26,'All CCC'!$B$7:$B$976,0)))</f>
        <v/>
      </c>
      <c r="L26" s="939" t="str">
        <f>IF($B26="","",INDEX('All CCC'!L$7:L$976,MATCH(WatchList!$B26,'All CCC'!$B$7:$B$976,0)))</f>
        <v/>
      </c>
      <c r="M26" s="939" t="str">
        <f>IF($B26="","",INDEX('All CCC'!M$7:M$976,MATCH(WatchList!$B26,'All CCC'!$B$7:$B$976,0)))</f>
        <v/>
      </c>
      <c r="N26" s="939" t="str">
        <f>IF($B26="","",INDEX('All CCC'!N$7:N$976,MATCH(WatchList!$B26,'All CCC'!$B$7:$B$976,0)))</f>
        <v/>
      </c>
      <c r="O26" s="939" t="str">
        <f>IF($B26="","",INDEX('All CCC'!O$7:O$976,MATCH(WatchList!$B26,'All CCC'!$B$7:$B$976,0)))</f>
        <v/>
      </c>
      <c r="P26" s="940" t="str">
        <f>IF($B26="","",INDEX('All CCC'!P$7:P$976,MATCH(WatchList!$B26,'All CCC'!$B$7:$B$976,0)))</f>
        <v/>
      </c>
      <c r="Q26" s="940" t="str">
        <f>IF($B26="","",INDEX('All CCC'!Q$7:Q$976,MATCH(WatchList!$B26,'All CCC'!$B$7:$B$976,0)))</f>
        <v/>
      </c>
      <c r="R26" s="939" t="str">
        <f>IF($B26="","",INDEX('All CCC'!R$7:R$976,MATCH(WatchList!$B26,'All CCC'!$B$7:$B$976,0)))</f>
        <v/>
      </c>
      <c r="S26" s="939" t="str">
        <f>IF($B26="","",INDEX('All CCC'!S$7:S$976,MATCH(WatchList!$B26,'All CCC'!$B$7:$B$976,0)))</f>
        <v/>
      </c>
      <c r="T26" s="939" t="str">
        <f>IF($B26="","",INDEX('All CCC'!T$7:T$976,MATCH(WatchList!$B26,'All CCC'!$B$7:$B$976,0)))</f>
        <v/>
      </c>
      <c r="U26" s="939" t="str">
        <f>IF($B26="","",INDEX('All CCC'!U$7:U$976,MATCH(WatchList!$B26,'All CCC'!$B$7:$B$976,0)))</f>
        <v/>
      </c>
      <c r="V26" s="939" t="str">
        <f>IF($B26="","",INDEX('All CCC'!V$7:V$976,MATCH(WatchList!$B26,'All CCC'!$B$7:$B$976,0)))</f>
        <v/>
      </c>
      <c r="W26" s="939" t="str">
        <f>IF($B26="","",INDEX('All CCC'!W$7:W$976,MATCH(WatchList!$B26,'All CCC'!$B$7:$B$976,0)))</f>
        <v/>
      </c>
      <c r="X26" s="939" t="str">
        <f>IF($B26="","",INDEX('All CCC'!X$7:X$976,MATCH(WatchList!$B26,'All CCC'!$B$7:$B$976,0)))</f>
        <v/>
      </c>
      <c r="Y26" s="939" t="str">
        <f>IF($B26="","",INDEX('All CCC'!Y$7:Y$976,MATCH(WatchList!$B26,'All CCC'!$B$7:$B$976,0)))</f>
        <v/>
      </c>
      <c r="Z26" s="939" t="str">
        <f>IF($B26="","",INDEX('All CCC'!Z$7:Z$976,MATCH(WatchList!$B26,'All CCC'!$B$7:$B$976,0)))</f>
        <v/>
      </c>
      <c r="AA26" s="939" t="str">
        <f>IF($B26="","",INDEX('All CCC'!AA$7:AA$976,MATCH(WatchList!$B26,'All CCC'!$B$7:$B$976,0)))</f>
        <v/>
      </c>
      <c r="AB26" s="939" t="str">
        <f>IF($B26="","",INDEX('All CCC'!AB$7:AB$976,MATCH(WatchList!$B26,'All CCC'!$B$7:$B$976,0)))</f>
        <v/>
      </c>
      <c r="AC26" s="939" t="str">
        <f>IF($B26="","",INDEX('All CCC'!AC$7:AC$976,MATCH(WatchList!$B26,'All CCC'!$B$7:$B$976,0)))</f>
        <v/>
      </c>
      <c r="AD26" s="939" t="str">
        <f>IF($B26="","",INDEX('All CCC'!AD$7:AD$976,MATCH(WatchList!$B26,'All CCC'!$B$7:$B$976,0)))</f>
        <v/>
      </c>
      <c r="AE26" s="939" t="str">
        <f>IF($B26="","",INDEX('All CCC'!AE$7:AE$976,MATCH(WatchList!$B26,'All CCC'!$B$7:$B$976,0)))</f>
        <v/>
      </c>
      <c r="AF26" s="939" t="str">
        <f>IF($B26="","",INDEX('All CCC'!AF$7:AF$976,MATCH(WatchList!$B26,'All CCC'!$B$7:$B$976,0)))</f>
        <v/>
      </c>
      <c r="AG26" s="939" t="str">
        <f>IF($B26="","",INDEX('All CCC'!AG$7:AG$976,MATCH(WatchList!$B26,'All CCC'!$B$7:$B$976,0)))</f>
        <v/>
      </c>
      <c r="AH26" s="939" t="str">
        <f>IF($B26="","",INDEX('All CCC'!AH$7:AH$976,MATCH(WatchList!$B26,'All CCC'!$B$7:$B$976,0)))</f>
        <v/>
      </c>
      <c r="AI26" s="939" t="str">
        <f>IF($B26="","",INDEX('All CCC'!AI$7:AI$976,MATCH(WatchList!$B26,'All CCC'!$B$7:$B$976,0)))</f>
        <v/>
      </c>
      <c r="AJ26" s="939" t="str">
        <f>IF($B26="","",INDEX('All CCC'!AJ$7:AJ$976,MATCH(WatchList!$B26,'All CCC'!$B$7:$B$976,0)))</f>
        <v/>
      </c>
      <c r="AK26" s="939" t="str">
        <f>IF($B26="","",INDEX('All CCC'!AK$7:AK$976,MATCH(WatchList!$B26,'All CCC'!$B$7:$B$976,0)))</f>
        <v/>
      </c>
      <c r="AL26" s="939" t="str">
        <f>IF($B26="","",INDEX('All CCC'!AL$7:AL$976,MATCH(WatchList!$B26,'All CCC'!$B$7:$B$976,0)))</f>
        <v/>
      </c>
      <c r="AM26" s="939" t="str">
        <f>IF($B26="","",INDEX('All CCC'!AM$7:AM$976,MATCH(WatchList!$B26,'All CCC'!$B$7:$B$976,0)))</f>
        <v/>
      </c>
      <c r="AN26" s="939" t="str">
        <f>IF($B26="","",INDEX('All CCC'!AN$7:AN$976,MATCH(WatchList!$B26,'All CCC'!$B$7:$B$976,0)))</f>
        <v/>
      </c>
      <c r="AO26" s="939" t="str">
        <f>IF($B26="","",INDEX('All CCC'!AO$7:AO$976,MATCH(WatchList!$B26,'All CCC'!$B$7:$B$976,0)))</f>
        <v/>
      </c>
      <c r="AP26" s="939" t="str">
        <f>IF($B26="","",INDEX('All CCC'!AP$7:AP$976,MATCH(WatchList!$B26,'All CCC'!$B$7:$B$976,0)))</f>
        <v/>
      </c>
      <c r="AQ26" s="939" t="str">
        <f>IF($B26="","",INDEX('All CCC'!AQ$7:AQ$976,MATCH(WatchList!$B26,'All CCC'!$B$7:$B$976,0)))</f>
        <v/>
      </c>
      <c r="AR26" s="939" t="str">
        <f>IF($B26="","",INDEX('All CCC'!AR$7:AR$976,MATCH(WatchList!$B26,'All CCC'!$B$7:$B$976,0)))</f>
        <v/>
      </c>
      <c r="AS26" s="939" t="str">
        <f>IF($B26="","",INDEX('All CCC'!AS$7:AS$976,MATCH(WatchList!$B26,'All CCC'!$B$7:$B$976,0)))</f>
        <v/>
      </c>
      <c r="AT26" s="939" t="str">
        <f>IF($B26="","",INDEX('All CCC'!AT$7:AT$976,MATCH(WatchList!$B26,'All CCC'!$B$7:$B$976,0)))</f>
        <v/>
      </c>
      <c r="AU26" s="939" t="str">
        <f>IF($B26="","",INDEX('All CCC'!AU$7:AU$976,MATCH(WatchList!$B26,'All CCC'!$B$7:$B$976,0)))</f>
        <v/>
      </c>
      <c r="AV26" s="939" t="str">
        <f>IF($B26="","",INDEX('All CCC'!AV$7:AV$976,MATCH(WatchList!$B26,'All CCC'!$B$7:$B$976,0)))</f>
        <v/>
      </c>
      <c r="AW26" s="939" t="str">
        <f>IF($B26="","",INDEX('All CCC'!AW$7:AW$976,MATCH(WatchList!$B26,'All CCC'!$B$7:$B$976,0)))</f>
        <v/>
      </c>
      <c r="AX26" s="939" t="str">
        <f>IF($B26="","",INDEX('All CCC'!AX$7:AX$976,MATCH(WatchList!$B26,'All CCC'!$B$7:$B$976,0)))</f>
        <v/>
      </c>
      <c r="AY26" s="939" t="str">
        <f>IF($B26="","",INDEX('All CCC'!AY$7:AY$976,MATCH(WatchList!$B26,'All CCC'!$B$7:$B$976,0)))</f>
        <v/>
      </c>
      <c r="AZ26" s="939" t="str">
        <f>IF($B26="","",INDEX('All CCC'!AZ$7:AZ$976,MATCH(WatchList!$B26,'All CCC'!$B$7:$B$976,0)))</f>
        <v/>
      </c>
      <c r="BA26" s="939" t="str">
        <f>IF($B26="","",INDEX('All CCC'!BA$7:BA$976,MATCH(WatchList!$B26,'All CCC'!$B$7:$B$976,0)))</f>
        <v/>
      </c>
      <c r="BB26" s="939" t="str">
        <f>IF($B26="","",INDEX('All CCC'!BB$7:BB$976,MATCH(WatchList!$B26,'All CCC'!$B$7:$B$976,0)))</f>
        <v/>
      </c>
      <c r="BC26" s="939" t="str">
        <f>IF($B26="","",INDEX('All CCC'!BC$7:BC$976,MATCH(WatchList!$B26,'All CCC'!$B$7:$B$976,0)))</f>
        <v/>
      </c>
      <c r="BD26" s="939" t="str">
        <f>IF($B26="","",INDEX('All CCC'!BD$7:BD$976,MATCH(WatchList!$B26,'All CCC'!$B$7:$B$976,0)))</f>
        <v/>
      </c>
      <c r="BE26" s="939" t="str">
        <f>IF($B26="","",INDEX('All CCC'!BE$7:BE$976,MATCH(WatchList!$B26,'All CCC'!$B$7:$B$976,0)))</f>
        <v/>
      </c>
      <c r="BF26" s="939" t="str">
        <f>IF($B26="","",INDEX('All CCC'!BF$7:BF$976,MATCH(WatchList!$B26,'All CCC'!$B$7:$B$976,0)))</f>
        <v/>
      </c>
      <c r="BG26" s="939" t="str">
        <f>IF($B26="","",INDEX('All CCC'!BG$7:BG$976,MATCH(WatchList!$B26,'All CCC'!$B$7:$B$976,0)))</f>
        <v/>
      </c>
    </row>
    <row r="27" spans="1:59" x14ac:dyDescent="0.2">
      <c r="A27" s="612" t="str">
        <f>IF($B27="","",INDEX('All CCC'!A$7:A$976,MATCH(WatchList!$B27,'All CCC'!$B$7:$B$976,0)))</f>
        <v/>
      </c>
      <c r="B27" s="36"/>
      <c r="C27" s="939" t="str">
        <f>IF($B27="","",INDEX('All CCC'!C$7:C$976,MATCH(WatchList!$B27,'All CCC'!$B$7:$B$976,0)))</f>
        <v/>
      </c>
      <c r="D27" s="939" t="str">
        <f>IF($B27="","",INDEX('All CCC'!D$7:D$976,MATCH(WatchList!$B27,'All CCC'!$B$7:$B$976,0)))</f>
        <v/>
      </c>
      <c r="E27" s="939" t="str">
        <f>IF($B27="","",INDEX('All CCC'!E$7:E$976,MATCH(WatchList!$B27,'All CCC'!$B$7:$B$976,0)))</f>
        <v/>
      </c>
      <c r="F27" s="939" t="str">
        <f>IF($B27="","",INDEX('All CCC'!F$7:F$976,MATCH(WatchList!$B27,'All CCC'!$B$7:$B$976,0)))</f>
        <v/>
      </c>
      <c r="G27" s="939" t="str">
        <f>IF($B27="","",INDEX('All CCC'!G$7:G$976,MATCH(WatchList!$B27,'All CCC'!$B$7:$B$976,0)))</f>
        <v/>
      </c>
      <c r="H27" s="939" t="str">
        <f>IF($B27="","",INDEX('All CCC'!H$7:H$976,MATCH(WatchList!$B27,'All CCC'!$B$7:$B$976,0)))</f>
        <v/>
      </c>
      <c r="I27" s="939" t="str">
        <f>IF($B27="","",INDEX('All CCC'!I$7:I$976,MATCH(WatchList!$B27,'All CCC'!$B$7:$B$976,0)))</f>
        <v/>
      </c>
      <c r="J27" s="939" t="str">
        <f>IF($B27="","",INDEX('All CCC'!J$7:J$976,MATCH(WatchList!$B27,'All CCC'!$B$7:$B$976,0)))</f>
        <v/>
      </c>
      <c r="K27" s="939" t="str">
        <f>IF($B27="","",INDEX('All CCC'!K$7:K$976,MATCH(WatchList!$B27,'All CCC'!$B$7:$B$976,0)))</f>
        <v/>
      </c>
      <c r="L27" s="939" t="str">
        <f>IF($B27="","",INDEX('All CCC'!L$7:L$976,MATCH(WatchList!$B27,'All CCC'!$B$7:$B$976,0)))</f>
        <v/>
      </c>
      <c r="M27" s="939" t="str">
        <f>IF($B27="","",INDEX('All CCC'!M$7:M$976,MATCH(WatchList!$B27,'All CCC'!$B$7:$B$976,0)))</f>
        <v/>
      </c>
      <c r="N27" s="939" t="str">
        <f>IF($B27="","",INDEX('All CCC'!N$7:N$976,MATCH(WatchList!$B27,'All CCC'!$B$7:$B$976,0)))</f>
        <v/>
      </c>
      <c r="O27" s="939" t="str">
        <f>IF($B27="","",INDEX('All CCC'!O$7:O$976,MATCH(WatchList!$B27,'All CCC'!$B$7:$B$976,0)))</f>
        <v/>
      </c>
      <c r="P27" s="940" t="str">
        <f>IF($B27="","",INDEX('All CCC'!P$7:P$976,MATCH(WatchList!$B27,'All CCC'!$B$7:$B$976,0)))</f>
        <v/>
      </c>
      <c r="Q27" s="940" t="str">
        <f>IF($B27="","",INDEX('All CCC'!Q$7:Q$976,MATCH(WatchList!$B27,'All CCC'!$B$7:$B$976,0)))</f>
        <v/>
      </c>
      <c r="R27" s="939" t="str">
        <f>IF($B27="","",INDEX('All CCC'!R$7:R$976,MATCH(WatchList!$B27,'All CCC'!$B$7:$B$976,0)))</f>
        <v/>
      </c>
      <c r="S27" s="939" t="str">
        <f>IF($B27="","",INDEX('All CCC'!S$7:S$976,MATCH(WatchList!$B27,'All CCC'!$B$7:$B$976,0)))</f>
        <v/>
      </c>
      <c r="T27" s="939" t="str">
        <f>IF($B27="","",INDEX('All CCC'!T$7:T$976,MATCH(WatchList!$B27,'All CCC'!$B$7:$B$976,0)))</f>
        <v/>
      </c>
      <c r="U27" s="939" t="str">
        <f>IF($B27="","",INDEX('All CCC'!U$7:U$976,MATCH(WatchList!$B27,'All CCC'!$B$7:$B$976,0)))</f>
        <v/>
      </c>
      <c r="V27" s="939" t="str">
        <f>IF($B27="","",INDEX('All CCC'!V$7:V$976,MATCH(WatchList!$B27,'All CCC'!$B$7:$B$976,0)))</f>
        <v/>
      </c>
      <c r="W27" s="939" t="str">
        <f>IF($B27="","",INDEX('All CCC'!W$7:W$976,MATCH(WatchList!$B27,'All CCC'!$B$7:$B$976,0)))</f>
        <v/>
      </c>
      <c r="X27" s="939" t="str">
        <f>IF($B27="","",INDEX('All CCC'!X$7:X$976,MATCH(WatchList!$B27,'All CCC'!$B$7:$B$976,0)))</f>
        <v/>
      </c>
      <c r="Y27" s="939" t="str">
        <f>IF($B27="","",INDEX('All CCC'!Y$7:Y$976,MATCH(WatchList!$B27,'All CCC'!$B$7:$B$976,0)))</f>
        <v/>
      </c>
      <c r="Z27" s="939" t="str">
        <f>IF($B27="","",INDEX('All CCC'!Z$7:Z$976,MATCH(WatchList!$B27,'All CCC'!$B$7:$B$976,0)))</f>
        <v/>
      </c>
      <c r="AA27" s="939" t="str">
        <f>IF($B27="","",INDEX('All CCC'!AA$7:AA$976,MATCH(WatchList!$B27,'All CCC'!$B$7:$B$976,0)))</f>
        <v/>
      </c>
      <c r="AB27" s="939" t="str">
        <f>IF($B27="","",INDEX('All CCC'!AB$7:AB$976,MATCH(WatchList!$B27,'All CCC'!$B$7:$B$976,0)))</f>
        <v/>
      </c>
      <c r="AC27" s="939" t="str">
        <f>IF($B27="","",INDEX('All CCC'!AC$7:AC$976,MATCH(WatchList!$B27,'All CCC'!$B$7:$B$976,0)))</f>
        <v/>
      </c>
      <c r="AD27" s="939" t="str">
        <f>IF($B27="","",INDEX('All CCC'!AD$7:AD$976,MATCH(WatchList!$B27,'All CCC'!$B$7:$B$976,0)))</f>
        <v/>
      </c>
      <c r="AE27" s="939" t="str">
        <f>IF($B27="","",INDEX('All CCC'!AE$7:AE$976,MATCH(WatchList!$B27,'All CCC'!$B$7:$B$976,0)))</f>
        <v/>
      </c>
      <c r="AF27" s="939" t="str">
        <f>IF($B27="","",INDEX('All CCC'!AF$7:AF$976,MATCH(WatchList!$B27,'All CCC'!$B$7:$B$976,0)))</f>
        <v/>
      </c>
      <c r="AG27" s="939" t="str">
        <f>IF($B27="","",INDEX('All CCC'!AG$7:AG$976,MATCH(WatchList!$B27,'All CCC'!$B$7:$B$976,0)))</f>
        <v/>
      </c>
      <c r="AH27" s="939" t="str">
        <f>IF($B27="","",INDEX('All CCC'!AH$7:AH$976,MATCH(WatchList!$B27,'All CCC'!$B$7:$B$976,0)))</f>
        <v/>
      </c>
      <c r="AI27" s="939" t="str">
        <f>IF($B27="","",INDEX('All CCC'!AI$7:AI$976,MATCH(WatchList!$B27,'All CCC'!$B$7:$B$976,0)))</f>
        <v/>
      </c>
      <c r="AJ27" s="939" t="str">
        <f>IF($B27="","",INDEX('All CCC'!AJ$7:AJ$976,MATCH(WatchList!$B27,'All CCC'!$B$7:$B$976,0)))</f>
        <v/>
      </c>
      <c r="AK27" s="939" t="str">
        <f>IF($B27="","",INDEX('All CCC'!AK$7:AK$976,MATCH(WatchList!$B27,'All CCC'!$B$7:$B$976,0)))</f>
        <v/>
      </c>
      <c r="AL27" s="939" t="str">
        <f>IF($B27="","",INDEX('All CCC'!AL$7:AL$976,MATCH(WatchList!$B27,'All CCC'!$B$7:$B$976,0)))</f>
        <v/>
      </c>
      <c r="AM27" s="939" t="str">
        <f>IF($B27="","",INDEX('All CCC'!AM$7:AM$976,MATCH(WatchList!$B27,'All CCC'!$B$7:$B$976,0)))</f>
        <v/>
      </c>
      <c r="AN27" s="939" t="str">
        <f>IF($B27="","",INDEX('All CCC'!AN$7:AN$976,MATCH(WatchList!$B27,'All CCC'!$B$7:$B$976,0)))</f>
        <v/>
      </c>
      <c r="AO27" s="939" t="str">
        <f>IF($B27="","",INDEX('All CCC'!AO$7:AO$976,MATCH(WatchList!$B27,'All CCC'!$B$7:$B$976,0)))</f>
        <v/>
      </c>
      <c r="AP27" s="939" t="str">
        <f>IF($B27="","",INDEX('All CCC'!AP$7:AP$976,MATCH(WatchList!$B27,'All CCC'!$B$7:$B$976,0)))</f>
        <v/>
      </c>
      <c r="AQ27" s="939" t="str">
        <f>IF($B27="","",INDEX('All CCC'!AQ$7:AQ$976,MATCH(WatchList!$B27,'All CCC'!$B$7:$B$976,0)))</f>
        <v/>
      </c>
      <c r="AR27" s="939" t="str">
        <f>IF($B27="","",INDEX('All CCC'!AR$7:AR$976,MATCH(WatchList!$B27,'All CCC'!$B$7:$B$976,0)))</f>
        <v/>
      </c>
      <c r="AS27" s="939" t="str">
        <f>IF($B27="","",INDEX('All CCC'!AS$7:AS$976,MATCH(WatchList!$B27,'All CCC'!$B$7:$B$976,0)))</f>
        <v/>
      </c>
      <c r="AT27" s="939" t="str">
        <f>IF($B27="","",INDEX('All CCC'!AT$7:AT$976,MATCH(WatchList!$B27,'All CCC'!$B$7:$B$976,0)))</f>
        <v/>
      </c>
      <c r="AU27" s="939" t="str">
        <f>IF($B27="","",INDEX('All CCC'!AU$7:AU$976,MATCH(WatchList!$B27,'All CCC'!$B$7:$B$976,0)))</f>
        <v/>
      </c>
      <c r="AV27" s="939" t="str">
        <f>IF($B27="","",INDEX('All CCC'!AV$7:AV$976,MATCH(WatchList!$B27,'All CCC'!$B$7:$B$976,0)))</f>
        <v/>
      </c>
      <c r="AW27" s="939" t="str">
        <f>IF($B27="","",INDEX('All CCC'!AW$7:AW$976,MATCH(WatchList!$B27,'All CCC'!$B$7:$B$976,0)))</f>
        <v/>
      </c>
      <c r="AX27" s="939" t="str">
        <f>IF($B27="","",INDEX('All CCC'!AX$7:AX$976,MATCH(WatchList!$B27,'All CCC'!$B$7:$B$976,0)))</f>
        <v/>
      </c>
      <c r="AY27" s="939" t="str">
        <f>IF($B27="","",INDEX('All CCC'!AY$7:AY$976,MATCH(WatchList!$B27,'All CCC'!$B$7:$B$976,0)))</f>
        <v/>
      </c>
      <c r="AZ27" s="939" t="str">
        <f>IF($B27="","",INDEX('All CCC'!AZ$7:AZ$976,MATCH(WatchList!$B27,'All CCC'!$B$7:$B$976,0)))</f>
        <v/>
      </c>
      <c r="BA27" s="939" t="str">
        <f>IF($B27="","",INDEX('All CCC'!BA$7:BA$976,MATCH(WatchList!$B27,'All CCC'!$B$7:$B$976,0)))</f>
        <v/>
      </c>
      <c r="BB27" s="939" t="str">
        <f>IF($B27="","",INDEX('All CCC'!BB$7:BB$976,MATCH(WatchList!$B27,'All CCC'!$B$7:$B$976,0)))</f>
        <v/>
      </c>
      <c r="BC27" s="939" t="str">
        <f>IF($B27="","",INDEX('All CCC'!BC$7:BC$976,MATCH(WatchList!$B27,'All CCC'!$B$7:$B$976,0)))</f>
        <v/>
      </c>
      <c r="BD27" s="939" t="str">
        <f>IF($B27="","",INDEX('All CCC'!BD$7:BD$976,MATCH(WatchList!$B27,'All CCC'!$B$7:$B$976,0)))</f>
        <v/>
      </c>
      <c r="BE27" s="939" t="str">
        <f>IF($B27="","",INDEX('All CCC'!BE$7:BE$976,MATCH(WatchList!$B27,'All CCC'!$B$7:$B$976,0)))</f>
        <v/>
      </c>
      <c r="BF27" s="939" t="str">
        <f>IF($B27="","",INDEX('All CCC'!BF$7:BF$976,MATCH(WatchList!$B27,'All CCC'!$B$7:$B$976,0)))</f>
        <v/>
      </c>
      <c r="BG27" s="939" t="str">
        <f>IF($B27="","",INDEX('All CCC'!BG$7:BG$976,MATCH(WatchList!$B27,'All CCC'!$B$7:$B$976,0)))</f>
        <v/>
      </c>
    </row>
    <row r="28" spans="1:59" x14ac:dyDescent="0.2">
      <c r="A28" s="612" t="str">
        <f>IF($B28="","",INDEX('All CCC'!A$7:A$976,MATCH(WatchList!$B28,'All CCC'!$B$7:$B$976,0)))</f>
        <v/>
      </c>
      <c r="B28" s="36"/>
      <c r="C28" s="939" t="str">
        <f>IF($B28="","",INDEX('All CCC'!C$7:C$976,MATCH(WatchList!$B28,'All CCC'!$B$7:$B$976,0)))</f>
        <v/>
      </c>
      <c r="D28" s="939" t="str">
        <f>IF($B28="","",INDEX('All CCC'!D$7:D$976,MATCH(WatchList!$B28,'All CCC'!$B$7:$B$976,0)))</f>
        <v/>
      </c>
      <c r="E28" s="939" t="str">
        <f>IF($B28="","",INDEX('All CCC'!E$7:E$976,MATCH(WatchList!$B28,'All CCC'!$B$7:$B$976,0)))</f>
        <v/>
      </c>
      <c r="F28" s="939" t="str">
        <f>IF($B28="","",INDEX('All CCC'!F$7:F$976,MATCH(WatchList!$B28,'All CCC'!$B$7:$B$976,0)))</f>
        <v/>
      </c>
      <c r="G28" s="939" t="str">
        <f>IF($B28="","",INDEX('All CCC'!G$7:G$976,MATCH(WatchList!$B28,'All CCC'!$B$7:$B$976,0)))</f>
        <v/>
      </c>
      <c r="H28" s="939" t="str">
        <f>IF($B28="","",INDEX('All CCC'!H$7:H$976,MATCH(WatchList!$B28,'All CCC'!$B$7:$B$976,0)))</f>
        <v/>
      </c>
      <c r="I28" s="939" t="str">
        <f>IF($B28="","",INDEX('All CCC'!I$7:I$976,MATCH(WatchList!$B28,'All CCC'!$B$7:$B$976,0)))</f>
        <v/>
      </c>
      <c r="J28" s="939" t="str">
        <f>IF($B28="","",INDEX('All CCC'!J$7:J$976,MATCH(WatchList!$B28,'All CCC'!$B$7:$B$976,0)))</f>
        <v/>
      </c>
      <c r="K28" s="939" t="str">
        <f>IF($B28="","",INDEX('All CCC'!K$7:K$976,MATCH(WatchList!$B28,'All CCC'!$B$7:$B$976,0)))</f>
        <v/>
      </c>
      <c r="L28" s="939" t="str">
        <f>IF($B28="","",INDEX('All CCC'!L$7:L$976,MATCH(WatchList!$B28,'All CCC'!$B$7:$B$976,0)))</f>
        <v/>
      </c>
      <c r="M28" s="939" t="str">
        <f>IF($B28="","",INDEX('All CCC'!M$7:M$976,MATCH(WatchList!$B28,'All CCC'!$B$7:$B$976,0)))</f>
        <v/>
      </c>
      <c r="N28" s="939" t="str">
        <f>IF($B28="","",INDEX('All CCC'!N$7:N$976,MATCH(WatchList!$B28,'All CCC'!$B$7:$B$976,0)))</f>
        <v/>
      </c>
      <c r="O28" s="939" t="str">
        <f>IF($B28="","",INDEX('All CCC'!O$7:O$976,MATCH(WatchList!$B28,'All CCC'!$B$7:$B$976,0)))</f>
        <v/>
      </c>
      <c r="P28" s="940" t="str">
        <f>IF($B28="","",INDEX('All CCC'!P$7:P$976,MATCH(WatchList!$B28,'All CCC'!$B$7:$B$976,0)))</f>
        <v/>
      </c>
      <c r="Q28" s="940" t="str">
        <f>IF($B28="","",INDEX('All CCC'!Q$7:Q$976,MATCH(WatchList!$B28,'All CCC'!$B$7:$B$976,0)))</f>
        <v/>
      </c>
      <c r="R28" s="939" t="str">
        <f>IF($B28="","",INDEX('All CCC'!R$7:R$976,MATCH(WatchList!$B28,'All CCC'!$B$7:$B$976,0)))</f>
        <v/>
      </c>
      <c r="S28" s="939" t="str">
        <f>IF($B28="","",INDEX('All CCC'!S$7:S$976,MATCH(WatchList!$B28,'All CCC'!$B$7:$B$976,0)))</f>
        <v/>
      </c>
      <c r="T28" s="939" t="str">
        <f>IF($B28="","",INDEX('All CCC'!T$7:T$976,MATCH(WatchList!$B28,'All CCC'!$B$7:$B$976,0)))</f>
        <v/>
      </c>
      <c r="U28" s="939" t="str">
        <f>IF($B28="","",INDEX('All CCC'!U$7:U$976,MATCH(WatchList!$B28,'All CCC'!$B$7:$B$976,0)))</f>
        <v/>
      </c>
      <c r="V28" s="939" t="str">
        <f>IF($B28="","",INDEX('All CCC'!V$7:V$976,MATCH(WatchList!$B28,'All CCC'!$B$7:$B$976,0)))</f>
        <v/>
      </c>
      <c r="W28" s="939" t="str">
        <f>IF($B28="","",INDEX('All CCC'!W$7:W$976,MATCH(WatchList!$B28,'All CCC'!$B$7:$B$976,0)))</f>
        <v/>
      </c>
      <c r="X28" s="939" t="str">
        <f>IF($B28="","",INDEX('All CCC'!X$7:X$976,MATCH(WatchList!$B28,'All CCC'!$B$7:$B$976,0)))</f>
        <v/>
      </c>
      <c r="Y28" s="939" t="str">
        <f>IF($B28="","",INDEX('All CCC'!Y$7:Y$976,MATCH(WatchList!$B28,'All CCC'!$B$7:$B$976,0)))</f>
        <v/>
      </c>
      <c r="Z28" s="939" t="str">
        <f>IF($B28="","",INDEX('All CCC'!Z$7:Z$976,MATCH(WatchList!$B28,'All CCC'!$B$7:$B$976,0)))</f>
        <v/>
      </c>
      <c r="AA28" s="939" t="str">
        <f>IF($B28="","",INDEX('All CCC'!AA$7:AA$976,MATCH(WatchList!$B28,'All CCC'!$B$7:$B$976,0)))</f>
        <v/>
      </c>
      <c r="AB28" s="939" t="str">
        <f>IF($B28="","",INDEX('All CCC'!AB$7:AB$976,MATCH(WatchList!$B28,'All CCC'!$B$7:$B$976,0)))</f>
        <v/>
      </c>
      <c r="AC28" s="939" t="str">
        <f>IF($B28="","",INDEX('All CCC'!AC$7:AC$976,MATCH(WatchList!$B28,'All CCC'!$B$7:$B$976,0)))</f>
        <v/>
      </c>
      <c r="AD28" s="939" t="str">
        <f>IF($B28="","",INDEX('All CCC'!AD$7:AD$976,MATCH(WatchList!$B28,'All CCC'!$B$7:$B$976,0)))</f>
        <v/>
      </c>
      <c r="AE28" s="939" t="str">
        <f>IF($B28="","",INDEX('All CCC'!AE$7:AE$976,MATCH(WatchList!$B28,'All CCC'!$B$7:$B$976,0)))</f>
        <v/>
      </c>
      <c r="AF28" s="939" t="str">
        <f>IF($B28="","",INDEX('All CCC'!AF$7:AF$976,MATCH(WatchList!$B28,'All CCC'!$B$7:$B$976,0)))</f>
        <v/>
      </c>
      <c r="AG28" s="939" t="str">
        <f>IF($B28="","",INDEX('All CCC'!AG$7:AG$976,MATCH(WatchList!$B28,'All CCC'!$B$7:$B$976,0)))</f>
        <v/>
      </c>
      <c r="AH28" s="939" t="str">
        <f>IF($B28="","",INDEX('All CCC'!AH$7:AH$976,MATCH(WatchList!$B28,'All CCC'!$B$7:$B$976,0)))</f>
        <v/>
      </c>
      <c r="AI28" s="939" t="str">
        <f>IF($B28="","",INDEX('All CCC'!AI$7:AI$976,MATCH(WatchList!$B28,'All CCC'!$B$7:$B$976,0)))</f>
        <v/>
      </c>
      <c r="AJ28" s="939" t="str">
        <f>IF($B28="","",INDEX('All CCC'!AJ$7:AJ$976,MATCH(WatchList!$B28,'All CCC'!$B$7:$B$976,0)))</f>
        <v/>
      </c>
      <c r="AK28" s="939" t="str">
        <f>IF($B28="","",INDEX('All CCC'!AK$7:AK$976,MATCH(WatchList!$B28,'All CCC'!$B$7:$B$976,0)))</f>
        <v/>
      </c>
      <c r="AL28" s="939" t="str">
        <f>IF($B28="","",INDEX('All CCC'!AL$7:AL$976,MATCH(WatchList!$B28,'All CCC'!$B$7:$B$976,0)))</f>
        <v/>
      </c>
      <c r="AM28" s="939" t="str">
        <f>IF($B28="","",INDEX('All CCC'!AM$7:AM$976,MATCH(WatchList!$B28,'All CCC'!$B$7:$B$976,0)))</f>
        <v/>
      </c>
      <c r="AN28" s="939" t="str">
        <f>IF($B28="","",INDEX('All CCC'!AN$7:AN$976,MATCH(WatchList!$B28,'All CCC'!$B$7:$B$976,0)))</f>
        <v/>
      </c>
      <c r="AO28" s="939" t="str">
        <f>IF($B28="","",INDEX('All CCC'!AO$7:AO$976,MATCH(WatchList!$B28,'All CCC'!$B$7:$B$976,0)))</f>
        <v/>
      </c>
      <c r="AP28" s="939" t="str">
        <f>IF($B28="","",INDEX('All CCC'!AP$7:AP$976,MATCH(WatchList!$B28,'All CCC'!$B$7:$B$976,0)))</f>
        <v/>
      </c>
      <c r="AQ28" s="939" t="str">
        <f>IF($B28="","",INDEX('All CCC'!AQ$7:AQ$976,MATCH(WatchList!$B28,'All CCC'!$B$7:$B$976,0)))</f>
        <v/>
      </c>
      <c r="AR28" s="939" t="str">
        <f>IF($B28="","",INDEX('All CCC'!AR$7:AR$976,MATCH(WatchList!$B28,'All CCC'!$B$7:$B$976,0)))</f>
        <v/>
      </c>
      <c r="AS28" s="939" t="str">
        <f>IF($B28="","",INDEX('All CCC'!AS$7:AS$976,MATCH(WatchList!$B28,'All CCC'!$B$7:$B$976,0)))</f>
        <v/>
      </c>
      <c r="AT28" s="939" t="str">
        <f>IF($B28="","",INDEX('All CCC'!AT$7:AT$976,MATCH(WatchList!$B28,'All CCC'!$B$7:$B$976,0)))</f>
        <v/>
      </c>
      <c r="AU28" s="939" t="str">
        <f>IF($B28="","",INDEX('All CCC'!AU$7:AU$976,MATCH(WatchList!$B28,'All CCC'!$B$7:$B$976,0)))</f>
        <v/>
      </c>
      <c r="AV28" s="939" t="str">
        <f>IF($B28="","",INDEX('All CCC'!AV$7:AV$976,MATCH(WatchList!$B28,'All CCC'!$B$7:$B$976,0)))</f>
        <v/>
      </c>
      <c r="AW28" s="939" t="str">
        <f>IF($B28="","",INDEX('All CCC'!AW$7:AW$976,MATCH(WatchList!$B28,'All CCC'!$B$7:$B$976,0)))</f>
        <v/>
      </c>
      <c r="AX28" s="939" t="str">
        <f>IF($B28="","",INDEX('All CCC'!AX$7:AX$976,MATCH(WatchList!$B28,'All CCC'!$B$7:$B$976,0)))</f>
        <v/>
      </c>
      <c r="AY28" s="939" t="str">
        <f>IF($B28="","",INDEX('All CCC'!AY$7:AY$976,MATCH(WatchList!$B28,'All CCC'!$B$7:$B$976,0)))</f>
        <v/>
      </c>
      <c r="AZ28" s="939" t="str">
        <f>IF($B28="","",INDEX('All CCC'!AZ$7:AZ$976,MATCH(WatchList!$B28,'All CCC'!$B$7:$B$976,0)))</f>
        <v/>
      </c>
      <c r="BA28" s="939" t="str">
        <f>IF($B28="","",INDEX('All CCC'!BA$7:BA$976,MATCH(WatchList!$B28,'All CCC'!$B$7:$B$976,0)))</f>
        <v/>
      </c>
      <c r="BB28" s="939" t="str">
        <f>IF($B28="","",INDEX('All CCC'!BB$7:BB$976,MATCH(WatchList!$B28,'All CCC'!$B$7:$B$976,0)))</f>
        <v/>
      </c>
      <c r="BC28" s="939" t="str">
        <f>IF($B28="","",INDEX('All CCC'!BC$7:BC$976,MATCH(WatchList!$B28,'All CCC'!$B$7:$B$976,0)))</f>
        <v/>
      </c>
      <c r="BD28" s="939" t="str">
        <f>IF($B28="","",INDEX('All CCC'!BD$7:BD$976,MATCH(WatchList!$B28,'All CCC'!$B$7:$B$976,0)))</f>
        <v/>
      </c>
      <c r="BE28" s="939" t="str">
        <f>IF($B28="","",INDEX('All CCC'!BE$7:BE$976,MATCH(WatchList!$B28,'All CCC'!$B$7:$B$976,0)))</f>
        <v/>
      </c>
      <c r="BF28" s="939" t="str">
        <f>IF($B28="","",INDEX('All CCC'!BF$7:BF$976,MATCH(WatchList!$B28,'All CCC'!$B$7:$B$976,0)))</f>
        <v/>
      </c>
      <c r="BG28" s="939" t="str">
        <f>IF($B28="","",INDEX('All CCC'!BG$7:BG$976,MATCH(WatchList!$B28,'All CCC'!$B$7:$B$976,0)))</f>
        <v/>
      </c>
    </row>
    <row r="29" spans="1:59" x14ac:dyDescent="0.2">
      <c r="A29" s="612" t="str">
        <f>IF($B29="","",INDEX('All CCC'!A$7:A$976,MATCH(WatchList!$B29,'All CCC'!$B$7:$B$976,0)))</f>
        <v/>
      </c>
      <c r="B29" s="36"/>
      <c r="C29" s="939" t="str">
        <f>IF($B29="","",INDEX('All CCC'!C$7:C$976,MATCH(WatchList!$B29,'All CCC'!$B$7:$B$976,0)))</f>
        <v/>
      </c>
      <c r="D29" s="939" t="str">
        <f>IF($B29="","",INDEX('All CCC'!D$7:D$976,MATCH(WatchList!$B29,'All CCC'!$B$7:$B$976,0)))</f>
        <v/>
      </c>
      <c r="E29" s="939" t="str">
        <f>IF($B29="","",INDEX('All CCC'!E$7:E$976,MATCH(WatchList!$B29,'All CCC'!$B$7:$B$976,0)))</f>
        <v/>
      </c>
      <c r="F29" s="939" t="str">
        <f>IF($B29="","",INDEX('All CCC'!F$7:F$976,MATCH(WatchList!$B29,'All CCC'!$B$7:$B$976,0)))</f>
        <v/>
      </c>
      <c r="G29" s="939" t="str">
        <f>IF($B29="","",INDEX('All CCC'!G$7:G$976,MATCH(WatchList!$B29,'All CCC'!$B$7:$B$976,0)))</f>
        <v/>
      </c>
      <c r="H29" s="939" t="str">
        <f>IF($B29="","",INDEX('All CCC'!H$7:H$976,MATCH(WatchList!$B29,'All CCC'!$B$7:$B$976,0)))</f>
        <v/>
      </c>
      <c r="I29" s="939" t="str">
        <f>IF($B29="","",INDEX('All CCC'!I$7:I$976,MATCH(WatchList!$B29,'All CCC'!$B$7:$B$976,0)))</f>
        <v/>
      </c>
      <c r="J29" s="939" t="str">
        <f>IF($B29="","",INDEX('All CCC'!J$7:J$976,MATCH(WatchList!$B29,'All CCC'!$B$7:$B$976,0)))</f>
        <v/>
      </c>
      <c r="K29" s="939" t="str">
        <f>IF($B29="","",INDEX('All CCC'!K$7:K$976,MATCH(WatchList!$B29,'All CCC'!$B$7:$B$976,0)))</f>
        <v/>
      </c>
      <c r="L29" s="939" t="str">
        <f>IF($B29="","",INDEX('All CCC'!L$7:L$976,MATCH(WatchList!$B29,'All CCC'!$B$7:$B$976,0)))</f>
        <v/>
      </c>
      <c r="M29" s="939" t="str">
        <f>IF($B29="","",INDEX('All CCC'!M$7:M$976,MATCH(WatchList!$B29,'All CCC'!$B$7:$B$976,0)))</f>
        <v/>
      </c>
      <c r="N29" s="939" t="str">
        <f>IF($B29="","",INDEX('All CCC'!N$7:N$976,MATCH(WatchList!$B29,'All CCC'!$B$7:$B$976,0)))</f>
        <v/>
      </c>
      <c r="O29" s="939" t="str">
        <f>IF($B29="","",INDEX('All CCC'!O$7:O$976,MATCH(WatchList!$B29,'All CCC'!$B$7:$B$976,0)))</f>
        <v/>
      </c>
      <c r="P29" s="940" t="str">
        <f>IF($B29="","",INDEX('All CCC'!P$7:P$976,MATCH(WatchList!$B29,'All CCC'!$B$7:$B$976,0)))</f>
        <v/>
      </c>
      <c r="Q29" s="940" t="str">
        <f>IF($B29="","",INDEX('All CCC'!Q$7:Q$976,MATCH(WatchList!$B29,'All CCC'!$B$7:$B$976,0)))</f>
        <v/>
      </c>
      <c r="R29" s="939" t="str">
        <f>IF($B29="","",INDEX('All CCC'!R$7:R$976,MATCH(WatchList!$B29,'All CCC'!$B$7:$B$976,0)))</f>
        <v/>
      </c>
      <c r="S29" s="939" t="str">
        <f>IF($B29="","",INDEX('All CCC'!S$7:S$976,MATCH(WatchList!$B29,'All CCC'!$B$7:$B$976,0)))</f>
        <v/>
      </c>
      <c r="T29" s="939" t="str">
        <f>IF($B29="","",INDEX('All CCC'!T$7:T$976,MATCH(WatchList!$B29,'All CCC'!$B$7:$B$976,0)))</f>
        <v/>
      </c>
      <c r="U29" s="939" t="str">
        <f>IF($B29="","",INDEX('All CCC'!U$7:U$976,MATCH(WatchList!$B29,'All CCC'!$B$7:$B$976,0)))</f>
        <v/>
      </c>
      <c r="V29" s="939" t="str">
        <f>IF($B29="","",INDEX('All CCC'!V$7:V$976,MATCH(WatchList!$B29,'All CCC'!$B$7:$B$976,0)))</f>
        <v/>
      </c>
      <c r="W29" s="939" t="str">
        <f>IF($B29="","",INDEX('All CCC'!W$7:W$976,MATCH(WatchList!$B29,'All CCC'!$B$7:$B$976,0)))</f>
        <v/>
      </c>
      <c r="X29" s="939" t="str">
        <f>IF($B29="","",INDEX('All CCC'!X$7:X$976,MATCH(WatchList!$B29,'All CCC'!$B$7:$B$976,0)))</f>
        <v/>
      </c>
      <c r="Y29" s="939" t="str">
        <f>IF($B29="","",INDEX('All CCC'!Y$7:Y$976,MATCH(WatchList!$B29,'All CCC'!$B$7:$B$976,0)))</f>
        <v/>
      </c>
      <c r="Z29" s="939" t="str">
        <f>IF($B29="","",INDEX('All CCC'!Z$7:Z$976,MATCH(WatchList!$B29,'All CCC'!$B$7:$B$976,0)))</f>
        <v/>
      </c>
      <c r="AA29" s="939" t="str">
        <f>IF($B29="","",INDEX('All CCC'!AA$7:AA$976,MATCH(WatchList!$B29,'All CCC'!$B$7:$B$976,0)))</f>
        <v/>
      </c>
      <c r="AB29" s="939" t="str">
        <f>IF($B29="","",INDEX('All CCC'!AB$7:AB$976,MATCH(WatchList!$B29,'All CCC'!$B$7:$B$976,0)))</f>
        <v/>
      </c>
      <c r="AC29" s="939" t="str">
        <f>IF($B29="","",INDEX('All CCC'!AC$7:AC$976,MATCH(WatchList!$B29,'All CCC'!$B$7:$B$976,0)))</f>
        <v/>
      </c>
      <c r="AD29" s="939" t="str">
        <f>IF($B29="","",INDEX('All CCC'!AD$7:AD$976,MATCH(WatchList!$B29,'All CCC'!$B$7:$B$976,0)))</f>
        <v/>
      </c>
      <c r="AE29" s="939" t="str">
        <f>IF($B29="","",INDEX('All CCC'!AE$7:AE$976,MATCH(WatchList!$B29,'All CCC'!$B$7:$B$976,0)))</f>
        <v/>
      </c>
      <c r="AF29" s="939" t="str">
        <f>IF($B29="","",INDEX('All CCC'!AF$7:AF$976,MATCH(WatchList!$B29,'All CCC'!$B$7:$B$976,0)))</f>
        <v/>
      </c>
      <c r="AG29" s="939" t="str">
        <f>IF($B29="","",INDEX('All CCC'!AG$7:AG$976,MATCH(WatchList!$B29,'All CCC'!$B$7:$B$976,0)))</f>
        <v/>
      </c>
      <c r="AH29" s="939" t="str">
        <f>IF($B29="","",INDEX('All CCC'!AH$7:AH$976,MATCH(WatchList!$B29,'All CCC'!$B$7:$B$976,0)))</f>
        <v/>
      </c>
      <c r="AI29" s="939" t="str">
        <f>IF($B29="","",INDEX('All CCC'!AI$7:AI$976,MATCH(WatchList!$B29,'All CCC'!$B$7:$B$976,0)))</f>
        <v/>
      </c>
      <c r="AJ29" s="939" t="str">
        <f>IF($B29="","",INDEX('All CCC'!AJ$7:AJ$976,MATCH(WatchList!$B29,'All CCC'!$B$7:$B$976,0)))</f>
        <v/>
      </c>
      <c r="AK29" s="939" t="str">
        <f>IF($B29="","",INDEX('All CCC'!AK$7:AK$976,MATCH(WatchList!$B29,'All CCC'!$B$7:$B$976,0)))</f>
        <v/>
      </c>
      <c r="AL29" s="939" t="str">
        <f>IF($B29="","",INDEX('All CCC'!AL$7:AL$976,MATCH(WatchList!$B29,'All CCC'!$B$7:$B$976,0)))</f>
        <v/>
      </c>
      <c r="AM29" s="939" t="str">
        <f>IF($B29="","",INDEX('All CCC'!AM$7:AM$976,MATCH(WatchList!$B29,'All CCC'!$B$7:$B$976,0)))</f>
        <v/>
      </c>
      <c r="AN29" s="939" t="str">
        <f>IF($B29="","",INDEX('All CCC'!AN$7:AN$976,MATCH(WatchList!$B29,'All CCC'!$B$7:$B$976,0)))</f>
        <v/>
      </c>
      <c r="AO29" s="939" t="str">
        <f>IF($B29="","",INDEX('All CCC'!AO$7:AO$976,MATCH(WatchList!$B29,'All CCC'!$B$7:$B$976,0)))</f>
        <v/>
      </c>
      <c r="AP29" s="939" t="str">
        <f>IF($B29="","",INDEX('All CCC'!AP$7:AP$976,MATCH(WatchList!$B29,'All CCC'!$B$7:$B$976,0)))</f>
        <v/>
      </c>
      <c r="AQ29" s="939" t="str">
        <f>IF($B29="","",INDEX('All CCC'!AQ$7:AQ$976,MATCH(WatchList!$B29,'All CCC'!$B$7:$B$976,0)))</f>
        <v/>
      </c>
      <c r="AR29" s="939" t="str">
        <f>IF($B29="","",INDEX('All CCC'!AR$7:AR$976,MATCH(WatchList!$B29,'All CCC'!$B$7:$B$976,0)))</f>
        <v/>
      </c>
      <c r="AS29" s="939" t="str">
        <f>IF($B29="","",INDEX('All CCC'!AS$7:AS$976,MATCH(WatchList!$B29,'All CCC'!$B$7:$B$976,0)))</f>
        <v/>
      </c>
      <c r="AT29" s="939" t="str">
        <f>IF($B29="","",INDEX('All CCC'!AT$7:AT$976,MATCH(WatchList!$B29,'All CCC'!$B$7:$B$976,0)))</f>
        <v/>
      </c>
      <c r="AU29" s="939" t="str">
        <f>IF($B29="","",INDEX('All CCC'!AU$7:AU$976,MATCH(WatchList!$B29,'All CCC'!$B$7:$B$976,0)))</f>
        <v/>
      </c>
      <c r="AV29" s="939" t="str">
        <f>IF($B29="","",INDEX('All CCC'!AV$7:AV$976,MATCH(WatchList!$B29,'All CCC'!$B$7:$B$976,0)))</f>
        <v/>
      </c>
      <c r="AW29" s="939" t="str">
        <f>IF($B29="","",INDEX('All CCC'!AW$7:AW$976,MATCH(WatchList!$B29,'All CCC'!$B$7:$B$976,0)))</f>
        <v/>
      </c>
      <c r="AX29" s="939" t="str">
        <f>IF($B29="","",INDEX('All CCC'!AX$7:AX$976,MATCH(WatchList!$B29,'All CCC'!$B$7:$B$976,0)))</f>
        <v/>
      </c>
      <c r="AY29" s="939" t="str">
        <f>IF($B29="","",INDEX('All CCC'!AY$7:AY$976,MATCH(WatchList!$B29,'All CCC'!$B$7:$B$976,0)))</f>
        <v/>
      </c>
      <c r="AZ29" s="939" t="str">
        <f>IF($B29="","",INDEX('All CCC'!AZ$7:AZ$976,MATCH(WatchList!$B29,'All CCC'!$B$7:$B$976,0)))</f>
        <v/>
      </c>
      <c r="BA29" s="939" t="str">
        <f>IF($B29="","",INDEX('All CCC'!BA$7:BA$976,MATCH(WatchList!$B29,'All CCC'!$B$7:$B$976,0)))</f>
        <v/>
      </c>
      <c r="BB29" s="939" t="str">
        <f>IF($B29="","",INDEX('All CCC'!BB$7:BB$976,MATCH(WatchList!$B29,'All CCC'!$B$7:$B$976,0)))</f>
        <v/>
      </c>
      <c r="BC29" s="939" t="str">
        <f>IF($B29="","",INDEX('All CCC'!BC$7:BC$976,MATCH(WatchList!$B29,'All CCC'!$B$7:$B$976,0)))</f>
        <v/>
      </c>
      <c r="BD29" s="939" t="str">
        <f>IF($B29="","",INDEX('All CCC'!BD$7:BD$976,MATCH(WatchList!$B29,'All CCC'!$B$7:$B$976,0)))</f>
        <v/>
      </c>
      <c r="BE29" s="939" t="str">
        <f>IF($B29="","",INDEX('All CCC'!BE$7:BE$976,MATCH(WatchList!$B29,'All CCC'!$B$7:$B$976,0)))</f>
        <v/>
      </c>
      <c r="BF29" s="939" t="str">
        <f>IF($B29="","",INDEX('All CCC'!BF$7:BF$976,MATCH(WatchList!$B29,'All CCC'!$B$7:$B$976,0)))</f>
        <v/>
      </c>
      <c r="BG29" s="939" t="str">
        <f>IF($B29="","",INDEX('All CCC'!BG$7:BG$976,MATCH(WatchList!$B29,'All CCC'!$B$7:$B$976,0)))</f>
        <v/>
      </c>
    </row>
    <row r="30" spans="1:59" x14ac:dyDescent="0.2">
      <c r="A30" s="612" t="str">
        <f>IF($B30="","",INDEX('All CCC'!A$7:A$976,MATCH(WatchList!$B30,'All CCC'!$B$7:$B$976,0)))</f>
        <v/>
      </c>
      <c r="B30" s="36"/>
      <c r="C30" s="939" t="str">
        <f>IF($B30="","",INDEX('All CCC'!C$7:C$976,MATCH(WatchList!$B30,'All CCC'!$B$7:$B$976,0)))</f>
        <v/>
      </c>
      <c r="D30" s="939" t="str">
        <f>IF($B30="","",INDEX('All CCC'!D$7:D$976,MATCH(WatchList!$B30,'All CCC'!$B$7:$B$976,0)))</f>
        <v/>
      </c>
      <c r="E30" s="939" t="str">
        <f>IF($B30="","",INDEX('All CCC'!E$7:E$976,MATCH(WatchList!$B30,'All CCC'!$B$7:$B$976,0)))</f>
        <v/>
      </c>
      <c r="F30" s="939" t="str">
        <f>IF($B30="","",INDEX('All CCC'!F$7:F$976,MATCH(WatchList!$B30,'All CCC'!$B$7:$B$976,0)))</f>
        <v/>
      </c>
      <c r="G30" s="939" t="str">
        <f>IF($B30="","",INDEX('All CCC'!G$7:G$976,MATCH(WatchList!$B30,'All CCC'!$B$7:$B$976,0)))</f>
        <v/>
      </c>
      <c r="H30" s="939" t="str">
        <f>IF($B30="","",INDEX('All CCC'!H$7:H$976,MATCH(WatchList!$B30,'All CCC'!$B$7:$B$976,0)))</f>
        <v/>
      </c>
      <c r="I30" s="939" t="str">
        <f>IF($B30="","",INDEX('All CCC'!I$7:I$976,MATCH(WatchList!$B30,'All CCC'!$B$7:$B$976,0)))</f>
        <v/>
      </c>
      <c r="J30" s="939" t="str">
        <f>IF($B30="","",INDEX('All CCC'!J$7:J$976,MATCH(WatchList!$B30,'All CCC'!$B$7:$B$976,0)))</f>
        <v/>
      </c>
      <c r="K30" s="939" t="str">
        <f>IF($B30="","",INDEX('All CCC'!K$7:K$976,MATCH(WatchList!$B30,'All CCC'!$B$7:$B$976,0)))</f>
        <v/>
      </c>
      <c r="L30" s="939" t="str">
        <f>IF($B30="","",INDEX('All CCC'!L$7:L$976,MATCH(WatchList!$B30,'All CCC'!$B$7:$B$976,0)))</f>
        <v/>
      </c>
      <c r="M30" s="939" t="str">
        <f>IF($B30="","",INDEX('All CCC'!M$7:M$976,MATCH(WatchList!$B30,'All CCC'!$B$7:$B$976,0)))</f>
        <v/>
      </c>
      <c r="N30" s="939" t="str">
        <f>IF($B30="","",INDEX('All CCC'!N$7:N$976,MATCH(WatchList!$B30,'All CCC'!$B$7:$B$976,0)))</f>
        <v/>
      </c>
      <c r="O30" s="939" t="str">
        <f>IF($B30="","",INDEX('All CCC'!O$7:O$976,MATCH(WatchList!$B30,'All CCC'!$B$7:$B$976,0)))</f>
        <v/>
      </c>
      <c r="P30" s="940" t="str">
        <f>IF($B30="","",INDEX('All CCC'!P$7:P$976,MATCH(WatchList!$B30,'All CCC'!$B$7:$B$976,0)))</f>
        <v/>
      </c>
      <c r="Q30" s="940" t="str">
        <f>IF($B30="","",INDEX('All CCC'!Q$7:Q$976,MATCH(WatchList!$B30,'All CCC'!$B$7:$B$976,0)))</f>
        <v/>
      </c>
      <c r="R30" s="939" t="str">
        <f>IF($B30="","",INDEX('All CCC'!R$7:R$976,MATCH(WatchList!$B30,'All CCC'!$B$7:$B$976,0)))</f>
        <v/>
      </c>
      <c r="S30" s="939" t="str">
        <f>IF($B30="","",INDEX('All CCC'!S$7:S$976,MATCH(WatchList!$B30,'All CCC'!$B$7:$B$976,0)))</f>
        <v/>
      </c>
      <c r="T30" s="939" t="str">
        <f>IF($B30="","",INDEX('All CCC'!T$7:T$976,MATCH(WatchList!$B30,'All CCC'!$B$7:$B$976,0)))</f>
        <v/>
      </c>
      <c r="U30" s="939" t="str">
        <f>IF($B30="","",INDEX('All CCC'!U$7:U$976,MATCH(WatchList!$B30,'All CCC'!$B$7:$B$976,0)))</f>
        <v/>
      </c>
      <c r="V30" s="939" t="str">
        <f>IF($B30="","",INDEX('All CCC'!V$7:V$976,MATCH(WatchList!$B30,'All CCC'!$B$7:$B$976,0)))</f>
        <v/>
      </c>
      <c r="W30" s="939" t="str">
        <f>IF($B30="","",INDEX('All CCC'!W$7:W$976,MATCH(WatchList!$B30,'All CCC'!$B$7:$B$976,0)))</f>
        <v/>
      </c>
      <c r="X30" s="939" t="str">
        <f>IF($B30="","",INDEX('All CCC'!X$7:X$976,MATCH(WatchList!$B30,'All CCC'!$B$7:$B$976,0)))</f>
        <v/>
      </c>
      <c r="Y30" s="939" t="str">
        <f>IF($B30="","",INDEX('All CCC'!Y$7:Y$976,MATCH(WatchList!$B30,'All CCC'!$B$7:$B$976,0)))</f>
        <v/>
      </c>
      <c r="Z30" s="939" t="str">
        <f>IF($B30="","",INDEX('All CCC'!Z$7:Z$976,MATCH(WatchList!$B30,'All CCC'!$B$7:$B$976,0)))</f>
        <v/>
      </c>
      <c r="AA30" s="939" t="str">
        <f>IF($B30="","",INDEX('All CCC'!AA$7:AA$976,MATCH(WatchList!$B30,'All CCC'!$B$7:$B$976,0)))</f>
        <v/>
      </c>
      <c r="AB30" s="939" t="str">
        <f>IF($B30="","",INDEX('All CCC'!AB$7:AB$976,MATCH(WatchList!$B30,'All CCC'!$B$7:$B$976,0)))</f>
        <v/>
      </c>
      <c r="AC30" s="939" t="str">
        <f>IF($B30="","",INDEX('All CCC'!AC$7:AC$976,MATCH(WatchList!$B30,'All CCC'!$B$7:$B$976,0)))</f>
        <v/>
      </c>
      <c r="AD30" s="939" t="str">
        <f>IF($B30="","",INDEX('All CCC'!AD$7:AD$976,MATCH(WatchList!$B30,'All CCC'!$B$7:$B$976,0)))</f>
        <v/>
      </c>
      <c r="AE30" s="939" t="str">
        <f>IF($B30="","",INDEX('All CCC'!AE$7:AE$976,MATCH(WatchList!$B30,'All CCC'!$B$7:$B$976,0)))</f>
        <v/>
      </c>
      <c r="AF30" s="939" t="str">
        <f>IF($B30="","",INDEX('All CCC'!AF$7:AF$976,MATCH(WatchList!$B30,'All CCC'!$B$7:$B$976,0)))</f>
        <v/>
      </c>
      <c r="AG30" s="939" t="str">
        <f>IF($B30="","",INDEX('All CCC'!AG$7:AG$976,MATCH(WatchList!$B30,'All CCC'!$B$7:$B$976,0)))</f>
        <v/>
      </c>
      <c r="AH30" s="939" t="str">
        <f>IF($B30="","",INDEX('All CCC'!AH$7:AH$976,MATCH(WatchList!$B30,'All CCC'!$B$7:$B$976,0)))</f>
        <v/>
      </c>
      <c r="AI30" s="939" t="str">
        <f>IF($B30="","",INDEX('All CCC'!AI$7:AI$976,MATCH(WatchList!$B30,'All CCC'!$B$7:$B$976,0)))</f>
        <v/>
      </c>
      <c r="AJ30" s="939" t="str">
        <f>IF($B30="","",INDEX('All CCC'!AJ$7:AJ$976,MATCH(WatchList!$B30,'All CCC'!$B$7:$B$976,0)))</f>
        <v/>
      </c>
      <c r="AK30" s="939" t="str">
        <f>IF($B30="","",INDEX('All CCC'!AK$7:AK$976,MATCH(WatchList!$B30,'All CCC'!$B$7:$B$976,0)))</f>
        <v/>
      </c>
      <c r="AL30" s="939" t="str">
        <f>IF($B30="","",INDEX('All CCC'!AL$7:AL$976,MATCH(WatchList!$B30,'All CCC'!$B$7:$B$976,0)))</f>
        <v/>
      </c>
      <c r="AM30" s="939" t="str">
        <f>IF($B30="","",INDEX('All CCC'!AM$7:AM$976,MATCH(WatchList!$B30,'All CCC'!$B$7:$B$976,0)))</f>
        <v/>
      </c>
      <c r="AN30" s="939" t="str">
        <f>IF($B30="","",INDEX('All CCC'!AN$7:AN$976,MATCH(WatchList!$B30,'All CCC'!$B$7:$B$976,0)))</f>
        <v/>
      </c>
      <c r="AO30" s="939" t="str">
        <f>IF($B30="","",INDEX('All CCC'!AO$7:AO$976,MATCH(WatchList!$B30,'All CCC'!$B$7:$B$976,0)))</f>
        <v/>
      </c>
      <c r="AP30" s="939" t="str">
        <f>IF($B30="","",INDEX('All CCC'!AP$7:AP$976,MATCH(WatchList!$B30,'All CCC'!$B$7:$B$976,0)))</f>
        <v/>
      </c>
      <c r="AQ30" s="939" t="str">
        <f>IF($B30="","",INDEX('All CCC'!AQ$7:AQ$976,MATCH(WatchList!$B30,'All CCC'!$B$7:$B$976,0)))</f>
        <v/>
      </c>
      <c r="AR30" s="939" t="str">
        <f>IF($B30="","",INDEX('All CCC'!AR$7:AR$976,MATCH(WatchList!$B30,'All CCC'!$B$7:$B$976,0)))</f>
        <v/>
      </c>
      <c r="AS30" s="939" t="str">
        <f>IF($B30="","",INDEX('All CCC'!AS$7:AS$976,MATCH(WatchList!$B30,'All CCC'!$B$7:$B$976,0)))</f>
        <v/>
      </c>
      <c r="AT30" s="939" t="str">
        <f>IF($B30="","",INDEX('All CCC'!AT$7:AT$976,MATCH(WatchList!$B30,'All CCC'!$B$7:$B$976,0)))</f>
        <v/>
      </c>
      <c r="AU30" s="939" t="str">
        <f>IF($B30="","",INDEX('All CCC'!AU$7:AU$976,MATCH(WatchList!$B30,'All CCC'!$B$7:$B$976,0)))</f>
        <v/>
      </c>
      <c r="AV30" s="939" t="str">
        <f>IF($B30="","",INDEX('All CCC'!AV$7:AV$976,MATCH(WatchList!$B30,'All CCC'!$B$7:$B$976,0)))</f>
        <v/>
      </c>
      <c r="AW30" s="939" t="str">
        <f>IF($B30="","",INDEX('All CCC'!AW$7:AW$976,MATCH(WatchList!$B30,'All CCC'!$B$7:$B$976,0)))</f>
        <v/>
      </c>
      <c r="AX30" s="939" t="str">
        <f>IF($B30="","",INDEX('All CCC'!AX$7:AX$976,MATCH(WatchList!$B30,'All CCC'!$B$7:$B$976,0)))</f>
        <v/>
      </c>
      <c r="AY30" s="939" t="str">
        <f>IF($B30="","",INDEX('All CCC'!AY$7:AY$976,MATCH(WatchList!$B30,'All CCC'!$B$7:$B$976,0)))</f>
        <v/>
      </c>
      <c r="AZ30" s="939" t="str">
        <f>IF($B30="","",INDEX('All CCC'!AZ$7:AZ$976,MATCH(WatchList!$B30,'All CCC'!$B$7:$B$976,0)))</f>
        <v/>
      </c>
      <c r="BA30" s="939" t="str">
        <f>IF($B30="","",INDEX('All CCC'!BA$7:BA$976,MATCH(WatchList!$B30,'All CCC'!$B$7:$B$976,0)))</f>
        <v/>
      </c>
      <c r="BB30" s="939" t="str">
        <f>IF($B30="","",INDEX('All CCC'!BB$7:BB$976,MATCH(WatchList!$B30,'All CCC'!$B$7:$B$976,0)))</f>
        <v/>
      </c>
      <c r="BC30" s="939" t="str">
        <f>IF($B30="","",INDEX('All CCC'!BC$7:BC$976,MATCH(WatchList!$B30,'All CCC'!$B$7:$B$976,0)))</f>
        <v/>
      </c>
      <c r="BD30" s="939" t="str">
        <f>IF($B30="","",INDEX('All CCC'!BD$7:BD$976,MATCH(WatchList!$B30,'All CCC'!$B$7:$B$976,0)))</f>
        <v/>
      </c>
      <c r="BE30" s="939" t="str">
        <f>IF($B30="","",INDEX('All CCC'!BE$7:BE$976,MATCH(WatchList!$B30,'All CCC'!$B$7:$B$976,0)))</f>
        <v/>
      </c>
      <c r="BF30" s="939" t="str">
        <f>IF($B30="","",INDEX('All CCC'!BF$7:BF$976,MATCH(WatchList!$B30,'All CCC'!$B$7:$B$976,0)))</f>
        <v/>
      </c>
      <c r="BG30" s="939" t="str">
        <f>IF($B30="","",INDEX('All CCC'!BG$7:BG$976,MATCH(WatchList!$B30,'All CCC'!$B$7:$B$976,0)))</f>
        <v/>
      </c>
    </row>
    <row r="31" spans="1:59" x14ac:dyDescent="0.2">
      <c r="A31" s="612" t="str">
        <f>IF($B31="","",INDEX('All CCC'!A$7:A$976,MATCH(WatchList!$B31,'All CCC'!$B$7:$B$976,0)))</f>
        <v/>
      </c>
      <c r="B31" s="36"/>
      <c r="C31" s="939" t="str">
        <f>IF($B31="","",INDEX('All CCC'!C$7:C$976,MATCH(WatchList!$B31,'All CCC'!$B$7:$B$976,0)))</f>
        <v/>
      </c>
      <c r="D31" s="939" t="str">
        <f>IF($B31="","",INDEX('All CCC'!D$7:D$976,MATCH(WatchList!$B31,'All CCC'!$B$7:$B$976,0)))</f>
        <v/>
      </c>
      <c r="E31" s="939" t="str">
        <f>IF($B31="","",INDEX('All CCC'!E$7:E$976,MATCH(WatchList!$B31,'All CCC'!$B$7:$B$976,0)))</f>
        <v/>
      </c>
      <c r="F31" s="939" t="str">
        <f>IF($B31="","",INDEX('All CCC'!F$7:F$976,MATCH(WatchList!$B31,'All CCC'!$B$7:$B$976,0)))</f>
        <v/>
      </c>
      <c r="G31" s="939" t="str">
        <f>IF($B31="","",INDEX('All CCC'!G$7:G$976,MATCH(WatchList!$B31,'All CCC'!$B$7:$B$976,0)))</f>
        <v/>
      </c>
      <c r="H31" s="939" t="str">
        <f>IF($B31="","",INDEX('All CCC'!H$7:H$976,MATCH(WatchList!$B31,'All CCC'!$B$7:$B$976,0)))</f>
        <v/>
      </c>
      <c r="I31" s="939" t="str">
        <f>IF($B31="","",INDEX('All CCC'!I$7:I$976,MATCH(WatchList!$B31,'All CCC'!$B$7:$B$976,0)))</f>
        <v/>
      </c>
      <c r="J31" s="939" t="str">
        <f>IF($B31="","",INDEX('All CCC'!J$7:J$976,MATCH(WatchList!$B31,'All CCC'!$B$7:$B$976,0)))</f>
        <v/>
      </c>
      <c r="K31" s="939" t="str">
        <f>IF($B31="","",INDEX('All CCC'!K$7:K$976,MATCH(WatchList!$B31,'All CCC'!$B$7:$B$976,0)))</f>
        <v/>
      </c>
      <c r="L31" s="939" t="str">
        <f>IF($B31="","",INDEX('All CCC'!L$7:L$976,MATCH(WatchList!$B31,'All CCC'!$B$7:$B$976,0)))</f>
        <v/>
      </c>
      <c r="M31" s="939" t="str">
        <f>IF($B31="","",INDEX('All CCC'!M$7:M$976,MATCH(WatchList!$B31,'All CCC'!$B$7:$B$976,0)))</f>
        <v/>
      </c>
      <c r="N31" s="939" t="str">
        <f>IF($B31="","",INDEX('All CCC'!N$7:N$976,MATCH(WatchList!$B31,'All CCC'!$B$7:$B$976,0)))</f>
        <v/>
      </c>
      <c r="O31" s="939" t="str">
        <f>IF($B31="","",INDEX('All CCC'!O$7:O$976,MATCH(WatchList!$B31,'All CCC'!$B$7:$B$976,0)))</f>
        <v/>
      </c>
      <c r="P31" s="940" t="str">
        <f>IF($B31="","",INDEX('All CCC'!P$7:P$976,MATCH(WatchList!$B31,'All CCC'!$B$7:$B$976,0)))</f>
        <v/>
      </c>
      <c r="Q31" s="940" t="str">
        <f>IF($B31="","",INDEX('All CCC'!Q$7:Q$976,MATCH(WatchList!$B31,'All CCC'!$B$7:$B$976,0)))</f>
        <v/>
      </c>
      <c r="R31" s="939" t="str">
        <f>IF($B31="","",INDEX('All CCC'!R$7:R$976,MATCH(WatchList!$B31,'All CCC'!$B$7:$B$976,0)))</f>
        <v/>
      </c>
      <c r="S31" s="939" t="str">
        <f>IF($B31="","",INDEX('All CCC'!S$7:S$976,MATCH(WatchList!$B31,'All CCC'!$B$7:$B$976,0)))</f>
        <v/>
      </c>
      <c r="T31" s="939" t="str">
        <f>IF($B31="","",INDEX('All CCC'!T$7:T$976,MATCH(WatchList!$B31,'All CCC'!$B$7:$B$976,0)))</f>
        <v/>
      </c>
      <c r="U31" s="939" t="str">
        <f>IF($B31="","",INDEX('All CCC'!U$7:U$976,MATCH(WatchList!$B31,'All CCC'!$B$7:$B$976,0)))</f>
        <v/>
      </c>
      <c r="V31" s="939" t="str">
        <f>IF($B31="","",INDEX('All CCC'!V$7:V$976,MATCH(WatchList!$B31,'All CCC'!$B$7:$B$976,0)))</f>
        <v/>
      </c>
      <c r="W31" s="939" t="str">
        <f>IF($B31="","",INDEX('All CCC'!W$7:W$976,MATCH(WatchList!$B31,'All CCC'!$B$7:$B$976,0)))</f>
        <v/>
      </c>
      <c r="X31" s="939" t="str">
        <f>IF($B31="","",INDEX('All CCC'!X$7:X$976,MATCH(WatchList!$B31,'All CCC'!$B$7:$B$976,0)))</f>
        <v/>
      </c>
      <c r="Y31" s="939" t="str">
        <f>IF($B31="","",INDEX('All CCC'!Y$7:Y$976,MATCH(WatchList!$B31,'All CCC'!$B$7:$B$976,0)))</f>
        <v/>
      </c>
      <c r="Z31" s="939" t="str">
        <f>IF($B31="","",INDEX('All CCC'!Z$7:Z$976,MATCH(WatchList!$B31,'All CCC'!$B$7:$B$976,0)))</f>
        <v/>
      </c>
      <c r="AA31" s="939" t="str">
        <f>IF($B31="","",INDEX('All CCC'!AA$7:AA$976,MATCH(WatchList!$B31,'All CCC'!$B$7:$B$976,0)))</f>
        <v/>
      </c>
      <c r="AB31" s="939" t="str">
        <f>IF($B31="","",INDEX('All CCC'!AB$7:AB$976,MATCH(WatchList!$B31,'All CCC'!$B$7:$B$976,0)))</f>
        <v/>
      </c>
      <c r="AC31" s="939" t="str">
        <f>IF($B31="","",INDEX('All CCC'!AC$7:AC$976,MATCH(WatchList!$B31,'All CCC'!$B$7:$B$976,0)))</f>
        <v/>
      </c>
      <c r="AD31" s="939" t="str">
        <f>IF($B31="","",INDEX('All CCC'!AD$7:AD$976,MATCH(WatchList!$B31,'All CCC'!$B$7:$B$976,0)))</f>
        <v/>
      </c>
      <c r="AE31" s="939" t="str">
        <f>IF($B31="","",INDEX('All CCC'!AE$7:AE$976,MATCH(WatchList!$B31,'All CCC'!$B$7:$B$976,0)))</f>
        <v/>
      </c>
      <c r="AF31" s="939" t="str">
        <f>IF($B31="","",INDEX('All CCC'!AF$7:AF$976,MATCH(WatchList!$B31,'All CCC'!$B$7:$B$976,0)))</f>
        <v/>
      </c>
      <c r="AG31" s="939" t="str">
        <f>IF($B31="","",INDEX('All CCC'!AG$7:AG$976,MATCH(WatchList!$B31,'All CCC'!$B$7:$B$976,0)))</f>
        <v/>
      </c>
      <c r="AH31" s="939" t="str">
        <f>IF($B31="","",INDEX('All CCC'!AH$7:AH$976,MATCH(WatchList!$B31,'All CCC'!$B$7:$B$976,0)))</f>
        <v/>
      </c>
      <c r="AI31" s="939" t="str">
        <f>IF($B31="","",INDEX('All CCC'!AI$7:AI$976,MATCH(WatchList!$B31,'All CCC'!$B$7:$B$976,0)))</f>
        <v/>
      </c>
      <c r="AJ31" s="939" t="str">
        <f>IF($B31="","",INDEX('All CCC'!AJ$7:AJ$976,MATCH(WatchList!$B31,'All CCC'!$B$7:$B$976,0)))</f>
        <v/>
      </c>
      <c r="AK31" s="939" t="str">
        <f>IF($B31="","",INDEX('All CCC'!AK$7:AK$976,MATCH(WatchList!$B31,'All CCC'!$B$7:$B$976,0)))</f>
        <v/>
      </c>
      <c r="AL31" s="939" t="str">
        <f>IF($B31="","",INDEX('All CCC'!AL$7:AL$976,MATCH(WatchList!$B31,'All CCC'!$B$7:$B$976,0)))</f>
        <v/>
      </c>
      <c r="AM31" s="939" t="str">
        <f>IF($B31="","",INDEX('All CCC'!AM$7:AM$976,MATCH(WatchList!$B31,'All CCC'!$B$7:$B$976,0)))</f>
        <v/>
      </c>
      <c r="AN31" s="939" t="str">
        <f>IF($B31="","",INDEX('All CCC'!AN$7:AN$976,MATCH(WatchList!$B31,'All CCC'!$B$7:$B$976,0)))</f>
        <v/>
      </c>
      <c r="AO31" s="939" t="str">
        <f>IF($B31="","",INDEX('All CCC'!AO$7:AO$976,MATCH(WatchList!$B31,'All CCC'!$B$7:$B$976,0)))</f>
        <v/>
      </c>
      <c r="AP31" s="939" t="str">
        <f>IF($B31="","",INDEX('All CCC'!AP$7:AP$976,MATCH(WatchList!$B31,'All CCC'!$B$7:$B$976,0)))</f>
        <v/>
      </c>
      <c r="AQ31" s="939" t="str">
        <f>IF($B31="","",INDEX('All CCC'!AQ$7:AQ$976,MATCH(WatchList!$B31,'All CCC'!$B$7:$B$976,0)))</f>
        <v/>
      </c>
      <c r="AR31" s="939" t="str">
        <f>IF($B31="","",INDEX('All CCC'!AR$7:AR$976,MATCH(WatchList!$B31,'All CCC'!$B$7:$B$976,0)))</f>
        <v/>
      </c>
      <c r="AS31" s="939" t="str">
        <f>IF($B31="","",INDEX('All CCC'!AS$7:AS$976,MATCH(WatchList!$B31,'All CCC'!$B$7:$B$976,0)))</f>
        <v/>
      </c>
      <c r="AT31" s="939" t="str">
        <f>IF($B31="","",INDEX('All CCC'!AT$7:AT$976,MATCH(WatchList!$B31,'All CCC'!$B$7:$B$976,0)))</f>
        <v/>
      </c>
      <c r="AU31" s="939" t="str">
        <f>IF($B31="","",INDEX('All CCC'!AU$7:AU$976,MATCH(WatchList!$B31,'All CCC'!$B$7:$B$976,0)))</f>
        <v/>
      </c>
      <c r="AV31" s="939" t="str">
        <f>IF($B31="","",INDEX('All CCC'!AV$7:AV$976,MATCH(WatchList!$B31,'All CCC'!$B$7:$B$976,0)))</f>
        <v/>
      </c>
      <c r="AW31" s="939" t="str">
        <f>IF($B31="","",INDEX('All CCC'!AW$7:AW$976,MATCH(WatchList!$B31,'All CCC'!$B$7:$B$976,0)))</f>
        <v/>
      </c>
      <c r="AX31" s="939" t="str">
        <f>IF($B31="","",INDEX('All CCC'!AX$7:AX$976,MATCH(WatchList!$B31,'All CCC'!$B$7:$B$976,0)))</f>
        <v/>
      </c>
      <c r="AY31" s="939" t="str">
        <f>IF($B31="","",INDEX('All CCC'!AY$7:AY$976,MATCH(WatchList!$B31,'All CCC'!$B$7:$B$976,0)))</f>
        <v/>
      </c>
      <c r="AZ31" s="939" t="str">
        <f>IF($B31="","",INDEX('All CCC'!AZ$7:AZ$976,MATCH(WatchList!$B31,'All CCC'!$B$7:$B$976,0)))</f>
        <v/>
      </c>
      <c r="BA31" s="939" t="str">
        <f>IF($B31="","",INDEX('All CCC'!BA$7:BA$976,MATCH(WatchList!$B31,'All CCC'!$B$7:$B$976,0)))</f>
        <v/>
      </c>
      <c r="BB31" s="939" t="str">
        <f>IF($B31="","",INDEX('All CCC'!BB$7:BB$976,MATCH(WatchList!$B31,'All CCC'!$B$7:$B$976,0)))</f>
        <v/>
      </c>
      <c r="BC31" s="939" t="str">
        <f>IF($B31="","",INDEX('All CCC'!BC$7:BC$976,MATCH(WatchList!$B31,'All CCC'!$B$7:$B$976,0)))</f>
        <v/>
      </c>
      <c r="BD31" s="939" t="str">
        <f>IF($B31="","",INDEX('All CCC'!BD$7:BD$976,MATCH(WatchList!$B31,'All CCC'!$B$7:$B$976,0)))</f>
        <v/>
      </c>
      <c r="BE31" s="939" t="str">
        <f>IF($B31="","",INDEX('All CCC'!BE$7:BE$976,MATCH(WatchList!$B31,'All CCC'!$B$7:$B$976,0)))</f>
        <v/>
      </c>
      <c r="BF31" s="939" t="str">
        <f>IF($B31="","",INDEX('All CCC'!BF$7:BF$976,MATCH(WatchList!$B31,'All CCC'!$B$7:$B$976,0)))</f>
        <v/>
      </c>
      <c r="BG31" s="939" t="str">
        <f>IF($B31="","",INDEX('All CCC'!BG$7:BG$976,MATCH(WatchList!$B31,'All CCC'!$B$7:$B$976,0)))</f>
        <v/>
      </c>
    </row>
    <row r="32" spans="1:59" x14ac:dyDescent="0.2">
      <c r="A32" s="612" t="str">
        <f>IF($B32="","",INDEX('All CCC'!A$7:A$976,MATCH(WatchList!$B32,'All CCC'!$B$7:$B$976,0)))</f>
        <v/>
      </c>
      <c r="B32" s="36"/>
      <c r="C32" s="939" t="str">
        <f>IF($B32="","",INDEX('All CCC'!C$7:C$976,MATCH(WatchList!$B32,'All CCC'!$B$7:$B$976,0)))</f>
        <v/>
      </c>
      <c r="D32" s="939" t="str">
        <f>IF($B32="","",INDEX('All CCC'!D$7:D$976,MATCH(WatchList!$B32,'All CCC'!$B$7:$B$976,0)))</f>
        <v/>
      </c>
      <c r="E32" s="939" t="str">
        <f>IF($B32="","",INDEX('All CCC'!E$7:E$976,MATCH(WatchList!$B32,'All CCC'!$B$7:$B$976,0)))</f>
        <v/>
      </c>
      <c r="F32" s="939" t="str">
        <f>IF($B32="","",INDEX('All CCC'!F$7:F$976,MATCH(WatchList!$B32,'All CCC'!$B$7:$B$976,0)))</f>
        <v/>
      </c>
      <c r="G32" s="939" t="str">
        <f>IF($B32="","",INDEX('All CCC'!G$7:G$976,MATCH(WatchList!$B32,'All CCC'!$B$7:$B$976,0)))</f>
        <v/>
      </c>
      <c r="H32" s="939" t="str">
        <f>IF($B32="","",INDEX('All CCC'!H$7:H$976,MATCH(WatchList!$B32,'All CCC'!$B$7:$B$976,0)))</f>
        <v/>
      </c>
      <c r="I32" s="939" t="str">
        <f>IF($B32="","",INDEX('All CCC'!I$7:I$976,MATCH(WatchList!$B32,'All CCC'!$B$7:$B$976,0)))</f>
        <v/>
      </c>
      <c r="J32" s="939" t="str">
        <f>IF($B32="","",INDEX('All CCC'!J$7:J$976,MATCH(WatchList!$B32,'All CCC'!$B$7:$B$976,0)))</f>
        <v/>
      </c>
      <c r="K32" s="939" t="str">
        <f>IF($B32="","",INDEX('All CCC'!K$7:K$976,MATCH(WatchList!$B32,'All CCC'!$B$7:$B$976,0)))</f>
        <v/>
      </c>
      <c r="L32" s="939" t="str">
        <f>IF($B32="","",INDEX('All CCC'!L$7:L$976,MATCH(WatchList!$B32,'All CCC'!$B$7:$B$976,0)))</f>
        <v/>
      </c>
      <c r="M32" s="939" t="str">
        <f>IF($B32="","",INDEX('All CCC'!M$7:M$976,MATCH(WatchList!$B32,'All CCC'!$B$7:$B$976,0)))</f>
        <v/>
      </c>
      <c r="N32" s="939" t="str">
        <f>IF($B32="","",INDEX('All CCC'!N$7:N$976,MATCH(WatchList!$B32,'All CCC'!$B$7:$B$976,0)))</f>
        <v/>
      </c>
      <c r="O32" s="939" t="str">
        <f>IF($B32="","",INDEX('All CCC'!O$7:O$976,MATCH(WatchList!$B32,'All CCC'!$B$7:$B$976,0)))</f>
        <v/>
      </c>
      <c r="P32" s="940" t="str">
        <f>IF($B32="","",INDEX('All CCC'!P$7:P$976,MATCH(WatchList!$B32,'All CCC'!$B$7:$B$976,0)))</f>
        <v/>
      </c>
      <c r="Q32" s="940" t="str">
        <f>IF($B32="","",INDEX('All CCC'!Q$7:Q$976,MATCH(WatchList!$B32,'All CCC'!$B$7:$B$976,0)))</f>
        <v/>
      </c>
      <c r="R32" s="939" t="str">
        <f>IF($B32="","",INDEX('All CCC'!R$7:R$976,MATCH(WatchList!$B32,'All CCC'!$B$7:$B$976,0)))</f>
        <v/>
      </c>
      <c r="S32" s="939" t="str">
        <f>IF($B32="","",INDEX('All CCC'!S$7:S$976,MATCH(WatchList!$B32,'All CCC'!$B$7:$B$976,0)))</f>
        <v/>
      </c>
      <c r="T32" s="939" t="str">
        <f>IF($B32="","",INDEX('All CCC'!T$7:T$976,MATCH(WatchList!$B32,'All CCC'!$B$7:$B$976,0)))</f>
        <v/>
      </c>
      <c r="U32" s="939" t="str">
        <f>IF($B32="","",INDEX('All CCC'!U$7:U$976,MATCH(WatchList!$B32,'All CCC'!$B$7:$B$976,0)))</f>
        <v/>
      </c>
      <c r="V32" s="939" t="str">
        <f>IF($B32="","",INDEX('All CCC'!V$7:V$976,MATCH(WatchList!$B32,'All CCC'!$B$7:$B$976,0)))</f>
        <v/>
      </c>
      <c r="W32" s="939" t="str">
        <f>IF($B32="","",INDEX('All CCC'!W$7:W$976,MATCH(WatchList!$B32,'All CCC'!$B$7:$B$976,0)))</f>
        <v/>
      </c>
      <c r="X32" s="939" t="str">
        <f>IF($B32="","",INDEX('All CCC'!X$7:X$976,MATCH(WatchList!$B32,'All CCC'!$B$7:$B$976,0)))</f>
        <v/>
      </c>
      <c r="Y32" s="939" t="str">
        <f>IF($B32="","",INDEX('All CCC'!Y$7:Y$976,MATCH(WatchList!$B32,'All CCC'!$B$7:$B$976,0)))</f>
        <v/>
      </c>
      <c r="Z32" s="939" t="str">
        <f>IF($B32="","",INDEX('All CCC'!Z$7:Z$976,MATCH(WatchList!$B32,'All CCC'!$B$7:$B$976,0)))</f>
        <v/>
      </c>
      <c r="AA32" s="939" t="str">
        <f>IF($B32="","",INDEX('All CCC'!AA$7:AA$976,MATCH(WatchList!$B32,'All CCC'!$B$7:$B$976,0)))</f>
        <v/>
      </c>
      <c r="AB32" s="939" t="str">
        <f>IF($B32="","",INDEX('All CCC'!AB$7:AB$976,MATCH(WatchList!$B32,'All CCC'!$B$7:$B$976,0)))</f>
        <v/>
      </c>
      <c r="AC32" s="939" t="str">
        <f>IF($B32="","",INDEX('All CCC'!AC$7:AC$976,MATCH(WatchList!$B32,'All CCC'!$B$7:$B$976,0)))</f>
        <v/>
      </c>
      <c r="AD32" s="939" t="str">
        <f>IF($B32="","",INDEX('All CCC'!AD$7:AD$976,MATCH(WatchList!$B32,'All CCC'!$B$7:$B$976,0)))</f>
        <v/>
      </c>
      <c r="AE32" s="939" t="str">
        <f>IF($B32="","",INDEX('All CCC'!AE$7:AE$976,MATCH(WatchList!$B32,'All CCC'!$B$7:$B$976,0)))</f>
        <v/>
      </c>
      <c r="AF32" s="939" t="str">
        <f>IF($B32="","",INDEX('All CCC'!AF$7:AF$976,MATCH(WatchList!$B32,'All CCC'!$B$7:$B$976,0)))</f>
        <v/>
      </c>
      <c r="AG32" s="939" t="str">
        <f>IF($B32="","",INDEX('All CCC'!AG$7:AG$976,MATCH(WatchList!$B32,'All CCC'!$B$7:$B$976,0)))</f>
        <v/>
      </c>
      <c r="AH32" s="939" t="str">
        <f>IF($B32="","",INDEX('All CCC'!AH$7:AH$976,MATCH(WatchList!$B32,'All CCC'!$B$7:$B$976,0)))</f>
        <v/>
      </c>
      <c r="AI32" s="939" t="str">
        <f>IF($B32="","",INDEX('All CCC'!AI$7:AI$976,MATCH(WatchList!$B32,'All CCC'!$B$7:$B$976,0)))</f>
        <v/>
      </c>
      <c r="AJ32" s="939" t="str">
        <f>IF($B32="","",INDEX('All CCC'!AJ$7:AJ$976,MATCH(WatchList!$B32,'All CCC'!$B$7:$B$976,0)))</f>
        <v/>
      </c>
      <c r="AK32" s="939" t="str">
        <f>IF($B32="","",INDEX('All CCC'!AK$7:AK$976,MATCH(WatchList!$B32,'All CCC'!$B$7:$B$976,0)))</f>
        <v/>
      </c>
      <c r="AL32" s="939" t="str">
        <f>IF($B32="","",INDEX('All CCC'!AL$7:AL$976,MATCH(WatchList!$B32,'All CCC'!$B$7:$B$976,0)))</f>
        <v/>
      </c>
      <c r="AM32" s="939" t="str">
        <f>IF($B32="","",INDEX('All CCC'!AM$7:AM$976,MATCH(WatchList!$B32,'All CCC'!$B$7:$B$976,0)))</f>
        <v/>
      </c>
      <c r="AN32" s="939" t="str">
        <f>IF($B32="","",INDEX('All CCC'!AN$7:AN$976,MATCH(WatchList!$B32,'All CCC'!$B$7:$B$976,0)))</f>
        <v/>
      </c>
      <c r="AO32" s="939" t="str">
        <f>IF($B32="","",INDEX('All CCC'!AO$7:AO$976,MATCH(WatchList!$B32,'All CCC'!$B$7:$B$976,0)))</f>
        <v/>
      </c>
      <c r="AP32" s="939" t="str">
        <f>IF($B32="","",INDEX('All CCC'!AP$7:AP$976,MATCH(WatchList!$B32,'All CCC'!$B$7:$B$976,0)))</f>
        <v/>
      </c>
      <c r="AQ32" s="939" t="str">
        <f>IF($B32="","",INDEX('All CCC'!AQ$7:AQ$976,MATCH(WatchList!$B32,'All CCC'!$B$7:$B$976,0)))</f>
        <v/>
      </c>
      <c r="AR32" s="939" t="str">
        <f>IF($B32="","",INDEX('All CCC'!AR$7:AR$976,MATCH(WatchList!$B32,'All CCC'!$B$7:$B$976,0)))</f>
        <v/>
      </c>
      <c r="AS32" s="939" t="str">
        <f>IF($B32="","",INDEX('All CCC'!AS$7:AS$976,MATCH(WatchList!$B32,'All CCC'!$B$7:$B$976,0)))</f>
        <v/>
      </c>
      <c r="AT32" s="939" t="str">
        <f>IF($B32="","",INDEX('All CCC'!AT$7:AT$976,MATCH(WatchList!$B32,'All CCC'!$B$7:$B$976,0)))</f>
        <v/>
      </c>
      <c r="AU32" s="939" t="str">
        <f>IF($B32="","",INDEX('All CCC'!AU$7:AU$976,MATCH(WatchList!$B32,'All CCC'!$B$7:$B$976,0)))</f>
        <v/>
      </c>
      <c r="AV32" s="939" t="str">
        <f>IF($B32="","",INDEX('All CCC'!AV$7:AV$976,MATCH(WatchList!$B32,'All CCC'!$B$7:$B$976,0)))</f>
        <v/>
      </c>
      <c r="AW32" s="939" t="str">
        <f>IF($B32="","",INDEX('All CCC'!AW$7:AW$976,MATCH(WatchList!$B32,'All CCC'!$B$7:$B$976,0)))</f>
        <v/>
      </c>
      <c r="AX32" s="939" t="str">
        <f>IF($B32="","",INDEX('All CCC'!AX$7:AX$976,MATCH(WatchList!$B32,'All CCC'!$B$7:$B$976,0)))</f>
        <v/>
      </c>
      <c r="AY32" s="939" t="str">
        <f>IF($B32="","",INDEX('All CCC'!AY$7:AY$976,MATCH(WatchList!$B32,'All CCC'!$B$7:$B$976,0)))</f>
        <v/>
      </c>
      <c r="AZ32" s="939" t="str">
        <f>IF($B32="","",INDEX('All CCC'!AZ$7:AZ$976,MATCH(WatchList!$B32,'All CCC'!$B$7:$B$976,0)))</f>
        <v/>
      </c>
      <c r="BA32" s="939" t="str">
        <f>IF($B32="","",INDEX('All CCC'!BA$7:BA$976,MATCH(WatchList!$B32,'All CCC'!$B$7:$B$976,0)))</f>
        <v/>
      </c>
      <c r="BB32" s="939" t="str">
        <f>IF($B32="","",INDEX('All CCC'!BB$7:BB$976,MATCH(WatchList!$B32,'All CCC'!$B$7:$B$976,0)))</f>
        <v/>
      </c>
      <c r="BC32" s="939" t="str">
        <f>IF($B32="","",INDEX('All CCC'!BC$7:BC$976,MATCH(WatchList!$B32,'All CCC'!$B$7:$B$976,0)))</f>
        <v/>
      </c>
      <c r="BD32" s="939" t="str">
        <f>IF($B32="","",INDEX('All CCC'!BD$7:BD$976,MATCH(WatchList!$B32,'All CCC'!$B$7:$B$976,0)))</f>
        <v/>
      </c>
      <c r="BE32" s="939" t="str">
        <f>IF($B32="","",INDEX('All CCC'!BE$7:BE$976,MATCH(WatchList!$B32,'All CCC'!$B$7:$B$976,0)))</f>
        <v/>
      </c>
      <c r="BF32" s="939" t="str">
        <f>IF($B32="","",INDEX('All CCC'!BF$7:BF$976,MATCH(WatchList!$B32,'All CCC'!$B$7:$B$976,0)))</f>
        <v/>
      </c>
      <c r="BG32" s="939" t="str">
        <f>IF($B32="","",INDEX('All CCC'!BG$7:BG$976,MATCH(WatchList!$B32,'All CCC'!$B$7:$B$976,0)))</f>
        <v/>
      </c>
    </row>
    <row r="33" spans="1:59" x14ac:dyDescent="0.2">
      <c r="A33" s="612" t="str">
        <f>IF($B33="","",INDEX('All CCC'!A$7:A$976,MATCH(WatchList!$B33,'All CCC'!$B$7:$B$976,0)))</f>
        <v/>
      </c>
      <c r="B33" s="36"/>
      <c r="C33" s="939" t="str">
        <f>IF($B33="","",INDEX('All CCC'!C$7:C$976,MATCH(WatchList!$B33,'All CCC'!$B$7:$B$976,0)))</f>
        <v/>
      </c>
      <c r="D33" s="939" t="str">
        <f>IF($B33="","",INDEX('All CCC'!D$7:D$976,MATCH(WatchList!$B33,'All CCC'!$B$7:$B$976,0)))</f>
        <v/>
      </c>
      <c r="E33" s="939" t="str">
        <f>IF($B33="","",INDEX('All CCC'!E$7:E$976,MATCH(WatchList!$B33,'All CCC'!$B$7:$B$976,0)))</f>
        <v/>
      </c>
      <c r="F33" s="939" t="str">
        <f>IF($B33="","",INDEX('All CCC'!F$7:F$976,MATCH(WatchList!$B33,'All CCC'!$B$7:$B$976,0)))</f>
        <v/>
      </c>
      <c r="G33" s="939" t="str">
        <f>IF($B33="","",INDEX('All CCC'!G$7:G$976,MATCH(WatchList!$B33,'All CCC'!$B$7:$B$976,0)))</f>
        <v/>
      </c>
      <c r="H33" s="939" t="str">
        <f>IF($B33="","",INDEX('All CCC'!H$7:H$976,MATCH(WatchList!$B33,'All CCC'!$B$7:$B$976,0)))</f>
        <v/>
      </c>
      <c r="I33" s="939" t="str">
        <f>IF($B33="","",INDEX('All CCC'!I$7:I$976,MATCH(WatchList!$B33,'All CCC'!$B$7:$B$976,0)))</f>
        <v/>
      </c>
      <c r="J33" s="939" t="str">
        <f>IF($B33="","",INDEX('All CCC'!J$7:J$976,MATCH(WatchList!$B33,'All CCC'!$B$7:$B$976,0)))</f>
        <v/>
      </c>
      <c r="K33" s="939" t="str">
        <f>IF($B33="","",INDEX('All CCC'!K$7:K$976,MATCH(WatchList!$B33,'All CCC'!$B$7:$B$976,0)))</f>
        <v/>
      </c>
      <c r="L33" s="939" t="str">
        <f>IF($B33="","",INDEX('All CCC'!L$7:L$976,MATCH(WatchList!$B33,'All CCC'!$B$7:$B$976,0)))</f>
        <v/>
      </c>
      <c r="M33" s="939" t="str">
        <f>IF($B33="","",INDEX('All CCC'!M$7:M$976,MATCH(WatchList!$B33,'All CCC'!$B$7:$B$976,0)))</f>
        <v/>
      </c>
      <c r="N33" s="939" t="str">
        <f>IF($B33="","",INDEX('All CCC'!N$7:N$976,MATCH(WatchList!$B33,'All CCC'!$B$7:$B$976,0)))</f>
        <v/>
      </c>
      <c r="O33" s="939" t="str">
        <f>IF($B33="","",INDEX('All CCC'!O$7:O$976,MATCH(WatchList!$B33,'All CCC'!$B$7:$B$976,0)))</f>
        <v/>
      </c>
      <c r="P33" s="940" t="str">
        <f>IF($B33="","",INDEX('All CCC'!P$7:P$976,MATCH(WatchList!$B33,'All CCC'!$B$7:$B$976,0)))</f>
        <v/>
      </c>
      <c r="Q33" s="940" t="str">
        <f>IF($B33="","",INDEX('All CCC'!Q$7:Q$976,MATCH(WatchList!$B33,'All CCC'!$B$7:$B$976,0)))</f>
        <v/>
      </c>
      <c r="R33" s="939" t="str">
        <f>IF($B33="","",INDEX('All CCC'!R$7:R$976,MATCH(WatchList!$B33,'All CCC'!$B$7:$B$976,0)))</f>
        <v/>
      </c>
      <c r="S33" s="939" t="str">
        <f>IF($B33="","",INDEX('All CCC'!S$7:S$976,MATCH(WatchList!$B33,'All CCC'!$B$7:$B$976,0)))</f>
        <v/>
      </c>
      <c r="T33" s="939" t="str">
        <f>IF($B33="","",INDEX('All CCC'!T$7:T$976,MATCH(WatchList!$B33,'All CCC'!$B$7:$B$976,0)))</f>
        <v/>
      </c>
      <c r="U33" s="939" t="str">
        <f>IF($B33="","",INDEX('All CCC'!U$7:U$976,MATCH(WatchList!$B33,'All CCC'!$B$7:$B$976,0)))</f>
        <v/>
      </c>
      <c r="V33" s="939" t="str">
        <f>IF($B33="","",INDEX('All CCC'!V$7:V$976,MATCH(WatchList!$B33,'All CCC'!$B$7:$B$976,0)))</f>
        <v/>
      </c>
      <c r="W33" s="939" t="str">
        <f>IF($B33="","",INDEX('All CCC'!W$7:W$976,MATCH(WatchList!$B33,'All CCC'!$B$7:$B$976,0)))</f>
        <v/>
      </c>
      <c r="X33" s="939" t="str">
        <f>IF($B33="","",INDEX('All CCC'!X$7:X$976,MATCH(WatchList!$B33,'All CCC'!$B$7:$B$976,0)))</f>
        <v/>
      </c>
      <c r="Y33" s="939" t="str">
        <f>IF($B33="","",INDEX('All CCC'!Y$7:Y$976,MATCH(WatchList!$B33,'All CCC'!$B$7:$B$976,0)))</f>
        <v/>
      </c>
      <c r="Z33" s="939" t="str">
        <f>IF($B33="","",INDEX('All CCC'!Z$7:Z$976,MATCH(WatchList!$B33,'All CCC'!$B$7:$B$976,0)))</f>
        <v/>
      </c>
      <c r="AA33" s="939" t="str">
        <f>IF($B33="","",INDEX('All CCC'!AA$7:AA$976,MATCH(WatchList!$B33,'All CCC'!$B$7:$B$976,0)))</f>
        <v/>
      </c>
      <c r="AB33" s="939" t="str">
        <f>IF($B33="","",INDEX('All CCC'!AB$7:AB$976,MATCH(WatchList!$B33,'All CCC'!$B$7:$B$976,0)))</f>
        <v/>
      </c>
      <c r="AC33" s="939" t="str">
        <f>IF($B33="","",INDEX('All CCC'!AC$7:AC$976,MATCH(WatchList!$B33,'All CCC'!$B$7:$B$976,0)))</f>
        <v/>
      </c>
      <c r="AD33" s="939" t="str">
        <f>IF($B33="","",INDEX('All CCC'!AD$7:AD$976,MATCH(WatchList!$B33,'All CCC'!$B$7:$B$976,0)))</f>
        <v/>
      </c>
      <c r="AE33" s="939" t="str">
        <f>IF($B33="","",INDEX('All CCC'!AE$7:AE$976,MATCH(WatchList!$B33,'All CCC'!$B$7:$B$976,0)))</f>
        <v/>
      </c>
      <c r="AF33" s="939" t="str">
        <f>IF($B33="","",INDEX('All CCC'!AF$7:AF$976,MATCH(WatchList!$B33,'All CCC'!$B$7:$B$976,0)))</f>
        <v/>
      </c>
      <c r="AG33" s="939" t="str">
        <f>IF($B33="","",INDEX('All CCC'!AG$7:AG$976,MATCH(WatchList!$B33,'All CCC'!$B$7:$B$976,0)))</f>
        <v/>
      </c>
      <c r="AH33" s="939" t="str">
        <f>IF($B33="","",INDEX('All CCC'!AH$7:AH$976,MATCH(WatchList!$B33,'All CCC'!$B$7:$B$976,0)))</f>
        <v/>
      </c>
      <c r="AI33" s="939" t="str">
        <f>IF($B33="","",INDEX('All CCC'!AI$7:AI$976,MATCH(WatchList!$B33,'All CCC'!$B$7:$B$976,0)))</f>
        <v/>
      </c>
      <c r="AJ33" s="939" t="str">
        <f>IF($B33="","",INDEX('All CCC'!AJ$7:AJ$976,MATCH(WatchList!$B33,'All CCC'!$B$7:$B$976,0)))</f>
        <v/>
      </c>
      <c r="AK33" s="939" t="str">
        <f>IF($B33="","",INDEX('All CCC'!AK$7:AK$976,MATCH(WatchList!$B33,'All CCC'!$B$7:$B$976,0)))</f>
        <v/>
      </c>
      <c r="AL33" s="939" t="str">
        <f>IF($B33="","",INDEX('All CCC'!AL$7:AL$976,MATCH(WatchList!$B33,'All CCC'!$B$7:$B$976,0)))</f>
        <v/>
      </c>
      <c r="AM33" s="939" t="str">
        <f>IF($B33="","",INDEX('All CCC'!AM$7:AM$976,MATCH(WatchList!$B33,'All CCC'!$B$7:$B$976,0)))</f>
        <v/>
      </c>
      <c r="AN33" s="939" t="str">
        <f>IF($B33="","",INDEX('All CCC'!AN$7:AN$976,MATCH(WatchList!$B33,'All CCC'!$B$7:$B$976,0)))</f>
        <v/>
      </c>
      <c r="AO33" s="939" t="str">
        <f>IF($B33="","",INDEX('All CCC'!AO$7:AO$976,MATCH(WatchList!$B33,'All CCC'!$B$7:$B$976,0)))</f>
        <v/>
      </c>
      <c r="AP33" s="939" t="str">
        <f>IF($B33="","",INDEX('All CCC'!AP$7:AP$976,MATCH(WatchList!$B33,'All CCC'!$B$7:$B$976,0)))</f>
        <v/>
      </c>
      <c r="AQ33" s="939" t="str">
        <f>IF($B33="","",INDEX('All CCC'!AQ$7:AQ$976,MATCH(WatchList!$B33,'All CCC'!$B$7:$B$976,0)))</f>
        <v/>
      </c>
      <c r="AR33" s="939" t="str">
        <f>IF($B33="","",INDEX('All CCC'!AR$7:AR$976,MATCH(WatchList!$B33,'All CCC'!$B$7:$B$976,0)))</f>
        <v/>
      </c>
      <c r="AS33" s="939" t="str">
        <f>IF($B33="","",INDEX('All CCC'!AS$7:AS$976,MATCH(WatchList!$B33,'All CCC'!$B$7:$B$976,0)))</f>
        <v/>
      </c>
      <c r="AT33" s="939" t="str">
        <f>IF($B33="","",INDEX('All CCC'!AT$7:AT$976,MATCH(WatchList!$B33,'All CCC'!$B$7:$B$976,0)))</f>
        <v/>
      </c>
      <c r="AU33" s="939" t="str">
        <f>IF($B33="","",INDEX('All CCC'!AU$7:AU$976,MATCH(WatchList!$B33,'All CCC'!$B$7:$B$976,0)))</f>
        <v/>
      </c>
      <c r="AV33" s="939" t="str">
        <f>IF($B33="","",INDEX('All CCC'!AV$7:AV$976,MATCH(WatchList!$B33,'All CCC'!$B$7:$B$976,0)))</f>
        <v/>
      </c>
      <c r="AW33" s="939" t="str">
        <f>IF($B33="","",INDEX('All CCC'!AW$7:AW$976,MATCH(WatchList!$B33,'All CCC'!$B$7:$B$976,0)))</f>
        <v/>
      </c>
      <c r="AX33" s="939" t="str">
        <f>IF($B33="","",INDEX('All CCC'!AX$7:AX$976,MATCH(WatchList!$B33,'All CCC'!$B$7:$B$976,0)))</f>
        <v/>
      </c>
      <c r="AY33" s="939" t="str">
        <f>IF($B33="","",INDEX('All CCC'!AY$7:AY$976,MATCH(WatchList!$B33,'All CCC'!$B$7:$B$976,0)))</f>
        <v/>
      </c>
      <c r="AZ33" s="939" t="str">
        <f>IF($B33="","",INDEX('All CCC'!AZ$7:AZ$976,MATCH(WatchList!$B33,'All CCC'!$B$7:$B$976,0)))</f>
        <v/>
      </c>
      <c r="BA33" s="939" t="str">
        <f>IF($B33="","",INDEX('All CCC'!BA$7:BA$976,MATCH(WatchList!$B33,'All CCC'!$B$7:$B$976,0)))</f>
        <v/>
      </c>
      <c r="BB33" s="939" t="str">
        <f>IF($B33="","",INDEX('All CCC'!BB$7:BB$976,MATCH(WatchList!$B33,'All CCC'!$B$7:$B$976,0)))</f>
        <v/>
      </c>
      <c r="BC33" s="939" t="str">
        <f>IF($B33="","",INDEX('All CCC'!BC$7:BC$976,MATCH(WatchList!$B33,'All CCC'!$B$7:$B$976,0)))</f>
        <v/>
      </c>
      <c r="BD33" s="939" t="str">
        <f>IF($B33="","",INDEX('All CCC'!BD$7:BD$976,MATCH(WatchList!$B33,'All CCC'!$B$7:$B$976,0)))</f>
        <v/>
      </c>
      <c r="BE33" s="939" t="str">
        <f>IF($B33="","",INDEX('All CCC'!BE$7:BE$976,MATCH(WatchList!$B33,'All CCC'!$B$7:$B$976,0)))</f>
        <v/>
      </c>
      <c r="BF33" s="939" t="str">
        <f>IF($B33="","",INDEX('All CCC'!BF$7:BF$976,MATCH(WatchList!$B33,'All CCC'!$B$7:$B$976,0)))</f>
        <v/>
      </c>
      <c r="BG33" s="939" t="str">
        <f>IF($B33="","",INDEX('All CCC'!BG$7:BG$976,MATCH(WatchList!$B33,'All CCC'!$B$7:$B$976,0)))</f>
        <v/>
      </c>
    </row>
    <row r="34" spans="1:59" x14ac:dyDescent="0.2">
      <c r="A34" s="612" t="str">
        <f>IF($B34="","",INDEX('All CCC'!A$7:A$976,MATCH(WatchList!$B34,'All CCC'!$B$7:$B$976,0)))</f>
        <v/>
      </c>
      <c r="B34" s="36"/>
      <c r="C34" s="939" t="str">
        <f>IF($B34="","",INDEX('All CCC'!C$7:C$976,MATCH(WatchList!$B34,'All CCC'!$B$7:$B$976,0)))</f>
        <v/>
      </c>
      <c r="D34" s="939" t="str">
        <f>IF($B34="","",INDEX('All CCC'!D$7:D$976,MATCH(WatchList!$B34,'All CCC'!$B$7:$B$976,0)))</f>
        <v/>
      </c>
      <c r="E34" s="939" t="str">
        <f>IF($B34="","",INDEX('All CCC'!E$7:E$976,MATCH(WatchList!$B34,'All CCC'!$B$7:$B$976,0)))</f>
        <v/>
      </c>
      <c r="F34" s="939" t="str">
        <f>IF($B34="","",INDEX('All CCC'!F$7:F$976,MATCH(WatchList!$B34,'All CCC'!$B$7:$B$976,0)))</f>
        <v/>
      </c>
      <c r="G34" s="939" t="str">
        <f>IF($B34="","",INDEX('All CCC'!G$7:G$976,MATCH(WatchList!$B34,'All CCC'!$B$7:$B$976,0)))</f>
        <v/>
      </c>
      <c r="H34" s="939" t="str">
        <f>IF($B34="","",INDEX('All CCC'!H$7:H$976,MATCH(WatchList!$B34,'All CCC'!$B$7:$B$976,0)))</f>
        <v/>
      </c>
      <c r="I34" s="939" t="str">
        <f>IF($B34="","",INDEX('All CCC'!I$7:I$976,MATCH(WatchList!$B34,'All CCC'!$B$7:$B$976,0)))</f>
        <v/>
      </c>
      <c r="J34" s="939" t="str">
        <f>IF($B34="","",INDEX('All CCC'!J$7:J$976,MATCH(WatchList!$B34,'All CCC'!$B$7:$B$976,0)))</f>
        <v/>
      </c>
      <c r="K34" s="939" t="str">
        <f>IF($B34="","",INDEX('All CCC'!K$7:K$976,MATCH(WatchList!$B34,'All CCC'!$B$7:$B$976,0)))</f>
        <v/>
      </c>
      <c r="L34" s="939" t="str">
        <f>IF($B34="","",INDEX('All CCC'!L$7:L$976,MATCH(WatchList!$B34,'All CCC'!$B$7:$B$976,0)))</f>
        <v/>
      </c>
      <c r="M34" s="939" t="str">
        <f>IF($B34="","",INDEX('All CCC'!M$7:M$976,MATCH(WatchList!$B34,'All CCC'!$B$7:$B$976,0)))</f>
        <v/>
      </c>
      <c r="N34" s="939" t="str">
        <f>IF($B34="","",INDEX('All CCC'!N$7:N$976,MATCH(WatchList!$B34,'All CCC'!$B$7:$B$976,0)))</f>
        <v/>
      </c>
      <c r="O34" s="939" t="str">
        <f>IF($B34="","",INDEX('All CCC'!O$7:O$976,MATCH(WatchList!$B34,'All CCC'!$B$7:$B$976,0)))</f>
        <v/>
      </c>
      <c r="P34" s="940" t="str">
        <f>IF($B34="","",INDEX('All CCC'!P$7:P$976,MATCH(WatchList!$B34,'All CCC'!$B$7:$B$976,0)))</f>
        <v/>
      </c>
      <c r="Q34" s="940" t="str">
        <f>IF($B34="","",INDEX('All CCC'!Q$7:Q$976,MATCH(WatchList!$B34,'All CCC'!$B$7:$B$976,0)))</f>
        <v/>
      </c>
      <c r="R34" s="939" t="str">
        <f>IF($B34="","",INDEX('All CCC'!R$7:R$976,MATCH(WatchList!$B34,'All CCC'!$B$7:$B$976,0)))</f>
        <v/>
      </c>
      <c r="S34" s="939" t="str">
        <f>IF($B34="","",INDEX('All CCC'!S$7:S$976,MATCH(WatchList!$B34,'All CCC'!$B$7:$B$976,0)))</f>
        <v/>
      </c>
      <c r="T34" s="939" t="str">
        <f>IF($B34="","",INDEX('All CCC'!T$7:T$976,MATCH(WatchList!$B34,'All CCC'!$B$7:$B$976,0)))</f>
        <v/>
      </c>
      <c r="U34" s="939" t="str">
        <f>IF($B34="","",INDEX('All CCC'!U$7:U$976,MATCH(WatchList!$B34,'All CCC'!$B$7:$B$976,0)))</f>
        <v/>
      </c>
      <c r="V34" s="939" t="str">
        <f>IF($B34="","",INDEX('All CCC'!V$7:V$976,MATCH(WatchList!$B34,'All CCC'!$B$7:$B$976,0)))</f>
        <v/>
      </c>
      <c r="W34" s="939" t="str">
        <f>IF($B34="","",INDEX('All CCC'!W$7:W$976,MATCH(WatchList!$B34,'All CCC'!$B$7:$B$976,0)))</f>
        <v/>
      </c>
      <c r="X34" s="939" t="str">
        <f>IF($B34="","",INDEX('All CCC'!X$7:X$976,MATCH(WatchList!$B34,'All CCC'!$B$7:$B$976,0)))</f>
        <v/>
      </c>
      <c r="Y34" s="939" t="str">
        <f>IF($B34="","",INDEX('All CCC'!Y$7:Y$976,MATCH(WatchList!$B34,'All CCC'!$B$7:$B$976,0)))</f>
        <v/>
      </c>
      <c r="Z34" s="939" t="str">
        <f>IF($B34="","",INDEX('All CCC'!Z$7:Z$976,MATCH(WatchList!$B34,'All CCC'!$B$7:$B$976,0)))</f>
        <v/>
      </c>
      <c r="AA34" s="939" t="str">
        <f>IF($B34="","",INDEX('All CCC'!AA$7:AA$976,MATCH(WatchList!$B34,'All CCC'!$B$7:$B$976,0)))</f>
        <v/>
      </c>
      <c r="AB34" s="939" t="str">
        <f>IF($B34="","",INDEX('All CCC'!AB$7:AB$976,MATCH(WatchList!$B34,'All CCC'!$B$7:$B$976,0)))</f>
        <v/>
      </c>
      <c r="AC34" s="939" t="str">
        <f>IF($B34="","",INDEX('All CCC'!AC$7:AC$976,MATCH(WatchList!$B34,'All CCC'!$B$7:$B$976,0)))</f>
        <v/>
      </c>
      <c r="AD34" s="939" t="str">
        <f>IF($B34="","",INDEX('All CCC'!AD$7:AD$976,MATCH(WatchList!$B34,'All CCC'!$B$7:$B$976,0)))</f>
        <v/>
      </c>
      <c r="AE34" s="939" t="str">
        <f>IF($B34="","",INDEX('All CCC'!AE$7:AE$976,MATCH(WatchList!$B34,'All CCC'!$B$7:$B$976,0)))</f>
        <v/>
      </c>
      <c r="AF34" s="939" t="str">
        <f>IF($B34="","",INDEX('All CCC'!AF$7:AF$976,MATCH(WatchList!$B34,'All CCC'!$B$7:$B$976,0)))</f>
        <v/>
      </c>
      <c r="AG34" s="939" t="str">
        <f>IF($B34="","",INDEX('All CCC'!AG$7:AG$976,MATCH(WatchList!$B34,'All CCC'!$B$7:$B$976,0)))</f>
        <v/>
      </c>
      <c r="AH34" s="939" t="str">
        <f>IF($B34="","",INDEX('All CCC'!AH$7:AH$976,MATCH(WatchList!$B34,'All CCC'!$B$7:$B$976,0)))</f>
        <v/>
      </c>
      <c r="AI34" s="939" t="str">
        <f>IF($B34="","",INDEX('All CCC'!AI$7:AI$976,MATCH(WatchList!$B34,'All CCC'!$B$7:$B$976,0)))</f>
        <v/>
      </c>
      <c r="AJ34" s="939" t="str">
        <f>IF($B34="","",INDEX('All CCC'!AJ$7:AJ$976,MATCH(WatchList!$B34,'All CCC'!$B$7:$B$976,0)))</f>
        <v/>
      </c>
      <c r="AK34" s="939" t="str">
        <f>IF($B34="","",INDEX('All CCC'!AK$7:AK$976,MATCH(WatchList!$B34,'All CCC'!$B$7:$B$976,0)))</f>
        <v/>
      </c>
      <c r="AL34" s="939" t="str">
        <f>IF($B34="","",INDEX('All CCC'!AL$7:AL$976,MATCH(WatchList!$B34,'All CCC'!$B$7:$B$976,0)))</f>
        <v/>
      </c>
      <c r="AM34" s="939" t="str">
        <f>IF($B34="","",INDEX('All CCC'!AM$7:AM$976,MATCH(WatchList!$B34,'All CCC'!$B$7:$B$976,0)))</f>
        <v/>
      </c>
      <c r="AN34" s="939" t="str">
        <f>IF($B34="","",INDEX('All CCC'!AN$7:AN$976,MATCH(WatchList!$B34,'All CCC'!$B$7:$B$976,0)))</f>
        <v/>
      </c>
      <c r="AO34" s="939" t="str">
        <f>IF($B34="","",INDEX('All CCC'!AO$7:AO$976,MATCH(WatchList!$B34,'All CCC'!$B$7:$B$976,0)))</f>
        <v/>
      </c>
      <c r="AP34" s="939" t="str">
        <f>IF($B34="","",INDEX('All CCC'!AP$7:AP$976,MATCH(WatchList!$B34,'All CCC'!$B$7:$B$976,0)))</f>
        <v/>
      </c>
      <c r="AQ34" s="939" t="str">
        <f>IF($B34="","",INDEX('All CCC'!AQ$7:AQ$976,MATCH(WatchList!$B34,'All CCC'!$B$7:$B$976,0)))</f>
        <v/>
      </c>
      <c r="AR34" s="939" t="str">
        <f>IF($B34="","",INDEX('All CCC'!AR$7:AR$976,MATCH(WatchList!$B34,'All CCC'!$B$7:$B$976,0)))</f>
        <v/>
      </c>
      <c r="AS34" s="939" t="str">
        <f>IF($B34="","",INDEX('All CCC'!AS$7:AS$976,MATCH(WatchList!$B34,'All CCC'!$B$7:$B$976,0)))</f>
        <v/>
      </c>
      <c r="AT34" s="939" t="str">
        <f>IF($B34="","",INDEX('All CCC'!AT$7:AT$976,MATCH(WatchList!$B34,'All CCC'!$B$7:$B$976,0)))</f>
        <v/>
      </c>
      <c r="AU34" s="939" t="str">
        <f>IF($B34="","",INDEX('All CCC'!AU$7:AU$976,MATCH(WatchList!$B34,'All CCC'!$B$7:$B$976,0)))</f>
        <v/>
      </c>
      <c r="AV34" s="939" t="str">
        <f>IF($B34="","",INDEX('All CCC'!AV$7:AV$976,MATCH(WatchList!$B34,'All CCC'!$B$7:$B$976,0)))</f>
        <v/>
      </c>
      <c r="AW34" s="939" t="str">
        <f>IF($B34="","",INDEX('All CCC'!AW$7:AW$976,MATCH(WatchList!$B34,'All CCC'!$B$7:$B$976,0)))</f>
        <v/>
      </c>
      <c r="AX34" s="939" t="str">
        <f>IF($B34="","",INDEX('All CCC'!AX$7:AX$976,MATCH(WatchList!$B34,'All CCC'!$B$7:$B$976,0)))</f>
        <v/>
      </c>
      <c r="AY34" s="939" t="str">
        <f>IF($B34="","",INDEX('All CCC'!AY$7:AY$976,MATCH(WatchList!$B34,'All CCC'!$B$7:$B$976,0)))</f>
        <v/>
      </c>
      <c r="AZ34" s="939" t="str">
        <f>IF($B34="","",INDEX('All CCC'!AZ$7:AZ$976,MATCH(WatchList!$B34,'All CCC'!$B$7:$B$976,0)))</f>
        <v/>
      </c>
      <c r="BA34" s="939" t="str">
        <f>IF($B34="","",INDEX('All CCC'!BA$7:BA$976,MATCH(WatchList!$B34,'All CCC'!$B$7:$B$976,0)))</f>
        <v/>
      </c>
      <c r="BB34" s="939" t="str">
        <f>IF($B34="","",INDEX('All CCC'!BB$7:BB$976,MATCH(WatchList!$B34,'All CCC'!$B$7:$B$976,0)))</f>
        <v/>
      </c>
      <c r="BC34" s="939" t="str">
        <f>IF($B34="","",INDEX('All CCC'!BC$7:BC$976,MATCH(WatchList!$B34,'All CCC'!$B$7:$B$976,0)))</f>
        <v/>
      </c>
      <c r="BD34" s="939" t="str">
        <f>IF($B34="","",INDEX('All CCC'!BD$7:BD$976,MATCH(WatchList!$B34,'All CCC'!$B$7:$B$976,0)))</f>
        <v/>
      </c>
      <c r="BE34" s="939" t="str">
        <f>IF($B34="","",INDEX('All CCC'!BE$7:BE$976,MATCH(WatchList!$B34,'All CCC'!$B$7:$B$976,0)))</f>
        <v/>
      </c>
      <c r="BF34" s="939" t="str">
        <f>IF($B34="","",INDEX('All CCC'!BF$7:BF$976,MATCH(WatchList!$B34,'All CCC'!$B$7:$B$976,0)))</f>
        <v/>
      </c>
      <c r="BG34" s="939" t="str">
        <f>IF($B34="","",INDEX('All CCC'!BG$7:BG$976,MATCH(WatchList!$B34,'All CCC'!$B$7:$B$976,0)))</f>
        <v/>
      </c>
    </row>
    <row r="35" spans="1:59" x14ac:dyDescent="0.2">
      <c r="A35" s="612" t="str">
        <f>IF($B35="","",INDEX('All CCC'!A$7:A$976,MATCH(WatchList!$B35,'All CCC'!$B$7:$B$976,0)))</f>
        <v/>
      </c>
      <c r="B35" s="36"/>
      <c r="C35" s="939" t="str">
        <f>IF($B35="","",INDEX('All CCC'!C$7:C$976,MATCH(WatchList!$B35,'All CCC'!$B$7:$B$976,0)))</f>
        <v/>
      </c>
      <c r="D35" s="939" t="str">
        <f>IF($B35="","",INDEX('All CCC'!D$7:D$976,MATCH(WatchList!$B35,'All CCC'!$B$7:$B$976,0)))</f>
        <v/>
      </c>
      <c r="E35" s="939" t="str">
        <f>IF($B35="","",INDEX('All CCC'!E$7:E$976,MATCH(WatchList!$B35,'All CCC'!$B$7:$B$976,0)))</f>
        <v/>
      </c>
      <c r="F35" s="939" t="str">
        <f>IF($B35="","",INDEX('All CCC'!F$7:F$976,MATCH(WatchList!$B35,'All CCC'!$B$7:$B$976,0)))</f>
        <v/>
      </c>
      <c r="G35" s="939" t="str">
        <f>IF($B35="","",INDEX('All CCC'!G$7:G$976,MATCH(WatchList!$B35,'All CCC'!$B$7:$B$976,0)))</f>
        <v/>
      </c>
      <c r="H35" s="939" t="str">
        <f>IF($B35="","",INDEX('All CCC'!H$7:H$976,MATCH(WatchList!$B35,'All CCC'!$B$7:$B$976,0)))</f>
        <v/>
      </c>
      <c r="I35" s="939" t="str">
        <f>IF($B35="","",INDEX('All CCC'!I$7:I$976,MATCH(WatchList!$B35,'All CCC'!$B$7:$B$976,0)))</f>
        <v/>
      </c>
      <c r="J35" s="939" t="str">
        <f>IF($B35="","",INDEX('All CCC'!J$7:J$976,MATCH(WatchList!$B35,'All CCC'!$B$7:$B$976,0)))</f>
        <v/>
      </c>
      <c r="K35" s="939" t="str">
        <f>IF($B35="","",INDEX('All CCC'!K$7:K$976,MATCH(WatchList!$B35,'All CCC'!$B$7:$B$976,0)))</f>
        <v/>
      </c>
      <c r="L35" s="939" t="str">
        <f>IF($B35="","",INDEX('All CCC'!L$7:L$976,MATCH(WatchList!$B35,'All CCC'!$B$7:$B$976,0)))</f>
        <v/>
      </c>
      <c r="M35" s="939" t="str">
        <f>IF($B35="","",INDEX('All CCC'!M$7:M$976,MATCH(WatchList!$B35,'All CCC'!$B$7:$B$976,0)))</f>
        <v/>
      </c>
      <c r="N35" s="939" t="str">
        <f>IF($B35="","",INDEX('All CCC'!N$7:N$976,MATCH(WatchList!$B35,'All CCC'!$B$7:$B$976,0)))</f>
        <v/>
      </c>
      <c r="O35" s="939" t="str">
        <f>IF($B35="","",INDEX('All CCC'!O$7:O$976,MATCH(WatchList!$B35,'All CCC'!$B$7:$B$976,0)))</f>
        <v/>
      </c>
      <c r="P35" s="940" t="str">
        <f>IF($B35="","",INDEX('All CCC'!P$7:P$976,MATCH(WatchList!$B35,'All CCC'!$B$7:$B$976,0)))</f>
        <v/>
      </c>
      <c r="Q35" s="940" t="str">
        <f>IF($B35="","",INDEX('All CCC'!Q$7:Q$976,MATCH(WatchList!$B35,'All CCC'!$B$7:$B$976,0)))</f>
        <v/>
      </c>
      <c r="R35" s="939" t="str">
        <f>IF($B35="","",INDEX('All CCC'!R$7:R$976,MATCH(WatchList!$B35,'All CCC'!$B$7:$B$976,0)))</f>
        <v/>
      </c>
      <c r="S35" s="939" t="str">
        <f>IF($B35="","",INDEX('All CCC'!S$7:S$976,MATCH(WatchList!$B35,'All CCC'!$B$7:$B$976,0)))</f>
        <v/>
      </c>
      <c r="T35" s="939" t="str">
        <f>IF($B35="","",INDEX('All CCC'!T$7:T$976,MATCH(WatchList!$B35,'All CCC'!$B$7:$B$976,0)))</f>
        <v/>
      </c>
      <c r="U35" s="939" t="str">
        <f>IF($B35="","",INDEX('All CCC'!U$7:U$976,MATCH(WatchList!$B35,'All CCC'!$B$7:$B$976,0)))</f>
        <v/>
      </c>
      <c r="V35" s="939" t="str">
        <f>IF($B35="","",INDEX('All CCC'!V$7:V$976,MATCH(WatchList!$B35,'All CCC'!$B$7:$B$976,0)))</f>
        <v/>
      </c>
      <c r="W35" s="939" t="str">
        <f>IF($B35="","",INDEX('All CCC'!W$7:W$976,MATCH(WatchList!$B35,'All CCC'!$B$7:$B$976,0)))</f>
        <v/>
      </c>
      <c r="X35" s="939" t="str">
        <f>IF($B35="","",INDEX('All CCC'!X$7:X$976,MATCH(WatchList!$B35,'All CCC'!$B$7:$B$976,0)))</f>
        <v/>
      </c>
      <c r="Y35" s="939" t="str">
        <f>IF($B35="","",INDEX('All CCC'!Y$7:Y$976,MATCH(WatchList!$B35,'All CCC'!$B$7:$B$976,0)))</f>
        <v/>
      </c>
      <c r="Z35" s="939" t="str">
        <f>IF($B35="","",INDEX('All CCC'!Z$7:Z$976,MATCH(WatchList!$B35,'All CCC'!$B$7:$B$976,0)))</f>
        <v/>
      </c>
      <c r="AA35" s="939" t="str">
        <f>IF($B35="","",INDEX('All CCC'!AA$7:AA$976,MATCH(WatchList!$B35,'All CCC'!$B$7:$B$976,0)))</f>
        <v/>
      </c>
      <c r="AB35" s="939" t="str">
        <f>IF($B35="","",INDEX('All CCC'!AB$7:AB$976,MATCH(WatchList!$B35,'All CCC'!$B$7:$B$976,0)))</f>
        <v/>
      </c>
      <c r="AC35" s="939" t="str">
        <f>IF($B35="","",INDEX('All CCC'!AC$7:AC$976,MATCH(WatchList!$B35,'All CCC'!$B$7:$B$976,0)))</f>
        <v/>
      </c>
      <c r="AD35" s="939" t="str">
        <f>IF($B35="","",INDEX('All CCC'!AD$7:AD$976,MATCH(WatchList!$B35,'All CCC'!$B$7:$B$976,0)))</f>
        <v/>
      </c>
      <c r="AE35" s="939" t="str">
        <f>IF($B35="","",INDEX('All CCC'!AE$7:AE$976,MATCH(WatchList!$B35,'All CCC'!$B$7:$B$976,0)))</f>
        <v/>
      </c>
      <c r="AF35" s="939" t="str">
        <f>IF($B35="","",INDEX('All CCC'!AF$7:AF$976,MATCH(WatchList!$B35,'All CCC'!$B$7:$B$976,0)))</f>
        <v/>
      </c>
      <c r="AG35" s="939" t="str">
        <f>IF($B35="","",INDEX('All CCC'!AG$7:AG$976,MATCH(WatchList!$B35,'All CCC'!$B$7:$B$976,0)))</f>
        <v/>
      </c>
      <c r="AH35" s="939" t="str">
        <f>IF($B35="","",INDEX('All CCC'!AH$7:AH$976,MATCH(WatchList!$B35,'All CCC'!$B$7:$B$976,0)))</f>
        <v/>
      </c>
      <c r="AI35" s="939" t="str">
        <f>IF($B35="","",INDEX('All CCC'!AI$7:AI$976,MATCH(WatchList!$B35,'All CCC'!$B$7:$B$976,0)))</f>
        <v/>
      </c>
      <c r="AJ35" s="939" t="str">
        <f>IF($B35="","",INDEX('All CCC'!AJ$7:AJ$976,MATCH(WatchList!$B35,'All CCC'!$B$7:$B$976,0)))</f>
        <v/>
      </c>
      <c r="AK35" s="939" t="str">
        <f>IF($B35="","",INDEX('All CCC'!AK$7:AK$976,MATCH(WatchList!$B35,'All CCC'!$B$7:$B$976,0)))</f>
        <v/>
      </c>
      <c r="AL35" s="939" t="str">
        <f>IF($B35="","",INDEX('All CCC'!AL$7:AL$976,MATCH(WatchList!$B35,'All CCC'!$B$7:$B$976,0)))</f>
        <v/>
      </c>
      <c r="AM35" s="939" t="str">
        <f>IF($B35="","",INDEX('All CCC'!AM$7:AM$976,MATCH(WatchList!$B35,'All CCC'!$B$7:$B$976,0)))</f>
        <v/>
      </c>
      <c r="AN35" s="939" t="str">
        <f>IF($B35="","",INDEX('All CCC'!AN$7:AN$976,MATCH(WatchList!$B35,'All CCC'!$B$7:$B$976,0)))</f>
        <v/>
      </c>
      <c r="AO35" s="939" t="str">
        <f>IF($B35="","",INDEX('All CCC'!AO$7:AO$976,MATCH(WatchList!$B35,'All CCC'!$B$7:$B$976,0)))</f>
        <v/>
      </c>
      <c r="AP35" s="939" t="str">
        <f>IF($B35="","",INDEX('All CCC'!AP$7:AP$976,MATCH(WatchList!$B35,'All CCC'!$B$7:$B$976,0)))</f>
        <v/>
      </c>
      <c r="AQ35" s="939" t="str">
        <f>IF($B35="","",INDEX('All CCC'!AQ$7:AQ$976,MATCH(WatchList!$B35,'All CCC'!$B$7:$B$976,0)))</f>
        <v/>
      </c>
      <c r="AR35" s="939" t="str">
        <f>IF($B35="","",INDEX('All CCC'!AR$7:AR$976,MATCH(WatchList!$B35,'All CCC'!$B$7:$B$976,0)))</f>
        <v/>
      </c>
      <c r="AS35" s="939" t="str">
        <f>IF($B35="","",INDEX('All CCC'!AS$7:AS$976,MATCH(WatchList!$B35,'All CCC'!$B$7:$B$976,0)))</f>
        <v/>
      </c>
      <c r="AT35" s="939" t="str">
        <f>IF($B35="","",INDEX('All CCC'!AT$7:AT$976,MATCH(WatchList!$B35,'All CCC'!$B$7:$B$976,0)))</f>
        <v/>
      </c>
      <c r="AU35" s="939" t="str">
        <f>IF($B35="","",INDEX('All CCC'!AU$7:AU$976,MATCH(WatchList!$B35,'All CCC'!$B$7:$B$976,0)))</f>
        <v/>
      </c>
      <c r="AV35" s="939" t="str">
        <f>IF($B35="","",INDEX('All CCC'!AV$7:AV$976,MATCH(WatchList!$B35,'All CCC'!$B$7:$B$976,0)))</f>
        <v/>
      </c>
      <c r="AW35" s="939" t="str">
        <f>IF($B35="","",INDEX('All CCC'!AW$7:AW$976,MATCH(WatchList!$B35,'All CCC'!$B$7:$B$976,0)))</f>
        <v/>
      </c>
      <c r="AX35" s="939" t="str">
        <f>IF($B35="","",INDEX('All CCC'!AX$7:AX$976,MATCH(WatchList!$B35,'All CCC'!$B$7:$B$976,0)))</f>
        <v/>
      </c>
      <c r="AY35" s="939" t="str">
        <f>IF($B35="","",INDEX('All CCC'!AY$7:AY$976,MATCH(WatchList!$B35,'All CCC'!$B$7:$B$976,0)))</f>
        <v/>
      </c>
      <c r="AZ35" s="939" t="str">
        <f>IF($B35="","",INDEX('All CCC'!AZ$7:AZ$976,MATCH(WatchList!$B35,'All CCC'!$B$7:$B$976,0)))</f>
        <v/>
      </c>
      <c r="BA35" s="939" t="str">
        <f>IF($B35="","",INDEX('All CCC'!BA$7:BA$976,MATCH(WatchList!$B35,'All CCC'!$B$7:$B$976,0)))</f>
        <v/>
      </c>
      <c r="BB35" s="939" t="str">
        <f>IF($B35="","",INDEX('All CCC'!BB$7:BB$976,MATCH(WatchList!$B35,'All CCC'!$B$7:$B$976,0)))</f>
        <v/>
      </c>
      <c r="BC35" s="939" t="str">
        <f>IF($B35="","",INDEX('All CCC'!BC$7:BC$976,MATCH(WatchList!$B35,'All CCC'!$B$7:$B$976,0)))</f>
        <v/>
      </c>
      <c r="BD35" s="939" t="str">
        <f>IF($B35="","",INDEX('All CCC'!BD$7:BD$976,MATCH(WatchList!$B35,'All CCC'!$B$7:$B$976,0)))</f>
        <v/>
      </c>
      <c r="BE35" s="939" t="str">
        <f>IF($B35="","",INDEX('All CCC'!BE$7:BE$976,MATCH(WatchList!$B35,'All CCC'!$B$7:$B$976,0)))</f>
        <v/>
      </c>
      <c r="BF35" s="939" t="str">
        <f>IF($B35="","",INDEX('All CCC'!BF$7:BF$976,MATCH(WatchList!$B35,'All CCC'!$B$7:$B$976,0)))</f>
        <v/>
      </c>
      <c r="BG35" s="939" t="str">
        <f>IF($B35="","",INDEX('All CCC'!BG$7:BG$976,MATCH(WatchList!$B35,'All CCC'!$B$7:$B$976,0)))</f>
        <v/>
      </c>
    </row>
    <row r="36" spans="1:59" x14ac:dyDescent="0.2">
      <c r="A36" s="612" t="str">
        <f>IF($B36="","",INDEX('All CCC'!A$7:A$976,MATCH(WatchList!$B36,'All CCC'!$B$7:$B$976,0)))</f>
        <v/>
      </c>
      <c r="B36" s="36"/>
      <c r="C36" s="939" t="str">
        <f>IF($B36="","",INDEX('All CCC'!C$7:C$976,MATCH(WatchList!$B36,'All CCC'!$B$7:$B$976,0)))</f>
        <v/>
      </c>
      <c r="D36" s="939" t="str">
        <f>IF($B36="","",INDEX('All CCC'!D$7:D$976,MATCH(WatchList!$B36,'All CCC'!$B$7:$B$976,0)))</f>
        <v/>
      </c>
      <c r="E36" s="939" t="str">
        <f>IF($B36="","",INDEX('All CCC'!E$7:E$976,MATCH(WatchList!$B36,'All CCC'!$B$7:$B$976,0)))</f>
        <v/>
      </c>
      <c r="F36" s="939" t="str">
        <f>IF($B36="","",INDEX('All CCC'!F$7:F$976,MATCH(WatchList!$B36,'All CCC'!$B$7:$B$976,0)))</f>
        <v/>
      </c>
      <c r="G36" s="939" t="str">
        <f>IF($B36="","",INDEX('All CCC'!G$7:G$976,MATCH(WatchList!$B36,'All CCC'!$B$7:$B$976,0)))</f>
        <v/>
      </c>
      <c r="H36" s="939" t="str">
        <f>IF($B36="","",INDEX('All CCC'!H$7:H$976,MATCH(WatchList!$B36,'All CCC'!$B$7:$B$976,0)))</f>
        <v/>
      </c>
      <c r="I36" s="939" t="str">
        <f>IF($B36="","",INDEX('All CCC'!I$7:I$976,MATCH(WatchList!$B36,'All CCC'!$B$7:$B$976,0)))</f>
        <v/>
      </c>
      <c r="J36" s="939" t="str">
        <f>IF($B36="","",INDEX('All CCC'!J$7:J$976,MATCH(WatchList!$B36,'All CCC'!$B$7:$B$976,0)))</f>
        <v/>
      </c>
      <c r="K36" s="939" t="str">
        <f>IF($B36="","",INDEX('All CCC'!K$7:K$976,MATCH(WatchList!$B36,'All CCC'!$B$7:$B$976,0)))</f>
        <v/>
      </c>
      <c r="L36" s="939" t="str">
        <f>IF($B36="","",INDEX('All CCC'!L$7:L$976,MATCH(WatchList!$B36,'All CCC'!$B$7:$B$976,0)))</f>
        <v/>
      </c>
      <c r="M36" s="939" t="str">
        <f>IF($B36="","",INDEX('All CCC'!M$7:M$976,MATCH(WatchList!$B36,'All CCC'!$B$7:$B$976,0)))</f>
        <v/>
      </c>
      <c r="N36" s="939" t="str">
        <f>IF($B36="","",INDEX('All CCC'!N$7:N$976,MATCH(WatchList!$B36,'All CCC'!$B$7:$B$976,0)))</f>
        <v/>
      </c>
      <c r="O36" s="939" t="str">
        <f>IF($B36="","",INDEX('All CCC'!O$7:O$976,MATCH(WatchList!$B36,'All CCC'!$B$7:$B$976,0)))</f>
        <v/>
      </c>
      <c r="P36" s="940" t="str">
        <f>IF($B36="","",INDEX('All CCC'!P$7:P$976,MATCH(WatchList!$B36,'All CCC'!$B$7:$B$976,0)))</f>
        <v/>
      </c>
      <c r="Q36" s="940" t="str">
        <f>IF($B36="","",INDEX('All CCC'!Q$7:Q$976,MATCH(WatchList!$B36,'All CCC'!$B$7:$B$976,0)))</f>
        <v/>
      </c>
      <c r="R36" s="939" t="str">
        <f>IF($B36="","",INDEX('All CCC'!R$7:R$976,MATCH(WatchList!$B36,'All CCC'!$B$7:$B$976,0)))</f>
        <v/>
      </c>
      <c r="S36" s="939" t="str">
        <f>IF($B36="","",INDEX('All CCC'!S$7:S$976,MATCH(WatchList!$B36,'All CCC'!$B$7:$B$976,0)))</f>
        <v/>
      </c>
      <c r="T36" s="939" t="str">
        <f>IF($B36="","",INDEX('All CCC'!T$7:T$976,MATCH(WatchList!$B36,'All CCC'!$B$7:$B$976,0)))</f>
        <v/>
      </c>
      <c r="U36" s="939" t="str">
        <f>IF($B36="","",INDEX('All CCC'!U$7:U$976,MATCH(WatchList!$B36,'All CCC'!$B$7:$B$976,0)))</f>
        <v/>
      </c>
      <c r="V36" s="939" t="str">
        <f>IF($B36="","",INDEX('All CCC'!V$7:V$976,MATCH(WatchList!$B36,'All CCC'!$B$7:$B$976,0)))</f>
        <v/>
      </c>
      <c r="W36" s="939" t="str">
        <f>IF($B36="","",INDEX('All CCC'!W$7:W$976,MATCH(WatchList!$B36,'All CCC'!$B$7:$B$976,0)))</f>
        <v/>
      </c>
      <c r="X36" s="939" t="str">
        <f>IF($B36="","",INDEX('All CCC'!X$7:X$976,MATCH(WatchList!$B36,'All CCC'!$B$7:$B$976,0)))</f>
        <v/>
      </c>
      <c r="Y36" s="939" t="str">
        <f>IF($B36="","",INDEX('All CCC'!Y$7:Y$976,MATCH(WatchList!$B36,'All CCC'!$B$7:$B$976,0)))</f>
        <v/>
      </c>
      <c r="Z36" s="939" t="str">
        <f>IF($B36="","",INDEX('All CCC'!Z$7:Z$976,MATCH(WatchList!$B36,'All CCC'!$B$7:$B$976,0)))</f>
        <v/>
      </c>
      <c r="AA36" s="939" t="str">
        <f>IF($B36="","",INDEX('All CCC'!AA$7:AA$976,MATCH(WatchList!$B36,'All CCC'!$B$7:$B$976,0)))</f>
        <v/>
      </c>
      <c r="AB36" s="939" t="str">
        <f>IF($B36="","",INDEX('All CCC'!AB$7:AB$976,MATCH(WatchList!$B36,'All CCC'!$B$7:$B$976,0)))</f>
        <v/>
      </c>
      <c r="AC36" s="939" t="str">
        <f>IF($B36="","",INDEX('All CCC'!AC$7:AC$976,MATCH(WatchList!$B36,'All CCC'!$B$7:$B$976,0)))</f>
        <v/>
      </c>
      <c r="AD36" s="939" t="str">
        <f>IF($B36="","",INDEX('All CCC'!AD$7:AD$976,MATCH(WatchList!$B36,'All CCC'!$B$7:$B$976,0)))</f>
        <v/>
      </c>
      <c r="AE36" s="939" t="str">
        <f>IF($B36="","",INDEX('All CCC'!AE$7:AE$976,MATCH(WatchList!$B36,'All CCC'!$B$7:$B$976,0)))</f>
        <v/>
      </c>
      <c r="AF36" s="939" t="str">
        <f>IF($B36="","",INDEX('All CCC'!AF$7:AF$976,MATCH(WatchList!$B36,'All CCC'!$B$7:$B$976,0)))</f>
        <v/>
      </c>
      <c r="AG36" s="939" t="str">
        <f>IF($B36="","",INDEX('All CCC'!AG$7:AG$976,MATCH(WatchList!$B36,'All CCC'!$B$7:$B$976,0)))</f>
        <v/>
      </c>
      <c r="AH36" s="939" t="str">
        <f>IF($B36="","",INDEX('All CCC'!AH$7:AH$976,MATCH(WatchList!$B36,'All CCC'!$B$7:$B$976,0)))</f>
        <v/>
      </c>
      <c r="AI36" s="939" t="str">
        <f>IF($B36="","",INDEX('All CCC'!AI$7:AI$976,MATCH(WatchList!$B36,'All CCC'!$B$7:$B$976,0)))</f>
        <v/>
      </c>
      <c r="AJ36" s="939" t="str">
        <f>IF($B36="","",INDEX('All CCC'!AJ$7:AJ$976,MATCH(WatchList!$B36,'All CCC'!$B$7:$B$976,0)))</f>
        <v/>
      </c>
      <c r="AK36" s="939" t="str">
        <f>IF($B36="","",INDEX('All CCC'!AK$7:AK$976,MATCH(WatchList!$B36,'All CCC'!$B$7:$B$976,0)))</f>
        <v/>
      </c>
      <c r="AL36" s="939" t="str">
        <f>IF($B36="","",INDEX('All CCC'!AL$7:AL$976,MATCH(WatchList!$B36,'All CCC'!$B$7:$B$976,0)))</f>
        <v/>
      </c>
      <c r="AM36" s="939" t="str">
        <f>IF($B36="","",INDEX('All CCC'!AM$7:AM$976,MATCH(WatchList!$B36,'All CCC'!$B$7:$B$976,0)))</f>
        <v/>
      </c>
      <c r="AN36" s="939" t="str">
        <f>IF($B36="","",INDEX('All CCC'!AN$7:AN$976,MATCH(WatchList!$B36,'All CCC'!$B$7:$B$976,0)))</f>
        <v/>
      </c>
      <c r="AO36" s="939" t="str">
        <f>IF($B36="","",INDEX('All CCC'!AO$7:AO$976,MATCH(WatchList!$B36,'All CCC'!$B$7:$B$976,0)))</f>
        <v/>
      </c>
      <c r="AP36" s="939" t="str">
        <f>IF($B36="","",INDEX('All CCC'!AP$7:AP$976,MATCH(WatchList!$B36,'All CCC'!$B$7:$B$976,0)))</f>
        <v/>
      </c>
      <c r="AQ36" s="939" t="str">
        <f>IF($B36="","",INDEX('All CCC'!AQ$7:AQ$976,MATCH(WatchList!$B36,'All CCC'!$B$7:$B$976,0)))</f>
        <v/>
      </c>
      <c r="AR36" s="939" t="str">
        <f>IF($B36="","",INDEX('All CCC'!AR$7:AR$976,MATCH(WatchList!$B36,'All CCC'!$B$7:$B$976,0)))</f>
        <v/>
      </c>
      <c r="AS36" s="939" t="str">
        <f>IF($B36="","",INDEX('All CCC'!AS$7:AS$976,MATCH(WatchList!$B36,'All CCC'!$B$7:$B$976,0)))</f>
        <v/>
      </c>
      <c r="AT36" s="939" t="str">
        <f>IF($B36="","",INDEX('All CCC'!AT$7:AT$976,MATCH(WatchList!$B36,'All CCC'!$B$7:$B$976,0)))</f>
        <v/>
      </c>
      <c r="AU36" s="939" t="str">
        <f>IF($B36="","",INDEX('All CCC'!AU$7:AU$976,MATCH(WatchList!$B36,'All CCC'!$B$7:$B$976,0)))</f>
        <v/>
      </c>
      <c r="AV36" s="939" t="str">
        <f>IF($B36="","",INDEX('All CCC'!AV$7:AV$976,MATCH(WatchList!$B36,'All CCC'!$B$7:$B$976,0)))</f>
        <v/>
      </c>
      <c r="AW36" s="939" t="str">
        <f>IF($B36="","",INDEX('All CCC'!AW$7:AW$976,MATCH(WatchList!$B36,'All CCC'!$B$7:$B$976,0)))</f>
        <v/>
      </c>
      <c r="AX36" s="939" t="str">
        <f>IF($B36="","",INDEX('All CCC'!AX$7:AX$976,MATCH(WatchList!$B36,'All CCC'!$B$7:$B$976,0)))</f>
        <v/>
      </c>
      <c r="AY36" s="939" t="str">
        <f>IF($B36="","",INDEX('All CCC'!AY$7:AY$976,MATCH(WatchList!$B36,'All CCC'!$B$7:$B$976,0)))</f>
        <v/>
      </c>
      <c r="AZ36" s="939" t="str">
        <f>IF($B36="","",INDEX('All CCC'!AZ$7:AZ$976,MATCH(WatchList!$B36,'All CCC'!$B$7:$B$976,0)))</f>
        <v/>
      </c>
      <c r="BA36" s="939" t="str">
        <f>IF($B36="","",INDEX('All CCC'!BA$7:BA$976,MATCH(WatchList!$B36,'All CCC'!$B$7:$B$976,0)))</f>
        <v/>
      </c>
      <c r="BB36" s="939" t="str">
        <f>IF($B36="","",INDEX('All CCC'!BB$7:BB$976,MATCH(WatchList!$B36,'All CCC'!$B$7:$B$976,0)))</f>
        <v/>
      </c>
      <c r="BC36" s="939" t="str">
        <f>IF($B36="","",INDEX('All CCC'!BC$7:BC$976,MATCH(WatchList!$B36,'All CCC'!$B$7:$B$976,0)))</f>
        <v/>
      </c>
      <c r="BD36" s="939" t="str">
        <f>IF($B36="","",INDEX('All CCC'!BD$7:BD$976,MATCH(WatchList!$B36,'All CCC'!$B$7:$B$976,0)))</f>
        <v/>
      </c>
      <c r="BE36" s="939" t="str">
        <f>IF($B36="","",INDEX('All CCC'!BE$7:BE$976,MATCH(WatchList!$B36,'All CCC'!$B$7:$B$976,0)))</f>
        <v/>
      </c>
      <c r="BF36" s="939" t="str">
        <f>IF($B36="","",INDEX('All CCC'!BF$7:BF$976,MATCH(WatchList!$B36,'All CCC'!$B$7:$B$976,0)))</f>
        <v/>
      </c>
      <c r="BG36" s="939" t="str">
        <f>IF($B36="","",INDEX('All CCC'!BG$7:BG$976,MATCH(WatchList!$B36,'All CCC'!$B$7:$B$976,0)))</f>
        <v/>
      </c>
    </row>
    <row r="37" spans="1:59" x14ac:dyDescent="0.2">
      <c r="A37" s="612" t="str">
        <f>IF($B37="","",INDEX('All CCC'!A$7:A$976,MATCH(WatchList!$B37,'All CCC'!$B$7:$B$976,0)))</f>
        <v/>
      </c>
      <c r="B37" s="36"/>
      <c r="C37" s="939" t="str">
        <f>IF($B37="","",INDEX('All CCC'!C$7:C$976,MATCH(WatchList!$B37,'All CCC'!$B$7:$B$976,0)))</f>
        <v/>
      </c>
      <c r="D37" s="939" t="str">
        <f>IF($B37="","",INDEX('All CCC'!D$7:D$976,MATCH(WatchList!$B37,'All CCC'!$B$7:$B$976,0)))</f>
        <v/>
      </c>
      <c r="E37" s="939" t="str">
        <f>IF($B37="","",INDEX('All CCC'!E$7:E$976,MATCH(WatchList!$B37,'All CCC'!$B$7:$B$976,0)))</f>
        <v/>
      </c>
      <c r="F37" s="939" t="str">
        <f>IF($B37="","",INDEX('All CCC'!F$7:F$976,MATCH(WatchList!$B37,'All CCC'!$B$7:$B$976,0)))</f>
        <v/>
      </c>
      <c r="G37" s="939" t="str">
        <f>IF($B37="","",INDEX('All CCC'!G$7:G$976,MATCH(WatchList!$B37,'All CCC'!$B$7:$B$976,0)))</f>
        <v/>
      </c>
      <c r="H37" s="939" t="str">
        <f>IF($B37="","",INDEX('All CCC'!H$7:H$976,MATCH(WatchList!$B37,'All CCC'!$B$7:$B$976,0)))</f>
        <v/>
      </c>
      <c r="I37" s="939" t="str">
        <f>IF($B37="","",INDEX('All CCC'!I$7:I$976,MATCH(WatchList!$B37,'All CCC'!$B$7:$B$976,0)))</f>
        <v/>
      </c>
      <c r="J37" s="939" t="str">
        <f>IF($B37="","",INDEX('All CCC'!J$7:J$976,MATCH(WatchList!$B37,'All CCC'!$B$7:$B$976,0)))</f>
        <v/>
      </c>
      <c r="K37" s="939" t="str">
        <f>IF($B37="","",INDEX('All CCC'!K$7:K$976,MATCH(WatchList!$B37,'All CCC'!$B$7:$B$976,0)))</f>
        <v/>
      </c>
      <c r="L37" s="939" t="str">
        <f>IF($B37="","",INDEX('All CCC'!L$7:L$976,MATCH(WatchList!$B37,'All CCC'!$B$7:$B$976,0)))</f>
        <v/>
      </c>
      <c r="M37" s="939" t="str">
        <f>IF($B37="","",INDEX('All CCC'!M$7:M$976,MATCH(WatchList!$B37,'All CCC'!$B$7:$B$976,0)))</f>
        <v/>
      </c>
      <c r="N37" s="939" t="str">
        <f>IF($B37="","",INDEX('All CCC'!N$7:N$976,MATCH(WatchList!$B37,'All CCC'!$B$7:$B$976,0)))</f>
        <v/>
      </c>
      <c r="O37" s="939" t="str">
        <f>IF($B37="","",INDEX('All CCC'!O$7:O$976,MATCH(WatchList!$B37,'All CCC'!$B$7:$B$976,0)))</f>
        <v/>
      </c>
      <c r="P37" s="940" t="str">
        <f>IF($B37="","",INDEX('All CCC'!P$7:P$976,MATCH(WatchList!$B37,'All CCC'!$B$7:$B$976,0)))</f>
        <v/>
      </c>
      <c r="Q37" s="940" t="str">
        <f>IF($B37="","",INDEX('All CCC'!Q$7:Q$976,MATCH(WatchList!$B37,'All CCC'!$B$7:$B$976,0)))</f>
        <v/>
      </c>
      <c r="R37" s="939" t="str">
        <f>IF($B37="","",INDEX('All CCC'!R$7:R$976,MATCH(WatchList!$B37,'All CCC'!$B$7:$B$976,0)))</f>
        <v/>
      </c>
      <c r="S37" s="939" t="str">
        <f>IF($B37="","",INDEX('All CCC'!S$7:S$976,MATCH(WatchList!$B37,'All CCC'!$B$7:$B$976,0)))</f>
        <v/>
      </c>
      <c r="T37" s="939" t="str">
        <f>IF($B37="","",INDEX('All CCC'!T$7:T$976,MATCH(WatchList!$B37,'All CCC'!$B$7:$B$976,0)))</f>
        <v/>
      </c>
      <c r="U37" s="939" t="str">
        <f>IF($B37="","",INDEX('All CCC'!U$7:U$976,MATCH(WatchList!$B37,'All CCC'!$B$7:$B$976,0)))</f>
        <v/>
      </c>
      <c r="V37" s="939" t="str">
        <f>IF($B37="","",INDEX('All CCC'!V$7:V$976,MATCH(WatchList!$B37,'All CCC'!$B$7:$B$976,0)))</f>
        <v/>
      </c>
      <c r="W37" s="939" t="str">
        <f>IF($B37="","",INDEX('All CCC'!W$7:W$976,MATCH(WatchList!$B37,'All CCC'!$B$7:$B$976,0)))</f>
        <v/>
      </c>
      <c r="X37" s="939" t="str">
        <f>IF($B37="","",INDEX('All CCC'!X$7:X$976,MATCH(WatchList!$B37,'All CCC'!$B$7:$B$976,0)))</f>
        <v/>
      </c>
      <c r="Y37" s="939" t="str">
        <f>IF($B37="","",INDEX('All CCC'!Y$7:Y$976,MATCH(WatchList!$B37,'All CCC'!$B$7:$B$976,0)))</f>
        <v/>
      </c>
      <c r="Z37" s="939" t="str">
        <f>IF($B37="","",INDEX('All CCC'!Z$7:Z$976,MATCH(WatchList!$B37,'All CCC'!$B$7:$B$976,0)))</f>
        <v/>
      </c>
      <c r="AA37" s="939" t="str">
        <f>IF($B37="","",INDEX('All CCC'!AA$7:AA$976,MATCH(WatchList!$B37,'All CCC'!$B$7:$B$976,0)))</f>
        <v/>
      </c>
      <c r="AB37" s="939" t="str">
        <f>IF($B37="","",INDEX('All CCC'!AB$7:AB$976,MATCH(WatchList!$B37,'All CCC'!$B$7:$B$976,0)))</f>
        <v/>
      </c>
      <c r="AC37" s="939" t="str">
        <f>IF($B37="","",INDEX('All CCC'!AC$7:AC$976,MATCH(WatchList!$B37,'All CCC'!$B$7:$B$976,0)))</f>
        <v/>
      </c>
      <c r="AD37" s="939" t="str">
        <f>IF($B37="","",INDEX('All CCC'!AD$7:AD$976,MATCH(WatchList!$B37,'All CCC'!$B$7:$B$976,0)))</f>
        <v/>
      </c>
      <c r="AE37" s="939" t="str">
        <f>IF($B37="","",INDEX('All CCC'!AE$7:AE$976,MATCH(WatchList!$B37,'All CCC'!$B$7:$B$976,0)))</f>
        <v/>
      </c>
      <c r="AF37" s="939" t="str">
        <f>IF($B37="","",INDEX('All CCC'!AF$7:AF$976,MATCH(WatchList!$B37,'All CCC'!$B$7:$B$976,0)))</f>
        <v/>
      </c>
      <c r="AG37" s="939" t="str">
        <f>IF($B37="","",INDEX('All CCC'!AG$7:AG$976,MATCH(WatchList!$B37,'All CCC'!$B$7:$B$976,0)))</f>
        <v/>
      </c>
      <c r="AH37" s="939" t="str">
        <f>IF($B37="","",INDEX('All CCC'!AH$7:AH$976,MATCH(WatchList!$B37,'All CCC'!$B$7:$B$976,0)))</f>
        <v/>
      </c>
      <c r="AI37" s="939" t="str">
        <f>IF($B37="","",INDEX('All CCC'!AI$7:AI$976,MATCH(WatchList!$B37,'All CCC'!$B$7:$B$976,0)))</f>
        <v/>
      </c>
      <c r="AJ37" s="939" t="str">
        <f>IF($B37="","",INDEX('All CCC'!AJ$7:AJ$976,MATCH(WatchList!$B37,'All CCC'!$B$7:$B$976,0)))</f>
        <v/>
      </c>
      <c r="AK37" s="939" t="str">
        <f>IF($B37="","",INDEX('All CCC'!AK$7:AK$976,MATCH(WatchList!$B37,'All CCC'!$B$7:$B$976,0)))</f>
        <v/>
      </c>
      <c r="AL37" s="939" t="str">
        <f>IF($B37="","",INDEX('All CCC'!AL$7:AL$976,MATCH(WatchList!$B37,'All CCC'!$B$7:$B$976,0)))</f>
        <v/>
      </c>
      <c r="AM37" s="939" t="str">
        <f>IF($B37="","",INDEX('All CCC'!AM$7:AM$976,MATCH(WatchList!$B37,'All CCC'!$B$7:$B$976,0)))</f>
        <v/>
      </c>
      <c r="AN37" s="939" t="str">
        <f>IF($B37="","",INDEX('All CCC'!AN$7:AN$976,MATCH(WatchList!$B37,'All CCC'!$B$7:$B$976,0)))</f>
        <v/>
      </c>
      <c r="AO37" s="939" t="str">
        <f>IF($B37="","",INDEX('All CCC'!AO$7:AO$976,MATCH(WatchList!$B37,'All CCC'!$B$7:$B$976,0)))</f>
        <v/>
      </c>
      <c r="AP37" s="939" t="str">
        <f>IF($B37="","",INDEX('All CCC'!AP$7:AP$976,MATCH(WatchList!$B37,'All CCC'!$B$7:$B$976,0)))</f>
        <v/>
      </c>
      <c r="AQ37" s="939" t="str">
        <f>IF($B37="","",INDEX('All CCC'!AQ$7:AQ$976,MATCH(WatchList!$B37,'All CCC'!$B$7:$B$976,0)))</f>
        <v/>
      </c>
      <c r="AR37" s="939" t="str">
        <f>IF($B37="","",INDEX('All CCC'!AR$7:AR$976,MATCH(WatchList!$B37,'All CCC'!$B$7:$B$976,0)))</f>
        <v/>
      </c>
      <c r="AS37" s="939" t="str">
        <f>IF($B37="","",INDEX('All CCC'!AS$7:AS$976,MATCH(WatchList!$B37,'All CCC'!$B$7:$B$976,0)))</f>
        <v/>
      </c>
      <c r="AT37" s="939" t="str">
        <f>IF($B37="","",INDEX('All CCC'!AT$7:AT$976,MATCH(WatchList!$B37,'All CCC'!$B$7:$B$976,0)))</f>
        <v/>
      </c>
      <c r="AU37" s="939" t="str">
        <f>IF($B37="","",INDEX('All CCC'!AU$7:AU$976,MATCH(WatchList!$B37,'All CCC'!$B$7:$B$976,0)))</f>
        <v/>
      </c>
      <c r="AV37" s="939" t="str">
        <f>IF($B37="","",INDEX('All CCC'!AV$7:AV$976,MATCH(WatchList!$B37,'All CCC'!$B$7:$B$976,0)))</f>
        <v/>
      </c>
      <c r="AW37" s="939" t="str">
        <f>IF($B37="","",INDEX('All CCC'!AW$7:AW$976,MATCH(WatchList!$B37,'All CCC'!$B$7:$B$976,0)))</f>
        <v/>
      </c>
      <c r="AX37" s="939" t="str">
        <f>IF($B37="","",INDEX('All CCC'!AX$7:AX$976,MATCH(WatchList!$B37,'All CCC'!$B$7:$B$976,0)))</f>
        <v/>
      </c>
      <c r="AY37" s="939" t="str">
        <f>IF($B37="","",INDEX('All CCC'!AY$7:AY$976,MATCH(WatchList!$B37,'All CCC'!$B$7:$B$976,0)))</f>
        <v/>
      </c>
      <c r="AZ37" s="939" t="str">
        <f>IF($B37="","",INDEX('All CCC'!AZ$7:AZ$976,MATCH(WatchList!$B37,'All CCC'!$B$7:$B$976,0)))</f>
        <v/>
      </c>
      <c r="BA37" s="939" t="str">
        <f>IF($B37="","",INDEX('All CCC'!BA$7:BA$976,MATCH(WatchList!$B37,'All CCC'!$B$7:$B$976,0)))</f>
        <v/>
      </c>
      <c r="BB37" s="939" t="str">
        <f>IF($B37="","",INDEX('All CCC'!BB$7:BB$976,MATCH(WatchList!$B37,'All CCC'!$B$7:$B$976,0)))</f>
        <v/>
      </c>
      <c r="BC37" s="939" t="str">
        <f>IF($B37="","",INDEX('All CCC'!BC$7:BC$976,MATCH(WatchList!$B37,'All CCC'!$B$7:$B$976,0)))</f>
        <v/>
      </c>
      <c r="BD37" s="939" t="str">
        <f>IF($B37="","",INDEX('All CCC'!BD$7:BD$976,MATCH(WatchList!$B37,'All CCC'!$B$7:$B$976,0)))</f>
        <v/>
      </c>
      <c r="BE37" s="939" t="str">
        <f>IF($B37="","",INDEX('All CCC'!BE$7:BE$976,MATCH(WatchList!$B37,'All CCC'!$B$7:$B$976,0)))</f>
        <v/>
      </c>
      <c r="BF37" s="939" t="str">
        <f>IF($B37="","",INDEX('All CCC'!BF$7:BF$976,MATCH(WatchList!$B37,'All CCC'!$B$7:$B$976,0)))</f>
        <v/>
      </c>
      <c r="BG37" s="939" t="str">
        <f>IF($B37="","",INDEX('All CCC'!BG$7:BG$976,MATCH(WatchList!$B37,'All CCC'!$B$7:$B$976,0)))</f>
        <v/>
      </c>
    </row>
    <row r="38" spans="1:59" x14ac:dyDescent="0.2">
      <c r="A38" s="612" t="str">
        <f>IF($B38="","",INDEX('All CCC'!A$7:A$976,MATCH(WatchList!$B38,'All CCC'!$B$7:$B$976,0)))</f>
        <v/>
      </c>
      <c r="B38" s="36"/>
      <c r="C38" s="939" t="str">
        <f>IF($B38="","",INDEX('All CCC'!C$7:C$976,MATCH(WatchList!$B38,'All CCC'!$B$7:$B$976,0)))</f>
        <v/>
      </c>
      <c r="D38" s="939" t="str">
        <f>IF($B38="","",INDEX('All CCC'!D$7:D$976,MATCH(WatchList!$B38,'All CCC'!$B$7:$B$976,0)))</f>
        <v/>
      </c>
      <c r="E38" s="939" t="str">
        <f>IF($B38="","",INDEX('All CCC'!E$7:E$976,MATCH(WatchList!$B38,'All CCC'!$B$7:$B$976,0)))</f>
        <v/>
      </c>
      <c r="F38" s="939" t="str">
        <f>IF($B38="","",INDEX('All CCC'!F$7:F$976,MATCH(WatchList!$B38,'All CCC'!$B$7:$B$976,0)))</f>
        <v/>
      </c>
      <c r="G38" s="939" t="str">
        <f>IF($B38="","",INDEX('All CCC'!G$7:G$976,MATCH(WatchList!$B38,'All CCC'!$B$7:$B$976,0)))</f>
        <v/>
      </c>
      <c r="H38" s="939" t="str">
        <f>IF($B38="","",INDEX('All CCC'!H$7:H$976,MATCH(WatchList!$B38,'All CCC'!$B$7:$B$976,0)))</f>
        <v/>
      </c>
      <c r="I38" s="939" t="str">
        <f>IF($B38="","",INDEX('All CCC'!I$7:I$976,MATCH(WatchList!$B38,'All CCC'!$B$7:$B$976,0)))</f>
        <v/>
      </c>
      <c r="J38" s="939" t="str">
        <f>IF($B38="","",INDEX('All CCC'!J$7:J$976,MATCH(WatchList!$B38,'All CCC'!$B$7:$B$976,0)))</f>
        <v/>
      </c>
      <c r="K38" s="939" t="str">
        <f>IF($B38="","",INDEX('All CCC'!K$7:K$976,MATCH(WatchList!$B38,'All CCC'!$B$7:$B$976,0)))</f>
        <v/>
      </c>
      <c r="L38" s="939" t="str">
        <f>IF($B38="","",INDEX('All CCC'!L$7:L$976,MATCH(WatchList!$B38,'All CCC'!$B$7:$B$976,0)))</f>
        <v/>
      </c>
      <c r="M38" s="939" t="str">
        <f>IF($B38="","",INDEX('All CCC'!M$7:M$976,MATCH(WatchList!$B38,'All CCC'!$B$7:$B$976,0)))</f>
        <v/>
      </c>
      <c r="N38" s="939" t="str">
        <f>IF($B38="","",INDEX('All CCC'!N$7:N$976,MATCH(WatchList!$B38,'All CCC'!$B$7:$B$976,0)))</f>
        <v/>
      </c>
      <c r="O38" s="939" t="str">
        <f>IF($B38="","",INDEX('All CCC'!O$7:O$976,MATCH(WatchList!$B38,'All CCC'!$B$7:$B$976,0)))</f>
        <v/>
      </c>
      <c r="P38" s="940" t="str">
        <f>IF($B38="","",INDEX('All CCC'!P$7:P$976,MATCH(WatchList!$B38,'All CCC'!$B$7:$B$976,0)))</f>
        <v/>
      </c>
      <c r="Q38" s="940" t="str">
        <f>IF($B38="","",INDEX('All CCC'!Q$7:Q$976,MATCH(WatchList!$B38,'All CCC'!$B$7:$B$976,0)))</f>
        <v/>
      </c>
      <c r="R38" s="939" t="str">
        <f>IF($B38="","",INDEX('All CCC'!R$7:R$976,MATCH(WatchList!$B38,'All CCC'!$B$7:$B$976,0)))</f>
        <v/>
      </c>
      <c r="S38" s="939" t="str">
        <f>IF($B38="","",INDEX('All CCC'!S$7:S$976,MATCH(WatchList!$B38,'All CCC'!$B$7:$B$976,0)))</f>
        <v/>
      </c>
      <c r="T38" s="939" t="str">
        <f>IF($B38="","",INDEX('All CCC'!T$7:T$976,MATCH(WatchList!$B38,'All CCC'!$B$7:$B$976,0)))</f>
        <v/>
      </c>
      <c r="U38" s="939" t="str">
        <f>IF($B38="","",INDEX('All CCC'!U$7:U$976,MATCH(WatchList!$B38,'All CCC'!$B$7:$B$976,0)))</f>
        <v/>
      </c>
      <c r="V38" s="939" t="str">
        <f>IF($B38="","",INDEX('All CCC'!V$7:V$976,MATCH(WatchList!$B38,'All CCC'!$B$7:$B$976,0)))</f>
        <v/>
      </c>
      <c r="W38" s="939" t="str">
        <f>IF($B38="","",INDEX('All CCC'!W$7:W$976,MATCH(WatchList!$B38,'All CCC'!$B$7:$B$976,0)))</f>
        <v/>
      </c>
      <c r="X38" s="939" t="str">
        <f>IF($B38="","",INDEX('All CCC'!X$7:X$976,MATCH(WatchList!$B38,'All CCC'!$B$7:$B$976,0)))</f>
        <v/>
      </c>
      <c r="Y38" s="939" t="str">
        <f>IF($B38="","",INDEX('All CCC'!Y$7:Y$976,MATCH(WatchList!$B38,'All CCC'!$B$7:$B$976,0)))</f>
        <v/>
      </c>
      <c r="Z38" s="939" t="str">
        <f>IF($B38="","",INDEX('All CCC'!Z$7:Z$976,MATCH(WatchList!$B38,'All CCC'!$B$7:$B$976,0)))</f>
        <v/>
      </c>
      <c r="AA38" s="939" t="str">
        <f>IF($B38="","",INDEX('All CCC'!AA$7:AA$976,MATCH(WatchList!$B38,'All CCC'!$B$7:$B$976,0)))</f>
        <v/>
      </c>
      <c r="AB38" s="939" t="str">
        <f>IF($B38="","",INDEX('All CCC'!AB$7:AB$976,MATCH(WatchList!$B38,'All CCC'!$B$7:$B$976,0)))</f>
        <v/>
      </c>
      <c r="AC38" s="939" t="str">
        <f>IF($B38="","",INDEX('All CCC'!AC$7:AC$976,MATCH(WatchList!$B38,'All CCC'!$B$7:$B$976,0)))</f>
        <v/>
      </c>
      <c r="AD38" s="939" t="str">
        <f>IF($B38="","",INDEX('All CCC'!AD$7:AD$976,MATCH(WatchList!$B38,'All CCC'!$B$7:$B$976,0)))</f>
        <v/>
      </c>
      <c r="AE38" s="939" t="str">
        <f>IF($B38="","",INDEX('All CCC'!AE$7:AE$976,MATCH(WatchList!$B38,'All CCC'!$B$7:$B$976,0)))</f>
        <v/>
      </c>
      <c r="AF38" s="939" t="str">
        <f>IF($B38="","",INDEX('All CCC'!AF$7:AF$976,MATCH(WatchList!$B38,'All CCC'!$B$7:$B$976,0)))</f>
        <v/>
      </c>
      <c r="AG38" s="939" t="str">
        <f>IF($B38="","",INDEX('All CCC'!AG$7:AG$976,MATCH(WatchList!$B38,'All CCC'!$B$7:$B$976,0)))</f>
        <v/>
      </c>
      <c r="AH38" s="939" t="str">
        <f>IF($B38="","",INDEX('All CCC'!AH$7:AH$976,MATCH(WatchList!$B38,'All CCC'!$B$7:$B$976,0)))</f>
        <v/>
      </c>
      <c r="AI38" s="939" t="str">
        <f>IF($B38="","",INDEX('All CCC'!AI$7:AI$976,MATCH(WatchList!$B38,'All CCC'!$B$7:$B$976,0)))</f>
        <v/>
      </c>
      <c r="AJ38" s="939" t="str">
        <f>IF($B38="","",INDEX('All CCC'!AJ$7:AJ$976,MATCH(WatchList!$B38,'All CCC'!$B$7:$B$976,0)))</f>
        <v/>
      </c>
      <c r="AK38" s="939" t="str">
        <f>IF($B38="","",INDEX('All CCC'!AK$7:AK$976,MATCH(WatchList!$B38,'All CCC'!$B$7:$B$976,0)))</f>
        <v/>
      </c>
      <c r="AL38" s="939" t="str">
        <f>IF($B38="","",INDEX('All CCC'!AL$7:AL$976,MATCH(WatchList!$B38,'All CCC'!$B$7:$B$976,0)))</f>
        <v/>
      </c>
      <c r="AM38" s="939" t="str">
        <f>IF($B38="","",INDEX('All CCC'!AM$7:AM$976,MATCH(WatchList!$B38,'All CCC'!$B$7:$B$976,0)))</f>
        <v/>
      </c>
      <c r="AN38" s="939" t="str">
        <f>IF($B38="","",INDEX('All CCC'!AN$7:AN$976,MATCH(WatchList!$B38,'All CCC'!$B$7:$B$976,0)))</f>
        <v/>
      </c>
      <c r="AO38" s="939" t="str">
        <f>IF($B38="","",INDEX('All CCC'!AO$7:AO$976,MATCH(WatchList!$B38,'All CCC'!$B$7:$B$976,0)))</f>
        <v/>
      </c>
      <c r="AP38" s="939" t="str">
        <f>IF($B38="","",INDEX('All CCC'!AP$7:AP$976,MATCH(WatchList!$B38,'All CCC'!$B$7:$B$976,0)))</f>
        <v/>
      </c>
      <c r="AQ38" s="939" t="str">
        <f>IF($B38="","",INDEX('All CCC'!AQ$7:AQ$976,MATCH(WatchList!$B38,'All CCC'!$B$7:$B$976,0)))</f>
        <v/>
      </c>
      <c r="AR38" s="939" t="str">
        <f>IF($B38="","",INDEX('All CCC'!AR$7:AR$976,MATCH(WatchList!$B38,'All CCC'!$B$7:$B$976,0)))</f>
        <v/>
      </c>
      <c r="AS38" s="939" t="str">
        <f>IF($B38="","",INDEX('All CCC'!AS$7:AS$976,MATCH(WatchList!$B38,'All CCC'!$B$7:$B$976,0)))</f>
        <v/>
      </c>
      <c r="AT38" s="939" t="str">
        <f>IF($B38="","",INDEX('All CCC'!AT$7:AT$976,MATCH(WatchList!$B38,'All CCC'!$B$7:$B$976,0)))</f>
        <v/>
      </c>
      <c r="AU38" s="939" t="str">
        <f>IF($B38="","",INDEX('All CCC'!AU$7:AU$976,MATCH(WatchList!$B38,'All CCC'!$B$7:$B$976,0)))</f>
        <v/>
      </c>
      <c r="AV38" s="939" t="str">
        <f>IF($B38="","",INDEX('All CCC'!AV$7:AV$976,MATCH(WatchList!$B38,'All CCC'!$B$7:$B$976,0)))</f>
        <v/>
      </c>
      <c r="AW38" s="939" t="str">
        <f>IF($B38="","",INDEX('All CCC'!AW$7:AW$976,MATCH(WatchList!$B38,'All CCC'!$B$7:$B$976,0)))</f>
        <v/>
      </c>
      <c r="AX38" s="939" t="str">
        <f>IF($B38="","",INDEX('All CCC'!AX$7:AX$976,MATCH(WatchList!$B38,'All CCC'!$B$7:$B$976,0)))</f>
        <v/>
      </c>
      <c r="AY38" s="939" t="str">
        <f>IF($B38="","",INDEX('All CCC'!AY$7:AY$976,MATCH(WatchList!$B38,'All CCC'!$B$7:$B$976,0)))</f>
        <v/>
      </c>
      <c r="AZ38" s="939" t="str">
        <f>IF($B38="","",INDEX('All CCC'!AZ$7:AZ$976,MATCH(WatchList!$B38,'All CCC'!$B$7:$B$976,0)))</f>
        <v/>
      </c>
      <c r="BA38" s="939" t="str">
        <f>IF($B38="","",INDEX('All CCC'!BA$7:BA$976,MATCH(WatchList!$B38,'All CCC'!$B$7:$B$976,0)))</f>
        <v/>
      </c>
      <c r="BB38" s="939" t="str">
        <f>IF($B38="","",INDEX('All CCC'!BB$7:BB$976,MATCH(WatchList!$B38,'All CCC'!$B$7:$B$976,0)))</f>
        <v/>
      </c>
      <c r="BC38" s="939" t="str">
        <f>IF($B38="","",INDEX('All CCC'!BC$7:BC$976,MATCH(WatchList!$B38,'All CCC'!$B$7:$B$976,0)))</f>
        <v/>
      </c>
      <c r="BD38" s="939" t="str">
        <f>IF($B38="","",INDEX('All CCC'!BD$7:BD$976,MATCH(WatchList!$B38,'All CCC'!$B$7:$B$976,0)))</f>
        <v/>
      </c>
      <c r="BE38" s="939" t="str">
        <f>IF($B38="","",INDEX('All CCC'!BE$7:BE$976,MATCH(WatchList!$B38,'All CCC'!$B$7:$B$976,0)))</f>
        <v/>
      </c>
      <c r="BF38" s="939" t="str">
        <f>IF($B38="","",INDEX('All CCC'!BF$7:BF$976,MATCH(WatchList!$B38,'All CCC'!$B$7:$B$976,0)))</f>
        <v/>
      </c>
      <c r="BG38" s="939" t="str">
        <f>IF($B38="","",INDEX('All CCC'!BG$7:BG$976,MATCH(WatchList!$B38,'All CCC'!$B$7:$B$976,0)))</f>
        <v/>
      </c>
    </row>
    <row r="39" spans="1:59" x14ac:dyDescent="0.2">
      <c r="A39" s="612" t="str">
        <f>IF($B39="","",INDEX('All CCC'!A$7:A$976,MATCH(WatchList!$B39,'All CCC'!$B$7:$B$976,0)))</f>
        <v/>
      </c>
      <c r="B39" s="36"/>
      <c r="C39" s="939" t="str">
        <f>IF($B39="","",INDEX('All CCC'!C$7:C$976,MATCH(WatchList!$B39,'All CCC'!$B$7:$B$976,0)))</f>
        <v/>
      </c>
      <c r="D39" s="939" t="str">
        <f>IF($B39="","",INDEX('All CCC'!D$7:D$976,MATCH(WatchList!$B39,'All CCC'!$B$7:$B$976,0)))</f>
        <v/>
      </c>
      <c r="E39" s="939" t="str">
        <f>IF($B39="","",INDEX('All CCC'!E$7:E$976,MATCH(WatchList!$B39,'All CCC'!$B$7:$B$976,0)))</f>
        <v/>
      </c>
      <c r="F39" s="939" t="str">
        <f>IF($B39="","",INDEX('All CCC'!F$7:F$976,MATCH(WatchList!$B39,'All CCC'!$B$7:$B$976,0)))</f>
        <v/>
      </c>
      <c r="G39" s="939" t="str">
        <f>IF($B39="","",INDEX('All CCC'!G$7:G$976,MATCH(WatchList!$B39,'All CCC'!$B$7:$B$976,0)))</f>
        <v/>
      </c>
      <c r="H39" s="939" t="str">
        <f>IF($B39="","",INDEX('All CCC'!H$7:H$976,MATCH(WatchList!$B39,'All CCC'!$B$7:$B$976,0)))</f>
        <v/>
      </c>
      <c r="I39" s="939" t="str">
        <f>IF($B39="","",INDEX('All CCC'!I$7:I$976,MATCH(WatchList!$B39,'All CCC'!$B$7:$B$976,0)))</f>
        <v/>
      </c>
      <c r="J39" s="939" t="str">
        <f>IF($B39="","",INDEX('All CCC'!J$7:J$976,MATCH(WatchList!$B39,'All CCC'!$B$7:$B$976,0)))</f>
        <v/>
      </c>
      <c r="K39" s="939" t="str">
        <f>IF($B39="","",INDEX('All CCC'!K$7:K$976,MATCH(WatchList!$B39,'All CCC'!$B$7:$B$976,0)))</f>
        <v/>
      </c>
      <c r="L39" s="939" t="str">
        <f>IF($B39="","",INDEX('All CCC'!L$7:L$976,MATCH(WatchList!$B39,'All CCC'!$B$7:$B$976,0)))</f>
        <v/>
      </c>
      <c r="M39" s="939" t="str">
        <f>IF($B39="","",INDEX('All CCC'!M$7:M$976,MATCH(WatchList!$B39,'All CCC'!$B$7:$B$976,0)))</f>
        <v/>
      </c>
      <c r="N39" s="939" t="str">
        <f>IF($B39="","",INDEX('All CCC'!N$7:N$976,MATCH(WatchList!$B39,'All CCC'!$B$7:$B$976,0)))</f>
        <v/>
      </c>
      <c r="O39" s="939" t="str">
        <f>IF($B39="","",INDEX('All CCC'!O$7:O$976,MATCH(WatchList!$B39,'All CCC'!$B$7:$B$976,0)))</f>
        <v/>
      </c>
      <c r="P39" s="940" t="str">
        <f>IF($B39="","",INDEX('All CCC'!P$7:P$976,MATCH(WatchList!$B39,'All CCC'!$B$7:$B$976,0)))</f>
        <v/>
      </c>
      <c r="Q39" s="940" t="str">
        <f>IF($B39="","",INDEX('All CCC'!Q$7:Q$976,MATCH(WatchList!$B39,'All CCC'!$B$7:$B$976,0)))</f>
        <v/>
      </c>
      <c r="R39" s="939" t="str">
        <f>IF($B39="","",INDEX('All CCC'!R$7:R$976,MATCH(WatchList!$B39,'All CCC'!$B$7:$B$976,0)))</f>
        <v/>
      </c>
      <c r="S39" s="939" t="str">
        <f>IF($B39="","",INDEX('All CCC'!S$7:S$976,MATCH(WatchList!$B39,'All CCC'!$B$7:$B$976,0)))</f>
        <v/>
      </c>
      <c r="T39" s="939" t="str">
        <f>IF($B39="","",INDEX('All CCC'!T$7:T$976,MATCH(WatchList!$B39,'All CCC'!$B$7:$B$976,0)))</f>
        <v/>
      </c>
      <c r="U39" s="939" t="str">
        <f>IF($B39="","",INDEX('All CCC'!U$7:U$976,MATCH(WatchList!$B39,'All CCC'!$B$7:$B$976,0)))</f>
        <v/>
      </c>
      <c r="V39" s="939" t="str">
        <f>IF($B39="","",INDEX('All CCC'!V$7:V$976,MATCH(WatchList!$B39,'All CCC'!$B$7:$B$976,0)))</f>
        <v/>
      </c>
      <c r="W39" s="939" t="str">
        <f>IF($B39="","",INDEX('All CCC'!W$7:W$976,MATCH(WatchList!$B39,'All CCC'!$B$7:$B$976,0)))</f>
        <v/>
      </c>
      <c r="X39" s="939" t="str">
        <f>IF($B39="","",INDEX('All CCC'!X$7:X$976,MATCH(WatchList!$B39,'All CCC'!$B$7:$B$976,0)))</f>
        <v/>
      </c>
      <c r="Y39" s="939" t="str">
        <f>IF($B39="","",INDEX('All CCC'!Y$7:Y$976,MATCH(WatchList!$B39,'All CCC'!$B$7:$B$976,0)))</f>
        <v/>
      </c>
      <c r="Z39" s="939" t="str">
        <f>IF($B39="","",INDEX('All CCC'!Z$7:Z$976,MATCH(WatchList!$B39,'All CCC'!$B$7:$B$976,0)))</f>
        <v/>
      </c>
      <c r="AA39" s="939" t="str">
        <f>IF($B39="","",INDEX('All CCC'!AA$7:AA$976,MATCH(WatchList!$B39,'All CCC'!$B$7:$B$976,0)))</f>
        <v/>
      </c>
      <c r="AB39" s="939" t="str">
        <f>IF($B39="","",INDEX('All CCC'!AB$7:AB$976,MATCH(WatchList!$B39,'All CCC'!$B$7:$B$976,0)))</f>
        <v/>
      </c>
      <c r="AC39" s="939" t="str">
        <f>IF($B39="","",INDEX('All CCC'!AC$7:AC$976,MATCH(WatchList!$B39,'All CCC'!$B$7:$B$976,0)))</f>
        <v/>
      </c>
      <c r="AD39" s="939" t="str">
        <f>IF($B39="","",INDEX('All CCC'!AD$7:AD$976,MATCH(WatchList!$B39,'All CCC'!$B$7:$B$976,0)))</f>
        <v/>
      </c>
      <c r="AE39" s="939" t="str">
        <f>IF($B39="","",INDEX('All CCC'!AE$7:AE$976,MATCH(WatchList!$B39,'All CCC'!$B$7:$B$976,0)))</f>
        <v/>
      </c>
      <c r="AF39" s="939" t="str">
        <f>IF($B39="","",INDEX('All CCC'!AF$7:AF$976,MATCH(WatchList!$B39,'All CCC'!$B$7:$B$976,0)))</f>
        <v/>
      </c>
      <c r="AG39" s="939" t="str">
        <f>IF($B39="","",INDEX('All CCC'!AG$7:AG$976,MATCH(WatchList!$B39,'All CCC'!$B$7:$B$976,0)))</f>
        <v/>
      </c>
      <c r="AH39" s="939" t="str">
        <f>IF($B39="","",INDEX('All CCC'!AH$7:AH$976,MATCH(WatchList!$B39,'All CCC'!$B$7:$B$976,0)))</f>
        <v/>
      </c>
      <c r="AI39" s="939" t="str">
        <f>IF($B39="","",INDEX('All CCC'!AI$7:AI$976,MATCH(WatchList!$B39,'All CCC'!$B$7:$B$976,0)))</f>
        <v/>
      </c>
      <c r="AJ39" s="939" t="str">
        <f>IF($B39="","",INDEX('All CCC'!AJ$7:AJ$976,MATCH(WatchList!$B39,'All CCC'!$B$7:$B$976,0)))</f>
        <v/>
      </c>
      <c r="AK39" s="939" t="str">
        <f>IF($B39="","",INDEX('All CCC'!AK$7:AK$976,MATCH(WatchList!$B39,'All CCC'!$B$7:$B$976,0)))</f>
        <v/>
      </c>
      <c r="AL39" s="939" t="str">
        <f>IF($B39="","",INDEX('All CCC'!AL$7:AL$976,MATCH(WatchList!$B39,'All CCC'!$B$7:$B$976,0)))</f>
        <v/>
      </c>
      <c r="AM39" s="939" t="str">
        <f>IF($B39="","",INDEX('All CCC'!AM$7:AM$976,MATCH(WatchList!$B39,'All CCC'!$B$7:$B$976,0)))</f>
        <v/>
      </c>
      <c r="AN39" s="939" t="str">
        <f>IF($B39="","",INDEX('All CCC'!AN$7:AN$976,MATCH(WatchList!$B39,'All CCC'!$B$7:$B$976,0)))</f>
        <v/>
      </c>
      <c r="AO39" s="939" t="str">
        <f>IF($B39="","",INDEX('All CCC'!AO$7:AO$976,MATCH(WatchList!$B39,'All CCC'!$B$7:$B$976,0)))</f>
        <v/>
      </c>
      <c r="AP39" s="939" t="str">
        <f>IF($B39="","",INDEX('All CCC'!AP$7:AP$976,MATCH(WatchList!$B39,'All CCC'!$B$7:$B$976,0)))</f>
        <v/>
      </c>
      <c r="AQ39" s="939" t="str">
        <f>IF($B39="","",INDEX('All CCC'!AQ$7:AQ$976,MATCH(WatchList!$B39,'All CCC'!$B$7:$B$976,0)))</f>
        <v/>
      </c>
      <c r="AR39" s="939" t="str">
        <f>IF($B39="","",INDEX('All CCC'!AR$7:AR$976,MATCH(WatchList!$B39,'All CCC'!$B$7:$B$976,0)))</f>
        <v/>
      </c>
      <c r="AS39" s="939" t="str">
        <f>IF($B39="","",INDEX('All CCC'!AS$7:AS$976,MATCH(WatchList!$B39,'All CCC'!$B$7:$B$976,0)))</f>
        <v/>
      </c>
      <c r="AT39" s="939" t="str">
        <f>IF($B39="","",INDEX('All CCC'!AT$7:AT$976,MATCH(WatchList!$B39,'All CCC'!$B$7:$B$976,0)))</f>
        <v/>
      </c>
      <c r="AU39" s="939" t="str">
        <f>IF($B39="","",INDEX('All CCC'!AU$7:AU$976,MATCH(WatchList!$B39,'All CCC'!$B$7:$B$976,0)))</f>
        <v/>
      </c>
      <c r="AV39" s="939" t="str">
        <f>IF($B39="","",INDEX('All CCC'!AV$7:AV$976,MATCH(WatchList!$B39,'All CCC'!$B$7:$B$976,0)))</f>
        <v/>
      </c>
      <c r="AW39" s="939" t="str">
        <f>IF($B39="","",INDEX('All CCC'!AW$7:AW$976,MATCH(WatchList!$B39,'All CCC'!$B$7:$B$976,0)))</f>
        <v/>
      </c>
      <c r="AX39" s="939" t="str">
        <f>IF($B39="","",INDEX('All CCC'!AX$7:AX$976,MATCH(WatchList!$B39,'All CCC'!$B$7:$B$976,0)))</f>
        <v/>
      </c>
      <c r="AY39" s="939" t="str">
        <f>IF($B39="","",INDEX('All CCC'!AY$7:AY$976,MATCH(WatchList!$B39,'All CCC'!$B$7:$B$976,0)))</f>
        <v/>
      </c>
      <c r="AZ39" s="939" t="str">
        <f>IF($B39="","",INDEX('All CCC'!AZ$7:AZ$976,MATCH(WatchList!$B39,'All CCC'!$B$7:$B$976,0)))</f>
        <v/>
      </c>
      <c r="BA39" s="939" t="str">
        <f>IF($B39="","",INDEX('All CCC'!BA$7:BA$976,MATCH(WatchList!$B39,'All CCC'!$B$7:$B$976,0)))</f>
        <v/>
      </c>
      <c r="BB39" s="939" t="str">
        <f>IF($B39="","",INDEX('All CCC'!BB$7:BB$976,MATCH(WatchList!$B39,'All CCC'!$B$7:$B$976,0)))</f>
        <v/>
      </c>
      <c r="BC39" s="939" t="str">
        <f>IF($B39="","",INDEX('All CCC'!BC$7:BC$976,MATCH(WatchList!$B39,'All CCC'!$B$7:$B$976,0)))</f>
        <v/>
      </c>
      <c r="BD39" s="939" t="str">
        <f>IF($B39="","",INDEX('All CCC'!BD$7:BD$976,MATCH(WatchList!$B39,'All CCC'!$B$7:$B$976,0)))</f>
        <v/>
      </c>
      <c r="BE39" s="939" t="str">
        <f>IF($B39="","",INDEX('All CCC'!BE$7:BE$976,MATCH(WatchList!$B39,'All CCC'!$B$7:$B$976,0)))</f>
        <v/>
      </c>
      <c r="BF39" s="939" t="str">
        <f>IF($B39="","",INDEX('All CCC'!BF$7:BF$976,MATCH(WatchList!$B39,'All CCC'!$B$7:$B$976,0)))</f>
        <v/>
      </c>
      <c r="BG39" s="939" t="str">
        <f>IF($B39="","",INDEX('All CCC'!BG$7:BG$976,MATCH(WatchList!$B39,'All CCC'!$B$7:$B$976,0)))</f>
        <v/>
      </c>
    </row>
    <row r="40" spans="1:59" x14ac:dyDescent="0.2">
      <c r="A40" s="612" t="str">
        <f>IF($B40="","",INDEX('All CCC'!A$7:A$976,MATCH(WatchList!$B40,'All CCC'!$B$7:$B$976,0)))</f>
        <v/>
      </c>
      <c r="B40" s="36"/>
      <c r="C40" s="939" t="str">
        <f>IF($B40="","",INDEX('All CCC'!C$7:C$976,MATCH(WatchList!$B40,'All CCC'!$B$7:$B$976,0)))</f>
        <v/>
      </c>
      <c r="D40" s="939" t="str">
        <f>IF($B40="","",INDEX('All CCC'!D$7:D$976,MATCH(WatchList!$B40,'All CCC'!$B$7:$B$976,0)))</f>
        <v/>
      </c>
      <c r="E40" s="939" t="str">
        <f>IF($B40="","",INDEX('All CCC'!E$7:E$976,MATCH(WatchList!$B40,'All CCC'!$B$7:$B$976,0)))</f>
        <v/>
      </c>
      <c r="F40" s="939" t="str">
        <f>IF($B40="","",INDEX('All CCC'!F$7:F$976,MATCH(WatchList!$B40,'All CCC'!$B$7:$B$976,0)))</f>
        <v/>
      </c>
      <c r="G40" s="939" t="str">
        <f>IF($B40="","",INDEX('All CCC'!G$7:G$976,MATCH(WatchList!$B40,'All CCC'!$B$7:$B$976,0)))</f>
        <v/>
      </c>
      <c r="H40" s="939" t="str">
        <f>IF($B40="","",INDEX('All CCC'!H$7:H$976,MATCH(WatchList!$B40,'All CCC'!$B$7:$B$976,0)))</f>
        <v/>
      </c>
      <c r="I40" s="939" t="str">
        <f>IF($B40="","",INDEX('All CCC'!I$7:I$976,MATCH(WatchList!$B40,'All CCC'!$B$7:$B$976,0)))</f>
        <v/>
      </c>
      <c r="J40" s="939" t="str">
        <f>IF($B40="","",INDEX('All CCC'!J$7:J$976,MATCH(WatchList!$B40,'All CCC'!$B$7:$B$976,0)))</f>
        <v/>
      </c>
      <c r="K40" s="939" t="str">
        <f>IF($B40="","",INDEX('All CCC'!K$7:K$976,MATCH(WatchList!$B40,'All CCC'!$B$7:$B$976,0)))</f>
        <v/>
      </c>
      <c r="L40" s="939" t="str">
        <f>IF($B40="","",INDEX('All CCC'!L$7:L$976,MATCH(WatchList!$B40,'All CCC'!$B$7:$B$976,0)))</f>
        <v/>
      </c>
      <c r="M40" s="939" t="str">
        <f>IF($B40="","",INDEX('All CCC'!M$7:M$976,MATCH(WatchList!$B40,'All CCC'!$B$7:$B$976,0)))</f>
        <v/>
      </c>
      <c r="N40" s="939" t="str">
        <f>IF($B40="","",INDEX('All CCC'!N$7:N$976,MATCH(WatchList!$B40,'All CCC'!$B$7:$B$976,0)))</f>
        <v/>
      </c>
      <c r="O40" s="939" t="str">
        <f>IF($B40="","",INDEX('All CCC'!O$7:O$976,MATCH(WatchList!$B40,'All CCC'!$B$7:$B$976,0)))</f>
        <v/>
      </c>
      <c r="P40" s="940" t="str">
        <f>IF($B40="","",INDEX('All CCC'!P$7:P$976,MATCH(WatchList!$B40,'All CCC'!$B$7:$B$976,0)))</f>
        <v/>
      </c>
      <c r="Q40" s="940" t="str">
        <f>IF($B40="","",INDEX('All CCC'!Q$7:Q$976,MATCH(WatchList!$B40,'All CCC'!$B$7:$B$976,0)))</f>
        <v/>
      </c>
      <c r="R40" s="939" t="str">
        <f>IF($B40="","",INDEX('All CCC'!R$7:R$976,MATCH(WatchList!$B40,'All CCC'!$B$7:$B$976,0)))</f>
        <v/>
      </c>
      <c r="S40" s="939" t="str">
        <f>IF($B40="","",INDEX('All CCC'!S$7:S$976,MATCH(WatchList!$B40,'All CCC'!$B$7:$B$976,0)))</f>
        <v/>
      </c>
      <c r="T40" s="939" t="str">
        <f>IF($B40="","",INDEX('All CCC'!T$7:T$976,MATCH(WatchList!$B40,'All CCC'!$B$7:$B$976,0)))</f>
        <v/>
      </c>
      <c r="U40" s="939" t="str">
        <f>IF($B40="","",INDEX('All CCC'!U$7:U$976,MATCH(WatchList!$B40,'All CCC'!$B$7:$B$976,0)))</f>
        <v/>
      </c>
      <c r="V40" s="939" t="str">
        <f>IF($B40="","",INDEX('All CCC'!V$7:V$976,MATCH(WatchList!$B40,'All CCC'!$B$7:$B$976,0)))</f>
        <v/>
      </c>
      <c r="W40" s="939" t="str">
        <f>IF($B40="","",INDEX('All CCC'!W$7:W$976,MATCH(WatchList!$B40,'All CCC'!$B$7:$B$976,0)))</f>
        <v/>
      </c>
      <c r="X40" s="939" t="str">
        <f>IF($B40="","",INDEX('All CCC'!X$7:X$976,MATCH(WatchList!$B40,'All CCC'!$B$7:$B$976,0)))</f>
        <v/>
      </c>
      <c r="Y40" s="939" t="str">
        <f>IF($B40="","",INDEX('All CCC'!Y$7:Y$976,MATCH(WatchList!$B40,'All CCC'!$B$7:$B$976,0)))</f>
        <v/>
      </c>
      <c r="Z40" s="939" t="str">
        <f>IF($B40="","",INDEX('All CCC'!Z$7:Z$976,MATCH(WatchList!$B40,'All CCC'!$B$7:$B$976,0)))</f>
        <v/>
      </c>
      <c r="AA40" s="939" t="str">
        <f>IF($B40="","",INDEX('All CCC'!AA$7:AA$976,MATCH(WatchList!$B40,'All CCC'!$B$7:$B$976,0)))</f>
        <v/>
      </c>
      <c r="AB40" s="939" t="str">
        <f>IF($B40="","",INDEX('All CCC'!AB$7:AB$976,MATCH(WatchList!$B40,'All CCC'!$B$7:$B$976,0)))</f>
        <v/>
      </c>
      <c r="AC40" s="939" t="str">
        <f>IF($B40="","",INDEX('All CCC'!AC$7:AC$976,MATCH(WatchList!$B40,'All CCC'!$B$7:$B$976,0)))</f>
        <v/>
      </c>
      <c r="AD40" s="939" t="str">
        <f>IF($B40="","",INDEX('All CCC'!AD$7:AD$976,MATCH(WatchList!$B40,'All CCC'!$B$7:$B$976,0)))</f>
        <v/>
      </c>
      <c r="AE40" s="939" t="str">
        <f>IF($B40="","",INDEX('All CCC'!AE$7:AE$976,MATCH(WatchList!$B40,'All CCC'!$B$7:$B$976,0)))</f>
        <v/>
      </c>
      <c r="AF40" s="939" t="str">
        <f>IF($B40="","",INDEX('All CCC'!AF$7:AF$976,MATCH(WatchList!$B40,'All CCC'!$B$7:$B$976,0)))</f>
        <v/>
      </c>
      <c r="AG40" s="939" t="str">
        <f>IF($B40="","",INDEX('All CCC'!AG$7:AG$976,MATCH(WatchList!$B40,'All CCC'!$B$7:$B$976,0)))</f>
        <v/>
      </c>
      <c r="AH40" s="939" t="str">
        <f>IF($B40="","",INDEX('All CCC'!AH$7:AH$976,MATCH(WatchList!$B40,'All CCC'!$B$7:$B$976,0)))</f>
        <v/>
      </c>
      <c r="AI40" s="939" t="str">
        <f>IF($B40="","",INDEX('All CCC'!AI$7:AI$976,MATCH(WatchList!$B40,'All CCC'!$B$7:$B$976,0)))</f>
        <v/>
      </c>
      <c r="AJ40" s="939" t="str">
        <f>IF($B40="","",INDEX('All CCC'!AJ$7:AJ$976,MATCH(WatchList!$B40,'All CCC'!$B$7:$B$976,0)))</f>
        <v/>
      </c>
      <c r="AK40" s="939" t="str">
        <f>IF($B40="","",INDEX('All CCC'!AK$7:AK$976,MATCH(WatchList!$B40,'All CCC'!$B$7:$B$976,0)))</f>
        <v/>
      </c>
      <c r="AL40" s="939" t="str">
        <f>IF($B40="","",INDEX('All CCC'!AL$7:AL$976,MATCH(WatchList!$B40,'All CCC'!$B$7:$B$976,0)))</f>
        <v/>
      </c>
      <c r="AM40" s="939" t="str">
        <f>IF($B40="","",INDEX('All CCC'!AM$7:AM$976,MATCH(WatchList!$B40,'All CCC'!$B$7:$B$976,0)))</f>
        <v/>
      </c>
      <c r="AN40" s="939" t="str">
        <f>IF($B40="","",INDEX('All CCC'!AN$7:AN$976,MATCH(WatchList!$B40,'All CCC'!$B$7:$B$976,0)))</f>
        <v/>
      </c>
      <c r="AO40" s="939" t="str">
        <f>IF($B40="","",INDEX('All CCC'!AO$7:AO$976,MATCH(WatchList!$B40,'All CCC'!$B$7:$B$976,0)))</f>
        <v/>
      </c>
      <c r="AP40" s="939" t="str">
        <f>IF($B40="","",INDEX('All CCC'!AP$7:AP$976,MATCH(WatchList!$B40,'All CCC'!$B$7:$B$976,0)))</f>
        <v/>
      </c>
      <c r="AQ40" s="939" t="str">
        <f>IF($B40="","",INDEX('All CCC'!AQ$7:AQ$976,MATCH(WatchList!$B40,'All CCC'!$B$7:$B$976,0)))</f>
        <v/>
      </c>
      <c r="AR40" s="939" t="str">
        <f>IF($B40="","",INDEX('All CCC'!AR$7:AR$976,MATCH(WatchList!$B40,'All CCC'!$B$7:$B$976,0)))</f>
        <v/>
      </c>
      <c r="AS40" s="939" t="str">
        <f>IF($B40="","",INDEX('All CCC'!AS$7:AS$976,MATCH(WatchList!$B40,'All CCC'!$B$7:$B$976,0)))</f>
        <v/>
      </c>
      <c r="AT40" s="939" t="str">
        <f>IF($B40="","",INDEX('All CCC'!AT$7:AT$976,MATCH(WatchList!$B40,'All CCC'!$B$7:$B$976,0)))</f>
        <v/>
      </c>
      <c r="AU40" s="939" t="str">
        <f>IF($B40="","",INDEX('All CCC'!AU$7:AU$976,MATCH(WatchList!$B40,'All CCC'!$B$7:$B$976,0)))</f>
        <v/>
      </c>
      <c r="AV40" s="939" t="str">
        <f>IF($B40="","",INDEX('All CCC'!AV$7:AV$976,MATCH(WatchList!$B40,'All CCC'!$B$7:$B$976,0)))</f>
        <v/>
      </c>
      <c r="AW40" s="939" t="str">
        <f>IF($B40="","",INDEX('All CCC'!AW$7:AW$976,MATCH(WatchList!$B40,'All CCC'!$B$7:$B$976,0)))</f>
        <v/>
      </c>
      <c r="AX40" s="939" t="str">
        <f>IF($B40="","",INDEX('All CCC'!AX$7:AX$976,MATCH(WatchList!$B40,'All CCC'!$B$7:$B$976,0)))</f>
        <v/>
      </c>
      <c r="AY40" s="939" t="str">
        <f>IF($B40="","",INDEX('All CCC'!AY$7:AY$976,MATCH(WatchList!$B40,'All CCC'!$B$7:$B$976,0)))</f>
        <v/>
      </c>
      <c r="AZ40" s="939" t="str">
        <f>IF($B40="","",INDEX('All CCC'!AZ$7:AZ$976,MATCH(WatchList!$B40,'All CCC'!$B$7:$B$976,0)))</f>
        <v/>
      </c>
      <c r="BA40" s="939" t="str">
        <f>IF($B40="","",INDEX('All CCC'!BA$7:BA$976,MATCH(WatchList!$B40,'All CCC'!$B$7:$B$976,0)))</f>
        <v/>
      </c>
      <c r="BB40" s="939" t="str">
        <f>IF($B40="","",INDEX('All CCC'!BB$7:BB$976,MATCH(WatchList!$B40,'All CCC'!$B$7:$B$976,0)))</f>
        <v/>
      </c>
      <c r="BC40" s="939" t="str">
        <f>IF($B40="","",INDEX('All CCC'!BC$7:BC$976,MATCH(WatchList!$B40,'All CCC'!$B$7:$B$976,0)))</f>
        <v/>
      </c>
      <c r="BD40" s="939" t="str">
        <f>IF($B40="","",INDEX('All CCC'!BD$7:BD$976,MATCH(WatchList!$B40,'All CCC'!$B$7:$B$976,0)))</f>
        <v/>
      </c>
      <c r="BE40" s="939" t="str">
        <f>IF($B40="","",INDEX('All CCC'!BE$7:BE$976,MATCH(WatchList!$B40,'All CCC'!$B$7:$B$976,0)))</f>
        <v/>
      </c>
      <c r="BF40" s="939" t="str">
        <f>IF($B40="","",INDEX('All CCC'!BF$7:BF$976,MATCH(WatchList!$B40,'All CCC'!$B$7:$B$976,0)))</f>
        <v/>
      </c>
      <c r="BG40" s="939" t="str">
        <f>IF($B40="","",INDEX('All CCC'!BG$7:BG$976,MATCH(WatchList!$B40,'All CCC'!$B$7:$B$976,0)))</f>
        <v/>
      </c>
    </row>
    <row r="41" spans="1:59" x14ac:dyDescent="0.2">
      <c r="A41" s="612" t="str">
        <f>IF($B41="","",INDEX('All CCC'!A$7:A$976,MATCH(WatchList!$B41,'All CCC'!$B$7:$B$976,0)))</f>
        <v/>
      </c>
      <c r="B41" s="36"/>
      <c r="C41" s="939" t="str">
        <f>IF($B41="","",INDEX('All CCC'!C$7:C$976,MATCH(WatchList!$B41,'All CCC'!$B$7:$B$976,0)))</f>
        <v/>
      </c>
      <c r="D41" s="939" t="str">
        <f>IF($B41="","",INDEX('All CCC'!D$7:D$976,MATCH(WatchList!$B41,'All CCC'!$B$7:$B$976,0)))</f>
        <v/>
      </c>
      <c r="E41" s="939" t="str">
        <f>IF($B41="","",INDEX('All CCC'!E$7:E$976,MATCH(WatchList!$B41,'All CCC'!$B$7:$B$976,0)))</f>
        <v/>
      </c>
      <c r="F41" s="939" t="str">
        <f>IF($B41="","",INDEX('All CCC'!F$7:F$976,MATCH(WatchList!$B41,'All CCC'!$B$7:$B$976,0)))</f>
        <v/>
      </c>
      <c r="G41" s="939" t="str">
        <f>IF($B41="","",INDEX('All CCC'!G$7:G$976,MATCH(WatchList!$B41,'All CCC'!$B$7:$B$976,0)))</f>
        <v/>
      </c>
      <c r="H41" s="939" t="str">
        <f>IF($B41="","",INDEX('All CCC'!H$7:H$976,MATCH(WatchList!$B41,'All CCC'!$B$7:$B$976,0)))</f>
        <v/>
      </c>
      <c r="I41" s="939" t="str">
        <f>IF($B41="","",INDEX('All CCC'!I$7:I$976,MATCH(WatchList!$B41,'All CCC'!$B$7:$B$976,0)))</f>
        <v/>
      </c>
      <c r="J41" s="939" t="str">
        <f>IF($B41="","",INDEX('All CCC'!J$7:J$976,MATCH(WatchList!$B41,'All CCC'!$B$7:$B$976,0)))</f>
        <v/>
      </c>
      <c r="K41" s="939" t="str">
        <f>IF($B41="","",INDEX('All CCC'!K$7:K$976,MATCH(WatchList!$B41,'All CCC'!$B$7:$B$976,0)))</f>
        <v/>
      </c>
      <c r="L41" s="939" t="str">
        <f>IF($B41="","",INDEX('All CCC'!L$7:L$976,MATCH(WatchList!$B41,'All CCC'!$B$7:$B$976,0)))</f>
        <v/>
      </c>
      <c r="M41" s="939" t="str">
        <f>IF($B41="","",INDEX('All CCC'!M$7:M$976,MATCH(WatchList!$B41,'All CCC'!$B$7:$B$976,0)))</f>
        <v/>
      </c>
      <c r="N41" s="939" t="str">
        <f>IF($B41="","",INDEX('All CCC'!N$7:N$976,MATCH(WatchList!$B41,'All CCC'!$B$7:$B$976,0)))</f>
        <v/>
      </c>
      <c r="O41" s="939" t="str">
        <f>IF($B41="","",INDEX('All CCC'!O$7:O$976,MATCH(WatchList!$B41,'All CCC'!$B$7:$B$976,0)))</f>
        <v/>
      </c>
      <c r="P41" s="940" t="str">
        <f>IF($B41="","",INDEX('All CCC'!P$7:P$976,MATCH(WatchList!$B41,'All CCC'!$B$7:$B$976,0)))</f>
        <v/>
      </c>
      <c r="Q41" s="940" t="str">
        <f>IF($B41="","",INDEX('All CCC'!Q$7:Q$976,MATCH(WatchList!$B41,'All CCC'!$B$7:$B$976,0)))</f>
        <v/>
      </c>
      <c r="R41" s="939" t="str">
        <f>IF($B41="","",INDEX('All CCC'!R$7:R$976,MATCH(WatchList!$B41,'All CCC'!$B$7:$B$976,0)))</f>
        <v/>
      </c>
      <c r="S41" s="939" t="str">
        <f>IF($B41="","",INDEX('All CCC'!S$7:S$976,MATCH(WatchList!$B41,'All CCC'!$B$7:$B$976,0)))</f>
        <v/>
      </c>
      <c r="T41" s="939" t="str">
        <f>IF($B41="","",INDEX('All CCC'!T$7:T$976,MATCH(WatchList!$B41,'All CCC'!$B$7:$B$976,0)))</f>
        <v/>
      </c>
      <c r="U41" s="939" t="str">
        <f>IF($B41="","",INDEX('All CCC'!U$7:U$976,MATCH(WatchList!$B41,'All CCC'!$B$7:$B$976,0)))</f>
        <v/>
      </c>
      <c r="V41" s="939" t="str">
        <f>IF($B41="","",INDEX('All CCC'!V$7:V$976,MATCH(WatchList!$B41,'All CCC'!$B$7:$B$976,0)))</f>
        <v/>
      </c>
      <c r="W41" s="939" t="str">
        <f>IF($B41="","",INDEX('All CCC'!W$7:W$976,MATCH(WatchList!$B41,'All CCC'!$B$7:$B$976,0)))</f>
        <v/>
      </c>
      <c r="X41" s="939" t="str">
        <f>IF($B41="","",INDEX('All CCC'!X$7:X$976,MATCH(WatchList!$B41,'All CCC'!$B$7:$B$976,0)))</f>
        <v/>
      </c>
      <c r="Y41" s="939" t="str">
        <f>IF($B41="","",INDEX('All CCC'!Y$7:Y$976,MATCH(WatchList!$B41,'All CCC'!$B$7:$B$976,0)))</f>
        <v/>
      </c>
      <c r="Z41" s="939" t="str">
        <f>IF($B41="","",INDEX('All CCC'!Z$7:Z$976,MATCH(WatchList!$B41,'All CCC'!$B$7:$B$976,0)))</f>
        <v/>
      </c>
      <c r="AA41" s="939" t="str">
        <f>IF($B41="","",INDEX('All CCC'!AA$7:AA$976,MATCH(WatchList!$B41,'All CCC'!$B$7:$B$976,0)))</f>
        <v/>
      </c>
      <c r="AB41" s="939" t="str">
        <f>IF($B41="","",INDEX('All CCC'!AB$7:AB$976,MATCH(WatchList!$B41,'All CCC'!$B$7:$B$976,0)))</f>
        <v/>
      </c>
      <c r="AC41" s="939" t="str">
        <f>IF($B41="","",INDEX('All CCC'!AC$7:AC$976,MATCH(WatchList!$B41,'All CCC'!$B$7:$B$976,0)))</f>
        <v/>
      </c>
      <c r="AD41" s="939" t="str">
        <f>IF($B41="","",INDEX('All CCC'!AD$7:AD$976,MATCH(WatchList!$B41,'All CCC'!$B$7:$B$976,0)))</f>
        <v/>
      </c>
      <c r="AE41" s="939" t="str">
        <f>IF($B41="","",INDEX('All CCC'!AE$7:AE$976,MATCH(WatchList!$B41,'All CCC'!$B$7:$B$976,0)))</f>
        <v/>
      </c>
      <c r="AF41" s="939" t="str">
        <f>IF($B41="","",INDEX('All CCC'!AF$7:AF$976,MATCH(WatchList!$B41,'All CCC'!$B$7:$B$976,0)))</f>
        <v/>
      </c>
      <c r="AG41" s="939" t="str">
        <f>IF($B41="","",INDEX('All CCC'!AG$7:AG$976,MATCH(WatchList!$B41,'All CCC'!$B$7:$B$976,0)))</f>
        <v/>
      </c>
      <c r="AH41" s="939" t="str">
        <f>IF($B41="","",INDEX('All CCC'!AH$7:AH$976,MATCH(WatchList!$B41,'All CCC'!$B$7:$B$976,0)))</f>
        <v/>
      </c>
      <c r="AI41" s="939" t="str">
        <f>IF($B41="","",INDEX('All CCC'!AI$7:AI$976,MATCH(WatchList!$B41,'All CCC'!$B$7:$B$976,0)))</f>
        <v/>
      </c>
      <c r="AJ41" s="939" t="str">
        <f>IF($B41="","",INDEX('All CCC'!AJ$7:AJ$976,MATCH(WatchList!$B41,'All CCC'!$B$7:$B$976,0)))</f>
        <v/>
      </c>
      <c r="AK41" s="939" t="str">
        <f>IF($B41="","",INDEX('All CCC'!AK$7:AK$976,MATCH(WatchList!$B41,'All CCC'!$B$7:$B$976,0)))</f>
        <v/>
      </c>
      <c r="AL41" s="939" t="str">
        <f>IF($B41="","",INDEX('All CCC'!AL$7:AL$976,MATCH(WatchList!$B41,'All CCC'!$B$7:$B$976,0)))</f>
        <v/>
      </c>
      <c r="AM41" s="939" t="str">
        <f>IF($B41="","",INDEX('All CCC'!AM$7:AM$976,MATCH(WatchList!$B41,'All CCC'!$B$7:$B$976,0)))</f>
        <v/>
      </c>
      <c r="AN41" s="939" t="str">
        <f>IF($B41="","",INDEX('All CCC'!AN$7:AN$976,MATCH(WatchList!$B41,'All CCC'!$B$7:$B$976,0)))</f>
        <v/>
      </c>
      <c r="AO41" s="939" t="str">
        <f>IF($B41="","",INDEX('All CCC'!AO$7:AO$976,MATCH(WatchList!$B41,'All CCC'!$B$7:$B$976,0)))</f>
        <v/>
      </c>
      <c r="AP41" s="939" t="str">
        <f>IF($B41="","",INDEX('All CCC'!AP$7:AP$976,MATCH(WatchList!$B41,'All CCC'!$B$7:$B$976,0)))</f>
        <v/>
      </c>
      <c r="AQ41" s="939" t="str">
        <f>IF($B41="","",INDEX('All CCC'!AQ$7:AQ$976,MATCH(WatchList!$B41,'All CCC'!$B$7:$B$976,0)))</f>
        <v/>
      </c>
      <c r="AR41" s="939" t="str">
        <f>IF($B41="","",INDEX('All CCC'!AR$7:AR$976,MATCH(WatchList!$B41,'All CCC'!$B$7:$B$976,0)))</f>
        <v/>
      </c>
      <c r="AS41" s="939" t="str">
        <f>IF($B41="","",INDEX('All CCC'!AS$7:AS$976,MATCH(WatchList!$B41,'All CCC'!$B$7:$B$976,0)))</f>
        <v/>
      </c>
      <c r="AT41" s="939" t="str">
        <f>IF($B41="","",INDEX('All CCC'!AT$7:AT$976,MATCH(WatchList!$B41,'All CCC'!$B$7:$B$976,0)))</f>
        <v/>
      </c>
      <c r="AU41" s="939" t="str">
        <f>IF($B41="","",INDEX('All CCC'!AU$7:AU$976,MATCH(WatchList!$B41,'All CCC'!$B$7:$B$976,0)))</f>
        <v/>
      </c>
      <c r="AV41" s="939" t="str">
        <f>IF($B41="","",INDEX('All CCC'!AV$7:AV$976,MATCH(WatchList!$B41,'All CCC'!$B$7:$B$976,0)))</f>
        <v/>
      </c>
      <c r="AW41" s="939" t="str">
        <f>IF($B41="","",INDEX('All CCC'!AW$7:AW$976,MATCH(WatchList!$B41,'All CCC'!$B$7:$B$976,0)))</f>
        <v/>
      </c>
      <c r="AX41" s="939" t="str">
        <f>IF($B41="","",INDEX('All CCC'!AX$7:AX$976,MATCH(WatchList!$B41,'All CCC'!$B$7:$B$976,0)))</f>
        <v/>
      </c>
      <c r="AY41" s="939" t="str">
        <f>IF($B41="","",INDEX('All CCC'!AY$7:AY$976,MATCH(WatchList!$B41,'All CCC'!$B$7:$B$976,0)))</f>
        <v/>
      </c>
      <c r="AZ41" s="939" t="str">
        <f>IF($B41="","",INDEX('All CCC'!AZ$7:AZ$976,MATCH(WatchList!$B41,'All CCC'!$B$7:$B$976,0)))</f>
        <v/>
      </c>
      <c r="BA41" s="939" t="str">
        <f>IF($B41="","",INDEX('All CCC'!BA$7:BA$976,MATCH(WatchList!$B41,'All CCC'!$B$7:$B$976,0)))</f>
        <v/>
      </c>
      <c r="BB41" s="939" t="str">
        <f>IF($B41="","",INDEX('All CCC'!BB$7:BB$976,MATCH(WatchList!$B41,'All CCC'!$B$7:$B$976,0)))</f>
        <v/>
      </c>
      <c r="BC41" s="939" t="str">
        <f>IF($B41="","",INDEX('All CCC'!BC$7:BC$976,MATCH(WatchList!$B41,'All CCC'!$B$7:$B$976,0)))</f>
        <v/>
      </c>
      <c r="BD41" s="939" t="str">
        <f>IF($B41="","",INDEX('All CCC'!BD$7:BD$976,MATCH(WatchList!$B41,'All CCC'!$B$7:$B$976,0)))</f>
        <v/>
      </c>
      <c r="BE41" s="939" t="str">
        <f>IF($B41="","",INDEX('All CCC'!BE$7:BE$976,MATCH(WatchList!$B41,'All CCC'!$B$7:$B$976,0)))</f>
        <v/>
      </c>
      <c r="BF41" s="939" t="str">
        <f>IF($B41="","",INDEX('All CCC'!BF$7:BF$976,MATCH(WatchList!$B41,'All CCC'!$B$7:$B$976,0)))</f>
        <v/>
      </c>
      <c r="BG41" s="939" t="str">
        <f>IF($B41="","",INDEX('All CCC'!BG$7:BG$976,MATCH(WatchList!$B41,'All CCC'!$B$7:$B$976,0)))</f>
        <v/>
      </c>
    </row>
    <row r="42" spans="1:59" x14ac:dyDescent="0.2">
      <c r="A42" s="612" t="str">
        <f>IF($B42="","",INDEX('All CCC'!A$7:A$976,MATCH(WatchList!$B42,'All CCC'!$B$7:$B$976,0)))</f>
        <v/>
      </c>
      <c r="B42" s="36"/>
      <c r="C42" s="939" t="str">
        <f>IF($B42="","",INDEX('All CCC'!C$7:C$976,MATCH(WatchList!$B42,'All CCC'!$B$7:$B$976,0)))</f>
        <v/>
      </c>
      <c r="D42" s="939" t="str">
        <f>IF($B42="","",INDEX('All CCC'!D$7:D$976,MATCH(WatchList!$B42,'All CCC'!$B$7:$B$976,0)))</f>
        <v/>
      </c>
      <c r="E42" s="939" t="str">
        <f>IF($B42="","",INDEX('All CCC'!E$7:E$976,MATCH(WatchList!$B42,'All CCC'!$B$7:$B$976,0)))</f>
        <v/>
      </c>
      <c r="F42" s="939" t="str">
        <f>IF($B42="","",INDEX('All CCC'!F$7:F$976,MATCH(WatchList!$B42,'All CCC'!$B$7:$B$976,0)))</f>
        <v/>
      </c>
      <c r="G42" s="939" t="str">
        <f>IF($B42="","",INDEX('All CCC'!G$7:G$976,MATCH(WatchList!$B42,'All CCC'!$B$7:$B$976,0)))</f>
        <v/>
      </c>
      <c r="H42" s="939" t="str">
        <f>IF($B42="","",INDEX('All CCC'!H$7:H$976,MATCH(WatchList!$B42,'All CCC'!$B$7:$B$976,0)))</f>
        <v/>
      </c>
      <c r="I42" s="939" t="str">
        <f>IF($B42="","",INDEX('All CCC'!I$7:I$976,MATCH(WatchList!$B42,'All CCC'!$B$7:$B$976,0)))</f>
        <v/>
      </c>
      <c r="J42" s="939" t="str">
        <f>IF($B42="","",INDEX('All CCC'!J$7:J$976,MATCH(WatchList!$B42,'All CCC'!$B$7:$B$976,0)))</f>
        <v/>
      </c>
      <c r="K42" s="939" t="str">
        <f>IF($B42="","",INDEX('All CCC'!K$7:K$976,MATCH(WatchList!$B42,'All CCC'!$B$7:$B$976,0)))</f>
        <v/>
      </c>
      <c r="L42" s="939" t="str">
        <f>IF($B42="","",INDEX('All CCC'!L$7:L$976,MATCH(WatchList!$B42,'All CCC'!$B$7:$B$976,0)))</f>
        <v/>
      </c>
      <c r="M42" s="939" t="str">
        <f>IF($B42="","",INDEX('All CCC'!M$7:M$976,MATCH(WatchList!$B42,'All CCC'!$B$7:$B$976,0)))</f>
        <v/>
      </c>
      <c r="N42" s="939" t="str">
        <f>IF($B42="","",INDEX('All CCC'!N$7:N$976,MATCH(WatchList!$B42,'All CCC'!$B$7:$B$976,0)))</f>
        <v/>
      </c>
      <c r="O42" s="939" t="str">
        <f>IF($B42="","",INDEX('All CCC'!O$7:O$976,MATCH(WatchList!$B42,'All CCC'!$B$7:$B$976,0)))</f>
        <v/>
      </c>
      <c r="P42" s="940" t="str">
        <f>IF($B42="","",INDEX('All CCC'!P$7:P$976,MATCH(WatchList!$B42,'All CCC'!$B$7:$B$976,0)))</f>
        <v/>
      </c>
      <c r="Q42" s="940" t="str">
        <f>IF($B42="","",INDEX('All CCC'!Q$7:Q$976,MATCH(WatchList!$B42,'All CCC'!$B$7:$B$976,0)))</f>
        <v/>
      </c>
      <c r="R42" s="939" t="str">
        <f>IF($B42="","",INDEX('All CCC'!R$7:R$976,MATCH(WatchList!$B42,'All CCC'!$B$7:$B$976,0)))</f>
        <v/>
      </c>
      <c r="S42" s="939" t="str">
        <f>IF($B42="","",INDEX('All CCC'!S$7:S$976,MATCH(WatchList!$B42,'All CCC'!$B$7:$B$976,0)))</f>
        <v/>
      </c>
      <c r="T42" s="939" t="str">
        <f>IF($B42="","",INDEX('All CCC'!T$7:T$976,MATCH(WatchList!$B42,'All CCC'!$B$7:$B$976,0)))</f>
        <v/>
      </c>
      <c r="U42" s="939" t="str">
        <f>IF($B42="","",INDEX('All CCC'!U$7:U$976,MATCH(WatchList!$B42,'All CCC'!$B$7:$B$976,0)))</f>
        <v/>
      </c>
      <c r="V42" s="939" t="str">
        <f>IF($B42="","",INDEX('All CCC'!V$7:V$976,MATCH(WatchList!$B42,'All CCC'!$B$7:$B$976,0)))</f>
        <v/>
      </c>
      <c r="W42" s="939" t="str">
        <f>IF($B42="","",INDEX('All CCC'!W$7:W$976,MATCH(WatchList!$B42,'All CCC'!$B$7:$B$976,0)))</f>
        <v/>
      </c>
      <c r="X42" s="939" t="str">
        <f>IF($B42="","",INDEX('All CCC'!X$7:X$976,MATCH(WatchList!$B42,'All CCC'!$B$7:$B$976,0)))</f>
        <v/>
      </c>
      <c r="Y42" s="939" t="str">
        <f>IF($B42="","",INDEX('All CCC'!Y$7:Y$976,MATCH(WatchList!$B42,'All CCC'!$B$7:$B$976,0)))</f>
        <v/>
      </c>
      <c r="Z42" s="939" t="str">
        <f>IF($B42="","",INDEX('All CCC'!Z$7:Z$976,MATCH(WatchList!$B42,'All CCC'!$B$7:$B$976,0)))</f>
        <v/>
      </c>
      <c r="AA42" s="939" t="str">
        <f>IF($B42="","",INDEX('All CCC'!AA$7:AA$976,MATCH(WatchList!$B42,'All CCC'!$B$7:$B$976,0)))</f>
        <v/>
      </c>
      <c r="AB42" s="939" t="str">
        <f>IF($B42="","",INDEX('All CCC'!AB$7:AB$976,MATCH(WatchList!$B42,'All CCC'!$B$7:$B$976,0)))</f>
        <v/>
      </c>
      <c r="AC42" s="939" t="str">
        <f>IF($B42="","",INDEX('All CCC'!AC$7:AC$976,MATCH(WatchList!$B42,'All CCC'!$B$7:$B$976,0)))</f>
        <v/>
      </c>
      <c r="AD42" s="939" t="str">
        <f>IF($B42="","",INDEX('All CCC'!AD$7:AD$976,MATCH(WatchList!$B42,'All CCC'!$B$7:$B$976,0)))</f>
        <v/>
      </c>
      <c r="AE42" s="939" t="str">
        <f>IF($B42="","",INDEX('All CCC'!AE$7:AE$976,MATCH(WatchList!$B42,'All CCC'!$B$7:$B$976,0)))</f>
        <v/>
      </c>
      <c r="AF42" s="939" t="str">
        <f>IF($B42="","",INDEX('All CCC'!AF$7:AF$976,MATCH(WatchList!$B42,'All CCC'!$B$7:$B$976,0)))</f>
        <v/>
      </c>
      <c r="AG42" s="939" t="str">
        <f>IF($B42="","",INDEX('All CCC'!AG$7:AG$976,MATCH(WatchList!$B42,'All CCC'!$B$7:$B$976,0)))</f>
        <v/>
      </c>
      <c r="AH42" s="939" t="str">
        <f>IF($B42="","",INDEX('All CCC'!AH$7:AH$976,MATCH(WatchList!$B42,'All CCC'!$B$7:$B$976,0)))</f>
        <v/>
      </c>
      <c r="AI42" s="939" t="str">
        <f>IF($B42="","",INDEX('All CCC'!AI$7:AI$976,MATCH(WatchList!$B42,'All CCC'!$B$7:$B$976,0)))</f>
        <v/>
      </c>
      <c r="AJ42" s="939" t="str">
        <f>IF($B42="","",INDEX('All CCC'!AJ$7:AJ$976,MATCH(WatchList!$B42,'All CCC'!$B$7:$B$976,0)))</f>
        <v/>
      </c>
      <c r="AK42" s="939" t="str">
        <f>IF($B42="","",INDEX('All CCC'!AK$7:AK$976,MATCH(WatchList!$B42,'All CCC'!$B$7:$B$976,0)))</f>
        <v/>
      </c>
      <c r="AL42" s="939" t="str">
        <f>IF($B42="","",INDEX('All CCC'!AL$7:AL$976,MATCH(WatchList!$B42,'All CCC'!$B$7:$B$976,0)))</f>
        <v/>
      </c>
      <c r="AM42" s="939" t="str">
        <f>IF($B42="","",INDEX('All CCC'!AM$7:AM$976,MATCH(WatchList!$B42,'All CCC'!$B$7:$B$976,0)))</f>
        <v/>
      </c>
      <c r="AN42" s="939" t="str">
        <f>IF($B42="","",INDEX('All CCC'!AN$7:AN$976,MATCH(WatchList!$B42,'All CCC'!$B$7:$B$976,0)))</f>
        <v/>
      </c>
      <c r="AO42" s="939" t="str">
        <f>IF($B42="","",INDEX('All CCC'!AO$7:AO$976,MATCH(WatchList!$B42,'All CCC'!$B$7:$B$976,0)))</f>
        <v/>
      </c>
      <c r="AP42" s="939" t="str">
        <f>IF($B42="","",INDEX('All CCC'!AP$7:AP$976,MATCH(WatchList!$B42,'All CCC'!$B$7:$B$976,0)))</f>
        <v/>
      </c>
      <c r="AQ42" s="939" t="str">
        <f>IF($B42="","",INDEX('All CCC'!AQ$7:AQ$976,MATCH(WatchList!$B42,'All CCC'!$B$7:$B$976,0)))</f>
        <v/>
      </c>
      <c r="AR42" s="939" t="str">
        <f>IF($B42="","",INDEX('All CCC'!AR$7:AR$976,MATCH(WatchList!$B42,'All CCC'!$B$7:$B$976,0)))</f>
        <v/>
      </c>
      <c r="AS42" s="939" t="str">
        <f>IF($B42="","",INDEX('All CCC'!AS$7:AS$976,MATCH(WatchList!$B42,'All CCC'!$B$7:$B$976,0)))</f>
        <v/>
      </c>
      <c r="AT42" s="939" t="str">
        <f>IF($B42="","",INDEX('All CCC'!AT$7:AT$976,MATCH(WatchList!$B42,'All CCC'!$B$7:$B$976,0)))</f>
        <v/>
      </c>
      <c r="AU42" s="939" t="str">
        <f>IF($B42="","",INDEX('All CCC'!AU$7:AU$976,MATCH(WatchList!$B42,'All CCC'!$B$7:$B$976,0)))</f>
        <v/>
      </c>
      <c r="AV42" s="939" t="str">
        <f>IF($B42="","",INDEX('All CCC'!AV$7:AV$976,MATCH(WatchList!$B42,'All CCC'!$B$7:$B$976,0)))</f>
        <v/>
      </c>
      <c r="AW42" s="939" t="str">
        <f>IF($B42="","",INDEX('All CCC'!AW$7:AW$976,MATCH(WatchList!$B42,'All CCC'!$B$7:$B$976,0)))</f>
        <v/>
      </c>
      <c r="AX42" s="939" t="str">
        <f>IF($B42="","",INDEX('All CCC'!AX$7:AX$976,MATCH(WatchList!$B42,'All CCC'!$B$7:$B$976,0)))</f>
        <v/>
      </c>
      <c r="AY42" s="939" t="str">
        <f>IF($B42="","",INDEX('All CCC'!AY$7:AY$976,MATCH(WatchList!$B42,'All CCC'!$B$7:$B$976,0)))</f>
        <v/>
      </c>
      <c r="AZ42" s="939" t="str">
        <f>IF($B42="","",INDEX('All CCC'!AZ$7:AZ$976,MATCH(WatchList!$B42,'All CCC'!$B$7:$B$976,0)))</f>
        <v/>
      </c>
      <c r="BA42" s="939" t="str">
        <f>IF($B42="","",INDEX('All CCC'!BA$7:BA$976,MATCH(WatchList!$B42,'All CCC'!$B$7:$B$976,0)))</f>
        <v/>
      </c>
      <c r="BB42" s="939" t="str">
        <f>IF($B42="","",INDEX('All CCC'!BB$7:BB$976,MATCH(WatchList!$B42,'All CCC'!$B$7:$B$976,0)))</f>
        <v/>
      </c>
      <c r="BC42" s="939" t="str">
        <f>IF($B42="","",INDEX('All CCC'!BC$7:BC$976,MATCH(WatchList!$B42,'All CCC'!$B$7:$B$976,0)))</f>
        <v/>
      </c>
      <c r="BD42" s="939" t="str">
        <f>IF($B42="","",INDEX('All CCC'!BD$7:BD$976,MATCH(WatchList!$B42,'All CCC'!$B$7:$B$976,0)))</f>
        <v/>
      </c>
      <c r="BE42" s="939" t="str">
        <f>IF($B42="","",INDEX('All CCC'!BE$7:BE$976,MATCH(WatchList!$B42,'All CCC'!$B$7:$B$976,0)))</f>
        <v/>
      </c>
      <c r="BF42" s="939" t="str">
        <f>IF($B42="","",INDEX('All CCC'!BF$7:BF$976,MATCH(WatchList!$B42,'All CCC'!$B$7:$B$976,0)))</f>
        <v/>
      </c>
      <c r="BG42" s="939" t="str">
        <f>IF($B42="","",INDEX('All CCC'!BG$7:BG$976,MATCH(WatchList!$B42,'All CCC'!$B$7:$B$976,0)))</f>
        <v/>
      </c>
    </row>
    <row r="43" spans="1:59" x14ac:dyDescent="0.2">
      <c r="A43" s="612" t="str">
        <f>IF($B43="","",INDEX('All CCC'!A$7:A$976,MATCH(WatchList!$B43,'All CCC'!$B$7:$B$976,0)))</f>
        <v/>
      </c>
      <c r="B43" s="36"/>
      <c r="C43" s="939" t="str">
        <f>IF($B43="","",INDEX('All CCC'!C$7:C$976,MATCH(WatchList!$B43,'All CCC'!$B$7:$B$976,0)))</f>
        <v/>
      </c>
      <c r="D43" s="939" t="str">
        <f>IF($B43="","",INDEX('All CCC'!D$7:D$976,MATCH(WatchList!$B43,'All CCC'!$B$7:$B$976,0)))</f>
        <v/>
      </c>
      <c r="E43" s="939" t="str">
        <f>IF($B43="","",INDEX('All CCC'!E$7:E$976,MATCH(WatchList!$B43,'All CCC'!$B$7:$B$976,0)))</f>
        <v/>
      </c>
      <c r="F43" s="939" t="str">
        <f>IF($B43="","",INDEX('All CCC'!F$7:F$976,MATCH(WatchList!$B43,'All CCC'!$B$7:$B$976,0)))</f>
        <v/>
      </c>
      <c r="G43" s="939" t="str">
        <f>IF($B43="","",INDEX('All CCC'!G$7:G$976,MATCH(WatchList!$B43,'All CCC'!$B$7:$B$976,0)))</f>
        <v/>
      </c>
      <c r="H43" s="939" t="str">
        <f>IF($B43="","",INDEX('All CCC'!H$7:H$976,MATCH(WatchList!$B43,'All CCC'!$B$7:$B$976,0)))</f>
        <v/>
      </c>
      <c r="I43" s="939" t="str">
        <f>IF($B43="","",INDEX('All CCC'!I$7:I$976,MATCH(WatchList!$B43,'All CCC'!$B$7:$B$976,0)))</f>
        <v/>
      </c>
      <c r="J43" s="939" t="str">
        <f>IF($B43="","",INDEX('All CCC'!J$7:J$976,MATCH(WatchList!$B43,'All CCC'!$B$7:$B$976,0)))</f>
        <v/>
      </c>
      <c r="K43" s="939" t="str">
        <f>IF($B43="","",INDEX('All CCC'!K$7:K$976,MATCH(WatchList!$B43,'All CCC'!$B$7:$B$976,0)))</f>
        <v/>
      </c>
      <c r="L43" s="939" t="str">
        <f>IF($B43="","",INDEX('All CCC'!L$7:L$976,MATCH(WatchList!$B43,'All CCC'!$B$7:$B$976,0)))</f>
        <v/>
      </c>
      <c r="M43" s="939" t="str">
        <f>IF($B43="","",INDEX('All CCC'!M$7:M$976,MATCH(WatchList!$B43,'All CCC'!$B$7:$B$976,0)))</f>
        <v/>
      </c>
      <c r="N43" s="939" t="str">
        <f>IF($B43="","",INDEX('All CCC'!N$7:N$976,MATCH(WatchList!$B43,'All CCC'!$B$7:$B$976,0)))</f>
        <v/>
      </c>
      <c r="O43" s="939" t="str">
        <f>IF($B43="","",INDEX('All CCC'!O$7:O$976,MATCH(WatchList!$B43,'All CCC'!$B$7:$B$976,0)))</f>
        <v/>
      </c>
      <c r="P43" s="940" t="str">
        <f>IF($B43="","",INDEX('All CCC'!P$7:P$976,MATCH(WatchList!$B43,'All CCC'!$B$7:$B$976,0)))</f>
        <v/>
      </c>
      <c r="Q43" s="940" t="str">
        <f>IF($B43="","",INDEX('All CCC'!Q$7:Q$976,MATCH(WatchList!$B43,'All CCC'!$B$7:$B$976,0)))</f>
        <v/>
      </c>
      <c r="R43" s="939" t="str">
        <f>IF($B43="","",INDEX('All CCC'!R$7:R$976,MATCH(WatchList!$B43,'All CCC'!$B$7:$B$976,0)))</f>
        <v/>
      </c>
      <c r="S43" s="939" t="str">
        <f>IF($B43="","",INDEX('All CCC'!S$7:S$976,MATCH(WatchList!$B43,'All CCC'!$B$7:$B$976,0)))</f>
        <v/>
      </c>
      <c r="T43" s="939" t="str">
        <f>IF($B43="","",INDEX('All CCC'!T$7:T$976,MATCH(WatchList!$B43,'All CCC'!$B$7:$B$976,0)))</f>
        <v/>
      </c>
      <c r="U43" s="939" t="str">
        <f>IF($B43="","",INDEX('All CCC'!U$7:U$976,MATCH(WatchList!$B43,'All CCC'!$B$7:$B$976,0)))</f>
        <v/>
      </c>
      <c r="V43" s="939" t="str">
        <f>IF($B43="","",INDEX('All CCC'!V$7:V$976,MATCH(WatchList!$B43,'All CCC'!$B$7:$B$976,0)))</f>
        <v/>
      </c>
      <c r="W43" s="939" t="str">
        <f>IF($B43="","",INDEX('All CCC'!W$7:W$976,MATCH(WatchList!$B43,'All CCC'!$B$7:$B$976,0)))</f>
        <v/>
      </c>
      <c r="X43" s="939" t="str">
        <f>IF($B43="","",INDEX('All CCC'!X$7:X$976,MATCH(WatchList!$B43,'All CCC'!$B$7:$B$976,0)))</f>
        <v/>
      </c>
      <c r="Y43" s="939" t="str">
        <f>IF($B43="","",INDEX('All CCC'!Y$7:Y$976,MATCH(WatchList!$B43,'All CCC'!$B$7:$B$976,0)))</f>
        <v/>
      </c>
      <c r="Z43" s="939" t="str">
        <f>IF($B43="","",INDEX('All CCC'!Z$7:Z$976,MATCH(WatchList!$B43,'All CCC'!$B$7:$B$976,0)))</f>
        <v/>
      </c>
      <c r="AA43" s="939" t="str">
        <f>IF($B43="","",INDEX('All CCC'!AA$7:AA$976,MATCH(WatchList!$B43,'All CCC'!$B$7:$B$976,0)))</f>
        <v/>
      </c>
      <c r="AB43" s="939" t="str">
        <f>IF($B43="","",INDEX('All CCC'!AB$7:AB$976,MATCH(WatchList!$B43,'All CCC'!$B$7:$B$976,0)))</f>
        <v/>
      </c>
      <c r="AC43" s="939" t="str">
        <f>IF($B43="","",INDEX('All CCC'!AC$7:AC$976,MATCH(WatchList!$B43,'All CCC'!$B$7:$B$976,0)))</f>
        <v/>
      </c>
      <c r="AD43" s="939" t="str">
        <f>IF($B43="","",INDEX('All CCC'!AD$7:AD$976,MATCH(WatchList!$B43,'All CCC'!$B$7:$B$976,0)))</f>
        <v/>
      </c>
      <c r="AE43" s="939" t="str">
        <f>IF($B43="","",INDEX('All CCC'!AE$7:AE$976,MATCH(WatchList!$B43,'All CCC'!$B$7:$B$976,0)))</f>
        <v/>
      </c>
      <c r="AF43" s="939" t="str">
        <f>IF($B43="","",INDEX('All CCC'!AF$7:AF$976,MATCH(WatchList!$B43,'All CCC'!$B$7:$B$976,0)))</f>
        <v/>
      </c>
      <c r="AG43" s="939" t="str">
        <f>IF($B43="","",INDEX('All CCC'!AG$7:AG$976,MATCH(WatchList!$B43,'All CCC'!$B$7:$B$976,0)))</f>
        <v/>
      </c>
      <c r="AH43" s="939" t="str">
        <f>IF($B43="","",INDEX('All CCC'!AH$7:AH$976,MATCH(WatchList!$B43,'All CCC'!$B$7:$B$976,0)))</f>
        <v/>
      </c>
      <c r="AI43" s="939" t="str">
        <f>IF($B43="","",INDEX('All CCC'!AI$7:AI$976,MATCH(WatchList!$B43,'All CCC'!$B$7:$B$976,0)))</f>
        <v/>
      </c>
      <c r="AJ43" s="939" t="str">
        <f>IF($B43="","",INDEX('All CCC'!AJ$7:AJ$976,MATCH(WatchList!$B43,'All CCC'!$B$7:$B$976,0)))</f>
        <v/>
      </c>
      <c r="AK43" s="939" t="str">
        <f>IF($B43="","",INDEX('All CCC'!AK$7:AK$976,MATCH(WatchList!$B43,'All CCC'!$B$7:$B$976,0)))</f>
        <v/>
      </c>
      <c r="AL43" s="939" t="str">
        <f>IF($B43="","",INDEX('All CCC'!AL$7:AL$976,MATCH(WatchList!$B43,'All CCC'!$B$7:$B$976,0)))</f>
        <v/>
      </c>
      <c r="AM43" s="939" t="str">
        <f>IF($B43="","",INDEX('All CCC'!AM$7:AM$976,MATCH(WatchList!$B43,'All CCC'!$B$7:$B$976,0)))</f>
        <v/>
      </c>
      <c r="AN43" s="939" t="str">
        <f>IF($B43="","",INDEX('All CCC'!AN$7:AN$976,MATCH(WatchList!$B43,'All CCC'!$B$7:$B$976,0)))</f>
        <v/>
      </c>
      <c r="AO43" s="939" t="str">
        <f>IF($B43="","",INDEX('All CCC'!AO$7:AO$976,MATCH(WatchList!$B43,'All CCC'!$B$7:$B$976,0)))</f>
        <v/>
      </c>
      <c r="AP43" s="939" t="str">
        <f>IF($B43="","",INDEX('All CCC'!AP$7:AP$976,MATCH(WatchList!$B43,'All CCC'!$B$7:$B$976,0)))</f>
        <v/>
      </c>
      <c r="AQ43" s="939" t="str">
        <f>IF($B43="","",INDEX('All CCC'!AQ$7:AQ$976,MATCH(WatchList!$B43,'All CCC'!$B$7:$B$976,0)))</f>
        <v/>
      </c>
      <c r="AR43" s="939" t="str">
        <f>IF($B43="","",INDEX('All CCC'!AR$7:AR$976,MATCH(WatchList!$B43,'All CCC'!$B$7:$B$976,0)))</f>
        <v/>
      </c>
      <c r="AS43" s="939" t="str">
        <f>IF($B43="","",INDEX('All CCC'!AS$7:AS$976,MATCH(WatchList!$B43,'All CCC'!$B$7:$B$976,0)))</f>
        <v/>
      </c>
      <c r="AT43" s="939" t="str">
        <f>IF($B43="","",INDEX('All CCC'!AT$7:AT$976,MATCH(WatchList!$B43,'All CCC'!$B$7:$B$976,0)))</f>
        <v/>
      </c>
      <c r="AU43" s="939" t="str">
        <f>IF($B43="","",INDEX('All CCC'!AU$7:AU$976,MATCH(WatchList!$B43,'All CCC'!$B$7:$B$976,0)))</f>
        <v/>
      </c>
      <c r="AV43" s="939" t="str">
        <f>IF($B43="","",INDEX('All CCC'!AV$7:AV$976,MATCH(WatchList!$B43,'All CCC'!$B$7:$B$976,0)))</f>
        <v/>
      </c>
      <c r="AW43" s="939" t="str">
        <f>IF($B43="","",INDEX('All CCC'!AW$7:AW$976,MATCH(WatchList!$B43,'All CCC'!$B$7:$B$976,0)))</f>
        <v/>
      </c>
      <c r="AX43" s="939" t="str">
        <f>IF($B43="","",INDEX('All CCC'!AX$7:AX$976,MATCH(WatchList!$B43,'All CCC'!$B$7:$B$976,0)))</f>
        <v/>
      </c>
      <c r="AY43" s="939" t="str">
        <f>IF($B43="","",INDEX('All CCC'!AY$7:AY$976,MATCH(WatchList!$B43,'All CCC'!$B$7:$B$976,0)))</f>
        <v/>
      </c>
      <c r="AZ43" s="939" t="str">
        <f>IF($B43="","",INDEX('All CCC'!AZ$7:AZ$976,MATCH(WatchList!$B43,'All CCC'!$B$7:$B$976,0)))</f>
        <v/>
      </c>
      <c r="BA43" s="939" t="str">
        <f>IF($B43="","",INDEX('All CCC'!BA$7:BA$976,MATCH(WatchList!$B43,'All CCC'!$B$7:$B$976,0)))</f>
        <v/>
      </c>
      <c r="BB43" s="939" t="str">
        <f>IF($B43="","",INDEX('All CCC'!BB$7:BB$976,MATCH(WatchList!$B43,'All CCC'!$B$7:$B$976,0)))</f>
        <v/>
      </c>
      <c r="BC43" s="939" t="str">
        <f>IF($B43="","",INDEX('All CCC'!BC$7:BC$976,MATCH(WatchList!$B43,'All CCC'!$B$7:$B$976,0)))</f>
        <v/>
      </c>
      <c r="BD43" s="939" t="str">
        <f>IF($B43="","",INDEX('All CCC'!BD$7:BD$976,MATCH(WatchList!$B43,'All CCC'!$B$7:$B$976,0)))</f>
        <v/>
      </c>
      <c r="BE43" s="939" t="str">
        <f>IF($B43="","",INDEX('All CCC'!BE$7:BE$976,MATCH(WatchList!$B43,'All CCC'!$B$7:$B$976,0)))</f>
        <v/>
      </c>
      <c r="BF43" s="939" t="str">
        <f>IF($B43="","",INDEX('All CCC'!BF$7:BF$976,MATCH(WatchList!$B43,'All CCC'!$B$7:$B$976,0)))</f>
        <v/>
      </c>
      <c r="BG43" s="939" t="str">
        <f>IF($B43="","",INDEX('All CCC'!BG$7:BG$976,MATCH(WatchList!$B43,'All CCC'!$B$7:$B$976,0)))</f>
        <v/>
      </c>
    </row>
    <row r="44" spans="1:59" x14ac:dyDescent="0.2">
      <c r="A44" s="612" t="str">
        <f>IF($B44="","",INDEX('All CCC'!A$7:A$976,MATCH(WatchList!$B44,'All CCC'!$B$7:$B$976,0)))</f>
        <v/>
      </c>
      <c r="B44" s="36"/>
      <c r="C44" s="939" t="str">
        <f>IF($B44="","",INDEX('All CCC'!C$7:C$976,MATCH(WatchList!$B44,'All CCC'!$B$7:$B$976,0)))</f>
        <v/>
      </c>
      <c r="D44" s="939" t="str">
        <f>IF($B44="","",INDEX('All CCC'!D$7:D$976,MATCH(WatchList!$B44,'All CCC'!$B$7:$B$976,0)))</f>
        <v/>
      </c>
      <c r="E44" s="939" t="str">
        <f>IF($B44="","",INDEX('All CCC'!E$7:E$976,MATCH(WatchList!$B44,'All CCC'!$B$7:$B$976,0)))</f>
        <v/>
      </c>
      <c r="F44" s="939" t="str">
        <f>IF($B44="","",INDEX('All CCC'!F$7:F$976,MATCH(WatchList!$B44,'All CCC'!$B$7:$B$976,0)))</f>
        <v/>
      </c>
      <c r="G44" s="939" t="str">
        <f>IF($B44="","",INDEX('All CCC'!G$7:G$976,MATCH(WatchList!$B44,'All CCC'!$B$7:$B$976,0)))</f>
        <v/>
      </c>
      <c r="H44" s="939" t="str">
        <f>IF($B44="","",INDEX('All CCC'!H$7:H$976,MATCH(WatchList!$B44,'All CCC'!$B$7:$B$976,0)))</f>
        <v/>
      </c>
      <c r="I44" s="939" t="str">
        <f>IF($B44="","",INDEX('All CCC'!I$7:I$976,MATCH(WatchList!$B44,'All CCC'!$B$7:$B$976,0)))</f>
        <v/>
      </c>
      <c r="J44" s="939" t="str">
        <f>IF($B44="","",INDEX('All CCC'!J$7:J$976,MATCH(WatchList!$B44,'All CCC'!$B$7:$B$976,0)))</f>
        <v/>
      </c>
      <c r="K44" s="939" t="str">
        <f>IF($B44="","",INDEX('All CCC'!K$7:K$976,MATCH(WatchList!$B44,'All CCC'!$B$7:$B$976,0)))</f>
        <v/>
      </c>
      <c r="L44" s="939" t="str">
        <f>IF($B44="","",INDEX('All CCC'!L$7:L$976,MATCH(WatchList!$B44,'All CCC'!$B$7:$B$976,0)))</f>
        <v/>
      </c>
      <c r="M44" s="939" t="str">
        <f>IF($B44="","",INDEX('All CCC'!M$7:M$976,MATCH(WatchList!$B44,'All CCC'!$B$7:$B$976,0)))</f>
        <v/>
      </c>
      <c r="N44" s="939" t="str">
        <f>IF($B44="","",INDEX('All CCC'!N$7:N$976,MATCH(WatchList!$B44,'All CCC'!$B$7:$B$976,0)))</f>
        <v/>
      </c>
      <c r="O44" s="939" t="str">
        <f>IF($B44="","",INDEX('All CCC'!O$7:O$976,MATCH(WatchList!$B44,'All CCC'!$B$7:$B$976,0)))</f>
        <v/>
      </c>
      <c r="P44" s="940" t="str">
        <f>IF($B44="","",INDEX('All CCC'!P$7:P$976,MATCH(WatchList!$B44,'All CCC'!$B$7:$B$976,0)))</f>
        <v/>
      </c>
      <c r="Q44" s="940" t="str">
        <f>IF($B44="","",INDEX('All CCC'!Q$7:Q$976,MATCH(WatchList!$B44,'All CCC'!$B$7:$B$976,0)))</f>
        <v/>
      </c>
      <c r="R44" s="939" t="str">
        <f>IF($B44="","",INDEX('All CCC'!R$7:R$976,MATCH(WatchList!$B44,'All CCC'!$B$7:$B$976,0)))</f>
        <v/>
      </c>
      <c r="S44" s="939" t="str">
        <f>IF($B44="","",INDEX('All CCC'!S$7:S$976,MATCH(WatchList!$B44,'All CCC'!$B$7:$B$976,0)))</f>
        <v/>
      </c>
      <c r="T44" s="939" t="str">
        <f>IF($B44="","",INDEX('All CCC'!T$7:T$976,MATCH(WatchList!$B44,'All CCC'!$B$7:$B$976,0)))</f>
        <v/>
      </c>
      <c r="U44" s="939" t="str">
        <f>IF($B44="","",INDEX('All CCC'!U$7:U$976,MATCH(WatchList!$B44,'All CCC'!$B$7:$B$976,0)))</f>
        <v/>
      </c>
      <c r="V44" s="939" t="str">
        <f>IF($B44="","",INDEX('All CCC'!V$7:V$976,MATCH(WatchList!$B44,'All CCC'!$B$7:$B$976,0)))</f>
        <v/>
      </c>
      <c r="W44" s="939" t="str">
        <f>IF($B44="","",INDEX('All CCC'!W$7:W$976,MATCH(WatchList!$B44,'All CCC'!$B$7:$B$976,0)))</f>
        <v/>
      </c>
      <c r="X44" s="939" t="str">
        <f>IF($B44="","",INDEX('All CCC'!X$7:X$976,MATCH(WatchList!$B44,'All CCC'!$B$7:$B$976,0)))</f>
        <v/>
      </c>
      <c r="Y44" s="939" t="str">
        <f>IF($B44="","",INDEX('All CCC'!Y$7:Y$976,MATCH(WatchList!$B44,'All CCC'!$B$7:$B$976,0)))</f>
        <v/>
      </c>
      <c r="Z44" s="939" t="str">
        <f>IF($B44="","",INDEX('All CCC'!Z$7:Z$976,MATCH(WatchList!$B44,'All CCC'!$B$7:$B$976,0)))</f>
        <v/>
      </c>
      <c r="AA44" s="939" t="str">
        <f>IF($B44="","",INDEX('All CCC'!AA$7:AA$976,MATCH(WatchList!$B44,'All CCC'!$B$7:$B$976,0)))</f>
        <v/>
      </c>
      <c r="AB44" s="939" t="str">
        <f>IF($B44="","",INDEX('All CCC'!AB$7:AB$976,MATCH(WatchList!$B44,'All CCC'!$B$7:$B$976,0)))</f>
        <v/>
      </c>
      <c r="AC44" s="939" t="str">
        <f>IF($B44="","",INDEX('All CCC'!AC$7:AC$976,MATCH(WatchList!$B44,'All CCC'!$B$7:$B$976,0)))</f>
        <v/>
      </c>
      <c r="AD44" s="939" t="str">
        <f>IF($B44="","",INDEX('All CCC'!AD$7:AD$976,MATCH(WatchList!$B44,'All CCC'!$B$7:$B$976,0)))</f>
        <v/>
      </c>
      <c r="AE44" s="939" t="str">
        <f>IF($B44="","",INDEX('All CCC'!AE$7:AE$976,MATCH(WatchList!$B44,'All CCC'!$B$7:$B$976,0)))</f>
        <v/>
      </c>
      <c r="AF44" s="939" t="str">
        <f>IF($B44="","",INDEX('All CCC'!AF$7:AF$976,MATCH(WatchList!$B44,'All CCC'!$B$7:$B$976,0)))</f>
        <v/>
      </c>
      <c r="AG44" s="939" t="str">
        <f>IF($B44="","",INDEX('All CCC'!AG$7:AG$976,MATCH(WatchList!$B44,'All CCC'!$B$7:$B$976,0)))</f>
        <v/>
      </c>
      <c r="AH44" s="939" t="str">
        <f>IF($B44="","",INDEX('All CCC'!AH$7:AH$976,MATCH(WatchList!$B44,'All CCC'!$B$7:$B$976,0)))</f>
        <v/>
      </c>
      <c r="AI44" s="939" t="str">
        <f>IF($B44="","",INDEX('All CCC'!AI$7:AI$976,MATCH(WatchList!$B44,'All CCC'!$B$7:$B$976,0)))</f>
        <v/>
      </c>
      <c r="AJ44" s="939" t="str">
        <f>IF($B44="","",INDEX('All CCC'!AJ$7:AJ$976,MATCH(WatchList!$B44,'All CCC'!$B$7:$B$976,0)))</f>
        <v/>
      </c>
      <c r="AK44" s="939" t="str">
        <f>IF($B44="","",INDEX('All CCC'!AK$7:AK$976,MATCH(WatchList!$B44,'All CCC'!$B$7:$B$976,0)))</f>
        <v/>
      </c>
      <c r="AL44" s="939" t="str">
        <f>IF($B44="","",INDEX('All CCC'!AL$7:AL$976,MATCH(WatchList!$B44,'All CCC'!$B$7:$B$976,0)))</f>
        <v/>
      </c>
      <c r="AM44" s="939" t="str">
        <f>IF($B44="","",INDEX('All CCC'!AM$7:AM$976,MATCH(WatchList!$B44,'All CCC'!$B$7:$B$976,0)))</f>
        <v/>
      </c>
      <c r="AN44" s="939" t="str">
        <f>IF($B44="","",INDEX('All CCC'!AN$7:AN$976,MATCH(WatchList!$B44,'All CCC'!$B$7:$B$976,0)))</f>
        <v/>
      </c>
      <c r="AO44" s="939" t="str">
        <f>IF($B44="","",INDEX('All CCC'!AO$7:AO$976,MATCH(WatchList!$B44,'All CCC'!$B$7:$B$976,0)))</f>
        <v/>
      </c>
      <c r="AP44" s="939" t="str">
        <f>IF($B44="","",INDEX('All CCC'!AP$7:AP$976,MATCH(WatchList!$B44,'All CCC'!$B$7:$B$976,0)))</f>
        <v/>
      </c>
      <c r="AQ44" s="939" t="str">
        <f>IF($B44="","",INDEX('All CCC'!AQ$7:AQ$976,MATCH(WatchList!$B44,'All CCC'!$B$7:$B$976,0)))</f>
        <v/>
      </c>
      <c r="AR44" s="939" t="str">
        <f>IF($B44="","",INDEX('All CCC'!AR$7:AR$976,MATCH(WatchList!$B44,'All CCC'!$B$7:$B$976,0)))</f>
        <v/>
      </c>
      <c r="AS44" s="939" t="str">
        <f>IF($B44="","",INDEX('All CCC'!AS$7:AS$976,MATCH(WatchList!$B44,'All CCC'!$B$7:$B$976,0)))</f>
        <v/>
      </c>
      <c r="AT44" s="939" t="str">
        <f>IF($B44="","",INDEX('All CCC'!AT$7:AT$976,MATCH(WatchList!$B44,'All CCC'!$B$7:$B$976,0)))</f>
        <v/>
      </c>
      <c r="AU44" s="939" t="str">
        <f>IF($B44="","",INDEX('All CCC'!AU$7:AU$976,MATCH(WatchList!$B44,'All CCC'!$B$7:$B$976,0)))</f>
        <v/>
      </c>
      <c r="AV44" s="939" t="str">
        <f>IF($B44="","",INDEX('All CCC'!AV$7:AV$976,MATCH(WatchList!$B44,'All CCC'!$B$7:$B$976,0)))</f>
        <v/>
      </c>
      <c r="AW44" s="939" t="str">
        <f>IF($B44="","",INDEX('All CCC'!AW$7:AW$976,MATCH(WatchList!$B44,'All CCC'!$B$7:$B$976,0)))</f>
        <v/>
      </c>
      <c r="AX44" s="939" t="str">
        <f>IF($B44="","",INDEX('All CCC'!AX$7:AX$976,MATCH(WatchList!$B44,'All CCC'!$B$7:$B$976,0)))</f>
        <v/>
      </c>
      <c r="AY44" s="939" t="str">
        <f>IF($B44="","",INDEX('All CCC'!AY$7:AY$976,MATCH(WatchList!$B44,'All CCC'!$B$7:$B$976,0)))</f>
        <v/>
      </c>
      <c r="AZ44" s="939" t="str">
        <f>IF($B44="","",INDEX('All CCC'!AZ$7:AZ$976,MATCH(WatchList!$B44,'All CCC'!$B$7:$B$976,0)))</f>
        <v/>
      </c>
      <c r="BA44" s="939" t="str">
        <f>IF($B44="","",INDEX('All CCC'!BA$7:BA$976,MATCH(WatchList!$B44,'All CCC'!$B$7:$B$976,0)))</f>
        <v/>
      </c>
      <c r="BB44" s="939" t="str">
        <f>IF($B44="","",INDEX('All CCC'!BB$7:BB$976,MATCH(WatchList!$B44,'All CCC'!$B$7:$B$976,0)))</f>
        <v/>
      </c>
      <c r="BC44" s="939" t="str">
        <f>IF($B44="","",INDEX('All CCC'!BC$7:BC$976,MATCH(WatchList!$B44,'All CCC'!$B$7:$B$976,0)))</f>
        <v/>
      </c>
      <c r="BD44" s="939" t="str">
        <f>IF($B44="","",INDEX('All CCC'!BD$7:BD$976,MATCH(WatchList!$B44,'All CCC'!$B$7:$B$976,0)))</f>
        <v/>
      </c>
      <c r="BE44" s="939" t="str">
        <f>IF($B44="","",INDEX('All CCC'!BE$7:BE$976,MATCH(WatchList!$B44,'All CCC'!$B$7:$B$976,0)))</f>
        <v/>
      </c>
      <c r="BF44" s="939" t="str">
        <f>IF($B44="","",INDEX('All CCC'!BF$7:BF$976,MATCH(WatchList!$B44,'All CCC'!$B$7:$B$976,0)))</f>
        <v/>
      </c>
      <c r="BG44" s="939" t="str">
        <f>IF($B44="","",INDEX('All CCC'!BG$7:BG$976,MATCH(WatchList!$B44,'All CCC'!$B$7:$B$976,0)))</f>
        <v/>
      </c>
    </row>
    <row r="45" spans="1:59" x14ac:dyDescent="0.2">
      <c r="A45" s="612" t="str">
        <f>IF($B45="","",INDEX('All CCC'!A$7:A$976,MATCH(WatchList!$B45,'All CCC'!$B$7:$B$976,0)))</f>
        <v/>
      </c>
      <c r="B45" s="36"/>
      <c r="C45" s="939" t="str">
        <f>IF($B45="","",INDEX('All CCC'!C$7:C$976,MATCH(WatchList!$B45,'All CCC'!$B$7:$B$976,0)))</f>
        <v/>
      </c>
      <c r="D45" s="939" t="str">
        <f>IF($B45="","",INDEX('All CCC'!D$7:D$976,MATCH(WatchList!$B45,'All CCC'!$B$7:$B$976,0)))</f>
        <v/>
      </c>
      <c r="E45" s="939" t="str">
        <f>IF($B45="","",INDEX('All CCC'!E$7:E$976,MATCH(WatchList!$B45,'All CCC'!$B$7:$B$976,0)))</f>
        <v/>
      </c>
      <c r="F45" s="939" t="str">
        <f>IF($B45="","",INDEX('All CCC'!F$7:F$976,MATCH(WatchList!$B45,'All CCC'!$B$7:$B$976,0)))</f>
        <v/>
      </c>
      <c r="G45" s="939" t="str">
        <f>IF($B45="","",INDEX('All CCC'!G$7:G$976,MATCH(WatchList!$B45,'All CCC'!$B$7:$B$976,0)))</f>
        <v/>
      </c>
      <c r="H45" s="939" t="str">
        <f>IF($B45="","",INDEX('All CCC'!H$7:H$976,MATCH(WatchList!$B45,'All CCC'!$B$7:$B$976,0)))</f>
        <v/>
      </c>
      <c r="I45" s="939" t="str">
        <f>IF($B45="","",INDEX('All CCC'!I$7:I$976,MATCH(WatchList!$B45,'All CCC'!$B$7:$B$976,0)))</f>
        <v/>
      </c>
      <c r="J45" s="939" t="str">
        <f>IF($B45="","",INDEX('All CCC'!J$7:J$976,MATCH(WatchList!$B45,'All CCC'!$B$7:$B$976,0)))</f>
        <v/>
      </c>
      <c r="K45" s="939" t="str">
        <f>IF($B45="","",INDEX('All CCC'!K$7:K$976,MATCH(WatchList!$B45,'All CCC'!$B$7:$B$976,0)))</f>
        <v/>
      </c>
      <c r="L45" s="939" t="str">
        <f>IF($B45="","",INDEX('All CCC'!L$7:L$976,MATCH(WatchList!$B45,'All CCC'!$B$7:$B$976,0)))</f>
        <v/>
      </c>
      <c r="M45" s="939" t="str">
        <f>IF($B45="","",INDEX('All CCC'!M$7:M$976,MATCH(WatchList!$B45,'All CCC'!$B$7:$B$976,0)))</f>
        <v/>
      </c>
      <c r="N45" s="939" t="str">
        <f>IF($B45="","",INDEX('All CCC'!N$7:N$976,MATCH(WatchList!$B45,'All CCC'!$B$7:$B$976,0)))</f>
        <v/>
      </c>
      <c r="O45" s="939" t="str">
        <f>IF($B45="","",INDEX('All CCC'!O$7:O$976,MATCH(WatchList!$B45,'All CCC'!$B$7:$B$976,0)))</f>
        <v/>
      </c>
      <c r="P45" s="940" t="str">
        <f>IF($B45="","",INDEX('All CCC'!P$7:P$976,MATCH(WatchList!$B45,'All CCC'!$B$7:$B$976,0)))</f>
        <v/>
      </c>
      <c r="Q45" s="940" t="str">
        <f>IF($B45="","",INDEX('All CCC'!Q$7:Q$976,MATCH(WatchList!$B45,'All CCC'!$B$7:$B$976,0)))</f>
        <v/>
      </c>
      <c r="R45" s="939" t="str">
        <f>IF($B45="","",INDEX('All CCC'!R$7:R$976,MATCH(WatchList!$B45,'All CCC'!$B$7:$B$976,0)))</f>
        <v/>
      </c>
      <c r="S45" s="939" t="str">
        <f>IF($B45="","",INDEX('All CCC'!S$7:S$976,MATCH(WatchList!$B45,'All CCC'!$B$7:$B$976,0)))</f>
        <v/>
      </c>
      <c r="T45" s="939" t="str">
        <f>IF($B45="","",INDEX('All CCC'!T$7:T$976,MATCH(WatchList!$B45,'All CCC'!$B$7:$B$976,0)))</f>
        <v/>
      </c>
      <c r="U45" s="939" t="str">
        <f>IF($B45="","",INDEX('All CCC'!U$7:U$976,MATCH(WatchList!$B45,'All CCC'!$B$7:$B$976,0)))</f>
        <v/>
      </c>
      <c r="V45" s="939" t="str">
        <f>IF($B45="","",INDEX('All CCC'!V$7:V$976,MATCH(WatchList!$B45,'All CCC'!$B$7:$B$976,0)))</f>
        <v/>
      </c>
      <c r="W45" s="939" t="str">
        <f>IF($B45="","",INDEX('All CCC'!W$7:W$976,MATCH(WatchList!$B45,'All CCC'!$B$7:$B$976,0)))</f>
        <v/>
      </c>
      <c r="X45" s="939" t="str">
        <f>IF($B45="","",INDEX('All CCC'!X$7:X$976,MATCH(WatchList!$B45,'All CCC'!$B$7:$B$976,0)))</f>
        <v/>
      </c>
      <c r="Y45" s="939" t="str">
        <f>IF($B45="","",INDEX('All CCC'!Y$7:Y$976,MATCH(WatchList!$B45,'All CCC'!$B$7:$B$976,0)))</f>
        <v/>
      </c>
      <c r="Z45" s="939" t="str">
        <f>IF($B45="","",INDEX('All CCC'!Z$7:Z$976,MATCH(WatchList!$B45,'All CCC'!$B$7:$B$976,0)))</f>
        <v/>
      </c>
      <c r="AA45" s="939" t="str">
        <f>IF($B45="","",INDEX('All CCC'!AA$7:AA$976,MATCH(WatchList!$B45,'All CCC'!$B$7:$B$976,0)))</f>
        <v/>
      </c>
      <c r="AB45" s="939" t="str">
        <f>IF($B45="","",INDEX('All CCC'!AB$7:AB$976,MATCH(WatchList!$B45,'All CCC'!$B$7:$B$976,0)))</f>
        <v/>
      </c>
      <c r="AC45" s="939" t="str">
        <f>IF($B45="","",INDEX('All CCC'!AC$7:AC$976,MATCH(WatchList!$B45,'All CCC'!$B$7:$B$976,0)))</f>
        <v/>
      </c>
      <c r="AD45" s="939" t="str">
        <f>IF($B45="","",INDEX('All CCC'!AD$7:AD$976,MATCH(WatchList!$B45,'All CCC'!$B$7:$B$976,0)))</f>
        <v/>
      </c>
      <c r="AE45" s="939" t="str">
        <f>IF($B45="","",INDEX('All CCC'!AE$7:AE$976,MATCH(WatchList!$B45,'All CCC'!$B$7:$B$976,0)))</f>
        <v/>
      </c>
      <c r="AF45" s="939" t="str">
        <f>IF($B45="","",INDEX('All CCC'!AF$7:AF$976,MATCH(WatchList!$B45,'All CCC'!$B$7:$B$976,0)))</f>
        <v/>
      </c>
      <c r="AG45" s="939" t="str">
        <f>IF($B45="","",INDEX('All CCC'!AG$7:AG$976,MATCH(WatchList!$B45,'All CCC'!$B$7:$B$976,0)))</f>
        <v/>
      </c>
      <c r="AH45" s="939" t="str">
        <f>IF($B45="","",INDEX('All CCC'!AH$7:AH$976,MATCH(WatchList!$B45,'All CCC'!$B$7:$B$976,0)))</f>
        <v/>
      </c>
      <c r="AI45" s="939" t="str">
        <f>IF($B45="","",INDEX('All CCC'!AI$7:AI$976,MATCH(WatchList!$B45,'All CCC'!$B$7:$B$976,0)))</f>
        <v/>
      </c>
      <c r="AJ45" s="939" t="str">
        <f>IF($B45="","",INDEX('All CCC'!AJ$7:AJ$976,MATCH(WatchList!$B45,'All CCC'!$B$7:$B$976,0)))</f>
        <v/>
      </c>
      <c r="AK45" s="939" t="str">
        <f>IF($B45="","",INDEX('All CCC'!AK$7:AK$976,MATCH(WatchList!$B45,'All CCC'!$B$7:$B$976,0)))</f>
        <v/>
      </c>
      <c r="AL45" s="939" t="str">
        <f>IF($B45="","",INDEX('All CCC'!AL$7:AL$976,MATCH(WatchList!$B45,'All CCC'!$B$7:$B$976,0)))</f>
        <v/>
      </c>
      <c r="AM45" s="939" t="str">
        <f>IF($B45="","",INDEX('All CCC'!AM$7:AM$976,MATCH(WatchList!$B45,'All CCC'!$B$7:$B$976,0)))</f>
        <v/>
      </c>
      <c r="AN45" s="939" t="str">
        <f>IF($B45="","",INDEX('All CCC'!AN$7:AN$976,MATCH(WatchList!$B45,'All CCC'!$B$7:$B$976,0)))</f>
        <v/>
      </c>
      <c r="AO45" s="939" t="str">
        <f>IF($B45="","",INDEX('All CCC'!AO$7:AO$976,MATCH(WatchList!$B45,'All CCC'!$B$7:$B$976,0)))</f>
        <v/>
      </c>
      <c r="AP45" s="939" t="str">
        <f>IF($B45="","",INDEX('All CCC'!AP$7:AP$976,MATCH(WatchList!$B45,'All CCC'!$B$7:$B$976,0)))</f>
        <v/>
      </c>
      <c r="AQ45" s="939" t="str">
        <f>IF($B45="","",INDEX('All CCC'!AQ$7:AQ$976,MATCH(WatchList!$B45,'All CCC'!$B$7:$B$976,0)))</f>
        <v/>
      </c>
      <c r="AR45" s="939" t="str">
        <f>IF($B45="","",INDEX('All CCC'!AR$7:AR$976,MATCH(WatchList!$B45,'All CCC'!$B$7:$B$976,0)))</f>
        <v/>
      </c>
      <c r="AS45" s="939" t="str">
        <f>IF($B45="","",INDEX('All CCC'!AS$7:AS$976,MATCH(WatchList!$B45,'All CCC'!$B$7:$B$976,0)))</f>
        <v/>
      </c>
      <c r="AT45" s="939" t="str">
        <f>IF($B45="","",INDEX('All CCC'!AT$7:AT$976,MATCH(WatchList!$B45,'All CCC'!$B$7:$B$976,0)))</f>
        <v/>
      </c>
      <c r="AU45" s="939" t="str">
        <f>IF($B45="","",INDEX('All CCC'!AU$7:AU$976,MATCH(WatchList!$B45,'All CCC'!$B$7:$B$976,0)))</f>
        <v/>
      </c>
      <c r="AV45" s="939" t="str">
        <f>IF($B45="","",INDEX('All CCC'!AV$7:AV$976,MATCH(WatchList!$B45,'All CCC'!$B$7:$B$976,0)))</f>
        <v/>
      </c>
      <c r="AW45" s="939" t="str">
        <f>IF($B45="","",INDEX('All CCC'!AW$7:AW$976,MATCH(WatchList!$B45,'All CCC'!$B$7:$B$976,0)))</f>
        <v/>
      </c>
      <c r="AX45" s="939" t="str">
        <f>IF($B45="","",INDEX('All CCC'!AX$7:AX$976,MATCH(WatchList!$B45,'All CCC'!$B$7:$B$976,0)))</f>
        <v/>
      </c>
      <c r="AY45" s="939" t="str">
        <f>IF($B45="","",INDEX('All CCC'!AY$7:AY$976,MATCH(WatchList!$B45,'All CCC'!$B$7:$B$976,0)))</f>
        <v/>
      </c>
      <c r="AZ45" s="939" t="str">
        <f>IF($B45="","",INDEX('All CCC'!AZ$7:AZ$976,MATCH(WatchList!$B45,'All CCC'!$B$7:$B$976,0)))</f>
        <v/>
      </c>
      <c r="BA45" s="939" t="str">
        <f>IF($B45="","",INDEX('All CCC'!BA$7:BA$976,MATCH(WatchList!$B45,'All CCC'!$B$7:$B$976,0)))</f>
        <v/>
      </c>
      <c r="BB45" s="939" t="str">
        <f>IF($B45="","",INDEX('All CCC'!BB$7:BB$976,MATCH(WatchList!$B45,'All CCC'!$B$7:$B$976,0)))</f>
        <v/>
      </c>
      <c r="BC45" s="939" t="str">
        <f>IF($B45="","",INDEX('All CCC'!BC$7:BC$976,MATCH(WatchList!$B45,'All CCC'!$B$7:$B$976,0)))</f>
        <v/>
      </c>
      <c r="BD45" s="939" t="str">
        <f>IF($B45="","",INDEX('All CCC'!BD$7:BD$976,MATCH(WatchList!$B45,'All CCC'!$B$7:$B$976,0)))</f>
        <v/>
      </c>
      <c r="BE45" s="939" t="str">
        <f>IF($B45="","",INDEX('All CCC'!BE$7:BE$976,MATCH(WatchList!$B45,'All CCC'!$B$7:$B$976,0)))</f>
        <v/>
      </c>
      <c r="BF45" s="939" t="str">
        <f>IF($B45="","",INDEX('All CCC'!BF$7:BF$976,MATCH(WatchList!$B45,'All CCC'!$B$7:$B$976,0)))</f>
        <v/>
      </c>
      <c r="BG45" s="939" t="str">
        <f>IF($B45="","",INDEX('All CCC'!BG$7:BG$976,MATCH(WatchList!$B45,'All CCC'!$B$7:$B$976,0)))</f>
        <v/>
      </c>
    </row>
    <row r="46" spans="1:59" x14ac:dyDescent="0.2">
      <c r="A46" s="612" t="str">
        <f>IF($B46="","",INDEX('All CCC'!A$7:A$976,MATCH(WatchList!$B46,'All CCC'!$B$7:$B$976,0)))</f>
        <v/>
      </c>
      <c r="B46" s="36"/>
      <c r="C46" s="939" t="str">
        <f>IF($B46="","",INDEX('All CCC'!C$7:C$976,MATCH(WatchList!$B46,'All CCC'!$B$7:$B$976,0)))</f>
        <v/>
      </c>
      <c r="D46" s="939" t="str">
        <f>IF($B46="","",INDEX('All CCC'!D$7:D$976,MATCH(WatchList!$B46,'All CCC'!$B$7:$B$976,0)))</f>
        <v/>
      </c>
      <c r="E46" s="939" t="str">
        <f>IF($B46="","",INDEX('All CCC'!E$7:E$976,MATCH(WatchList!$B46,'All CCC'!$B$7:$B$976,0)))</f>
        <v/>
      </c>
      <c r="F46" s="939" t="str">
        <f>IF($B46="","",INDEX('All CCC'!F$7:F$976,MATCH(WatchList!$B46,'All CCC'!$B$7:$B$976,0)))</f>
        <v/>
      </c>
      <c r="G46" s="939" t="str">
        <f>IF($B46="","",INDEX('All CCC'!G$7:G$976,MATCH(WatchList!$B46,'All CCC'!$B$7:$B$976,0)))</f>
        <v/>
      </c>
      <c r="H46" s="939" t="str">
        <f>IF($B46="","",INDEX('All CCC'!H$7:H$976,MATCH(WatchList!$B46,'All CCC'!$B$7:$B$976,0)))</f>
        <v/>
      </c>
      <c r="I46" s="939" t="str">
        <f>IF($B46="","",INDEX('All CCC'!I$7:I$976,MATCH(WatchList!$B46,'All CCC'!$B$7:$B$976,0)))</f>
        <v/>
      </c>
      <c r="J46" s="939" t="str">
        <f>IF($B46="","",INDEX('All CCC'!J$7:J$976,MATCH(WatchList!$B46,'All CCC'!$B$7:$B$976,0)))</f>
        <v/>
      </c>
      <c r="K46" s="939" t="str">
        <f>IF($B46="","",INDEX('All CCC'!K$7:K$976,MATCH(WatchList!$B46,'All CCC'!$B$7:$B$976,0)))</f>
        <v/>
      </c>
      <c r="L46" s="939" t="str">
        <f>IF($B46="","",INDEX('All CCC'!L$7:L$976,MATCH(WatchList!$B46,'All CCC'!$B$7:$B$976,0)))</f>
        <v/>
      </c>
      <c r="M46" s="939" t="str">
        <f>IF($B46="","",INDEX('All CCC'!M$7:M$976,MATCH(WatchList!$B46,'All CCC'!$B$7:$B$976,0)))</f>
        <v/>
      </c>
      <c r="N46" s="939" t="str">
        <f>IF($B46="","",INDEX('All CCC'!N$7:N$976,MATCH(WatchList!$B46,'All CCC'!$B$7:$B$976,0)))</f>
        <v/>
      </c>
      <c r="O46" s="939" t="str">
        <f>IF($B46="","",INDEX('All CCC'!O$7:O$976,MATCH(WatchList!$B46,'All CCC'!$B$7:$B$976,0)))</f>
        <v/>
      </c>
      <c r="P46" s="940" t="str">
        <f>IF($B46="","",INDEX('All CCC'!P$7:P$976,MATCH(WatchList!$B46,'All CCC'!$B$7:$B$976,0)))</f>
        <v/>
      </c>
      <c r="Q46" s="940" t="str">
        <f>IF($B46="","",INDEX('All CCC'!Q$7:Q$976,MATCH(WatchList!$B46,'All CCC'!$B$7:$B$976,0)))</f>
        <v/>
      </c>
      <c r="R46" s="939" t="str">
        <f>IF($B46="","",INDEX('All CCC'!R$7:R$976,MATCH(WatchList!$B46,'All CCC'!$B$7:$B$976,0)))</f>
        <v/>
      </c>
      <c r="S46" s="939" t="str">
        <f>IF($B46="","",INDEX('All CCC'!S$7:S$976,MATCH(WatchList!$B46,'All CCC'!$B$7:$B$976,0)))</f>
        <v/>
      </c>
      <c r="T46" s="939" t="str">
        <f>IF($B46="","",INDEX('All CCC'!T$7:T$976,MATCH(WatchList!$B46,'All CCC'!$B$7:$B$976,0)))</f>
        <v/>
      </c>
      <c r="U46" s="939" t="str">
        <f>IF($B46="","",INDEX('All CCC'!U$7:U$976,MATCH(WatchList!$B46,'All CCC'!$B$7:$B$976,0)))</f>
        <v/>
      </c>
      <c r="V46" s="939" t="str">
        <f>IF($B46="","",INDEX('All CCC'!V$7:V$976,MATCH(WatchList!$B46,'All CCC'!$B$7:$B$976,0)))</f>
        <v/>
      </c>
      <c r="W46" s="939" t="str">
        <f>IF($B46="","",INDEX('All CCC'!W$7:W$976,MATCH(WatchList!$B46,'All CCC'!$B$7:$B$976,0)))</f>
        <v/>
      </c>
      <c r="X46" s="939" t="str">
        <f>IF($B46="","",INDEX('All CCC'!X$7:X$976,MATCH(WatchList!$B46,'All CCC'!$B$7:$B$976,0)))</f>
        <v/>
      </c>
      <c r="Y46" s="939" t="str">
        <f>IF($B46="","",INDEX('All CCC'!Y$7:Y$976,MATCH(WatchList!$B46,'All CCC'!$B$7:$B$976,0)))</f>
        <v/>
      </c>
      <c r="Z46" s="939" t="str">
        <f>IF($B46="","",INDEX('All CCC'!Z$7:Z$976,MATCH(WatchList!$B46,'All CCC'!$B$7:$B$976,0)))</f>
        <v/>
      </c>
      <c r="AA46" s="939" t="str">
        <f>IF($B46="","",INDEX('All CCC'!AA$7:AA$976,MATCH(WatchList!$B46,'All CCC'!$B$7:$B$976,0)))</f>
        <v/>
      </c>
      <c r="AB46" s="939" t="str">
        <f>IF($B46="","",INDEX('All CCC'!AB$7:AB$976,MATCH(WatchList!$B46,'All CCC'!$B$7:$B$976,0)))</f>
        <v/>
      </c>
      <c r="AC46" s="939" t="str">
        <f>IF($B46="","",INDEX('All CCC'!AC$7:AC$976,MATCH(WatchList!$B46,'All CCC'!$B$7:$B$976,0)))</f>
        <v/>
      </c>
      <c r="AD46" s="939" t="str">
        <f>IF($B46="","",INDEX('All CCC'!AD$7:AD$976,MATCH(WatchList!$B46,'All CCC'!$B$7:$B$976,0)))</f>
        <v/>
      </c>
      <c r="AE46" s="939" t="str">
        <f>IF($B46="","",INDEX('All CCC'!AE$7:AE$976,MATCH(WatchList!$B46,'All CCC'!$B$7:$B$976,0)))</f>
        <v/>
      </c>
      <c r="AF46" s="939" t="str">
        <f>IF($B46="","",INDEX('All CCC'!AF$7:AF$976,MATCH(WatchList!$B46,'All CCC'!$B$7:$B$976,0)))</f>
        <v/>
      </c>
      <c r="AG46" s="939" t="str">
        <f>IF($B46="","",INDEX('All CCC'!AG$7:AG$976,MATCH(WatchList!$B46,'All CCC'!$B$7:$B$976,0)))</f>
        <v/>
      </c>
      <c r="AH46" s="939" t="str">
        <f>IF($B46="","",INDEX('All CCC'!AH$7:AH$976,MATCH(WatchList!$B46,'All CCC'!$B$7:$B$976,0)))</f>
        <v/>
      </c>
      <c r="AI46" s="939" t="str">
        <f>IF($B46="","",INDEX('All CCC'!AI$7:AI$976,MATCH(WatchList!$B46,'All CCC'!$B$7:$B$976,0)))</f>
        <v/>
      </c>
      <c r="AJ46" s="939" t="str">
        <f>IF($B46="","",INDEX('All CCC'!AJ$7:AJ$976,MATCH(WatchList!$B46,'All CCC'!$B$7:$B$976,0)))</f>
        <v/>
      </c>
      <c r="AK46" s="939" t="str">
        <f>IF($B46="","",INDEX('All CCC'!AK$7:AK$976,MATCH(WatchList!$B46,'All CCC'!$B$7:$B$976,0)))</f>
        <v/>
      </c>
      <c r="AL46" s="939" t="str">
        <f>IF($B46="","",INDEX('All CCC'!AL$7:AL$976,MATCH(WatchList!$B46,'All CCC'!$B$7:$B$976,0)))</f>
        <v/>
      </c>
      <c r="AM46" s="939" t="str">
        <f>IF($B46="","",INDEX('All CCC'!AM$7:AM$976,MATCH(WatchList!$B46,'All CCC'!$B$7:$B$976,0)))</f>
        <v/>
      </c>
      <c r="AN46" s="939" t="str">
        <f>IF($B46="","",INDEX('All CCC'!AN$7:AN$976,MATCH(WatchList!$B46,'All CCC'!$B$7:$B$976,0)))</f>
        <v/>
      </c>
      <c r="AO46" s="939" t="str">
        <f>IF($B46="","",INDEX('All CCC'!AO$7:AO$976,MATCH(WatchList!$B46,'All CCC'!$B$7:$B$976,0)))</f>
        <v/>
      </c>
      <c r="AP46" s="939" t="str">
        <f>IF($B46="","",INDEX('All CCC'!AP$7:AP$976,MATCH(WatchList!$B46,'All CCC'!$B$7:$B$976,0)))</f>
        <v/>
      </c>
      <c r="AQ46" s="939" t="str">
        <f>IF($B46="","",INDEX('All CCC'!AQ$7:AQ$976,MATCH(WatchList!$B46,'All CCC'!$B$7:$B$976,0)))</f>
        <v/>
      </c>
      <c r="AR46" s="939" t="str">
        <f>IF($B46="","",INDEX('All CCC'!AR$7:AR$976,MATCH(WatchList!$B46,'All CCC'!$B$7:$B$976,0)))</f>
        <v/>
      </c>
      <c r="AS46" s="939" t="str">
        <f>IF($B46="","",INDEX('All CCC'!AS$7:AS$976,MATCH(WatchList!$B46,'All CCC'!$B$7:$B$976,0)))</f>
        <v/>
      </c>
      <c r="AT46" s="939" t="str">
        <f>IF($B46="","",INDEX('All CCC'!AT$7:AT$976,MATCH(WatchList!$B46,'All CCC'!$B$7:$B$976,0)))</f>
        <v/>
      </c>
      <c r="AU46" s="939" t="str">
        <f>IF($B46="","",INDEX('All CCC'!AU$7:AU$976,MATCH(WatchList!$B46,'All CCC'!$B$7:$B$976,0)))</f>
        <v/>
      </c>
      <c r="AV46" s="939" t="str">
        <f>IF($B46="","",INDEX('All CCC'!AV$7:AV$976,MATCH(WatchList!$B46,'All CCC'!$B$7:$B$976,0)))</f>
        <v/>
      </c>
      <c r="AW46" s="939" t="str">
        <f>IF($B46="","",INDEX('All CCC'!AW$7:AW$976,MATCH(WatchList!$B46,'All CCC'!$B$7:$B$976,0)))</f>
        <v/>
      </c>
      <c r="AX46" s="939" t="str">
        <f>IF($B46="","",INDEX('All CCC'!AX$7:AX$976,MATCH(WatchList!$B46,'All CCC'!$B$7:$B$976,0)))</f>
        <v/>
      </c>
      <c r="AY46" s="939" t="str">
        <f>IF($B46="","",INDEX('All CCC'!AY$7:AY$976,MATCH(WatchList!$B46,'All CCC'!$B$7:$B$976,0)))</f>
        <v/>
      </c>
      <c r="AZ46" s="939" t="str">
        <f>IF($B46="","",INDEX('All CCC'!AZ$7:AZ$976,MATCH(WatchList!$B46,'All CCC'!$B$7:$B$976,0)))</f>
        <v/>
      </c>
      <c r="BA46" s="939" t="str">
        <f>IF($B46="","",INDEX('All CCC'!BA$7:BA$976,MATCH(WatchList!$B46,'All CCC'!$B$7:$B$976,0)))</f>
        <v/>
      </c>
      <c r="BB46" s="939" t="str">
        <f>IF($B46="","",INDEX('All CCC'!BB$7:BB$976,MATCH(WatchList!$B46,'All CCC'!$B$7:$B$976,0)))</f>
        <v/>
      </c>
      <c r="BC46" s="939" t="str">
        <f>IF($B46="","",INDEX('All CCC'!BC$7:BC$976,MATCH(WatchList!$B46,'All CCC'!$B$7:$B$976,0)))</f>
        <v/>
      </c>
      <c r="BD46" s="939" t="str">
        <f>IF($B46="","",INDEX('All CCC'!BD$7:BD$976,MATCH(WatchList!$B46,'All CCC'!$B$7:$B$976,0)))</f>
        <v/>
      </c>
      <c r="BE46" s="939" t="str">
        <f>IF($B46="","",INDEX('All CCC'!BE$7:BE$976,MATCH(WatchList!$B46,'All CCC'!$B$7:$B$976,0)))</f>
        <v/>
      </c>
      <c r="BF46" s="939" t="str">
        <f>IF($B46="","",INDEX('All CCC'!BF$7:BF$976,MATCH(WatchList!$B46,'All CCC'!$B$7:$B$976,0)))</f>
        <v/>
      </c>
      <c r="BG46" s="939" t="str">
        <f>IF($B46="","",INDEX('All CCC'!BG$7:BG$976,MATCH(WatchList!$B46,'All CCC'!$B$7:$B$976,0)))</f>
        <v/>
      </c>
    </row>
    <row r="47" spans="1:59" x14ac:dyDescent="0.2">
      <c r="A47" s="612" t="str">
        <f>IF($B47="","",INDEX('All CCC'!A$7:A$976,MATCH(WatchList!$B47,'All CCC'!$B$7:$B$976,0)))</f>
        <v/>
      </c>
      <c r="B47" s="36"/>
      <c r="C47" s="939" t="str">
        <f>IF($B47="","",INDEX('All CCC'!C$7:C$976,MATCH(WatchList!$B47,'All CCC'!$B$7:$B$976,0)))</f>
        <v/>
      </c>
      <c r="D47" s="939" t="str">
        <f>IF($B47="","",INDEX('All CCC'!D$7:D$976,MATCH(WatchList!$B47,'All CCC'!$B$7:$B$976,0)))</f>
        <v/>
      </c>
      <c r="E47" s="939" t="str">
        <f>IF($B47="","",INDEX('All CCC'!E$7:E$976,MATCH(WatchList!$B47,'All CCC'!$B$7:$B$976,0)))</f>
        <v/>
      </c>
      <c r="F47" s="939" t="str">
        <f>IF($B47="","",INDEX('All CCC'!F$7:F$976,MATCH(WatchList!$B47,'All CCC'!$B$7:$B$976,0)))</f>
        <v/>
      </c>
      <c r="G47" s="939" t="str">
        <f>IF($B47="","",INDEX('All CCC'!G$7:G$976,MATCH(WatchList!$B47,'All CCC'!$B$7:$B$976,0)))</f>
        <v/>
      </c>
      <c r="H47" s="939" t="str">
        <f>IF($B47="","",INDEX('All CCC'!H$7:H$976,MATCH(WatchList!$B47,'All CCC'!$B$7:$B$976,0)))</f>
        <v/>
      </c>
      <c r="I47" s="939" t="str">
        <f>IF($B47="","",INDEX('All CCC'!I$7:I$976,MATCH(WatchList!$B47,'All CCC'!$B$7:$B$976,0)))</f>
        <v/>
      </c>
      <c r="J47" s="939" t="str">
        <f>IF($B47="","",INDEX('All CCC'!J$7:J$976,MATCH(WatchList!$B47,'All CCC'!$B$7:$B$976,0)))</f>
        <v/>
      </c>
      <c r="K47" s="939" t="str">
        <f>IF($B47="","",INDEX('All CCC'!K$7:K$976,MATCH(WatchList!$B47,'All CCC'!$B$7:$B$976,0)))</f>
        <v/>
      </c>
      <c r="L47" s="939" t="str">
        <f>IF($B47="","",INDEX('All CCC'!L$7:L$976,MATCH(WatchList!$B47,'All CCC'!$B$7:$B$976,0)))</f>
        <v/>
      </c>
      <c r="M47" s="939" t="str">
        <f>IF($B47="","",INDEX('All CCC'!M$7:M$976,MATCH(WatchList!$B47,'All CCC'!$B$7:$B$976,0)))</f>
        <v/>
      </c>
      <c r="N47" s="939" t="str">
        <f>IF($B47="","",INDEX('All CCC'!N$7:N$976,MATCH(WatchList!$B47,'All CCC'!$B$7:$B$976,0)))</f>
        <v/>
      </c>
      <c r="O47" s="939" t="str">
        <f>IF($B47="","",INDEX('All CCC'!O$7:O$976,MATCH(WatchList!$B47,'All CCC'!$B$7:$B$976,0)))</f>
        <v/>
      </c>
      <c r="P47" s="940" t="str">
        <f>IF($B47="","",INDEX('All CCC'!P$7:P$976,MATCH(WatchList!$B47,'All CCC'!$B$7:$B$976,0)))</f>
        <v/>
      </c>
      <c r="Q47" s="940" t="str">
        <f>IF($B47="","",INDEX('All CCC'!Q$7:Q$976,MATCH(WatchList!$B47,'All CCC'!$B$7:$B$976,0)))</f>
        <v/>
      </c>
      <c r="R47" s="939" t="str">
        <f>IF($B47="","",INDEX('All CCC'!R$7:R$976,MATCH(WatchList!$B47,'All CCC'!$B$7:$B$976,0)))</f>
        <v/>
      </c>
      <c r="S47" s="939" t="str">
        <f>IF($B47="","",INDEX('All CCC'!S$7:S$976,MATCH(WatchList!$B47,'All CCC'!$B$7:$B$976,0)))</f>
        <v/>
      </c>
      <c r="T47" s="939" t="str">
        <f>IF($B47="","",INDEX('All CCC'!T$7:T$976,MATCH(WatchList!$B47,'All CCC'!$B$7:$B$976,0)))</f>
        <v/>
      </c>
      <c r="U47" s="939" t="str">
        <f>IF($B47="","",INDEX('All CCC'!U$7:U$976,MATCH(WatchList!$B47,'All CCC'!$B$7:$B$976,0)))</f>
        <v/>
      </c>
      <c r="V47" s="939" t="str">
        <f>IF($B47="","",INDEX('All CCC'!V$7:V$976,MATCH(WatchList!$B47,'All CCC'!$B$7:$B$976,0)))</f>
        <v/>
      </c>
      <c r="W47" s="939" t="str">
        <f>IF($B47="","",INDEX('All CCC'!W$7:W$976,MATCH(WatchList!$B47,'All CCC'!$B$7:$B$976,0)))</f>
        <v/>
      </c>
      <c r="X47" s="939" t="str">
        <f>IF($B47="","",INDEX('All CCC'!X$7:X$976,MATCH(WatchList!$B47,'All CCC'!$B$7:$B$976,0)))</f>
        <v/>
      </c>
      <c r="Y47" s="939" t="str">
        <f>IF($B47="","",INDEX('All CCC'!Y$7:Y$976,MATCH(WatchList!$B47,'All CCC'!$B$7:$B$976,0)))</f>
        <v/>
      </c>
      <c r="Z47" s="939" t="str">
        <f>IF($B47="","",INDEX('All CCC'!Z$7:Z$976,MATCH(WatchList!$B47,'All CCC'!$B$7:$B$976,0)))</f>
        <v/>
      </c>
      <c r="AA47" s="939" t="str">
        <f>IF($B47="","",INDEX('All CCC'!AA$7:AA$976,MATCH(WatchList!$B47,'All CCC'!$B$7:$B$976,0)))</f>
        <v/>
      </c>
      <c r="AB47" s="939" t="str">
        <f>IF($B47="","",INDEX('All CCC'!AB$7:AB$976,MATCH(WatchList!$B47,'All CCC'!$B$7:$B$976,0)))</f>
        <v/>
      </c>
      <c r="AC47" s="939" t="str">
        <f>IF($B47="","",INDEX('All CCC'!AC$7:AC$976,MATCH(WatchList!$B47,'All CCC'!$B$7:$B$976,0)))</f>
        <v/>
      </c>
      <c r="AD47" s="939" t="str">
        <f>IF($B47="","",INDEX('All CCC'!AD$7:AD$976,MATCH(WatchList!$B47,'All CCC'!$B$7:$B$976,0)))</f>
        <v/>
      </c>
      <c r="AE47" s="939" t="str">
        <f>IF($B47="","",INDEX('All CCC'!AE$7:AE$976,MATCH(WatchList!$B47,'All CCC'!$B$7:$B$976,0)))</f>
        <v/>
      </c>
      <c r="AF47" s="939" t="str">
        <f>IF($B47="","",INDEX('All CCC'!AF$7:AF$976,MATCH(WatchList!$B47,'All CCC'!$B$7:$B$976,0)))</f>
        <v/>
      </c>
      <c r="AG47" s="939" t="str">
        <f>IF($B47="","",INDEX('All CCC'!AG$7:AG$976,MATCH(WatchList!$B47,'All CCC'!$B$7:$B$976,0)))</f>
        <v/>
      </c>
      <c r="AH47" s="939" t="str">
        <f>IF($B47="","",INDEX('All CCC'!AH$7:AH$976,MATCH(WatchList!$B47,'All CCC'!$B$7:$B$976,0)))</f>
        <v/>
      </c>
      <c r="AI47" s="939" t="str">
        <f>IF($B47="","",INDEX('All CCC'!AI$7:AI$976,MATCH(WatchList!$B47,'All CCC'!$B$7:$B$976,0)))</f>
        <v/>
      </c>
      <c r="AJ47" s="939" t="str">
        <f>IF($B47="","",INDEX('All CCC'!AJ$7:AJ$976,MATCH(WatchList!$B47,'All CCC'!$B$7:$B$976,0)))</f>
        <v/>
      </c>
      <c r="AK47" s="939" t="str">
        <f>IF($B47="","",INDEX('All CCC'!AK$7:AK$976,MATCH(WatchList!$B47,'All CCC'!$B$7:$B$976,0)))</f>
        <v/>
      </c>
      <c r="AL47" s="939" t="str">
        <f>IF($B47="","",INDEX('All CCC'!AL$7:AL$976,MATCH(WatchList!$B47,'All CCC'!$B$7:$B$976,0)))</f>
        <v/>
      </c>
      <c r="AM47" s="939" t="str">
        <f>IF($B47="","",INDEX('All CCC'!AM$7:AM$976,MATCH(WatchList!$B47,'All CCC'!$B$7:$B$976,0)))</f>
        <v/>
      </c>
      <c r="AN47" s="939" t="str">
        <f>IF($B47="","",INDEX('All CCC'!AN$7:AN$976,MATCH(WatchList!$B47,'All CCC'!$B$7:$B$976,0)))</f>
        <v/>
      </c>
      <c r="AO47" s="939" t="str">
        <f>IF($B47="","",INDEX('All CCC'!AO$7:AO$976,MATCH(WatchList!$B47,'All CCC'!$B$7:$B$976,0)))</f>
        <v/>
      </c>
      <c r="AP47" s="939" t="str">
        <f>IF($B47="","",INDEX('All CCC'!AP$7:AP$976,MATCH(WatchList!$B47,'All CCC'!$B$7:$B$976,0)))</f>
        <v/>
      </c>
      <c r="AQ47" s="939" t="str">
        <f>IF($B47="","",INDEX('All CCC'!AQ$7:AQ$976,MATCH(WatchList!$B47,'All CCC'!$B$7:$B$976,0)))</f>
        <v/>
      </c>
      <c r="AR47" s="939" t="str">
        <f>IF($B47="","",INDEX('All CCC'!AR$7:AR$976,MATCH(WatchList!$B47,'All CCC'!$B$7:$B$976,0)))</f>
        <v/>
      </c>
      <c r="AS47" s="939" t="str">
        <f>IF($B47="","",INDEX('All CCC'!AS$7:AS$976,MATCH(WatchList!$B47,'All CCC'!$B$7:$B$976,0)))</f>
        <v/>
      </c>
      <c r="AT47" s="939" t="str">
        <f>IF($B47="","",INDEX('All CCC'!AT$7:AT$976,MATCH(WatchList!$B47,'All CCC'!$B$7:$B$976,0)))</f>
        <v/>
      </c>
      <c r="AU47" s="939" t="str">
        <f>IF($B47="","",INDEX('All CCC'!AU$7:AU$976,MATCH(WatchList!$B47,'All CCC'!$B$7:$B$976,0)))</f>
        <v/>
      </c>
      <c r="AV47" s="939" t="str">
        <f>IF($B47="","",INDEX('All CCC'!AV$7:AV$976,MATCH(WatchList!$B47,'All CCC'!$B$7:$B$976,0)))</f>
        <v/>
      </c>
      <c r="AW47" s="939" t="str">
        <f>IF($B47="","",INDEX('All CCC'!AW$7:AW$976,MATCH(WatchList!$B47,'All CCC'!$B$7:$B$976,0)))</f>
        <v/>
      </c>
      <c r="AX47" s="939" t="str">
        <f>IF($B47="","",INDEX('All CCC'!AX$7:AX$976,MATCH(WatchList!$B47,'All CCC'!$B$7:$B$976,0)))</f>
        <v/>
      </c>
      <c r="AY47" s="939" t="str">
        <f>IF($B47="","",INDEX('All CCC'!AY$7:AY$976,MATCH(WatchList!$B47,'All CCC'!$B$7:$B$976,0)))</f>
        <v/>
      </c>
      <c r="AZ47" s="939" t="str">
        <f>IF($B47="","",INDEX('All CCC'!AZ$7:AZ$976,MATCH(WatchList!$B47,'All CCC'!$B$7:$B$976,0)))</f>
        <v/>
      </c>
      <c r="BA47" s="939" t="str">
        <f>IF($B47="","",INDEX('All CCC'!BA$7:BA$976,MATCH(WatchList!$B47,'All CCC'!$B$7:$B$976,0)))</f>
        <v/>
      </c>
      <c r="BB47" s="939" t="str">
        <f>IF($B47="","",INDEX('All CCC'!BB$7:BB$976,MATCH(WatchList!$B47,'All CCC'!$B$7:$B$976,0)))</f>
        <v/>
      </c>
      <c r="BC47" s="939" t="str">
        <f>IF($B47="","",INDEX('All CCC'!BC$7:BC$976,MATCH(WatchList!$B47,'All CCC'!$B$7:$B$976,0)))</f>
        <v/>
      </c>
      <c r="BD47" s="939" t="str">
        <f>IF($B47="","",INDEX('All CCC'!BD$7:BD$976,MATCH(WatchList!$B47,'All CCC'!$B$7:$B$976,0)))</f>
        <v/>
      </c>
      <c r="BE47" s="939" t="str">
        <f>IF($B47="","",INDEX('All CCC'!BE$7:BE$976,MATCH(WatchList!$B47,'All CCC'!$B$7:$B$976,0)))</f>
        <v/>
      </c>
      <c r="BF47" s="939" t="str">
        <f>IF($B47="","",INDEX('All CCC'!BF$7:BF$976,MATCH(WatchList!$B47,'All CCC'!$B$7:$B$976,0)))</f>
        <v/>
      </c>
      <c r="BG47" s="939" t="str">
        <f>IF($B47="","",INDEX('All CCC'!BG$7:BG$976,MATCH(WatchList!$B47,'All CCC'!$B$7:$B$976,0)))</f>
        <v/>
      </c>
    </row>
    <row r="48" spans="1:59" x14ac:dyDescent="0.2">
      <c r="A48" s="612" t="str">
        <f>IF($B48="","",INDEX('All CCC'!A$7:A$976,MATCH(WatchList!$B48,'All CCC'!$B$7:$B$976,0)))</f>
        <v/>
      </c>
      <c r="B48" s="36"/>
      <c r="C48" s="939" t="str">
        <f>IF($B48="","",INDEX('All CCC'!C$7:C$976,MATCH(WatchList!$B48,'All CCC'!$B$7:$B$976,0)))</f>
        <v/>
      </c>
      <c r="D48" s="939" t="str">
        <f>IF($B48="","",INDEX('All CCC'!D$7:D$976,MATCH(WatchList!$B48,'All CCC'!$B$7:$B$976,0)))</f>
        <v/>
      </c>
      <c r="E48" s="939" t="str">
        <f>IF($B48="","",INDEX('All CCC'!E$7:E$976,MATCH(WatchList!$B48,'All CCC'!$B$7:$B$976,0)))</f>
        <v/>
      </c>
      <c r="F48" s="939" t="str">
        <f>IF($B48="","",INDEX('All CCC'!F$7:F$976,MATCH(WatchList!$B48,'All CCC'!$B$7:$B$976,0)))</f>
        <v/>
      </c>
      <c r="G48" s="939" t="str">
        <f>IF($B48="","",INDEX('All CCC'!G$7:G$976,MATCH(WatchList!$B48,'All CCC'!$B$7:$B$976,0)))</f>
        <v/>
      </c>
      <c r="H48" s="939" t="str">
        <f>IF($B48="","",INDEX('All CCC'!H$7:H$976,MATCH(WatchList!$B48,'All CCC'!$B$7:$B$976,0)))</f>
        <v/>
      </c>
      <c r="I48" s="939" t="str">
        <f>IF($B48="","",INDEX('All CCC'!I$7:I$976,MATCH(WatchList!$B48,'All CCC'!$B$7:$B$976,0)))</f>
        <v/>
      </c>
      <c r="J48" s="939" t="str">
        <f>IF($B48="","",INDEX('All CCC'!J$7:J$976,MATCH(WatchList!$B48,'All CCC'!$B$7:$B$976,0)))</f>
        <v/>
      </c>
      <c r="K48" s="939" t="str">
        <f>IF($B48="","",INDEX('All CCC'!K$7:K$976,MATCH(WatchList!$B48,'All CCC'!$B$7:$B$976,0)))</f>
        <v/>
      </c>
      <c r="L48" s="939" t="str">
        <f>IF($B48="","",INDEX('All CCC'!L$7:L$976,MATCH(WatchList!$B48,'All CCC'!$B$7:$B$976,0)))</f>
        <v/>
      </c>
      <c r="M48" s="939" t="str">
        <f>IF($B48="","",INDEX('All CCC'!M$7:M$976,MATCH(WatchList!$B48,'All CCC'!$B$7:$B$976,0)))</f>
        <v/>
      </c>
      <c r="N48" s="939" t="str">
        <f>IF($B48="","",INDEX('All CCC'!N$7:N$976,MATCH(WatchList!$B48,'All CCC'!$B$7:$B$976,0)))</f>
        <v/>
      </c>
      <c r="O48" s="939" t="str">
        <f>IF($B48="","",INDEX('All CCC'!O$7:O$976,MATCH(WatchList!$B48,'All CCC'!$B$7:$B$976,0)))</f>
        <v/>
      </c>
      <c r="P48" s="940" t="str">
        <f>IF($B48="","",INDEX('All CCC'!P$7:P$976,MATCH(WatchList!$B48,'All CCC'!$B$7:$B$976,0)))</f>
        <v/>
      </c>
      <c r="Q48" s="940" t="str">
        <f>IF($B48="","",INDEX('All CCC'!Q$7:Q$976,MATCH(WatchList!$B48,'All CCC'!$B$7:$B$976,0)))</f>
        <v/>
      </c>
      <c r="R48" s="939" t="str">
        <f>IF($B48="","",INDEX('All CCC'!R$7:R$976,MATCH(WatchList!$B48,'All CCC'!$B$7:$B$976,0)))</f>
        <v/>
      </c>
      <c r="S48" s="939" t="str">
        <f>IF($B48="","",INDEX('All CCC'!S$7:S$976,MATCH(WatchList!$B48,'All CCC'!$B$7:$B$976,0)))</f>
        <v/>
      </c>
      <c r="T48" s="939" t="str">
        <f>IF($B48="","",INDEX('All CCC'!T$7:T$976,MATCH(WatchList!$B48,'All CCC'!$B$7:$B$976,0)))</f>
        <v/>
      </c>
      <c r="U48" s="939" t="str">
        <f>IF($B48="","",INDEX('All CCC'!U$7:U$976,MATCH(WatchList!$B48,'All CCC'!$B$7:$B$976,0)))</f>
        <v/>
      </c>
      <c r="V48" s="939" t="str">
        <f>IF($B48="","",INDEX('All CCC'!V$7:V$976,MATCH(WatchList!$B48,'All CCC'!$B$7:$B$976,0)))</f>
        <v/>
      </c>
      <c r="W48" s="939" t="str">
        <f>IF($B48="","",INDEX('All CCC'!W$7:W$976,MATCH(WatchList!$B48,'All CCC'!$B$7:$B$976,0)))</f>
        <v/>
      </c>
      <c r="X48" s="939" t="str">
        <f>IF($B48="","",INDEX('All CCC'!X$7:X$976,MATCH(WatchList!$B48,'All CCC'!$B$7:$B$976,0)))</f>
        <v/>
      </c>
      <c r="Y48" s="939" t="str">
        <f>IF($B48="","",INDEX('All CCC'!Y$7:Y$976,MATCH(WatchList!$B48,'All CCC'!$B$7:$B$976,0)))</f>
        <v/>
      </c>
      <c r="Z48" s="939" t="str">
        <f>IF($B48="","",INDEX('All CCC'!Z$7:Z$976,MATCH(WatchList!$B48,'All CCC'!$B$7:$B$976,0)))</f>
        <v/>
      </c>
      <c r="AA48" s="939" t="str">
        <f>IF($B48="","",INDEX('All CCC'!AA$7:AA$976,MATCH(WatchList!$B48,'All CCC'!$B$7:$B$976,0)))</f>
        <v/>
      </c>
      <c r="AB48" s="939" t="str">
        <f>IF($B48="","",INDEX('All CCC'!AB$7:AB$976,MATCH(WatchList!$B48,'All CCC'!$B$7:$B$976,0)))</f>
        <v/>
      </c>
      <c r="AC48" s="939" t="str">
        <f>IF($B48="","",INDEX('All CCC'!AC$7:AC$976,MATCH(WatchList!$B48,'All CCC'!$B$7:$B$976,0)))</f>
        <v/>
      </c>
      <c r="AD48" s="939" t="str">
        <f>IF($B48="","",INDEX('All CCC'!AD$7:AD$976,MATCH(WatchList!$B48,'All CCC'!$B$7:$B$976,0)))</f>
        <v/>
      </c>
      <c r="AE48" s="939" t="str">
        <f>IF($B48="","",INDEX('All CCC'!AE$7:AE$976,MATCH(WatchList!$B48,'All CCC'!$B$7:$B$976,0)))</f>
        <v/>
      </c>
      <c r="AF48" s="939" t="str">
        <f>IF($B48="","",INDEX('All CCC'!AF$7:AF$976,MATCH(WatchList!$B48,'All CCC'!$B$7:$B$976,0)))</f>
        <v/>
      </c>
      <c r="AG48" s="939" t="str">
        <f>IF($B48="","",INDEX('All CCC'!AG$7:AG$976,MATCH(WatchList!$B48,'All CCC'!$B$7:$B$976,0)))</f>
        <v/>
      </c>
      <c r="AH48" s="939" t="str">
        <f>IF($B48="","",INDEX('All CCC'!AH$7:AH$976,MATCH(WatchList!$B48,'All CCC'!$B$7:$B$976,0)))</f>
        <v/>
      </c>
      <c r="AI48" s="939" t="str">
        <f>IF($B48="","",INDEX('All CCC'!AI$7:AI$976,MATCH(WatchList!$B48,'All CCC'!$B$7:$B$976,0)))</f>
        <v/>
      </c>
      <c r="AJ48" s="939" t="str">
        <f>IF($B48="","",INDEX('All CCC'!AJ$7:AJ$976,MATCH(WatchList!$B48,'All CCC'!$B$7:$B$976,0)))</f>
        <v/>
      </c>
      <c r="AK48" s="939" t="str">
        <f>IF($B48="","",INDEX('All CCC'!AK$7:AK$976,MATCH(WatchList!$B48,'All CCC'!$B$7:$B$976,0)))</f>
        <v/>
      </c>
      <c r="AL48" s="939" t="str">
        <f>IF($B48="","",INDEX('All CCC'!AL$7:AL$976,MATCH(WatchList!$B48,'All CCC'!$B$7:$B$976,0)))</f>
        <v/>
      </c>
      <c r="AM48" s="939" t="str">
        <f>IF($B48="","",INDEX('All CCC'!AM$7:AM$976,MATCH(WatchList!$B48,'All CCC'!$B$7:$B$976,0)))</f>
        <v/>
      </c>
      <c r="AN48" s="939" t="str">
        <f>IF($B48="","",INDEX('All CCC'!AN$7:AN$976,MATCH(WatchList!$B48,'All CCC'!$B$7:$B$976,0)))</f>
        <v/>
      </c>
      <c r="AO48" s="939" t="str">
        <f>IF($B48="","",INDEX('All CCC'!AO$7:AO$976,MATCH(WatchList!$B48,'All CCC'!$B$7:$B$976,0)))</f>
        <v/>
      </c>
      <c r="AP48" s="939" t="str">
        <f>IF($B48="","",INDEX('All CCC'!AP$7:AP$976,MATCH(WatchList!$B48,'All CCC'!$B$7:$B$976,0)))</f>
        <v/>
      </c>
      <c r="AQ48" s="939" t="str">
        <f>IF($B48="","",INDEX('All CCC'!AQ$7:AQ$976,MATCH(WatchList!$B48,'All CCC'!$B$7:$B$976,0)))</f>
        <v/>
      </c>
      <c r="AR48" s="939" t="str">
        <f>IF($B48="","",INDEX('All CCC'!AR$7:AR$976,MATCH(WatchList!$B48,'All CCC'!$B$7:$B$976,0)))</f>
        <v/>
      </c>
      <c r="AS48" s="939" t="str">
        <f>IF($B48="","",INDEX('All CCC'!AS$7:AS$976,MATCH(WatchList!$B48,'All CCC'!$B$7:$B$976,0)))</f>
        <v/>
      </c>
      <c r="AT48" s="939" t="str">
        <f>IF($B48="","",INDEX('All CCC'!AT$7:AT$976,MATCH(WatchList!$B48,'All CCC'!$B$7:$B$976,0)))</f>
        <v/>
      </c>
      <c r="AU48" s="939" t="str">
        <f>IF($B48="","",INDEX('All CCC'!AU$7:AU$976,MATCH(WatchList!$B48,'All CCC'!$B$7:$B$976,0)))</f>
        <v/>
      </c>
      <c r="AV48" s="939" t="str">
        <f>IF($B48="","",INDEX('All CCC'!AV$7:AV$976,MATCH(WatchList!$B48,'All CCC'!$B$7:$B$976,0)))</f>
        <v/>
      </c>
      <c r="AW48" s="939" t="str">
        <f>IF($B48="","",INDEX('All CCC'!AW$7:AW$976,MATCH(WatchList!$B48,'All CCC'!$B$7:$B$976,0)))</f>
        <v/>
      </c>
      <c r="AX48" s="939" t="str">
        <f>IF($B48="","",INDEX('All CCC'!AX$7:AX$976,MATCH(WatchList!$B48,'All CCC'!$B$7:$B$976,0)))</f>
        <v/>
      </c>
      <c r="AY48" s="939" t="str">
        <f>IF($B48="","",INDEX('All CCC'!AY$7:AY$976,MATCH(WatchList!$B48,'All CCC'!$B$7:$B$976,0)))</f>
        <v/>
      </c>
      <c r="AZ48" s="939" t="str">
        <f>IF($B48="","",INDEX('All CCC'!AZ$7:AZ$976,MATCH(WatchList!$B48,'All CCC'!$B$7:$B$976,0)))</f>
        <v/>
      </c>
      <c r="BA48" s="939" t="str">
        <f>IF($B48="","",INDEX('All CCC'!BA$7:BA$976,MATCH(WatchList!$B48,'All CCC'!$B$7:$B$976,0)))</f>
        <v/>
      </c>
      <c r="BB48" s="939" t="str">
        <f>IF($B48="","",INDEX('All CCC'!BB$7:BB$976,MATCH(WatchList!$B48,'All CCC'!$B$7:$B$976,0)))</f>
        <v/>
      </c>
      <c r="BC48" s="939" t="str">
        <f>IF($B48="","",INDEX('All CCC'!BC$7:BC$976,MATCH(WatchList!$B48,'All CCC'!$B$7:$B$976,0)))</f>
        <v/>
      </c>
      <c r="BD48" s="939" t="str">
        <f>IF($B48="","",INDEX('All CCC'!BD$7:BD$976,MATCH(WatchList!$B48,'All CCC'!$B$7:$B$976,0)))</f>
        <v/>
      </c>
      <c r="BE48" s="939" t="str">
        <f>IF($B48="","",INDEX('All CCC'!BE$7:BE$976,MATCH(WatchList!$B48,'All CCC'!$B$7:$B$976,0)))</f>
        <v/>
      </c>
      <c r="BF48" s="939" t="str">
        <f>IF($B48="","",INDEX('All CCC'!BF$7:BF$976,MATCH(WatchList!$B48,'All CCC'!$B$7:$B$976,0)))</f>
        <v/>
      </c>
      <c r="BG48" s="939" t="str">
        <f>IF($B48="","",INDEX('All CCC'!BG$7:BG$976,MATCH(WatchList!$B48,'All CCC'!$B$7:$B$976,0)))</f>
        <v/>
      </c>
    </row>
    <row r="49" spans="1:59" x14ac:dyDescent="0.2">
      <c r="A49" s="612" t="str">
        <f>IF($B49="","",INDEX('All CCC'!A$7:A$976,MATCH(WatchList!$B49,'All CCC'!$B$7:$B$976,0)))</f>
        <v/>
      </c>
      <c r="B49" s="36"/>
      <c r="C49" s="939" t="str">
        <f>IF($B49="","",INDEX('All CCC'!C$7:C$976,MATCH(WatchList!$B49,'All CCC'!$B$7:$B$976,0)))</f>
        <v/>
      </c>
      <c r="D49" s="939" t="str">
        <f>IF($B49="","",INDEX('All CCC'!D$7:D$976,MATCH(WatchList!$B49,'All CCC'!$B$7:$B$976,0)))</f>
        <v/>
      </c>
      <c r="E49" s="939" t="str">
        <f>IF($B49="","",INDEX('All CCC'!E$7:E$976,MATCH(WatchList!$B49,'All CCC'!$B$7:$B$976,0)))</f>
        <v/>
      </c>
      <c r="F49" s="939" t="str">
        <f>IF($B49="","",INDEX('All CCC'!F$7:F$976,MATCH(WatchList!$B49,'All CCC'!$B$7:$B$976,0)))</f>
        <v/>
      </c>
      <c r="G49" s="939" t="str">
        <f>IF($B49="","",INDEX('All CCC'!G$7:G$976,MATCH(WatchList!$B49,'All CCC'!$B$7:$B$976,0)))</f>
        <v/>
      </c>
      <c r="H49" s="939" t="str">
        <f>IF($B49="","",INDEX('All CCC'!H$7:H$976,MATCH(WatchList!$B49,'All CCC'!$B$7:$B$976,0)))</f>
        <v/>
      </c>
      <c r="I49" s="939" t="str">
        <f>IF($B49="","",INDEX('All CCC'!I$7:I$976,MATCH(WatchList!$B49,'All CCC'!$B$7:$B$976,0)))</f>
        <v/>
      </c>
      <c r="J49" s="939" t="str">
        <f>IF($B49="","",INDEX('All CCC'!J$7:J$976,MATCH(WatchList!$B49,'All CCC'!$B$7:$B$976,0)))</f>
        <v/>
      </c>
      <c r="K49" s="939" t="str">
        <f>IF($B49="","",INDEX('All CCC'!K$7:K$976,MATCH(WatchList!$B49,'All CCC'!$B$7:$B$976,0)))</f>
        <v/>
      </c>
      <c r="L49" s="939" t="str">
        <f>IF($B49="","",INDEX('All CCC'!L$7:L$976,MATCH(WatchList!$B49,'All CCC'!$B$7:$B$976,0)))</f>
        <v/>
      </c>
      <c r="M49" s="939" t="str">
        <f>IF($B49="","",INDEX('All CCC'!M$7:M$976,MATCH(WatchList!$B49,'All CCC'!$B$7:$B$976,0)))</f>
        <v/>
      </c>
      <c r="N49" s="939" t="str">
        <f>IF($B49="","",INDEX('All CCC'!N$7:N$976,MATCH(WatchList!$B49,'All CCC'!$B$7:$B$976,0)))</f>
        <v/>
      </c>
      <c r="O49" s="939" t="str">
        <f>IF($B49="","",INDEX('All CCC'!O$7:O$976,MATCH(WatchList!$B49,'All CCC'!$B$7:$B$976,0)))</f>
        <v/>
      </c>
      <c r="P49" s="940" t="str">
        <f>IF($B49="","",INDEX('All CCC'!P$7:P$976,MATCH(WatchList!$B49,'All CCC'!$B$7:$B$976,0)))</f>
        <v/>
      </c>
      <c r="Q49" s="940" t="str">
        <f>IF($B49="","",INDEX('All CCC'!Q$7:Q$976,MATCH(WatchList!$B49,'All CCC'!$B$7:$B$976,0)))</f>
        <v/>
      </c>
      <c r="R49" s="939" t="str">
        <f>IF($B49="","",INDEX('All CCC'!R$7:R$976,MATCH(WatchList!$B49,'All CCC'!$B$7:$B$976,0)))</f>
        <v/>
      </c>
      <c r="S49" s="939" t="str">
        <f>IF($B49="","",INDEX('All CCC'!S$7:S$976,MATCH(WatchList!$B49,'All CCC'!$B$7:$B$976,0)))</f>
        <v/>
      </c>
      <c r="T49" s="939" t="str">
        <f>IF($B49="","",INDEX('All CCC'!T$7:T$976,MATCH(WatchList!$B49,'All CCC'!$B$7:$B$976,0)))</f>
        <v/>
      </c>
      <c r="U49" s="939" t="str">
        <f>IF($B49="","",INDEX('All CCC'!U$7:U$976,MATCH(WatchList!$B49,'All CCC'!$B$7:$B$976,0)))</f>
        <v/>
      </c>
      <c r="V49" s="939" t="str">
        <f>IF($B49="","",INDEX('All CCC'!V$7:V$976,MATCH(WatchList!$B49,'All CCC'!$B$7:$B$976,0)))</f>
        <v/>
      </c>
      <c r="W49" s="939" t="str">
        <f>IF($B49="","",INDEX('All CCC'!W$7:W$976,MATCH(WatchList!$B49,'All CCC'!$B$7:$B$976,0)))</f>
        <v/>
      </c>
      <c r="X49" s="939" t="str">
        <f>IF($B49="","",INDEX('All CCC'!X$7:X$976,MATCH(WatchList!$B49,'All CCC'!$B$7:$B$976,0)))</f>
        <v/>
      </c>
      <c r="Y49" s="939" t="str">
        <f>IF($B49="","",INDEX('All CCC'!Y$7:Y$976,MATCH(WatchList!$B49,'All CCC'!$B$7:$B$976,0)))</f>
        <v/>
      </c>
      <c r="Z49" s="939" t="str">
        <f>IF($B49="","",INDEX('All CCC'!Z$7:Z$976,MATCH(WatchList!$B49,'All CCC'!$B$7:$B$976,0)))</f>
        <v/>
      </c>
      <c r="AA49" s="939" t="str">
        <f>IF($B49="","",INDEX('All CCC'!AA$7:AA$976,MATCH(WatchList!$B49,'All CCC'!$B$7:$B$976,0)))</f>
        <v/>
      </c>
      <c r="AB49" s="939" t="str">
        <f>IF($B49="","",INDEX('All CCC'!AB$7:AB$976,MATCH(WatchList!$B49,'All CCC'!$B$7:$B$976,0)))</f>
        <v/>
      </c>
      <c r="AC49" s="939" t="str">
        <f>IF($B49="","",INDEX('All CCC'!AC$7:AC$976,MATCH(WatchList!$B49,'All CCC'!$B$7:$B$976,0)))</f>
        <v/>
      </c>
      <c r="AD49" s="939" t="str">
        <f>IF($B49="","",INDEX('All CCC'!AD$7:AD$976,MATCH(WatchList!$B49,'All CCC'!$B$7:$B$976,0)))</f>
        <v/>
      </c>
      <c r="AE49" s="939" t="str">
        <f>IF($B49="","",INDEX('All CCC'!AE$7:AE$976,MATCH(WatchList!$B49,'All CCC'!$B$7:$B$976,0)))</f>
        <v/>
      </c>
      <c r="AF49" s="939" t="str">
        <f>IF($B49="","",INDEX('All CCC'!AF$7:AF$976,MATCH(WatchList!$B49,'All CCC'!$B$7:$B$976,0)))</f>
        <v/>
      </c>
      <c r="AG49" s="939" t="str">
        <f>IF($B49="","",INDEX('All CCC'!AG$7:AG$976,MATCH(WatchList!$B49,'All CCC'!$B$7:$B$976,0)))</f>
        <v/>
      </c>
      <c r="AH49" s="939" t="str">
        <f>IF($B49="","",INDEX('All CCC'!AH$7:AH$976,MATCH(WatchList!$B49,'All CCC'!$B$7:$B$976,0)))</f>
        <v/>
      </c>
      <c r="AI49" s="939" t="str">
        <f>IF($B49="","",INDEX('All CCC'!AI$7:AI$976,MATCH(WatchList!$B49,'All CCC'!$B$7:$B$976,0)))</f>
        <v/>
      </c>
      <c r="AJ49" s="939" t="str">
        <f>IF($B49="","",INDEX('All CCC'!AJ$7:AJ$976,MATCH(WatchList!$B49,'All CCC'!$B$7:$B$976,0)))</f>
        <v/>
      </c>
      <c r="AK49" s="939" t="str">
        <f>IF($B49="","",INDEX('All CCC'!AK$7:AK$976,MATCH(WatchList!$B49,'All CCC'!$B$7:$B$976,0)))</f>
        <v/>
      </c>
      <c r="AL49" s="939" t="str">
        <f>IF($B49="","",INDEX('All CCC'!AL$7:AL$976,MATCH(WatchList!$B49,'All CCC'!$B$7:$B$976,0)))</f>
        <v/>
      </c>
      <c r="AM49" s="939" t="str">
        <f>IF($B49="","",INDEX('All CCC'!AM$7:AM$976,MATCH(WatchList!$B49,'All CCC'!$B$7:$B$976,0)))</f>
        <v/>
      </c>
      <c r="AN49" s="939" t="str">
        <f>IF($B49="","",INDEX('All CCC'!AN$7:AN$976,MATCH(WatchList!$B49,'All CCC'!$B$7:$B$976,0)))</f>
        <v/>
      </c>
      <c r="AO49" s="939" t="str">
        <f>IF($B49="","",INDEX('All CCC'!AO$7:AO$976,MATCH(WatchList!$B49,'All CCC'!$B$7:$B$976,0)))</f>
        <v/>
      </c>
      <c r="AP49" s="939" t="str">
        <f>IF($B49="","",INDEX('All CCC'!AP$7:AP$976,MATCH(WatchList!$B49,'All CCC'!$B$7:$B$976,0)))</f>
        <v/>
      </c>
      <c r="AQ49" s="939" t="str">
        <f>IF($B49="","",INDEX('All CCC'!AQ$7:AQ$976,MATCH(WatchList!$B49,'All CCC'!$B$7:$B$976,0)))</f>
        <v/>
      </c>
      <c r="AR49" s="939" t="str">
        <f>IF($B49="","",INDEX('All CCC'!AR$7:AR$976,MATCH(WatchList!$B49,'All CCC'!$B$7:$B$976,0)))</f>
        <v/>
      </c>
      <c r="AS49" s="939" t="str">
        <f>IF($B49="","",INDEX('All CCC'!AS$7:AS$976,MATCH(WatchList!$B49,'All CCC'!$B$7:$B$976,0)))</f>
        <v/>
      </c>
      <c r="AT49" s="939" t="str">
        <f>IF($B49="","",INDEX('All CCC'!AT$7:AT$976,MATCH(WatchList!$B49,'All CCC'!$B$7:$B$976,0)))</f>
        <v/>
      </c>
      <c r="AU49" s="939" t="str">
        <f>IF($B49="","",INDEX('All CCC'!AU$7:AU$976,MATCH(WatchList!$B49,'All CCC'!$B$7:$B$976,0)))</f>
        <v/>
      </c>
      <c r="AV49" s="939" t="str">
        <f>IF($B49="","",INDEX('All CCC'!AV$7:AV$976,MATCH(WatchList!$B49,'All CCC'!$B$7:$B$976,0)))</f>
        <v/>
      </c>
      <c r="AW49" s="939" t="str">
        <f>IF($B49="","",INDEX('All CCC'!AW$7:AW$976,MATCH(WatchList!$B49,'All CCC'!$B$7:$B$976,0)))</f>
        <v/>
      </c>
      <c r="AX49" s="939" t="str">
        <f>IF($B49="","",INDEX('All CCC'!AX$7:AX$976,MATCH(WatchList!$B49,'All CCC'!$B$7:$B$976,0)))</f>
        <v/>
      </c>
      <c r="AY49" s="939" t="str">
        <f>IF($B49="","",INDEX('All CCC'!AY$7:AY$976,MATCH(WatchList!$B49,'All CCC'!$B$7:$B$976,0)))</f>
        <v/>
      </c>
      <c r="AZ49" s="939" t="str">
        <f>IF($B49="","",INDEX('All CCC'!AZ$7:AZ$976,MATCH(WatchList!$B49,'All CCC'!$B$7:$B$976,0)))</f>
        <v/>
      </c>
      <c r="BA49" s="939" t="str">
        <f>IF($B49="","",INDEX('All CCC'!BA$7:BA$976,MATCH(WatchList!$B49,'All CCC'!$B$7:$B$976,0)))</f>
        <v/>
      </c>
      <c r="BB49" s="939" t="str">
        <f>IF($B49="","",INDEX('All CCC'!BB$7:BB$976,MATCH(WatchList!$B49,'All CCC'!$B$7:$B$976,0)))</f>
        <v/>
      </c>
      <c r="BC49" s="939" t="str">
        <f>IF($B49="","",INDEX('All CCC'!BC$7:BC$976,MATCH(WatchList!$B49,'All CCC'!$B$7:$B$976,0)))</f>
        <v/>
      </c>
      <c r="BD49" s="939" t="str">
        <f>IF($B49="","",INDEX('All CCC'!BD$7:BD$976,MATCH(WatchList!$B49,'All CCC'!$B$7:$B$976,0)))</f>
        <v/>
      </c>
      <c r="BE49" s="939" t="str">
        <f>IF($B49="","",INDEX('All CCC'!BE$7:BE$976,MATCH(WatchList!$B49,'All CCC'!$B$7:$B$976,0)))</f>
        <v/>
      </c>
      <c r="BF49" s="939" t="str">
        <f>IF($B49="","",INDEX('All CCC'!BF$7:BF$976,MATCH(WatchList!$B49,'All CCC'!$B$7:$B$976,0)))</f>
        <v/>
      </c>
      <c r="BG49" s="939" t="str">
        <f>IF($B49="","",INDEX('All CCC'!BG$7:BG$976,MATCH(WatchList!$B49,'All CCC'!$B$7:$B$976,0)))</f>
        <v/>
      </c>
    </row>
    <row r="50" spans="1:59" x14ac:dyDescent="0.2">
      <c r="A50" s="612" t="str">
        <f>IF($B50="","",INDEX('All CCC'!A$7:A$976,MATCH(WatchList!$B50,'All CCC'!$B$7:$B$976,0)))</f>
        <v/>
      </c>
      <c r="B50" s="36"/>
      <c r="C50" s="939" t="str">
        <f>IF($B50="","",INDEX('All CCC'!C$7:C$976,MATCH(WatchList!$B50,'All CCC'!$B$7:$B$976,0)))</f>
        <v/>
      </c>
      <c r="D50" s="939" t="str">
        <f>IF($B50="","",INDEX('All CCC'!D$7:D$976,MATCH(WatchList!$B50,'All CCC'!$B$7:$B$976,0)))</f>
        <v/>
      </c>
      <c r="E50" s="939" t="str">
        <f>IF($B50="","",INDEX('All CCC'!E$7:E$976,MATCH(WatchList!$B50,'All CCC'!$B$7:$B$976,0)))</f>
        <v/>
      </c>
      <c r="F50" s="939" t="str">
        <f>IF($B50="","",INDEX('All CCC'!F$7:F$976,MATCH(WatchList!$B50,'All CCC'!$B$7:$B$976,0)))</f>
        <v/>
      </c>
      <c r="G50" s="939" t="str">
        <f>IF($B50="","",INDEX('All CCC'!G$7:G$976,MATCH(WatchList!$B50,'All CCC'!$B$7:$B$976,0)))</f>
        <v/>
      </c>
      <c r="H50" s="939" t="str">
        <f>IF($B50="","",INDEX('All CCC'!H$7:H$976,MATCH(WatchList!$B50,'All CCC'!$B$7:$B$976,0)))</f>
        <v/>
      </c>
      <c r="I50" s="939" t="str">
        <f>IF($B50="","",INDEX('All CCC'!I$7:I$976,MATCH(WatchList!$B50,'All CCC'!$B$7:$B$976,0)))</f>
        <v/>
      </c>
      <c r="J50" s="939" t="str">
        <f>IF($B50="","",INDEX('All CCC'!J$7:J$976,MATCH(WatchList!$B50,'All CCC'!$B$7:$B$976,0)))</f>
        <v/>
      </c>
      <c r="K50" s="939" t="str">
        <f>IF($B50="","",INDEX('All CCC'!K$7:K$976,MATCH(WatchList!$B50,'All CCC'!$B$7:$B$976,0)))</f>
        <v/>
      </c>
      <c r="L50" s="939" t="str">
        <f>IF($B50="","",INDEX('All CCC'!L$7:L$976,MATCH(WatchList!$B50,'All CCC'!$B$7:$B$976,0)))</f>
        <v/>
      </c>
      <c r="M50" s="939" t="str">
        <f>IF($B50="","",INDEX('All CCC'!M$7:M$976,MATCH(WatchList!$B50,'All CCC'!$B$7:$B$976,0)))</f>
        <v/>
      </c>
      <c r="N50" s="939" t="str">
        <f>IF($B50="","",INDEX('All CCC'!N$7:N$976,MATCH(WatchList!$B50,'All CCC'!$B$7:$B$976,0)))</f>
        <v/>
      </c>
      <c r="O50" s="939" t="str">
        <f>IF($B50="","",INDEX('All CCC'!O$7:O$976,MATCH(WatchList!$B50,'All CCC'!$B$7:$B$976,0)))</f>
        <v/>
      </c>
      <c r="P50" s="940" t="str">
        <f>IF($B50="","",INDEX('All CCC'!P$7:P$976,MATCH(WatchList!$B50,'All CCC'!$B$7:$B$976,0)))</f>
        <v/>
      </c>
      <c r="Q50" s="940" t="str">
        <f>IF($B50="","",INDEX('All CCC'!Q$7:Q$976,MATCH(WatchList!$B50,'All CCC'!$B$7:$B$976,0)))</f>
        <v/>
      </c>
      <c r="R50" s="939" t="str">
        <f>IF($B50="","",INDEX('All CCC'!R$7:R$976,MATCH(WatchList!$B50,'All CCC'!$B$7:$B$976,0)))</f>
        <v/>
      </c>
      <c r="S50" s="939" t="str">
        <f>IF($B50="","",INDEX('All CCC'!S$7:S$976,MATCH(WatchList!$B50,'All CCC'!$B$7:$B$976,0)))</f>
        <v/>
      </c>
      <c r="T50" s="939" t="str">
        <f>IF($B50="","",INDEX('All CCC'!T$7:T$976,MATCH(WatchList!$B50,'All CCC'!$B$7:$B$976,0)))</f>
        <v/>
      </c>
      <c r="U50" s="939" t="str">
        <f>IF($B50="","",INDEX('All CCC'!U$7:U$976,MATCH(WatchList!$B50,'All CCC'!$B$7:$B$976,0)))</f>
        <v/>
      </c>
      <c r="V50" s="939" t="str">
        <f>IF($B50="","",INDEX('All CCC'!V$7:V$976,MATCH(WatchList!$B50,'All CCC'!$B$7:$B$976,0)))</f>
        <v/>
      </c>
      <c r="W50" s="939" t="str">
        <f>IF($B50="","",INDEX('All CCC'!W$7:W$976,MATCH(WatchList!$B50,'All CCC'!$B$7:$B$976,0)))</f>
        <v/>
      </c>
      <c r="X50" s="939" t="str">
        <f>IF($B50="","",INDEX('All CCC'!X$7:X$976,MATCH(WatchList!$B50,'All CCC'!$B$7:$B$976,0)))</f>
        <v/>
      </c>
      <c r="Y50" s="939" t="str">
        <f>IF($B50="","",INDEX('All CCC'!Y$7:Y$976,MATCH(WatchList!$B50,'All CCC'!$B$7:$B$976,0)))</f>
        <v/>
      </c>
      <c r="Z50" s="939" t="str">
        <f>IF($B50="","",INDEX('All CCC'!Z$7:Z$976,MATCH(WatchList!$B50,'All CCC'!$B$7:$B$976,0)))</f>
        <v/>
      </c>
      <c r="AA50" s="939" t="str">
        <f>IF($B50="","",INDEX('All CCC'!AA$7:AA$976,MATCH(WatchList!$B50,'All CCC'!$B$7:$B$976,0)))</f>
        <v/>
      </c>
      <c r="AB50" s="939" t="str">
        <f>IF($B50="","",INDEX('All CCC'!AB$7:AB$976,MATCH(WatchList!$B50,'All CCC'!$B$7:$B$976,0)))</f>
        <v/>
      </c>
      <c r="AC50" s="939" t="str">
        <f>IF($B50="","",INDEX('All CCC'!AC$7:AC$976,MATCH(WatchList!$B50,'All CCC'!$B$7:$B$976,0)))</f>
        <v/>
      </c>
      <c r="AD50" s="939" t="str">
        <f>IF($B50="","",INDEX('All CCC'!AD$7:AD$976,MATCH(WatchList!$B50,'All CCC'!$B$7:$B$976,0)))</f>
        <v/>
      </c>
      <c r="AE50" s="939" t="str">
        <f>IF($B50="","",INDEX('All CCC'!AE$7:AE$976,MATCH(WatchList!$B50,'All CCC'!$B$7:$B$976,0)))</f>
        <v/>
      </c>
      <c r="AF50" s="939" t="str">
        <f>IF($B50="","",INDEX('All CCC'!AF$7:AF$976,MATCH(WatchList!$B50,'All CCC'!$B$7:$B$976,0)))</f>
        <v/>
      </c>
      <c r="AG50" s="939" t="str">
        <f>IF($B50="","",INDEX('All CCC'!AG$7:AG$976,MATCH(WatchList!$B50,'All CCC'!$B$7:$B$976,0)))</f>
        <v/>
      </c>
      <c r="AH50" s="939" t="str">
        <f>IF($B50="","",INDEX('All CCC'!AH$7:AH$976,MATCH(WatchList!$B50,'All CCC'!$B$7:$B$976,0)))</f>
        <v/>
      </c>
      <c r="AI50" s="939" t="str">
        <f>IF($B50="","",INDEX('All CCC'!AI$7:AI$976,MATCH(WatchList!$B50,'All CCC'!$B$7:$B$976,0)))</f>
        <v/>
      </c>
      <c r="AJ50" s="939" t="str">
        <f>IF($B50="","",INDEX('All CCC'!AJ$7:AJ$976,MATCH(WatchList!$B50,'All CCC'!$B$7:$B$976,0)))</f>
        <v/>
      </c>
      <c r="AK50" s="939" t="str">
        <f>IF($B50="","",INDEX('All CCC'!AK$7:AK$976,MATCH(WatchList!$B50,'All CCC'!$B$7:$B$976,0)))</f>
        <v/>
      </c>
      <c r="AL50" s="939" t="str">
        <f>IF($B50="","",INDEX('All CCC'!AL$7:AL$976,MATCH(WatchList!$B50,'All CCC'!$B$7:$B$976,0)))</f>
        <v/>
      </c>
      <c r="AM50" s="939" t="str">
        <f>IF($B50="","",INDEX('All CCC'!AM$7:AM$976,MATCH(WatchList!$B50,'All CCC'!$B$7:$B$976,0)))</f>
        <v/>
      </c>
      <c r="AN50" s="939" t="str">
        <f>IF($B50="","",INDEX('All CCC'!AN$7:AN$976,MATCH(WatchList!$B50,'All CCC'!$B$7:$B$976,0)))</f>
        <v/>
      </c>
      <c r="AO50" s="939" t="str">
        <f>IF($B50="","",INDEX('All CCC'!AO$7:AO$976,MATCH(WatchList!$B50,'All CCC'!$B$7:$B$976,0)))</f>
        <v/>
      </c>
      <c r="AP50" s="939" t="str">
        <f>IF($B50="","",INDEX('All CCC'!AP$7:AP$976,MATCH(WatchList!$B50,'All CCC'!$B$7:$B$976,0)))</f>
        <v/>
      </c>
      <c r="AQ50" s="939" t="str">
        <f>IF($B50="","",INDEX('All CCC'!AQ$7:AQ$976,MATCH(WatchList!$B50,'All CCC'!$B$7:$B$976,0)))</f>
        <v/>
      </c>
      <c r="AR50" s="939" t="str">
        <f>IF($B50="","",INDEX('All CCC'!AR$7:AR$976,MATCH(WatchList!$B50,'All CCC'!$B$7:$B$976,0)))</f>
        <v/>
      </c>
      <c r="AS50" s="939" t="str">
        <f>IF($B50="","",INDEX('All CCC'!AS$7:AS$976,MATCH(WatchList!$B50,'All CCC'!$B$7:$B$976,0)))</f>
        <v/>
      </c>
      <c r="AT50" s="939" t="str">
        <f>IF($B50="","",INDEX('All CCC'!AT$7:AT$976,MATCH(WatchList!$B50,'All CCC'!$B$7:$B$976,0)))</f>
        <v/>
      </c>
      <c r="AU50" s="939" t="str">
        <f>IF($B50="","",INDEX('All CCC'!AU$7:AU$976,MATCH(WatchList!$B50,'All CCC'!$B$7:$B$976,0)))</f>
        <v/>
      </c>
      <c r="AV50" s="939" t="str">
        <f>IF($B50="","",INDEX('All CCC'!AV$7:AV$976,MATCH(WatchList!$B50,'All CCC'!$B$7:$B$976,0)))</f>
        <v/>
      </c>
      <c r="AW50" s="939" t="str">
        <f>IF($B50="","",INDEX('All CCC'!AW$7:AW$976,MATCH(WatchList!$B50,'All CCC'!$B$7:$B$976,0)))</f>
        <v/>
      </c>
      <c r="AX50" s="939" t="str">
        <f>IF($B50="","",INDEX('All CCC'!AX$7:AX$976,MATCH(WatchList!$B50,'All CCC'!$B$7:$B$976,0)))</f>
        <v/>
      </c>
      <c r="AY50" s="939" t="str">
        <f>IF($B50="","",INDEX('All CCC'!AY$7:AY$976,MATCH(WatchList!$B50,'All CCC'!$B$7:$B$976,0)))</f>
        <v/>
      </c>
      <c r="AZ50" s="939" t="str">
        <f>IF($B50="","",INDEX('All CCC'!AZ$7:AZ$976,MATCH(WatchList!$B50,'All CCC'!$B$7:$B$976,0)))</f>
        <v/>
      </c>
      <c r="BA50" s="939" t="str">
        <f>IF($B50="","",INDEX('All CCC'!BA$7:BA$976,MATCH(WatchList!$B50,'All CCC'!$B$7:$B$976,0)))</f>
        <v/>
      </c>
      <c r="BB50" s="939" t="str">
        <f>IF($B50="","",INDEX('All CCC'!BB$7:BB$976,MATCH(WatchList!$B50,'All CCC'!$B$7:$B$976,0)))</f>
        <v/>
      </c>
      <c r="BC50" s="939" t="str">
        <f>IF($B50="","",INDEX('All CCC'!BC$7:BC$976,MATCH(WatchList!$B50,'All CCC'!$B$7:$B$976,0)))</f>
        <v/>
      </c>
      <c r="BD50" s="939" t="str">
        <f>IF($B50="","",INDEX('All CCC'!BD$7:BD$976,MATCH(WatchList!$B50,'All CCC'!$B$7:$B$976,0)))</f>
        <v/>
      </c>
      <c r="BE50" s="939" t="str">
        <f>IF($B50="","",INDEX('All CCC'!BE$7:BE$976,MATCH(WatchList!$B50,'All CCC'!$B$7:$B$976,0)))</f>
        <v/>
      </c>
      <c r="BF50" s="939" t="str">
        <f>IF($B50="","",INDEX('All CCC'!BF$7:BF$976,MATCH(WatchList!$B50,'All CCC'!$B$7:$B$976,0)))</f>
        <v/>
      </c>
      <c r="BG50" s="939" t="str">
        <f>IF($B50="","",INDEX('All CCC'!BG$7:BG$976,MATCH(WatchList!$B50,'All CCC'!$B$7:$B$976,0)))</f>
        <v/>
      </c>
    </row>
    <row r="51" spans="1:59" x14ac:dyDescent="0.2">
      <c r="A51" s="612" t="str">
        <f>IF($B51="","",INDEX('All CCC'!A$7:A$976,MATCH(WatchList!$B51,'All CCC'!$B$7:$B$976,0)))</f>
        <v/>
      </c>
      <c r="B51" s="36"/>
      <c r="C51" s="939" t="str">
        <f>IF($B51="","",INDEX('All CCC'!C$7:C$976,MATCH(WatchList!$B51,'All CCC'!$B$7:$B$976,0)))</f>
        <v/>
      </c>
      <c r="D51" s="939" t="str">
        <f>IF($B51="","",INDEX('All CCC'!D$7:D$976,MATCH(WatchList!$B51,'All CCC'!$B$7:$B$976,0)))</f>
        <v/>
      </c>
      <c r="E51" s="939" t="str">
        <f>IF($B51="","",INDEX('All CCC'!E$7:E$976,MATCH(WatchList!$B51,'All CCC'!$B$7:$B$976,0)))</f>
        <v/>
      </c>
      <c r="F51" s="939" t="str">
        <f>IF($B51="","",INDEX('All CCC'!F$7:F$976,MATCH(WatchList!$B51,'All CCC'!$B$7:$B$976,0)))</f>
        <v/>
      </c>
      <c r="G51" s="939" t="str">
        <f>IF($B51="","",INDEX('All CCC'!G$7:G$976,MATCH(WatchList!$B51,'All CCC'!$B$7:$B$976,0)))</f>
        <v/>
      </c>
      <c r="H51" s="939" t="str">
        <f>IF($B51="","",INDEX('All CCC'!H$7:H$976,MATCH(WatchList!$B51,'All CCC'!$B$7:$B$976,0)))</f>
        <v/>
      </c>
      <c r="I51" s="939" t="str">
        <f>IF($B51="","",INDEX('All CCC'!I$7:I$976,MATCH(WatchList!$B51,'All CCC'!$B$7:$B$976,0)))</f>
        <v/>
      </c>
      <c r="J51" s="939" t="str">
        <f>IF($B51="","",INDEX('All CCC'!J$7:J$976,MATCH(WatchList!$B51,'All CCC'!$B$7:$B$976,0)))</f>
        <v/>
      </c>
      <c r="K51" s="939" t="str">
        <f>IF($B51="","",INDEX('All CCC'!K$7:K$976,MATCH(WatchList!$B51,'All CCC'!$B$7:$B$976,0)))</f>
        <v/>
      </c>
      <c r="L51" s="939" t="str">
        <f>IF($B51="","",INDEX('All CCC'!L$7:L$976,MATCH(WatchList!$B51,'All CCC'!$B$7:$B$976,0)))</f>
        <v/>
      </c>
      <c r="M51" s="939" t="str">
        <f>IF($B51="","",INDEX('All CCC'!M$7:M$976,MATCH(WatchList!$B51,'All CCC'!$B$7:$B$976,0)))</f>
        <v/>
      </c>
      <c r="N51" s="939" t="str">
        <f>IF($B51="","",INDEX('All CCC'!N$7:N$976,MATCH(WatchList!$B51,'All CCC'!$B$7:$B$976,0)))</f>
        <v/>
      </c>
      <c r="O51" s="939" t="str">
        <f>IF($B51="","",INDEX('All CCC'!O$7:O$976,MATCH(WatchList!$B51,'All CCC'!$B$7:$B$976,0)))</f>
        <v/>
      </c>
      <c r="P51" s="940" t="str">
        <f>IF($B51="","",INDEX('All CCC'!P$7:P$976,MATCH(WatchList!$B51,'All CCC'!$B$7:$B$976,0)))</f>
        <v/>
      </c>
      <c r="Q51" s="940" t="str">
        <f>IF($B51="","",INDEX('All CCC'!Q$7:Q$976,MATCH(WatchList!$B51,'All CCC'!$B$7:$B$976,0)))</f>
        <v/>
      </c>
      <c r="R51" s="939" t="str">
        <f>IF($B51="","",INDEX('All CCC'!R$7:R$976,MATCH(WatchList!$B51,'All CCC'!$B$7:$B$976,0)))</f>
        <v/>
      </c>
      <c r="S51" s="939" t="str">
        <f>IF($B51="","",INDEX('All CCC'!S$7:S$976,MATCH(WatchList!$B51,'All CCC'!$B$7:$B$976,0)))</f>
        <v/>
      </c>
      <c r="T51" s="939" t="str">
        <f>IF($B51="","",INDEX('All CCC'!T$7:T$976,MATCH(WatchList!$B51,'All CCC'!$B$7:$B$976,0)))</f>
        <v/>
      </c>
      <c r="U51" s="939" t="str">
        <f>IF($B51="","",INDEX('All CCC'!U$7:U$976,MATCH(WatchList!$B51,'All CCC'!$B$7:$B$976,0)))</f>
        <v/>
      </c>
      <c r="V51" s="939" t="str">
        <f>IF($B51="","",INDEX('All CCC'!V$7:V$976,MATCH(WatchList!$B51,'All CCC'!$B$7:$B$976,0)))</f>
        <v/>
      </c>
      <c r="W51" s="939" t="str">
        <f>IF($B51="","",INDEX('All CCC'!W$7:W$976,MATCH(WatchList!$B51,'All CCC'!$B$7:$B$976,0)))</f>
        <v/>
      </c>
      <c r="X51" s="939" t="str">
        <f>IF($B51="","",INDEX('All CCC'!X$7:X$976,MATCH(WatchList!$B51,'All CCC'!$B$7:$B$976,0)))</f>
        <v/>
      </c>
      <c r="Y51" s="939" t="str">
        <f>IF($B51="","",INDEX('All CCC'!Y$7:Y$976,MATCH(WatchList!$B51,'All CCC'!$B$7:$B$976,0)))</f>
        <v/>
      </c>
      <c r="Z51" s="939" t="str">
        <f>IF($B51="","",INDEX('All CCC'!Z$7:Z$976,MATCH(WatchList!$B51,'All CCC'!$B$7:$B$976,0)))</f>
        <v/>
      </c>
      <c r="AA51" s="939" t="str">
        <f>IF($B51="","",INDEX('All CCC'!AA$7:AA$976,MATCH(WatchList!$B51,'All CCC'!$B$7:$B$976,0)))</f>
        <v/>
      </c>
      <c r="AB51" s="939" t="str">
        <f>IF($B51="","",INDEX('All CCC'!AB$7:AB$976,MATCH(WatchList!$B51,'All CCC'!$B$7:$B$976,0)))</f>
        <v/>
      </c>
      <c r="AC51" s="939" t="str">
        <f>IF($B51="","",INDEX('All CCC'!AC$7:AC$976,MATCH(WatchList!$B51,'All CCC'!$B$7:$B$976,0)))</f>
        <v/>
      </c>
      <c r="AD51" s="939" t="str">
        <f>IF($B51="","",INDEX('All CCC'!AD$7:AD$976,MATCH(WatchList!$B51,'All CCC'!$B$7:$B$976,0)))</f>
        <v/>
      </c>
      <c r="AE51" s="939" t="str">
        <f>IF($B51="","",INDEX('All CCC'!AE$7:AE$976,MATCH(WatchList!$B51,'All CCC'!$B$7:$B$976,0)))</f>
        <v/>
      </c>
      <c r="AF51" s="939" t="str">
        <f>IF($B51="","",INDEX('All CCC'!AF$7:AF$976,MATCH(WatchList!$B51,'All CCC'!$B$7:$B$976,0)))</f>
        <v/>
      </c>
      <c r="AG51" s="939" t="str">
        <f>IF($B51="","",INDEX('All CCC'!AG$7:AG$976,MATCH(WatchList!$B51,'All CCC'!$B$7:$B$976,0)))</f>
        <v/>
      </c>
      <c r="AH51" s="939" t="str">
        <f>IF($B51="","",INDEX('All CCC'!AH$7:AH$976,MATCH(WatchList!$B51,'All CCC'!$B$7:$B$976,0)))</f>
        <v/>
      </c>
      <c r="AI51" s="939" t="str">
        <f>IF($B51="","",INDEX('All CCC'!AI$7:AI$976,MATCH(WatchList!$B51,'All CCC'!$B$7:$B$976,0)))</f>
        <v/>
      </c>
      <c r="AJ51" s="939" t="str">
        <f>IF($B51="","",INDEX('All CCC'!AJ$7:AJ$976,MATCH(WatchList!$B51,'All CCC'!$B$7:$B$976,0)))</f>
        <v/>
      </c>
      <c r="AK51" s="939" t="str">
        <f>IF($B51="","",INDEX('All CCC'!AK$7:AK$976,MATCH(WatchList!$B51,'All CCC'!$B$7:$B$976,0)))</f>
        <v/>
      </c>
      <c r="AL51" s="939" t="str">
        <f>IF($B51="","",INDEX('All CCC'!AL$7:AL$976,MATCH(WatchList!$B51,'All CCC'!$B$7:$B$976,0)))</f>
        <v/>
      </c>
      <c r="AM51" s="939" t="str">
        <f>IF($B51="","",INDEX('All CCC'!AM$7:AM$976,MATCH(WatchList!$B51,'All CCC'!$B$7:$B$976,0)))</f>
        <v/>
      </c>
      <c r="AN51" s="939" t="str">
        <f>IF($B51="","",INDEX('All CCC'!AN$7:AN$976,MATCH(WatchList!$B51,'All CCC'!$B$7:$B$976,0)))</f>
        <v/>
      </c>
      <c r="AO51" s="939" t="str">
        <f>IF($B51="","",INDEX('All CCC'!AO$7:AO$976,MATCH(WatchList!$B51,'All CCC'!$B$7:$B$976,0)))</f>
        <v/>
      </c>
      <c r="AP51" s="939" t="str">
        <f>IF($B51="","",INDEX('All CCC'!AP$7:AP$976,MATCH(WatchList!$B51,'All CCC'!$B$7:$B$976,0)))</f>
        <v/>
      </c>
      <c r="AQ51" s="939" t="str">
        <f>IF($B51="","",INDEX('All CCC'!AQ$7:AQ$976,MATCH(WatchList!$B51,'All CCC'!$B$7:$B$976,0)))</f>
        <v/>
      </c>
      <c r="AR51" s="939" t="str">
        <f>IF($B51="","",INDEX('All CCC'!AR$7:AR$976,MATCH(WatchList!$B51,'All CCC'!$B$7:$B$976,0)))</f>
        <v/>
      </c>
      <c r="AS51" s="939" t="str">
        <f>IF($B51="","",INDEX('All CCC'!AS$7:AS$976,MATCH(WatchList!$B51,'All CCC'!$B$7:$B$976,0)))</f>
        <v/>
      </c>
      <c r="AT51" s="939" t="str">
        <f>IF($B51="","",INDEX('All CCC'!AT$7:AT$976,MATCH(WatchList!$B51,'All CCC'!$B$7:$B$976,0)))</f>
        <v/>
      </c>
      <c r="AU51" s="939" t="str">
        <f>IF($B51="","",INDEX('All CCC'!AU$7:AU$976,MATCH(WatchList!$B51,'All CCC'!$B$7:$B$976,0)))</f>
        <v/>
      </c>
      <c r="AV51" s="939" t="str">
        <f>IF($B51="","",INDEX('All CCC'!AV$7:AV$976,MATCH(WatchList!$B51,'All CCC'!$B$7:$B$976,0)))</f>
        <v/>
      </c>
      <c r="AW51" s="939" t="str">
        <f>IF($B51="","",INDEX('All CCC'!AW$7:AW$976,MATCH(WatchList!$B51,'All CCC'!$B$7:$B$976,0)))</f>
        <v/>
      </c>
      <c r="AX51" s="939" t="str">
        <f>IF($B51="","",INDEX('All CCC'!AX$7:AX$976,MATCH(WatchList!$B51,'All CCC'!$B$7:$B$976,0)))</f>
        <v/>
      </c>
      <c r="AY51" s="939" t="str">
        <f>IF($B51="","",INDEX('All CCC'!AY$7:AY$976,MATCH(WatchList!$B51,'All CCC'!$B$7:$B$976,0)))</f>
        <v/>
      </c>
      <c r="AZ51" s="939" t="str">
        <f>IF($B51="","",INDEX('All CCC'!AZ$7:AZ$976,MATCH(WatchList!$B51,'All CCC'!$B$7:$B$976,0)))</f>
        <v/>
      </c>
      <c r="BA51" s="939" t="str">
        <f>IF($B51="","",INDEX('All CCC'!BA$7:BA$976,MATCH(WatchList!$B51,'All CCC'!$B$7:$B$976,0)))</f>
        <v/>
      </c>
      <c r="BB51" s="939" t="str">
        <f>IF($B51="","",INDEX('All CCC'!BB$7:BB$976,MATCH(WatchList!$B51,'All CCC'!$B$7:$B$976,0)))</f>
        <v/>
      </c>
      <c r="BC51" s="939" t="str">
        <f>IF($B51="","",INDEX('All CCC'!BC$7:BC$976,MATCH(WatchList!$B51,'All CCC'!$B$7:$B$976,0)))</f>
        <v/>
      </c>
      <c r="BD51" s="939" t="str">
        <f>IF($B51="","",INDEX('All CCC'!BD$7:BD$976,MATCH(WatchList!$B51,'All CCC'!$B$7:$B$976,0)))</f>
        <v/>
      </c>
      <c r="BE51" s="939" t="str">
        <f>IF($B51="","",INDEX('All CCC'!BE$7:BE$976,MATCH(WatchList!$B51,'All CCC'!$B$7:$B$976,0)))</f>
        <v/>
      </c>
      <c r="BF51" s="939" t="str">
        <f>IF($B51="","",INDEX('All CCC'!BF$7:BF$976,MATCH(WatchList!$B51,'All CCC'!$B$7:$B$976,0)))</f>
        <v/>
      </c>
      <c r="BG51" s="939" t="str">
        <f>IF($B51="","",INDEX('All CCC'!BG$7:BG$976,MATCH(WatchList!$B51,'All CCC'!$B$7:$B$976,0)))</f>
        <v/>
      </c>
    </row>
    <row r="52" spans="1:59" x14ac:dyDescent="0.2">
      <c r="A52" s="612" t="str">
        <f>IF($B52="","",INDEX('All CCC'!A$7:A$976,MATCH(WatchList!$B52,'All CCC'!$B$7:$B$976,0)))</f>
        <v/>
      </c>
      <c r="B52" s="36"/>
      <c r="C52" s="939" t="str">
        <f>IF($B52="","",INDEX('All CCC'!C$7:C$976,MATCH(WatchList!$B52,'All CCC'!$B$7:$B$976,0)))</f>
        <v/>
      </c>
      <c r="D52" s="939" t="str">
        <f>IF($B52="","",INDEX('All CCC'!D$7:D$976,MATCH(WatchList!$B52,'All CCC'!$B$7:$B$976,0)))</f>
        <v/>
      </c>
      <c r="E52" s="939" t="str">
        <f>IF($B52="","",INDEX('All CCC'!E$7:E$976,MATCH(WatchList!$B52,'All CCC'!$B$7:$B$976,0)))</f>
        <v/>
      </c>
      <c r="F52" s="939" t="str">
        <f>IF($B52="","",INDEX('All CCC'!F$7:F$976,MATCH(WatchList!$B52,'All CCC'!$B$7:$B$976,0)))</f>
        <v/>
      </c>
      <c r="G52" s="939" t="str">
        <f>IF($B52="","",INDEX('All CCC'!G$7:G$976,MATCH(WatchList!$B52,'All CCC'!$B$7:$B$976,0)))</f>
        <v/>
      </c>
      <c r="H52" s="939" t="str">
        <f>IF($B52="","",INDEX('All CCC'!H$7:H$976,MATCH(WatchList!$B52,'All CCC'!$B$7:$B$976,0)))</f>
        <v/>
      </c>
      <c r="I52" s="939" t="str">
        <f>IF($B52="","",INDEX('All CCC'!I$7:I$976,MATCH(WatchList!$B52,'All CCC'!$B$7:$B$976,0)))</f>
        <v/>
      </c>
      <c r="J52" s="939" t="str">
        <f>IF($B52="","",INDEX('All CCC'!J$7:J$976,MATCH(WatchList!$B52,'All CCC'!$B$7:$B$976,0)))</f>
        <v/>
      </c>
      <c r="K52" s="939" t="str">
        <f>IF($B52="","",INDEX('All CCC'!K$7:K$976,MATCH(WatchList!$B52,'All CCC'!$B$7:$B$976,0)))</f>
        <v/>
      </c>
      <c r="L52" s="939" t="str">
        <f>IF($B52="","",INDEX('All CCC'!L$7:L$976,MATCH(WatchList!$B52,'All CCC'!$B$7:$B$976,0)))</f>
        <v/>
      </c>
      <c r="M52" s="939" t="str">
        <f>IF($B52="","",INDEX('All CCC'!M$7:M$976,MATCH(WatchList!$B52,'All CCC'!$B$7:$B$976,0)))</f>
        <v/>
      </c>
      <c r="N52" s="939" t="str">
        <f>IF($B52="","",INDEX('All CCC'!N$7:N$976,MATCH(WatchList!$B52,'All CCC'!$B$7:$B$976,0)))</f>
        <v/>
      </c>
      <c r="O52" s="939" t="str">
        <f>IF($B52="","",INDEX('All CCC'!O$7:O$976,MATCH(WatchList!$B52,'All CCC'!$B$7:$B$976,0)))</f>
        <v/>
      </c>
      <c r="P52" s="940" t="str">
        <f>IF($B52="","",INDEX('All CCC'!P$7:P$976,MATCH(WatchList!$B52,'All CCC'!$B$7:$B$976,0)))</f>
        <v/>
      </c>
      <c r="Q52" s="940" t="str">
        <f>IF($B52="","",INDEX('All CCC'!Q$7:Q$976,MATCH(WatchList!$B52,'All CCC'!$B$7:$B$976,0)))</f>
        <v/>
      </c>
      <c r="R52" s="939" t="str">
        <f>IF($B52="","",INDEX('All CCC'!R$7:R$976,MATCH(WatchList!$B52,'All CCC'!$B$7:$B$976,0)))</f>
        <v/>
      </c>
      <c r="S52" s="939" t="str">
        <f>IF($B52="","",INDEX('All CCC'!S$7:S$976,MATCH(WatchList!$B52,'All CCC'!$B$7:$B$976,0)))</f>
        <v/>
      </c>
      <c r="T52" s="939" t="str">
        <f>IF($B52="","",INDEX('All CCC'!T$7:T$976,MATCH(WatchList!$B52,'All CCC'!$B$7:$B$976,0)))</f>
        <v/>
      </c>
      <c r="U52" s="939" t="str">
        <f>IF($B52="","",INDEX('All CCC'!U$7:U$976,MATCH(WatchList!$B52,'All CCC'!$B$7:$B$976,0)))</f>
        <v/>
      </c>
      <c r="V52" s="939" t="str">
        <f>IF($B52="","",INDEX('All CCC'!V$7:V$976,MATCH(WatchList!$B52,'All CCC'!$B$7:$B$976,0)))</f>
        <v/>
      </c>
      <c r="W52" s="939" t="str">
        <f>IF($B52="","",INDEX('All CCC'!W$7:W$976,MATCH(WatchList!$B52,'All CCC'!$B$7:$B$976,0)))</f>
        <v/>
      </c>
      <c r="X52" s="939" t="str">
        <f>IF($B52="","",INDEX('All CCC'!X$7:X$976,MATCH(WatchList!$B52,'All CCC'!$B$7:$B$976,0)))</f>
        <v/>
      </c>
      <c r="Y52" s="939" t="str">
        <f>IF($B52="","",INDEX('All CCC'!Y$7:Y$976,MATCH(WatchList!$B52,'All CCC'!$B$7:$B$976,0)))</f>
        <v/>
      </c>
      <c r="Z52" s="939" t="str">
        <f>IF($B52="","",INDEX('All CCC'!Z$7:Z$976,MATCH(WatchList!$B52,'All CCC'!$B$7:$B$976,0)))</f>
        <v/>
      </c>
      <c r="AA52" s="939" t="str">
        <f>IF($B52="","",INDEX('All CCC'!AA$7:AA$976,MATCH(WatchList!$B52,'All CCC'!$B$7:$B$976,0)))</f>
        <v/>
      </c>
      <c r="AB52" s="939" t="str">
        <f>IF($B52="","",INDEX('All CCC'!AB$7:AB$976,MATCH(WatchList!$B52,'All CCC'!$B$7:$B$976,0)))</f>
        <v/>
      </c>
      <c r="AC52" s="939" t="str">
        <f>IF($B52="","",INDEX('All CCC'!AC$7:AC$976,MATCH(WatchList!$B52,'All CCC'!$B$7:$B$976,0)))</f>
        <v/>
      </c>
      <c r="AD52" s="939" t="str">
        <f>IF($B52="","",INDEX('All CCC'!AD$7:AD$976,MATCH(WatchList!$B52,'All CCC'!$B$7:$B$976,0)))</f>
        <v/>
      </c>
      <c r="AE52" s="939" t="str">
        <f>IF($B52="","",INDEX('All CCC'!AE$7:AE$976,MATCH(WatchList!$B52,'All CCC'!$B$7:$B$976,0)))</f>
        <v/>
      </c>
      <c r="AF52" s="939" t="str">
        <f>IF($B52="","",INDEX('All CCC'!AF$7:AF$976,MATCH(WatchList!$B52,'All CCC'!$B$7:$B$976,0)))</f>
        <v/>
      </c>
      <c r="AG52" s="939" t="str">
        <f>IF($B52="","",INDEX('All CCC'!AG$7:AG$976,MATCH(WatchList!$B52,'All CCC'!$B$7:$B$976,0)))</f>
        <v/>
      </c>
      <c r="AH52" s="939" t="str">
        <f>IF($B52="","",INDEX('All CCC'!AH$7:AH$976,MATCH(WatchList!$B52,'All CCC'!$B$7:$B$976,0)))</f>
        <v/>
      </c>
      <c r="AI52" s="939" t="str">
        <f>IF($B52="","",INDEX('All CCC'!AI$7:AI$976,MATCH(WatchList!$B52,'All CCC'!$B$7:$B$976,0)))</f>
        <v/>
      </c>
      <c r="AJ52" s="939" t="str">
        <f>IF($B52="","",INDEX('All CCC'!AJ$7:AJ$976,MATCH(WatchList!$B52,'All CCC'!$B$7:$B$976,0)))</f>
        <v/>
      </c>
      <c r="AK52" s="939" t="str">
        <f>IF($B52="","",INDEX('All CCC'!AK$7:AK$976,MATCH(WatchList!$B52,'All CCC'!$B$7:$B$976,0)))</f>
        <v/>
      </c>
      <c r="AL52" s="939" t="str">
        <f>IF($B52="","",INDEX('All CCC'!AL$7:AL$976,MATCH(WatchList!$B52,'All CCC'!$B$7:$B$976,0)))</f>
        <v/>
      </c>
      <c r="AM52" s="939" t="str">
        <f>IF($B52="","",INDEX('All CCC'!AM$7:AM$976,MATCH(WatchList!$B52,'All CCC'!$B$7:$B$976,0)))</f>
        <v/>
      </c>
      <c r="AN52" s="939" t="str">
        <f>IF($B52="","",INDEX('All CCC'!AN$7:AN$976,MATCH(WatchList!$B52,'All CCC'!$B$7:$B$976,0)))</f>
        <v/>
      </c>
      <c r="AO52" s="939" t="str">
        <f>IF($B52="","",INDEX('All CCC'!AO$7:AO$976,MATCH(WatchList!$B52,'All CCC'!$B$7:$B$976,0)))</f>
        <v/>
      </c>
      <c r="AP52" s="939" t="str">
        <f>IF($B52="","",INDEX('All CCC'!AP$7:AP$976,MATCH(WatchList!$B52,'All CCC'!$B$7:$B$976,0)))</f>
        <v/>
      </c>
      <c r="AQ52" s="939" t="str">
        <f>IF($B52="","",INDEX('All CCC'!AQ$7:AQ$976,MATCH(WatchList!$B52,'All CCC'!$B$7:$B$976,0)))</f>
        <v/>
      </c>
      <c r="AR52" s="939" t="str">
        <f>IF($B52="","",INDEX('All CCC'!AR$7:AR$976,MATCH(WatchList!$B52,'All CCC'!$B$7:$B$976,0)))</f>
        <v/>
      </c>
      <c r="AS52" s="939" t="str">
        <f>IF($B52="","",INDEX('All CCC'!AS$7:AS$976,MATCH(WatchList!$B52,'All CCC'!$B$7:$B$976,0)))</f>
        <v/>
      </c>
      <c r="AT52" s="939" t="str">
        <f>IF($B52="","",INDEX('All CCC'!AT$7:AT$976,MATCH(WatchList!$B52,'All CCC'!$B$7:$B$976,0)))</f>
        <v/>
      </c>
      <c r="AU52" s="939" t="str">
        <f>IF($B52="","",INDEX('All CCC'!AU$7:AU$976,MATCH(WatchList!$B52,'All CCC'!$B$7:$B$976,0)))</f>
        <v/>
      </c>
      <c r="AV52" s="939" t="str">
        <f>IF($B52="","",INDEX('All CCC'!AV$7:AV$976,MATCH(WatchList!$B52,'All CCC'!$B$7:$B$976,0)))</f>
        <v/>
      </c>
      <c r="AW52" s="939" t="str">
        <f>IF($B52="","",INDEX('All CCC'!AW$7:AW$976,MATCH(WatchList!$B52,'All CCC'!$B$7:$B$976,0)))</f>
        <v/>
      </c>
      <c r="AX52" s="939" t="str">
        <f>IF($B52="","",INDEX('All CCC'!AX$7:AX$976,MATCH(WatchList!$B52,'All CCC'!$B$7:$B$976,0)))</f>
        <v/>
      </c>
      <c r="AY52" s="939" t="str">
        <f>IF($B52="","",INDEX('All CCC'!AY$7:AY$976,MATCH(WatchList!$B52,'All CCC'!$B$7:$B$976,0)))</f>
        <v/>
      </c>
      <c r="AZ52" s="939" t="str">
        <f>IF($B52="","",INDEX('All CCC'!AZ$7:AZ$976,MATCH(WatchList!$B52,'All CCC'!$B$7:$B$976,0)))</f>
        <v/>
      </c>
      <c r="BA52" s="939" t="str">
        <f>IF($B52="","",INDEX('All CCC'!BA$7:BA$976,MATCH(WatchList!$B52,'All CCC'!$B$7:$B$976,0)))</f>
        <v/>
      </c>
      <c r="BB52" s="939" t="str">
        <f>IF($B52="","",INDEX('All CCC'!BB$7:BB$976,MATCH(WatchList!$B52,'All CCC'!$B$7:$B$976,0)))</f>
        <v/>
      </c>
      <c r="BC52" s="939" t="str">
        <f>IF($B52="","",INDEX('All CCC'!BC$7:BC$976,MATCH(WatchList!$B52,'All CCC'!$B$7:$B$976,0)))</f>
        <v/>
      </c>
      <c r="BD52" s="939" t="str">
        <f>IF($B52="","",INDEX('All CCC'!BD$7:BD$976,MATCH(WatchList!$B52,'All CCC'!$B$7:$B$976,0)))</f>
        <v/>
      </c>
      <c r="BE52" s="939" t="str">
        <f>IF($B52="","",INDEX('All CCC'!BE$7:BE$976,MATCH(WatchList!$B52,'All CCC'!$B$7:$B$976,0)))</f>
        <v/>
      </c>
      <c r="BF52" s="939" t="str">
        <f>IF($B52="","",INDEX('All CCC'!BF$7:BF$976,MATCH(WatchList!$B52,'All CCC'!$B$7:$B$976,0)))</f>
        <v/>
      </c>
      <c r="BG52" s="939" t="str">
        <f>IF($B52="","",INDEX('All CCC'!BG$7:BG$976,MATCH(WatchList!$B52,'All CCC'!$B$7:$B$976,0)))</f>
        <v/>
      </c>
    </row>
    <row r="53" spans="1:59" x14ac:dyDescent="0.2">
      <c r="A53" s="612" t="str">
        <f>IF($B53="","",INDEX('All CCC'!A$7:A$976,MATCH(WatchList!$B53,'All CCC'!$B$7:$B$976,0)))</f>
        <v/>
      </c>
      <c r="B53" s="36"/>
      <c r="C53" s="939" t="str">
        <f>IF($B53="","",INDEX('All CCC'!C$7:C$976,MATCH(WatchList!$B53,'All CCC'!$B$7:$B$976,0)))</f>
        <v/>
      </c>
      <c r="D53" s="939" t="str">
        <f>IF($B53="","",INDEX('All CCC'!D$7:D$976,MATCH(WatchList!$B53,'All CCC'!$B$7:$B$976,0)))</f>
        <v/>
      </c>
      <c r="E53" s="939" t="str">
        <f>IF($B53="","",INDEX('All CCC'!E$7:E$976,MATCH(WatchList!$B53,'All CCC'!$B$7:$B$976,0)))</f>
        <v/>
      </c>
      <c r="F53" s="939" t="str">
        <f>IF($B53="","",INDEX('All CCC'!F$7:F$976,MATCH(WatchList!$B53,'All CCC'!$B$7:$B$976,0)))</f>
        <v/>
      </c>
      <c r="G53" s="939" t="str">
        <f>IF($B53="","",INDEX('All CCC'!G$7:G$976,MATCH(WatchList!$B53,'All CCC'!$B$7:$B$976,0)))</f>
        <v/>
      </c>
      <c r="H53" s="939" t="str">
        <f>IF($B53="","",INDEX('All CCC'!H$7:H$976,MATCH(WatchList!$B53,'All CCC'!$B$7:$B$976,0)))</f>
        <v/>
      </c>
      <c r="I53" s="939" t="str">
        <f>IF($B53="","",INDEX('All CCC'!I$7:I$976,MATCH(WatchList!$B53,'All CCC'!$B$7:$B$976,0)))</f>
        <v/>
      </c>
      <c r="J53" s="939" t="str">
        <f>IF($B53="","",INDEX('All CCC'!J$7:J$976,MATCH(WatchList!$B53,'All CCC'!$B$7:$B$976,0)))</f>
        <v/>
      </c>
      <c r="K53" s="939" t="str">
        <f>IF($B53="","",INDEX('All CCC'!K$7:K$976,MATCH(WatchList!$B53,'All CCC'!$B$7:$B$976,0)))</f>
        <v/>
      </c>
      <c r="L53" s="939" t="str">
        <f>IF($B53="","",INDEX('All CCC'!L$7:L$976,MATCH(WatchList!$B53,'All CCC'!$B$7:$B$976,0)))</f>
        <v/>
      </c>
      <c r="M53" s="939" t="str">
        <f>IF($B53="","",INDEX('All CCC'!M$7:M$976,MATCH(WatchList!$B53,'All CCC'!$B$7:$B$976,0)))</f>
        <v/>
      </c>
      <c r="N53" s="939" t="str">
        <f>IF($B53="","",INDEX('All CCC'!N$7:N$976,MATCH(WatchList!$B53,'All CCC'!$B$7:$B$976,0)))</f>
        <v/>
      </c>
      <c r="O53" s="939" t="str">
        <f>IF($B53="","",INDEX('All CCC'!O$7:O$976,MATCH(WatchList!$B53,'All CCC'!$B$7:$B$976,0)))</f>
        <v/>
      </c>
      <c r="P53" s="940" t="str">
        <f>IF($B53="","",INDEX('All CCC'!P$7:P$976,MATCH(WatchList!$B53,'All CCC'!$B$7:$B$976,0)))</f>
        <v/>
      </c>
      <c r="Q53" s="940" t="str">
        <f>IF($B53="","",INDEX('All CCC'!Q$7:Q$976,MATCH(WatchList!$B53,'All CCC'!$B$7:$B$976,0)))</f>
        <v/>
      </c>
      <c r="R53" s="939" t="str">
        <f>IF($B53="","",INDEX('All CCC'!R$7:R$976,MATCH(WatchList!$B53,'All CCC'!$B$7:$B$976,0)))</f>
        <v/>
      </c>
      <c r="S53" s="939" t="str">
        <f>IF($B53="","",INDEX('All CCC'!S$7:S$976,MATCH(WatchList!$B53,'All CCC'!$B$7:$B$976,0)))</f>
        <v/>
      </c>
      <c r="T53" s="939" t="str">
        <f>IF($B53="","",INDEX('All CCC'!T$7:T$976,MATCH(WatchList!$B53,'All CCC'!$B$7:$B$976,0)))</f>
        <v/>
      </c>
      <c r="U53" s="939" t="str">
        <f>IF($B53="","",INDEX('All CCC'!U$7:U$976,MATCH(WatchList!$B53,'All CCC'!$B$7:$B$976,0)))</f>
        <v/>
      </c>
      <c r="V53" s="939" t="str">
        <f>IF($B53="","",INDEX('All CCC'!V$7:V$976,MATCH(WatchList!$B53,'All CCC'!$B$7:$B$976,0)))</f>
        <v/>
      </c>
      <c r="W53" s="939" t="str">
        <f>IF($B53="","",INDEX('All CCC'!W$7:W$976,MATCH(WatchList!$B53,'All CCC'!$B$7:$B$976,0)))</f>
        <v/>
      </c>
      <c r="X53" s="939" t="str">
        <f>IF($B53="","",INDEX('All CCC'!X$7:X$976,MATCH(WatchList!$B53,'All CCC'!$B$7:$B$976,0)))</f>
        <v/>
      </c>
      <c r="Y53" s="939" t="str">
        <f>IF($B53="","",INDEX('All CCC'!Y$7:Y$976,MATCH(WatchList!$B53,'All CCC'!$B$7:$B$976,0)))</f>
        <v/>
      </c>
      <c r="Z53" s="939" t="str">
        <f>IF($B53="","",INDEX('All CCC'!Z$7:Z$976,MATCH(WatchList!$B53,'All CCC'!$B$7:$B$976,0)))</f>
        <v/>
      </c>
      <c r="AA53" s="939" t="str">
        <f>IF($B53="","",INDEX('All CCC'!AA$7:AA$976,MATCH(WatchList!$B53,'All CCC'!$B$7:$B$976,0)))</f>
        <v/>
      </c>
      <c r="AB53" s="939" t="str">
        <f>IF($B53="","",INDEX('All CCC'!AB$7:AB$976,MATCH(WatchList!$B53,'All CCC'!$B$7:$B$976,0)))</f>
        <v/>
      </c>
      <c r="AC53" s="939" t="str">
        <f>IF($B53="","",INDEX('All CCC'!AC$7:AC$976,MATCH(WatchList!$B53,'All CCC'!$B$7:$B$976,0)))</f>
        <v/>
      </c>
      <c r="AD53" s="939" t="str">
        <f>IF($B53="","",INDEX('All CCC'!AD$7:AD$976,MATCH(WatchList!$B53,'All CCC'!$B$7:$B$976,0)))</f>
        <v/>
      </c>
      <c r="AE53" s="939" t="str">
        <f>IF($B53="","",INDEX('All CCC'!AE$7:AE$976,MATCH(WatchList!$B53,'All CCC'!$B$7:$B$976,0)))</f>
        <v/>
      </c>
      <c r="AF53" s="939" t="str">
        <f>IF($B53="","",INDEX('All CCC'!AF$7:AF$976,MATCH(WatchList!$B53,'All CCC'!$B$7:$B$976,0)))</f>
        <v/>
      </c>
      <c r="AG53" s="939" t="str">
        <f>IF($B53="","",INDEX('All CCC'!AG$7:AG$976,MATCH(WatchList!$B53,'All CCC'!$B$7:$B$976,0)))</f>
        <v/>
      </c>
      <c r="AH53" s="939" t="str">
        <f>IF($B53="","",INDEX('All CCC'!AH$7:AH$976,MATCH(WatchList!$B53,'All CCC'!$B$7:$B$976,0)))</f>
        <v/>
      </c>
      <c r="AI53" s="939" t="str">
        <f>IF($B53="","",INDEX('All CCC'!AI$7:AI$976,MATCH(WatchList!$B53,'All CCC'!$B$7:$B$976,0)))</f>
        <v/>
      </c>
      <c r="AJ53" s="939" t="str">
        <f>IF($B53="","",INDEX('All CCC'!AJ$7:AJ$976,MATCH(WatchList!$B53,'All CCC'!$B$7:$B$976,0)))</f>
        <v/>
      </c>
      <c r="AK53" s="939" t="str">
        <f>IF($B53="","",INDEX('All CCC'!AK$7:AK$976,MATCH(WatchList!$B53,'All CCC'!$B$7:$B$976,0)))</f>
        <v/>
      </c>
      <c r="AL53" s="939" t="str">
        <f>IF($B53="","",INDEX('All CCC'!AL$7:AL$976,MATCH(WatchList!$B53,'All CCC'!$B$7:$B$976,0)))</f>
        <v/>
      </c>
      <c r="AM53" s="939" t="str">
        <f>IF($B53="","",INDEX('All CCC'!AM$7:AM$976,MATCH(WatchList!$B53,'All CCC'!$B$7:$B$976,0)))</f>
        <v/>
      </c>
      <c r="AN53" s="939" t="str">
        <f>IF($B53="","",INDEX('All CCC'!AN$7:AN$976,MATCH(WatchList!$B53,'All CCC'!$B$7:$B$976,0)))</f>
        <v/>
      </c>
      <c r="AO53" s="939" t="str">
        <f>IF($B53="","",INDEX('All CCC'!AO$7:AO$976,MATCH(WatchList!$B53,'All CCC'!$B$7:$B$976,0)))</f>
        <v/>
      </c>
      <c r="AP53" s="939" t="str">
        <f>IF($B53="","",INDEX('All CCC'!AP$7:AP$976,MATCH(WatchList!$B53,'All CCC'!$B$7:$B$976,0)))</f>
        <v/>
      </c>
      <c r="AQ53" s="939" t="str">
        <f>IF($B53="","",INDEX('All CCC'!AQ$7:AQ$976,MATCH(WatchList!$B53,'All CCC'!$B$7:$B$976,0)))</f>
        <v/>
      </c>
      <c r="AR53" s="939" t="str">
        <f>IF($B53="","",INDEX('All CCC'!AR$7:AR$976,MATCH(WatchList!$B53,'All CCC'!$B$7:$B$976,0)))</f>
        <v/>
      </c>
      <c r="AS53" s="939" t="str">
        <f>IF($B53="","",INDEX('All CCC'!AS$7:AS$976,MATCH(WatchList!$B53,'All CCC'!$B$7:$B$976,0)))</f>
        <v/>
      </c>
      <c r="AT53" s="939" t="str">
        <f>IF($B53="","",INDEX('All CCC'!AT$7:AT$976,MATCH(WatchList!$B53,'All CCC'!$B$7:$B$976,0)))</f>
        <v/>
      </c>
      <c r="AU53" s="939" t="str">
        <f>IF($B53="","",INDEX('All CCC'!AU$7:AU$976,MATCH(WatchList!$B53,'All CCC'!$B$7:$B$976,0)))</f>
        <v/>
      </c>
      <c r="AV53" s="939" t="str">
        <f>IF($B53="","",INDEX('All CCC'!AV$7:AV$976,MATCH(WatchList!$B53,'All CCC'!$B$7:$B$976,0)))</f>
        <v/>
      </c>
      <c r="AW53" s="939" t="str">
        <f>IF($B53="","",INDEX('All CCC'!AW$7:AW$976,MATCH(WatchList!$B53,'All CCC'!$B$7:$B$976,0)))</f>
        <v/>
      </c>
      <c r="AX53" s="939" t="str">
        <f>IF($B53="","",INDEX('All CCC'!AX$7:AX$976,MATCH(WatchList!$B53,'All CCC'!$B$7:$B$976,0)))</f>
        <v/>
      </c>
      <c r="AY53" s="939" t="str">
        <f>IF($B53="","",INDEX('All CCC'!AY$7:AY$976,MATCH(WatchList!$B53,'All CCC'!$B$7:$B$976,0)))</f>
        <v/>
      </c>
      <c r="AZ53" s="939" t="str">
        <f>IF($B53="","",INDEX('All CCC'!AZ$7:AZ$976,MATCH(WatchList!$B53,'All CCC'!$B$7:$B$976,0)))</f>
        <v/>
      </c>
      <c r="BA53" s="939" t="str">
        <f>IF($B53="","",INDEX('All CCC'!BA$7:BA$976,MATCH(WatchList!$B53,'All CCC'!$B$7:$B$976,0)))</f>
        <v/>
      </c>
      <c r="BB53" s="939" t="str">
        <f>IF($B53="","",INDEX('All CCC'!BB$7:BB$976,MATCH(WatchList!$B53,'All CCC'!$B$7:$B$976,0)))</f>
        <v/>
      </c>
      <c r="BC53" s="939" t="str">
        <f>IF($B53="","",INDEX('All CCC'!BC$7:BC$976,MATCH(WatchList!$B53,'All CCC'!$B$7:$B$976,0)))</f>
        <v/>
      </c>
      <c r="BD53" s="939" t="str">
        <f>IF($B53="","",INDEX('All CCC'!BD$7:BD$976,MATCH(WatchList!$B53,'All CCC'!$B$7:$B$976,0)))</f>
        <v/>
      </c>
      <c r="BE53" s="939" t="str">
        <f>IF($B53="","",INDEX('All CCC'!BE$7:BE$976,MATCH(WatchList!$B53,'All CCC'!$B$7:$B$976,0)))</f>
        <v/>
      </c>
      <c r="BF53" s="939" t="str">
        <f>IF($B53="","",INDEX('All CCC'!BF$7:BF$976,MATCH(WatchList!$B53,'All CCC'!$B$7:$B$976,0)))</f>
        <v/>
      </c>
      <c r="BG53" s="939" t="str">
        <f>IF($B53="","",INDEX('All CCC'!BG$7:BG$976,MATCH(WatchList!$B53,'All CCC'!$B$7:$B$976,0)))</f>
        <v/>
      </c>
    </row>
    <row r="54" spans="1:59" x14ac:dyDescent="0.2">
      <c r="A54" s="612" t="str">
        <f>IF($B54="","",INDEX('All CCC'!A$7:A$976,MATCH(WatchList!$B54,'All CCC'!$B$7:$B$976,0)))</f>
        <v/>
      </c>
      <c r="B54" s="36"/>
      <c r="C54" s="939" t="str">
        <f>IF($B54="","",INDEX('All CCC'!C$7:C$976,MATCH(WatchList!$B54,'All CCC'!$B$7:$B$976,0)))</f>
        <v/>
      </c>
      <c r="D54" s="939" t="str">
        <f>IF($B54="","",INDEX('All CCC'!D$7:D$976,MATCH(WatchList!$B54,'All CCC'!$B$7:$B$976,0)))</f>
        <v/>
      </c>
      <c r="E54" s="939" t="str">
        <f>IF($B54="","",INDEX('All CCC'!E$7:E$976,MATCH(WatchList!$B54,'All CCC'!$B$7:$B$976,0)))</f>
        <v/>
      </c>
      <c r="F54" s="939" t="str">
        <f>IF($B54="","",INDEX('All CCC'!F$7:F$976,MATCH(WatchList!$B54,'All CCC'!$B$7:$B$976,0)))</f>
        <v/>
      </c>
      <c r="G54" s="939" t="str">
        <f>IF($B54="","",INDEX('All CCC'!G$7:G$976,MATCH(WatchList!$B54,'All CCC'!$B$7:$B$976,0)))</f>
        <v/>
      </c>
      <c r="H54" s="939" t="str">
        <f>IF($B54="","",INDEX('All CCC'!H$7:H$976,MATCH(WatchList!$B54,'All CCC'!$B$7:$B$976,0)))</f>
        <v/>
      </c>
      <c r="I54" s="939" t="str">
        <f>IF($B54="","",INDEX('All CCC'!I$7:I$976,MATCH(WatchList!$B54,'All CCC'!$B$7:$B$976,0)))</f>
        <v/>
      </c>
      <c r="J54" s="939" t="str">
        <f>IF($B54="","",INDEX('All CCC'!J$7:J$976,MATCH(WatchList!$B54,'All CCC'!$B$7:$B$976,0)))</f>
        <v/>
      </c>
      <c r="K54" s="939" t="str">
        <f>IF($B54="","",INDEX('All CCC'!K$7:K$976,MATCH(WatchList!$B54,'All CCC'!$B$7:$B$976,0)))</f>
        <v/>
      </c>
      <c r="L54" s="939" t="str">
        <f>IF($B54="","",INDEX('All CCC'!L$7:L$976,MATCH(WatchList!$B54,'All CCC'!$B$7:$B$976,0)))</f>
        <v/>
      </c>
      <c r="M54" s="939" t="str">
        <f>IF($B54="","",INDEX('All CCC'!M$7:M$976,MATCH(WatchList!$B54,'All CCC'!$B$7:$B$976,0)))</f>
        <v/>
      </c>
      <c r="N54" s="939" t="str">
        <f>IF($B54="","",INDEX('All CCC'!N$7:N$976,MATCH(WatchList!$B54,'All CCC'!$B$7:$B$976,0)))</f>
        <v/>
      </c>
      <c r="O54" s="939" t="str">
        <f>IF($B54="","",INDEX('All CCC'!O$7:O$976,MATCH(WatchList!$B54,'All CCC'!$B$7:$B$976,0)))</f>
        <v/>
      </c>
      <c r="P54" s="940" t="str">
        <f>IF($B54="","",INDEX('All CCC'!P$7:P$976,MATCH(WatchList!$B54,'All CCC'!$B$7:$B$976,0)))</f>
        <v/>
      </c>
      <c r="Q54" s="940" t="str">
        <f>IF($B54="","",INDEX('All CCC'!Q$7:Q$976,MATCH(WatchList!$B54,'All CCC'!$B$7:$B$976,0)))</f>
        <v/>
      </c>
      <c r="R54" s="939" t="str">
        <f>IF($B54="","",INDEX('All CCC'!R$7:R$976,MATCH(WatchList!$B54,'All CCC'!$B$7:$B$976,0)))</f>
        <v/>
      </c>
      <c r="S54" s="939" t="str">
        <f>IF($B54="","",INDEX('All CCC'!S$7:S$976,MATCH(WatchList!$B54,'All CCC'!$B$7:$B$976,0)))</f>
        <v/>
      </c>
      <c r="T54" s="939" t="str">
        <f>IF($B54="","",INDEX('All CCC'!T$7:T$976,MATCH(WatchList!$B54,'All CCC'!$B$7:$B$976,0)))</f>
        <v/>
      </c>
      <c r="U54" s="939" t="str">
        <f>IF($B54="","",INDEX('All CCC'!U$7:U$976,MATCH(WatchList!$B54,'All CCC'!$B$7:$B$976,0)))</f>
        <v/>
      </c>
      <c r="V54" s="939" t="str">
        <f>IF($B54="","",INDEX('All CCC'!V$7:V$976,MATCH(WatchList!$B54,'All CCC'!$B$7:$B$976,0)))</f>
        <v/>
      </c>
      <c r="W54" s="939" t="str">
        <f>IF($B54="","",INDEX('All CCC'!W$7:W$976,MATCH(WatchList!$B54,'All CCC'!$B$7:$B$976,0)))</f>
        <v/>
      </c>
      <c r="X54" s="939" t="str">
        <f>IF($B54="","",INDEX('All CCC'!X$7:X$976,MATCH(WatchList!$B54,'All CCC'!$B$7:$B$976,0)))</f>
        <v/>
      </c>
      <c r="Y54" s="939" t="str">
        <f>IF($B54="","",INDEX('All CCC'!Y$7:Y$976,MATCH(WatchList!$B54,'All CCC'!$B$7:$B$976,0)))</f>
        <v/>
      </c>
      <c r="Z54" s="939" t="str">
        <f>IF($B54="","",INDEX('All CCC'!Z$7:Z$976,MATCH(WatchList!$B54,'All CCC'!$B$7:$B$976,0)))</f>
        <v/>
      </c>
      <c r="AA54" s="939" t="str">
        <f>IF($B54="","",INDEX('All CCC'!AA$7:AA$976,MATCH(WatchList!$B54,'All CCC'!$B$7:$B$976,0)))</f>
        <v/>
      </c>
      <c r="AB54" s="939" t="str">
        <f>IF($B54="","",INDEX('All CCC'!AB$7:AB$976,MATCH(WatchList!$B54,'All CCC'!$B$7:$B$976,0)))</f>
        <v/>
      </c>
      <c r="AC54" s="939" t="str">
        <f>IF($B54="","",INDEX('All CCC'!AC$7:AC$976,MATCH(WatchList!$B54,'All CCC'!$B$7:$B$976,0)))</f>
        <v/>
      </c>
      <c r="AD54" s="939" t="str">
        <f>IF($B54="","",INDEX('All CCC'!AD$7:AD$976,MATCH(WatchList!$B54,'All CCC'!$B$7:$B$976,0)))</f>
        <v/>
      </c>
      <c r="AE54" s="939" t="str">
        <f>IF($B54="","",INDEX('All CCC'!AE$7:AE$976,MATCH(WatchList!$B54,'All CCC'!$B$7:$B$976,0)))</f>
        <v/>
      </c>
      <c r="AF54" s="939" t="str">
        <f>IF($B54="","",INDEX('All CCC'!AF$7:AF$976,MATCH(WatchList!$B54,'All CCC'!$B$7:$B$976,0)))</f>
        <v/>
      </c>
      <c r="AG54" s="939" t="str">
        <f>IF($B54="","",INDEX('All CCC'!AG$7:AG$976,MATCH(WatchList!$B54,'All CCC'!$B$7:$B$976,0)))</f>
        <v/>
      </c>
      <c r="AH54" s="939" t="str">
        <f>IF($B54="","",INDEX('All CCC'!AH$7:AH$976,MATCH(WatchList!$B54,'All CCC'!$B$7:$B$976,0)))</f>
        <v/>
      </c>
      <c r="AI54" s="939" t="str">
        <f>IF($B54="","",INDEX('All CCC'!AI$7:AI$976,MATCH(WatchList!$B54,'All CCC'!$B$7:$B$976,0)))</f>
        <v/>
      </c>
      <c r="AJ54" s="939" t="str">
        <f>IF($B54="","",INDEX('All CCC'!AJ$7:AJ$976,MATCH(WatchList!$B54,'All CCC'!$B$7:$B$976,0)))</f>
        <v/>
      </c>
      <c r="AK54" s="939" t="str">
        <f>IF($B54="","",INDEX('All CCC'!AK$7:AK$976,MATCH(WatchList!$B54,'All CCC'!$B$7:$B$976,0)))</f>
        <v/>
      </c>
      <c r="AL54" s="939" t="str">
        <f>IF($B54="","",INDEX('All CCC'!AL$7:AL$976,MATCH(WatchList!$B54,'All CCC'!$B$7:$B$976,0)))</f>
        <v/>
      </c>
      <c r="AM54" s="939" t="str">
        <f>IF($B54="","",INDEX('All CCC'!AM$7:AM$976,MATCH(WatchList!$B54,'All CCC'!$B$7:$B$976,0)))</f>
        <v/>
      </c>
      <c r="AN54" s="939" t="str">
        <f>IF($B54="","",INDEX('All CCC'!AN$7:AN$976,MATCH(WatchList!$B54,'All CCC'!$B$7:$B$976,0)))</f>
        <v/>
      </c>
      <c r="AO54" s="939" t="str">
        <f>IF($B54="","",INDEX('All CCC'!AO$7:AO$976,MATCH(WatchList!$B54,'All CCC'!$B$7:$B$976,0)))</f>
        <v/>
      </c>
      <c r="AP54" s="939" t="str">
        <f>IF($B54="","",INDEX('All CCC'!AP$7:AP$976,MATCH(WatchList!$B54,'All CCC'!$B$7:$B$976,0)))</f>
        <v/>
      </c>
      <c r="AQ54" s="939" t="str">
        <f>IF($B54="","",INDEX('All CCC'!AQ$7:AQ$976,MATCH(WatchList!$B54,'All CCC'!$B$7:$B$976,0)))</f>
        <v/>
      </c>
      <c r="AR54" s="939" t="str">
        <f>IF($B54="","",INDEX('All CCC'!AR$7:AR$976,MATCH(WatchList!$B54,'All CCC'!$B$7:$B$976,0)))</f>
        <v/>
      </c>
      <c r="AS54" s="939" t="str">
        <f>IF($B54="","",INDEX('All CCC'!AS$7:AS$976,MATCH(WatchList!$B54,'All CCC'!$B$7:$B$976,0)))</f>
        <v/>
      </c>
      <c r="AT54" s="939" t="str">
        <f>IF($B54="","",INDEX('All CCC'!AT$7:AT$976,MATCH(WatchList!$B54,'All CCC'!$B$7:$B$976,0)))</f>
        <v/>
      </c>
      <c r="AU54" s="939" t="str">
        <f>IF($B54="","",INDEX('All CCC'!AU$7:AU$976,MATCH(WatchList!$B54,'All CCC'!$B$7:$B$976,0)))</f>
        <v/>
      </c>
      <c r="AV54" s="939" t="str">
        <f>IF($B54="","",INDEX('All CCC'!AV$7:AV$976,MATCH(WatchList!$B54,'All CCC'!$B$7:$B$976,0)))</f>
        <v/>
      </c>
      <c r="AW54" s="939" t="str">
        <f>IF($B54="","",INDEX('All CCC'!AW$7:AW$976,MATCH(WatchList!$B54,'All CCC'!$B$7:$B$976,0)))</f>
        <v/>
      </c>
      <c r="AX54" s="939" t="str">
        <f>IF($B54="","",INDEX('All CCC'!AX$7:AX$976,MATCH(WatchList!$B54,'All CCC'!$B$7:$B$976,0)))</f>
        <v/>
      </c>
      <c r="AY54" s="939" t="str">
        <f>IF($B54="","",INDEX('All CCC'!AY$7:AY$976,MATCH(WatchList!$B54,'All CCC'!$B$7:$B$976,0)))</f>
        <v/>
      </c>
      <c r="AZ54" s="939" t="str">
        <f>IF($B54="","",INDEX('All CCC'!AZ$7:AZ$976,MATCH(WatchList!$B54,'All CCC'!$B$7:$B$976,0)))</f>
        <v/>
      </c>
      <c r="BA54" s="939" t="str">
        <f>IF($B54="","",INDEX('All CCC'!BA$7:BA$976,MATCH(WatchList!$B54,'All CCC'!$B$7:$B$976,0)))</f>
        <v/>
      </c>
      <c r="BB54" s="939" t="str">
        <f>IF($B54="","",INDEX('All CCC'!BB$7:BB$976,MATCH(WatchList!$B54,'All CCC'!$B$7:$B$976,0)))</f>
        <v/>
      </c>
      <c r="BC54" s="939" t="str">
        <f>IF($B54="","",INDEX('All CCC'!BC$7:BC$976,MATCH(WatchList!$B54,'All CCC'!$B$7:$B$976,0)))</f>
        <v/>
      </c>
      <c r="BD54" s="939" t="str">
        <f>IF($B54="","",INDEX('All CCC'!BD$7:BD$976,MATCH(WatchList!$B54,'All CCC'!$B$7:$B$976,0)))</f>
        <v/>
      </c>
      <c r="BE54" s="939" t="str">
        <f>IF($B54="","",INDEX('All CCC'!BE$7:BE$976,MATCH(WatchList!$B54,'All CCC'!$B$7:$B$976,0)))</f>
        <v/>
      </c>
      <c r="BF54" s="939" t="str">
        <f>IF($B54="","",INDEX('All CCC'!BF$7:BF$976,MATCH(WatchList!$B54,'All CCC'!$B$7:$B$976,0)))</f>
        <v/>
      </c>
      <c r="BG54" s="939" t="str">
        <f>IF($B54="","",INDEX('All CCC'!BG$7:BG$976,MATCH(WatchList!$B54,'All CCC'!$B$7:$B$976,0)))</f>
        <v/>
      </c>
    </row>
    <row r="55" spans="1:59" s="682" customFormat="1" x14ac:dyDescent="0.2">
      <c r="A55" s="613" t="str">
        <f>IF($B55="","",INDEX('All CCC'!A$7:A$976,MATCH(WatchList!$B55,'All CCC'!$B$7:$B$976,0)))</f>
        <v/>
      </c>
      <c r="B55" s="638"/>
      <c r="C55" s="941" t="str">
        <f>IF($B55="","",INDEX('All CCC'!C$7:C$976,MATCH(WatchList!$B55,'All CCC'!$B$7:$B$976,0)))</f>
        <v/>
      </c>
      <c r="D55" s="941" t="str">
        <f>IF($B55="","",INDEX('All CCC'!D$7:D$976,MATCH(WatchList!$B55,'All CCC'!$B$7:$B$976,0)))</f>
        <v/>
      </c>
      <c r="E55" s="941" t="str">
        <f>IF($B55="","",INDEX('All CCC'!E$7:E$976,MATCH(WatchList!$B55,'All CCC'!$B$7:$B$976,0)))</f>
        <v/>
      </c>
      <c r="F55" s="941" t="str">
        <f>IF($B55="","",INDEX('All CCC'!F$7:F$976,MATCH(WatchList!$B55,'All CCC'!$B$7:$B$976,0)))</f>
        <v/>
      </c>
      <c r="G55" s="941" t="str">
        <f>IF($B55="","",INDEX('All CCC'!G$7:G$976,MATCH(WatchList!$B55,'All CCC'!$B$7:$B$976,0)))</f>
        <v/>
      </c>
      <c r="H55" s="941" t="str">
        <f>IF($B55="","",INDEX('All CCC'!H$7:H$976,MATCH(WatchList!$B55,'All CCC'!$B$7:$B$976,0)))</f>
        <v/>
      </c>
      <c r="I55" s="941" t="str">
        <f>IF($B55="","",INDEX('All CCC'!I$7:I$976,MATCH(WatchList!$B55,'All CCC'!$B$7:$B$976,0)))</f>
        <v/>
      </c>
      <c r="J55" s="941" t="str">
        <f>IF($B55="","",INDEX('All CCC'!J$7:J$976,MATCH(WatchList!$B55,'All CCC'!$B$7:$B$976,0)))</f>
        <v/>
      </c>
      <c r="K55" s="941" t="str">
        <f>IF($B55="","",INDEX('All CCC'!K$7:K$976,MATCH(WatchList!$B55,'All CCC'!$B$7:$B$976,0)))</f>
        <v/>
      </c>
      <c r="L55" s="941" t="str">
        <f>IF($B55="","",INDEX('All CCC'!L$7:L$976,MATCH(WatchList!$B55,'All CCC'!$B$7:$B$976,0)))</f>
        <v/>
      </c>
      <c r="M55" s="941" t="str">
        <f>IF($B55="","",INDEX('All CCC'!M$7:M$976,MATCH(WatchList!$B55,'All CCC'!$B$7:$B$976,0)))</f>
        <v/>
      </c>
      <c r="N55" s="941" t="str">
        <f>IF($B55="","",INDEX('All CCC'!N$7:N$976,MATCH(WatchList!$B55,'All CCC'!$B$7:$B$976,0)))</f>
        <v/>
      </c>
      <c r="O55" s="941" t="str">
        <f>IF($B55="","",INDEX('All CCC'!O$7:O$976,MATCH(WatchList!$B55,'All CCC'!$B$7:$B$976,0)))</f>
        <v/>
      </c>
      <c r="P55" s="942" t="str">
        <f>IF($B55="","",INDEX('All CCC'!P$7:P$976,MATCH(WatchList!$B55,'All CCC'!$B$7:$B$976,0)))</f>
        <v/>
      </c>
      <c r="Q55" s="942" t="str">
        <f>IF($B55="","",INDEX('All CCC'!Q$7:Q$976,MATCH(WatchList!$B55,'All CCC'!$B$7:$B$976,0)))</f>
        <v/>
      </c>
      <c r="R55" s="939" t="str">
        <f>IF($B55="","",INDEX('All CCC'!R$7:R$976,MATCH(WatchList!$B55,'All CCC'!$B$7:$B$976,0)))</f>
        <v/>
      </c>
      <c r="S55" s="939" t="str">
        <f>IF($B55="","",INDEX('All CCC'!S$7:S$976,MATCH(WatchList!$B55,'All CCC'!$B$7:$B$976,0)))</f>
        <v/>
      </c>
      <c r="T55" s="939" t="str">
        <f>IF($B55="","",INDEX('All CCC'!T$7:T$976,MATCH(WatchList!$B55,'All CCC'!$B$7:$B$976,0)))</f>
        <v/>
      </c>
      <c r="U55" s="939" t="str">
        <f>IF($B55="","",INDEX('All CCC'!U$7:U$976,MATCH(WatchList!$B55,'All CCC'!$B$7:$B$976,0)))</f>
        <v/>
      </c>
      <c r="V55" s="939" t="str">
        <f>IF($B55="","",INDEX('All CCC'!V$7:V$976,MATCH(WatchList!$B55,'All CCC'!$B$7:$B$976,0)))</f>
        <v/>
      </c>
      <c r="W55" s="939" t="str">
        <f>IF($B55="","",INDEX('All CCC'!W$7:W$976,MATCH(WatchList!$B55,'All CCC'!$B$7:$B$976,0)))</f>
        <v/>
      </c>
      <c r="X55" s="939" t="str">
        <f>IF($B55="","",INDEX('All CCC'!X$7:X$976,MATCH(WatchList!$B55,'All CCC'!$B$7:$B$976,0)))</f>
        <v/>
      </c>
      <c r="Y55" s="939" t="str">
        <f>IF($B55="","",INDEX('All CCC'!Y$7:Y$976,MATCH(WatchList!$B55,'All CCC'!$B$7:$B$976,0)))</f>
        <v/>
      </c>
      <c r="Z55" s="939" t="str">
        <f>IF($B55="","",INDEX('All CCC'!Z$7:Z$976,MATCH(WatchList!$B55,'All CCC'!$B$7:$B$976,0)))</f>
        <v/>
      </c>
      <c r="AA55" s="939" t="str">
        <f>IF($B55="","",INDEX('All CCC'!AA$7:AA$976,MATCH(WatchList!$B55,'All CCC'!$B$7:$B$976,0)))</f>
        <v/>
      </c>
      <c r="AB55" s="939" t="str">
        <f>IF($B55="","",INDEX('All CCC'!AB$7:AB$976,MATCH(WatchList!$B55,'All CCC'!$B$7:$B$976,0)))</f>
        <v/>
      </c>
      <c r="AC55" s="939" t="str">
        <f>IF($B55="","",INDEX('All CCC'!AC$7:AC$976,MATCH(WatchList!$B55,'All CCC'!$B$7:$B$976,0)))</f>
        <v/>
      </c>
      <c r="AD55" s="939" t="str">
        <f>IF($B55="","",INDEX('All CCC'!AD$7:AD$976,MATCH(WatchList!$B55,'All CCC'!$B$7:$B$976,0)))</f>
        <v/>
      </c>
      <c r="AE55" s="939" t="str">
        <f>IF($B55="","",INDEX('All CCC'!AE$7:AE$976,MATCH(WatchList!$B55,'All CCC'!$B$7:$B$976,0)))</f>
        <v/>
      </c>
      <c r="AF55" s="939" t="str">
        <f>IF($B55="","",INDEX('All CCC'!AF$7:AF$976,MATCH(WatchList!$B55,'All CCC'!$B$7:$B$976,0)))</f>
        <v/>
      </c>
      <c r="AG55" s="939" t="str">
        <f>IF($B55="","",INDEX('All CCC'!AG$7:AG$976,MATCH(WatchList!$B55,'All CCC'!$B$7:$B$976,0)))</f>
        <v/>
      </c>
      <c r="AH55" s="939" t="str">
        <f>IF($B55="","",INDEX('All CCC'!AH$7:AH$976,MATCH(WatchList!$B55,'All CCC'!$B$7:$B$976,0)))</f>
        <v/>
      </c>
      <c r="AI55" s="939" t="str">
        <f>IF($B55="","",INDEX('All CCC'!AI$7:AI$976,MATCH(WatchList!$B55,'All CCC'!$B$7:$B$976,0)))</f>
        <v/>
      </c>
      <c r="AJ55" s="939" t="str">
        <f>IF($B55="","",INDEX('All CCC'!AJ$7:AJ$976,MATCH(WatchList!$B55,'All CCC'!$B$7:$B$976,0)))</f>
        <v/>
      </c>
      <c r="AK55" s="939" t="str">
        <f>IF($B55="","",INDEX('All CCC'!AK$7:AK$976,MATCH(WatchList!$B55,'All CCC'!$B$7:$B$976,0)))</f>
        <v/>
      </c>
      <c r="AL55" s="939" t="str">
        <f>IF($B55="","",INDEX('All CCC'!AL$7:AL$976,MATCH(WatchList!$B55,'All CCC'!$B$7:$B$976,0)))</f>
        <v/>
      </c>
      <c r="AM55" s="939" t="str">
        <f>IF($B55="","",INDEX('All CCC'!AM$7:AM$976,MATCH(WatchList!$B55,'All CCC'!$B$7:$B$976,0)))</f>
        <v/>
      </c>
      <c r="AN55" s="939" t="str">
        <f>IF($B55="","",INDEX('All CCC'!AN$7:AN$976,MATCH(WatchList!$B55,'All CCC'!$B$7:$B$976,0)))</f>
        <v/>
      </c>
      <c r="AO55" s="939" t="str">
        <f>IF($B55="","",INDEX('All CCC'!AO$7:AO$976,MATCH(WatchList!$B55,'All CCC'!$B$7:$B$976,0)))</f>
        <v/>
      </c>
      <c r="AP55" s="939" t="str">
        <f>IF($B55="","",INDEX('All CCC'!AP$7:AP$976,MATCH(WatchList!$B55,'All CCC'!$B$7:$B$976,0)))</f>
        <v/>
      </c>
      <c r="AQ55" s="939" t="str">
        <f>IF($B55="","",INDEX('All CCC'!AQ$7:AQ$976,MATCH(WatchList!$B55,'All CCC'!$B$7:$B$976,0)))</f>
        <v/>
      </c>
      <c r="AR55" s="939" t="str">
        <f>IF($B55="","",INDEX('All CCC'!AR$7:AR$976,MATCH(WatchList!$B55,'All CCC'!$B$7:$B$976,0)))</f>
        <v/>
      </c>
      <c r="AS55" s="939" t="str">
        <f>IF($B55="","",INDEX('All CCC'!AS$7:AS$976,MATCH(WatchList!$B55,'All CCC'!$B$7:$B$976,0)))</f>
        <v/>
      </c>
      <c r="AT55" s="939" t="str">
        <f>IF($B55="","",INDEX('All CCC'!AT$7:AT$976,MATCH(WatchList!$B55,'All CCC'!$B$7:$B$976,0)))</f>
        <v/>
      </c>
      <c r="AU55" s="939" t="str">
        <f>IF($B55="","",INDEX('All CCC'!AU$7:AU$976,MATCH(WatchList!$B55,'All CCC'!$B$7:$B$976,0)))</f>
        <v/>
      </c>
      <c r="AV55" s="939" t="str">
        <f>IF($B55="","",INDEX('All CCC'!AV$7:AV$976,MATCH(WatchList!$B55,'All CCC'!$B$7:$B$976,0)))</f>
        <v/>
      </c>
      <c r="AW55" s="939" t="str">
        <f>IF($B55="","",INDEX('All CCC'!AW$7:AW$976,MATCH(WatchList!$B55,'All CCC'!$B$7:$B$976,0)))</f>
        <v/>
      </c>
      <c r="AX55" s="939" t="str">
        <f>IF($B55="","",INDEX('All CCC'!AX$7:AX$976,MATCH(WatchList!$B55,'All CCC'!$B$7:$B$976,0)))</f>
        <v/>
      </c>
      <c r="AY55" s="939" t="str">
        <f>IF($B55="","",INDEX('All CCC'!AY$7:AY$976,MATCH(WatchList!$B55,'All CCC'!$B$7:$B$976,0)))</f>
        <v/>
      </c>
      <c r="AZ55" s="939" t="str">
        <f>IF($B55="","",INDEX('All CCC'!AZ$7:AZ$976,MATCH(WatchList!$B55,'All CCC'!$B$7:$B$976,0)))</f>
        <v/>
      </c>
      <c r="BA55" s="939" t="str">
        <f>IF($B55="","",INDEX('All CCC'!BA$7:BA$976,MATCH(WatchList!$B55,'All CCC'!$B$7:$B$976,0)))</f>
        <v/>
      </c>
      <c r="BB55" s="939" t="str">
        <f>IF($B55="","",INDEX('All CCC'!BB$7:BB$976,MATCH(WatchList!$B55,'All CCC'!$B$7:$B$976,0)))</f>
        <v/>
      </c>
      <c r="BC55" s="939" t="str">
        <f>IF($B55="","",INDEX('All CCC'!BC$7:BC$976,MATCH(WatchList!$B55,'All CCC'!$B$7:$B$976,0)))</f>
        <v/>
      </c>
      <c r="BD55" s="939" t="str">
        <f>IF($B55="","",INDEX('All CCC'!BD$7:BD$976,MATCH(WatchList!$B55,'All CCC'!$B$7:$B$976,0)))</f>
        <v/>
      </c>
      <c r="BE55" s="939" t="str">
        <f>IF($B55="","",INDEX('All CCC'!BE$7:BE$976,MATCH(WatchList!$B55,'All CCC'!$B$7:$B$976,0)))</f>
        <v/>
      </c>
      <c r="BF55" s="939" t="str">
        <f>IF($B55="","",INDEX('All CCC'!BF$7:BF$976,MATCH(WatchList!$B55,'All CCC'!$B$7:$B$976,0)))</f>
        <v/>
      </c>
      <c r="BG55" s="939" t="str">
        <f>IF($B55="","",INDEX('All CCC'!BG$7:BG$976,MATCH(WatchList!$B55,'All CCC'!$B$7:$B$976,0)))</f>
        <v/>
      </c>
    </row>
    <row r="56" spans="1:59" x14ac:dyDescent="0.2">
      <c r="A56" t="s">
        <v>4220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4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9" x14ac:dyDescent="0.2">
      <c r="A1" s="136" t="s">
        <v>1850</v>
      </c>
      <c r="B1" s="107"/>
      <c r="C1" s="13"/>
      <c r="D1" s="13"/>
      <c r="E1" s="13"/>
      <c r="F1" s="157" t="s">
        <v>1851</v>
      </c>
      <c r="G1" s="13"/>
      <c r="H1" s="13"/>
      <c r="I1" s="13"/>
    </row>
    <row r="2" spans="1:9" ht="11.1" customHeight="1" x14ac:dyDescent="0.2">
      <c r="A2" s="137" t="s">
        <v>1852</v>
      </c>
      <c r="B2" s="13"/>
      <c r="C2" s="13"/>
      <c r="D2" s="13"/>
      <c r="E2" s="13"/>
      <c r="F2" s="157"/>
      <c r="G2" s="13"/>
      <c r="H2" s="13"/>
      <c r="I2" s="13"/>
    </row>
    <row r="3" spans="1:9" ht="11.1" customHeight="1" x14ac:dyDescent="0.2">
      <c r="A3" s="138" t="s">
        <v>1853</v>
      </c>
      <c r="B3" s="13"/>
      <c r="C3" s="13"/>
      <c r="D3" s="13"/>
      <c r="E3" s="13"/>
      <c r="F3" s="157"/>
      <c r="G3" s="13"/>
      <c r="H3" s="13"/>
      <c r="I3" s="13"/>
    </row>
    <row r="4" spans="1:9" ht="11.1" customHeight="1" x14ac:dyDescent="0.2">
      <c r="A4" s="139" t="s">
        <v>1854</v>
      </c>
      <c r="B4" s="107"/>
      <c r="C4" s="13"/>
      <c r="D4" s="13"/>
      <c r="E4" s="13"/>
      <c r="F4" s="157"/>
      <c r="G4" s="13"/>
      <c r="H4" s="13"/>
      <c r="I4" s="13"/>
    </row>
    <row r="5" spans="1:9" ht="11.1" customHeight="1" x14ac:dyDescent="0.2">
      <c r="A5" s="140" t="s">
        <v>1855</v>
      </c>
      <c r="B5" s="13"/>
      <c r="C5" s="13"/>
      <c r="D5" s="13"/>
      <c r="E5" s="13"/>
      <c r="F5" s="157"/>
      <c r="G5" s="13"/>
      <c r="H5" s="13"/>
      <c r="I5" s="13"/>
    </row>
    <row r="6" spans="1:9" x14ac:dyDescent="0.2">
      <c r="A6" s="34"/>
      <c r="B6" s="23"/>
      <c r="C6" s="62" t="s">
        <v>23</v>
      </c>
      <c r="D6" s="26" t="s">
        <v>1856</v>
      </c>
      <c r="E6" s="42" t="s">
        <v>1857</v>
      </c>
      <c r="F6" s="26" t="s">
        <v>1858</v>
      </c>
      <c r="G6" s="43" t="s">
        <v>1859</v>
      </c>
      <c r="H6" s="26"/>
      <c r="I6" s="35"/>
    </row>
    <row r="7" spans="1:9" x14ac:dyDescent="0.2">
      <c r="A7" s="88" t="s">
        <v>21</v>
      </c>
      <c r="B7" s="55" t="s">
        <v>56</v>
      </c>
      <c r="C7" s="76" t="s">
        <v>58</v>
      </c>
      <c r="D7" s="52" t="s">
        <v>1860</v>
      </c>
      <c r="E7" s="53" t="s">
        <v>1861</v>
      </c>
      <c r="F7" s="52" t="s">
        <v>1862</v>
      </c>
      <c r="G7" s="48" t="s">
        <v>1863</v>
      </c>
      <c r="H7" s="52" t="s">
        <v>1864</v>
      </c>
      <c r="I7" s="81" t="s">
        <v>1865</v>
      </c>
    </row>
    <row r="8" spans="1:9" x14ac:dyDescent="0.2">
      <c r="A8" s="60" t="s">
        <v>1866</v>
      </c>
      <c r="B8" s="35" t="s">
        <v>1867</v>
      </c>
      <c r="C8" s="141">
        <v>8</v>
      </c>
      <c r="D8" s="142">
        <v>42657</v>
      </c>
      <c r="E8" s="42"/>
      <c r="F8" s="26" t="s">
        <v>1868</v>
      </c>
      <c r="G8" s="37"/>
      <c r="H8" s="43"/>
      <c r="I8" s="65" t="s">
        <v>4093</v>
      </c>
    </row>
    <row r="9" spans="1:9" x14ac:dyDescent="0.2">
      <c r="A9" s="80" t="s">
        <v>4251</v>
      </c>
      <c r="B9" s="24" t="s">
        <v>4252</v>
      </c>
      <c r="C9" s="144">
        <v>5</v>
      </c>
      <c r="D9" s="145">
        <v>43343</v>
      </c>
      <c r="E9" s="63"/>
      <c r="F9" s="50"/>
      <c r="G9" s="64" t="s">
        <v>1868</v>
      </c>
      <c r="H9" s="40"/>
      <c r="I9" s="81" t="s">
        <v>4253</v>
      </c>
    </row>
    <row r="10" spans="1:9" x14ac:dyDescent="0.2">
      <c r="A10" s="1061" t="s">
        <v>1870</v>
      </c>
      <c r="B10" s="1053" t="s">
        <v>1871</v>
      </c>
      <c r="C10" s="954">
        <v>5</v>
      </c>
      <c r="D10" s="145">
        <v>42117</v>
      </c>
      <c r="E10" s="63"/>
      <c r="F10" s="50"/>
      <c r="G10" s="64"/>
      <c r="H10" s="40" t="s">
        <v>1868</v>
      </c>
      <c r="I10" s="81"/>
    </row>
    <row r="11" spans="1:9" x14ac:dyDescent="0.2">
      <c r="A11" s="13" t="s">
        <v>1872</v>
      </c>
      <c r="B11" s="633" t="s">
        <v>1873</v>
      </c>
      <c r="C11" s="198">
        <v>40</v>
      </c>
      <c r="D11" s="145">
        <v>41262</v>
      </c>
      <c r="E11" s="63"/>
      <c r="F11" s="50"/>
      <c r="G11" s="64"/>
      <c r="H11" s="40" t="s">
        <v>1868</v>
      </c>
      <c r="I11" s="456" t="s">
        <v>3980</v>
      </c>
    </row>
    <row r="12" spans="1:9" x14ac:dyDescent="0.2">
      <c r="A12" s="13" t="s">
        <v>1874</v>
      </c>
      <c r="B12" s="633" t="s">
        <v>1875</v>
      </c>
      <c r="C12" s="198">
        <v>6</v>
      </c>
      <c r="D12" s="145">
        <v>43034</v>
      </c>
      <c r="E12" s="63"/>
      <c r="F12" s="50" t="s">
        <v>1868</v>
      </c>
      <c r="G12" s="64"/>
      <c r="H12" s="40"/>
      <c r="I12" s="81" t="s">
        <v>1876</v>
      </c>
    </row>
    <row r="13" spans="1:9" x14ac:dyDescent="0.2">
      <c r="A13" s="1062" t="s">
        <v>1877</v>
      </c>
      <c r="B13" s="1073" t="s">
        <v>1878</v>
      </c>
      <c r="C13" s="198">
        <v>6</v>
      </c>
      <c r="D13" s="145">
        <v>42247</v>
      </c>
      <c r="E13" s="63"/>
      <c r="F13" s="50"/>
      <c r="G13" s="64"/>
      <c r="H13" s="40" t="s">
        <v>1868</v>
      </c>
      <c r="I13" s="24"/>
    </row>
    <row r="14" spans="1:9" x14ac:dyDescent="0.2">
      <c r="A14" s="157" t="s">
        <v>1879</v>
      </c>
      <c r="B14" s="633" t="s">
        <v>1880</v>
      </c>
      <c r="C14" s="198">
        <v>5</v>
      </c>
      <c r="D14" s="145">
        <v>42489</v>
      </c>
      <c r="E14" s="63"/>
      <c r="F14" s="50"/>
      <c r="G14" s="64" t="s">
        <v>1868</v>
      </c>
      <c r="H14" s="40"/>
      <c r="I14" s="81" t="s">
        <v>1881</v>
      </c>
    </row>
    <row r="15" spans="1:9" x14ac:dyDescent="0.2">
      <c r="A15" s="1058" t="s">
        <v>1882</v>
      </c>
      <c r="B15" s="1072" t="s">
        <v>1883</v>
      </c>
      <c r="C15" s="954">
        <v>5</v>
      </c>
      <c r="D15" s="145">
        <v>42643</v>
      </c>
      <c r="E15" s="63"/>
      <c r="F15" s="50" t="s">
        <v>1868</v>
      </c>
      <c r="G15" s="64"/>
      <c r="H15" s="40"/>
      <c r="I15" s="81" t="s">
        <v>4006</v>
      </c>
    </row>
    <row r="16" spans="1:9" x14ac:dyDescent="0.2">
      <c r="A16" s="157" t="s">
        <v>1884</v>
      </c>
      <c r="B16" s="633" t="s">
        <v>1885</v>
      </c>
      <c r="C16" s="954">
        <v>14</v>
      </c>
      <c r="D16" s="145">
        <v>42551</v>
      </c>
      <c r="E16" s="63"/>
      <c r="F16" s="50"/>
      <c r="G16" s="64" t="s">
        <v>1868</v>
      </c>
      <c r="H16" s="40"/>
      <c r="I16" s="81" t="s">
        <v>1886</v>
      </c>
    </row>
    <row r="17" spans="1:16" x14ac:dyDescent="0.2">
      <c r="A17" s="157" t="s">
        <v>1887</v>
      </c>
      <c r="B17" s="633" t="s">
        <v>1888</v>
      </c>
      <c r="C17" s="954">
        <v>5</v>
      </c>
      <c r="D17" s="145">
        <v>42909</v>
      </c>
      <c r="E17" s="63"/>
      <c r="F17" s="50"/>
      <c r="G17" s="64" t="s">
        <v>1889</v>
      </c>
      <c r="H17" s="40"/>
      <c r="I17" s="81" t="s">
        <v>1890</v>
      </c>
    </row>
    <row r="18" spans="1:16" x14ac:dyDescent="0.2">
      <c r="A18" s="13" t="s">
        <v>1891</v>
      </c>
      <c r="B18" s="633" t="s">
        <v>1892</v>
      </c>
      <c r="C18" s="198">
        <v>13</v>
      </c>
      <c r="D18" s="145">
        <v>42513</v>
      </c>
      <c r="E18" s="63"/>
      <c r="F18" s="50"/>
      <c r="G18" s="64" t="s">
        <v>1868</v>
      </c>
      <c r="H18" s="40"/>
      <c r="I18" s="81" t="s">
        <v>1893</v>
      </c>
      <c r="K18" s="537"/>
      <c r="L18" s="537"/>
    </row>
    <row r="19" spans="1:16" x14ac:dyDescent="0.2">
      <c r="A19" s="13" t="s">
        <v>1894</v>
      </c>
      <c r="B19" s="633" t="s">
        <v>1895</v>
      </c>
      <c r="C19" s="198">
        <v>6</v>
      </c>
      <c r="D19" s="145">
        <v>42978</v>
      </c>
      <c r="E19" s="63"/>
      <c r="F19" s="50" t="s">
        <v>1868</v>
      </c>
      <c r="G19" s="64"/>
      <c r="H19" s="40"/>
      <c r="I19" s="24" t="s">
        <v>1876</v>
      </c>
      <c r="K19" s="537"/>
      <c r="L19" s="537"/>
    </row>
    <row r="20" spans="1:16" ht="13.5" thickBot="1" x14ac:dyDescent="0.25">
      <c r="A20" s="1063" t="s">
        <v>1894</v>
      </c>
      <c r="B20" s="1072" t="s">
        <v>1895</v>
      </c>
      <c r="C20" s="198">
        <v>8</v>
      </c>
      <c r="D20" s="145">
        <v>40431</v>
      </c>
      <c r="E20" s="63"/>
      <c r="F20" s="50" t="s">
        <v>1868</v>
      </c>
      <c r="G20" s="64"/>
      <c r="H20" s="40"/>
      <c r="I20" s="85" t="s">
        <v>1896</v>
      </c>
      <c r="K20" s="537"/>
      <c r="L20" s="537"/>
    </row>
    <row r="21" spans="1:16" x14ac:dyDescent="0.2">
      <c r="A21" s="1053" t="s">
        <v>1897</v>
      </c>
      <c r="B21" s="1201" t="s">
        <v>1898</v>
      </c>
      <c r="C21" s="992">
        <v>5</v>
      </c>
      <c r="D21" s="145">
        <v>42117</v>
      </c>
      <c r="E21" s="63"/>
      <c r="F21" s="50"/>
      <c r="G21" s="64"/>
      <c r="H21" s="40" t="s">
        <v>1868</v>
      </c>
      <c r="I21" s="24"/>
      <c r="K21" s="537"/>
      <c r="L21" s="537"/>
    </row>
    <row r="22" spans="1:16" x14ac:dyDescent="0.2">
      <c r="A22" s="1063" t="s">
        <v>899</v>
      </c>
      <c r="B22" s="1072" t="s">
        <v>900</v>
      </c>
      <c r="C22" s="954">
        <v>8</v>
      </c>
      <c r="D22" s="145">
        <v>40471</v>
      </c>
      <c r="E22" s="63"/>
      <c r="F22" s="50" t="s">
        <v>1868</v>
      </c>
      <c r="G22" s="64"/>
      <c r="H22" s="40"/>
      <c r="I22" s="85" t="s">
        <v>1896</v>
      </c>
      <c r="K22" s="537"/>
      <c r="L22" s="537"/>
    </row>
    <row r="23" spans="1:16" x14ac:dyDescent="0.2">
      <c r="A23" s="157" t="s">
        <v>1899</v>
      </c>
      <c r="B23" s="633" t="s">
        <v>1900</v>
      </c>
      <c r="C23" s="954">
        <v>7</v>
      </c>
      <c r="D23" s="145">
        <v>41341</v>
      </c>
      <c r="E23" s="63"/>
      <c r="F23" s="50"/>
      <c r="G23" s="64" t="s">
        <v>1868</v>
      </c>
      <c r="H23" s="40"/>
      <c r="I23" s="81" t="s">
        <v>1901</v>
      </c>
      <c r="K23" s="537"/>
      <c r="L23" s="537"/>
      <c r="O23" s="611"/>
      <c r="P23" s="537"/>
    </row>
    <row r="24" spans="1:16" x14ac:dyDescent="0.2">
      <c r="A24" s="1057" t="s">
        <v>1902</v>
      </c>
      <c r="B24" s="1071" t="s">
        <v>1903</v>
      </c>
      <c r="C24" s="954">
        <v>10</v>
      </c>
      <c r="D24" s="145">
        <v>42486</v>
      </c>
      <c r="E24" s="63" t="s">
        <v>1868</v>
      </c>
      <c r="F24" s="50"/>
      <c r="G24" s="64"/>
      <c r="H24" s="40"/>
      <c r="I24" s="24" t="s">
        <v>4052</v>
      </c>
      <c r="K24" s="537"/>
      <c r="L24" s="537"/>
    </row>
    <row r="25" spans="1:16" x14ac:dyDescent="0.2">
      <c r="A25" s="1057" t="s">
        <v>1904</v>
      </c>
      <c r="B25" s="1071" t="s">
        <v>1905</v>
      </c>
      <c r="C25" s="954">
        <v>13</v>
      </c>
      <c r="D25" s="145">
        <v>42486</v>
      </c>
      <c r="E25" s="63" t="s">
        <v>1868</v>
      </c>
      <c r="F25" s="50"/>
      <c r="G25" s="64"/>
      <c r="H25" s="40"/>
      <c r="I25" s="24" t="s">
        <v>4052</v>
      </c>
      <c r="K25" s="537"/>
      <c r="L25" s="537"/>
    </row>
    <row r="26" spans="1:16" x14ac:dyDescent="0.2">
      <c r="A26" s="157" t="s">
        <v>1906</v>
      </c>
      <c r="B26" s="633" t="s">
        <v>1907</v>
      </c>
      <c r="C26" s="954">
        <v>11</v>
      </c>
      <c r="D26" s="145">
        <v>42916</v>
      </c>
      <c r="E26" s="63"/>
      <c r="F26" s="50"/>
      <c r="G26" s="64" t="s">
        <v>1868</v>
      </c>
      <c r="H26" s="40"/>
      <c r="I26" s="81" t="s">
        <v>1908</v>
      </c>
      <c r="K26" s="537"/>
      <c r="L26" s="537"/>
    </row>
    <row r="27" spans="1:16" x14ac:dyDescent="0.2">
      <c r="A27" s="13" t="s">
        <v>1909</v>
      </c>
      <c r="B27" s="633" t="s">
        <v>1907</v>
      </c>
      <c r="C27" s="954">
        <v>5</v>
      </c>
      <c r="D27" s="145">
        <v>40773</v>
      </c>
      <c r="E27" s="63"/>
      <c r="F27" s="50"/>
      <c r="G27" s="64"/>
      <c r="H27" s="1081" t="s">
        <v>1868</v>
      </c>
      <c r="I27" s="79" t="s">
        <v>1910</v>
      </c>
      <c r="K27" s="537"/>
      <c r="L27" s="537"/>
    </row>
    <row r="28" spans="1:16" x14ac:dyDescent="0.2">
      <c r="A28" s="13" t="s">
        <v>1911</v>
      </c>
      <c r="B28" s="633" t="s">
        <v>1912</v>
      </c>
      <c r="C28" s="954">
        <v>9</v>
      </c>
      <c r="D28" s="145">
        <v>42366</v>
      </c>
      <c r="E28" s="63"/>
      <c r="F28" s="50"/>
      <c r="G28" s="64" t="s">
        <v>1868</v>
      </c>
      <c r="H28" s="40"/>
      <c r="I28" s="24" t="s">
        <v>1913</v>
      </c>
      <c r="K28" s="537"/>
      <c r="L28" s="537"/>
    </row>
    <row r="29" spans="1:16" x14ac:dyDescent="0.2">
      <c r="A29" s="1065" t="s">
        <v>1914</v>
      </c>
      <c r="B29" s="1040" t="s">
        <v>1915</v>
      </c>
      <c r="C29" s="975">
        <v>12</v>
      </c>
      <c r="D29" s="145">
        <v>41395</v>
      </c>
      <c r="E29" s="63"/>
      <c r="F29" s="50"/>
      <c r="G29" s="64" t="s">
        <v>1868</v>
      </c>
      <c r="H29" s="40"/>
      <c r="I29" s="24" t="s">
        <v>1916</v>
      </c>
      <c r="K29" s="537"/>
      <c r="L29" s="537"/>
    </row>
    <row r="30" spans="1:16" x14ac:dyDescent="0.2">
      <c r="A30" s="13" t="s">
        <v>1917</v>
      </c>
      <c r="B30" s="633" t="s">
        <v>125</v>
      </c>
      <c r="C30" s="954">
        <v>39</v>
      </c>
      <c r="D30" s="145">
        <v>39477</v>
      </c>
      <c r="E30" s="63"/>
      <c r="F30" s="50"/>
      <c r="G30" s="64"/>
      <c r="H30" s="1081" t="s">
        <v>1868</v>
      </c>
      <c r="I30" s="79" t="s">
        <v>1918</v>
      </c>
    </row>
    <row r="31" spans="1:16" x14ac:dyDescent="0.2">
      <c r="A31" s="13" t="s">
        <v>1919</v>
      </c>
      <c r="B31" s="633" t="s">
        <v>1920</v>
      </c>
      <c r="C31" s="954">
        <v>7</v>
      </c>
      <c r="D31" s="145">
        <v>40431</v>
      </c>
      <c r="E31" s="63"/>
      <c r="F31" s="50" t="s">
        <v>1868</v>
      </c>
      <c r="G31" s="64"/>
      <c r="H31" s="40"/>
      <c r="I31" s="81" t="s">
        <v>1921</v>
      </c>
    </row>
    <row r="32" spans="1:16" x14ac:dyDescent="0.2">
      <c r="A32" s="1064" t="s">
        <v>1922</v>
      </c>
      <c r="B32" s="1040" t="s">
        <v>1923</v>
      </c>
      <c r="C32" s="975">
        <v>8</v>
      </c>
      <c r="D32" s="145">
        <v>41250</v>
      </c>
      <c r="E32" s="63"/>
      <c r="F32" s="50" t="s">
        <v>1868</v>
      </c>
      <c r="G32" s="64"/>
      <c r="H32" s="40"/>
      <c r="I32" s="81" t="s">
        <v>1924</v>
      </c>
      <c r="K32" s="685"/>
      <c r="L32" s="685"/>
    </row>
    <row r="33" spans="1:12" x14ac:dyDescent="0.2">
      <c r="A33" s="1064" t="s">
        <v>1925</v>
      </c>
      <c r="B33" s="1040" t="s">
        <v>1926</v>
      </c>
      <c r="C33" s="954">
        <v>5</v>
      </c>
      <c r="D33" s="145">
        <v>42485</v>
      </c>
      <c r="E33" s="63" t="s">
        <v>1868</v>
      </c>
      <c r="F33" s="50"/>
      <c r="G33" s="64"/>
      <c r="H33" s="40"/>
      <c r="I33" s="24"/>
      <c r="K33" s="537"/>
      <c r="L33" s="537"/>
    </row>
    <row r="34" spans="1:12" x14ac:dyDescent="0.2">
      <c r="A34" s="13" t="s">
        <v>1927</v>
      </c>
      <c r="B34" s="633" t="s">
        <v>1928</v>
      </c>
      <c r="C34" s="954">
        <v>5</v>
      </c>
      <c r="D34" s="145">
        <v>41675</v>
      </c>
      <c r="E34" s="63"/>
      <c r="F34" s="50" t="s">
        <v>1868</v>
      </c>
      <c r="G34" s="64"/>
      <c r="H34" s="40"/>
      <c r="I34" s="24" t="s">
        <v>1929</v>
      </c>
      <c r="K34" s="685"/>
      <c r="L34" s="685"/>
    </row>
    <row r="35" spans="1:12" x14ac:dyDescent="0.2">
      <c r="A35" s="1068" t="s">
        <v>1930</v>
      </c>
      <c r="B35" s="1075" t="s">
        <v>1931</v>
      </c>
      <c r="C35" s="954">
        <v>6</v>
      </c>
      <c r="D35" s="145">
        <v>42677</v>
      </c>
      <c r="E35" s="63"/>
      <c r="F35" s="50" t="s">
        <v>1868</v>
      </c>
      <c r="G35" s="64"/>
      <c r="H35" s="40"/>
      <c r="I35" s="81" t="s">
        <v>4069</v>
      </c>
      <c r="K35" s="685"/>
      <c r="L35" s="685"/>
    </row>
    <row r="36" spans="1:12" x14ac:dyDescent="0.2">
      <c r="A36" s="611" t="s">
        <v>424</v>
      </c>
      <c r="B36" s="927" t="s">
        <v>425</v>
      </c>
      <c r="C36" s="794">
        <v>12</v>
      </c>
      <c r="D36" s="145">
        <v>43404</v>
      </c>
      <c r="E36" s="63" t="s">
        <v>1868</v>
      </c>
      <c r="F36" s="50"/>
      <c r="G36" s="64"/>
      <c r="H36" s="40"/>
      <c r="I36" s="81"/>
    </row>
    <row r="37" spans="1:12" x14ac:dyDescent="0.2">
      <c r="A37" s="611" t="s">
        <v>928</v>
      </c>
      <c r="B37" s="927" t="s">
        <v>929</v>
      </c>
      <c r="C37" s="794">
        <v>6</v>
      </c>
      <c r="D37" s="145">
        <v>43404</v>
      </c>
      <c r="E37" s="63"/>
      <c r="F37" s="50"/>
      <c r="G37" s="64" t="s">
        <v>1868</v>
      </c>
      <c r="H37" s="40"/>
      <c r="I37" s="81" t="s">
        <v>4349</v>
      </c>
    </row>
    <row r="38" spans="1:12" x14ac:dyDescent="0.2">
      <c r="A38" s="157" t="s">
        <v>1932</v>
      </c>
      <c r="B38" s="633" t="s">
        <v>1933</v>
      </c>
      <c r="C38" s="954">
        <v>31</v>
      </c>
      <c r="D38" s="145">
        <v>39770</v>
      </c>
      <c r="E38" s="63"/>
      <c r="F38" s="50"/>
      <c r="G38" s="64" t="s">
        <v>1868</v>
      </c>
      <c r="H38" s="40"/>
      <c r="I38" s="81" t="s">
        <v>1934</v>
      </c>
    </row>
    <row r="39" spans="1:12" x14ac:dyDescent="0.2">
      <c r="A39" s="1061" t="s">
        <v>1935</v>
      </c>
      <c r="B39" s="1069" t="s">
        <v>1933</v>
      </c>
      <c r="C39" s="954">
        <v>7</v>
      </c>
      <c r="D39" s="145">
        <v>43038</v>
      </c>
      <c r="E39" s="63"/>
      <c r="F39" s="50"/>
      <c r="G39" s="64"/>
      <c r="H39" s="40" t="s">
        <v>1868</v>
      </c>
      <c r="I39" s="81"/>
    </row>
    <row r="40" spans="1:12" x14ac:dyDescent="0.2">
      <c r="A40" s="1059" t="s">
        <v>938</v>
      </c>
      <c r="B40" s="1072" t="s">
        <v>939</v>
      </c>
      <c r="C40" s="954">
        <v>8</v>
      </c>
      <c r="D40" s="145">
        <v>40457</v>
      </c>
      <c r="E40" s="63"/>
      <c r="F40" s="50" t="s">
        <v>1868</v>
      </c>
      <c r="G40" s="64"/>
      <c r="H40" s="40"/>
      <c r="I40" s="85" t="s">
        <v>1936</v>
      </c>
    </row>
    <row r="41" spans="1:12" x14ac:dyDescent="0.2">
      <c r="A41" s="13" t="s">
        <v>1937</v>
      </c>
      <c r="B41" s="633" t="s">
        <v>1938</v>
      </c>
      <c r="C41" s="954">
        <v>5</v>
      </c>
      <c r="D41" s="145">
        <v>42257</v>
      </c>
      <c r="E41" s="63"/>
      <c r="F41" s="50" t="s">
        <v>1868</v>
      </c>
      <c r="G41" s="64"/>
      <c r="H41" s="40"/>
      <c r="I41" s="81" t="s">
        <v>1939</v>
      </c>
    </row>
    <row r="42" spans="1:12" x14ac:dyDescent="0.2">
      <c r="A42" s="630" t="s">
        <v>946</v>
      </c>
      <c r="B42" s="927" t="s">
        <v>947</v>
      </c>
      <c r="C42" s="794">
        <v>5</v>
      </c>
      <c r="D42" s="145">
        <v>43404</v>
      </c>
      <c r="E42" s="63" t="s">
        <v>1868</v>
      </c>
      <c r="F42" s="958"/>
      <c r="G42" s="64"/>
      <c r="H42" s="40"/>
      <c r="I42" s="81"/>
    </row>
    <row r="43" spans="1:12" x14ac:dyDescent="0.2">
      <c r="A43" s="13" t="s">
        <v>1940</v>
      </c>
      <c r="B43" s="633" t="s">
        <v>1941</v>
      </c>
      <c r="C43" s="954">
        <v>8</v>
      </c>
      <c r="D43" s="145">
        <v>41030</v>
      </c>
      <c r="E43" s="63" t="s">
        <v>1868</v>
      </c>
      <c r="F43" s="50"/>
      <c r="G43" s="64"/>
      <c r="H43" s="40"/>
      <c r="I43" s="24" t="s">
        <v>1942</v>
      </c>
    </row>
    <row r="44" spans="1:12" x14ac:dyDescent="0.2">
      <c r="A44" s="157" t="s">
        <v>1943</v>
      </c>
      <c r="B44" s="633" t="s">
        <v>1944</v>
      </c>
      <c r="C44" s="954">
        <v>9</v>
      </c>
      <c r="D44" s="145">
        <v>42493</v>
      </c>
      <c r="E44" s="63" t="s">
        <v>1868</v>
      </c>
      <c r="F44" s="50"/>
      <c r="G44" s="64"/>
      <c r="H44" s="40"/>
      <c r="I44" s="24"/>
    </row>
    <row r="45" spans="1:12" x14ac:dyDescent="0.2">
      <c r="A45" s="157" t="s">
        <v>1945</v>
      </c>
      <c r="B45" s="633" t="s">
        <v>1946</v>
      </c>
      <c r="C45" s="954">
        <v>7</v>
      </c>
      <c r="D45" s="145">
        <v>42621</v>
      </c>
      <c r="E45" s="63"/>
      <c r="F45" s="50"/>
      <c r="G45" s="64" t="s">
        <v>1868</v>
      </c>
      <c r="H45" s="40"/>
      <c r="I45" s="81" t="s">
        <v>1947</v>
      </c>
    </row>
    <row r="46" spans="1:12" x14ac:dyDescent="0.2">
      <c r="A46" s="1058" t="s">
        <v>953</v>
      </c>
      <c r="B46" s="1072" t="s">
        <v>954</v>
      </c>
      <c r="C46" s="954">
        <v>23</v>
      </c>
      <c r="D46" s="145">
        <v>40382</v>
      </c>
      <c r="E46" s="63"/>
      <c r="F46" s="50" t="s">
        <v>1868</v>
      </c>
      <c r="G46" s="64"/>
      <c r="H46" s="40"/>
      <c r="I46" s="85" t="s">
        <v>1896</v>
      </c>
    </row>
    <row r="47" spans="1:12" x14ac:dyDescent="0.2">
      <c r="A47" s="157" t="s">
        <v>1948</v>
      </c>
      <c r="B47" s="633" t="s">
        <v>1949</v>
      </c>
      <c r="C47" s="954">
        <v>5</v>
      </c>
      <c r="D47" s="145">
        <v>42628</v>
      </c>
      <c r="E47" s="63"/>
      <c r="F47" s="50" t="s">
        <v>1868</v>
      </c>
      <c r="G47" s="64"/>
      <c r="H47" s="40"/>
      <c r="I47" s="81" t="s">
        <v>1869</v>
      </c>
    </row>
    <row r="48" spans="1:12" x14ac:dyDescent="0.2">
      <c r="A48" s="611" t="s">
        <v>958</v>
      </c>
      <c r="B48" s="927" t="s">
        <v>959</v>
      </c>
      <c r="C48" s="954">
        <v>6</v>
      </c>
      <c r="D48" s="145">
        <v>43465</v>
      </c>
      <c r="E48" s="63" t="s">
        <v>1868</v>
      </c>
      <c r="F48" s="50"/>
      <c r="G48" s="64"/>
      <c r="H48" s="40"/>
      <c r="I48" s="81" t="s">
        <v>4436</v>
      </c>
    </row>
    <row r="49" spans="1:9" x14ac:dyDescent="0.2">
      <c r="A49" s="1061" t="s">
        <v>1950</v>
      </c>
      <c r="B49" s="1069" t="s">
        <v>1951</v>
      </c>
      <c r="C49" s="954">
        <v>5</v>
      </c>
      <c r="D49" s="145">
        <v>42139</v>
      </c>
      <c r="E49" s="63"/>
      <c r="F49" s="50"/>
      <c r="G49" s="64"/>
      <c r="H49" s="40" t="s">
        <v>1868</v>
      </c>
      <c r="I49" s="24"/>
    </row>
    <row r="50" spans="1:9" x14ac:dyDescent="0.2">
      <c r="A50" s="1056" t="s">
        <v>960</v>
      </c>
      <c r="B50" s="1071" t="s">
        <v>1952</v>
      </c>
      <c r="C50" s="198">
        <v>38</v>
      </c>
      <c r="D50" s="145">
        <v>39924</v>
      </c>
      <c r="E50" s="63" t="s">
        <v>1868</v>
      </c>
      <c r="F50" s="50"/>
      <c r="G50" s="64"/>
      <c r="H50" s="40"/>
      <c r="I50" s="85" t="s">
        <v>1936</v>
      </c>
    </row>
    <row r="51" spans="1:9" x14ac:dyDescent="0.2">
      <c r="A51" s="13" t="s">
        <v>1953</v>
      </c>
      <c r="B51" s="633" t="s">
        <v>1954</v>
      </c>
      <c r="C51" s="198">
        <v>9</v>
      </c>
      <c r="D51" s="145">
        <v>41488</v>
      </c>
      <c r="E51" s="63" t="s">
        <v>1868</v>
      </c>
      <c r="F51" s="50"/>
      <c r="G51" s="64"/>
      <c r="H51" s="40"/>
      <c r="I51" s="81"/>
    </row>
    <row r="52" spans="1:9" x14ac:dyDescent="0.2">
      <c r="A52" s="13" t="s">
        <v>1955</v>
      </c>
      <c r="B52" s="633" t="s">
        <v>1956</v>
      </c>
      <c r="C52" s="954">
        <v>7</v>
      </c>
      <c r="D52" s="145">
        <v>41142</v>
      </c>
      <c r="E52" s="63"/>
      <c r="F52" s="50" t="s">
        <v>1868</v>
      </c>
      <c r="G52" s="64"/>
      <c r="H52" s="40"/>
      <c r="I52" s="81" t="s">
        <v>1957</v>
      </c>
    </row>
    <row r="53" spans="1:9" x14ac:dyDescent="0.2">
      <c r="A53" s="157" t="s">
        <v>1958</v>
      </c>
      <c r="B53" s="633" t="s">
        <v>1959</v>
      </c>
      <c r="C53" s="954">
        <v>19</v>
      </c>
      <c r="D53" s="145">
        <v>42993</v>
      </c>
      <c r="E53" s="63" t="s">
        <v>1868</v>
      </c>
      <c r="F53" s="50"/>
      <c r="G53" s="64"/>
      <c r="H53" s="40"/>
      <c r="I53" s="24"/>
    </row>
    <row r="54" spans="1:9" x14ac:dyDescent="0.2">
      <c r="A54" s="1190" t="s">
        <v>1960</v>
      </c>
      <c r="B54" s="1202" t="s">
        <v>970</v>
      </c>
      <c r="C54" s="975">
        <v>32</v>
      </c>
      <c r="D54" s="145">
        <v>40029</v>
      </c>
      <c r="E54" s="63" t="s">
        <v>1868</v>
      </c>
      <c r="F54" s="50"/>
      <c r="G54" s="64"/>
      <c r="H54" s="40"/>
      <c r="I54" s="85" t="s">
        <v>1896</v>
      </c>
    </row>
    <row r="55" spans="1:9" x14ac:dyDescent="0.2">
      <c r="A55" s="1065" t="s">
        <v>1961</v>
      </c>
      <c r="B55" s="1040" t="s">
        <v>1962</v>
      </c>
      <c r="C55" s="975">
        <v>22</v>
      </c>
      <c r="D55" s="145">
        <v>41214</v>
      </c>
      <c r="E55" s="63" t="s">
        <v>1868</v>
      </c>
      <c r="F55" s="50"/>
      <c r="G55" s="64"/>
      <c r="H55" s="40"/>
      <c r="I55" s="81"/>
    </row>
    <row r="56" spans="1:9" x14ac:dyDescent="0.2">
      <c r="A56" s="630" t="s">
        <v>976</v>
      </c>
      <c r="B56" s="927" t="s">
        <v>977</v>
      </c>
      <c r="C56" s="794">
        <v>6</v>
      </c>
      <c r="D56" s="145">
        <v>43404</v>
      </c>
      <c r="E56" s="63"/>
      <c r="F56" s="50" t="s">
        <v>1868</v>
      </c>
      <c r="G56" s="64"/>
      <c r="H56" s="40"/>
      <c r="I56" s="81" t="s">
        <v>4344</v>
      </c>
    </row>
    <row r="57" spans="1:9" x14ac:dyDescent="0.2">
      <c r="A57" s="1053" t="s">
        <v>1963</v>
      </c>
      <c r="B57" s="1069" t="s">
        <v>1964</v>
      </c>
      <c r="C57" s="954">
        <v>6</v>
      </c>
      <c r="D57" s="145">
        <v>42247</v>
      </c>
      <c r="E57" s="63"/>
      <c r="F57" s="50"/>
      <c r="G57" s="64"/>
      <c r="H57" s="40" t="s">
        <v>1868</v>
      </c>
      <c r="I57" s="24"/>
    </row>
    <row r="58" spans="1:9" x14ac:dyDescent="0.2">
      <c r="A58" s="157" t="s">
        <v>1965</v>
      </c>
      <c r="B58" s="633" t="s">
        <v>1966</v>
      </c>
      <c r="C58" s="954">
        <v>5</v>
      </c>
      <c r="D58" s="145">
        <v>42662</v>
      </c>
      <c r="E58" s="63"/>
      <c r="F58" s="50" t="s">
        <v>1868</v>
      </c>
      <c r="G58" s="64"/>
      <c r="H58" s="40"/>
      <c r="I58" s="81" t="s">
        <v>1869</v>
      </c>
    </row>
    <row r="59" spans="1:9" x14ac:dyDescent="0.2">
      <c r="A59" s="1190" t="s">
        <v>983</v>
      </c>
      <c r="B59" s="1202" t="s">
        <v>984</v>
      </c>
      <c r="C59" s="975">
        <v>25</v>
      </c>
      <c r="D59" s="145">
        <v>40426</v>
      </c>
      <c r="E59" s="63"/>
      <c r="F59" s="50" t="s">
        <v>1868</v>
      </c>
      <c r="G59" s="64"/>
      <c r="H59" s="40"/>
      <c r="I59" s="81" t="s">
        <v>1967</v>
      </c>
    </row>
    <row r="60" spans="1:9" x14ac:dyDescent="0.2">
      <c r="A60" s="1190" t="s">
        <v>1968</v>
      </c>
      <c r="B60" s="1202" t="s">
        <v>1969</v>
      </c>
      <c r="C60" s="975">
        <v>30</v>
      </c>
      <c r="D60" s="145">
        <v>39727</v>
      </c>
      <c r="E60" s="63" t="s">
        <v>1868</v>
      </c>
      <c r="F60" s="50"/>
      <c r="G60" s="64"/>
      <c r="H60" s="40"/>
      <c r="I60" s="81" t="s">
        <v>1970</v>
      </c>
    </row>
    <row r="61" spans="1:9" x14ac:dyDescent="0.2">
      <c r="A61" s="13" t="s">
        <v>1971</v>
      </c>
      <c r="B61" s="633" t="s">
        <v>1972</v>
      </c>
      <c r="C61" s="954">
        <v>30</v>
      </c>
      <c r="D61" s="145">
        <v>40476</v>
      </c>
      <c r="E61" s="63"/>
      <c r="F61" s="50" t="s">
        <v>1868</v>
      </c>
      <c r="G61" s="64"/>
      <c r="H61" s="40"/>
      <c r="I61" s="24" t="s">
        <v>1973</v>
      </c>
    </row>
    <row r="62" spans="1:9" x14ac:dyDescent="0.2">
      <c r="A62" s="1053" t="s">
        <v>1974</v>
      </c>
      <c r="B62" s="1069" t="s">
        <v>1975</v>
      </c>
      <c r="C62" s="954">
        <v>5</v>
      </c>
      <c r="D62" s="145">
        <v>42247</v>
      </c>
      <c r="E62" s="63"/>
      <c r="F62" s="50"/>
      <c r="G62" s="64"/>
      <c r="H62" s="40" t="s">
        <v>1868</v>
      </c>
      <c r="I62" s="24"/>
    </row>
    <row r="63" spans="1:9" x14ac:dyDescent="0.2">
      <c r="A63" s="1053" t="s">
        <v>1976</v>
      </c>
      <c r="B63" s="1069" t="s">
        <v>1977</v>
      </c>
      <c r="C63" s="954">
        <v>5</v>
      </c>
      <c r="D63" s="145">
        <v>42307</v>
      </c>
      <c r="E63" s="63"/>
      <c r="F63" s="50"/>
      <c r="G63" s="64"/>
      <c r="H63" s="40" t="s">
        <v>1868</v>
      </c>
      <c r="I63" s="24"/>
    </row>
    <row r="64" spans="1:9" x14ac:dyDescent="0.2">
      <c r="A64" s="1058" t="s">
        <v>1978</v>
      </c>
      <c r="B64" s="1072" t="s">
        <v>1979</v>
      </c>
      <c r="C64" s="954">
        <v>6</v>
      </c>
      <c r="D64" s="145">
        <v>42685</v>
      </c>
      <c r="E64" s="63"/>
      <c r="F64" s="50" t="s">
        <v>1868</v>
      </c>
      <c r="G64" s="64"/>
      <c r="H64" s="40"/>
      <c r="I64" s="81" t="s">
        <v>1980</v>
      </c>
    </row>
    <row r="65" spans="1:9" x14ac:dyDescent="0.2">
      <c r="A65" s="13" t="s">
        <v>1981</v>
      </c>
      <c r="B65" s="633" t="s">
        <v>1982</v>
      </c>
      <c r="C65" s="954">
        <v>8</v>
      </c>
      <c r="D65" s="145">
        <v>42214</v>
      </c>
      <c r="E65" s="63"/>
      <c r="F65" s="50"/>
      <c r="G65" s="64"/>
      <c r="H65" s="40" t="s">
        <v>1868</v>
      </c>
      <c r="I65" s="81" t="s">
        <v>1983</v>
      </c>
    </row>
    <row r="66" spans="1:9" x14ac:dyDescent="0.2">
      <c r="A66" s="1191" t="s">
        <v>998</v>
      </c>
      <c r="B66" s="1202" t="s">
        <v>999</v>
      </c>
      <c r="C66" s="975">
        <v>37</v>
      </c>
      <c r="D66" s="145">
        <v>39944</v>
      </c>
      <c r="E66" s="50" t="s">
        <v>1868</v>
      </c>
      <c r="F66" s="40"/>
      <c r="G66" s="972"/>
      <c r="H66" s="40"/>
      <c r="I66" s="85" t="s">
        <v>1936</v>
      </c>
    </row>
    <row r="67" spans="1:9" x14ac:dyDescent="0.2">
      <c r="A67" s="150" t="s">
        <v>1984</v>
      </c>
      <c r="B67" s="143" t="s">
        <v>1985</v>
      </c>
      <c r="C67" s="144">
        <v>5</v>
      </c>
      <c r="D67" s="145">
        <v>41898</v>
      </c>
      <c r="E67" s="63"/>
      <c r="F67" s="50"/>
      <c r="G67" s="64"/>
      <c r="H67" s="40" t="s">
        <v>1868</v>
      </c>
      <c r="I67" s="81"/>
    </row>
    <row r="68" spans="1:9" x14ac:dyDescent="0.2">
      <c r="A68" s="80" t="s">
        <v>1986</v>
      </c>
      <c r="B68" s="24" t="s">
        <v>1987</v>
      </c>
      <c r="C68" s="144">
        <v>17</v>
      </c>
      <c r="D68" s="145">
        <v>40731</v>
      </c>
      <c r="E68" s="63"/>
      <c r="F68" s="50"/>
      <c r="G68" s="64" t="s">
        <v>1868</v>
      </c>
      <c r="H68" s="40"/>
      <c r="I68" s="81" t="s">
        <v>1988</v>
      </c>
    </row>
    <row r="69" spans="1:9" x14ac:dyDescent="0.2">
      <c r="A69" s="478" t="s">
        <v>1989</v>
      </c>
      <c r="B69" s="469" t="s">
        <v>1990</v>
      </c>
      <c r="C69" s="144">
        <v>13</v>
      </c>
      <c r="D69" s="145">
        <v>42422</v>
      </c>
      <c r="E69" s="63" t="s">
        <v>1868</v>
      </c>
      <c r="F69" s="50"/>
      <c r="G69" s="64"/>
      <c r="H69" s="40"/>
      <c r="I69" s="24" t="s">
        <v>4128</v>
      </c>
    </row>
    <row r="70" spans="1:9" x14ac:dyDescent="0.2">
      <c r="A70" s="1116" t="s">
        <v>1991</v>
      </c>
      <c r="B70" s="1125" t="s">
        <v>1992</v>
      </c>
      <c r="C70" s="144">
        <v>13</v>
      </c>
      <c r="D70" s="145">
        <v>42422</v>
      </c>
      <c r="E70" s="63" t="s">
        <v>1868</v>
      </c>
      <c r="F70" s="50"/>
      <c r="G70" s="64"/>
      <c r="H70" s="40"/>
      <c r="I70" s="24" t="s">
        <v>4128</v>
      </c>
    </row>
    <row r="71" spans="1:9" x14ac:dyDescent="0.2">
      <c r="A71" s="157" t="s">
        <v>1995</v>
      </c>
      <c r="B71" s="959" t="s">
        <v>1996</v>
      </c>
      <c r="C71" s="144">
        <v>5</v>
      </c>
      <c r="D71" s="145">
        <v>42396</v>
      </c>
      <c r="E71" s="63"/>
      <c r="F71" s="50"/>
      <c r="G71" s="64" t="s">
        <v>1868</v>
      </c>
      <c r="H71" s="40"/>
      <c r="I71" s="24" t="s">
        <v>1997</v>
      </c>
    </row>
    <row r="72" spans="1:9" x14ac:dyDescent="0.2">
      <c r="A72" s="157" t="s">
        <v>1993</v>
      </c>
      <c r="B72" s="959" t="s">
        <v>1994</v>
      </c>
      <c r="C72" s="144">
        <v>8</v>
      </c>
      <c r="D72" s="145">
        <v>42674</v>
      </c>
      <c r="E72" s="63"/>
      <c r="F72" s="50" t="s">
        <v>1868</v>
      </c>
      <c r="G72" s="64"/>
      <c r="H72" s="40"/>
      <c r="I72" s="81" t="s">
        <v>1869</v>
      </c>
    </row>
    <row r="73" spans="1:9" x14ac:dyDescent="0.2">
      <c r="A73" s="13" t="s">
        <v>1998</v>
      </c>
      <c r="B73" s="959" t="s">
        <v>1999</v>
      </c>
      <c r="C73" s="144">
        <v>9</v>
      </c>
      <c r="D73" s="145">
        <v>41535</v>
      </c>
      <c r="E73" s="63"/>
      <c r="F73" s="50" t="s">
        <v>1868</v>
      </c>
      <c r="G73" s="64"/>
      <c r="H73" s="40"/>
      <c r="I73" s="81" t="s">
        <v>2000</v>
      </c>
    </row>
    <row r="74" spans="1:9" x14ac:dyDescent="0.2">
      <c r="A74" s="36" t="s">
        <v>2001</v>
      </c>
      <c r="B74" s="959" t="s">
        <v>2002</v>
      </c>
      <c r="C74" s="144">
        <v>6</v>
      </c>
      <c r="D74" s="145">
        <v>43010</v>
      </c>
      <c r="E74" s="63" t="s">
        <v>1868</v>
      </c>
      <c r="F74" s="50"/>
      <c r="G74" s="64"/>
      <c r="H74" s="40"/>
      <c r="I74" s="81" t="s">
        <v>2003</v>
      </c>
    </row>
    <row r="75" spans="1:9" x14ac:dyDescent="0.2">
      <c r="A75" s="149" t="s">
        <v>2004</v>
      </c>
      <c r="B75" s="75" t="s">
        <v>2005</v>
      </c>
      <c r="C75" s="144">
        <v>12</v>
      </c>
      <c r="D75" s="145">
        <v>40431</v>
      </c>
      <c r="E75" s="63"/>
      <c r="F75" s="50" t="s">
        <v>1868</v>
      </c>
      <c r="G75" s="64"/>
      <c r="H75" s="40"/>
      <c r="I75" s="81" t="s">
        <v>2006</v>
      </c>
    </row>
    <row r="76" spans="1:9" x14ac:dyDescent="0.2">
      <c r="A76" s="56" t="s">
        <v>2007</v>
      </c>
      <c r="B76" s="56" t="s">
        <v>2008</v>
      </c>
      <c r="C76" s="144">
        <v>5</v>
      </c>
      <c r="D76" s="145">
        <v>43026</v>
      </c>
      <c r="E76" s="63"/>
      <c r="F76" s="50" t="s">
        <v>1868</v>
      </c>
      <c r="G76" s="64"/>
      <c r="H76" s="40"/>
      <c r="I76" s="24" t="s">
        <v>1876</v>
      </c>
    </row>
    <row r="77" spans="1:9" x14ac:dyDescent="0.2">
      <c r="A77" s="36" t="s">
        <v>2009</v>
      </c>
      <c r="B77" s="24" t="s">
        <v>2010</v>
      </c>
      <c r="C77" s="144">
        <v>8</v>
      </c>
      <c r="D77" s="145">
        <v>41680</v>
      </c>
      <c r="E77" s="63" t="s">
        <v>1868</v>
      </c>
      <c r="F77" s="50"/>
      <c r="G77" s="64"/>
      <c r="H77" s="40"/>
      <c r="I77" s="81"/>
    </row>
    <row r="78" spans="1:9" x14ac:dyDescent="0.2">
      <c r="A78" s="81" t="s">
        <v>2011</v>
      </c>
      <c r="B78" s="41" t="s">
        <v>2012</v>
      </c>
      <c r="C78" s="144">
        <v>11</v>
      </c>
      <c r="D78" s="145">
        <v>43067</v>
      </c>
      <c r="E78" s="63"/>
      <c r="F78" s="50" t="s">
        <v>1868</v>
      </c>
      <c r="G78" s="64"/>
      <c r="H78" s="40"/>
      <c r="I78" s="81" t="s">
        <v>2013</v>
      </c>
    </row>
    <row r="79" spans="1:9" x14ac:dyDescent="0.2">
      <c r="A79" s="154" t="s">
        <v>1002</v>
      </c>
      <c r="B79" s="89" t="s">
        <v>1003</v>
      </c>
      <c r="C79" s="144">
        <v>6</v>
      </c>
      <c r="D79" s="145">
        <v>40476</v>
      </c>
      <c r="E79" s="63"/>
      <c r="F79" s="50" t="s">
        <v>1868</v>
      </c>
      <c r="G79" s="64"/>
      <c r="H79" s="40"/>
      <c r="I79" s="85" t="s">
        <v>1936</v>
      </c>
    </row>
    <row r="80" spans="1:9" x14ac:dyDescent="0.2">
      <c r="A80" s="102" t="s">
        <v>2014</v>
      </c>
      <c r="B80" s="39" t="s">
        <v>2015</v>
      </c>
      <c r="C80" s="144">
        <v>43</v>
      </c>
      <c r="D80" s="145">
        <v>42632</v>
      </c>
      <c r="E80" s="63">
        <v>43</v>
      </c>
      <c r="F80" s="50" t="s">
        <v>1868</v>
      </c>
      <c r="G80" s="64"/>
      <c r="H80" s="40"/>
      <c r="I80" s="81" t="s">
        <v>2016</v>
      </c>
    </row>
    <row r="81" spans="1:12" x14ac:dyDescent="0.2">
      <c r="A81" s="80" t="s">
        <v>2017</v>
      </c>
      <c r="B81" s="24" t="s">
        <v>2018</v>
      </c>
      <c r="C81" s="144">
        <v>5</v>
      </c>
      <c r="D81" s="145">
        <v>42676</v>
      </c>
      <c r="E81" s="63"/>
      <c r="F81" s="50" t="s">
        <v>1868</v>
      </c>
      <c r="G81" s="64"/>
      <c r="H81" s="40"/>
      <c r="I81" s="81" t="s">
        <v>1869</v>
      </c>
    </row>
    <row r="82" spans="1:12" x14ac:dyDescent="0.2">
      <c r="A82" s="35" t="s">
        <v>2019</v>
      </c>
      <c r="B82" s="35" t="s">
        <v>2020</v>
      </c>
      <c r="C82" s="144">
        <v>6</v>
      </c>
      <c r="D82" s="145">
        <v>42006</v>
      </c>
      <c r="E82" s="63" t="s">
        <v>1868</v>
      </c>
      <c r="F82" s="50"/>
      <c r="G82" s="64"/>
      <c r="H82" s="40"/>
      <c r="I82" s="24" t="s">
        <v>2021</v>
      </c>
    </row>
    <row r="83" spans="1:12" x14ac:dyDescent="0.2">
      <c r="A83" s="495" t="s">
        <v>1011</v>
      </c>
      <c r="B83" s="915" t="s">
        <v>1012</v>
      </c>
      <c r="C83" s="642">
        <v>6</v>
      </c>
      <c r="D83" s="145">
        <v>43404</v>
      </c>
      <c r="E83" s="63"/>
      <c r="F83" s="50" t="s">
        <v>1868</v>
      </c>
      <c r="G83" s="64"/>
      <c r="H83" s="40"/>
      <c r="I83" s="81" t="s">
        <v>4344</v>
      </c>
    </row>
    <row r="84" spans="1:12" x14ac:dyDescent="0.2">
      <c r="A84" s="24" t="s">
        <v>2022</v>
      </c>
      <c r="B84" s="24" t="s">
        <v>2023</v>
      </c>
      <c r="C84" s="144">
        <v>5</v>
      </c>
      <c r="D84" s="145">
        <v>42409</v>
      </c>
      <c r="E84" s="63" t="s">
        <v>1868</v>
      </c>
      <c r="F84" s="50"/>
      <c r="G84" s="64"/>
      <c r="H84" s="40"/>
      <c r="I84" s="24" t="s">
        <v>2024</v>
      </c>
    </row>
    <row r="85" spans="1:12" x14ac:dyDescent="0.2">
      <c r="A85" s="150" t="s">
        <v>2025</v>
      </c>
      <c r="B85" s="143" t="s">
        <v>2026</v>
      </c>
      <c r="C85" s="144">
        <v>10</v>
      </c>
      <c r="D85" s="145">
        <v>42217</v>
      </c>
      <c r="E85" s="63"/>
      <c r="F85" s="50"/>
      <c r="G85" s="64"/>
      <c r="H85" s="40" t="s">
        <v>1868</v>
      </c>
      <c r="I85" s="81"/>
    </row>
    <row r="86" spans="1:12" x14ac:dyDescent="0.2">
      <c r="A86" s="36" t="s">
        <v>2027</v>
      </c>
      <c r="B86" s="24" t="s">
        <v>2028</v>
      </c>
      <c r="C86" s="144">
        <v>6</v>
      </c>
      <c r="D86" s="145">
        <v>42398</v>
      </c>
      <c r="E86" s="63"/>
      <c r="F86" s="50"/>
      <c r="G86" s="64" t="s">
        <v>1868</v>
      </c>
      <c r="H86" s="40"/>
      <c r="I86" s="81" t="s">
        <v>2029</v>
      </c>
    </row>
    <row r="87" spans="1:12" x14ac:dyDescent="0.2">
      <c r="A87" s="500" t="s">
        <v>1028</v>
      </c>
      <c r="B87" s="652" t="s">
        <v>1029</v>
      </c>
      <c r="C87" s="642">
        <v>8</v>
      </c>
      <c r="D87" s="145">
        <v>43496</v>
      </c>
      <c r="E87" s="63"/>
      <c r="F87" s="50" t="s">
        <v>1868</v>
      </c>
      <c r="G87" s="64"/>
      <c r="H87" s="40"/>
      <c r="I87" s="85"/>
    </row>
    <row r="88" spans="1:12" x14ac:dyDescent="0.2">
      <c r="A88" s="38" t="s">
        <v>2030</v>
      </c>
      <c r="B88" s="56" t="s">
        <v>2031</v>
      </c>
      <c r="C88" s="147">
        <v>5</v>
      </c>
      <c r="D88" s="148">
        <v>40444</v>
      </c>
      <c r="E88" s="53"/>
      <c r="F88" s="52"/>
      <c r="G88" s="55" t="s">
        <v>1868</v>
      </c>
      <c r="H88" s="48"/>
      <c r="I88" s="102" t="s">
        <v>2032</v>
      </c>
    </row>
    <row r="89" spans="1:12" x14ac:dyDescent="0.2">
      <c r="A89" s="519" t="s">
        <v>480</v>
      </c>
      <c r="B89" s="507" t="s">
        <v>481</v>
      </c>
      <c r="C89" s="999">
        <v>22</v>
      </c>
      <c r="D89" s="142">
        <v>43434</v>
      </c>
      <c r="E89" s="42" t="s">
        <v>1868</v>
      </c>
      <c r="F89" s="26"/>
      <c r="G89" s="37"/>
      <c r="H89" s="37"/>
      <c r="I89" s="87"/>
    </row>
    <row r="90" spans="1:12" x14ac:dyDescent="0.2">
      <c r="A90" s="149" t="s">
        <v>2033</v>
      </c>
      <c r="B90" s="75" t="s">
        <v>2034</v>
      </c>
      <c r="C90" s="144">
        <v>7</v>
      </c>
      <c r="D90" s="145">
        <v>40442</v>
      </c>
      <c r="E90" s="63"/>
      <c r="F90" s="50" t="s">
        <v>1868</v>
      </c>
      <c r="G90" s="64"/>
      <c r="H90" s="64"/>
      <c r="I90" s="87" t="s">
        <v>2035</v>
      </c>
      <c r="K90" s="537"/>
      <c r="L90" s="537"/>
    </row>
    <row r="91" spans="1:12" x14ac:dyDescent="0.2">
      <c r="A91" s="36" t="s">
        <v>165</v>
      </c>
      <c r="B91" s="24" t="s">
        <v>166</v>
      </c>
      <c r="C91" s="144">
        <v>46</v>
      </c>
      <c r="D91" s="145">
        <v>43098</v>
      </c>
      <c r="E91" s="63"/>
      <c r="F91" s="50"/>
      <c r="G91" s="64" t="s">
        <v>1868</v>
      </c>
      <c r="H91" s="64"/>
      <c r="I91" s="87" t="s">
        <v>3981</v>
      </c>
    </row>
    <row r="92" spans="1:12" x14ac:dyDescent="0.2">
      <c r="A92" s="36" t="s">
        <v>2036</v>
      </c>
      <c r="B92" s="24" t="s">
        <v>2037</v>
      </c>
      <c r="C92" s="144">
        <v>5</v>
      </c>
      <c r="D92" s="145">
        <v>41586</v>
      </c>
      <c r="E92" s="63"/>
      <c r="F92" s="50" t="s">
        <v>1868</v>
      </c>
      <c r="G92" s="64"/>
      <c r="H92" s="64"/>
      <c r="I92" s="87" t="s">
        <v>2000</v>
      </c>
    </row>
    <row r="93" spans="1:12" x14ac:dyDescent="0.2">
      <c r="A93" s="1120" t="s">
        <v>2038</v>
      </c>
      <c r="B93" s="146" t="s">
        <v>2039</v>
      </c>
      <c r="C93" s="147">
        <v>7</v>
      </c>
      <c r="D93" s="148">
        <v>42320</v>
      </c>
      <c r="E93" s="53"/>
      <c r="F93" s="52"/>
      <c r="G93" s="55"/>
      <c r="H93" s="55" t="s">
        <v>1868</v>
      </c>
      <c r="I93" s="41"/>
    </row>
    <row r="94" spans="1:12" x14ac:dyDescent="0.2">
      <c r="A94" s="60" t="s">
        <v>2040</v>
      </c>
      <c r="B94" s="35" t="s">
        <v>2041</v>
      </c>
      <c r="C94" s="141">
        <v>6</v>
      </c>
      <c r="D94" s="142">
        <v>42670</v>
      </c>
      <c r="E94" s="42"/>
      <c r="F94" s="26" t="s">
        <v>1868</v>
      </c>
      <c r="G94" s="37"/>
      <c r="H94" s="43"/>
      <c r="I94" s="65" t="s">
        <v>1869</v>
      </c>
    </row>
    <row r="95" spans="1:12" x14ac:dyDescent="0.2">
      <c r="A95" s="80" t="s">
        <v>2042</v>
      </c>
      <c r="B95" s="24" t="s">
        <v>2043</v>
      </c>
      <c r="C95" s="144">
        <v>5</v>
      </c>
      <c r="D95" s="145">
        <v>42300</v>
      </c>
      <c r="E95" s="63"/>
      <c r="F95" s="50" t="s">
        <v>1868</v>
      </c>
      <c r="G95" s="64"/>
      <c r="H95" s="40"/>
      <c r="I95" s="81" t="s">
        <v>1939</v>
      </c>
    </row>
    <row r="96" spans="1:12" x14ac:dyDescent="0.2">
      <c r="A96" s="151" t="s">
        <v>2044</v>
      </c>
      <c r="B96" s="75" t="s">
        <v>2045</v>
      </c>
      <c r="C96" s="144">
        <v>8</v>
      </c>
      <c r="D96" s="145">
        <v>41418</v>
      </c>
      <c r="E96" s="63"/>
      <c r="F96" s="50" t="s">
        <v>1868</v>
      </c>
      <c r="G96" s="64"/>
      <c r="H96" s="40"/>
      <c r="I96" s="81" t="s">
        <v>2046</v>
      </c>
    </row>
    <row r="97" spans="1:9" x14ac:dyDescent="0.2">
      <c r="A97" s="1028" t="s">
        <v>2047</v>
      </c>
      <c r="B97" s="143" t="s">
        <v>2048</v>
      </c>
      <c r="C97" s="144">
        <v>14</v>
      </c>
      <c r="D97" s="145">
        <v>42222</v>
      </c>
      <c r="E97" s="63"/>
      <c r="F97" s="50"/>
      <c r="G97" s="64"/>
      <c r="H97" s="40" t="s">
        <v>1868</v>
      </c>
      <c r="I97" s="24"/>
    </row>
    <row r="98" spans="1:9" x14ac:dyDescent="0.2">
      <c r="A98" s="88" t="s">
        <v>4254</v>
      </c>
      <c r="B98" s="56" t="s">
        <v>4255</v>
      </c>
      <c r="C98" s="147">
        <v>5</v>
      </c>
      <c r="D98" s="148">
        <v>43343</v>
      </c>
      <c r="E98" s="53"/>
      <c r="F98" s="52"/>
      <c r="G98" s="55" t="s">
        <v>1868</v>
      </c>
      <c r="H98" s="48"/>
      <c r="I98" s="102" t="s">
        <v>4256</v>
      </c>
    </row>
    <row r="99" spans="1:9" x14ac:dyDescent="0.2">
      <c r="A99" s="60" t="s">
        <v>2049</v>
      </c>
      <c r="B99" s="35" t="s">
        <v>2050</v>
      </c>
      <c r="C99" s="141">
        <v>14</v>
      </c>
      <c r="D99" s="142">
        <v>42080</v>
      </c>
      <c r="E99" s="42" t="s">
        <v>1868</v>
      </c>
      <c r="F99" s="26"/>
      <c r="G99" s="37"/>
      <c r="H99" s="37"/>
      <c r="I99" s="65" t="s">
        <v>2051</v>
      </c>
    </row>
    <row r="100" spans="1:9" x14ac:dyDescent="0.2">
      <c r="A100" s="80" t="s">
        <v>2052</v>
      </c>
      <c r="B100" s="24" t="s">
        <v>2053</v>
      </c>
      <c r="C100" s="144">
        <v>8</v>
      </c>
      <c r="D100" s="145">
        <v>42849</v>
      </c>
      <c r="E100" s="63"/>
      <c r="F100" s="50"/>
      <c r="G100" s="64" t="s">
        <v>1868</v>
      </c>
      <c r="H100" s="64"/>
      <c r="I100" s="81" t="s">
        <v>2054</v>
      </c>
    </row>
    <row r="101" spans="1:9" x14ac:dyDescent="0.2">
      <c r="A101" s="36" t="s">
        <v>2055</v>
      </c>
      <c r="B101" s="24" t="s">
        <v>2056</v>
      </c>
      <c r="C101" s="144">
        <v>6</v>
      </c>
      <c r="D101" s="145">
        <v>40463</v>
      </c>
      <c r="E101" s="63"/>
      <c r="F101" s="50" t="s">
        <v>1868</v>
      </c>
      <c r="G101" s="64"/>
      <c r="H101" s="64"/>
      <c r="I101" s="24" t="s">
        <v>1973</v>
      </c>
    </row>
    <row r="102" spans="1:9" x14ac:dyDescent="0.2">
      <c r="A102" s="80" t="s">
        <v>2057</v>
      </c>
      <c r="B102" s="24" t="s">
        <v>2058</v>
      </c>
      <c r="C102" s="144">
        <v>5</v>
      </c>
      <c r="D102" s="145">
        <v>42615</v>
      </c>
      <c r="E102" s="63"/>
      <c r="F102" s="50" t="s">
        <v>1868</v>
      </c>
      <c r="G102" s="64"/>
      <c r="H102" s="64"/>
      <c r="I102" s="81" t="s">
        <v>1869</v>
      </c>
    </row>
    <row r="103" spans="1:9" x14ac:dyDescent="0.2">
      <c r="A103" s="480" t="s">
        <v>1046</v>
      </c>
      <c r="B103" s="916" t="s">
        <v>1047</v>
      </c>
      <c r="C103" s="1080">
        <v>7</v>
      </c>
      <c r="D103" s="148">
        <v>43434</v>
      </c>
      <c r="E103" s="53"/>
      <c r="F103" s="52" t="s">
        <v>1868</v>
      </c>
      <c r="G103" s="55"/>
      <c r="H103" s="55"/>
      <c r="I103" s="102"/>
    </row>
    <row r="104" spans="1:9" x14ac:dyDescent="0.2">
      <c r="A104" s="60" t="s">
        <v>2059</v>
      </c>
      <c r="B104" s="35" t="s">
        <v>2060</v>
      </c>
      <c r="C104" s="141">
        <v>6</v>
      </c>
      <c r="D104" s="142">
        <v>42832</v>
      </c>
      <c r="E104" s="42"/>
      <c r="F104" s="26"/>
      <c r="G104" s="37" t="s">
        <v>1868</v>
      </c>
      <c r="H104" s="37"/>
      <c r="I104" s="61" t="s">
        <v>2061</v>
      </c>
    </row>
    <row r="105" spans="1:9" x14ac:dyDescent="0.2">
      <c r="A105" s="149" t="s">
        <v>2062</v>
      </c>
      <c r="B105" s="75" t="s">
        <v>2063</v>
      </c>
      <c r="C105" s="144">
        <v>5</v>
      </c>
      <c r="D105" s="145">
        <v>42682</v>
      </c>
      <c r="E105" s="63"/>
      <c r="F105" s="50" t="s">
        <v>1868</v>
      </c>
      <c r="G105" s="64"/>
      <c r="H105" s="64"/>
      <c r="I105" s="87" t="s">
        <v>2064</v>
      </c>
    </row>
    <row r="106" spans="1:9" x14ac:dyDescent="0.2">
      <c r="A106" s="36" t="s">
        <v>1050</v>
      </c>
      <c r="B106" s="24" t="s">
        <v>1051</v>
      </c>
      <c r="C106" s="144">
        <v>20</v>
      </c>
      <c r="D106" s="145">
        <v>39881</v>
      </c>
      <c r="E106" s="63" t="s">
        <v>1868</v>
      </c>
      <c r="F106" s="50"/>
      <c r="G106" s="64"/>
      <c r="H106" s="64"/>
      <c r="I106" s="87" t="s">
        <v>2065</v>
      </c>
    </row>
    <row r="107" spans="1:9" x14ac:dyDescent="0.2">
      <c r="A107" s="36" t="s">
        <v>2066</v>
      </c>
      <c r="B107" s="24" t="s">
        <v>2067</v>
      </c>
      <c r="C107" s="144">
        <v>6</v>
      </c>
      <c r="D107" s="145">
        <v>42215</v>
      </c>
      <c r="E107" s="63" t="s">
        <v>1868</v>
      </c>
      <c r="F107" s="50"/>
      <c r="G107" s="64"/>
      <c r="H107" s="64"/>
      <c r="I107" s="41" t="s">
        <v>2068</v>
      </c>
    </row>
    <row r="108" spans="1:9" x14ac:dyDescent="0.2">
      <c r="A108" s="88" t="s">
        <v>2069</v>
      </c>
      <c r="B108" s="56" t="s">
        <v>2070</v>
      </c>
      <c r="C108" s="147">
        <v>37</v>
      </c>
      <c r="D108" s="148">
        <v>40862</v>
      </c>
      <c r="E108" s="53"/>
      <c r="F108" s="52" t="s">
        <v>1868</v>
      </c>
      <c r="G108" s="55"/>
      <c r="H108" s="55"/>
      <c r="I108" s="91" t="s">
        <v>2071</v>
      </c>
    </row>
    <row r="109" spans="1:9" x14ac:dyDescent="0.2">
      <c r="A109" s="34" t="s">
        <v>2072</v>
      </c>
      <c r="B109" s="35" t="s">
        <v>2073</v>
      </c>
      <c r="C109" s="141">
        <v>7</v>
      </c>
      <c r="D109" s="142">
        <v>40477</v>
      </c>
      <c r="E109" s="42"/>
      <c r="F109" s="26" t="s">
        <v>1868</v>
      </c>
      <c r="G109" s="37"/>
      <c r="H109" s="37"/>
      <c r="I109" s="23" t="s">
        <v>1973</v>
      </c>
    </row>
    <row r="110" spans="1:9" x14ac:dyDescent="0.2">
      <c r="A110" s="500" t="s">
        <v>1056</v>
      </c>
      <c r="B110" s="652" t="s">
        <v>1057</v>
      </c>
      <c r="C110" s="642">
        <v>7</v>
      </c>
      <c r="D110" s="145">
        <v>43496</v>
      </c>
      <c r="E110" s="63"/>
      <c r="F110" s="50" t="s">
        <v>1868</v>
      </c>
      <c r="G110" s="64"/>
      <c r="H110" s="64"/>
      <c r="I110" s="156"/>
    </row>
    <row r="111" spans="1:9" x14ac:dyDescent="0.2">
      <c r="A111" s="500" t="s">
        <v>1058</v>
      </c>
      <c r="B111" s="652" t="s">
        <v>1059</v>
      </c>
      <c r="C111" s="642">
        <v>8</v>
      </c>
      <c r="D111" s="145">
        <v>43434</v>
      </c>
      <c r="E111" s="63"/>
      <c r="F111" s="50" t="s">
        <v>1868</v>
      </c>
      <c r="G111" s="64"/>
      <c r="H111" s="64"/>
      <c r="I111" s="87"/>
    </row>
    <row r="112" spans="1:9" x14ac:dyDescent="0.2">
      <c r="A112" s="1055" t="s">
        <v>2074</v>
      </c>
      <c r="B112" s="93" t="s">
        <v>1066</v>
      </c>
      <c r="C112" s="144">
        <v>34</v>
      </c>
      <c r="D112" s="145">
        <v>40112</v>
      </c>
      <c r="E112" s="63"/>
      <c r="F112" s="50" t="s">
        <v>1868</v>
      </c>
      <c r="G112" s="64"/>
      <c r="H112" s="64"/>
      <c r="I112" s="156" t="s">
        <v>1936</v>
      </c>
    </row>
    <row r="113" spans="1:12" x14ac:dyDescent="0.2">
      <c r="A113" s="1009" t="s">
        <v>4199</v>
      </c>
      <c r="B113" s="1205" t="s">
        <v>4196</v>
      </c>
      <c r="C113" s="1080">
        <v>5</v>
      </c>
      <c r="D113" s="148">
        <v>43404</v>
      </c>
      <c r="E113" s="53"/>
      <c r="F113" s="52"/>
      <c r="G113" s="55" t="s">
        <v>1868</v>
      </c>
      <c r="H113" s="55"/>
      <c r="I113" s="91" t="s">
        <v>4351</v>
      </c>
      <c r="K113" s="537"/>
      <c r="L113" s="537"/>
    </row>
    <row r="114" spans="1:12" x14ac:dyDescent="0.2">
      <c r="A114" s="1066" t="s">
        <v>2075</v>
      </c>
      <c r="B114" s="96" t="s">
        <v>2076</v>
      </c>
      <c r="C114" s="141">
        <v>7</v>
      </c>
      <c r="D114" s="142">
        <v>40431</v>
      </c>
      <c r="E114" s="42"/>
      <c r="F114" s="26" t="s">
        <v>1868</v>
      </c>
      <c r="G114" s="37"/>
      <c r="H114" s="37"/>
      <c r="I114" s="61" t="s">
        <v>2077</v>
      </c>
    </row>
    <row r="115" spans="1:12" x14ac:dyDescent="0.2">
      <c r="A115" s="36" t="s">
        <v>2078</v>
      </c>
      <c r="B115" s="24" t="s">
        <v>2079</v>
      </c>
      <c r="C115" s="144">
        <v>7</v>
      </c>
      <c r="D115" s="145">
        <v>42996</v>
      </c>
      <c r="E115" s="63"/>
      <c r="F115" s="50" t="s">
        <v>1868</v>
      </c>
      <c r="G115" s="64"/>
      <c r="H115" s="64"/>
      <c r="I115" s="87" t="s">
        <v>1876</v>
      </c>
    </row>
    <row r="116" spans="1:12" x14ac:dyDescent="0.2">
      <c r="A116" s="1121" t="s">
        <v>2080</v>
      </c>
      <c r="B116" s="93" t="s">
        <v>2081</v>
      </c>
      <c r="C116" s="144">
        <v>8</v>
      </c>
      <c r="D116" s="145">
        <v>40962</v>
      </c>
      <c r="E116" s="63" t="s">
        <v>1868</v>
      </c>
      <c r="F116" s="50"/>
      <c r="G116" s="64"/>
      <c r="H116" s="64"/>
      <c r="I116" s="87" t="s">
        <v>2082</v>
      </c>
    </row>
    <row r="117" spans="1:12" x14ac:dyDescent="0.2">
      <c r="A117" s="80" t="s">
        <v>2083</v>
      </c>
      <c r="B117" s="24" t="s">
        <v>2084</v>
      </c>
      <c r="C117" s="144">
        <v>8</v>
      </c>
      <c r="D117" s="145">
        <v>41904</v>
      </c>
      <c r="E117" s="63" t="s">
        <v>1868</v>
      </c>
      <c r="F117" s="50"/>
      <c r="G117" s="64"/>
      <c r="H117" s="64"/>
      <c r="I117" s="87"/>
    </row>
    <row r="118" spans="1:12" x14ac:dyDescent="0.2">
      <c r="A118" s="38" t="s">
        <v>2085</v>
      </c>
      <c r="B118" s="56" t="s">
        <v>2086</v>
      </c>
      <c r="C118" s="147">
        <v>5</v>
      </c>
      <c r="D118" s="148">
        <v>41904</v>
      </c>
      <c r="E118" s="53" t="s">
        <v>1868</v>
      </c>
      <c r="F118" s="52"/>
      <c r="G118" s="55"/>
      <c r="H118" s="55"/>
      <c r="I118" s="91"/>
    </row>
    <row r="119" spans="1:12" x14ac:dyDescent="0.2">
      <c r="A119" s="1029" t="s">
        <v>2087</v>
      </c>
      <c r="B119" s="96" t="s">
        <v>2088</v>
      </c>
      <c r="C119" s="141">
        <v>6</v>
      </c>
      <c r="D119" s="142">
        <v>40444</v>
      </c>
      <c r="E119" s="42"/>
      <c r="F119" s="26" t="s">
        <v>1868</v>
      </c>
      <c r="G119" s="37"/>
      <c r="H119" s="37"/>
      <c r="I119" s="61" t="s">
        <v>2089</v>
      </c>
    </row>
    <row r="120" spans="1:12" x14ac:dyDescent="0.2">
      <c r="A120" s="36" t="s">
        <v>2090</v>
      </c>
      <c r="B120" s="24" t="s">
        <v>508</v>
      </c>
      <c r="C120" s="144">
        <v>33</v>
      </c>
      <c r="D120" s="145">
        <v>42383</v>
      </c>
      <c r="E120" s="63"/>
      <c r="F120" s="50"/>
      <c r="G120" s="64" t="s">
        <v>1868</v>
      </c>
      <c r="H120" s="64"/>
      <c r="I120" s="41" t="s">
        <v>2091</v>
      </c>
    </row>
    <row r="121" spans="1:12" x14ac:dyDescent="0.2">
      <c r="A121" s="80" t="s">
        <v>2092</v>
      </c>
      <c r="B121" s="24" t="s">
        <v>2093</v>
      </c>
      <c r="C121" s="144">
        <v>6</v>
      </c>
      <c r="D121" s="145">
        <v>42423</v>
      </c>
      <c r="E121" s="63" t="s">
        <v>1868</v>
      </c>
      <c r="F121" s="50"/>
      <c r="G121" s="64"/>
      <c r="H121" s="64"/>
      <c r="I121" s="41"/>
    </row>
    <row r="122" spans="1:12" x14ac:dyDescent="0.2">
      <c r="A122" s="149" t="s">
        <v>2094</v>
      </c>
      <c r="B122" s="75" t="s">
        <v>2095</v>
      </c>
      <c r="C122" s="144">
        <v>11</v>
      </c>
      <c r="D122" s="145">
        <v>41243</v>
      </c>
      <c r="E122" s="63"/>
      <c r="F122" s="50" t="s">
        <v>1868</v>
      </c>
      <c r="G122" s="64"/>
      <c r="H122" s="64"/>
      <c r="I122" s="87" t="s">
        <v>2096</v>
      </c>
    </row>
    <row r="123" spans="1:12" x14ac:dyDescent="0.2">
      <c r="A123" s="154" t="s">
        <v>1075</v>
      </c>
      <c r="B123" s="89" t="s">
        <v>1076</v>
      </c>
      <c r="C123" s="147">
        <v>7</v>
      </c>
      <c r="D123" s="148">
        <v>40458</v>
      </c>
      <c r="E123" s="53"/>
      <c r="F123" s="52" t="s">
        <v>1868</v>
      </c>
      <c r="G123" s="55"/>
      <c r="H123" s="55"/>
      <c r="I123" s="155" t="s">
        <v>1936</v>
      </c>
    </row>
    <row r="124" spans="1:12" x14ac:dyDescent="0.2">
      <c r="A124" s="60" t="s">
        <v>2097</v>
      </c>
      <c r="B124" s="35" t="s">
        <v>2098</v>
      </c>
      <c r="C124" s="141">
        <v>33</v>
      </c>
      <c r="D124" s="142">
        <v>42795</v>
      </c>
      <c r="E124" s="42"/>
      <c r="F124" s="26"/>
      <c r="G124" s="37" t="s">
        <v>1868</v>
      </c>
      <c r="H124" s="37"/>
      <c r="I124" s="61" t="s">
        <v>2099</v>
      </c>
    </row>
    <row r="125" spans="1:12" x14ac:dyDescent="0.2">
      <c r="A125" s="36" t="s">
        <v>4289</v>
      </c>
      <c r="B125" s="24" t="s">
        <v>4288</v>
      </c>
      <c r="C125" s="144">
        <v>6</v>
      </c>
      <c r="D125" s="145">
        <v>43524</v>
      </c>
      <c r="E125" s="63" t="s">
        <v>1868</v>
      </c>
      <c r="F125" s="50"/>
      <c r="G125" s="64"/>
      <c r="H125" s="64"/>
      <c r="I125" s="41"/>
    </row>
    <row r="126" spans="1:12" x14ac:dyDescent="0.2">
      <c r="A126" s="80" t="s">
        <v>2100</v>
      </c>
      <c r="B126" s="24" t="s">
        <v>2101</v>
      </c>
      <c r="C126" s="144">
        <v>6</v>
      </c>
      <c r="D126" s="145">
        <v>42473</v>
      </c>
      <c r="E126" s="63"/>
      <c r="F126" s="50"/>
      <c r="G126" s="64" t="s">
        <v>1889</v>
      </c>
      <c r="H126" s="64"/>
      <c r="I126" s="87" t="s">
        <v>2102</v>
      </c>
    </row>
    <row r="127" spans="1:12" x14ac:dyDescent="0.2">
      <c r="A127" s="36" t="s">
        <v>2103</v>
      </c>
      <c r="B127" s="24" t="s">
        <v>2104</v>
      </c>
      <c r="C127" s="144">
        <v>18</v>
      </c>
      <c r="D127" s="145">
        <v>40491</v>
      </c>
      <c r="E127" s="63"/>
      <c r="F127" s="50" t="s">
        <v>1868</v>
      </c>
      <c r="G127" s="64"/>
      <c r="H127" s="64"/>
      <c r="I127" s="41" t="s">
        <v>1973</v>
      </c>
    </row>
    <row r="128" spans="1:12" x14ac:dyDescent="0.2">
      <c r="A128" s="1199" t="s">
        <v>2105</v>
      </c>
      <c r="B128" s="159" t="s">
        <v>2106</v>
      </c>
      <c r="C128" s="147">
        <v>7</v>
      </c>
      <c r="D128" s="148">
        <v>41149</v>
      </c>
      <c r="E128" s="53" t="s">
        <v>1868</v>
      </c>
      <c r="F128" s="52"/>
      <c r="G128" s="55"/>
      <c r="H128" s="55"/>
      <c r="I128" s="91" t="s">
        <v>2107</v>
      </c>
    </row>
    <row r="129" spans="1:9" x14ac:dyDescent="0.2">
      <c r="A129" s="34" t="s">
        <v>2108</v>
      </c>
      <c r="B129" s="35" t="s">
        <v>2109</v>
      </c>
      <c r="C129" s="141">
        <v>6</v>
      </c>
      <c r="D129" s="142">
        <v>42320</v>
      </c>
      <c r="E129" s="42"/>
      <c r="F129" s="26" t="s">
        <v>1868</v>
      </c>
      <c r="G129" s="37"/>
      <c r="H129" s="37"/>
      <c r="I129" s="65" t="s">
        <v>2110</v>
      </c>
    </row>
    <row r="130" spans="1:9" x14ac:dyDescent="0.2">
      <c r="A130" s="501" t="s">
        <v>1083</v>
      </c>
      <c r="B130" s="652" t="s">
        <v>1084</v>
      </c>
      <c r="C130" s="642">
        <v>7</v>
      </c>
      <c r="D130" s="145">
        <v>43404</v>
      </c>
      <c r="E130" s="63"/>
      <c r="F130" s="50"/>
      <c r="G130" s="64" t="s">
        <v>1868</v>
      </c>
      <c r="H130" s="64"/>
      <c r="I130" s="81" t="s">
        <v>4350</v>
      </c>
    </row>
    <row r="131" spans="1:9" x14ac:dyDescent="0.2">
      <c r="A131" s="80" t="s">
        <v>2111</v>
      </c>
      <c r="B131" s="24" t="s">
        <v>2112</v>
      </c>
      <c r="C131" s="144">
        <v>9</v>
      </c>
      <c r="D131" s="145">
        <v>42635</v>
      </c>
      <c r="E131" s="63"/>
      <c r="F131" s="50"/>
      <c r="G131" s="64"/>
      <c r="H131" s="64" t="s">
        <v>1868</v>
      </c>
      <c r="I131" s="81" t="s">
        <v>2113</v>
      </c>
    </row>
    <row r="132" spans="1:9" x14ac:dyDescent="0.2">
      <c r="A132" s="80" t="s">
        <v>2114</v>
      </c>
      <c r="B132" s="24" t="s">
        <v>2115</v>
      </c>
      <c r="C132" s="144">
        <v>9</v>
      </c>
      <c r="D132" s="145">
        <v>41381</v>
      </c>
      <c r="E132" s="63" t="s">
        <v>1868</v>
      </c>
      <c r="F132" s="50"/>
      <c r="G132" s="64"/>
      <c r="H132" s="64"/>
      <c r="I132" s="24"/>
    </row>
    <row r="133" spans="1:9" x14ac:dyDescent="0.2">
      <c r="A133" s="88" t="s">
        <v>2116</v>
      </c>
      <c r="B133" s="56" t="s">
        <v>2117</v>
      </c>
      <c r="C133" s="147">
        <v>7</v>
      </c>
      <c r="D133" s="148">
        <v>42745</v>
      </c>
      <c r="E133" s="53"/>
      <c r="F133" s="52"/>
      <c r="G133" s="55" t="s">
        <v>1868</v>
      </c>
      <c r="H133" s="55"/>
      <c r="I133" s="102" t="s">
        <v>2118</v>
      </c>
    </row>
    <row r="134" spans="1:9" x14ac:dyDescent="0.2">
      <c r="A134" s="1067" t="s">
        <v>1093</v>
      </c>
      <c r="B134" s="152" t="s">
        <v>1094</v>
      </c>
      <c r="C134" s="141">
        <v>39</v>
      </c>
      <c r="D134" s="142">
        <v>39727</v>
      </c>
      <c r="E134" s="42" t="s">
        <v>1868</v>
      </c>
      <c r="F134" s="26"/>
      <c r="G134" s="37"/>
      <c r="H134" s="37"/>
      <c r="I134" s="166" t="s">
        <v>1896</v>
      </c>
    </row>
    <row r="135" spans="1:9" x14ac:dyDescent="0.2">
      <c r="A135" s="151" t="s">
        <v>1095</v>
      </c>
      <c r="B135" s="75" t="s">
        <v>1096</v>
      </c>
      <c r="C135" s="144">
        <v>6</v>
      </c>
      <c r="D135" s="145">
        <v>40850</v>
      </c>
      <c r="E135" s="63"/>
      <c r="F135" s="50" t="s">
        <v>1868</v>
      </c>
      <c r="G135" s="64"/>
      <c r="H135" s="64"/>
      <c r="I135" s="156" t="s">
        <v>2119</v>
      </c>
    </row>
    <row r="136" spans="1:9" x14ac:dyDescent="0.2">
      <c r="A136" s="80" t="s">
        <v>2120</v>
      </c>
      <c r="B136" s="24" t="s">
        <v>2121</v>
      </c>
      <c r="C136" s="144">
        <v>6</v>
      </c>
      <c r="D136" s="145">
        <v>42856</v>
      </c>
      <c r="E136" s="63"/>
      <c r="F136" s="50"/>
      <c r="G136" s="64" t="s">
        <v>1868</v>
      </c>
      <c r="H136" s="64"/>
      <c r="I136" s="87" t="s">
        <v>2122</v>
      </c>
    </row>
    <row r="137" spans="1:9" x14ac:dyDescent="0.2">
      <c r="A137" s="36" t="s">
        <v>2123</v>
      </c>
      <c r="B137" s="24" t="s">
        <v>2124</v>
      </c>
      <c r="C137" s="144">
        <v>11</v>
      </c>
      <c r="D137" s="145">
        <v>41885</v>
      </c>
      <c r="E137" s="63"/>
      <c r="F137" s="50" t="s">
        <v>1868</v>
      </c>
      <c r="G137" s="64"/>
      <c r="H137" s="64"/>
      <c r="I137" s="87" t="s">
        <v>2125</v>
      </c>
    </row>
    <row r="138" spans="1:9" x14ac:dyDescent="0.2">
      <c r="A138" s="480" t="s">
        <v>524</v>
      </c>
      <c r="B138" s="916" t="s">
        <v>525</v>
      </c>
      <c r="C138" s="1080">
        <v>14</v>
      </c>
      <c r="D138" s="148">
        <v>43434</v>
      </c>
      <c r="E138" s="53"/>
      <c r="F138" s="52" t="s">
        <v>1868</v>
      </c>
      <c r="G138" s="55"/>
      <c r="H138" s="55"/>
      <c r="I138" s="91"/>
    </row>
    <row r="139" spans="1:9" x14ac:dyDescent="0.2">
      <c r="A139" s="34" t="s">
        <v>2126</v>
      </c>
      <c r="B139" s="35" t="s">
        <v>2127</v>
      </c>
      <c r="C139" s="141">
        <v>6</v>
      </c>
      <c r="D139" s="142">
        <v>42008</v>
      </c>
      <c r="E139" s="42"/>
      <c r="F139" s="26" t="s">
        <v>1868</v>
      </c>
      <c r="G139" s="37"/>
      <c r="H139" s="37"/>
      <c r="I139" s="65" t="s">
        <v>2128</v>
      </c>
    </row>
    <row r="140" spans="1:9" x14ac:dyDescent="0.2">
      <c r="A140" s="478" t="s">
        <v>2129</v>
      </c>
      <c r="B140" s="469" t="s">
        <v>2130</v>
      </c>
      <c r="C140" s="144">
        <v>15</v>
      </c>
      <c r="D140" s="145">
        <v>42404</v>
      </c>
      <c r="E140" s="63" t="s">
        <v>1868</v>
      </c>
      <c r="F140" s="50"/>
      <c r="G140" s="64"/>
      <c r="H140" s="64"/>
      <c r="I140" s="24" t="s">
        <v>4052</v>
      </c>
    </row>
    <row r="141" spans="1:9" x14ac:dyDescent="0.2">
      <c r="A141" s="151" t="s">
        <v>2131</v>
      </c>
      <c r="B141" s="75" t="s">
        <v>2132</v>
      </c>
      <c r="C141" s="144">
        <v>13</v>
      </c>
      <c r="D141" s="145">
        <v>40826</v>
      </c>
      <c r="E141" s="63"/>
      <c r="F141" s="50" t="s">
        <v>1868</v>
      </c>
      <c r="G141" s="64"/>
      <c r="H141" s="64"/>
      <c r="I141" s="24" t="s">
        <v>2133</v>
      </c>
    </row>
    <row r="142" spans="1:9" x14ac:dyDescent="0.2">
      <c r="A142" s="36" t="s">
        <v>2134</v>
      </c>
      <c r="B142" s="24" t="s">
        <v>2135</v>
      </c>
      <c r="C142" s="144">
        <v>7</v>
      </c>
      <c r="D142" s="145">
        <v>41853</v>
      </c>
      <c r="E142" s="63"/>
      <c r="F142" s="50" t="s">
        <v>1868</v>
      </c>
      <c r="G142" s="64"/>
      <c r="H142" s="64"/>
      <c r="I142" s="81" t="s">
        <v>2136</v>
      </c>
    </row>
    <row r="143" spans="1:9" x14ac:dyDescent="0.2">
      <c r="A143" s="480" t="s">
        <v>1097</v>
      </c>
      <c r="B143" s="916" t="s">
        <v>1098</v>
      </c>
      <c r="C143" s="1080">
        <v>7</v>
      </c>
      <c r="D143" s="148">
        <v>43404</v>
      </c>
      <c r="E143" s="53"/>
      <c r="F143" s="52"/>
      <c r="G143" s="55" t="s">
        <v>1868</v>
      </c>
      <c r="H143" s="55"/>
      <c r="I143" s="102" t="s">
        <v>4352</v>
      </c>
    </row>
    <row r="144" spans="1:9" x14ac:dyDescent="0.2">
      <c r="A144" s="1067" t="s">
        <v>2137</v>
      </c>
      <c r="B144" s="476" t="s">
        <v>2138</v>
      </c>
      <c r="C144" s="141">
        <v>5</v>
      </c>
      <c r="D144" s="142">
        <v>42046</v>
      </c>
      <c r="E144" s="42" t="s">
        <v>1868</v>
      </c>
      <c r="F144" s="26"/>
      <c r="G144" s="37"/>
      <c r="H144" s="26"/>
      <c r="I144" s="23" t="s">
        <v>4122</v>
      </c>
    </row>
    <row r="145" spans="1:9" x14ac:dyDescent="0.2">
      <c r="A145" s="36" t="s">
        <v>2139</v>
      </c>
      <c r="B145" s="24" t="s">
        <v>2140</v>
      </c>
      <c r="C145" s="144">
        <v>5</v>
      </c>
      <c r="D145" s="145">
        <v>40464</v>
      </c>
      <c r="E145" s="63"/>
      <c r="F145" s="50" t="s">
        <v>1868</v>
      </c>
      <c r="G145" s="64"/>
      <c r="H145" s="50"/>
      <c r="I145" s="87" t="s">
        <v>2141</v>
      </c>
    </row>
    <row r="146" spans="1:9" x14ac:dyDescent="0.2">
      <c r="A146" s="80" t="s">
        <v>2142</v>
      </c>
      <c r="B146" s="24" t="s">
        <v>2143</v>
      </c>
      <c r="C146" s="144">
        <v>8</v>
      </c>
      <c r="D146" s="145">
        <v>42654</v>
      </c>
      <c r="E146" s="63"/>
      <c r="F146" s="50" t="s">
        <v>1868</v>
      </c>
      <c r="G146" s="64"/>
      <c r="H146" s="50"/>
      <c r="I146" s="87" t="s">
        <v>1869</v>
      </c>
    </row>
    <row r="147" spans="1:9" x14ac:dyDescent="0.2">
      <c r="A147" s="157" t="s">
        <v>2144</v>
      </c>
      <c r="B147" s="24" t="s">
        <v>2145</v>
      </c>
      <c r="C147" s="70">
        <v>13</v>
      </c>
      <c r="D147" s="158">
        <v>40920</v>
      </c>
      <c r="E147" s="50" t="s">
        <v>1868</v>
      </c>
      <c r="F147" s="50"/>
      <c r="G147" s="50"/>
      <c r="H147" s="50"/>
      <c r="I147" s="24"/>
    </row>
    <row r="148" spans="1:9" x14ac:dyDescent="0.2">
      <c r="A148" s="88" t="s">
        <v>2146</v>
      </c>
      <c r="B148" s="56" t="s">
        <v>2147</v>
      </c>
      <c r="C148" s="147">
        <v>5</v>
      </c>
      <c r="D148" s="148">
        <v>42712</v>
      </c>
      <c r="E148" s="53" t="s">
        <v>1868</v>
      </c>
      <c r="F148" s="52"/>
      <c r="G148" s="55"/>
      <c r="H148" s="52"/>
      <c r="I148" s="39"/>
    </row>
    <row r="149" spans="1:9" x14ac:dyDescent="0.2">
      <c r="A149" s="34" t="s">
        <v>2148</v>
      </c>
      <c r="B149" s="35" t="s">
        <v>2149</v>
      </c>
      <c r="C149" s="141">
        <v>15</v>
      </c>
      <c r="D149" s="142">
        <v>40497</v>
      </c>
      <c r="E149" s="42"/>
      <c r="F149" s="26" t="s">
        <v>1868</v>
      </c>
      <c r="G149" s="37"/>
      <c r="H149" s="37"/>
      <c r="I149" s="23" t="s">
        <v>1973</v>
      </c>
    </row>
    <row r="150" spans="1:9" x14ac:dyDescent="0.2">
      <c r="A150" s="80" t="s">
        <v>2150</v>
      </c>
      <c r="B150" s="24" t="s">
        <v>2151</v>
      </c>
      <c r="C150" s="144">
        <v>5</v>
      </c>
      <c r="D150" s="145">
        <v>42635</v>
      </c>
      <c r="E150" s="63"/>
      <c r="F150" s="50" t="s">
        <v>1868</v>
      </c>
      <c r="G150" s="64"/>
      <c r="H150" s="64"/>
      <c r="I150" s="87" t="s">
        <v>1869</v>
      </c>
    </row>
    <row r="151" spans="1:9" x14ac:dyDescent="0.2">
      <c r="A151" s="36" t="s">
        <v>2152</v>
      </c>
      <c r="B151" s="24" t="s">
        <v>2153</v>
      </c>
      <c r="C151" s="144">
        <v>8</v>
      </c>
      <c r="D151" s="145">
        <v>42032</v>
      </c>
      <c r="E151" s="63"/>
      <c r="F151" s="50"/>
      <c r="G151" s="64" t="s">
        <v>1868</v>
      </c>
      <c r="H151" s="64"/>
      <c r="I151" s="41" t="s">
        <v>2154</v>
      </c>
    </row>
    <row r="152" spans="1:9" x14ac:dyDescent="0.2">
      <c r="A152" s="36" t="s">
        <v>2155</v>
      </c>
      <c r="B152" s="24" t="s">
        <v>2156</v>
      </c>
      <c r="C152" s="144">
        <v>11</v>
      </c>
      <c r="D152" s="145">
        <v>42668</v>
      </c>
      <c r="E152" s="63"/>
      <c r="F152" s="50" t="s">
        <v>1868</v>
      </c>
      <c r="G152" s="64"/>
      <c r="H152" s="64"/>
      <c r="I152" s="87" t="s">
        <v>1869</v>
      </c>
    </row>
    <row r="153" spans="1:9" x14ac:dyDescent="0.2">
      <c r="A153" s="88" t="s">
        <v>2157</v>
      </c>
      <c r="B153" s="56" t="s">
        <v>2158</v>
      </c>
      <c r="C153" s="147">
        <v>5</v>
      </c>
      <c r="D153" s="148">
        <v>42688</v>
      </c>
      <c r="E153" s="53"/>
      <c r="F153" s="52" t="s">
        <v>1868</v>
      </c>
      <c r="G153" s="55"/>
      <c r="H153" s="55"/>
      <c r="I153" s="87" t="s">
        <v>1869</v>
      </c>
    </row>
    <row r="154" spans="1:9" x14ac:dyDescent="0.2">
      <c r="A154" s="60" t="s">
        <v>2159</v>
      </c>
      <c r="B154" s="35" t="s">
        <v>2160</v>
      </c>
      <c r="C154" s="141">
        <v>6</v>
      </c>
      <c r="D154" s="142">
        <v>41554</v>
      </c>
      <c r="E154" s="42"/>
      <c r="F154" s="26"/>
      <c r="G154" s="37" t="s">
        <v>1868</v>
      </c>
      <c r="H154" s="43"/>
      <c r="I154" s="65" t="s">
        <v>2161</v>
      </c>
    </row>
    <row r="155" spans="1:9" x14ac:dyDescent="0.2">
      <c r="A155" s="80" t="s">
        <v>2162</v>
      </c>
      <c r="B155" s="24" t="s">
        <v>2163</v>
      </c>
      <c r="C155" s="70">
        <v>5</v>
      </c>
      <c r="D155" s="145">
        <v>42391</v>
      </c>
      <c r="E155" s="63" t="s">
        <v>1868</v>
      </c>
      <c r="F155" s="50"/>
      <c r="G155" s="64"/>
      <c r="H155" s="40"/>
      <c r="I155" s="24" t="s">
        <v>2164</v>
      </c>
    </row>
    <row r="156" spans="1:9" x14ac:dyDescent="0.2">
      <c r="A156" s="151" t="s">
        <v>2165</v>
      </c>
      <c r="B156" s="75" t="s">
        <v>2166</v>
      </c>
      <c r="C156" s="70">
        <v>7</v>
      </c>
      <c r="D156" s="145">
        <v>40499</v>
      </c>
      <c r="E156" s="63"/>
      <c r="F156" s="50" t="s">
        <v>1868</v>
      </c>
      <c r="G156" s="64"/>
      <c r="H156" s="40"/>
      <c r="I156" s="81" t="s">
        <v>2167</v>
      </c>
    </row>
    <row r="157" spans="1:9" x14ac:dyDescent="0.2">
      <c r="A157" s="501" t="s">
        <v>537</v>
      </c>
      <c r="B157" s="652" t="s">
        <v>538</v>
      </c>
      <c r="C157" s="1077">
        <v>14</v>
      </c>
      <c r="D157" s="145">
        <v>43404</v>
      </c>
      <c r="E157" s="63"/>
      <c r="F157" s="50" t="s">
        <v>1868</v>
      </c>
      <c r="G157" s="64"/>
      <c r="H157" s="40"/>
      <c r="I157" s="81" t="s">
        <v>4344</v>
      </c>
    </row>
    <row r="158" spans="1:9" x14ac:dyDescent="0.2">
      <c r="A158" s="88" t="s">
        <v>2168</v>
      </c>
      <c r="B158" s="56" t="s">
        <v>2169</v>
      </c>
      <c r="C158" s="76">
        <v>11</v>
      </c>
      <c r="D158" s="148">
        <v>42538</v>
      </c>
      <c r="E158" s="53" t="s">
        <v>1868</v>
      </c>
      <c r="F158" s="52"/>
      <c r="G158" s="55"/>
      <c r="H158" s="48"/>
      <c r="I158" s="102" t="s">
        <v>2170</v>
      </c>
    </row>
    <row r="159" spans="1:9" x14ac:dyDescent="0.2">
      <c r="A159" s="1066" t="s">
        <v>2171</v>
      </c>
      <c r="B159" s="96" t="s">
        <v>2172</v>
      </c>
      <c r="C159" s="62">
        <v>15</v>
      </c>
      <c r="D159" s="142">
        <v>40085</v>
      </c>
      <c r="E159" s="42"/>
      <c r="F159" s="26" t="s">
        <v>1868</v>
      </c>
      <c r="G159" s="37"/>
      <c r="H159" s="37"/>
      <c r="I159" s="156" t="s">
        <v>4024</v>
      </c>
    </row>
    <row r="160" spans="1:9" x14ac:dyDescent="0.2">
      <c r="A160" s="80" t="s">
        <v>2173</v>
      </c>
      <c r="B160" s="24" t="s">
        <v>2174</v>
      </c>
      <c r="C160" s="70">
        <v>10</v>
      </c>
      <c r="D160" s="145">
        <v>42264</v>
      </c>
      <c r="E160" s="63"/>
      <c r="F160" s="50" t="s">
        <v>1868</v>
      </c>
      <c r="G160" s="64"/>
      <c r="H160" s="64"/>
      <c r="I160" s="87" t="s">
        <v>2175</v>
      </c>
    </row>
    <row r="161" spans="1:9" x14ac:dyDescent="0.2">
      <c r="A161" s="80" t="s">
        <v>2176</v>
      </c>
      <c r="B161" s="24" t="s">
        <v>2177</v>
      </c>
      <c r="C161" s="70">
        <v>10</v>
      </c>
      <c r="D161" s="145">
        <v>42670</v>
      </c>
      <c r="E161" s="63"/>
      <c r="F161" s="50" t="s">
        <v>1868</v>
      </c>
      <c r="G161" s="64"/>
      <c r="H161" s="64"/>
      <c r="I161" s="87" t="s">
        <v>1869</v>
      </c>
    </row>
    <row r="162" spans="1:9" x14ac:dyDescent="0.2">
      <c r="A162" s="501" t="s">
        <v>4275</v>
      </c>
      <c r="B162" s="652" t="s">
        <v>4276</v>
      </c>
      <c r="C162" s="70">
        <v>7</v>
      </c>
      <c r="D162" s="145">
        <v>43255</v>
      </c>
      <c r="E162" s="63"/>
      <c r="F162" s="50" t="s">
        <v>1868</v>
      </c>
      <c r="G162" s="64"/>
      <c r="H162" s="64"/>
      <c r="I162" s="87" t="s">
        <v>1876</v>
      </c>
    </row>
    <row r="163" spans="1:9" x14ac:dyDescent="0.2">
      <c r="A163" s="88" t="s">
        <v>2178</v>
      </c>
      <c r="B163" s="56" t="s">
        <v>2179</v>
      </c>
      <c r="C163" s="76">
        <v>12</v>
      </c>
      <c r="D163" s="148">
        <v>42615</v>
      </c>
      <c r="E163" s="53"/>
      <c r="F163" s="52" t="s">
        <v>1868</v>
      </c>
      <c r="G163" s="55"/>
      <c r="H163" s="55"/>
      <c r="I163" s="91" t="s">
        <v>1869</v>
      </c>
    </row>
    <row r="164" spans="1:9" x14ac:dyDescent="0.2">
      <c r="A164" s="34" t="s">
        <v>2180</v>
      </c>
      <c r="B164" s="35" t="s">
        <v>2181</v>
      </c>
      <c r="C164" s="62">
        <v>11</v>
      </c>
      <c r="D164" s="142">
        <v>41060</v>
      </c>
      <c r="E164" s="42"/>
      <c r="F164" s="26"/>
      <c r="G164" s="37" t="s">
        <v>1868</v>
      </c>
      <c r="H164" s="37"/>
      <c r="I164" s="23" t="s">
        <v>2182</v>
      </c>
    </row>
    <row r="165" spans="1:9" x14ac:dyDescent="0.2">
      <c r="A165" s="80" t="s">
        <v>2183</v>
      </c>
      <c r="B165" s="24" t="s">
        <v>2184</v>
      </c>
      <c r="C165" s="70">
        <v>12</v>
      </c>
      <c r="D165" s="145">
        <v>42998</v>
      </c>
      <c r="E165" s="63"/>
      <c r="F165" s="50"/>
      <c r="G165" s="64" t="s">
        <v>1868</v>
      </c>
      <c r="H165" s="64"/>
      <c r="I165" s="87" t="s">
        <v>2185</v>
      </c>
    </row>
    <row r="166" spans="1:9" x14ac:dyDescent="0.2">
      <c r="A166" s="151" t="s">
        <v>2186</v>
      </c>
      <c r="B166" s="75" t="s">
        <v>1120</v>
      </c>
      <c r="C166" s="70">
        <v>7</v>
      </c>
      <c r="D166" s="145">
        <v>40431</v>
      </c>
      <c r="E166" s="63"/>
      <c r="F166" s="50" t="s">
        <v>1868</v>
      </c>
      <c r="G166" s="64"/>
      <c r="H166" s="64"/>
      <c r="I166" s="156" t="s">
        <v>1936</v>
      </c>
    </row>
    <row r="167" spans="1:9" x14ac:dyDescent="0.2">
      <c r="A167" s="478" t="s">
        <v>2187</v>
      </c>
      <c r="B167" s="469" t="s">
        <v>2188</v>
      </c>
      <c r="C167" s="70">
        <v>5</v>
      </c>
      <c r="D167" s="145">
        <v>42416</v>
      </c>
      <c r="E167" s="63" t="s">
        <v>1868</v>
      </c>
      <c r="F167" s="50"/>
      <c r="G167" s="64"/>
      <c r="H167" s="64"/>
      <c r="I167" s="41" t="s">
        <v>4117</v>
      </c>
    </row>
    <row r="168" spans="1:9" x14ac:dyDescent="0.2">
      <c r="A168" s="88" t="s">
        <v>2189</v>
      </c>
      <c r="B168" s="56" t="s">
        <v>2190</v>
      </c>
      <c r="C168" s="76">
        <v>10</v>
      </c>
      <c r="D168" s="148">
        <v>42688</v>
      </c>
      <c r="E168" s="53"/>
      <c r="F168" s="52" t="s">
        <v>1868</v>
      </c>
      <c r="G168" s="55"/>
      <c r="H168" s="55"/>
      <c r="I168" s="91" t="s">
        <v>1869</v>
      </c>
    </row>
    <row r="169" spans="1:9" x14ac:dyDescent="0.2">
      <c r="A169" s="1196" t="s">
        <v>2191</v>
      </c>
      <c r="B169" s="172" t="s">
        <v>2192</v>
      </c>
      <c r="C169" s="62">
        <v>6</v>
      </c>
      <c r="D169" s="142">
        <v>42583</v>
      </c>
      <c r="E169" s="42"/>
      <c r="F169" s="26"/>
      <c r="G169" s="37"/>
      <c r="H169" s="37" t="s">
        <v>1868</v>
      </c>
      <c r="I169" s="23"/>
    </row>
    <row r="170" spans="1:9" x14ac:dyDescent="0.2">
      <c r="A170" s="80" t="s">
        <v>2193</v>
      </c>
      <c r="B170" s="24" t="s">
        <v>2194</v>
      </c>
      <c r="C170" s="70">
        <v>5</v>
      </c>
      <c r="D170" s="145">
        <v>42996</v>
      </c>
      <c r="E170" s="63"/>
      <c r="F170" s="50" t="s">
        <v>1868</v>
      </c>
      <c r="G170" s="64"/>
      <c r="H170" s="64"/>
      <c r="I170" s="41" t="s">
        <v>1876</v>
      </c>
    </row>
    <row r="171" spans="1:9" x14ac:dyDescent="0.2">
      <c r="A171" s="36" t="s">
        <v>2195</v>
      </c>
      <c r="B171" s="24" t="s">
        <v>2196</v>
      </c>
      <c r="C171" s="70">
        <v>60</v>
      </c>
      <c r="D171" s="145">
        <v>41928</v>
      </c>
      <c r="E171" s="63"/>
      <c r="F171" s="50" t="s">
        <v>1868</v>
      </c>
      <c r="G171" s="64"/>
      <c r="H171" s="64"/>
      <c r="I171" s="87" t="s">
        <v>2197</v>
      </c>
    </row>
    <row r="172" spans="1:9" x14ac:dyDescent="0.2">
      <c r="A172" s="36" t="s">
        <v>2198</v>
      </c>
      <c r="B172" s="24" t="s">
        <v>2199</v>
      </c>
      <c r="C172" s="70">
        <v>5</v>
      </c>
      <c r="D172" s="145">
        <v>42978</v>
      </c>
      <c r="E172" s="63"/>
      <c r="F172" s="50"/>
      <c r="G172" s="64" t="s">
        <v>1868</v>
      </c>
      <c r="H172" s="64"/>
      <c r="I172" s="41" t="s">
        <v>2200</v>
      </c>
    </row>
    <row r="173" spans="1:9" x14ac:dyDescent="0.2">
      <c r="A173" s="38" t="s">
        <v>2201</v>
      </c>
      <c r="B173" s="56" t="s">
        <v>2202</v>
      </c>
      <c r="C173" s="76">
        <v>6</v>
      </c>
      <c r="D173" s="148">
        <v>40877</v>
      </c>
      <c r="E173" s="53"/>
      <c r="F173" s="52"/>
      <c r="G173" s="55" t="s">
        <v>1868</v>
      </c>
      <c r="H173" s="55"/>
      <c r="I173" s="91" t="s">
        <v>2203</v>
      </c>
    </row>
    <row r="174" spans="1:9" x14ac:dyDescent="0.2">
      <c r="A174" s="519" t="s">
        <v>4258</v>
      </c>
      <c r="B174" s="35" t="s">
        <v>4257</v>
      </c>
      <c r="C174" s="62">
        <v>8</v>
      </c>
      <c r="D174" s="142">
        <v>43312</v>
      </c>
      <c r="E174" s="42"/>
      <c r="F174" s="26"/>
      <c r="G174" s="37" t="s">
        <v>1868</v>
      </c>
      <c r="H174" s="37"/>
      <c r="I174" s="61" t="s">
        <v>4259</v>
      </c>
    </row>
    <row r="175" spans="1:9" x14ac:dyDescent="0.2">
      <c r="A175" s="149" t="s">
        <v>2204</v>
      </c>
      <c r="B175" s="75" t="s">
        <v>2205</v>
      </c>
      <c r="C175" s="70">
        <v>5</v>
      </c>
      <c r="D175" s="145">
        <v>42696</v>
      </c>
      <c r="E175" s="63"/>
      <c r="F175" s="50" t="s">
        <v>1868</v>
      </c>
      <c r="G175" s="64"/>
      <c r="H175" s="64"/>
      <c r="I175" s="87" t="s">
        <v>4129</v>
      </c>
    </row>
    <row r="176" spans="1:9" x14ac:dyDescent="0.2">
      <c r="A176" s="501" t="s">
        <v>550</v>
      </c>
      <c r="B176" s="652" t="s">
        <v>551</v>
      </c>
      <c r="C176" s="1077">
        <v>12</v>
      </c>
      <c r="D176" s="145">
        <v>43496</v>
      </c>
      <c r="E176" s="63"/>
      <c r="F176" s="50"/>
      <c r="G176" s="64"/>
      <c r="H176" s="64" t="s">
        <v>1868</v>
      </c>
      <c r="I176" s="81" t="s">
        <v>4451</v>
      </c>
    </row>
    <row r="177" spans="1:12" x14ac:dyDescent="0.2">
      <c r="A177" s="80" t="s">
        <v>2206</v>
      </c>
      <c r="B177" s="24" t="s">
        <v>2207</v>
      </c>
      <c r="C177" s="70">
        <v>5</v>
      </c>
      <c r="D177" s="145">
        <v>40793</v>
      </c>
      <c r="E177" s="63"/>
      <c r="F177" s="50"/>
      <c r="G177" s="64" t="s">
        <v>1868</v>
      </c>
      <c r="H177" s="64"/>
      <c r="I177" s="87" t="s">
        <v>2208</v>
      </c>
    </row>
    <row r="178" spans="1:12" x14ac:dyDescent="0.2">
      <c r="A178" s="88" t="s">
        <v>2209</v>
      </c>
      <c r="B178" s="56" t="s">
        <v>2210</v>
      </c>
      <c r="C178" s="76">
        <v>8</v>
      </c>
      <c r="D178" s="148">
        <v>42992</v>
      </c>
      <c r="E178" s="53"/>
      <c r="F178" s="52"/>
      <c r="G178" s="55" t="s">
        <v>1868</v>
      </c>
      <c r="H178" s="55"/>
      <c r="I178" s="91" t="s">
        <v>2211</v>
      </c>
    </row>
    <row r="179" spans="1:12" x14ac:dyDescent="0.2">
      <c r="A179" s="35" t="s">
        <v>2212</v>
      </c>
      <c r="B179" s="23" t="s">
        <v>2213</v>
      </c>
      <c r="C179" s="62">
        <v>5</v>
      </c>
      <c r="D179" s="142">
        <v>41534</v>
      </c>
      <c r="E179" s="42" t="s">
        <v>1868</v>
      </c>
      <c r="F179" s="26"/>
      <c r="G179" s="37"/>
      <c r="H179" s="37"/>
      <c r="I179" s="65" t="s">
        <v>2214</v>
      </c>
      <c r="K179" s="537"/>
      <c r="L179" s="537"/>
    </row>
    <row r="180" spans="1:12" x14ac:dyDescent="0.2">
      <c r="A180" s="81" t="s">
        <v>2215</v>
      </c>
      <c r="B180" s="13" t="s">
        <v>2216</v>
      </c>
      <c r="C180" s="70">
        <v>5</v>
      </c>
      <c r="D180" s="145">
        <v>42662</v>
      </c>
      <c r="E180" s="63"/>
      <c r="F180" s="50" t="s">
        <v>1868</v>
      </c>
      <c r="G180" s="64"/>
      <c r="H180" s="64"/>
      <c r="I180" s="81" t="s">
        <v>1869</v>
      </c>
    </row>
    <row r="181" spans="1:12" x14ac:dyDescent="0.2">
      <c r="A181" s="75" t="s">
        <v>2217</v>
      </c>
      <c r="B181" s="1063" t="s">
        <v>1138</v>
      </c>
      <c r="C181" s="70">
        <v>16</v>
      </c>
      <c r="D181" s="145">
        <v>40375</v>
      </c>
      <c r="E181" s="63"/>
      <c r="F181" s="50" t="s">
        <v>1868</v>
      </c>
      <c r="G181" s="64"/>
      <c r="H181" s="64"/>
      <c r="I181" s="85" t="s">
        <v>1936</v>
      </c>
    </row>
    <row r="182" spans="1:12" x14ac:dyDescent="0.2">
      <c r="A182" s="81" t="s">
        <v>2218</v>
      </c>
      <c r="B182" s="41" t="s">
        <v>2219</v>
      </c>
      <c r="C182" s="70">
        <v>6</v>
      </c>
      <c r="D182" s="145">
        <v>41218</v>
      </c>
      <c r="E182" s="63"/>
      <c r="F182" s="50" t="s">
        <v>1868</v>
      </c>
      <c r="G182" s="64"/>
      <c r="H182" s="64"/>
      <c r="I182" s="81" t="s">
        <v>2220</v>
      </c>
    </row>
    <row r="183" spans="1:12" x14ac:dyDescent="0.2">
      <c r="A183" s="916" t="s">
        <v>1143</v>
      </c>
      <c r="B183" s="951" t="s">
        <v>1144</v>
      </c>
      <c r="C183" s="1076">
        <v>7</v>
      </c>
      <c r="D183" s="148">
        <v>43404</v>
      </c>
      <c r="E183" s="53"/>
      <c r="F183" s="52"/>
      <c r="G183" s="55" t="s">
        <v>1868</v>
      </c>
      <c r="H183" s="55"/>
      <c r="I183" s="102" t="s">
        <v>1997</v>
      </c>
    </row>
    <row r="184" spans="1:12" x14ac:dyDescent="0.2">
      <c r="A184" s="1054" t="s">
        <v>2221</v>
      </c>
      <c r="B184" s="1070" t="s">
        <v>2222</v>
      </c>
      <c r="C184" s="62">
        <v>13</v>
      </c>
      <c r="D184" s="142">
        <v>41259</v>
      </c>
      <c r="E184" s="42"/>
      <c r="F184" s="26"/>
      <c r="G184" s="37"/>
      <c r="H184" s="37" t="s">
        <v>1868</v>
      </c>
      <c r="I184" s="23"/>
    </row>
    <row r="185" spans="1:12" x14ac:dyDescent="0.2">
      <c r="A185" s="24" t="s">
        <v>2223</v>
      </c>
      <c r="B185" s="13" t="s">
        <v>2224</v>
      </c>
      <c r="C185" s="70">
        <v>6</v>
      </c>
      <c r="D185" s="145">
        <v>41969</v>
      </c>
      <c r="E185" s="63"/>
      <c r="F185" s="50"/>
      <c r="G185" s="64" t="s">
        <v>1868</v>
      </c>
      <c r="H185" s="64"/>
      <c r="I185" s="87" t="s">
        <v>2225</v>
      </c>
    </row>
    <row r="186" spans="1:12" x14ac:dyDescent="0.2">
      <c r="A186" s="75" t="s">
        <v>2226</v>
      </c>
      <c r="B186" s="161" t="s">
        <v>2227</v>
      </c>
      <c r="C186" s="70">
        <v>42</v>
      </c>
      <c r="D186" s="145">
        <v>40469</v>
      </c>
      <c r="E186" s="63"/>
      <c r="F186" s="50" t="s">
        <v>1868</v>
      </c>
      <c r="G186" s="64"/>
      <c r="H186" s="64"/>
      <c r="I186" s="87" t="s">
        <v>2228</v>
      </c>
    </row>
    <row r="187" spans="1:12" x14ac:dyDescent="0.2">
      <c r="A187" s="81" t="s">
        <v>2229</v>
      </c>
      <c r="B187" s="41" t="s">
        <v>2230</v>
      </c>
      <c r="C187" s="70">
        <v>8</v>
      </c>
      <c r="D187" s="145">
        <v>41031</v>
      </c>
      <c r="E187" s="63" t="s">
        <v>1868</v>
      </c>
      <c r="F187" s="50"/>
      <c r="G187" s="64"/>
      <c r="H187" s="64"/>
      <c r="I187" s="87"/>
    </row>
    <row r="188" spans="1:12" x14ac:dyDescent="0.2">
      <c r="A188" s="102" t="s">
        <v>2231</v>
      </c>
      <c r="B188" s="39" t="s">
        <v>2232</v>
      </c>
      <c r="C188" s="76">
        <v>10</v>
      </c>
      <c r="D188" s="148">
        <v>42853</v>
      </c>
      <c r="E188" s="53" t="s">
        <v>1868</v>
      </c>
      <c r="F188" s="52"/>
      <c r="G188" s="55"/>
      <c r="H188" s="55"/>
      <c r="I188" s="39"/>
    </row>
    <row r="189" spans="1:12" x14ac:dyDescent="0.2">
      <c r="A189" s="65" t="s">
        <v>2233</v>
      </c>
      <c r="B189" s="23" t="s">
        <v>2234</v>
      </c>
      <c r="C189" s="62">
        <v>6</v>
      </c>
      <c r="D189" s="142">
        <v>42822</v>
      </c>
      <c r="E189" s="42"/>
      <c r="F189" s="26"/>
      <c r="G189" s="37" t="s">
        <v>1868</v>
      </c>
      <c r="H189" s="37"/>
      <c r="I189" s="61" t="s">
        <v>2235</v>
      </c>
    </row>
    <row r="190" spans="1:12" x14ac:dyDescent="0.2">
      <c r="A190" s="81" t="s">
        <v>2236</v>
      </c>
      <c r="B190" s="41" t="s">
        <v>2237</v>
      </c>
      <c r="C190" s="70">
        <v>32</v>
      </c>
      <c r="D190" s="145">
        <v>41933</v>
      </c>
      <c r="E190" s="63" t="s">
        <v>1868</v>
      </c>
      <c r="F190" s="50"/>
      <c r="G190" s="64"/>
      <c r="H190" s="64"/>
      <c r="I190" s="87" t="s">
        <v>2238</v>
      </c>
    </row>
    <row r="191" spans="1:12" x14ac:dyDescent="0.2">
      <c r="A191" s="471" t="s">
        <v>2239</v>
      </c>
      <c r="B191" s="161" t="s">
        <v>559</v>
      </c>
      <c r="C191" s="70">
        <v>12</v>
      </c>
      <c r="D191" s="145">
        <v>40479</v>
      </c>
      <c r="E191" s="63"/>
      <c r="F191" s="50" t="s">
        <v>1868</v>
      </c>
      <c r="G191" s="64"/>
      <c r="H191" s="64"/>
      <c r="I191" s="87" t="s">
        <v>2240</v>
      </c>
    </row>
    <row r="192" spans="1:12" x14ac:dyDescent="0.2">
      <c r="A192" s="652" t="s">
        <v>558</v>
      </c>
      <c r="B192" s="915" t="s">
        <v>559</v>
      </c>
      <c r="C192" s="1077">
        <v>16</v>
      </c>
      <c r="D192" s="145">
        <v>43404</v>
      </c>
      <c r="E192" s="63"/>
      <c r="F192" s="50"/>
      <c r="G192" s="64" t="s">
        <v>1868</v>
      </c>
      <c r="H192" s="64"/>
      <c r="I192" s="87" t="s">
        <v>4347</v>
      </c>
    </row>
    <row r="193" spans="1:9" x14ac:dyDescent="0.2">
      <c r="A193" s="56" t="s">
        <v>2241</v>
      </c>
      <c r="B193" s="25" t="s">
        <v>2242</v>
      </c>
      <c r="C193" s="76">
        <v>33</v>
      </c>
      <c r="D193" s="148">
        <v>39729</v>
      </c>
      <c r="E193" s="53"/>
      <c r="F193" s="52"/>
      <c r="G193" s="55" t="s">
        <v>1868</v>
      </c>
      <c r="H193" s="55"/>
      <c r="I193" s="91" t="s">
        <v>2243</v>
      </c>
    </row>
    <row r="194" spans="1:9" x14ac:dyDescent="0.2">
      <c r="A194" s="1122" t="s">
        <v>2244</v>
      </c>
      <c r="B194" s="1206" t="s">
        <v>2245</v>
      </c>
      <c r="C194" s="62">
        <v>6</v>
      </c>
      <c r="D194" s="142">
        <v>43028</v>
      </c>
      <c r="E194" s="42"/>
      <c r="F194" s="26" t="s">
        <v>1868</v>
      </c>
      <c r="G194" s="37"/>
      <c r="H194" s="37"/>
      <c r="I194" s="61" t="s">
        <v>4016</v>
      </c>
    </row>
    <row r="195" spans="1:9" x14ac:dyDescent="0.2">
      <c r="A195" s="81" t="s">
        <v>2246</v>
      </c>
      <c r="B195" s="13" t="s">
        <v>2247</v>
      </c>
      <c r="C195" s="70">
        <v>6</v>
      </c>
      <c r="D195" s="145">
        <v>43028</v>
      </c>
      <c r="E195" s="63"/>
      <c r="F195" s="50" t="s">
        <v>1868</v>
      </c>
      <c r="G195" s="64"/>
      <c r="H195" s="64"/>
      <c r="I195" s="87" t="s">
        <v>1876</v>
      </c>
    </row>
    <row r="196" spans="1:9" x14ac:dyDescent="0.2">
      <c r="A196" s="36" t="s">
        <v>2248</v>
      </c>
      <c r="B196" s="24" t="s">
        <v>2249</v>
      </c>
      <c r="C196" s="70">
        <v>5</v>
      </c>
      <c r="D196" s="145">
        <v>42061</v>
      </c>
      <c r="E196" s="63" t="s">
        <v>1868</v>
      </c>
      <c r="F196" s="50"/>
      <c r="G196" s="64"/>
      <c r="H196" s="64"/>
      <c r="I196" s="41" t="s">
        <v>2068</v>
      </c>
    </row>
    <row r="197" spans="1:9" x14ac:dyDescent="0.2">
      <c r="A197" s="24" t="s">
        <v>2250</v>
      </c>
      <c r="B197" s="13" t="s">
        <v>2251</v>
      </c>
      <c r="C197" s="70">
        <v>6</v>
      </c>
      <c r="D197" s="145">
        <v>40433</v>
      </c>
      <c r="E197" s="63"/>
      <c r="F197" s="50"/>
      <c r="G197" s="64" t="s">
        <v>1868</v>
      </c>
      <c r="H197" s="64"/>
      <c r="I197" s="87" t="s">
        <v>2252</v>
      </c>
    </row>
    <row r="198" spans="1:9" x14ac:dyDescent="0.2">
      <c r="A198" s="102" t="s">
        <v>2253</v>
      </c>
      <c r="B198" s="25" t="s">
        <v>2254</v>
      </c>
      <c r="C198" s="76">
        <v>6</v>
      </c>
      <c r="D198" s="148">
        <v>41928</v>
      </c>
      <c r="E198" s="53"/>
      <c r="F198" s="52"/>
      <c r="G198" s="55" t="s">
        <v>1868</v>
      </c>
      <c r="H198" s="55"/>
      <c r="I198" s="91" t="s">
        <v>2255</v>
      </c>
    </row>
    <row r="199" spans="1:9" x14ac:dyDescent="0.2">
      <c r="A199" s="1193" t="s">
        <v>2256</v>
      </c>
      <c r="B199" s="1122" t="s">
        <v>2257</v>
      </c>
      <c r="C199" s="101">
        <v>15</v>
      </c>
      <c r="D199" s="142">
        <v>42641</v>
      </c>
      <c r="E199" s="42"/>
      <c r="F199" s="26" t="s">
        <v>1868</v>
      </c>
      <c r="G199" s="37"/>
      <c r="H199" s="37"/>
      <c r="I199" s="61" t="s">
        <v>3973</v>
      </c>
    </row>
    <row r="200" spans="1:9" x14ac:dyDescent="0.2">
      <c r="A200" s="36" t="s">
        <v>2258</v>
      </c>
      <c r="B200" s="24" t="s">
        <v>2259</v>
      </c>
      <c r="C200" s="99">
        <v>6</v>
      </c>
      <c r="D200" s="145">
        <v>41366</v>
      </c>
      <c r="E200" s="63"/>
      <c r="F200" s="50"/>
      <c r="G200" s="64" t="s">
        <v>1868</v>
      </c>
      <c r="H200" s="64"/>
      <c r="I200" s="24" t="s">
        <v>2260</v>
      </c>
    </row>
    <row r="201" spans="1:9" x14ac:dyDescent="0.2">
      <c r="A201" s="501" t="s">
        <v>1157</v>
      </c>
      <c r="B201" s="652" t="s">
        <v>1158</v>
      </c>
      <c r="C201" s="1078">
        <v>8</v>
      </c>
      <c r="D201" s="145">
        <v>43434</v>
      </c>
      <c r="E201" s="63"/>
      <c r="F201" s="50" t="s">
        <v>1868</v>
      </c>
      <c r="G201" s="64"/>
      <c r="H201" s="64"/>
      <c r="I201" s="87"/>
    </row>
    <row r="202" spans="1:9" x14ac:dyDescent="0.2">
      <c r="A202" s="501" t="s">
        <v>1163</v>
      </c>
      <c r="B202" s="652" t="s">
        <v>1164</v>
      </c>
      <c r="C202" s="1078">
        <v>7</v>
      </c>
      <c r="D202" s="145">
        <v>43404</v>
      </c>
      <c r="E202" s="63"/>
      <c r="F202" s="50" t="s">
        <v>1868</v>
      </c>
      <c r="G202" s="64"/>
      <c r="H202" s="64"/>
      <c r="I202" s="81" t="s">
        <v>4344</v>
      </c>
    </row>
    <row r="203" spans="1:9" x14ac:dyDescent="0.2">
      <c r="A203" s="38" t="s">
        <v>2261</v>
      </c>
      <c r="B203" s="56" t="s">
        <v>2262</v>
      </c>
      <c r="C203" s="103">
        <v>8</v>
      </c>
      <c r="D203" s="148">
        <v>42037</v>
      </c>
      <c r="E203" s="53" t="s">
        <v>1868</v>
      </c>
      <c r="F203" s="52"/>
      <c r="G203" s="55"/>
      <c r="H203" s="55"/>
      <c r="I203" s="39" t="s">
        <v>2068</v>
      </c>
    </row>
    <row r="204" spans="1:9" x14ac:dyDescent="0.2">
      <c r="A204" s="34" t="s">
        <v>2263</v>
      </c>
      <c r="B204" s="35" t="s">
        <v>2264</v>
      </c>
      <c r="C204" s="62">
        <v>7</v>
      </c>
      <c r="D204" s="142">
        <v>42217</v>
      </c>
      <c r="E204" s="42"/>
      <c r="F204" s="26"/>
      <c r="G204" s="37" t="s">
        <v>1868</v>
      </c>
      <c r="H204" s="37"/>
      <c r="I204" s="61" t="s">
        <v>2265</v>
      </c>
    </row>
    <row r="205" spans="1:9" x14ac:dyDescent="0.2">
      <c r="A205" s="36" t="s">
        <v>2266</v>
      </c>
      <c r="B205" s="24" t="s">
        <v>2267</v>
      </c>
      <c r="C205" s="99">
        <v>35</v>
      </c>
      <c r="D205" s="145">
        <v>39862</v>
      </c>
      <c r="E205" s="63" t="s">
        <v>1868</v>
      </c>
      <c r="F205" s="50"/>
      <c r="G205" s="64"/>
      <c r="H205" s="64"/>
      <c r="I205" s="41"/>
    </row>
    <row r="206" spans="1:9" x14ac:dyDescent="0.2">
      <c r="A206" s="36" t="s">
        <v>2268</v>
      </c>
      <c r="B206" s="24" t="s">
        <v>2269</v>
      </c>
      <c r="C206" s="99">
        <v>38</v>
      </c>
      <c r="D206" s="145">
        <v>42037</v>
      </c>
      <c r="E206" s="63"/>
      <c r="F206" s="50"/>
      <c r="G206" s="64" t="s">
        <v>1868</v>
      </c>
      <c r="H206" s="64"/>
      <c r="I206" s="41" t="s">
        <v>2270</v>
      </c>
    </row>
    <row r="207" spans="1:9" x14ac:dyDescent="0.2">
      <c r="A207" s="36" t="s">
        <v>584</v>
      </c>
      <c r="B207" s="24" t="s">
        <v>585</v>
      </c>
      <c r="C207" s="99">
        <v>13</v>
      </c>
      <c r="D207" s="145">
        <v>41290</v>
      </c>
      <c r="E207" s="164" t="s">
        <v>1868</v>
      </c>
      <c r="F207" s="50"/>
      <c r="G207" s="64"/>
      <c r="H207" s="64"/>
      <c r="I207" s="153" t="s">
        <v>2271</v>
      </c>
    </row>
    <row r="208" spans="1:9" x14ac:dyDescent="0.2">
      <c r="A208" s="1117" t="s">
        <v>2272</v>
      </c>
      <c r="B208" s="89" t="s">
        <v>2273</v>
      </c>
      <c r="C208" s="103">
        <v>13</v>
      </c>
      <c r="D208" s="148">
        <v>40479</v>
      </c>
      <c r="E208" s="53"/>
      <c r="F208" s="52" t="s">
        <v>1868</v>
      </c>
      <c r="G208" s="55"/>
      <c r="H208" s="55"/>
      <c r="I208" s="91" t="s">
        <v>4181</v>
      </c>
    </row>
    <row r="209" spans="1:9" x14ac:dyDescent="0.2">
      <c r="A209" s="659" t="s">
        <v>1186</v>
      </c>
      <c r="B209" s="507" t="s">
        <v>1187</v>
      </c>
      <c r="C209" s="1207">
        <v>7</v>
      </c>
      <c r="D209" s="142">
        <v>43404</v>
      </c>
      <c r="E209" s="42"/>
      <c r="F209" s="26" t="s">
        <v>1868</v>
      </c>
      <c r="G209" s="37"/>
      <c r="H209" s="37"/>
      <c r="I209" s="61" t="s">
        <v>4344</v>
      </c>
    </row>
    <row r="210" spans="1:9" x14ac:dyDescent="0.2">
      <c r="A210" s="149" t="s">
        <v>2274</v>
      </c>
      <c r="B210" s="75" t="s">
        <v>2275</v>
      </c>
      <c r="C210" s="99">
        <v>5</v>
      </c>
      <c r="D210" s="145">
        <v>42633</v>
      </c>
      <c r="E210" s="63"/>
      <c r="F210" s="50" t="s">
        <v>1868</v>
      </c>
      <c r="G210" s="64"/>
      <c r="H210" s="64"/>
      <c r="I210" s="87" t="s">
        <v>2276</v>
      </c>
    </row>
    <row r="211" spans="1:9" x14ac:dyDescent="0.2">
      <c r="A211" s="1055" t="s">
        <v>2274</v>
      </c>
      <c r="B211" s="93" t="s">
        <v>2275</v>
      </c>
      <c r="C211" s="99">
        <v>34</v>
      </c>
      <c r="D211" s="145">
        <v>39617</v>
      </c>
      <c r="E211" s="63" t="s">
        <v>1868</v>
      </c>
      <c r="F211" s="50"/>
      <c r="G211" s="64"/>
      <c r="H211" s="64"/>
      <c r="I211" s="156" t="s">
        <v>1896</v>
      </c>
    </row>
    <row r="212" spans="1:9" x14ac:dyDescent="0.2">
      <c r="A212" s="149" t="s">
        <v>2277</v>
      </c>
      <c r="B212" s="75" t="s">
        <v>2278</v>
      </c>
      <c r="C212" s="99">
        <v>5</v>
      </c>
      <c r="D212" s="145">
        <v>42615</v>
      </c>
      <c r="E212" s="63"/>
      <c r="F212" s="50" t="s">
        <v>1868</v>
      </c>
      <c r="G212" s="64"/>
      <c r="H212" s="64"/>
      <c r="I212" s="87" t="s">
        <v>4113</v>
      </c>
    </row>
    <row r="213" spans="1:9" x14ac:dyDescent="0.2">
      <c r="A213" s="480" t="s">
        <v>4272</v>
      </c>
      <c r="B213" s="916" t="s">
        <v>4273</v>
      </c>
      <c r="C213" s="103">
        <v>11</v>
      </c>
      <c r="D213" s="148">
        <v>43312</v>
      </c>
      <c r="E213" s="53"/>
      <c r="F213" s="52"/>
      <c r="G213" s="55" t="s">
        <v>1868</v>
      </c>
      <c r="H213" s="55"/>
      <c r="I213" s="91" t="s">
        <v>4274</v>
      </c>
    </row>
    <row r="214" spans="1:9" x14ac:dyDescent="0.2">
      <c r="A214" s="65" t="s">
        <v>1192</v>
      </c>
      <c r="B214" s="23" t="s">
        <v>1193</v>
      </c>
      <c r="C214" s="101">
        <v>5</v>
      </c>
      <c r="D214" s="142">
        <v>43220</v>
      </c>
      <c r="E214" s="42"/>
      <c r="F214" s="26"/>
      <c r="G214" s="37" t="s">
        <v>1868</v>
      </c>
      <c r="H214" s="37"/>
      <c r="I214" s="65" t="s">
        <v>4158</v>
      </c>
    </row>
    <row r="215" spans="1:9" x14ac:dyDescent="0.2">
      <c r="A215" s="75" t="s">
        <v>2279</v>
      </c>
      <c r="B215" s="161" t="s">
        <v>2280</v>
      </c>
      <c r="C215" s="99">
        <v>10</v>
      </c>
      <c r="D215" s="145">
        <v>41234</v>
      </c>
      <c r="E215" s="63"/>
      <c r="F215" s="50" t="s">
        <v>1868</v>
      </c>
      <c r="G215" s="64"/>
      <c r="H215" s="64"/>
      <c r="I215" s="81" t="s">
        <v>4098</v>
      </c>
    </row>
    <row r="216" spans="1:9" x14ac:dyDescent="0.2">
      <c r="A216" s="495" t="s">
        <v>3837</v>
      </c>
      <c r="B216" s="915" t="s">
        <v>3838</v>
      </c>
      <c r="C216" s="1078">
        <v>5</v>
      </c>
      <c r="D216" s="145">
        <v>43404</v>
      </c>
      <c r="E216" s="63"/>
      <c r="F216" s="50"/>
      <c r="G216" s="64" t="s">
        <v>1868</v>
      </c>
      <c r="H216" s="64"/>
      <c r="I216" s="87" t="s">
        <v>4348</v>
      </c>
    </row>
    <row r="217" spans="1:9" x14ac:dyDescent="0.2">
      <c r="A217" s="495" t="s">
        <v>1202</v>
      </c>
      <c r="B217" s="915" t="s">
        <v>1203</v>
      </c>
      <c r="C217" s="99">
        <v>5</v>
      </c>
      <c r="D217" s="145">
        <v>43371</v>
      </c>
      <c r="E217" s="63"/>
      <c r="F217" s="50"/>
      <c r="G217" s="64" t="s">
        <v>1868</v>
      </c>
      <c r="H217" s="64"/>
      <c r="I217" s="87" t="s">
        <v>4318</v>
      </c>
    </row>
    <row r="218" spans="1:9" x14ac:dyDescent="0.2">
      <c r="A218" s="114" t="s">
        <v>2281</v>
      </c>
      <c r="B218" s="467" t="s">
        <v>1205</v>
      </c>
      <c r="C218" s="103">
        <v>23</v>
      </c>
      <c r="D218" s="148">
        <v>40386</v>
      </c>
      <c r="E218" s="53"/>
      <c r="F218" s="52" t="s">
        <v>1868</v>
      </c>
      <c r="G218" s="55"/>
      <c r="H218" s="55"/>
      <c r="I218" s="114" t="s">
        <v>1896</v>
      </c>
    </row>
    <row r="219" spans="1:9" x14ac:dyDescent="0.2">
      <c r="A219" s="65" t="s">
        <v>2282</v>
      </c>
      <c r="B219" s="9" t="s">
        <v>2283</v>
      </c>
      <c r="C219" s="62">
        <v>15</v>
      </c>
      <c r="D219" s="142">
        <v>42697</v>
      </c>
      <c r="E219" s="42"/>
      <c r="F219" s="26" t="s">
        <v>1868</v>
      </c>
      <c r="G219" s="37"/>
      <c r="H219" s="37"/>
      <c r="I219" s="61" t="s">
        <v>1869</v>
      </c>
    </row>
    <row r="220" spans="1:9" x14ac:dyDescent="0.2">
      <c r="A220" s="495" t="s">
        <v>593</v>
      </c>
      <c r="B220" s="537" t="s">
        <v>594</v>
      </c>
      <c r="C220" s="1077">
        <v>16</v>
      </c>
      <c r="D220" s="145">
        <v>43434</v>
      </c>
      <c r="E220" s="63"/>
      <c r="F220" s="50" t="s">
        <v>1868</v>
      </c>
      <c r="G220" s="64"/>
      <c r="H220" s="64"/>
      <c r="I220" s="87"/>
    </row>
    <row r="221" spans="1:9" x14ac:dyDescent="0.2">
      <c r="A221" s="151" t="s">
        <v>2284</v>
      </c>
      <c r="B221" s="75" t="s">
        <v>2285</v>
      </c>
      <c r="C221" s="70">
        <v>24</v>
      </c>
      <c r="D221" s="145">
        <v>39772</v>
      </c>
      <c r="E221" s="63"/>
      <c r="F221" s="50" t="s">
        <v>1868</v>
      </c>
      <c r="G221" s="64"/>
      <c r="H221" s="64"/>
      <c r="I221" s="87" t="s">
        <v>2286</v>
      </c>
    </row>
    <row r="222" spans="1:9" x14ac:dyDescent="0.2">
      <c r="A222" s="36" t="s">
        <v>2287</v>
      </c>
      <c r="B222" s="24" t="s">
        <v>2288</v>
      </c>
      <c r="C222" s="70">
        <v>40</v>
      </c>
      <c r="D222" s="145">
        <v>40115</v>
      </c>
      <c r="E222" s="63"/>
      <c r="F222" s="50"/>
      <c r="G222" s="64" t="s">
        <v>1868</v>
      </c>
      <c r="H222" s="64"/>
      <c r="I222" s="87" t="s">
        <v>2289</v>
      </c>
    </row>
    <row r="223" spans="1:9" x14ac:dyDescent="0.2">
      <c r="A223" s="483" t="s">
        <v>599</v>
      </c>
      <c r="B223" s="951" t="s">
        <v>600</v>
      </c>
      <c r="C223" s="1076">
        <v>11</v>
      </c>
      <c r="D223" s="148">
        <v>43404</v>
      </c>
      <c r="E223" s="53"/>
      <c r="F223" s="52" t="s">
        <v>1868</v>
      </c>
      <c r="G223" s="55"/>
      <c r="H223" s="55"/>
      <c r="I223" s="91" t="s">
        <v>4344</v>
      </c>
    </row>
    <row r="224" spans="1:9" x14ac:dyDescent="0.2">
      <c r="A224" s="34" t="s">
        <v>2290</v>
      </c>
      <c r="B224" s="35" t="s">
        <v>2291</v>
      </c>
      <c r="C224" s="62">
        <v>6</v>
      </c>
      <c r="D224" s="142">
        <v>42951</v>
      </c>
      <c r="E224" s="42"/>
      <c r="F224" s="26" t="s">
        <v>1868</v>
      </c>
      <c r="G224" s="37"/>
      <c r="H224" s="37"/>
      <c r="I224" s="23" t="s">
        <v>1876</v>
      </c>
    </row>
    <row r="225" spans="1:9" x14ac:dyDescent="0.2">
      <c r="A225" s="500" t="s">
        <v>4260</v>
      </c>
      <c r="B225" s="652" t="s">
        <v>4261</v>
      </c>
      <c r="C225" s="70">
        <v>7</v>
      </c>
      <c r="D225" s="145">
        <v>43312</v>
      </c>
      <c r="E225" s="63"/>
      <c r="F225" s="50"/>
      <c r="G225" s="64" t="s">
        <v>1868</v>
      </c>
      <c r="H225" s="64"/>
      <c r="I225" s="87" t="s">
        <v>4262</v>
      </c>
    </row>
    <row r="226" spans="1:9" x14ac:dyDescent="0.2">
      <c r="A226" s="151" t="s">
        <v>1224</v>
      </c>
      <c r="B226" s="75" t="s">
        <v>1225</v>
      </c>
      <c r="C226" s="70">
        <v>7</v>
      </c>
      <c r="D226" s="145">
        <v>40431</v>
      </c>
      <c r="E226" s="63"/>
      <c r="F226" s="50" t="s">
        <v>1868</v>
      </c>
      <c r="G226" s="64"/>
      <c r="H226" s="64"/>
      <c r="I226" s="156" t="s">
        <v>1896</v>
      </c>
    </row>
    <row r="227" spans="1:9" x14ac:dyDescent="0.2">
      <c r="A227" s="80" t="s">
        <v>2292</v>
      </c>
      <c r="B227" s="24" t="s">
        <v>2293</v>
      </c>
      <c r="C227" s="70">
        <v>5</v>
      </c>
      <c r="D227" s="145">
        <v>42552</v>
      </c>
      <c r="E227" s="63"/>
      <c r="F227" s="50"/>
      <c r="G227" s="64" t="s">
        <v>1868</v>
      </c>
      <c r="H227" s="64"/>
      <c r="I227" s="87" t="s">
        <v>2294</v>
      </c>
    </row>
    <row r="228" spans="1:9" x14ac:dyDescent="0.2">
      <c r="A228" s="1192" t="s">
        <v>2295</v>
      </c>
      <c r="B228" s="89" t="s">
        <v>2296</v>
      </c>
      <c r="C228" s="76">
        <v>5</v>
      </c>
      <c r="D228" s="148">
        <v>42641</v>
      </c>
      <c r="E228" s="53"/>
      <c r="F228" s="52" t="s">
        <v>1868</v>
      </c>
      <c r="G228" s="55"/>
      <c r="H228" s="55"/>
      <c r="I228" s="91" t="s">
        <v>2276</v>
      </c>
    </row>
    <row r="229" spans="1:9" x14ac:dyDescent="0.2">
      <c r="A229" s="34" t="s">
        <v>2297</v>
      </c>
      <c r="B229" s="35" t="s">
        <v>2298</v>
      </c>
      <c r="C229" s="62">
        <v>8</v>
      </c>
      <c r="D229" s="142">
        <v>42242</v>
      </c>
      <c r="E229" s="42"/>
      <c r="F229" s="26"/>
      <c r="G229" s="37" t="s">
        <v>1868</v>
      </c>
      <c r="H229" s="37"/>
      <c r="I229" s="35" t="s">
        <v>2299</v>
      </c>
    </row>
    <row r="230" spans="1:9" x14ac:dyDescent="0.2">
      <c r="A230" s="1055" t="s">
        <v>2300</v>
      </c>
      <c r="B230" s="93" t="s">
        <v>2301</v>
      </c>
      <c r="C230" s="70">
        <v>32</v>
      </c>
      <c r="D230" s="145">
        <v>39889</v>
      </c>
      <c r="E230" s="63" t="s">
        <v>1868</v>
      </c>
      <c r="F230" s="50"/>
      <c r="G230" s="64"/>
      <c r="H230" s="64"/>
      <c r="I230" s="81" t="s">
        <v>4137</v>
      </c>
    </row>
    <row r="231" spans="1:9" x14ac:dyDescent="0.2">
      <c r="A231" s="80" t="s">
        <v>2302</v>
      </c>
      <c r="B231" s="36" t="s">
        <v>2303</v>
      </c>
      <c r="C231" s="70">
        <v>11</v>
      </c>
      <c r="D231" s="145">
        <v>42828</v>
      </c>
      <c r="E231" s="63"/>
      <c r="F231" s="50"/>
      <c r="G231" s="64" t="s">
        <v>1868</v>
      </c>
      <c r="H231" s="64"/>
      <c r="I231" s="81" t="s">
        <v>2304</v>
      </c>
    </row>
    <row r="232" spans="1:9" x14ac:dyDescent="0.2">
      <c r="A232" s="501" t="s">
        <v>1236</v>
      </c>
      <c r="B232" s="500" t="s">
        <v>1237</v>
      </c>
      <c r="C232" s="1077">
        <v>6</v>
      </c>
      <c r="D232" s="145">
        <v>43434</v>
      </c>
      <c r="E232" s="63"/>
      <c r="F232" s="50" t="s">
        <v>1868</v>
      </c>
      <c r="G232" s="64"/>
      <c r="H232" s="64"/>
      <c r="I232" s="81"/>
    </row>
    <row r="233" spans="1:9" x14ac:dyDescent="0.2">
      <c r="A233" s="1194" t="s">
        <v>2305</v>
      </c>
      <c r="B233" s="159" t="s">
        <v>2306</v>
      </c>
      <c r="C233" s="76">
        <v>39</v>
      </c>
      <c r="D233" s="148">
        <v>39869</v>
      </c>
      <c r="E233" s="53" t="s">
        <v>1868</v>
      </c>
      <c r="F233" s="52"/>
      <c r="G233" s="55"/>
      <c r="H233" s="55"/>
      <c r="I233" s="102" t="s">
        <v>2307</v>
      </c>
    </row>
    <row r="234" spans="1:9" x14ac:dyDescent="0.2">
      <c r="A234" s="1193" t="s">
        <v>2308</v>
      </c>
      <c r="B234" s="1122" t="s">
        <v>2309</v>
      </c>
      <c r="C234" s="62">
        <v>12</v>
      </c>
      <c r="D234" s="142">
        <v>42957</v>
      </c>
      <c r="E234" s="42"/>
      <c r="F234" s="26" t="s">
        <v>1868</v>
      </c>
      <c r="G234" s="37"/>
      <c r="H234" s="26"/>
      <c r="I234" s="61" t="s">
        <v>4016</v>
      </c>
    </row>
    <row r="235" spans="1:9" x14ac:dyDescent="0.2">
      <c r="A235" s="470" t="s">
        <v>2310</v>
      </c>
      <c r="B235" s="471" t="s">
        <v>2311</v>
      </c>
      <c r="C235" s="70">
        <v>7</v>
      </c>
      <c r="D235" s="145">
        <v>42951</v>
      </c>
      <c r="E235" s="63"/>
      <c r="F235" s="50" t="s">
        <v>1868</v>
      </c>
      <c r="G235" s="64"/>
      <c r="H235" s="50"/>
      <c r="I235" s="41" t="s">
        <v>4016</v>
      </c>
    </row>
    <row r="236" spans="1:9" x14ac:dyDescent="0.2">
      <c r="A236" s="80" t="s">
        <v>2312</v>
      </c>
      <c r="B236" s="24" t="s">
        <v>2313</v>
      </c>
      <c r="C236" s="70">
        <v>5</v>
      </c>
      <c r="D236" s="145">
        <v>40879</v>
      </c>
      <c r="E236" s="63"/>
      <c r="F236" s="50" t="s">
        <v>1868</v>
      </c>
      <c r="G236" s="64"/>
      <c r="H236" s="50"/>
      <c r="I236" s="87" t="s">
        <v>2314</v>
      </c>
    </row>
    <row r="237" spans="1:9" x14ac:dyDescent="0.2">
      <c r="A237" s="1118" t="s">
        <v>1238</v>
      </c>
      <c r="B237" s="113" t="s">
        <v>2315</v>
      </c>
      <c r="C237" s="70">
        <v>5</v>
      </c>
      <c r="D237" s="145">
        <v>40473</v>
      </c>
      <c r="E237" s="63"/>
      <c r="F237" s="165" t="s">
        <v>1868</v>
      </c>
      <c r="G237" s="64"/>
      <c r="H237" s="50"/>
      <c r="I237" s="153" t="s">
        <v>2316</v>
      </c>
    </row>
    <row r="238" spans="1:9" x14ac:dyDescent="0.2">
      <c r="A238" s="1117" t="s">
        <v>2317</v>
      </c>
      <c r="B238" s="89" t="s">
        <v>2318</v>
      </c>
      <c r="C238" s="76">
        <v>5</v>
      </c>
      <c r="D238" s="148">
        <v>42622</v>
      </c>
      <c r="E238" s="53"/>
      <c r="F238" s="52" t="s">
        <v>1868</v>
      </c>
      <c r="G238" s="55"/>
      <c r="H238" s="52"/>
      <c r="I238" s="91" t="s">
        <v>2319</v>
      </c>
    </row>
    <row r="239" spans="1:9" x14ac:dyDescent="0.2">
      <c r="A239" s="1119" t="s">
        <v>2317</v>
      </c>
      <c r="B239" s="152" t="s">
        <v>2318</v>
      </c>
      <c r="C239" s="62">
        <v>32</v>
      </c>
      <c r="D239" s="142">
        <v>39871</v>
      </c>
      <c r="E239" s="42" t="s">
        <v>1868</v>
      </c>
      <c r="F239" s="26"/>
      <c r="G239" s="37"/>
      <c r="H239" s="26"/>
      <c r="I239" s="166" t="s">
        <v>1896</v>
      </c>
    </row>
    <row r="240" spans="1:9" x14ac:dyDescent="0.2">
      <c r="A240" s="500" t="s">
        <v>1240</v>
      </c>
      <c r="B240" s="652" t="s">
        <v>1241</v>
      </c>
      <c r="C240" s="70">
        <v>8</v>
      </c>
      <c r="D240" s="145">
        <v>43371</v>
      </c>
      <c r="E240" s="63"/>
      <c r="F240" s="50"/>
      <c r="G240" s="64" t="s">
        <v>1868</v>
      </c>
      <c r="H240" s="50"/>
      <c r="I240" s="87" t="s">
        <v>4316</v>
      </c>
    </row>
    <row r="241" spans="1:12" x14ac:dyDescent="0.2">
      <c r="A241" s="478" t="s">
        <v>2320</v>
      </c>
      <c r="B241" s="469" t="s">
        <v>2321</v>
      </c>
      <c r="C241" s="70">
        <v>14</v>
      </c>
      <c r="D241" s="145">
        <v>43020</v>
      </c>
      <c r="E241" s="63" t="s">
        <v>1868</v>
      </c>
      <c r="F241" s="50"/>
      <c r="G241" s="64"/>
      <c r="H241" s="50"/>
      <c r="I241" s="41" t="s">
        <v>4004</v>
      </c>
    </row>
    <row r="242" spans="1:12" x14ac:dyDescent="0.2">
      <c r="A242" s="470" t="s">
        <v>1242</v>
      </c>
      <c r="B242" s="75" t="s">
        <v>1243</v>
      </c>
      <c r="C242" s="70">
        <v>7</v>
      </c>
      <c r="D242" s="145">
        <v>40431</v>
      </c>
      <c r="E242" s="63"/>
      <c r="F242" s="50" t="s">
        <v>1868</v>
      </c>
      <c r="G242" s="64"/>
      <c r="H242" s="50"/>
      <c r="I242" s="156" t="s">
        <v>1896</v>
      </c>
    </row>
    <row r="243" spans="1:12" x14ac:dyDescent="0.2">
      <c r="A243" s="1194" t="s">
        <v>1249</v>
      </c>
      <c r="B243" s="159" t="s">
        <v>1250</v>
      </c>
      <c r="C243" s="76">
        <v>11</v>
      </c>
      <c r="D243" s="148">
        <v>40809</v>
      </c>
      <c r="E243" s="53" t="s">
        <v>1868</v>
      </c>
      <c r="F243" s="52"/>
      <c r="G243" s="55"/>
      <c r="H243" s="52"/>
      <c r="I243" s="155" t="s">
        <v>2119</v>
      </c>
    </row>
    <row r="244" spans="1:12" x14ac:dyDescent="0.2">
      <c r="A244" s="1066" t="s">
        <v>2322</v>
      </c>
      <c r="B244" s="96" t="s">
        <v>1254</v>
      </c>
      <c r="C244" s="62">
        <v>16</v>
      </c>
      <c r="D244" s="142">
        <v>40087</v>
      </c>
      <c r="E244" s="42"/>
      <c r="F244" s="26" t="s">
        <v>1868</v>
      </c>
      <c r="G244" s="37"/>
      <c r="H244" s="37"/>
      <c r="I244" s="166" t="s">
        <v>1936</v>
      </c>
    </row>
    <row r="245" spans="1:12" x14ac:dyDescent="0.2">
      <c r="A245" s="80" t="s">
        <v>2323</v>
      </c>
      <c r="B245" s="24" t="s">
        <v>2324</v>
      </c>
      <c r="C245" s="70">
        <v>6</v>
      </c>
      <c r="D245" s="145">
        <v>42397</v>
      </c>
      <c r="E245" s="63" t="s">
        <v>1868</v>
      </c>
      <c r="F245" s="50"/>
      <c r="G245" s="64"/>
      <c r="H245" s="64"/>
      <c r="I245" s="41"/>
    </row>
    <row r="246" spans="1:12" x14ac:dyDescent="0.2">
      <c r="A246" s="80" t="s">
        <v>2325</v>
      </c>
      <c r="B246" s="24" t="s">
        <v>2326</v>
      </c>
      <c r="C246" s="70">
        <v>5</v>
      </c>
      <c r="D246" s="145">
        <v>42782</v>
      </c>
      <c r="E246" s="63" t="s">
        <v>1868</v>
      </c>
      <c r="F246" s="50"/>
      <c r="G246" s="64"/>
      <c r="H246" s="64"/>
      <c r="I246" s="41" t="s">
        <v>2327</v>
      </c>
    </row>
    <row r="247" spans="1:12" x14ac:dyDescent="0.2">
      <c r="A247" s="36" t="s">
        <v>2328</v>
      </c>
      <c r="B247" s="24" t="s">
        <v>2329</v>
      </c>
      <c r="C247" s="70">
        <v>6</v>
      </c>
      <c r="D247" s="145">
        <v>43027</v>
      </c>
      <c r="E247" s="63"/>
      <c r="F247" s="50" t="s">
        <v>1868</v>
      </c>
      <c r="G247" s="64"/>
      <c r="H247" s="64"/>
      <c r="I247" s="87" t="s">
        <v>1876</v>
      </c>
    </row>
    <row r="248" spans="1:12" x14ac:dyDescent="0.2">
      <c r="A248" s="1200" t="s">
        <v>2330</v>
      </c>
      <c r="B248" s="56" t="s">
        <v>2331</v>
      </c>
      <c r="C248" s="76">
        <v>5</v>
      </c>
      <c r="D248" s="148">
        <v>43055</v>
      </c>
      <c r="E248" s="53"/>
      <c r="F248" s="52" t="s">
        <v>1868</v>
      </c>
      <c r="G248" s="55"/>
      <c r="H248" s="55"/>
      <c r="I248" s="39" t="s">
        <v>1876</v>
      </c>
    </row>
    <row r="249" spans="1:12" x14ac:dyDescent="0.2">
      <c r="A249" s="60" t="s">
        <v>4283</v>
      </c>
      <c r="B249" s="35" t="s">
        <v>4284</v>
      </c>
      <c r="C249" s="62">
        <v>7</v>
      </c>
      <c r="D249" s="142">
        <v>43281</v>
      </c>
      <c r="E249" s="42"/>
      <c r="F249" s="26"/>
      <c r="G249" s="37" t="s">
        <v>1868</v>
      </c>
      <c r="H249" s="37"/>
      <c r="I249" s="61" t="s">
        <v>4286</v>
      </c>
    </row>
    <row r="250" spans="1:12" x14ac:dyDescent="0.2">
      <c r="A250" s="80" t="s">
        <v>2332</v>
      </c>
      <c r="B250" s="24" t="s">
        <v>2333</v>
      </c>
      <c r="C250" s="70">
        <v>7</v>
      </c>
      <c r="D250" s="145">
        <v>41152</v>
      </c>
      <c r="E250" s="63"/>
      <c r="F250" s="50" t="s">
        <v>1868</v>
      </c>
      <c r="G250" s="64"/>
      <c r="H250" s="64"/>
      <c r="I250" s="87" t="s">
        <v>1957</v>
      </c>
    </row>
    <row r="251" spans="1:12" x14ac:dyDescent="0.2">
      <c r="A251" s="477" t="s">
        <v>2334</v>
      </c>
      <c r="B251" s="469" t="s">
        <v>2335</v>
      </c>
      <c r="C251" s="70">
        <v>8</v>
      </c>
      <c r="D251" s="145">
        <v>41247</v>
      </c>
      <c r="E251" s="63" t="s">
        <v>1868</v>
      </c>
      <c r="F251" s="50"/>
      <c r="G251" s="64"/>
      <c r="H251" s="64"/>
      <c r="I251" s="87" t="s">
        <v>4117</v>
      </c>
    </row>
    <row r="252" spans="1:12" x14ac:dyDescent="0.2">
      <c r="A252" s="501" t="s">
        <v>1265</v>
      </c>
      <c r="B252" s="652" t="s">
        <v>1266</v>
      </c>
      <c r="C252" s="1077">
        <v>6</v>
      </c>
      <c r="D252" s="145">
        <v>43496</v>
      </c>
      <c r="E252" s="63"/>
      <c r="F252" s="50"/>
      <c r="G252" s="64" t="s">
        <v>1868</v>
      </c>
      <c r="H252" s="64"/>
      <c r="I252" s="87" t="s">
        <v>4462</v>
      </c>
    </row>
    <row r="253" spans="1:12" x14ac:dyDescent="0.2">
      <c r="A253" s="154" t="s">
        <v>2336</v>
      </c>
      <c r="B253" s="89" t="s">
        <v>2337</v>
      </c>
      <c r="C253" s="76">
        <v>6</v>
      </c>
      <c r="D253" s="148">
        <v>41241</v>
      </c>
      <c r="E253" s="53"/>
      <c r="F253" s="52" t="s">
        <v>1868</v>
      </c>
      <c r="G253" s="55"/>
      <c r="H253" s="55"/>
      <c r="I253" s="91" t="s">
        <v>2338</v>
      </c>
    </row>
    <row r="254" spans="1:12" x14ac:dyDescent="0.2">
      <c r="A254" s="34" t="s">
        <v>2339</v>
      </c>
      <c r="B254" s="35" t="s">
        <v>2340</v>
      </c>
      <c r="C254" s="62">
        <v>9</v>
      </c>
      <c r="D254" s="142">
        <v>41432</v>
      </c>
      <c r="E254" s="42"/>
      <c r="F254" s="26"/>
      <c r="G254" s="37" t="s">
        <v>1868</v>
      </c>
      <c r="H254" s="37"/>
      <c r="I254" s="61" t="s">
        <v>2341</v>
      </c>
    </row>
    <row r="255" spans="1:12" x14ac:dyDescent="0.2">
      <c r="A255" s="501" t="s">
        <v>1267</v>
      </c>
      <c r="B255" s="652" t="s">
        <v>1268</v>
      </c>
      <c r="C255" s="1077">
        <v>5</v>
      </c>
      <c r="D255" s="145">
        <v>43404</v>
      </c>
      <c r="E255" s="63"/>
      <c r="F255" s="50" t="s">
        <v>1868</v>
      </c>
      <c r="G255" s="64"/>
      <c r="H255" s="64"/>
      <c r="I255" s="87" t="s">
        <v>4344</v>
      </c>
      <c r="K255" s="537"/>
      <c r="L255" s="537"/>
    </row>
    <row r="256" spans="1:12" x14ac:dyDescent="0.2">
      <c r="A256" s="501" t="s">
        <v>1271</v>
      </c>
      <c r="B256" s="652" t="s">
        <v>1272</v>
      </c>
      <c r="C256" s="1077">
        <v>5</v>
      </c>
      <c r="D256" s="145">
        <v>43404</v>
      </c>
      <c r="E256" s="63"/>
      <c r="F256" s="50" t="s">
        <v>1868</v>
      </c>
      <c r="G256" s="64"/>
      <c r="H256" s="64"/>
      <c r="I256" s="87" t="s">
        <v>4344</v>
      </c>
    </row>
    <row r="257" spans="1:9" x14ac:dyDescent="0.2">
      <c r="A257" s="36" t="s">
        <v>2342</v>
      </c>
      <c r="B257" s="24" t="s">
        <v>2343</v>
      </c>
      <c r="C257" s="70">
        <v>25</v>
      </c>
      <c r="D257" s="145">
        <v>41030</v>
      </c>
      <c r="E257" s="63"/>
      <c r="F257" s="50"/>
      <c r="G257" s="64" t="s">
        <v>1868</v>
      </c>
      <c r="H257" s="64"/>
      <c r="I257" s="87" t="s">
        <v>2344</v>
      </c>
    </row>
    <row r="258" spans="1:9" x14ac:dyDescent="0.2">
      <c r="A258" s="38" t="s">
        <v>2345</v>
      </c>
      <c r="B258" s="56" t="s">
        <v>2346</v>
      </c>
      <c r="C258" s="76">
        <v>27</v>
      </c>
      <c r="D258" s="148">
        <v>39769</v>
      </c>
      <c r="E258" s="53"/>
      <c r="F258" s="52" t="s">
        <v>1868</v>
      </c>
      <c r="G258" s="55"/>
      <c r="H258" s="55"/>
      <c r="I258" s="91" t="s">
        <v>2347</v>
      </c>
    </row>
    <row r="259" spans="1:9" x14ac:dyDescent="0.2">
      <c r="A259" s="1066" t="s">
        <v>2348</v>
      </c>
      <c r="B259" s="96" t="s">
        <v>2349</v>
      </c>
      <c r="C259" s="62">
        <v>22</v>
      </c>
      <c r="D259" s="142">
        <v>40835</v>
      </c>
      <c r="E259" s="42"/>
      <c r="F259" s="26" t="s">
        <v>1868</v>
      </c>
      <c r="G259" s="37"/>
      <c r="H259" s="37"/>
      <c r="I259" s="61" t="s">
        <v>4030</v>
      </c>
    </row>
    <row r="260" spans="1:9" x14ac:dyDescent="0.2">
      <c r="A260" s="80" t="s">
        <v>2350</v>
      </c>
      <c r="B260" s="24" t="s">
        <v>2351</v>
      </c>
      <c r="C260" s="70">
        <v>6</v>
      </c>
      <c r="D260" s="145">
        <v>42804</v>
      </c>
      <c r="E260" s="63"/>
      <c r="F260" s="50"/>
      <c r="G260" s="64" t="s">
        <v>1868</v>
      </c>
      <c r="H260" s="64"/>
      <c r="I260" s="87" t="s">
        <v>2352</v>
      </c>
    </row>
    <row r="261" spans="1:9" x14ac:dyDescent="0.2">
      <c r="A261" s="36" t="s">
        <v>2353</v>
      </c>
      <c r="B261" s="24" t="s">
        <v>2354</v>
      </c>
      <c r="C261" s="70">
        <v>16</v>
      </c>
      <c r="D261" s="145">
        <v>40826</v>
      </c>
      <c r="E261" s="63"/>
      <c r="F261" s="50" t="s">
        <v>1868</v>
      </c>
      <c r="G261" s="64"/>
      <c r="H261" s="64"/>
      <c r="I261" s="41" t="s">
        <v>2355</v>
      </c>
    </row>
    <row r="262" spans="1:9" x14ac:dyDescent="0.2">
      <c r="A262" s="36" t="s">
        <v>2356</v>
      </c>
      <c r="B262" s="24" t="s">
        <v>2357</v>
      </c>
      <c r="C262" s="70">
        <v>18</v>
      </c>
      <c r="D262" s="145">
        <v>42304</v>
      </c>
      <c r="E262" s="63"/>
      <c r="F262" s="50"/>
      <c r="G262" s="64" t="s">
        <v>1868</v>
      </c>
      <c r="H262" s="64"/>
      <c r="I262" s="41" t="s">
        <v>2358</v>
      </c>
    </row>
    <row r="263" spans="1:9" x14ac:dyDescent="0.2">
      <c r="A263" s="1117" t="s">
        <v>2359</v>
      </c>
      <c r="B263" s="89" t="s">
        <v>2360</v>
      </c>
      <c r="C263" s="76">
        <v>6</v>
      </c>
      <c r="D263" s="148">
        <v>42656</v>
      </c>
      <c r="E263" s="53"/>
      <c r="F263" s="52" t="s">
        <v>1868</v>
      </c>
      <c r="G263" s="55"/>
      <c r="H263" s="55"/>
      <c r="I263" s="91" t="s">
        <v>4113</v>
      </c>
    </row>
    <row r="264" spans="1:9" x14ac:dyDescent="0.2">
      <c r="A264" s="60" t="s">
        <v>2361</v>
      </c>
      <c r="B264" s="35" t="s">
        <v>2362</v>
      </c>
      <c r="C264" s="62">
        <v>31</v>
      </c>
      <c r="D264" s="142">
        <v>42678</v>
      </c>
      <c r="E264" s="42"/>
      <c r="F264" s="26"/>
      <c r="G264" s="37"/>
      <c r="H264" s="37" t="s">
        <v>1868</v>
      </c>
      <c r="I264" s="23" t="s">
        <v>2363</v>
      </c>
    </row>
    <row r="265" spans="1:9" x14ac:dyDescent="0.2">
      <c r="A265" s="80" t="s">
        <v>2364</v>
      </c>
      <c r="B265" s="24" t="s">
        <v>2365</v>
      </c>
      <c r="C265" s="70">
        <v>5</v>
      </c>
      <c r="D265" s="145">
        <v>42482</v>
      </c>
      <c r="E265" s="63"/>
      <c r="F265" s="50"/>
      <c r="G265" s="64" t="s">
        <v>1868</v>
      </c>
      <c r="H265" s="64"/>
      <c r="I265" s="87" t="s">
        <v>2366</v>
      </c>
    </row>
    <row r="266" spans="1:9" x14ac:dyDescent="0.2">
      <c r="A266" s="1055" t="s">
        <v>2367</v>
      </c>
      <c r="B266" s="93" t="s">
        <v>2368</v>
      </c>
      <c r="C266" s="70">
        <v>6</v>
      </c>
      <c r="D266" s="145">
        <v>40598</v>
      </c>
      <c r="E266" s="63" t="s">
        <v>1868</v>
      </c>
      <c r="F266" s="50"/>
      <c r="G266" s="64"/>
      <c r="H266" s="64"/>
      <c r="I266" s="87" t="s">
        <v>2369</v>
      </c>
    </row>
    <row r="267" spans="1:9" x14ac:dyDescent="0.2">
      <c r="A267" s="151" t="s">
        <v>1291</v>
      </c>
      <c r="B267" s="75" t="s">
        <v>1292</v>
      </c>
      <c r="C267" s="70">
        <v>33</v>
      </c>
      <c r="D267" s="145">
        <v>40105</v>
      </c>
      <c r="E267" s="63"/>
      <c r="F267" s="50" t="s">
        <v>1868</v>
      </c>
      <c r="G267" s="64"/>
      <c r="H267" s="64"/>
      <c r="I267" s="156" t="s">
        <v>2370</v>
      </c>
    </row>
    <row r="268" spans="1:9" x14ac:dyDescent="0.2">
      <c r="A268" s="38" t="s">
        <v>2371</v>
      </c>
      <c r="B268" s="56" t="s">
        <v>2372</v>
      </c>
      <c r="C268" s="76">
        <v>6</v>
      </c>
      <c r="D268" s="148">
        <v>41949</v>
      </c>
      <c r="E268" s="53"/>
      <c r="F268" s="52" t="s">
        <v>1868</v>
      </c>
      <c r="G268" s="55"/>
      <c r="H268" s="55"/>
      <c r="I268" s="91" t="s">
        <v>2136</v>
      </c>
    </row>
    <row r="269" spans="1:9" x14ac:dyDescent="0.2">
      <c r="A269" s="34" t="s">
        <v>2373</v>
      </c>
      <c r="B269" s="35" t="s">
        <v>2374</v>
      </c>
      <c r="C269" s="62">
        <v>35</v>
      </c>
      <c r="D269" s="142">
        <v>39538</v>
      </c>
      <c r="E269" s="42"/>
      <c r="F269" s="26"/>
      <c r="G269" s="37"/>
      <c r="H269" s="37" t="s">
        <v>1868</v>
      </c>
      <c r="I269" s="23" t="s">
        <v>2375</v>
      </c>
    </row>
    <row r="270" spans="1:9" x14ac:dyDescent="0.2">
      <c r="A270" s="151" t="s">
        <v>1295</v>
      </c>
      <c r="B270" s="75" t="s">
        <v>1296</v>
      </c>
      <c r="C270" s="70">
        <v>19</v>
      </c>
      <c r="D270" s="145">
        <v>40135</v>
      </c>
      <c r="E270" s="63"/>
      <c r="F270" s="50" t="s">
        <v>1868</v>
      </c>
      <c r="G270" s="64"/>
      <c r="H270" s="64"/>
      <c r="I270" s="156" t="s">
        <v>1896</v>
      </c>
    </row>
    <row r="271" spans="1:9" x14ac:dyDescent="0.2">
      <c r="A271" s="149" t="s">
        <v>2376</v>
      </c>
      <c r="B271" s="75" t="s">
        <v>2377</v>
      </c>
      <c r="C271" s="70">
        <v>16</v>
      </c>
      <c r="D271" s="145">
        <v>40395</v>
      </c>
      <c r="E271" s="63"/>
      <c r="F271" s="50" t="s">
        <v>1868</v>
      </c>
      <c r="G271" s="64"/>
      <c r="H271" s="64"/>
      <c r="I271" s="156" t="s">
        <v>1896</v>
      </c>
    </row>
    <row r="272" spans="1:9" x14ac:dyDescent="0.2">
      <c r="A272" s="80" t="s">
        <v>2378</v>
      </c>
      <c r="B272" s="24" t="s">
        <v>2379</v>
      </c>
      <c r="C272" s="70">
        <v>6</v>
      </c>
      <c r="D272" s="145">
        <v>43048</v>
      </c>
      <c r="E272" s="63"/>
      <c r="F272" s="50" t="s">
        <v>1868</v>
      </c>
      <c r="G272" s="64"/>
      <c r="H272" s="64"/>
      <c r="I272" s="87" t="s">
        <v>1876</v>
      </c>
    </row>
    <row r="273" spans="1:9" x14ac:dyDescent="0.2">
      <c r="A273" s="38" t="s">
        <v>2380</v>
      </c>
      <c r="B273" s="56" t="s">
        <v>2381</v>
      </c>
      <c r="C273" s="76">
        <v>5</v>
      </c>
      <c r="D273" s="148">
        <v>42284</v>
      </c>
      <c r="E273" s="53"/>
      <c r="F273" s="52"/>
      <c r="G273" s="55" t="s">
        <v>1868</v>
      </c>
      <c r="H273" s="55"/>
      <c r="I273" s="39" t="s">
        <v>2382</v>
      </c>
    </row>
    <row r="274" spans="1:9" x14ac:dyDescent="0.2">
      <c r="A274" s="1066" t="s">
        <v>2383</v>
      </c>
      <c r="B274" s="96" t="s">
        <v>1302</v>
      </c>
      <c r="C274" s="62">
        <v>5</v>
      </c>
      <c r="D274" s="142">
        <v>40480</v>
      </c>
      <c r="E274" s="42"/>
      <c r="F274" s="26" t="s">
        <v>1868</v>
      </c>
      <c r="G274" s="37"/>
      <c r="H274" s="37"/>
      <c r="I274" s="100" t="s">
        <v>1896</v>
      </c>
    </row>
    <row r="275" spans="1:9" x14ac:dyDescent="0.2">
      <c r="A275" s="80" t="s">
        <v>2384</v>
      </c>
      <c r="B275" s="24" t="s">
        <v>2385</v>
      </c>
      <c r="C275" s="70">
        <v>5</v>
      </c>
      <c r="D275" s="145">
        <v>42628</v>
      </c>
      <c r="E275" s="63"/>
      <c r="F275" s="50" t="s">
        <v>1868</v>
      </c>
      <c r="G275" s="64"/>
      <c r="H275" s="64"/>
      <c r="I275" s="81" t="s">
        <v>1869</v>
      </c>
    </row>
    <row r="276" spans="1:9" x14ac:dyDescent="0.2">
      <c r="A276" s="80" t="s">
        <v>2386</v>
      </c>
      <c r="B276" s="24" t="s">
        <v>2387</v>
      </c>
      <c r="C276" s="70">
        <v>5</v>
      </c>
      <c r="D276" s="145">
        <v>42681</v>
      </c>
      <c r="E276" s="63"/>
      <c r="F276" s="50" t="s">
        <v>1868</v>
      </c>
      <c r="G276" s="64"/>
      <c r="H276" s="64"/>
      <c r="I276" s="81" t="s">
        <v>2388</v>
      </c>
    </row>
    <row r="277" spans="1:9" x14ac:dyDescent="0.2">
      <c r="A277" s="36" t="s">
        <v>2389</v>
      </c>
      <c r="B277" s="24" t="s">
        <v>2390</v>
      </c>
      <c r="C277" s="70">
        <v>12</v>
      </c>
      <c r="D277" s="145">
        <v>40653</v>
      </c>
      <c r="E277" s="63" t="s">
        <v>1868</v>
      </c>
      <c r="F277" s="50"/>
      <c r="G277" s="64"/>
      <c r="H277" s="64"/>
      <c r="I277" s="24" t="s">
        <v>2391</v>
      </c>
    </row>
    <row r="278" spans="1:9" x14ac:dyDescent="0.2">
      <c r="A278" s="1120" t="s">
        <v>2392</v>
      </c>
      <c r="B278" s="146" t="s">
        <v>2393</v>
      </c>
      <c r="C278" s="76">
        <v>22</v>
      </c>
      <c r="D278" s="148">
        <v>42217</v>
      </c>
      <c r="E278" s="53"/>
      <c r="F278" s="52"/>
      <c r="G278" s="55"/>
      <c r="H278" s="55" t="s">
        <v>1868</v>
      </c>
      <c r="I278" s="56" t="s">
        <v>2394</v>
      </c>
    </row>
    <row r="279" spans="1:9" x14ac:dyDescent="0.2">
      <c r="A279" s="100" t="s">
        <v>2395</v>
      </c>
      <c r="B279" s="96" t="s">
        <v>1328</v>
      </c>
      <c r="C279" s="62">
        <v>8</v>
      </c>
      <c r="D279" s="142">
        <v>40437</v>
      </c>
      <c r="E279" s="42"/>
      <c r="F279" s="26" t="s">
        <v>1868</v>
      </c>
      <c r="G279" s="37"/>
      <c r="H279" s="37"/>
      <c r="I279" s="100" t="s">
        <v>1896</v>
      </c>
    </row>
    <row r="280" spans="1:9" x14ac:dyDescent="0.2">
      <c r="A280" s="81" t="s">
        <v>2396</v>
      </c>
      <c r="B280" s="24" t="s">
        <v>2397</v>
      </c>
      <c r="C280" s="70">
        <v>6</v>
      </c>
      <c r="D280" s="145">
        <v>40400</v>
      </c>
      <c r="E280" s="63"/>
      <c r="F280" s="50"/>
      <c r="G280" s="64" t="s">
        <v>1868</v>
      </c>
      <c r="H280" s="64"/>
      <c r="I280" s="81" t="s">
        <v>2398</v>
      </c>
    </row>
    <row r="281" spans="1:9" x14ac:dyDescent="0.2">
      <c r="A281" s="24" t="s">
        <v>2399</v>
      </c>
      <c r="B281" s="24" t="s">
        <v>2400</v>
      </c>
      <c r="C281" s="70">
        <v>10</v>
      </c>
      <c r="D281" s="145">
        <v>41025</v>
      </c>
      <c r="E281" s="63" t="s">
        <v>1868</v>
      </c>
      <c r="F281" s="50"/>
      <c r="G281" s="64"/>
      <c r="H281" s="64"/>
      <c r="I281" s="81" t="s">
        <v>2401</v>
      </c>
    </row>
    <row r="282" spans="1:9" x14ac:dyDescent="0.2">
      <c r="A282" s="495" t="s">
        <v>4263</v>
      </c>
      <c r="B282" s="652" t="s">
        <v>4264</v>
      </c>
      <c r="C282" s="70">
        <v>15</v>
      </c>
      <c r="D282" s="145">
        <v>43312</v>
      </c>
      <c r="E282" s="63"/>
      <c r="F282" s="50"/>
      <c r="G282" s="64" t="s">
        <v>1868</v>
      </c>
      <c r="H282" s="64"/>
      <c r="I282" s="81" t="s">
        <v>4265</v>
      </c>
    </row>
    <row r="283" spans="1:9" x14ac:dyDescent="0.2">
      <c r="A283" s="56" t="s">
        <v>2402</v>
      </c>
      <c r="B283" s="56" t="s">
        <v>2403</v>
      </c>
      <c r="C283" s="76">
        <v>15</v>
      </c>
      <c r="D283" s="148">
        <v>40879</v>
      </c>
      <c r="E283" s="53" t="s">
        <v>1868</v>
      </c>
      <c r="F283" s="52"/>
      <c r="G283" s="55"/>
      <c r="H283" s="55"/>
      <c r="I283" s="56"/>
    </row>
    <row r="284" spans="1:9" x14ac:dyDescent="0.2">
      <c r="A284" s="96" t="s">
        <v>1332</v>
      </c>
      <c r="B284" s="96" t="s">
        <v>1333</v>
      </c>
      <c r="C284" s="62">
        <v>6</v>
      </c>
      <c r="D284" s="142">
        <v>40436</v>
      </c>
      <c r="E284" s="42"/>
      <c r="F284" s="26" t="s">
        <v>1868</v>
      </c>
      <c r="G284" s="37"/>
      <c r="H284" s="37"/>
      <c r="I284" s="100" t="s">
        <v>1896</v>
      </c>
    </row>
    <row r="285" spans="1:9" x14ac:dyDescent="0.2">
      <c r="A285" s="81" t="s">
        <v>632</v>
      </c>
      <c r="B285" s="24" t="s">
        <v>633</v>
      </c>
      <c r="C285" s="70">
        <v>13</v>
      </c>
      <c r="D285" s="145">
        <v>43168</v>
      </c>
      <c r="E285" s="63" t="s">
        <v>1868</v>
      </c>
      <c r="F285" s="50"/>
      <c r="G285" s="64"/>
      <c r="H285" s="64"/>
      <c r="I285" s="81"/>
    </row>
    <row r="286" spans="1:9" x14ac:dyDescent="0.2">
      <c r="A286" s="81" t="s">
        <v>2404</v>
      </c>
      <c r="B286" s="24" t="s">
        <v>2405</v>
      </c>
      <c r="C286" s="70">
        <v>5</v>
      </c>
      <c r="D286" s="145">
        <v>42671</v>
      </c>
      <c r="E286" s="63"/>
      <c r="F286" s="50" t="s">
        <v>1868</v>
      </c>
      <c r="G286" s="64"/>
      <c r="H286" s="64"/>
      <c r="I286" s="81" t="s">
        <v>1869</v>
      </c>
    </row>
    <row r="287" spans="1:9" x14ac:dyDescent="0.2">
      <c r="A287" s="24" t="s">
        <v>2406</v>
      </c>
      <c r="B287" s="24" t="s">
        <v>2407</v>
      </c>
      <c r="C287" s="70">
        <v>51</v>
      </c>
      <c r="D287" s="145">
        <v>40465</v>
      </c>
      <c r="E287" s="63"/>
      <c r="F287" s="50" t="s">
        <v>1868</v>
      </c>
      <c r="G287" s="64"/>
      <c r="H287" s="64"/>
      <c r="I287" s="81" t="s">
        <v>2408</v>
      </c>
    </row>
    <row r="288" spans="1:9" x14ac:dyDescent="0.2">
      <c r="A288" s="89" t="s">
        <v>2409</v>
      </c>
      <c r="B288" s="89" t="s">
        <v>2410</v>
      </c>
      <c r="C288" s="76">
        <v>10</v>
      </c>
      <c r="D288" s="148">
        <v>41894</v>
      </c>
      <c r="E288" s="53"/>
      <c r="F288" s="52" t="s">
        <v>1868</v>
      </c>
      <c r="G288" s="55"/>
      <c r="H288" s="55"/>
      <c r="I288" s="102" t="s">
        <v>4042</v>
      </c>
    </row>
    <row r="289" spans="1:9" x14ac:dyDescent="0.2">
      <c r="A289" s="1197" t="s">
        <v>2411</v>
      </c>
      <c r="B289" s="172" t="s">
        <v>2412</v>
      </c>
      <c r="C289" s="62">
        <v>7</v>
      </c>
      <c r="D289" s="142">
        <v>42956</v>
      </c>
      <c r="E289" s="42"/>
      <c r="F289" s="26"/>
      <c r="G289" s="37"/>
      <c r="H289" s="37" t="s">
        <v>1868</v>
      </c>
      <c r="I289" s="23"/>
    </row>
    <row r="290" spans="1:9" x14ac:dyDescent="0.2">
      <c r="A290" s="24" t="s">
        <v>2413</v>
      </c>
      <c r="B290" s="24" t="s">
        <v>2414</v>
      </c>
      <c r="C290" s="70">
        <v>39</v>
      </c>
      <c r="D290" s="145">
        <v>40724</v>
      </c>
      <c r="E290" s="63" t="s">
        <v>1868</v>
      </c>
      <c r="F290" s="50"/>
      <c r="G290" s="64"/>
      <c r="H290" s="64"/>
      <c r="I290" s="41"/>
    </row>
    <row r="291" spans="1:9" x14ac:dyDescent="0.2">
      <c r="A291" s="81" t="s">
        <v>2415</v>
      </c>
      <c r="B291" s="24" t="s">
        <v>2416</v>
      </c>
      <c r="C291" s="70">
        <v>12</v>
      </c>
      <c r="D291" s="145">
        <v>42655</v>
      </c>
      <c r="E291" s="63"/>
      <c r="F291" s="50"/>
      <c r="G291" s="64" t="s">
        <v>1868</v>
      </c>
      <c r="H291" s="64"/>
      <c r="I291" s="41" t="s">
        <v>2417</v>
      </c>
    </row>
    <row r="292" spans="1:9" x14ac:dyDescent="0.2">
      <c r="A292" s="24" t="s">
        <v>1356</v>
      </c>
      <c r="B292" s="24" t="s">
        <v>1357</v>
      </c>
      <c r="C292" s="70">
        <v>8</v>
      </c>
      <c r="D292" s="145">
        <v>40855</v>
      </c>
      <c r="E292" s="63"/>
      <c r="F292" s="50"/>
      <c r="G292" s="64"/>
      <c r="H292" s="64" t="s">
        <v>1868</v>
      </c>
      <c r="I292" s="156" t="s">
        <v>2418</v>
      </c>
    </row>
    <row r="293" spans="1:9" x14ac:dyDescent="0.2">
      <c r="A293" s="102" t="s">
        <v>2419</v>
      </c>
      <c r="B293" s="56" t="s">
        <v>2420</v>
      </c>
      <c r="C293" s="76">
        <v>6</v>
      </c>
      <c r="D293" s="148">
        <v>42887</v>
      </c>
      <c r="E293" s="53"/>
      <c r="F293" s="52"/>
      <c r="G293" s="55" t="s">
        <v>1868</v>
      </c>
      <c r="H293" s="55"/>
      <c r="I293" s="91" t="s">
        <v>2421</v>
      </c>
    </row>
    <row r="294" spans="1:9" x14ac:dyDescent="0.2">
      <c r="A294" s="65" t="s">
        <v>2422</v>
      </c>
      <c r="B294" s="35" t="s">
        <v>2423</v>
      </c>
      <c r="C294" s="62">
        <v>6</v>
      </c>
      <c r="D294" s="142">
        <v>42480</v>
      </c>
      <c r="E294" s="42" t="s">
        <v>1868</v>
      </c>
      <c r="F294" s="26"/>
      <c r="G294" s="37"/>
      <c r="H294" s="26"/>
      <c r="I294" s="23"/>
    </row>
    <row r="295" spans="1:9" x14ac:dyDescent="0.2">
      <c r="A295" s="75" t="s">
        <v>2424</v>
      </c>
      <c r="B295" s="75" t="s">
        <v>1361</v>
      </c>
      <c r="C295" s="70">
        <v>33</v>
      </c>
      <c r="D295" s="145">
        <v>40085</v>
      </c>
      <c r="E295" s="63"/>
      <c r="F295" s="50" t="s">
        <v>1868</v>
      </c>
      <c r="G295" s="64"/>
      <c r="H295" s="50"/>
      <c r="I295" s="156" t="s">
        <v>1896</v>
      </c>
    </row>
    <row r="296" spans="1:9" x14ac:dyDescent="0.2">
      <c r="A296" s="24" t="s">
        <v>2425</v>
      </c>
      <c r="B296" s="24" t="s">
        <v>2426</v>
      </c>
      <c r="C296" s="70">
        <v>5</v>
      </c>
      <c r="D296" s="145">
        <v>40505</v>
      </c>
      <c r="E296" s="63"/>
      <c r="F296" s="50" t="s">
        <v>1868</v>
      </c>
      <c r="G296" s="64"/>
      <c r="H296" s="50"/>
      <c r="I296" s="87" t="s">
        <v>2427</v>
      </c>
    </row>
    <row r="297" spans="1:9" x14ac:dyDescent="0.2">
      <c r="A297" s="24" t="s">
        <v>2428</v>
      </c>
      <c r="B297" s="24" t="s">
        <v>2429</v>
      </c>
      <c r="C297" s="70">
        <v>22</v>
      </c>
      <c r="D297" s="145">
        <v>41578</v>
      </c>
      <c r="E297" s="63"/>
      <c r="F297" s="50" t="s">
        <v>1868</v>
      </c>
      <c r="G297" s="64"/>
      <c r="H297" s="50"/>
      <c r="I297" s="87" t="s">
        <v>2000</v>
      </c>
    </row>
    <row r="298" spans="1:9" x14ac:dyDescent="0.2">
      <c r="A298" s="56" t="s">
        <v>2430</v>
      </c>
      <c r="B298" s="56" t="s">
        <v>2431</v>
      </c>
      <c r="C298" s="76">
        <v>6</v>
      </c>
      <c r="D298" s="148">
        <v>41526</v>
      </c>
      <c r="E298" s="53"/>
      <c r="F298" s="52" t="s">
        <v>1868</v>
      </c>
      <c r="G298" s="55"/>
      <c r="H298" s="52"/>
      <c r="I298" s="91" t="s">
        <v>2432</v>
      </c>
    </row>
    <row r="299" spans="1:9" x14ac:dyDescent="0.2">
      <c r="A299" s="35" t="s">
        <v>2433</v>
      </c>
      <c r="B299" s="35" t="s">
        <v>2434</v>
      </c>
      <c r="C299" s="62">
        <v>6</v>
      </c>
      <c r="D299" s="142">
        <v>43040</v>
      </c>
      <c r="E299" s="42"/>
      <c r="F299" s="26" t="s">
        <v>1868</v>
      </c>
      <c r="G299" s="37"/>
      <c r="H299" s="26"/>
      <c r="I299" s="61" t="s">
        <v>1876</v>
      </c>
    </row>
    <row r="300" spans="1:9" x14ac:dyDescent="0.2">
      <c r="A300" s="93" t="s">
        <v>1381</v>
      </c>
      <c r="B300" s="93" t="s">
        <v>1382</v>
      </c>
      <c r="C300" s="70">
        <v>43</v>
      </c>
      <c r="D300" s="145">
        <v>39617</v>
      </c>
      <c r="E300" s="63" t="s">
        <v>1868</v>
      </c>
      <c r="F300" s="50"/>
      <c r="G300" s="64"/>
      <c r="H300" s="50"/>
      <c r="I300" s="156" t="s">
        <v>1896</v>
      </c>
    </row>
    <row r="301" spans="1:9" x14ac:dyDescent="0.2">
      <c r="A301" s="469" t="s">
        <v>2435</v>
      </c>
      <c r="B301" s="93" t="s">
        <v>1384</v>
      </c>
      <c r="C301" s="70">
        <v>15</v>
      </c>
      <c r="D301" s="145">
        <v>40085</v>
      </c>
      <c r="E301" s="63" t="s">
        <v>1868</v>
      </c>
      <c r="F301" s="50"/>
      <c r="G301" s="64"/>
      <c r="H301" s="50"/>
      <c r="I301" s="156" t="s">
        <v>1896</v>
      </c>
    </row>
    <row r="302" spans="1:9" x14ac:dyDescent="0.2">
      <c r="A302" s="24" t="s">
        <v>2436</v>
      </c>
      <c r="B302" s="24" t="s">
        <v>2437</v>
      </c>
      <c r="C302" s="70">
        <v>18</v>
      </c>
      <c r="D302" s="145">
        <v>41969</v>
      </c>
      <c r="E302" s="63"/>
      <c r="F302" s="50"/>
      <c r="G302" s="64" t="s">
        <v>1868</v>
      </c>
      <c r="H302" s="50"/>
      <c r="I302" s="87" t="s">
        <v>2225</v>
      </c>
    </row>
    <row r="303" spans="1:9" x14ac:dyDescent="0.2">
      <c r="A303" s="1195" t="s">
        <v>2438</v>
      </c>
      <c r="B303" s="473" t="s">
        <v>2439</v>
      </c>
      <c r="C303" s="76">
        <v>5</v>
      </c>
      <c r="D303" s="148">
        <v>42346</v>
      </c>
      <c r="E303" s="53" t="s">
        <v>1868</v>
      </c>
      <c r="F303" s="52"/>
      <c r="G303" s="55"/>
      <c r="H303" s="52"/>
      <c r="I303" s="39" t="s">
        <v>4159</v>
      </c>
    </row>
    <row r="304" spans="1:9" x14ac:dyDescent="0.2">
      <c r="A304" s="35" t="s">
        <v>2440</v>
      </c>
      <c r="B304" s="35" t="s">
        <v>2441</v>
      </c>
      <c r="C304" s="62">
        <v>5</v>
      </c>
      <c r="D304" s="142">
        <v>41495</v>
      </c>
      <c r="E304" s="42" t="s">
        <v>1868</v>
      </c>
      <c r="F304" s="26"/>
      <c r="G304" s="37"/>
      <c r="H304" s="37"/>
      <c r="I304" s="35"/>
    </row>
    <row r="305" spans="1:9" x14ac:dyDescent="0.2">
      <c r="A305" s="81" t="s">
        <v>2442</v>
      </c>
      <c r="B305" s="24" t="s">
        <v>2443</v>
      </c>
      <c r="C305" s="70">
        <v>7</v>
      </c>
      <c r="D305" s="145">
        <v>41221</v>
      </c>
      <c r="E305" s="63"/>
      <c r="F305" s="50" t="s">
        <v>1868</v>
      </c>
      <c r="G305" s="64"/>
      <c r="H305" s="64"/>
      <c r="I305" s="81" t="s">
        <v>2444</v>
      </c>
    </row>
    <row r="306" spans="1:9" x14ac:dyDescent="0.2">
      <c r="A306" s="81" t="s">
        <v>2445</v>
      </c>
      <c r="B306" s="24" t="s">
        <v>2446</v>
      </c>
      <c r="C306" s="70">
        <v>5</v>
      </c>
      <c r="D306" s="145">
        <v>42306</v>
      </c>
      <c r="E306" s="63" t="s">
        <v>1868</v>
      </c>
      <c r="F306" s="50"/>
      <c r="G306" s="64"/>
      <c r="H306" s="64"/>
      <c r="I306" s="24" t="s">
        <v>2447</v>
      </c>
    </row>
    <row r="307" spans="1:9" x14ac:dyDescent="0.2">
      <c r="A307" s="81" t="s">
        <v>2448</v>
      </c>
      <c r="B307" s="24" t="s">
        <v>2449</v>
      </c>
      <c r="C307" s="70">
        <v>8</v>
      </c>
      <c r="D307" s="145">
        <v>41122</v>
      </c>
      <c r="E307" s="63" t="s">
        <v>1868</v>
      </c>
      <c r="F307" s="50"/>
      <c r="G307" s="64"/>
      <c r="H307" s="64"/>
      <c r="I307" s="81"/>
    </row>
    <row r="308" spans="1:9" x14ac:dyDescent="0.2">
      <c r="A308" s="56" t="s">
        <v>2450</v>
      </c>
      <c r="B308" s="56" t="s">
        <v>2451</v>
      </c>
      <c r="C308" s="76">
        <v>8</v>
      </c>
      <c r="D308" s="148">
        <v>40431</v>
      </c>
      <c r="E308" s="53"/>
      <c r="F308" s="52" t="s">
        <v>1868</v>
      </c>
      <c r="G308" s="55"/>
      <c r="H308" s="55"/>
      <c r="I308" s="102" t="s">
        <v>2452</v>
      </c>
    </row>
    <row r="309" spans="1:9" x14ac:dyDescent="0.2">
      <c r="A309" s="35" t="s">
        <v>1393</v>
      </c>
      <c r="B309" s="35" t="s">
        <v>1394</v>
      </c>
      <c r="C309" s="62">
        <v>6</v>
      </c>
      <c r="D309" s="142">
        <v>43524</v>
      </c>
      <c r="E309" s="42" t="s">
        <v>1868</v>
      </c>
      <c r="F309" s="26"/>
      <c r="G309" s="37"/>
      <c r="H309" s="37"/>
      <c r="I309" s="23"/>
    </row>
    <row r="310" spans="1:9" x14ac:dyDescent="0.2">
      <c r="A310" s="24" t="s">
        <v>2453</v>
      </c>
      <c r="B310" s="24" t="s">
        <v>2454</v>
      </c>
      <c r="C310" s="70">
        <v>6</v>
      </c>
      <c r="D310" s="145">
        <v>43049</v>
      </c>
      <c r="E310" s="63"/>
      <c r="F310" s="50" t="s">
        <v>1868</v>
      </c>
      <c r="G310" s="64"/>
      <c r="H310" s="64"/>
      <c r="I310" s="87" t="s">
        <v>1876</v>
      </c>
    </row>
    <row r="311" spans="1:9" x14ac:dyDescent="0.2">
      <c r="A311" s="162" t="s">
        <v>2455</v>
      </c>
      <c r="B311" s="93" t="s">
        <v>2456</v>
      </c>
      <c r="C311" s="70">
        <v>6</v>
      </c>
      <c r="D311" s="145">
        <v>41209</v>
      </c>
      <c r="E311" s="63" t="s">
        <v>1868</v>
      </c>
      <c r="F311" s="50"/>
      <c r="G311" s="64"/>
      <c r="H311" s="64"/>
      <c r="I311" s="87" t="s">
        <v>4084</v>
      </c>
    </row>
    <row r="312" spans="1:9" x14ac:dyDescent="0.2">
      <c r="A312" s="75" t="s">
        <v>2457</v>
      </c>
      <c r="B312" s="75" t="s">
        <v>1400</v>
      </c>
      <c r="C312" s="70">
        <v>13</v>
      </c>
      <c r="D312" s="145">
        <v>40471</v>
      </c>
      <c r="E312" s="63"/>
      <c r="F312" s="50" t="s">
        <v>1868</v>
      </c>
      <c r="G312" s="64"/>
      <c r="H312" s="64"/>
      <c r="I312" s="156" t="s">
        <v>1936</v>
      </c>
    </row>
    <row r="313" spans="1:9" x14ac:dyDescent="0.2">
      <c r="A313" s="56" t="s">
        <v>2458</v>
      </c>
      <c r="B313" s="56" t="s">
        <v>2459</v>
      </c>
      <c r="C313" s="76">
        <v>9</v>
      </c>
      <c r="D313" s="148">
        <v>41409</v>
      </c>
      <c r="E313" s="53"/>
      <c r="F313" s="52" t="s">
        <v>1868</v>
      </c>
      <c r="G313" s="55"/>
      <c r="H313" s="55"/>
      <c r="I313" s="102" t="s">
        <v>2460</v>
      </c>
    </row>
    <row r="314" spans="1:9" x14ac:dyDescent="0.2">
      <c r="A314" s="35" t="s">
        <v>2461</v>
      </c>
      <c r="B314" s="35" t="s">
        <v>2462</v>
      </c>
      <c r="C314" s="62">
        <v>7</v>
      </c>
      <c r="D314" s="142">
        <v>42993</v>
      </c>
      <c r="E314" s="42"/>
      <c r="F314" s="26" t="s">
        <v>1868</v>
      </c>
      <c r="G314" s="37"/>
      <c r="H314" s="37"/>
      <c r="I314" s="1212" t="s">
        <v>4154</v>
      </c>
    </row>
    <row r="315" spans="1:9" x14ac:dyDescent="0.2">
      <c r="A315" s="93" t="s">
        <v>1395</v>
      </c>
      <c r="B315" s="93" t="s">
        <v>1396</v>
      </c>
      <c r="C315" s="70">
        <v>25</v>
      </c>
      <c r="D315" s="145">
        <v>39497</v>
      </c>
      <c r="E315" s="63" t="s">
        <v>1868</v>
      </c>
      <c r="F315" s="50"/>
      <c r="G315" s="64"/>
      <c r="H315" s="64"/>
      <c r="I315" s="156" t="s">
        <v>1936</v>
      </c>
    </row>
    <row r="316" spans="1:9" x14ac:dyDescent="0.2">
      <c r="A316" s="24" t="s">
        <v>2463</v>
      </c>
      <c r="B316" s="24" t="s">
        <v>2464</v>
      </c>
      <c r="C316" s="70">
        <v>23</v>
      </c>
      <c r="D316" s="145">
        <v>40127</v>
      </c>
      <c r="E316" s="63"/>
      <c r="F316" s="50" t="s">
        <v>1868</v>
      </c>
      <c r="G316" s="64"/>
      <c r="H316" s="64"/>
      <c r="I316" s="41" t="s">
        <v>2465</v>
      </c>
    </row>
    <row r="317" spans="1:9" x14ac:dyDescent="0.2">
      <c r="A317" s="93" t="s">
        <v>2466</v>
      </c>
      <c r="B317" s="93" t="s">
        <v>1410</v>
      </c>
      <c r="C317" s="70">
        <v>27</v>
      </c>
      <c r="D317" s="145">
        <v>39937</v>
      </c>
      <c r="E317" s="63" t="s">
        <v>1868</v>
      </c>
      <c r="F317" s="50"/>
      <c r="G317" s="64"/>
      <c r="H317" s="64"/>
      <c r="I317" s="156" t="s">
        <v>1896</v>
      </c>
    </row>
    <row r="318" spans="1:9" x14ac:dyDescent="0.2">
      <c r="A318" s="916" t="s">
        <v>1415</v>
      </c>
      <c r="B318" s="916" t="s">
        <v>1416</v>
      </c>
      <c r="C318" s="1076">
        <v>9</v>
      </c>
      <c r="D318" s="148">
        <v>43555</v>
      </c>
      <c r="E318" s="53" t="s">
        <v>1868</v>
      </c>
      <c r="F318" s="52"/>
      <c r="G318" s="55"/>
      <c r="H318" s="55"/>
      <c r="I318" s="91"/>
    </row>
    <row r="319" spans="1:9" x14ac:dyDescent="0.2">
      <c r="A319" s="65" t="s">
        <v>2467</v>
      </c>
      <c r="B319" s="35" t="s">
        <v>2468</v>
      </c>
      <c r="C319" s="62">
        <v>5</v>
      </c>
      <c r="D319" s="142">
        <v>42675</v>
      </c>
      <c r="E319" s="42"/>
      <c r="F319" s="26" t="s">
        <v>1868</v>
      </c>
      <c r="G319" s="37"/>
      <c r="H319" s="37"/>
      <c r="I319" s="61" t="s">
        <v>1869</v>
      </c>
    </row>
    <row r="320" spans="1:9" x14ac:dyDescent="0.2">
      <c r="A320" s="24" t="s">
        <v>2469</v>
      </c>
      <c r="B320" s="24" t="s">
        <v>2470</v>
      </c>
      <c r="C320" s="70">
        <v>6</v>
      </c>
      <c r="D320" s="145">
        <v>42955</v>
      </c>
      <c r="E320" s="63"/>
      <c r="F320" s="50" t="s">
        <v>1868</v>
      </c>
      <c r="G320" s="64"/>
      <c r="H320" s="64"/>
      <c r="I320" s="41" t="s">
        <v>1876</v>
      </c>
    </row>
    <row r="321" spans="1:9" x14ac:dyDescent="0.2">
      <c r="A321" s="93" t="s">
        <v>2471</v>
      </c>
      <c r="B321" s="93" t="s">
        <v>1422</v>
      </c>
      <c r="C321" s="70">
        <v>25</v>
      </c>
      <c r="D321" s="145">
        <v>39752</v>
      </c>
      <c r="E321" s="63" t="s">
        <v>1868</v>
      </c>
      <c r="F321" s="50"/>
      <c r="G321" s="64"/>
      <c r="H321" s="64"/>
      <c r="I321" s="156" t="s">
        <v>1896</v>
      </c>
    </row>
    <row r="322" spans="1:9" x14ac:dyDescent="0.2">
      <c r="A322" s="81" t="s">
        <v>2472</v>
      </c>
      <c r="B322" s="24" t="s">
        <v>2473</v>
      </c>
      <c r="C322" s="70">
        <v>25</v>
      </c>
      <c r="D322" s="145">
        <v>42804</v>
      </c>
      <c r="E322" s="63"/>
      <c r="F322" s="50"/>
      <c r="G322" s="64" t="s">
        <v>1868</v>
      </c>
      <c r="H322" s="64"/>
      <c r="I322" s="87" t="s">
        <v>2474</v>
      </c>
    </row>
    <row r="323" spans="1:9" x14ac:dyDescent="0.2">
      <c r="A323" s="56" t="s">
        <v>2475</v>
      </c>
      <c r="B323" s="56" t="s">
        <v>2476</v>
      </c>
      <c r="C323" s="76">
        <v>8</v>
      </c>
      <c r="D323" s="148">
        <v>42167</v>
      </c>
      <c r="E323" s="53"/>
      <c r="F323" s="52"/>
      <c r="G323" s="55" t="s">
        <v>1868</v>
      </c>
      <c r="H323" s="55"/>
      <c r="I323" s="39" t="s">
        <v>2477</v>
      </c>
    </row>
    <row r="324" spans="1:9" x14ac:dyDescent="0.2">
      <c r="A324" s="507" t="s">
        <v>1429</v>
      </c>
      <c r="B324" s="507" t="s">
        <v>1430</v>
      </c>
      <c r="C324" s="1079">
        <v>8</v>
      </c>
      <c r="D324" s="142">
        <v>43434</v>
      </c>
      <c r="E324" s="42"/>
      <c r="F324" s="26" t="s">
        <v>1868</v>
      </c>
      <c r="G324" s="37"/>
      <c r="H324" s="37"/>
      <c r="I324" s="61"/>
    </row>
    <row r="325" spans="1:9" x14ac:dyDescent="0.2">
      <c r="A325" s="24" t="s">
        <v>671</v>
      </c>
      <c r="B325" s="24" t="s">
        <v>672</v>
      </c>
      <c r="C325" s="70">
        <v>12</v>
      </c>
      <c r="D325" s="145">
        <v>41243</v>
      </c>
      <c r="E325" s="63"/>
      <c r="F325" s="50"/>
      <c r="G325" s="64"/>
      <c r="H325" s="1126" t="s">
        <v>1868</v>
      </c>
      <c r="I325" s="153" t="s">
        <v>2478</v>
      </c>
    </row>
    <row r="326" spans="1:9" x14ac:dyDescent="0.2">
      <c r="A326" s="75" t="s">
        <v>2479</v>
      </c>
      <c r="B326" s="75" t="s">
        <v>2480</v>
      </c>
      <c r="C326" s="70">
        <v>27</v>
      </c>
      <c r="D326" s="145">
        <v>40134</v>
      </c>
      <c r="E326" s="63"/>
      <c r="F326" s="50" t="s">
        <v>1868</v>
      </c>
      <c r="G326" s="64"/>
      <c r="H326" s="64"/>
      <c r="I326" s="87" t="s">
        <v>2481</v>
      </c>
    </row>
    <row r="327" spans="1:9" x14ac:dyDescent="0.2">
      <c r="A327" s="81" t="s">
        <v>1438</v>
      </c>
      <c r="B327" s="24" t="s">
        <v>1439</v>
      </c>
      <c r="C327" s="70">
        <v>7</v>
      </c>
      <c r="D327" s="145">
        <v>43162</v>
      </c>
      <c r="E327" s="63" t="s">
        <v>1868</v>
      </c>
      <c r="F327" s="50"/>
      <c r="G327" s="64"/>
      <c r="H327" s="64"/>
      <c r="I327" s="41" t="s">
        <v>4126</v>
      </c>
    </row>
    <row r="328" spans="1:9" x14ac:dyDescent="0.2">
      <c r="A328" s="916" t="s">
        <v>1440</v>
      </c>
      <c r="B328" s="916" t="s">
        <v>1441</v>
      </c>
      <c r="C328" s="1076">
        <v>7</v>
      </c>
      <c r="D328" s="148">
        <v>43404</v>
      </c>
      <c r="E328" s="53"/>
      <c r="F328" s="52" t="s">
        <v>1868</v>
      </c>
      <c r="G328" s="55"/>
      <c r="H328" s="55"/>
      <c r="I328" s="91" t="s">
        <v>4344</v>
      </c>
    </row>
    <row r="329" spans="1:9" x14ac:dyDescent="0.2">
      <c r="A329" s="65" t="s">
        <v>4249</v>
      </c>
      <c r="B329" s="35" t="s">
        <v>4250</v>
      </c>
      <c r="C329" s="62">
        <v>9</v>
      </c>
      <c r="D329" s="142">
        <v>43343</v>
      </c>
      <c r="E329" s="42" t="s">
        <v>1868</v>
      </c>
      <c r="F329" s="26"/>
      <c r="G329" s="37"/>
      <c r="H329" s="37"/>
      <c r="I329" s="61"/>
    </row>
    <row r="330" spans="1:9" x14ac:dyDescent="0.2">
      <c r="A330" s="81" t="s">
        <v>1446</v>
      </c>
      <c r="B330" s="24" t="s">
        <v>1447</v>
      </c>
      <c r="C330" s="70">
        <v>6</v>
      </c>
      <c r="D330" s="145">
        <v>43191</v>
      </c>
      <c r="E330" s="63"/>
      <c r="F330" s="50"/>
      <c r="G330" s="64" t="s">
        <v>1868</v>
      </c>
      <c r="H330" s="64"/>
      <c r="I330" s="87" t="s">
        <v>4148</v>
      </c>
    </row>
    <row r="331" spans="1:9" x14ac:dyDescent="0.2">
      <c r="A331" s="24" t="s">
        <v>2482</v>
      </c>
      <c r="B331" s="24" t="s">
        <v>2483</v>
      </c>
      <c r="C331" s="70">
        <v>5</v>
      </c>
      <c r="D331" s="145">
        <v>42306</v>
      </c>
      <c r="E331" s="63" t="s">
        <v>1868</v>
      </c>
      <c r="F331" s="50"/>
      <c r="G331" s="64"/>
      <c r="H331" s="64"/>
      <c r="I331" s="41"/>
    </row>
    <row r="332" spans="1:9" x14ac:dyDescent="0.2">
      <c r="A332" s="75" t="s">
        <v>2484</v>
      </c>
      <c r="B332" s="75" t="s">
        <v>2485</v>
      </c>
      <c r="C332" s="70">
        <v>13</v>
      </c>
      <c r="D332" s="145">
        <v>42352</v>
      </c>
      <c r="E332" s="63"/>
      <c r="F332" s="50" t="s">
        <v>1868</v>
      </c>
      <c r="G332" s="64"/>
      <c r="H332" s="64"/>
      <c r="I332" s="87" t="s">
        <v>2486</v>
      </c>
    </row>
    <row r="333" spans="1:9" x14ac:dyDescent="0.2">
      <c r="A333" s="102" t="s">
        <v>2487</v>
      </c>
      <c r="B333" s="56" t="s">
        <v>2488</v>
      </c>
      <c r="C333" s="76">
        <v>5</v>
      </c>
      <c r="D333" s="148">
        <v>42342</v>
      </c>
      <c r="E333" s="53"/>
      <c r="F333" s="52"/>
      <c r="G333" s="55" t="s">
        <v>1868</v>
      </c>
      <c r="H333" s="55"/>
      <c r="I333" s="39" t="s">
        <v>2489</v>
      </c>
    </row>
    <row r="334" spans="1:9" x14ac:dyDescent="0.2">
      <c r="A334" s="96" t="s">
        <v>2487</v>
      </c>
      <c r="B334" s="96" t="s">
        <v>2488</v>
      </c>
      <c r="C334" s="62">
        <v>7</v>
      </c>
      <c r="D334" s="142">
        <v>40478</v>
      </c>
      <c r="E334" s="42"/>
      <c r="F334" s="26" t="s">
        <v>1868</v>
      </c>
      <c r="G334" s="37"/>
      <c r="H334" s="37"/>
      <c r="I334" s="166" t="s">
        <v>1896</v>
      </c>
    </row>
    <row r="335" spans="1:9" x14ac:dyDescent="0.2">
      <c r="A335" s="81" t="s">
        <v>2490</v>
      </c>
      <c r="B335" s="24" t="s">
        <v>2491</v>
      </c>
      <c r="C335" s="70">
        <v>6</v>
      </c>
      <c r="D335" s="145">
        <v>43034</v>
      </c>
      <c r="E335" s="63"/>
      <c r="F335" s="50" t="s">
        <v>1868</v>
      </c>
      <c r="G335" s="64"/>
      <c r="H335" s="64"/>
      <c r="I335" s="41" t="s">
        <v>1876</v>
      </c>
    </row>
    <row r="336" spans="1:9" x14ac:dyDescent="0.2">
      <c r="A336" s="24" t="s">
        <v>2492</v>
      </c>
      <c r="B336" s="24" t="s">
        <v>2493</v>
      </c>
      <c r="C336" s="70">
        <v>36</v>
      </c>
      <c r="D336" s="145">
        <v>39828</v>
      </c>
      <c r="E336" s="63" t="s">
        <v>1868</v>
      </c>
      <c r="F336" s="50"/>
      <c r="G336" s="64"/>
      <c r="H336" s="64"/>
      <c r="I336" s="41" t="s">
        <v>2494</v>
      </c>
    </row>
    <row r="337" spans="1:9" x14ac:dyDescent="0.2">
      <c r="A337" s="85" t="s">
        <v>2495</v>
      </c>
      <c r="B337" s="75" t="s">
        <v>2496</v>
      </c>
      <c r="C337" s="70">
        <v>16</v>
      </c>
      <c r="D337" s="145">
        <v>40493</v>
      </c>
      <c r="E337" s="63"/>
      <c r="F337" s="50" t="s">
        <v>1868</v>
      </c>
      <c r="G337" s="64"/>
      <c r="H337" s="64"/>
      <c r="I337" s="87" t="s">
        <v>4103</v>
      </c>
    </row>
    <row r="338" spans="1:9" x14ac:dyDescent="0.2">
      <c r="A338" s="102" t="s">
        <v>2497</v>
      </c>
      <c r="B338" s="56" t="s">
        <v>2498</v>
      </c>
      <c r="C338" s="76">
        <v>5</v>
      </c>
      <c r="D338" s="148">
        <v>42669</v>
      </c>
      <c r="E338" s="53" t="s">
        <v>1868</v>
      </c>
      <c r="F338" s="52"/>
      <c r="G338" s="55"/>
      <c r="H338" s="55"/>
      <c r="I338" s="39"/>
    </row>
    <row r="339" spans="1:9" x14ac:dyDescent="0.2">
      <c r="A339" s="96" t="s">
        <v>2497</v>
      </c>
      <c r="B339" s="96" t="s">
        <v>2498</v>
      </c>
      <c r="C339" s="62">
        <v>7</v>
      </c>
      <c r="D339" s="142">
        <v>40477</v>
      </c>
      <c r="E339" s="42"/>
      <c r="F339" s="26" t="s">
        <v>1868</v>
      </c>
      <c r="G339" s="37"/>
      <c r="H339" s="37"/>
      <c r="I339" s="166" t="s">
        <v>1896</v>
      </c>
    </row>
    <row r="340" spans="1:9" x14ac:dyDescent="0.2">
      <c r="A340" s="93" t="s">
        <v>2499</v>
      </c>
      <c r="B340" s="93" t="s">
        <v>2500</v>
      </c>
      <c r="C340" s="70">
        <v>50</v>
      </c>
      <c r="D340" s="145">
        <v>39899</v>
      </c>
      <c r="E340" s="63" t="s">
        <v>1868</v>
      </c>
      <c r="F340" s="50"/>
      <c r="G340" s="64"/>
      <c r="H340" s="64"/>
      <c r="I340" s="87" t="s">
        <v>2501</v>
      </c>
    </row>
    <row r="341" spans="1:9" x14ac:dyDescent="0.2">
      <c r="A341" s="24" t="s">
        <v>2502</v>
      </c>
      <c r="B341" s="24" t="s">
        <v>2503</v>
      </c>
      <c r="C341" s="70">
        <v>5</v>
      </c>
      <c r="D341" s="145">
        <v>42292</v>
      </c>
      <c r="E341" s="63"/>
      <c r="F341" s="50" t="s">
        <v>1868</v>
      </c>
      <c r="G341" s="64"/>
      <c r="H341" s="64"/>
      <c r="I341" s="87" t="s">
        <v>2504</v>
      </c>
    </row>
    <row r="342" spans="1:9" x14ac:dyDescent="0.2">
      <c r="A342" s="495" t="s">
        <v>1466</v>
      </c>
      <c r="B342" s="652" t="s">
        <v>1467</v>
      </c>
      <c r="C342" s="1077">
        <v>7</v>
      </c>
      <c r="D342" s="145">
        <v>43555</v>
      </c>
      <c r="E342" s="63"/>
      <c r="F342" s="50"/>
      <c r="G342" s="64" t="s">
        <v>1868</v>
      </c>
      <c r="H342" s="40"/>
      <c r="I342" s="81" t="s">
        <v>4486</v>
      </c>
    </row>
    <row r="343" spans="1:9" x14ac:dyDescent="0.2">
      <c r="A343" s="81" t="s">
        <v>2505</v>
      </c>
      <c r="B343" s="24" t="s">
        <v>2506</v>
      </c>
      <c r="C343" s="70">
        <v>8</v>
      </c>
      <c r="D343" s="145">
        <v>42900</v>
      </c>
      <c r="E343" s="63"/>
      <c r="F343" s="50"/>
      <c r="G343" s="64" t="s">
        <v>1868</v>
      </c>
      <c r="H343" s="64"/>
      <c r="I343" s="87" t="s">
        <v>2507</v>
      </c>
    </row>
    <row r="344" spans="1:9" x14ac:dyDescent="0.2">
      <c r="A344" s="102" t="s">
        <v>2508</v>
      </c>
      <c r="B344" s="56" t="s">
        <v>2509</v>
      </c>
      <c r="C344" s="76">
        <v>5</v>
      </c>
      <c r="D344" s="148">
        <v>42584</v>
      </c>
      <c r="E344" s="53" t="s">
        <v>1868</v>
      </c>
      <c r="F344" s="52"/>
      <c r="G344" s="55"/>
      <c r="H344" s="55"/>
      <c r="I344" s="41"/>
    </row>
    <row r="345" spans="1:9" x14ac:dyDescent="0.2">
      <c r="A345" s="65" t="s">
        <v>2510</v>
      </c>
      <c r="B345" s="35" t="s">
        <v>2511</v>
      </c>
      <c r="C345" s="62">
        <v>5</v>
      </c>
      <c r="D345" s="142">
        <v>41254</v>
      </c>
      <c r="E345" s="42"/>
      <c r="F345" s="26"/>
      <c r="G345" s="37" t="s">
        <v>1868</v>
      </c>
      <c r="H345" s="43"/>
      <c r="I345" s="35" t="s">
        <v>2512</v>
      </c>
    </row>
    <row r="346" spans="1:9" x14ac:dyDescent="0.2">
      <c r="A346" s="81" t="s">
        <v>2513</v>
      </c>
      <c r="B346" s="24" t="s">
        <v>2514</v>
      </c>
      <c r="C346" s="70">
        <v>19</v>
      </c>
      <c r="D346" s="145">
        <v>40857</v>
      </c>
      <c r="E346" s="63"/>
      <c r="F346" s="50" t="s">
        <v>1868</v>
      </c>
      <c r="G346" s="64"/>
      <c r="H346" s="40"/>
      <c r="I346" s="81" t="s">
        <v>2515</v>
      </c>
    </row>
    <row r="347" spans="1:9" x14ac:dyDescent="0.2">
      <c r="A347" s="81" t="s">
        <v>2516</v>
      </c>
      <c r="B347" s="24" t="s">
        <v>2517</v>
      </c>
      <c r="C347" s="70">
        <v>13</v>
      </c>
      <c r="D347" s="145">
        <v>42646</v>
      </c>
      <c r="E347" s="63"/>
      <c r="F347" s="50" t="s">
        <v>1868</v>
      </c>
      <c r="G347" s="64"/>
      <c r="H347" s="40"/>
      <c r="I347" s="81" t="s">
        <v>1869</v>
      </c>
    </row>
    <row r="348" spans="1:9" x14ac:dyDescent="0.2">
      <c r="A348" s="114" t="s">
        <v>1472</v>
      </c>
      <c r="B348" s="89" t="s">
        <v>1473</v>
      </c>
      <c r="C348" s="76">
        <v>7</v>
      </c>
      <c r="D348" s="148">
        <v>40506</v>
      </c>
      <c r="E348" s="53"/>
      <c r="F348" s="52" t="s">
        <v>1868</v>
      </c>
      <c r="G348" s="55"/>
      <c r="H348" s="48"/>
      <c r="I348" s="114" t="s">
        <v>1896</v>
      </c>
    </row>
    <row r="349" spans="1:9" x14ac:dyDescent="0.2">
      <c r="A349" s="35" t="s">
        <v>2518</v>
      </c>
      <c r="B349" s="35" t="s">
        <v>2519</v>
      </c>
      <c r="C349" s="62">
        <v>12</v>
      </c>
      <c r="D349" s="142">
        <v>41518</v>
      </c>
      <c r="E349" s="42"/>
      <c r="F349" s="26"/>
      <c r="G349" s="37" t="s">
        <v>1868</v>
      </c>
      <c r="H349" s="37"/>
      <c r="I349" s="41" t="s">
        <v>2520</v>
      </c>
    </row>
    <row r="350" spans="1:9" x14ac:dyDescent="0.2">
      <c r="A350" s="495" t="s">
        <v>1482</v>
      </c>
      <c r="B350" s="652" t="s">
        <v>1483</v>
      </c>
      <c r="C350" s="1077">
        <v>8</v>
      </c>
      <c r="D350" s="145">
        <v>43434</v>
      </c>
      <c r="E350" s="63"/>
      <c r="F350" s="50" t="s">
        <v>1868</v>
      </c>
      <c r="G350" s="64"/>
      <c r="H350" s="64"/>
      <c r="I350" s="87"/>
    </row>
    <row r="351" spans="1:9" x14ac:dyDescent="0.2">
      <c r="A351" s="24" t="s">
        <v>687</v>
      </c>
      <c r="B351" s="24" t="s">
        <v>688</v>
      </c>
      <c r="C351" s="70">
        <v>15</v>
      </c>
      <c r="D351" s="145">
        <v>43102</v>
      </c>
      <c r="E351" s="63"/>
      <c r="F351" s="50"/>
      <c r="G351" s="64" t="s">
        <v>1868</v>
      </c>
      <c r="H351" s="64"/>
      <c r="I351" s="41" t="s">
        <v>4000</v>
      </c>
    </row>
    <row r="352" spans="1:9" x14ac:dyDescent="0.2">
      <c r="A352" s="75" t="s">
        <v>2521</v>
      </c>
      <c r="B352" s="75" t="s">
        <v>2522</v>
      </c>
      <c r="C352" s="70">
        <v>12</v>
      </c>
      <c r="D352" s="145">
        <v>42249</v>
      </c>
      <c r="E352" s="63"/>
      <c r="F352" s="50" t="s">
        <v>1868</v>
      </c>
      <c r="G352" s="64"/>
      <c r="H352" s="64"/>
      <c r="I352" s="87" t="s">
        <v>2523</v>
      </c>
    </row>
    <row r="353" spans="1:9" x14ac:dyDescent="0.2">
      <c r="A353" s="56" t="s">
        <v>2524</v>
      </c>
      <c r="B353" s="56" t="s">
        <v>2525</v>
      </c>
      <c r="C353" s="76">
        <v>10</v>
      </c>
      <c r="D353" s="148">
        <v>41617</v>
      </c>
      <c r="E353" s="53"/>
      <c r="F353" s="52"/>
      <c r="G353" s="55" t="s">
        <v>1868</v>
      </c>
      <c r="H353" s="55"/>
      <c r="I353" s="39" t="s">
        <v>2527</v>
      </c>
    </row>
    <row r="354" spans="1:9" x14ac:dyDescent="0.2">
      <c r="A354" s="65" t="s">
        <v>2524</v>
      </c>
      <c r="B354" s="35" t="s">
        <v>2525</v>
      </c>
      <c r="C354" s="62">
        <v>5</v>
      </c>
      <c r="D354" s="142">
        <v>40450</v>
      </c>
      <c r="E354" s="42"/>
      <c r="F354" s="479" t="s">
        <v>1868</v>
      </c>
      <c r="G354" s="37"/>
      <c r="H354" s="37"/>
      <c r="I354" s="1007" t="s">
        <v>2526</v>
      </c>
    </row>
    <row r="355" spans="1:9" x14ac:dyDescent="0.2">
      <c r="A355" s="471" t="s">
        <v>2528</v>
      </c>
      <c r="B355" s="75" t="s">
        <v>2529</v>
      </c>
      <c r="C355" s="70">
        <v>5</v>
      </c>
      <c r="D355" s="145">
        <v>41592</v>
      </c>
      <c r="E355" s="63"/>
      <c r="F355" s="50" t="s">
        <v>1868</v>
      </c>
      <c r="G355" s="64"/>
      <c r="H355" s="64"/>
      <c r="I355" s="87" t="s">
        <v>2530</v>
      </c>
    </row>
    <row r="356" spans="1:9" x14ac:dyDescent="0.2">
      <c r="A356" s="81" t="s">
        <v>2531</v>
      </c>
      <c r="B356" s="24" t="s">
        <v>2532</v>
      </c>
      <c r="C356" s="70">
        <v>6</v>
      </c>
      <c r="D356" s="145">
        <v>42545</v>
      </c>
      <c r="E356" s="63"/>
      <c r="F356" s="50"/>
      <c r="G356" s="64" t="s">
        <v>1868</v>
      </c>
      <c r="H356" s="64"/>
      <c r="I356" s="87" t="s">
        <v>2533</v>
      </c>
    </row>
    <row r="357" spans="1:9" x14ac:dyDescent="0.2">
      <c r="A357" s="81" t="s">
        <v>2534</v>
      </c>
      <c r="B357" s="24" t="s">
        <v>2535</v>
      </c>
      <c r="C357" s="70">
        <v>16</v>
      </c>
      <c r="D357" s="145">
        <v>42957</v>
      </c>
      <c r="E357" s="63"/>
      <c r="F357" s="50" t="s">
        <v>1868</v>
      </c>
      <c r="G357" s="64"/>
      <c r="H357" s="64"/>
      <c r="I357" s="41" t="s">
        <v>2536</v>
      </c>
    </row>
    <row r="358" spans="1:9" x14ac:dyDescent="0.2">
      <c r="A358" s="102" t="s">
        <v>2537</v>
      </c>
      <c r="B358" s="56" t="s">
        <v>2538</v>
      </c>
      <c r="C358" s="76">
        <v>5</v>
      </c>
      <c r="D358" s="148">
        <v>42217</v>
      </c>
      <c r="E358" s="53"/>
      <c r="F358" s="52"/>
      <c r="G358" s="55" t="s">
        <v>1868</v>
      </c>
      <c r="H358" s="55"/>
      <c r="I358" s="39" t="s">
        <v>2539</v>
      </c>
    </row>
    <row r="359" spans="1:9" x14ac:dyDescent="0.2">
      <c r="A359" s="1122" t="s">
        <v>2540</v>
      </c>
      <c r="B359" s="1122" t="s">
        <v>2541</v>
      </c>
      <c r="C359" s="62">
        <v>6</v>
      </c>
      <c r="D359" s="142">
        <v>43060</v>
      </c>
      <c r="E359" s="42"/>
      <c r="F359" s="26" t="s">
        <v>1868</v>
      </c>
      <c r="G359" s="37"/>
      <c r="H359" s="37"/>
      <c r="I359" s="65" t="s">
        <v>4016</v>
      </c>
    </row>
    <row r="360" spans="1:9" x14ac:dyDescent="0.2">
      <c r="A360" s="24" t="s">
        <v>2542</v>
      </c>
      <c r="B360" s="24" t="s">
        <v>2543</v>
      </c>
      <c r="C360" s="70">
        <v>19</v>
      </c>
      <c r="D360" s="145">
        <v>42585</v>
      </c>
      <c r="E360" s="63" t="s">
        <v>1868</v>
      </c>
      <c r="F360" s="50"/>
      <c r="G360" s="64"/>
      <c r="H360" s="64"/>
      <c r="I360" s="24"/>
    </row>
    <row r="361" spans="1:9" x14ac:dyDescent="0.2">
      <c r="A361" s="75" t="s">
        <v>2544</v>
      </c>
      <c r="B361" s="75" t="s">
        <v>2545</v>
      </c>
      <c r="C361" s="70">
        <v>30</v>
      </c>
      <c r="D361" s="145">
        <v>40085</v>
      </c>
      <c r="E361" s="63"/>
      <c r="F361" s="50" t="s">
        <v>1868</v>
      </c>
      <c r="G361" s="64"/>
      <c r="H361" s="64"/>
      <c r="I361" s="85" t="s">
        <v>2370</v>
      </c>
    </row>
    <row r="362" spans="1:9" x14ac:dyDescent="0.2">
      <c r="A362" s="24" t="s">
        <v>2546</v>
      </c>
      <c r="B362" s="24" t="s">
        <v>2545</v>
      </c>
      <c r="C362" s="70">
        <v>7</v>
      </c>
      <c r="D362" s="145">
        <v>42954</v>
      </c>
      <c r="E362" s="63"/>
      <c r="F362" s="50" t="s">
        <v>1868</v>
      </c>
      <c r="G362" s="64"/>
      <c r="H362" s="64"/>
      <c r="I362" s="24" t="s">
        <v>1876</v>
      </c>
    </row>
    <row r="363" spans="1:9" x14ac:dyDescent="0.2">
      <c r="A363" s="102" t="s">
        <v>2547</v>
      </c>
      <c r="B363" s="56" t="s">
        <v>2548</v>
      </c>
      <c r="C363" s="76">
        <v>5</v>
      </c>
      <c r="D363" s="148">
        <v>42249</v>
      </c>
      <c r="E363" s="53"/>
      <c r="F363" s="52" t="s">
        <v>1868</v>
      </c>
      <c r="G363" s="55"/>
      <c r="H363" s="55"/>
      <c r="I363" s="102" t="s">
        <v>2549</v>
      </c>
    </row>
    <row r="364" spans="1:9" x14ac:dyDescent="0.2">
      <c r="A364" s="35" t="s">
        <v>2550</v>
      </c>
      <c r="B364" s="35" t="s">
        <v>2551</v>
      </c>
      <c r="C364" s="62">
        <v>6</v>
      </c>
      <c r="D364" s="142">
        <v>41578</v>
      </c>
      <c r="E364" s="42"/>
      <c r="F364" s="26" t="s">
        <v>1868</v>
      </c>
      <c r="G364" s="37"/>
      <c r="H364" s="37"/>
      <c r="I364" s="61" t="s">
        <v>4130</v>
      </c>
    </row>
    <row r="365" spans="1:9" x14ac:dyDescent="0.2">
      <c r="A365" s="495" t="s">
        <v>1498</v>
      </c>
      <c r="B365" s="652" t="s">
        <v>1499</v>
      </c>
      <c r="C365" s="1077">
        <v>5</v>
      </c>
      <c r="D365" s="145">
        <v>43404</v>
      </c>
      <c r="E365" s="63"/>
      <c r="F365" s="50" t="s">
        <v>1868</v>
      </c>
      <c r="G365" s="64"/>
      <c r="H365" s="64"/>
      <c r="I365" s="87" t="s">
        <v>4344</v>
      </c>
    </row>
    <row r="366" spans="1:9" x14ac:dyDescent="0.2">
      <c r="A366" s="81" t="s">
        <v>699</v>
      </c>
      <c r="B366" s="24" t="s">
        <v>700</v>
      </c>
      <c r="C366" s="70">
        <v>7</v>
      </c>
      <c r="D366" s="145">
        <v>40497</v>
      </c>
      <c r="E366" s="164" t="s">
        <v>1868</v>
      </c>
      <c r="F366" s="50"/>
      <c r="G366" s="64"/>
      <c r="H366" s="64"/>
      <c r="I366" s="167" t="s">
        <v>2552</v>
      </c>
    </row>
    <row r="367" spans="1:9" x14ac:dyDescent="0.2">
      <c r="A367" s="75" t="s">
        <v>2553</v>
      </c>
      <c r="B367" s="75" t="s">
        <v>2554</v>
      </c>
      <c r="C367" s="70">
        <v>10</v>
      </c>
      <c r="D367" s="145">
        <v>41578</v>
      </c>
      <c r="E367" s="63"/>
      <c r="F367" s="50" t="s">
        <v>1868</v>
      </c>
      <c r="G367" s="64"/>
      <c r="H367" s="64"/>
      <c r="I367" s="87" t="s">
        <v>2555</v>
      </c>
    </row>
    <row r="368" spans="1:9" x14ac:dyDescent="0.2">
      <c r="A368" s="102" t="s">
        <v>2556</v>
      </c>
      <c r="B368" s="56" t="s">
        <v>2557</v>
      </c>
      <c r="C368" s="76">
        <v>12</v>
      </c>
      <c r="D368" s="148">
        <v>42684</v>
      </c>
      <c r="E368" s="53"/>
      <c r="F368" s="52"/>
      <c r="G368" s="55" t="s">
        <v>1868</v>
      </c>
      <c r="H368" s="55"/>
      <c r="I368" s="91" t="s">
        <v>2558</v>
      </c>
    </row>
    <row r="369" spans="1:9" x14ac:dyDescent="0.2">
      <c r="A369" s="60" t="s">
        <v>2559</v>
      </c>
      <c r="B369" s="35" t="s">
        <v>2560</v>
      </c>
      <c r="C369" s="206">
        <v>7</v>
      </c>
      <c r="D369" s="173">
        <v>42472</v>
      </c>
      <c r="E369" s="43" t="s">
        <v>1868</v>
      </c>
      <c r="F369" s="26"/>
      <c r="G369" s="43"/>
      <c r="H369" s="26"/>
      <c r="I369" s="23"/>
    </row>
    <row r="370" spans="1:9" x14ac:dyDescent="0.2">
      <c r="A370" s="1055" t="s">
        <v>2561</v>
      </c>
      <c r="B370" s="93" t="s">
        <v>2562</v>
      </c>
      <c r="C370" s="198">
        <v>31</v>
      </c>
      <c r="D370" s="158">
        <v>39927</v>
      </c>
      <c r="E370" s="40" t="s">
        <v>1868</v>
      </c>
      <c r="F370" s="50"/>
      <c r="G370" s="40"/>
      <c r="H370" s="50"/>
      <c r="I370" s="87" t="s">
        <v>2563</v>
      </c>
    </row>
    <row r="371" spans="1:9" x14ac:dyDescent="0.2">
      <c r="A371" s="1121" t="s">
        <v>2564</v>
      </c>
      <c r="B371" s="93" t="s">
        <v>2565</v>
      </c>
      <c r="C371" s="198">
        <v>8</v>
      </c>
      <c r="D371" s="158">
        <v>40960</v>
      </c>
      <c r="E371" s="40" t="s">
        <v>1868</v>
      </c>
      <c r="F371" s="50"/>
      <c r="G371" s="40"/>
      <c r="H371" s="50"/>
      <c r="I371" s="87" t="s">
        <v>2566</v>
      </c>
    </row>
    <row r="372" spans="1:9" x14ac:dyDescent="0.2">
      <c r="A372" s="80" t="s">
        <v>2567</v>
      </c>
      <c r="B372" s="24" t="s">
        <v>2568</v>
      </c>
      <c r="C372" s="198">
        <v>9</v>
      </c>
      <c r="D372" s="158">
        <v>41449</v>
      </c>
      <c r="E372" s="40"/>
      <c r="F372" s="50"/>
      <c r="G372" s="40"/>
      <c r="H372" s="50" t="s">
        <v>1868</v>
      </c>
      <c r="I372" s="87" t="s">
        <v>2569</v>
      </c>
    </row>
    <row r="373" spans="1:9" x14ac:dyDescent="0.2">
      <c r="A373" s="38" t="s">
        <v>2570</v>
      </c>
      <c r="B373" s="56" t="s">
        <v>2571</v>
      </c>
      <c r="C373" s="178">
        <v>6</v>
      </c>
      <c r="D373" s="174">
        <v>40807</v>
      </c>
      <c r="E373" s="48"/>
      <c r="F373" s="52"/>
      <c r="G373" s="48" t="s">
        <v>1868</v>
      </c>
      <c r="H373" s="52"/>
      <c r="I373" s="39" t="s">
        <v>2572</v>
      </c>
    </row>
    <row r="374" spans="1:9" x14ac:dyDescent="0.2">
      <c r="A374" s="81" t="s">
        <v>2573</v>
      </c>
      <c r="B374" s="24" t="s">
        <v>2574</v>
      </c>
      <c r="C374" s="70">
        <v>10</v>
      </c>
      <c r="D374" s="145">
        <v>41569</v>
      </c>
      <c r="E374" s="63"/>
      <c r="F374" s="50" t="s">
        <v>1868</v>
      </c>
      <c r="G374" s="64"/>
      <c r="H374" s="64"/>
      <c r="I374" s="87" t="s">
        <v>2575</v>
      </c>
    </row>
    <row r="375" spans="1:9" x14ac:dyDescent="0.2">
      <c r="A375" s="24" t="s">
        <v>2576</v>
      </c>
      <c r="B375" s="24" t="s">
        <v>2577</v>
      </c>
      <c r="C375" s="70">
        <v>6</v>
      </c>
      <c r="D375" s="145">
        <v>41935</v>
      </c>
      <c r="E375" s="63"/>
      <c r="F375" s="50" t="s">
        <v>1868</v>
      </c>
      <c r="G375" s="64"/>
      <c r="H375" s="64"/>
      <c r="I375" s="87" t="s">
        <v>2136</v>
      </c>
    </row>
    <row r="376" spans="1:9" x14ac:dyDescent="0.2">
      <c r="A376" s="81" t="s">
        <v>2578</v>
      </c>
      <c r="B376" s="24" t="s">
        <v>2579</v>
      </c>
      <c r="C376" s="70">
        <v>9</v>
      </c>
      <c r="D376" s="145">
        <v>40442</v>
      </c>
      <c r="E376" s="63"/>
      <c r="F376" s="50" t="s">
        <v>1868</v>
      </c>
      <c r="G376" s="64"/>
      <c r="H376" s="64"/>
      <c r="I376" s="87" t="s">
        <v>2580</v>
      </c>
    </row>
    <row r="377" spans="1:9" x14ac:dyDescent="0.2">
      <c r="A377" s="170" t="s">
        <v>2581</v>
      </c>
      <c r="B377" s="143" t="s">
        <v>2582</v>
      </c>
      <c r="C377" s="70">
        <v>14</v>
      </c>
      <c r="D377" s="145">
        <v>42117</v>
      </c>
      <c r="E377" s="63"/>
      <c r="F377" s="50"/>
      <c r="G377" s="64"/>
      <c r="H377" s="64" t="s">
        <v>1868</v>
      </c>
      <c r="I377" s="41"/>
    </row>
    <row r="378" spans="1:9" x14ac:dyDescent="0.2">
      <c r="A378" s="102" t="s">
        <v>2583</v>
      </c>
      <c r="B378" s="56" t="s">
        <v>2584</v>
      </c>
      <c r="C378" s="76">
        <v>5</v>
      </c>
      <c r="D378" s="148">
        <v>40422</v>
      </c>
      <c r="E378" s="53"/>
      <c r="F378" s="52"/>
      <c r="G378" s="55" t="s">
        <v>1868</v>
      </c>
      <c r="H378" s="55"/>
      <c r="I378" s="91" t="s">
        <v>2585</v>
      </c>
    </row>
    <row r="379" spans="1:9" x14ac:dyDescent="0.2">
      <c r="A379" s="65" t="s">
        <v>2586</v>
      </c>
      <c r="B379" s="35" t="s">
        <v>2587</v>
      </c>
      <c r="C379" s="62">
        <v>5</v>
      </c>
      <c r="D379" s="142">
        <v>42684</v>
      </c>
      <c r="E379" s="42"/>
      <c r="F379" s="26" t="s">
        <v>1868</v>
      </c>
      <c r="G379" s="37"/>
      <c r="H379" s="37"/>
      <c r="I379" s="61" t="s">
        <v>2588</v>
      </c>
    </row>
    <row r="380" spans="1:9" x14ac:dyDescent="0.2">
      <c r="A380" s="81" t="s">
        <v>2589</v>
      </c>
      <c r="B380" s="24" t="s">
        <v>2590</v>
      </c>
      <c r="C380" s="70">
        <v>5</v>
      </c>
      <c r="D380" s="145">
        <v>42481</v>
      </c>
      <c r="E380" s="63" t="s">
        <v>1868</v>
      </c>
      <c r="F380" s="50"/>
      <c r="G380" s="64"/>
      <c r="H380" s="64"/>
      <c r="I380" s="41"/>
    </row>
    <row r="381" spans="1:9" x14ac:dyDescent="0.2">
      <c r="A381" s="143" t="s">
        <v>2591</v>
      </c>
      <c r="B381" s="143" t="s">
        <v>2592</v>
      </c>
      <c r="C381" s="70">
        <v>11</v>
      </c>
      <c r="D381" s="145">
        <v>41618</v>
      </c>
      <c r="E381" s="63"/>
      <c r="F381" s="50"/>
      <c r="G381" s="64"/>
      <c r="H381" s="64" t="s">
        <v>1868</v>
      </c>
      <c r="I381" s="87"/>
    </row>
    <row r="382" spans="1:9" x14ac:dyDescent="0.2">
      <c r="A382" s="469" t="s">
        <v>2593</v>
      </c>
      <c r="B382" s="93" t="s">
        <v>2594</v>
      </c>
      <c r="C382" s="70">
        <v>8</v>
      </c>
      <c r="D382" s="145">
        <v>40942</v>
      </c>
      <c r="E382" s="63" t="s">
        <v>1868</v>
      </c>
      <c r="F382" s="50"/>
      <c r="G382" s="64"/>
      <c r="H382" s="64"/>
      <c r="I382" s="87" t="s">
        <v>2595</v>
      </c>
    </row>
    <row r="383" spans="1:9" x14ac:dyDescent="0.2">
      <c r="A383" s="473" t="s">
        <v>2596</v>
      </c>
      <c r="B383" s="473" t="s">
        <v>2597</v>
      </c>
      <c r="C383" s="76">
        <v>5</v>
      </c>
      <c r="D383" s="148">
        <v>42395</v>
      </c>
      <c r="E383" s="53" t="s">
        <v>1868</v>
      </c>
      <c r="F383" s="52"/>
      <c r="G383" s="55"/>
      <c r="H383" s="55"/>
      <c r="I383" s="39" t="s">
        <v>4117</v>
      </c>
    </row>
    <row r="384" spans="1:9" x14ac:dyDescent="0.2">
      <c r="A384" s="1198" t="s">
        <v>2596</v>
      </c>
      <c r="B384" s="160" t="s">
        <v>2597</v>
      </c>
      <c r="C384" s="62">
        <v>7</v>
      </c>
      <c r="D384" s="142">
        <v>40477</v>
      </c>
      <c r="E384" s="42"/>
      <c r="F384" s="26" t="s">
        <v>1868</v>
      </c>
      <c r="G384" s="37"/>
      <c r="H384" s="37"/>
      <c r="I384" s="166" t="s">
        <v>1896</v>
      </c>
    </row>
    <row r="385" spans="1:9" x14ac:dyDescent="0.2">
      <c r="A385" s="81" t="s">
        <v>2598</v>
      </c>
      <c r="B385" s="41" t="s">
        <v>2599</v>
      </c>
      <c r="C385" s="70">
        <v>6</v>
      </c>
      <c r="D385" s="145">
        <v>42690</v>
      </c>
      <c r="E385" s="63"/>
      <c r="F385" s="50" t="s">
        <v>1868</v>
      </c>
      <c r="G385" s="64"/>
      <c r="H385" s="64"/>
      <c r="I385" s="87" t="s">
        <v>1869</v>
      </c>
    </row>
    <row r="386" spans="1:9" x14ac:dyDescent="0.2">
      <c r="A386" s="85" t="s">
        <v>2600</v>
      </c>
      <c r="B386" s="161" t="s">
        <v>2601</v>
      </c>
      <c r="C386" s="70">
        <v>14</v>
      </c>
      <c r="D386" s="145">
        <v>42668</v>
      </c>
      <c r="E386" s="63"/>
      <c r="F386" s="50" t="s">
        <v>1868</v>
      </c>
      <c r="G386" s="64"/>
      <c r="H386" s="64"/>
      <c r="I386" s="87" t="s">
        <v>4025</v>
      </c>
    </row>
    <row r="387" spans="1:9" x14ac:dyDescent="0.2">
      <c r="A387" s="75" t="s">
        <v>2602</v>
      </c>
      <c r="B387" s="161" t="s">
        <v>1513</v>
      </c>
      <c r="C387" s="70">
        <v>22</v>
      </c>
      <c r="D387" s="145">
        <v>40147</v>
      </c>
      <c r="E387" s="63"/>
      <c r="F387" s="50" t="s">
        <v>1868</v>
      </c>
      <c r="G387" s="64"/>
      <c r="H387" s="64"/>
      <c r="I387" s="156" t="s">
        <v>1936</v>
      </c>
    </row>
    <row r="388" spans="1:9" x14ac:dyDescent="0.2">
      <c r="A388" s="56" t="s">
        <v>1514</v>
      </c>
      <c r="B388" s="39" t="s">
        <v>1515</v>
      </c>
      <c r="C388" s="76">
        <v>5</v>
      </c>
      <c r="D388" s="148">
        <v>41389</v>
      </c>
      <c r="E388" s="53"/>
      <c r="F388" s="52"/>
      <c r="G388" s="55"/>
      <c r="H388" s="55" t="s">
        <v>1868</v>
      </c>
      <c r="I388" s="91" t="s">
        <v>2603</v>
      </c>
    </row>
    <row r="389" spans="1:9" x14ac:dyDescent="0.2">
      <c r="A389" s="1054" t="s">
        <v>2604</v>
      </c>
      <c r="B389" s="1070" t="s">
        <v>2605</v>
      </c>
      <c r="C389" s="62">
        <v>12</v>
      </c>
      <c r="D389" s="142">
        <v>41370</v>
      </c>
      <c r="E389" s="42"/>
      <c r="F389" s="26"/>
      <c r="G389" s="37"/>
      <c r="H389" s="37" t="s">
        <v>1868</v>
      </c>
      <c r="I389" s="61" t="s">
        <v>2606</v>
      </c>
    </row>
    <row r="390" spans="1:9" x14ac:dyDescent="0.2">
      <c r="A390" s="143" t="s">
        <v>2607</v>
      </c>
      <c r="B390" s="169" t="s">
        <v>2608</v>
      </c>
      <c r="C390" s="70">
        <v>14</v>
      </c>
      <c r="D390" s="145">
        <v>42094</v>
      </c>
      <c r="E390" s="63"/>
      <c r="F390" s="50"/>
      <c r="G390" s="64"/>
      <c r="H390" s="64" t="s">
        <v>1868</v>
      </c>
      <c r="I390" s="41"/>
    </row>
    <row r="391" spans="1:9" x14ac:dyDescent="0.2">
      <c r="A391" s="24" t="s">
        <v>2609</v>
      </c>
      <c r="B391" s="41" t="s">
        <v>2610</v>
      </c>
      <c r="C391" s="70">
        <v>14</v>
      </c>
      <c r="D391" s="145">
        <v>41008</v>
      </c>
      <c r="E391" s="63"/>
      <c r="F391" s="50"/>
      <c r="G391" s="64" t="s">
        <v>1868</v>
      </c>
      <c r="H391" s="64"/>
      <c r="I391" s="41" t="s">
        <v>2611</v>
      </c>
    </row>
    <row r="392" spans="1:9" x14ac:dyDescent="0.2">
      <c r="A392" s="143" t="s">
        <v>2612</v>
      </c>
      <c r="B392" s="169" t="s">
        <v>2613</v>
      </c>
      <c r="C392" s="70">
        <v>11</v>
      </c>
      <c r="D392" s="145">
        <v>41607</v>
      </c>
      <c r="E392" s="63"/>
      <c r="F392" s="50"/>
      <c r="G392" s="64"/>
      <c r="H392" s="64" t="s">
        <v>1868</v>
      </c>
      <c r="I392" s="41"/>
    </row>
    <row r="393" spans="1:9" x14ac:dyDescent="0.2">
      <c r="A393" s="56" t="s">
        <v>2614</v>
      </c>
      <c r="B393" s="39" t="s">
        <v>2615</v>
      </c>
      <c r="C393" s="76">
        <v>12</v>
      </c>
      <c r="D393" s="148">
        <v>41578</v>
      </c>
      <c r="E393" s="53"/>
      <c r="F393" s="52" t="s">
        <v>1868</v>
      </c>
      <c r="G393" s="55"/>
      <c r="H393" s="55"/>
      <c r="I393" s="91" t="s">
        <v>4083</v>
      </c>
    </row>
    <row r="394" spans="1:9" x14ac:dyDescent="0.2">
      <c r="A394" s="35" t="s">
        <v>2616</v>
      </c>
      <c r="B394" s="23" t="s">
        <v>2617</v>
      </c>
      <c r="C394" s="62">
        <v>8</v>
      </c>
      <c r="D394" s="142">
        <v>41943</v>
      </c>
      <c r="E394" s="42"/>
      <c r="F394" s="26" t="s">
        <v>1868</v>
      </c>
      <c r="G394" s="37"/>
      <c r="H394" s="37"/>
      <c r="I394" s="61" t="s">
        <v>4082</v>
      </c>
    </row>
    <row r="395" spans="1:9" x14ac:dyDescent="0.2">
      <c r="A395" s="24" t="s">
        <v>2618</v>
      </c>
      <c r="B395" s="41" t="s">
        <v>2619</v>
      </c>
      <c r="C395" s="70">
        <v>7</v>
      </c>
      <c r="D395" s="145">
        <v>41627</v>
      </c>
      <c r="E395" s="63"/>
      <c r="F395" s="50"/>
      <c r="G395" s="64" t="s">
        <v>1868</v>
      </c>
      <c r="H395" s="64"/>
      <c r="I395" s="41" t="s">
        <v>2620</v>
      </c>
    </row>
    <row r="396" spans="1:9" x14ac:dyDescent="0.2">
      <c r="A396" s="81" t="s">
        <v>2621</v>
      </c>
      <c r="B396" s="41" t="s">
        <v>2622</v>
      </c>
      <c r="C396" s="70">
        <v>5</v>
      </c>
      <c r="D396" s="145">
        <v>42670</v>
      </c>
      <c r="E396" s="63" t="s">
        <v>1868</v>
      </c>
      <c r="F396" s="50"/>
      <c r="G396" s="64"/>
      <c r="H396" s="64"/>
      <c r="I396" s="41"/>
    </row>
    <row r="397" spans="1:9" x14ac:dyDescent="0.2">
      <c r="A397" s="24" t="s">
        <v>2623</v>
      </c>
      <c r="B397" s="41" t="s">
        <v>2624</v>
      </c>
      <c r="C397" s="70">
        <v>15</v>
      </c>
      <c r="D397" s="145">
        <v>40834</v>
      </c>
      <c r="E397" s="63"/>
      <c r="F397" s="50" t="s">
        <v>1868</v>
      </c>
      <c r="G397" s="64"/>
      <c r="H397" s="64"/>
      <c r="I397" s="87" t="s">
        <v>2355</v>
      </c>
    </row>
    <row r="398" spans="1:9" x14ac:dyDescent="0.2">
      <c r="A398" s="56" t="s">
        <v>2625</v>
      </c>
      <c r="B398" s="39" t="s">
        <v>2626</v>
      </c>
      <c r="C398" s="76">
        <v>5</v>
      </c>
      <c r="D398" s="148">
        <v>43035</v>
      </c>
      <c r="E398" s="53"/>
      <c r="F398" s="52" t="s">
        <v>1868</v>
      </c>
      <c r="G398" s="55"/>
      <c r="H398" s="55"/>
      <c r="I398" s="91" t="s">
        <v>1876</v>
      </c>
    </row>
    <row r="399" spans="1:9" x14ac:dyDescent="0.2">
      <c r="A399" s="152" t="s">
        <v>2625</v>
      </c>
      <c r="B399" s="171" t="s">
        <v>2626</v>
      </c>
      <c r="C399" s="62">
        <v>26</v>
      </c>
      <c r="D399" s="142">
        <v>39930</v>
      </c>
      <c r="E399" s="42" t="s">
        <v>1868</v>
      </c>
      <c r="F399" s="26"/>
      <c r="G399" s="37"/>
      <c r="H399" s="37"/>
      <c r="I399" s="166" t="s">
        <v>1936</v>
      </c>
    </row>
    <row r="400" spans="1:9" x14ac:dyDescent="0.2">
      <c r="A400" s="495" t="s">
        <v>1522</v>
      </c>
      <c r="B400" s="915" t="s">
        <v>1523</v>
      </c>
      <c r="C400" s="1077">
        <v>5</v>
      </c>
      <c r="D400" s="145">
        <v>43434</v>
      </c>
      <c r="E400" s="63"/>
      <c r="F400" s="50" t="s">
        <v>1868</v>
      </c>
      <c r="G400" s="64"/>
      <c r="H400" s="64"/>
      <c r="I400" s="87"/>
    </row>
    <row r="401" spans="1:9" x14ac:dyDescent="0.2">
      <c r="A401" s="24" t="s">
        <v>2627</v>
      </c>
      <c r="B401" s="41" t="s">
        <v>2628</v>
      </c>
      <c r="C401" s="70">
        <v>5</v>
      </c>
      <c r="D401" s="145">
        <v>42234</v>
      </c>
      <c r="E401" s="63"/>
      <c r="F401" s="50"/>
      <c r="G401" s="64" t="s">
        <v>1868</v>
      </c>
      <c r="H401" s="64"/>
      <c r="I401" s="87" t="s">
        <v>2629</v>
      </c>
    </row>
    <row r="402" spans="1:9" x14ac:dyDescent="0.2">
      <c r="A402" s="81" t="s">
        <v>2630</v>
      </c>
      <c r="B402" s="41" t="s">
        <v>2631</v>
      </c>
      <c r="C402" s="70">
        <v>10</v>
      </c>
      <c r="D402" s="145">
        <v>42662</v>
      </c>
      <c r="E402" s="63"/>
      <c r="F402" s="50" t="s">
        <v>1868</v>
      </c>
      <c r="G402" s="64"/>
      <c r="H402" s="64"/>
      <c r="I402" s="87" t="s">
        <v>2632</v>
      </c>
    </row>
    <row r="403" spans="1:9" x14ac:dyDescent="0.2">
      <c r="A403" s="102" t="s">
        <v>2633</v>
      </c>
      <c r="B403" s="39" t="s">
        <v>2634</v>
      </c>
      <c r="C403" s="76">
        <v>8</v>
      </c>
      <c r="D403" s="148">
        <v>42653</v>
      </c>
      <c r="E403" s="53"/>
      <c r="F403" s="52" t="s">
        <v>1868</v>
      </c>
      <c r="G403" s="55"/>
      <c r="H403" s="55"/>
      <c r="I403" s="91" t="s">
        <v>1869</v>
      </c>
    </row>
    <row r="404" spans="1:9" x14ac:dyDescent="0.2">
      <c r="A404" s="1122" t="s">
        <v>2635</v>
      </c>
      <c r="B404" s="1203" t="s">
        <v>2636</v>
      </c>
      <c r="C404" s="62">
        <v>6</v>
      </c>
      <c r="D404" s="142">
        <v>42303</v>
      </c>
      <c r="E404" s="42"/>
      <c r="F404" s="26" t="s">
        <v>1868</v>
      </c>
      <c r="G404" s="37"/>
      <c r="H404" s="37"/>
      <c r="I404" s="61" t="s">
        <v>4053</v>
      </c>
    </row>
    <row r="405" spans="1:9" x14ac:dyDescent="0.2">
      <c r="A405" s="162" t="s">
        <v>2637</v>
      </c>
      <c r="B405" s="163" t="s">
        <v>2638</v>
      </c>
      <c r="C405" s="70">
        <v>11</v>
      </c>
      <c r="D405" s="145">
        <v>40848</v>
      </c>
      <c r="E405" s="63" t="s">
        <v>1868</v>
      </c>
      <c r="F405" s="50"/>
      <c r="G405" s="64"/>
      <c r="H405" s="64"/>
      <c r="I405" s="87" t="s">
        <v>4160</v>
      </c>
    </row>
    <row r="406" spans="1:9" x14ac:dyDescent="0.2">
      <c r="A406" s="24" t="s">
        <v>2639</v>
      </c>
      <c r="B406" s="41" t="s">
        <v>2640</v>
      </c>
      <c r="C406" s="70">
        <v>7</v>
      </c>
      <c r="D406" s="145">
        <v>43049</v>
      </c>
      <c r="E406" s="63"/>
      <c r="F406" s="50" t="s">
        <v>1868</v>
      </c>
      <c r="G406" s="64"/>
      <c r="H406" s="64"/>
      <c r="I406" s="87" t="s">
        <v>1876</v>
      </c>
    </row>
    <row r="407" spans="1:9" x14ac:dyDescent="0.2">
      <c r="A407" s="75" t="s">
        <v>2641</v>
      </c>
      <c r="B407" s="161" t="s">
        <v>2642</v>
      </c>
      <c r="C407" s="70">
        <v>33</v>
      </c>
      <c r="D407" s="145">
        <v>40116</v>
      </c>
      <c r="E407" s="63"/>
      <c r="F407" s="50" t="s">
        <v>1868</v>
      </c>
      <c r="G407" s="64"/>
      <c r="H407" s="64"/>
      <c r="I407" s="87" t="s">
        <v>2643</v>
      </c>
    </row>
    <row r="408" spans="1:9" x14ac:dyDescent="0.2">
      <c r="A408" s="974" t="s">
        <v>2644</v>
      </c>
      <c r="B408" s="976" t="s">
        <v>2645</v>
      </c>
      <c r="C408" s="76">
        <v>5</v>
      </c>
      <c r="D408" s="148">
        <v>40442</v>
      </c>
      <c r="E408" s="53"/>
      <c r="F408" s="1209" t="s">
        <v>1868</v>
      </c>
      <c r="G408" s="55"/>
      <c r="H408" s="55"/>
      <c r="I408" s="1210" t="s">
        <v>2646</v>
      </c>
    </row>
    <row r="409" spans="1:9" x14ac:dyDescent="0.2">
      <c r="A409" s="507" t="s">
        <v>732</v>
      </c>
      <c r="B409" s="508" t="s">
        <v>733</v>
      </c>
      <c r="C409" s="1079">
        <v>21</v>
      </c>
      <c r="D409" s="142">
        <v>43404</v>
      </c>
      <c r="E409" s="42" t="s">
        <v>1868</v>
      </c>
      <c r="F409" s="26"/>
      <c r="G409" s="37"/>
      <c r="H409" s="37"/>
      <c r="I409" s="1211"/>
    </row>
    <row r="410" spans="1:9" x14ac:dyDescent="0.2">
      <c r="A410" s="24" t="s">
        <v>2647</v>
      </c>
      <c r="B410" s="41" t="s">
        <v>2648</v>
      </c>
      <c r="C410" s="70">
        <v>6</v>
      </c>
      <c r="D410" s="145">
        <v>43039</v>
      </c>
      <c r="E410" s="63"/>
      <c r="F410" s="50"/>
      <c r="G410" s="64" t="s">
        <v>1868</v>
      </c>
      <c r="H410" s="64"/>
      <c r="I410" s="87" t="s">
        <v>2649</v>
      </c>
    </row>
    <row r="411" spans="1:9" x14ac:dyDescent="0.2">
      <c r="A411" s="81" t="s">
        <v>2650</v>
      </c>
      <c r="B411" s="41" t="s">
        <v>2651</v>
      </c>
      <c r="C411" s="70">
        <v>5</v>
      </c>
      <c r="D411" s="145">
        <v>42675</v>
      </c>
      <c r="E411" s="63"/>
      <c r="F411" s="50" t="s">
        <v>1868</v>
      </c>
      <c r="G411" s="64"/>
      <c r="H411" s="64"/>
      <c r="I411" s="87" t="s">
        <v>1869</v>
      </c>
    </row>
    <row r="412" spans="1:9" x14ac:dyDescent="0.2">
      <c r="A412" s="24" t="s">
        <v>2652</v>
      </c>
      <c r="B412" s="41" t="s">
        <v>2653</v>
      </c>
      <c r="C412" s="70">
        <v>10</v>
      </c>
      <c r="D412" s="145">
        <v>42248</v>
      </c>
      <c r="E412" s="63"/>
      <c r="F412" s="50"/>
      <c r="G412" s="64" t="s">
        <v>1868</v>
      </c>
      <c r="H412" s="64"/>
      <c r="I412" s="41" t="s">
        <v>2654</v>
      </c>
    </row>
    <row r="413" spans="1:9" x14ac:dyDescent="0.2">
      <c r="A413" s="102" t="s">
        <v>2655</v>
      </c>
      <c r="B413" s="39" t="s">
        <v>2656</v>
      </c>
      <c r="C413" s="76">
        <v>10</v>
      </c>
      <c r="D413" s="148">
        <v>42690</v>
      </c>
      <c r="E413" s="53"/>
      <c r="F413" s="52" t="s">
        <v>1868</v>
      </c>
      <c r="G413" s="55"/>
      <c r="H413" s="55"/>
      <c r="I413" s="91" t="s">
        <v>1869</v>
      </c>
    </row>
    <row r="414" spans="1:9" x14ac:dyDescent="0.2">
      <c r="A414" s="35" t="s">
        <v>2657</v>
      </c>
      <c r="B414" s="23" t="s">
        <v>2658</v>
      </c>
      <c r="C414" s="62">
        <v>20</v>
      </c>
      <c r="D414" s="142">
        <v>40412</v>
      </c>
      <c r="E414" s="42"/>
      <c r="F414" s="26" t="s">
        <v>1868</v>
      </c>
      <c r="G414" s="37"/>
      <c r="H414" s="37"/>
      <c r="I414" s="23" t="s">
        <v>2465</v>
      </c>
    </row>
    <row r="415" spans="1:9" x14ac:dyDescent="0.2">
      <c r="A415" s="81" t="s">
        <v>2659</v>
      </c>
      <c r="B415" s="41" t="s">
        <v>2660</v>
      </c>
      <c r="C415" s="70">
        <v>22</v>
      </c>
      <c r="D415" s="145">
        <v>42447</v>
      </c>
      <c r="E415" s="63"/>
      <c r="F415" s="50"/>
      <c r="G415" s="64" t="s">
        <v>1868</v>
      </c>
      <c r="H415" s="64"/>
      <c r="I415" s="87" t="s">
        <v>2661</v>
      </c>
    </row>
    <row r="416" spans="1:9" x14ac:dyDescent="0.2">
      <c r="A416" s="75" t="s">
        <v>1549</v>
      </c>
      <c r="B416" s="161" t="s">
        <v>1550</v>
      </c>
      <c r="C416" s="70">
        <v>20</v>
      </c>
      <c r="D416" s="145">
        <v>40464</v>
      </c>
      <c r="E416" s="63"/>
      <c r="F416" s="50" t="s">
        <v>1868</v>
      </c>
      <c r="G416" s="64"/>
      <c r="H416" s="64"/>
      <c r="I416" s="156" t="s">
        <v>1896</v>
      </c>
    </row>
    <row r="417" spans="1:9" x14ac:dyDescent="0.2">
      <c r="A417" s="81" t="s">
        <v>2662</v>
      </c>
      <c r="B417" s="41" t="s">
        <v>2663</v>
      </c>
      <c r="C417" s="70">
        <v>5</v>
      </c>
      <c r="D417" s="145">
        <v>42668</v>
      </c>
      <c r="E417" s="63"/>
      <c r="F417" s="50" t="s">
        <v>1868</v>
      </c>
      <c r="G417" s="64"/>
      <c r="H417" s="64"/>
      <c r="I417" s="87" t="s">
        <v>2664</v>
      </c>
    </row>
    <row r="418" spans="1:9" x14ac:dyDescent="0.2">
      <c r="A418" s="483" t="s">
        <v>1551</v>
      </c>
      <c r="B418" s="481" t="s">
        <v>1552</v>
      </c>
      <c r="C418" s="1076">
        <v>5</v>
      </c>
      <c r="D418" s="148">
        <v>43404</v>
      </c>
      <c r="E418" s="53"/>
      <c r="F418" s="52" t="s">
        <v>1868</v>
      </c>
      <c r="G418" s="55"/>
      <c r="H418" s="55"/>
      <c r="I418" s="91" t="s">
        <v>4344</v>
      </c>
    </row>
    <row r="419" spans="1:9" x14ac:dyDescent="0.2">
      <c r="A419" s="65" t="s">
        <v>2665</v>
      </c>
      <c r="B419" s="23" t="s">
        <v>2666</v>
      </c>
      <c r="C419" s="62">
        <v>6</v>
      </c>
      <c r="D419" s="142">
        <v>41521</v>
      </c>
      <c r="E419" s="42"/>
      <c r="F419" s="26" t="s">
        <v>1868</v>
      </c>
      <c r="G419" s="37"/>
      <c r="H419" s="37"/>
      <c r="I419" s="61" t="s">
        <v>2667</v>
      </c>
    </row>
    <row r="420" spans="1:9" x14ac:dyDescent="0.2">
      <c r="A420" s="81" t="s">
        <v>2668</v>
      </c>
      <c r="B420" s="41" t="s">
        <v>2669</v>
      </c>
      <c r="C420" s="70">
        <v>5</v>
      </c>
      <c r="D420" s="145">
        <v>42268</v>
      </c>
      <c r="E420" s="63" t="s">
        <v>1868</v>
      </c>
      <c r="F420" s="50"/>
      <c r="G420" s="64"/>
      <c r="H420" s="64"/>
      <c r="I420" s="41"/>
    </row>
    <row r="421" spans="1:9" x14ac:dyDescent="0.2">
      <c r="A421" s="93" t="s">
        <v>2670</v>
      </c>
      <c r="B421" s="163" t="s">
        <v>2671</v>
      </c>
      <c r="C421" s="70">
        <v>43</v>
      </c>
      <c r="D421" s="145">
        <v>40054</v>
      </c>
      <c r="E421" s="63" t="s">
        <v>1868</v>
      </c>
      <c r="F421" s="50"/>
      <c r="G421" s="64"/>
      <c r="H421" s="64"/>
      <c r="I421" s="87" t="s">
        <v>4174</v>
      </c>
    </row>
    <row r="422" spans="1:9" x14ac:dyDescent="0.2">
      <c r="A422" s="24" t="s">
        <v>2672</v>
      </c>
      <c r="B422" s="41" t="s">
        <v>2673</v>
      </c>
      <c r="C422" s="70">
        <v>6</v>
      </c>
      <c r="D422" s="145">
        <v>42074</v>
      </c>
      <c r="E422" s="63"/>
      <c r="F422" s="50"/>
      <c r="G422" s="64" t="s">
        <v>1868</v>
      </c>
      <c r="H422" s="64"/>
      <c r="I422" s="41" t="s">
        <v>2674</v>
      </c>
    </row>
    <row r="423" spans="1:9" x14ac:dyDescent="0.2">
      <c r="A423" s="159" t="s">
        <v>1561</v>
      </c>
      <c r="B423" s="1204" t="s">
        <v>1562</v>
      </c>
      <c r="C423" s="76">
        <v>41</v>
      </c>
      <c r="D423" s="148">
        <v>39839</v>
      </c>
      <c r="E423" s="53" t="s">
        <v>1868</v>
      </c>
      <c r="F423" s="52"/>
      <c r="G423" s="55"/>
      <c r="H423" s="55"/>
      <c r="I423" s="155" t="s">
        <v>1896</v>
      </c>
    </row>
    <row r="424" spans="1:9" x14ac:dyDescent="0.2">
      <c r="A424" s="35" t="s">
        <v>2675</v>
      </c>
      <c r="B424" s="23" t="s">
        <v>2676</v>
      </c>
      <c r="C424" s="62">
        <v>6</v>
      </c>
      <c r="D424" s="142">
        <v>41171</v>
      </c>
      <c r="E424" s="42"/>
      <c r="F424" s="26" t="s">
        <v>1868</v>
      </c>
      <c r="G424" s="37"/>
      <c r="H424" s="37"/>
      <c r="I424" s="61" t="s">
        <v>2444</v>
      </c>
    </row>
    <row r="425" spans="1:9" x14ac:dyDescent="0.2">
      <c r="A425" s="24" t="s">
        <v>2677</v>
      </c>
      <c r="B425" s="41" t="s">
        <v>2678</v>
      </c>
      <c r="C425" s="70">
        <v>6</v>
      </c>
      <c r="D425" s="145">
        <v>40877</v>
      </c>
      <c r="E425" s="63"/>
      <c r="F425" s="50"/>
      <c r="G425" s="64" t="s">
        <v>1868</v>
      </c>
      <c r="H425" s="64"/>
      <c r="I425" s="87" t="s">
        <v>2679</v>
      </c>
    </row>
    <row r="426" spans="1:9" x14ac:dyDescent="0.2">
      <c r="A426" s="81" t="s">
        <v>2680</v>
      </c>
      <c r="B426" s="41" t="s">
        <v>2681</v>
      </c>
      <c r="C426" s="70">
        <v>38</v>
      </c>
      <c r="D426" s="145">
        <v>42646</v>
      </c>
      <c r="E426" s="63"/>
      <c r="F426" s="50"/>
      <c r="G426" s="64" t="s">
        <v>1868</v>
      </c>
      <c r="H426" s="64"/>
      <c r="I426" s="87" t="s">
        <v>2682</v>
      </c>
    </row>
    <row r="427" spans="1:9" x14ac:dyDescent="0.2">
      <c r="A427" s="81" t="s">
        <v>2683</v>
      </c>
      <c r="B427" s="41" t="s">
        <v>2684</v>
      </c>
      <c r="C427" s="70">
        <v>5</v>
      </c>
      <c r="D427" s="145">
        <v>43005</v>
      </c>
      <c r="E427" s="63"/>
      <c r="F427" s="50" t="s">
        <v>1868</v>
      </c>
      <c r="G427" s="64"/>
      <c r="H427" s="64"/>
      <c r="I427" s="87" t="s">
        <v>1876</v>
      </c>
    </row>
    <row r="428" spans="1:9" x14ac:dyDescent="0.2">
      <c r="A428" s="483" t="s">
        <v>1569</v>
      </c>
      <c r="B428" s="481" t="s">
        <v>1570</v>
      </c>
      <c r="C428" s="1076">
        <v>5</v>
      </c>
      <c r="D428" s="148">
        <v>43434</v>
      </c>
      <c r="E428" s="53"/>
      <c r="F428" s="52"/>
      <c r="G428" s="55" t="s">
        <v>1868</v>
      </c>
      <c r="H428" s="55"/>
      <c r="I428" s="91" t="s">
        <v>4414</v>
      </c>
    </row>
    <row r="429" spans="1:9" x14ac:dyDescent="0.2">
      <c r="A429" s="35" t="s">
        <v>2685</v>
      </c>
      <c r="B429" s="23" t="s">
        <v>2686</v>
      </c>
      <c r="C429" s="62">
        <v>30</v>
      </c>
      <c r="D429" s="142">
        <v>41394</v>
      </c>
      <c r="E429" s="42" t="s">
        <v>1868</v>
      </c>
      <c r="F429" s="26"/>
      <c r="G429" s="37"/>
      <c r="H429" s="37"/>
      <c r="I429" s="23"/>
    </row>
    <row r="430" spans="1:9" x14ac:dyDescent="0.2">
      <c r="A430" s="81" t="s">
        <v>2687</v>
      </c>
      <c r="B430" s="41" t="s">
        <v>2688</v>
      </c>
      <c r="C430" s="70">
        <v>14</v>
      </c>
      <c r="D430" s="145">
        <v>42630</v>
      </c>
      <c r="E430" s="63" t="s">
        <v>1868</v>
      </c>
      <c r="F430" s="50"/>
      <c r="G430" s="64"/>
      <c r="H430" s="64"/>
      <c r="I430" s="41" t="s">
        <v>2689</v>
      </c>
    </row>
    <row r="431" spans="1:9" x14ac:dyDescent="0.2">
      <c r="A431" s="81" t="s">
        <v>2690</v>
      </c>
      <c r="B431" s="41" t="s">
        <v>2691</v>
      </c>
      <c r="C431" s="70">
        <v>5</v>
      </c>
      <c r="D431" s="145">
        <v>42754</v>
      </c>
      <c r="E431" s="63" t="s">
        <v>1868</v>
      </c>
      <c r="F431" s="50"/>
      <c r="G431" s="64"/>
      <c r="H431" s="64"/>
      <c r="I431" s="87"/>
    </row>
    <row r="432" spans="1:9" x14ac:dyDescent="0.2">
      <c r="A432" s="75" t="s">
        <v>1581</v>
      </c>
      <c r="B432" s="161" t="s">
        <v>1582</v>
      </c>
      <c r="C432" s="70">
        <v>6</v>
      </c>
      <c r="D432" s="145">
        <v>40486</v>
      </c>
      <c r="E432" s="63"/>
      <c r="F432" s="50" t="s">
        <v>1868</v>
      </c>
      <c r="G432" s="64"/>
      <c r="H432" s="64"/>
      <c r="I432" s="156" t="s">
        <v>1896</v>
      </c>
    </row>
    <row r="433" spans="1:9" x14ac:dyDescent="0.2">
      <c r="A433" s="56" t="s">
        <v>2692</v>
      </c>
      <c r="B433" s="39" t="s">
        <v>2693</v>
      </c>
      <c r="C433" s="76">
        <v>6</v>
      </c>
      <c r="D433" s="148">
        <v>43042</v>
      </c>
      <c r="E433" s="53"/>
      <c r="F433" s="52" t="s">
        <v>1868</v>
      </c>
      <c r="G433" s="55"/>
      <c r="H433" s="55"/>
      <c r="I433" s="39" t="s">
        <v>1876</v>
      </c>
    </row>
    <row r="434" spans="1:9" x14ac:dyDescent="0.2">
      <c r="A434" s="35" t="s">
        <v>2694</v>
      </c>
      <c r="B434" s="35" t="s">
        <v>2695</v>
      </c>
      <c r="C434" s="62">
        <v>6</v>
      </c>
      <c r="D434" s="142">
        <v>42705</v>
      </c>
      <c r="E434" s="42"/>
      <c r="F434" s="26"/>
      <c r="G434" s="37" t="s">
        <v>1868</v>
      </c>
      <c r="H434" s="37"/>
      <c r="I434" s="61" t="s">
        <v>2696</v>
      </c>
    </row>
    <row r="435" spans="1:9" x14ac:dyDescent="0.2">
      <c r="A435" s="75" t="s">
        <v>2697</v>
      </c>
      <c r="B435" s="75" t="s">
        <v>2698</v>
      </c>
      <c r="C435" s="70">
        <v>6</v>
      </c>
      <c r="D435" s="145">
        <v>42955</v>
      </c>
      <c r="E435" s="63"/>
      <c r="F435" s="50" t="s">
        <v>1868</v>
      </c>
      <c r="G435" s="64"/>
      <c r="H435" s="64"/>
      <c r="I435" s="41" t="s">
        <v>2699</v>
      </c>
    </row>
    <row r="436" spans="1:9" x14ac:dyDescent="0.2">
      <c r="A436" s="81" t="s">
        <v>2700</v>
      </c>
      <c r="B436" s="24" t="s">
        <v>2701</v>
      </c>
      <c r="C436" s="70">
        <v>5</v>
      </c>
      <c r="D436" s="145">
        <v>42620</v>
      </c>
      <c r="E436" s="63"/>
      <c r="F436" s="50" t="s">
        <v>1868</v>
      </c>
      <c r="G436" s="64"/>
      <c r="H436" s="64"/>
      <c r="I436" s="87" t="s">
        <v>2702</v>
      </c>
    </row>
    <row r="437" spans="1:9" x14ac:dyDescent="0.2">
      <c r="A437" s="81" t="s">
        <v>2703</v>
      </c>
      <c r="B437" s="24" t="s">
        <v>2704</v>
      </c>
      <c r="C437" s="70">
        <v>21</v>
      </c>
      <c r="D437" s="145">
        <v>40438</v>
      </c>
      <c r="E437" s="63"/>
      <c r="F437" s="50" t="s">
        <v>1868</v>
      </c>
      <c r="G437" s="64"/>
      <c r="H437" s="64"/>
      <c r="I437" s="87" t="s">
        <v>2705</v>
      </c>
    </row>
    <row r="438" spans="1:9" x14ac:dyDescent="0.2">
      <c r="A438" s="159" t="s">
        <v>2706</v>
      </c>
      <c r="B438" s="159" t="s">
        <v>2707</v>
      </c>
      <c r="C438" s="76">
        <v>36</v>
      </c>
      <c r="D438" s="148">
        <v>39477</v>
      </c>
      <c r="E438" s="53" t="s">
        <v>1868</v>
      </c>
      <c r="F438" s="52"/>
      <c r="G438" s="55"/>
      <c r="H438" s="55"/>
      <c r="I438" s="91" t="s">
        <v>4060</v>
      </c>
    </row>
    <row r="439" spans="1:9" x14ac:dyDescent="0.2">
      <c r="A439" s="90" t="s">
        <v>2708</v>
      </c>
      <c r="B439" s="90" t="s">
        <v>2709</v>
      </c>
      <c r="C439" s="62">
        <v>5</v>
      </c>
      <c r="D439" s="142">
        <v>41981</v>
      </c>
      <c r="E439" s="1208" t="s">
        <v>1868</v>
      </c>
      <c r="F439" s="26"/>
      <c r="G439" s="37"/>
      <c r="H439" s="37"/>
      <c r="I439" s="1007" t="s">
        <v>2710</v>
      </c>
    </row>
    <row r="440" spans="1:9" x14ac:dyDescent="0.2">
      <c r="A440" s="81" t="s">
        <v>2711</v>
      </c>
      <c r="B440" s="24" t="s">
        <v>2712</v>
      </c>
      <c r="C440" s="70">
        <v>5</v>
      </c>
      <c r="D440" s="145">
        <v>42037</v>
      </c>
      <c r="E440" s="63"/>
      <c r="F440" s="50"/>
      <c r="G440" s="64" t="s">
        <v>1868</v>
      </c>
      <c r="H440" s="64"/>
      <c r="I440" s="87" t="s">
        <v>2713</v>
      </c>
    </row>
    <row r="441" spans="1:9" x14ac:dyDescent="0.2">
      <c r="A441" s="85" t="s">
        <v>2714</v>
      </c>
      <c r="B441" s="75" t="s">
        <v>34</v>
      </c>
      <c r="C441" s="70">
        <v>7</v>
      </c>
      <c r="D441" s="145">
        <v>40862</v>
      </c>
      <c r="E441" s="63"/>
      <c r="F441" s="50" t="s">
        <v>1868</v>
      </c>
      <c r="G441" s="64"/>
      <c r="H441" s="64"/>
      <c r="I441" s="156" t="s">
        <v>1936</v>
      </c>
    </row>
    <row r="442" spans="1:9" x14ac:dyDescent="0.2">
      <c r="A442" s="495" t="s">
        <v>1598</v>
      </c>
      <c r="B442" s="652" t="s">
        <v>1599</v>
      </c>
      <c r="C442" s="1077">
        <v>8</v>
      </c>
      <c r="D442" s="145">
        <v>43404</v>
      </c>
      <c r="E442" s="63"/>
      <c r="F442" s="50" t="s">
        <v>1868</v>
      </c>
      <c r="G442" s="64"/>
      <c r="H442" s="64"/>
      <c r="I442" s="87" t="s">
        <v>4344</v>
      </c>
    </row>
    <row r="443" spans="1:9" x14ac:dyDescent="0.2">
      <c r="A443" s="102" t="s">
        <v>2715</v>
      </c>
      <c r="B443" s="56" t="s">
        <v>2716</v>
      </c>
      <c r="C443" s="76">
        <v>7</v>
      </c>
      <c r="D443" s="148">
        <v>40478</v>
      </c>
      <c r="E443" s="53"/>
      <c r="F443" s="52" t="s">
        <v>1868</v>
      </c>
      <c r="G443" s="55"/>
      <c r="H443" s="55"/>
      <c r="I443" s="91" t="s">
        <v>2717</v>
      </c>
    </row>
    <row r="444" spans="1:9" x14ac:dyDescent="0.2">
      <c r="A444" s="96" t="s">
        <v>1600</v>
      </c>
      <c r="B444" s="96" t="s">
        <v>1601</v>
      </c>
      <c r="C444" s="62">
        <v>14</v>
      </c>
      <c r="D444" s="142">
        <v>40505</v>
      </c>
      <c r="E444" s="42"/>
      <c r="F444" s="26" t="s">
        <v>1868</v>
      </c>
      <c r="G444" s="37"/>
      <c r="H444" s="37"/>
      <c r="I444" s="166" t="s">
        <v>1896</v>
      </c>
    </row>
    <row r="445" spans="1:9" x14ac:dyDescent="0.2">
      <c r="A445" s="81" t="s">
        <v>2718</v>
      </c>
      <c r="B445" s="24" t="s">
        <v>2719</v>
      </c>
      <c r="C445" s="70">
        <v>37</v>
      </c>
      <c r="D445" s="145">
        <v>42629</v>
      </c>
      <c r="E445" s="63"/>
      <c r="F445" s="50"/>
      <c r="G445" s="64" t="s">
        <v>1868</v>
      </c>
      <c r="H445" s="64"/>
      <c r="I445" s="87" t="s">
        <v>2720</v>
      </c>
    </row>
    <row r="446" spans="1:9" x14ac:dyDescent="0.2">
      <c r="A446" s="24" t="s">
        <v>2721</v>
      </c>
      <c r="B446" s="24" t="s">
        <v>2722</v>
      </c>
      <c r="C446" s="70">
        <v>6</v>
      </c>
      <c r="D446" s="145">
        <v>41761</v>
      </c>
      <c r="E446" s="63"/>
      <c r="F446" s="50"/>
      <c r="G446" s="64" t="s">
        <v>1868</v>
      </c>
      <c r="H446" s="64"/>
      <c r="I446" s="87" t="s">
        <v>2723</v>
      </c>
    </row>
    <row r="447" spans="1:9" x14ac:dyDescent="0.2">
      <c r="A447" s="81" t="s">
        <v>2724</v>
      </c>
      <c r="B447" s="24" t="s">
        <v>2725</v>
      </c>
      <c r="C447" s="70">
        <v>5</v>
      </c>
      <c r="D447" s="145">
        <v>42346</v>
      </c>
      <c r="E447" s="63" t="s">
        <v>1868</v>
      </c>
      <c r="F447" s="50"/>
      <c r="G447" s="64"/>
      <c r="H447" s="64"/>
      <c r="I447" s="87" t="s">
        <v>2726</v>
      </c>
    </row>
    <row r="448" spans="1:9" x14ac:dyDescent="0.2">
      <c r="A448" s="56" t="s">
        <v>2727</v>
      </c>
      <c r="B448" s="56" t="s">
        <v>2728</v>
      </c>
      <c r="C448" s="76">
        <v>7</v>
      </c>
      <c r="D448" s="148">
        <v>42993</v>
      </c>
      <c r="E448" s="53"/>
      <c r="F448" s="52" t="s">
        <v>1868</v>
      </c>
      <c r="G448" s="55"/>
      <c r="H448" s="55"/>
      <c r="I448" s="39" t="s">
        <v>1876</v>
      </c>
    </row>
    <row r="449" spans="1:9" x14ac:dyDescent="0.2">
      <c r="A449" s="506" t="s">
        <v>1604</v>
      </c>
      <c r="B449" s="652" t="s">
        <v>1605</v>
      </c>
      <c r="C449" s="1077">
        <v>5</v>
      </c>
      <c r="D449" s="145">
        <v>43404</v>
      </c>
      <c r="E449" s="63"/>
      <c r="F449" s="50" t="s">
        <v>1868</v>
      </c>
      <c r="G449" s="64"/>
      <c r="H449" s="64"/>
      <c r="I449" s="87" t="s">
        <v>4344</v>
      </c>
    </row>
    <row r="450" spans="1:9" x14ac:dyDescent="0.2">
      <c r="A450" s="85" t="s">
        <v>2729</v>
      </c>
      <c r="B450" s="75" t="s">
        <v>2730</v>
      </c>
      <c r="C450" s="70">
        <v>7</v>
      </c>
      <c r="D450" s="145">
        <v>41751</v>
      </c>
      <c r="E450" s="63"/>
      <c r="F450" s="50" t="s">
        <v>1868</v>
      </c>
      <c r="G450" s="64"/>
      <c r="H450" s="64"/>
      <c r="I450" s="87" t="s">
        <v>2731</v>
      </c>
    </row>
    <row r="451" spans="1:9" x14ac:dyDescent="0.2">
      <c r="A451" s="81" t="s">
        <v>2732</v>
      </c>
      <c r="B451" s="24" t="s">
        <v>2733</v>
      </c>
      <c r="C451" s="70">
        <v>29</v>
      </c>
      <c r="D451" s="145">
        <v>42615</v>
      </c>
      <c r="E451" s="63"/>
      <c r="F451" s="50" t="s">
        <v>1868</v>
      </c>
      <c r="G451" s="64"/>
      <c r="H451" s="64"/>
      <c r="I451" s="87" t="s">
        <v>1869</v>
      </c>
    </row>
    <row r="452" spans="1:9" x14ac:dyDescent="0.2">
      <c r="A452" s="93" t="s">
        <v>2734</v>
      </c>
      <c r="B452" s="93" t="s">
        <v>1609</v>
      </c>
      <c r="C452" s="70">
        <v>37</v>
      </c>
      <c r="D452" s="145">
        <v>39651</v>
      </c>
      <c r="E452" s="63" t="s">
        <v>1868</v>
      </c>
      <c r="F452" s="50"/>
      <c r="G452" s="64"/>
      <c r="H452" s="64"/>
      <c r="I452" s="87" t="s">
        <v>2735</v>
      </c>
    </row>
    <row r="453" spans="1:9" x14ac:dyDescent="0.2">
      <c r="A453" s="102" t="s">
        <v>2736</v>
      </c>
      <c r="B453" s="24" t="s">
        <v>2737</v>
      </c>
      <c r="C453" s="70">
        <v>6</v>
      </c>
      <c r="D453" s="145">
        <v>42401</v>
      </c>
      <c r="E453" s="63" t="s">
        <v>1868</v>
      </c>
      <c r="F453" s="50"/>
      <c r="G453" s="64"/>
      <c r="H453" s="64"/>
      <c r="I453" s="41"/>
    </row>
    <row r="454" spans="1:9" x14ac:dyDescent="0.2">
      <c r="A454" s="65" t="s">
        <v>2738</v>
      </c>
      <c r="B454" s="23" t="s">
        <v>2739</v>
      </c>
      <c r="C454" s="62">
        <v>13</v>
      </c>
      <c r="D454" s="142">
        <v>42948</v>
      </c>
      <c r="E454" s="42"/>
      <c r="F454" s="26"/>
      <c r="G454" s="37" t="s">
        <v>1868</v>
      </c>
      <c r="H454" s="37"/>
      <c r="I454" s="23" t="s">
        <v>2740</v>
      </c>
    </row>
    <row r="455" spans="1:9" x14ac:dyDescent="0.2">
      <c r="A455" s="24" t="s">
        <v>2741</v>
      </c>
      <c r="B455" s="41" t="s">
        <v>2742</v>
      </c>
      <c r="C455" s="70">
        <v>6</v>
      </c>
      <c r="D455" s="145">
        <v>41985</v>
      </c>
      <c r="E455" s="63"/>
      <c r="F455" s="50" t="s">
        <v>1868</v>
      </c>
      <c r="G455" s="64"/>
      <c r="H455" s="64"/>
      <c r="I455" s="87" t="s">
        <v>2743</v>
      </c>
    </row>
    <row r="456" spans="1:9" x14ac:dyDescent="0.2">
      <c r="A456" s="81" t="s">
        <v>2744</v>
      </c>
      <c r="B456" s="41" t="s">
        <v>2745</v>
      </c>
      <c r="C456" s="70">
        <v>6</v>
      </c>
      <c r="D456" s="145">
        <v>42983</v>
      </c>
      <c r="E456" s="63"/>
      <c r="F456" s="50" t="s">
        <v>1868</v>
      </c>
      <c r="G456" s="64"/>
      <c r="H456" s="64"/>
      <c r="I456" s="41" t="s">
        <v>1876</v>
      </c>
    </row>
    <row r="457" spans="1:9" x14ac:dyDescent="0.2">
      <c r="A457" s="81" t="s">
        <v>2746</v>
      </c>
      <c r="B457" s="41" t="s">
        <v>2747</v>
      </c>
      <c r="C457" s="70">
        <v>6</v>
      </c>
      <c r="D457" s="145">
        <v>41325</v>
      </c>
      <c r="E457" s="63"/>
      <c r="F457" s="50"/>
      <c r="G457" s="64" t="s">
        <v>1868</v>
      </c>
      <c r="H457" s="64"/>
      <c r="I457" s="87" t="s">
        <v>2748</v>
      </c>
    </row>
    <row r="458" spans="1:9" x14ac:dyDescent="0.2">
      <c r="A458" s="89" t="s">
        <v>2749</v>
      </c>
      <c r="B458" s="467" t="s">
        <v>2750</v>
      </c>
      <c r="C458" s="76">
        <v>6</v>
      </c>
      <c r="D458" s="148">
        <v>40476</v>
      </c>
      <c r="E458" s="53"/>
      <c r="F458" s="52" t="s">
        <v>1868</v>
      </c>
      <c r="G458" s="55"/>
      <c r="H458" s="55"/>
      <c r="I458" s="91" t="s">
        <v>2751</v>
      </c>
    </row>
    <row r="459" spans="1:9" x14ac:dyDescent="0.2">
      <c r="A459" s="172" t="s">
        <v>2752</v>
      </c>
      <c r="B459" s="1070" t="s">
        <v>2753</v>
      </c>
      <c r="C459" s="62">
        <v>9</v>
      </c>
      <c r="D459" s="142">
        <v>41898</v>
      </c>
      <c r="E459" s="42"/>
      <c r="F459" s="26"/>
      <c r="G459" s="37"/>
      <c r="H459" s="37" t="s">
        <v>1868</v>
      </c>
      <c r="I459" s="61"/>
    </row>
    <row r="460" spans="1:9" x14ac:dyDescent="0.2">
      <c r="A460" s="24" t="s">
        <v>2754</v>
      </c>
      <c r="B460" s="41" t="s">
        <v>2755</v>
      </c>
      <c r="C460" s="70">
        <v>31</v>
      </c>
      <c r="D460" s="145">
        <v>39881</v>
      </c>
      <c r="E460" s="63"/>
      <c r="F460" s="50"/>
      <c r="G460" s="64" t="s">
        <v>1868</v>
      </c>
      <c r="H460" s="64"/>
      <c r="I460" s="87" t="s">
        <v>2756</v>
      </c>
    </row>
    <row r="461" spans="1:9" x14ac:dyDescent="0.2">
      <c r="A461" s="170" t="s">
        <v>2757</v>
      </c>
      <c r="B461" s="169" t="s">
        <v>2758</v>
      </c>
      <c r="C461" s="70">
        <v>5</v>
      </c>
      <c r="D461" s="145">
        <v>42279</v>
      </c>
      <c r="E461" s="63"/>
      <c r="F461" s="50"/>
      <c r="G461" s="64"/>
      <c r="H461" s="64" t="s">
        <v>1868</v>
      </c>
      <c r="I461" s="41"/>
    </row>
    <row r="462" spans="1:9" x14ac:dyDescent="0.2">
      <c r="A462" s="85" t="s">
        <v>2759</v>
      </c>
      <c r="B462" s="161" t="s">
        <v>2760</v>
      </c>
      <c r="C462" s="70">
        <v>5</v>
      </c>
      <c r="D462" s="145">
        <v>40844</v>
      </c>
      <c r="E462" s="63"/>
      <c r="F462" s="50" t="s">
        <v>1868</v>
      </c>
      <c r="G462" s="64"/>
      <c r="H462" s="64"/>
      <c r="I462" s="87" t="s">
        <v>2761</v>
      </c>
    </row>
    <row r="463" spans="1:9" x14ac:dyDescent="0.2">
      <c r="A463" s="114" t="s">
        <v>2762</v>
      </c>
      <c r="B463" s="155" t="s">
        <v>2763</v>
      </c>
      <c r="C463" s="76">
        <v>5</v>
      </c>
      <c r="D463" s="148">
        <v>40844</v>
      </c>
      <c r="E463" s="53"/>
      <c r="F463" s="52" t="s">
        <v>1868</v>
      </c>
      <c r="G463" s="55"/>
      <c r="H463" s="55"/>
      <c r="I463" s="91" t="s">
        <v>2761</v>
      </c>
    </row>
    <row r="464" spans="1:9" x14ac:dyDescent="0.2">
      <c r="A464" s="152" t="s">
        <v>2764</v>
      </c>
      <c r="B464" s="171" t="s">
        <v>1629</v>
      </c>
      <c r="C464" s="62">
        <v>18</v>
      </c>
      <c r="D464" s="142">
        <v>40067</v>
      </c>
      <c r="E464" s="42" t="s">
        <v>1868</v>
      </c>
      <c r="F464" s="26"/>
      <c r="G464" s="37"/>
      <c r="H464" s="37"/>
      <c r="I464" s="61" t="s">
        <v>2765</v>
      </c>
    </row>
    <row r="465" spans="1:12" x14ac:dyDescent="0.2">
      <c r="A465" s="81" t="s">
        <v>2766</v>
      </c>
      <c r="B465" s="41" t="s">
        <v>2767</v>
      </c>
      <c r="C465" s="70">
        <v>6</v>
      </c>
      <c r="D465" s="145">
        <v>42675</v>
      </c>
      <c r="E465" s="63"/>
      <c r="F465" s="50" t="s">
        <v>1868</v>
      </c>
      <c r="G465" s="64"/>
      <c r="H465" s="64"/>
      <c r="I465" s="87" t="s">
        <v>2768</v>
      </c>
    </row>
    <row r="466" spans="1:12" x14ac:dyDescent="0.2">
      <c r="A466" s="24" t="s">
        <v>2769</v>
      </c>
      <c r="B466" s="41" t="s">
        <v>2770</v>
      </c>
      <c r="C466" s="70">
        <v>10</v>
      </c>
      <c r="D466" s="145">
        <v>42037</v>
      </c>
      <c r="E466" s="63"/>
      <c r="F466" s="50"/>
      <c r="G466" s="64" t="s">
        <v>1868</v>
      </c>
      <c r="H466" s="64"/>
      <c r="I466" s="87" t="s">
        <v>2771</v>
      </c>
    </row>
    <row r="467" spans="1:12" x14ac:dyDescent="0.2">
      <c r="A467" s="75" t="s">
        <v>1632</v>
      </c>
      <c r="B467" s="161" t="s">
        <v>1633</v>
      </c>
      <c r="C467" s="70">
        <v>9</v>
      </c>
      <c r="D467" s="145">
        <v>41172</v>
      </c>
      <c r="E467" s="63"/>
      <c r="F467" s="50" t="s">
        <v>1868</v>
      </c>
      <c r="G467" s="64"/>
      <c r="H467" s="64"/>
      <c r="I467" s="156" t="s">
        <v>2119</v>
      </c>
    </row>
    <row r="468" spans="1:12" x14ac:dyDescent="0.2">
      <c r="A468" s="56" t="s">
        <v>4279</v>
      </c>
      <c r="B468" s="39" t="s">
        <v>4280</v>
      </c>
      <c r="C468" s="76">
        <v>17</v>
      </c>
      <c r="D468" s="148">
        <v>43281</v>
      </c>
      <c r="E468" s="53" t="s">
        <v>1868</v>
      </c>
      <c r="F468" s="52"/>
      <c r="G468" s="55"/>
      <c r="H468" s="55"/>
      <c r="I468" s="102"/>
    </row>
    <row r="469" spans="1:12" x14ac:dyDescent="0.2">
      <c r="A469" s="35" t="s">
        <v>2772</v>
      </c>
      <c r="B469" s="23" t="s">
        <v>2773</v>
      </c>
      <c r="C469" s="62">
        <v>6</v>
      </c>
      <c r="D469" s="142">
        <v>42951</v>
      </c>
      <c r="E469" s="42"/>
      <c r="F469" s="26" t="s">
        <v>1868</v>
      </c>
      <c r="G469" s="37"/>
      <c r="H469" s="37"/>
      <c r="I469" s="23" t="s">
        <v>1876</v>
      </c>
    </row>
    <row r="470" spans="1:12" x14ac:dyDescent="0.2">
      <c r="A470" s="24" t="s">
        <v>2774</v>
      </c>
      <c r="B470" s="41" t="s">
        <v>2775</v>
      </c>
      <c r="C470" s="70">
        <v>5</v>
      </c>
      <c r="D470" s="145">
        <v>42354</v>
      </c>
      <c r="E470" s="63"/>
      <c r="F470" s="50" t="s">
        <v>1868</v>
      </c>
      <c r="G470" s="64"/>
      <c r="H470" s="64"/>
      <c r="I470" s="41" t="s">
        <v>2016</v>
      </c>
    </row>
    <row r="471" spans="1:12" x14ac:dyDescent="0.2">
      <c r="A471" s="81" t="s">
        <v>1642</v>
      </c>
      <c r="B471" s="41" t="s">
        <v>1643</v>
      </c>
      <c r="C471" s="70">
        <v>7</v>
      </c>
      <c r="D471" s="145">
        <v>43165</v>
      </c>
      <c r="E471" s="63"/>
      <c r="F471" s="50"/>
      <c r="G471" s="64" t="s">
        <v>1868</v>
      </c>
      <c r="H471" s="64"/>
      <c r="I471" s="41" t="s">
        <v>4127</v>
      </c>
    </row>
    <row r="472" spans="1:12" x14ac:dyDescent="0.2">
      <c r="A472" s="24" t="s">
        <v>2776</v>
      </c>
      <c r="B472" s="41" t="s">
        <v>2777</v>
      </c>
      <c r="C472" s="70">
        <v>5</v>
      </c>
      <c r="D472" s="145">
        <v>41969</v>
      </c>
      <c r="E472" s="63" t="s">
        <v>1868</v>
      </c>
      <c r="F472" s="50"/>
      <c r="G472" s="64"/>
      <c r="H472" s="64"/>
      <c r="I472" s="87"/>
    </row>
    <row r="473" spans="1:12" x14ac:dyDescent="0.2">
      <c r="A473" s="102" t="s">
        <v>2778</v>
      </c>
      <c r="B473" s="39" t="s">
        <v>2779</v>
      </c>
      <c r="C473" s="76">
        <v>6</v>
      </c>
      <c r="D473" s="148">
        <v>42951</v>
      </c>
      <c r="E473" s="53"/>
      <c r="F473" s="52" t="s">
        <v>1868</v>
      </c>
      <c r="G473" s="55"/>
      <c r="H473" s="55"/>
      <c r="I473" s="39" t="s">
        <v>1876</v>
      </c>
    </row>
    <row r="474" spans="1:12" x14ac:dyDescent="0.2">
      <c r="A474" s="65" t="s">
        <v>2780</v>
      </c>
      <c r="B474" s="23" t="s">
        <v>2781</v>
      </c>
      <c r="C474" s="62">
        <v>6</v>
      </c>
      <c r="D474" s="142">
        <v>42836</v>
      </c>
      <c r="E474" s="42" t="s">
        <v>1868</v>
      </c>
      <c r="F474" s="26"/>
      <c r="G474" s="37"/>
      <c r="H474" s="37"/>
      <c r="I474" s="23"/>
    </row>
    <row r="475" spans="1:12" x14ac:dyDescent="0.2">
      <c r="A475" s="495" t="s">
        <v>1644</v>
      </c>
      <c r="B475" s="915" t="s">
        <v>1645</v>
      </c>
      <c r="C475" s="1077">
        <v>6</v>
      </c>
      <c r="D475" s="145">
        <v>43404</v>
      </c>
      <c r="E475" s="63"/>
      <c r="F475" s="50" t="s">
        <v>1868</v>
      </c>
      <c r="G475" s="64"/>
      <c r="H475" s="64"/>
      <c r="I475" s="87" t="s">
        <v>4344</v>
      </c>
    </row>
    <row r="476" spans="1:12" x14ac:dyDescent="0.2">
      <c r="A476" s="24" t="s">
        <v>2782</v>
      </c>
      <c r="B476" s="41" t="s">
        <v>2783</v>
      </c>
      <c r="C476" s="70">
        <v>10</v>
      </c>
      <c r="D476" s="145">
        <v>41918</v>
      </c>
      <c r="E476" s="63"/>
      <c r="F476" s="50" t="s">
        <v>1868</v>
      </c>
      <c r="G476" s="64"/>
      <c r="H476" s="64"/>
      <c r="I476" s="87" t="s">
        <v>2136</v>
      </c>
    </row>
    <row r="477" spans="1:12" x14ac:dyDescent="0.2">
      <c r="A477" s="143" t="s">
        <v>2784</v>
      </c>
      <c r="B477" s="169" t="s">
        <v>2785</v>
      </c>
      <c r="C477" s="70">
        <v>11</v>
      </c>
      <c r="D477" s="145">
        <v>41984</v>
      </c>
      <c r="E477" s="63"/>
      <c r="F477" s="50"/>
      <c r="G477" s="64"/>
      <c r="H477" s="64" t="s">
        <v>1868</v>
      </c>
      <c r="I477" s="41"/>
    </row>
    <row r="478" spans="1:12" x14ac:dyDescent="0.2">
      <c r="A478" s="89" t="s">
        <v>1648</v>
      </c>
      <c r="B478" s="467" t="s">
        <v>1649</v>
      </c>
      <c r="C478" s="76">
        <v>14</v>
      </c>
      <c r="D478" s="148">
        <v>40836</v>
      </c>
      <c r="E478" s="53"/>
      <c r="F478" s="52" t="s">
        <v>1868</v>
      </c>
      <c r="G478" s="55"/>
      <c r="H478" s="55"/>
      <c r="I478" s="155" t="s">
        <v>2119</v>
      </c>
    </row>
    <row r="479" spans="1:12" x14ac:dyDescent="0.2">
      <c r="A479" s="507" t="s">
        <v>790</v>
      </c>
      <c r="B479" s="508" t="s">
        <v>791</v>
      </c>
      <c r="C479" s="1079">
        <v>15</v>
      </c>
      <c r="D479" s="142">
        <v>43496</v>
      </c>
      <c r="E479" s="42"/>
      <c r="F479" s="26"/>
      <c r="G479" s="37" t="s">
        <v>1868</v>
      </c>
      <c r="H479" s="43"/>
      <c r="I479" s="65" t="s">
        <v>4452</v>
      </c>
    </row>
    <row r="480" spans="1:12" x14ac:dyDescent="0.2">
      <c r="A480" s="113" t="s">
        <v>790</v>
      </c>
      <c r="B480" s="167" t="s">
        <v>791</v>
      </c>
      <c r="C480" s="70">
        <v>11</v>
      </c>
      <c r="D480" s="145">
        <v>41849</v>
      </c>
      <c r="E480" s="63"/>
      <c r="F480" s="50"/>
      <c r="G480" s="1126" t="s">
        <v>1868</v>
      </c>
      <c r="H480" s="40"/>
      <c r="I480" s="79" t="s">
        <v>2786</v>
      </c>
      <c r="K480" s="537"/>
      <c r="L480" s="537"/>
    </row>
    <row r="481" spans="1:9" x14ac:dyDescent="0.2">
      <c r="A481" s="81" t="s">
        <v>2787</v>
      </c>
      <c r="B481" s="41" t="s">
        <v>2788</v>
      </c>
      <c r="C481" s="70">
        <v>38</v>
      </c>
      <c r="D481" s="145">
        <v>42331</v>
      </c>
      <c r="E481" s="63"/>
      <c r="F481" s="50"/>
      <c r="G481" s="64" t="s">
        <v>1868</v>
      </c>
      <c r="H481" s="40"/>
      <c r="I481" s="24" t="s">
        <v>2789</v>
      </c>
    </row>
    <row r="482" spans="1:9" x14ac:dyDescent="0.2">
      <c r="A482" s="113" t="s">
        <v>2790</v>
      </c>
      <c r="B482" s="167" t="s">
        <v>2791</v>
      </c>
      <c r="C482" s="70">
        <v>26</v>
      </c>
      <c r="D482" s="145">
        <v>39448</v>
      </c>
      <c r="E482" s="164" t="s">
        <v>1868</v>
      </c>
      <c r="F482" s="50"/>
      <c r="G482" s="64"/>
      <c r="H482" s="40"/>
      <c r="I482" s="79" t="s">
        <v>2792</v>
      </c>
    </row>
    <row r="483" spans="1:9" x14ac:dyDescent="0.2">
      <c r="A483" s="1124" t="s">
        <v>2793</v>
      </c>
      <c r="B483" s="168" t="s">
        <v>2794</v>
      </c>
      <c r="C483" s="76">
        <v>11</v>
      </c>
      <c r="D483" s="148">
        <v>42983</v>
      </c>
      <c r="E483" s="53"/>
      <c r="F483" s="52"/>
      <c r="G483" s="55"/>
      <c r="H483" s="48" t="s">
        <v>1868</v>
      </c>
      <c r="I483" s="56"/>
    </row>
    <row r="484" spans="1:9" x14ac:dyDescent="0.2">
      <c r="A484" s="65" t="s">
        <v>2795</v>
      </c>
      <c r="B484" s="23" t="s">
        <v>2796</v>
      </c>
      <c r="C484" s="62">
        <v>7</v>
      </c>
      <c r="D484" s="142">
        <v>42432</v>
      </c>
      <c r="E484" s="42"/>
      <c r="F484" s="26"/>
      <c r="G484" s="37" t="s">
        <v>1868</v>
      </c>
      <c r="H484" s="43"/>
      <c r="I484" s="65" t="s">
        <v>2797</v>
      </c>
    </row>
    <row r="485" spans="1:9" x14ac:dyDescent="0.2">
      <c r="A485" s="24" t="s">
        <v>2798</v>
      </c>
      <c r="B485" s="41" t="s">
        <v>2799</v>
      </c>
      <c r="C485" s="70">
        <v>8</v>
      </c>
      <c r="D485" s="145">
        <v>41426</v>
      </c>
      <c r="E485" s="63"/>
      <c r="F485" s="50"/>
      <c r="G485" s="64" t="s">
        <v>1868</v>
      </c>
      <c r="H485" s="40"/>
      <c r="I485" s="24" t="s">
        <v>2800</v>
      </c>
    </row>
    <row r="486" spans="1:9" x14ac:dyDescent="0.2">
      <c r="A486" s="81" t="s">
        <v>2801</v>
      </c>
      <c r="B486" s="41" t="s">
        <v>2802</v>
      </c>
      <c r="C486" s="70">
        <v>18</v>
      </c>
      <c r="D486" s="145">
        <v>42902</v>
      </c>
      <c r="E486" s="63"/>
      <c r="F486" s="50"/>
      <c r="G486" s="64" t="s">
        <v>1868</v>
      </c>
      <c r="H486" s="40"/>
      <c r="I486" s="81" t="s">
        <v>2803</v>
      </c>
    </row>
    <row r="487" spans="1:9" x14ac:dyDescent="0.2">
      <c r="A487" s="81" t="s">
        <v>2804</v>
      </c>
      <c r="B487" s="41" t="s">
        <v>2805</v>
      </c>
      <c r="C487" s="70">
        <v>7</v>
      </c>
      <c r="D487" s="145">
        <v>42793</v>
      </c>
      <c r="E487" s="63"/>
      <c r="F487" s="50"/>
      <c r="G487" s="64" t="s">
        <v>1868</v>
      </c>
      <c r="H487" s="40"/>
      <c r="I487" s="24" t="s">
        <v>2806</v>
      </c>
    </row>
    <row r="488" spans="1:9" x14ac:dyDescent="0.2">
      <c r="A488" s="102" t="s">
        <v>803</v>
      </c>
      <c r="B488" s="39" t="s">
        <v>804</v>
      </c>
      <c r="C488" s="1076">
        <v>12</v>
      </c>
      <c r="D488" s="148">
        <v>43465</v>
      </c>
      <c r="E488" s="53"/>
      <c r="F488" s="52"/>
      <c r="G488" s="55" t="s">
        <v>1868</v>
      </c>
      <c r="H488" s="48"/>
      <c r="I488" s="102" t="s">
        <v>2806</v>
      </c>
    </row>
    <row r="489" spans="1:9" x14ac:dyDescent="0.2">
      <c r="A489" s="507" t="s">
        <v>1684</v>
      </c>
      <c r="B489" s="508" t="s">
        <v>1685</v>
      </c>
      <c r="C489" s="1079">
        <v>5</v>
      </c>
      <c r="D489" s="142">
        <v>43434</v>
      </c>
      <c r="E489" s="42"/>
      <c r="F489" s="26" t="s">
        <v>1868</v>
      </c>
      <c r="G489" s="37"/>
      <c r="H489" s="43"/>
      <c r="I489" s="65"/>
    </row>
    <row r="490" spans="1:9" x14ac:dyDescent="0.2">
      <c r="A490" s="958" t="s">
        <v>4314</v>
      </c>
      <c r="B490" s="915" t="s">
        <v>1686</v>
      </c>
      <c r="C490" s="70">
        <v>5</v>
      </c>
      <c r="D490" s="145">
        <v>43371</v>
      </c>
      <c r="E490" s="63" t="s">
        <v>1868</v>
      </c>
      <c r="F490" s="50"/>
      <c r="G490" s="64"/>
      <c r="H490" s="40"/>
      <c r="I490" s="81" t="s">
        <v>4315</v>
      </c>
    </row>
    <row r="491" spans="1:9" x14ac:dyDescent="0.2">
      <c r="A491" s="81" t="s">
        <v>2807</v>
      </c>
      <c r="B491" s="41" t="s">
        <v>2808</v>
      </c>
      <c r="C491" s="70">
        <v>6</v>
      </c>
      <c r="D491" s="145">
        <v>42739</v>
      </c>
      <c r="E491" s="63"/>
      <c r="F491" s="50"/>
      <c r="G491" s="64" t="s">
        <v>1868</v>
      </c>
      <c r="H491" s="40"/>
      <c r="I491" s="81" t="s">
        <v>2809</v>
      </c>
    </row>
    <row r="492" spans="1:9" x14ac:dyDescent="0.2">
      <c r="A492" s="81" t="s">
        <v>2810</v>
      </c>
      <c r="B492" s="41" t="s">
        <v>2811</v>
      </c>
      <c r="C492" s="70">
        <v>7</v>
      </c>
      <c r="D492" s="145">
        <v>42873</v>
      </c>
      <c r="E492" s="63" t="s">
        <v>1868</v>
      </c>
      <c r="F492" s="50"/>
      <c r="G492" s="64"/>
      <c r="H492" s="40"/>
      <c r="I492" s="24"/>
    </row>
    <row r="493" spans="1:9" x14ac:dyDescent="0.2">
      <c r="A493" s="102" t="s">
        <v>2812</v>
      </c>
      <c r="B493" s="39" t="s">
        <v>2813</v>
      </c>
      <c r="C493" s="76">
        <v>17</v>
      </c>
      <c r="D493" s="148">
        <v>42436</v>
      </c>
      <c r="E493" s="53"/>
      <c r="F493" s="52"/>
      <c r="G493" s="55" t="s">
        <v>1868</v>
      </c>
      <c r="H493" s="48"/>
      <c r="I493" s="56" t="s">
        <v>2814</v>
      </c>
    </row>
    <row r="494" spans="1:9" x14ac:dyDescent="0.2">
      <c r="A494" s="65" t="s">
        <v>2815</v>
      </c>
      <c r="B494" s="23" t="s">
        <v>2816</v>
      </c>
      <c r="C494" s="62">
        <v>7</v>
      </c>
      <c r="D494" s="142">
        <v>42634</v>
      </c>
      <c r="E494" s="42"/>
      <c r="F494" s="26"/>
      <c r="G494" s="37" t="s">
        <v>1868</v>
      </c>
      <c r="H494" s="43"/>
      <c r="I494" s="65" t="s">
        <v>2817</v>
      </c>
    </row>
    <row r="495" spans="1:9" x14ac:dyDescent="0.2">
      <c r="A495" s="81" t="s">
        <v>2818</v>
      </c>
      <c r="B495" s="41" t="s">
        <v>2819</v>
      </c>
      <c r="C495" s="70">
        <v>7</v>
      </c>
      <c r="D495" s="145">
        <v>42615</v>
      </c>
      <c r="E495" s="63"/>
      <c r="F495" s="50" t="s">
        <v>1868</v>
      </c>
      <c r="G495" s="64"/>
      <c r="H495" s="40"/>
      <c r="I495" s="81" t="s">
        <v>1869</v>
      </c>
    </row>
    <row r="496" spans="1:9" x14ac:dyDescent="0.2">
      <c r="A496" s="24" t="s">
        <v>2820</v>
      </c>
      <c r="B496" s="41" t="s">
        <v>2821</v>
      </c>
      <c r="C496" s="70">
        <v>16</v>
      </c>
      <c r="D496" s="145">
        <v>40123</v>
      </c>
      <c r="E496" s="63"/>
      <c r="F496" s="50" t="s">
        <v>1868</v>
      </c>
      <c r="G496" s="64"/>
      <c r="H496" s="40"/>
      <c r="I496" s="81" t="s">
        <v>2822</v>
      </c>
    </row>
    <row r="497" spans="1:9" x14ac:dyDescent="0.2">
      <c r="A497" s="456" t="s">
        <v>2823</v>
      </c>
      <c r="B497" s="1074" t="s">
        <v>2824</v>
      </c>
      <c r="C497" s="70">
        <v>5</v>
      </c>
      <c r="D497" s="145">
        <v>43054</v>
      </c>
      <c r="E497" s="63"/>
      <c r="F497" s="50" t="s">
        <v>1868</v>
      </c>
      <c r="G497" s="64"/>
      <c r="H497" s="40"/>
      <c r="I497" s="24" t="s">
        <v>4016</v>
      </c>
    </row>
    <row r="498" spans="1:9" x14ac:dyDescent="0.2">
      <c r="A498" s="159" t="s">
        <v>1697</v>
      </c>
      <c r="B498" s="1204" t="s">
        <v>1698</v>
      </c>
      <c r="C498" s="76">
        <v>27</v>
      </c>
      <c r="D498" s="148">
        <v>39849</v>
      </c>
      <c r="E498" s="53" t="s">
        <v>1868</v>
      </c>
      <c r="F498" s="52"/>
      <c r="G498" s="55"/>
      <c r="H498" s="48"/>
      <c r="I498" s="114" t="s">
        <v>1896</v>
      </c>
    </row>
    <row r="499" spans="1:9" x14ac:dyDescent="0.2">
      <c r="A499" s="35" t="s">
        <v>2825</v>
      </c>
      <c r="B499" s="23" t="s">
        <v>2826</v>
      </c>
      <c r="C499" s="62">
        <v>5</v>
      </c>
      <c r="D499" s="142">
        <v>41631</v>
      </c>
      <c r="E499" s="42"/>
      <c r="F499" s="26"/>
      <c r="G499" s="37" t="s">
        <v>1868</v>
      </c>
      <c r="H499" s="37"/>
      <c r="I499" s="23" t="s">
        <v>2827</v>
      </c>
    </row>
    <row r="500" spans="1:9" x14ac:dyDescent="0.2">
      <c r="A500" s="85" t="s">
        <v>1703</v>
      </c>
      <c r="B500" s="161" t="s">
        <v>1704</v>
      </c>
      <c r="C500" s="70">
        <v>13</v>
      </c>
      <c r="D500" s="145">
        <v>40407</v>
      </c>
      <c r="E500" s="63"/>
      <c r="F500" s="50" t="s">
        <v>1868</v>
      </c>
      <c r="G500" s="64"/>
      <c r="H500" s="64"/>
      <c r="I500" s="156" t="s">
        <v>2370</v>
      </c>
    </row>
    <row r="501" spans="1:9" x14ac:dyDescent="0.2">
      <c r="A501" s="81" t="s">
        <v>2828</v>
      </c>
      <c r="B501" s="41" t="s">
        <v>2829</v>
      </c>
      <c r="C501" s="70">
        <v>11</v>
      </c>
      <c r="D501" s="145">
        <v>42670</v>
      </c>
      <c r="E501" s="63" t="s">
        <v>1868</v>
      </c>
      <c r="F501" s="50"/>
      <c r="G501" s="64"/>
      <c r="H501" s="64"/>
      <c r="I501" s="41"/>
    </row>
    <row r="502" spans="1:9" x14ac:dyDescent="0.2">
      <c r="A502" s="495" t="s">
        <v>1705</v>
      </c>
      <c r="B502" s="915" t="s">
        <v>1706</v>
      </c>
      <c r="C502" s="70">
        <v>7</v>
      </c>
      <c r="D502" s="145">
        <v>43465</v>
      </c>
      <c r="E502" s="63"/>
      <c r="F502" s="50" t="s">
        <v>1868</v>
      </c>
      <c r="G502" s="64"/>
      <c r="H502" s="64"/>
      <c r="I502" s="87"/>
    </row>
    <row r="503" spans="1:9" x14ac:dyDescent="0.2">
      <c r="A503" s="159" t="s">
        <v>2830</v>
      </c>
      <c r="B503" s="1204" t="s">
        <v>2831</v>
      </c>
      <c r="C503" s="76">
        <v>8</v>
      </c>
      <c r="D503" s="148">
        <v>41222</v>
      </c>
      <c r="E503" s="53"/>
      <c r="F503" s="52" t="s">
        <v>1868</v>
      </c>
      <c r="G503" s="55"/>
      <c r="H503" s="55"/>
      <c r="I503" s="91" t="s">
        <v>2832</v>
      </c>
    </row>
    <row r="504" spans="1:9" x14ac:dyDescent="0.2">
      <c r="A504" s="1123" t="s">
        <v>2833</v>
      </c>
      <c r="B504" s="171" t="s">
        <v>2834</v>
      </c>
      <c r="C504" s="62">
        <v>5</v>
      </c>
      <c r="D504" s="142">
        <v>41941</v>
      </c>
      <c r="E504" s="42" t="s">
        <v>1868</v>
      </c>
      <c r="F504" s="26"/>
      <c r="G504" s="37"/>
      <c r="H504" s="37"/>
      <c r="I504" s="61" t="s">
        <v>2835</v>
      </c>
    </row>
    <row r="505" spans="1:9" x14ac:dyDescent="0.2">
      <c r="A505" s="81" t="s">
        <v>2836</v>
      </c>
      <c r="B505" s="41" t="s">
        <v>2837</v>
      </c>
      <c r="C505" s="70">
        <v>14</v>
      </c>
      <c r="D505" s="145">
        <v>41215</v>
      </c>
      <c r="E505" s="63"/>
      <c r="F505" s="50" t="s">
        <v>1868</v>
      </c>
      <c r="G505" s="64"/>
      <c r="H505" s="64"/>
      <c r="I505" s="87" t="s">
        <v>2838</v>
      </c>
    </row>
    <row r="506" spans="1:9" x14ac:dyDescent="0.2">
      <c r="A506" s="143" t="s">
        <v>2839</v>
      </c>
      <c r="B506" s="169" t="s">
        <v>2840</v>
      </c>
      <c r="C506" s="70">
        <v>9</v>
      </c>
      <c r="D506" s="145">
        <v>42325</v>
      </c>
      <c r="E506" s="63"/>
      <c r="F506" s="50"/>
      <c r="G506" s="64"/>
      <c r="H506" s="64" t="s">
        <v>1868</v>
      </c>
      <c r="I506" s="41"/>
    </row>
    <row r="507" spans="1:9" x14ac:dyDescent="0.2">
      <c r="A507" s="652" t="s">
        <v>1707</v>
      </c>
      <c r="B507" s="915" t="s">
        <v>1708</v>
      </c>
      <c r="C507" s="1077">
        <v>6</v>
      </c>
      <c r="D507" s="145">
        <v>43404</v>
      </c>
      <c r="E507" s="63"/>
      <c r="F507" s="50" t="s">
        <v>1868</v>
      </c>
      <c r="G507" s="64"/>
      <c r="H507" s="64"/>
      <c r="I507" s="87" t="s">
        <v>4344</v>
      </c>
    </row>
    <row r="508" spans="1:9" x14ac:dyDescent="0.2">
      <c r="A508" s="159" t="s">
        <v>1709</v>
      </c>
      <c r="B508" s="1204" t="s">
        <v>1710</v>
      </c>
      <c r="C508" s="76">
        <v>22</v>
      </c>
      <c r="D508" s="148">
        <v>39835</v>
      </c>
      <c r="E508" s="53" t="s">
        <v>1868</v>
      </c>
      <c r="F508" s="52"/>
      <c r="G508" s="55"/>
      <c r="H508" s="55"/>
      <c r="I508" s="155" t="s">
        <v>1896</v>
      </c>
    </row>
    <row r="509" spans="1:9" x14ac:dyDescent="0.2">
      <c r="A509" s="35" t="s">
        <v>2841</v>
      </c>
      <c r="B509" s="23" t="s">
        <v>2842</v>
      </c>
      <c r="C509" s="62">
        <v>35</v>
      </c>
      <c r="D509" s="142">
        <v>40106</v>
      </c>
      <c r="E509" s="42" t="s">
        <v>1868</v>
      </c>
      <c r="F509" s="26"/>
      <c r="G509" s="37"/>
      <c r="H509" s="37"/>
      <c r="I509" s="23" t="s">
        <v>2843</v>
      </c>
    </row>
    <row r="510" spans="1:9" x14ac:dyDescent="0.2">
      <c r="A510" s="93" t="s">
        <v>2844</v>
      </c>
      <c r="B510" s="163" t="s">
        <v>2845</v>
      </c>
      <c r="C510" s="70">
        <v>26</v>
      </c>
      <c r="D510" s="145">
        <v>39918</v>
      </c>
      <c r="E510" s="63" t="s">
        <v>1868</v>
      </c>
      <c r="F510" s="50"/>
      <c r="G510" s="64"/>
      <c r="H510" s="64"/>
      <c r="I510" s="87" t="s">
        <v>2846</v>
      </c>
    </row>
    <row r="511" spans="1:9" x14ac:dyDescent="0.2">
      <c r="A511" s="81" t="s">
        <v>2847</v>
      </c>
      <c r="B511" s="41" t="s">
        <v>2848</v>
      </c>
      <c r="C511" s="70">
        <v>6</v>
      </c>
      <c r="D511" s="145">
        <v>42412</v>
      </c>
      <c r="E511" s="63"/>
      <c r="F511" s="50"/>
      <c r="G511" s="64" t="s">
        <v>1868</v>
      </c>
      <c r="H511" s="64"/>
      <c r="I511" s="41" t="s">
        <v>2849</v>
      </c>
    </row>
    <row r="512" spans="1:9" x14ac:dyDescent="0.2">
      <c r="A512" s="81" t="s">
        <v>2850</v>
      </c>
      <c r="B512" s="41" t="s">
        <v>2851</v>
      </c>
      <c r="C512" s="70">
        <v>14</v>
      </c>
      <c r="D512" s="145">
        <v>42422</v>
      </c>
      <c r="E512" s="63"/>
      <c r="F512" s="50"/>
      <c r="G512" s="64" t="s">
        <v>1868</v>
      </c>
      <c r="H512" s="64"/>
      <c r="I512" s="87" t="s">
        <v>2852</v>
      </c>
    </row>
    <row r="513" spans="1:9" x14ac:dyDescent="0.2">
      <c r="A513" s="159" t="s">
        <v>2853</v>
      </c>
      <c r="B513" s="1204" t="s">
        <v>2854</v>
      </c>
      <c r="C513" s="76">
        <v>30</v>
      </c>
      <c r="D513" s="148">
        <v>39701</v>
      </c>
      <c r="E513" s="53" t="s">
        <v>1868</v>
      </c>
      <c r="F513" s="52"/>
      <c r="G513" s="55"/>
      <c r="H513" s="55"/>
      <c r="I513" s="155" t="s">
        <v>4024</v>
      </c>
    </row>
    <row r="514" spans="1:9" x14ac:dyDescent="0.2">
      <c r="A514" s="65" t="s">
        <v>2855</v>
      </c>
      <c r="B514" s="23" t="s">
        <v>2856</v>
      </c>
      <c r="C514" s="62">
        <v>5</v>
      </c>
      <c r="D514" s="142">
        <v>42313</v>
      </c>
      <c r="E514" s="42" t="s">
        <v>1868</v>
      </c>
      <c r="F514" s="26"/>
      <c r="G514" s="37"/>
      <c r="H514" s="37"/>
      <c r="I514" s="23"/>
    </row>
    <row r="515" spans="1:9" x14ac:dyDescent="0.2">
      <c r="A515" s="24" t="s">
        <v>2857</v>
      </c>
      <c r="B515" s="41" t="s">
        <v>2858</v>
      </c>
      <c r="C515" s="70">
        <v>6</v>
      </c>
      <c r="D515" s="145">
        <v>41247</v>
      </c>
      <c r="E515" s="63"/>
      <c r="F515" s="50" t="s">
        <v>1868</v>
      </c>
      <c r="G515" s="64"/>
      <c r="H515" s="64"/>
      <c r="I515" s="87" t="s">
        <v>2859</v>
      </c>
    </row>
    <row r="516" spans="1:9" x14ac:dyDescent="0.2">
      <c r="A516" s="495" t="s">
        <v>4269</v>
      </c>
      <c r="B516" s="915" t="s">
        <v>4270</v>
      </c>
      <c r="C516" s="70">
        <v>6</v>
      </c>
      <c r="D516" s="145">
        <v>43312</v>
      </c>
      <c r="E516" s="63"/>
      <c r="F516" s="50"/>
      <c r="G516" s="64" t="s">
        <v>1868</v>
      </c>
      <c r="H516" s="64"/>
      <c r="I516" s="87" t="s">
        <v>4271</v>
      </c>
    </row>
    <row r="517" spans="1:9" x14ac:dyDescent="0.2">
      <c r="A517" s="24" t="s">
        <v>2860</v>
      </c>
      <c r="B517" s="41" t="s">
        <v>2861</v>
      </c>
      <c r="C517" s="70">
        <v>6</v>
      </c>
      <c r="D517" s="145">
        <v>43026</v>
      </c>
      <c r="E517" s="63"/>
      <c r="F517" s="50" t="s">
        <v>1868</v>
      </c>
      <c r="G517" s="64"/>
      <c r="H517" s="64"/>
      <c r="I517" s="41" t="s">
        <v>1876</v>
      </c>
    </row>
    <row r="518" spans="1:9" x14ac:dyDescent="0.2">
      <c r="A518" s="102" t="s">
        <v>2862</v>
      </c>
      <c r="B518" s="39" t="s">
        <v>2863</v>
      </c>
      <c r="C518" s="76">
        <v>9</v>
      </c>
      <c r="D518" s="148">
        <v>42417</v>
      </c>
      <c r="E518" s="53"/>
      <c r="F518" s="52"/>
      <c r="G518" s="55" t="s">
        <v>1868</v>
      </c>
      <c r="H518" s="55"/>
      <c r="I518" s="91" t="s">
        <v>2864</v>
      </c>
    </row>
    <row r="519" spans="1:9" x14ac:dyDescent="0.2">
      <c r="A519" s="35" t="s">
        <v>813</v>
      </c>
      <c r="B519" s="61" t="s">
        <v>814</v>
      </c>
      <c r="C519" s="62">
        <v>18</v>
      </c>
      <c r="D519" s="142">
        <v>43255</v>
      </c>
      <c r="E519" s="42" t="s">
        <v>1868</v>
      </c>
      <c r="F519" s="26"/>
      <c r="G519" s="37"/>
      <c r="H519" s="37"/>
      <c r="I519" s="61"/>
    </row>
    <row r="520" spans="1:9" x14ac:dyDescent="0.2">
      <c r="A520" s="24" t="s">
        <v>2865</v>
      </c>
      <c r="B520" s="41" t="s">
        <v>2866</v>
      </c>
      <c r="C520" s="70">
        <v>12</v>
      </c>
      <c r="D520" s="145">
        <v>41791</v>
      </c>
      <c r="E520" s="63"/>
      <c r="F520" s="50"/>
      <c r="G520" s="64" t="s">
        <v>1868</v>
      </c>
      <c r="H520" s="64"/>
      <c r="I520" s="87" t="s">
        <v>2867</v>
      </c>
    </row>
    <row r="521" spans="1:9" x14ac:dyDescent="0.2">
      <c r="A521" s="75" t="s">
        <v>2868</v>
      </c>
      <c r="B521" s="161" t="s">
        <v>2869</v>
      </c>
      <c r="C521" s="70">
        <v>6</v>
      </c>
      <c r="D521" s="145">
        <v>41577</v>
      </c>
      <c r="E521" s="63"/>
      <c r="F521" s="50" t="s">
        <v>1868</v>
      </c>
      <c r="G521" s="64"/>
      <c r="H521" s="64"/>
      <c r="I521" s="87" t="s">
        <v>2870</v>
      </c>
    </row>
    <row r="522" spans="1:9" x14ac:dyDescent="0.2">
      <c r="A522" s="24" t="s">
        <v>2871</v>
      </c>
      <c r="B522" s="41" t="s">
        <v>2872</v>
      </c>
      <c r="C522" s="70">
        <v>7</v>
      </c>
      <c r="D522" s="145">
        <v>40456</v>
      </c>
      <c r="E522" s="63"/>
      <c r="F522" s="50" t="s">
        <v>1868</v>
      </c>
      <c r="G522" s="64"/>
      <c r="H522" s="64"/>
      <c r="I522" s="87" t="s">
        <v>2873</v>
      </c>
    </row>
    <row r="523" spans="1:9" x14ac:dyDescent="0.2">
      <c r="A523" s="102" t="s">
        <v>2874</v>
      </c>
      <c r="B523" s="39" t="s">
        <v>2875</v>
      </c>
      <c r="C523" s="76">
        <v>11</v>
      </c>
      <c r="D523" s="148">
        <v>42355</v>
      </c>
      <c r="E523" s="53" t="s">
        <v>1868</v>
      </c>
      <c r="F523" s="52"/>
      <c r="G523" s="55"/>
      <c r="H523" s="55"/>
      <c r="I523" s="39"/>
    </row>
    <row r="524" spans="1:9" x14ac:dyDescent="0.2">
      <c r="A524" s="65" t="s">
        <v>2876</v>
      </c>
      <c r="B524" s="23" t="s">
        <v>2877</v>
      </c>
      <c r="C524" s="62">
        <v>9</v>
      </c>
      <c r="D524" s="142">
        <v>42355</v>
      </c>
      <c r="E524" s="42" t="s">
        <v>1868</v>
      </c>
      <c r="F524" s="26"/>
      <c r="G524" s="37"/>
      <c r="H524" s="37"/>
      <c r="I524" s="23"/>
    </row>
    <row r="525" spans="1:9" x14ac:dyDescent="0.2">
      <c r="A525" s="24" t="s">
        <v>2878</v>
      </c>
      <c r="B525" s="41" t="s">
        <v>2879</v>
      </c>
      <c r="C525" s="70">
        <v>31</v>
      </c>
      <c r="D525" s="145">
        <v>40477</v>
      </c>
      <c r="E525" s="63"/>
      <c r="F525" s="50" t="s">
        <v>1868</v>
      </c>
      <c r="G525" s="64"/>
      <c r="H525" s="64"/>
      <c r="I525" s="41" t="s">
        <v>1973</v>
      </c>
    </row>
    <row r="526" spans="1:9" x14ac:dyDescent="0.2">
      <c r="A526" s="81" t="s">
        <v>2880</v>
      </c>
      <c r="B526" s="41" t="s">
        <v>2881</v>
      </c>
      <c r="C526" s="70">
        <v>9</v>
      </c>
      <c r="D526" s="145">
        <v>40892</v>
      </c>
      <c r="E526" s="63" t="s">
        <v>1868</v>
      </c>
      <c r="F526" s="50"/>
      <c r="G526" s="64"/>
      <c r="H526" s="64"/>
      <c r="I526" s="87"/>
    </row>
    <row r="527" spans="1:9" x14ac:dyDescent="0.2">
      <c r="A527" s="170" t="s">
        <v>2882</v>
      </c>
      <c r="B527" s="169" t="s">
        <v>2883</v>
      </c>
      <c r="C527" s="70">
        <v>5</v>
      </c>
      <c r="D527" s="145">
        <v>42139</v>
      </c>
      <c r="E527" s="63"/>
      <c r="F527" s="50"/>
      <c r="G527" s="64"/>
      <c r="H527" s="64" t="s">
        <v>1868</v>
      </c>
      <c r="I527" s="41"/>
    </row>
    <row r="528" spans="1:9" x14ac:dyDescent="0.2">
      <c r="A528" s="146" t="s">
        <v>2884</v>
      </c>
      <c r="B528" s="168" t="s">
        <v>2885</v>
      </c>
      <c r="C528" s="76">
        <v>5</v>
      </c>
      <c r="D528" s="148">
        <v>42223</v>
      </c>
      <c r="E528" s="53"/>
      <c r="F528" s="52"/>
      <c r="G528" s="55"/>
      <c r="H528" s="55" t="s">
        <v>1868</v>
      </c>
      <c r="I528" s="39"/>
    </row>
    <row r="529" spans="1:9" x14ac:dyDescent="0.2">
      <c r="A529" s="35" t="s">
        <v>2886</v>
      </c>
      <c r="B529" s="23" t="s">
        <v>2887</v>
      </c>
      <c r="C529" s="62">
        <v>16</v>
      </c>
      <c r="D529" s="142">
        <v>40112</v>
      </c>
      <c r="E529" s="42"/>
      <c r="F529" s="26"/>
      <c r="G529" s="37" t="s">
        <v>1868</v>
      </c>
      <c r="H529" s="37"/>
      <c r="I529" s="61" t="s">
        <v>2888</v>
      </c>
    </row>
    <row r="530" spans="1:9" x14ac:dyDescent="0.2">
      <c r="A530" s="24" t="s">
        <v>2889</v>
      </c>
      <c r="B530" s="41" t="s">
        <v>2890</v>
      </c>
      <c r="C530" s="70">
        <v>6</v>
      </c>
      <c r="D530" s="145">
        <v>42303</v>
      </c>
      <c r="E530" s="63"/>
      <c r="F530" s="50" t="s">
        <v>1868</v>
      </c>
      <c r="G530" s="64"/>
      <c r="H530" s="64"/>
      <c r="I530" s="87" t="s">
        <v>1939</v>
      </c>
    </row>
    <row r="531" spans="1:9" x14ac:dyDescent="0.2">
      <c r="A531" s="170" t="s">
        <v>2891</v>
      </c>
      <c r="B531" s="169" t="s">
        <v>2892</v>
      </c>
      <c r="C531" s="70">
        <v>15</v>
      </c>
      <c r="D531" s="145">
        <v>42306</v>
      </c>
      <c r="E531" s="63"/>
      <c r="F531" s="50"/>
      <c r="G531" s="64"/>
      <c r="H531" s="64" t="s">
        <v>1868</v>
      </c>
      <c r="I531" s="41" t="s">
        <v>2893</v>
      </c>
    </row>
    <row r="532" spans="1:9" x14ac:dyDescent="0.2">
      <c r="A532" s="81" t="s">
        <v>2894</v>
      </c>
      <c r="B532" s="41" t="s">
        <v>2895</v>
      </c>
      <c r="C532" s="70">
        <v>8</v>
      </c>
      <c r="D532" s="145">
        <v>42311</v>
      </c>
      <c r="E532" s="63" t="s">
        <v>1868</v>
      </c>
      <c r="F532" s="50"/>
      <c r="G532" s="64"/>
      <c r="H532" s="64"/>
      <c r="I532" s="41" t="s">
        <v>2068</v>
      </c>
    </row>
    <row r="533" spans="1:9" x14ac:dyDescent="0.2">
      <c r="A533" s="56" t="s">
        <v>2896</v>
      </c>
      <c r="B533" s="39" t="s">
        <v>2897</v>
      </c>
      <c r="C533" s="76">
        <v>9</v>
      </c>
      <c r="D533" s="148">
        <v>41985</v>
      </c>
      <c r="E533" s="53"/>
      <c r="F533" s="52"/>
      <c r="G533" s="55" t="s">
        <v>1868</v>
      </c>
      <c r="H533" s="55"/>
      <c r="I533" s="39" t="s">
        <v>2898</v>
      </c>
    </row>
    <row r="534" spans="1:9" x14ac:dyDescent="0.2">
      <c r="A534" s="65" t="s">
        <v>2899</v>
      </c>
      <c r="B534" s="23" t="s">
        <v>2900</v>
      </c>
      <c r="C534" s="62">
        <v>5</v>
      </c>
      <c r="D534" s="142">
        <v>42348</v>
      </c>
      <c r="E534" s="42"/>
      <c r="F534" s="26"/>
      <c r="G534" s="37" t="s">
        <v>1868</v>
      </c>
      <c r="H534" s="37"/>
      <c r="I534" s="61" t="s">
        <v>2901</v>
      </c>
    </row>
    <row r="535" spans="1:9" x14ac:dyDescent="0.2">
      <c r="A535" s="24" t="s">
        <v>2902</v>
      </c>
      <c r="B535" s="41" t="s">
        <v>2903</v>
      </c>
      <c r="C535" s="70">
        <v>7</v>
      </c>
      <c r="D535" s="145">
        <v>43007</v>
      </c>
      <c r="E535" s="63"/>
      <c r="F535" s="50" t="s">
        <v>1868</v>
      </c>
      <c r="G535" s="64"/>
      <c r="H535" s="64"/>
      <c r="I535" s="41" t="s">
        <v>2904</v>
      </c>
    </row>
    <row r="536" spans="1:9" x14ac:dyDescent="0.2">
      <c r="A536" s="24" t="s">
        <v>2905</v>
      </c>
      <c r="B536" s="41" t="s">
        <v>2906</v>
      </c>
      <c r="C536" s="70">
        <v>6</v>
      </c>
      <c r="D536" s="145">
        <v>41452</v>
      </c>
      <c r="E536" s="63"/>
      <c r="F536" s="50"/>
      <c r="G536" s="64" t="s">
        <v>1868</v>
      </c>
      <c r="H536" s="64"/>
      <c r="I536" s="41" t="s">
        <v>2907</v>
      </c>
    </row>
    <row r="537" spans="1:9" x14ac:dyDescent="0.2">
      <c r="A537" s="143" t="s">
        <v>2908</v>
      </c>
      <c r="B537" s="169" t="s">
        <v>2909</v>
      </c>
      <c r="C537" s="70">
        <v>6</v>
      </c>
      <c r="D537" s="145">
        <v>41229</v>
      </c>
      <c r="E537" s="63"/>
      <c r="F537" s="50"/>
      <c r="G537" s="64"/>
      <c r="H537" s="64" t="s">
        <v>1868</v>
      </c>
      <c r="I537" s="41"/>
    </row>
    <row r="538" spans="1:9" x14ac:dyDescent="0.2">
      <c r="A538" s="56" t="s">
        <v>2910</v>
      </c>
      <c r="B538" s="39" t="s">
        <v>2911</v>
      </c>
      <c r="C538" s="76">
        <v>21</v>
      </c>
      <c r="D538" s="148">
        <v>41121</v>
      </c>
      <c r="E538" s="53"/>
      <c r="F538" s="52"/>
      <c r="G538" s="55" t="s">
        <v>1868</v>
      </c>
      <c r="H538" s="55"/>
      <c r="I538" s="91" t="s">
        <v>2912</v>
      </c>
    </row>
    <row r="539" spans="1:9" x14ac:dyDescent="0.2">
      <c r="A539" s="506" t="s">
        <v>833</v>
      </c>
      <c r="B539" s="508" t="s">
        <v>834</v>
      </c>
      <c r="C539" s="1079">
        <v>14</v>
      </c>
      <c r="D539" s="142">
        <v>43555</v>
      </c>
      <c r="E539" s="42"/>
      <c r="F539" s="26"/>
      <c r="G539" s="37" t="s">
        <v>1868</v>
      </c>
      <c r="H539" s="37"/>
      <c r="I539" s="61" t="s">
        <v>4485</v>
      </c>
    </row>
    <row r="540" spans="1:9" x14ac:dyDescent="0.2">
      <c r="A540" s="24" t="s">
        <v>2913</v>
      </c>
      <c r="B540" s="41" t="s">
        <v>2914</v>
      </c>
      <c r="C540" s="70">
        <v>6</v>
      </c>
      <c r="D540" s="145">
        <v>42949</v>
      </c>
      <c r="E540" s="63"/>
      <c r="F540" s="50" t="s">
        <v>1868</v>
      </c>
      <c r="G540" s="64"/>
      <c r="H540" s="64"/>
      <c r="I540" s="41" t="s">
        <v>1876</v>
      </c>
    </row>
    <row r="541" spans="1:9" x14ac:dyDescent="0.2">
      <c r="A541" s="81" t="s">
        <v>2915</v>
      </c>
      <c r="B541" s="41" t="s">
        <v>2916</v>
      </c>
      <c r="C541" s="70">
        <v>9</v>
      </c>
      <c r="D541" s="145">
        <v>42494</v>
      </c>
      <c r="E541" s="63" t="s">
        <v>1868</v>
      </c>
      <c r="F541" s="50"/>
      <c r="G541" s="64"/>
      <c r="H541" s="64"/>
      <c r="I541" s="41" t="s">
        <v>2917</v>
      </c>
    </row>
    <row r="542" spans="1:9" x14ac:dyDescent="0.2">
      <c r="A542" s="81" t="s">
        <v>1740</v>
      </c>
      <c r="B542" s="41" t="s">
        <v>1741</v>
      </c>
      <c r="C542" s="70">
        <v>5</v>
      </c>
      <c r="D542" s="145">
        <v>42621</v>
      </c>
      <c r="E542" s="164" t="s">
        <v>1868</v>
      </c>
      <c r="F542" s="50"/>
      <c r="G542" s="64"/>
      <c r="H542" s="64"/>
      <c r="I542" s="167" t="s">
        <v>2552</v>
      </c>
    </row>
    <row r="543" spans="1:9" x14ac:dyDescent="0.2">
      <c r="A543" s="89" t="s">
        <v>1740</v>
      </c>
      <c r="B543" s="467" t="s">
        <v>1741</v>
      </c>
      <c r="C543" s="76">
        <v>5</v>
      </c>
      <c r="D543" s="148">
        <v>40431</v>
      </c>
      <c r="E543" s="53"/>
      <c r="F543" s="52" t="s">
        <v>1868</v>
      </c>
      <c r="G543" s="55"/>
      <c r="H543" s="55"/>
      <c r="I543" s="155" t="s">
        <v>1896</v>
      </c>
    </row>
    <row r="544" spans="1:9" x14ac:dyDescent="0.2">
      <c r="A544" s="35" t="s">
        <v>2918</v>
      </c>
      <c r="B544" s="35" t="s">
        <v>2919</v>
      </c>
      <c r="C544" s="62">
        <v>25</v>
      </c>
      <c r="D544" s="173">
        <v>40116</v>
      </c>
      <c r="E544" s="26"/>
      <c r="F544" s="26" t="s">
        <v>1868</v>
      </c>
      <c r="G544" s="26"/>
      <c r="H544" s="26"/>
      <c r="I544" s="35" t="s">
        <v>2465</v>
      </c>
    </row>
    <row r="545" spans="1:12" x14ac:dyDescent="0.2">
      <c r="A545" s="81" t="s">
        <v>2920</v>
      </c>
      <c r="B545" s="24" t="s">
        <v>2921</v>
      </c>
      <c r="C545" s="70">
        <v>6</v>
      </c>
      <c r="D545" s="158">
        <v>42615</v>
      </c>
      <c r="E545" s="50"/>
      <c r="F545" s="50" t="s">
        <v>1868</v>
      </c>
      <c r="G545" s="50"/>
      <c r="H545" s="50"/>
      <c r="I545" s="81" t="s">
        <v>1869</v>
      </c>
    </row>
    <row r="546" spans="1:12" x14ac:dyDescent="0.2">
      <c r="A546" s="495" t="s">
        <v>1744</v>
      </c>
      <c r="B546" s="495" t="s">
        <v>1745</v>
      </c>
      <c r="C546" s="1077">
        <v>6</v>
      </c>
      <c r="D546" s="158">
        <v>43404</v>
      </c>
      <c r="E546" s="50"/>
      <c r="F546" s="50" t="s">
        <v>1868</v>
      </c>
      <c r="G546" s="50"/>
      <c r="H546" s="50"/>
      <c r="I546" s="81" t="s">
        <v>4344</v>
      </c>
    </row>
    <row r="547" spans="1:12" x14ac:dyDescent="0.2">
      <c r="A547" s="81" t="s">
        <v>2922</v>
      </c>
      <c r="B547" s="24" t="s">
        <v>2923</v>
      </c>
      <c r="C547" s="70">
        <v>9</v>
      </c>
      <c r="D547" s="158">
        <v>42613</v>
      </c>
      <c r="E547" s="50"/>
      <c r="F547" s="50"/>
      <c r="G547" s="50" t="s">
        <v>1868</v>
      </c>
      <c r="H547" s="50"/>
      <c r="I547" s="81" t="s">
        <v>2924</v>
      </c>
    </row>
    <row r="548" spans="1:12" x14ac:dyDescent="0.2">
      <c r="A548" s="159" t="s">
        <v>1750</v>
      </c>
      <c r="B548" s="159" t="s">
        <v>1751</v>
      </c>
      <c r="C548" s="76">
        <v>36</v>
      </c>
      <c r="D548" s="174">
        <v>39876</v>
      </c>
      <c r="E548" s="52" t="s">
        <v>1868</v>
      </c>
      <c r="F548" s="52"/>
      <c r="G548" s="52"/>
      <c r="H548" s="52"/>
      <c r="I548" s="114" t="s">
        <v>1896</v>
      </c>
    </row>
    <row r="549" spans="1:12" x14ac:dyDescent="0.2">
      <c r="A549" s="93" t="s">
        <v>1752</v>
      </c>
      <c r="B549" s="93" t="s">
        <v>1753</v>
      </c>
      <c r="C549" s="70">
        <v>32</v>
      </c>
      <c r="D549" s="158">
        <v>39959</v>
      </c>
      <c r="E549" s="50" t="s">
        <v>1868</v>
      </c>
      <c r="F549" s="50"/>
      <c r="G549" s="50"/>
      <c r="H549" s="50"/>
      <c r="I549" s="85" t="s">
        <v>1896</v>
      </c>
    </row>
    <row r="550" spans="1:12" x14ac:dyDescent="0.2">
      <c r="A550" s="143" t="s">
        <v>2925</v>
      </c>
      <c r="B550" s="143" t="s">
        <v>2926</v>
      </c>
      <c r="C550" s="70">
        <v>12</v>
      </c>
      <c r="D550" s="158">
        <v>41250</v>
      </c>
      <c r="E550" s="50"/>
      <c r="F550" s="50"/>
      <c r="G550" s="50"/>
      <c r="H550" s="50" t="s">
        <v>1868</v>
      </c>
      <c r="I550" s="81" t="s">
        <v>4170</v>
      </c>
    </row>
    <row r="551" spans="1:12" x14ac:dyDescent="0.2">
      <c r="A551" s="143" t="s">
        <v>2927</v>
      </c>
      <c r="B551" s="143" t="s">
        <v>2928</v>
      </c>
      <c r="C551" s="70">
        <v>12</v>
      </c>
      <c r="D551" s="158">
        <v>41250</v>
      </c>
      <c r="E551" s="50"/>
      <c r="F551" s="50"/>
      <c r="G551" s="50"/>
      <c r="H551" s="50" t="s">
        <v>1868</v>
      </c>
      <c r="I551" s="81" t="s">
        <v>4170</v>
      </c>
    </row>
    <row r="552" spans="1:12" x14ac:dyDescent="0.2">
      <c r="A552" s="24" t="s">
        <v>2929</v>
      </c>
      <c r="B552" s="24" t="s">
        <v>2930</v>
      </c>
      <c r="C552" s="70">
        <v>14</v>
      </c>
      <c r="D552" s="158">
        <v>40492</v>
      </c>
      <c r="E552" s="50"/>
      <c r="F552" s="50" t="s">
        <v>1868</v>
      </c>
      <c r="G552" s="50"/>
      <c r="H552" s="50"/>
      <c r="I552" s="81" t="s">
        <v>2931</v>
      </c>
    </row>
    <row r="553" spans="1:12" x14ac:dyDescent="0.2">
      <c r="A553" s="495" t="s">
        <v>1760</v>
      </c>
      <c r="B553" s="652" t="s">
        <v>1761</v>
      </c>
      <c r="C553" s="1077">
        <v>6</v>
      </c>
      <c r="D553" s="158">
        <v>43404</v>
      </c>
      <c r="E553" s="50"/>
      <c r="F553" s="50" t="s">
        <v>1868</v>
      </c>
      <c r="G553" s="50"/>
      <c r="H553" s="50"/>
      <c r="I553" s="81" t="s">
        <v>4344</v>
      </c>
    </row>
    <row r="554" spans="1:12" x14ac:dyDescent="0.2">
      <c r="A554" s="35" t="s">
        <v>2932</v>
      </c>
      <c r="B554" s="35" t="s">
        <v>370</v>
      </c>
      <c r="C554" s="62">
        <v>35</v>
      </c>
      <c r="D554" s="173">
        <v>40085</v>
      </c>
      <c r="E554" s="26"/>
      <c r="F554" s="479" t="s">
        <v>1868</v>
      </c>
      <c r="G554" s="26"/>
      <c r="H554" s="26"/>
      <c r="I554" s="1127" t="s">
        <v>2933</v>
      </c>
    </row>
    <row r="555" spans="1:12" x14ac:dyDescent="0.2">
      <c r="A555" s="24" t="s">
        <v>2934</v>
      </c>
      <c r="B555" s="24" t="s">
        <v>2935</v>
      </c>
      <c r="C555" s="70">
        <v>6</v>
      </c>
      <c r="D555" s="158">
        <v>41180</v>
      </c>
      <c r="E555" s="50" t="s">
        <v>1868</v>
      </c>
      <c r="F555" s="50"/>
      <c r="G555" s="50"/>
      <c r="H555" s="50"/>
      <c r="I555" s="24" t="s">
        <v>2391</v>
      </c>
    </row>
    <row r="556" spans="1:12" x14ac:dyDescent="0.2">
      <c r="A556" s="113" t="s">
        <v>2936</v>
      </c>
      <c r="B556" s="113" t="s">
        <v>2937</v>
      </c>
      <c r="C556" s="70">
        <v>8</v>
      </c>
      <c r="D556" s="158">
        <v>41765</v>
      </c>
      <c r="E556" s="50"/>
      <c r="F556" s="165" t="s">
        <v>1868</v>
      </c>
      <c r="G556" s="50"/>
      <c r="H556" s="50"/>
      <c r="I556" s="113" t="s">
        <v>2938</v>
      </c>
    </row>
    <row r="557" spans="1:12" x14ac:dyDescent="0.2">
      <c r="A557" s="81" t="s">
        <v>2939</v>
      </c>
      <c r="B557" s="24" t="s">
        <v>2940</v>
      </c>
      <c r="C557" s="70">
        <v>5</v>
      </c>
      <c r="D557" s="158">
        <v>41967</v>
      </c>
      <c r="E557" s="50" t="s">
        <v>1868</v>
      </c>
      <c r="F557" s="50"/>
      <c r="G557" s="50"/>
      <c r="H557" s="50"/>
      <c r="I557" s="81"/>
    </row>
    <row r="558" spans="1:12" x14ac:dyDescent="0.2">
      <c r="A558" s="114" t="s">
        <v>2941</v>
      </c>
      <c r="B558" s="89" t="s">
        <v>1769</v>
      </c>
      <c r="C558" s="76">
        <v>16</v>
      </c>
      <c r="D558" s="174">
        <v>40830</v>
      </c>
      <c r="E558" s="52"/>
      <c r="F558" s="52" t="s">
        <v>1868</v>
      </c>
      <c r="G558" s="52"/>
      <c r="H558" s="52"/>
      <c r="I558" s="102" t="s">
        <v>2942</v>
      </c>
    </row>
    <row r="559" spans="1:12" x14ac:dyDescent="0.2">
      <c r="A559" s="65" t="s">
        <v>2943</v>
      </c>
      <c r="B559" s="35" t="s">
        <v>2944</v>
      </c>
      <c r="C559" s="62">
        <v>15</v>
      </c>
      <c r="D559" s="173">
        <v>41880</v>
      </c>
      <c r="E559" s="26"/>
      <c r="F559" s="26"/>
      <c r="G559" s="26" t="s">
        <v>1868</v>
      </c>
      <c r="H559" s="26"/>
      <c r="I559" s="65" t="s">
        <v>2945</v>
      </c>
    </row>
    <row r="560" spans="1:12" x14ac:dyDescent="0.2">
      <c r="A560" s="652" t="s">
        <v>3935</v>
      </c>
      <c r="B560" s="652" t="s">
        <v>3936</v>
      </c>
      <c r="C560" s="1077">
        <v>5</v>
      </c>
      <c r="D560" s="158">
        <v>43496</v>
      </c>
      <c r="E560" s="50"/>
      <c r="F560" s="50"/>
      <c r="G560" s="50" t="s">
        <v>1868</v>
      </c>
      <c r="H560" s="50"/>
      <c r="I560" s="81" t="s">
        <v>4453</v>
      </c>
      <c r="K560" s="537"/>
      <c r="L560" s="537"/>
    </row>
    <row r="561" spans="1:9" x14ac:dyDescent="0.2">
      <c r="A561" s="93" t="s">
        <v>2946</v>
      </c>
      <c r="B561" s="93" t="s">
        <v>2947</v>
      </c>
      <c r="C561" s="70">
        <v>18</v>
      </c>
      <c r="D561" s="158">
        <v>40371</v>
      </c>
      <c r="E561" s="50" t="s">
        <v>1868</v>
      </c>
      <c r="F561" s="50"/>
      <c r="G561" s="50"/>
      <c r="H561" s="50"/>
      <c r="I561" s="81" t="s">
        <v>2948</v>
      </c>
    </row>
    <row r="562" spans="1:9" x14ac:dyDescent="0.2">
      <c r="A562" s="81" t="s">
        <v>2949</v>
      </c>
      <c r="B562" s="24" t="s">
        <v>2950</v>
      </c>
      <c r="C562" s="70">
        <v>14</v>
      </c>
      <c r="D562" s="158">
        <v>42620</v>
      </c>
      <c r="E562" s="50"/>
      <c r="F562" s="50" t="s">
        <v>1868</v>
      </c>
      <c r="G562" s="50"/>
      <c r="H562" s="50"/>
      <c r="I562" s="81" t="s">
        <v>1869</v>
      </c>
    </row>
    <row r="563" spans="1:9" x14ac:dyDescent="0.2">
      <c r="A563" s="102" t="s">
        <v>2951</v>
      </c>
      <c r="B563" s="56" t="s">
        <v>2952</v>
      </c>
      <c r="C563" s="76">
        <v>39</v>
      </c>
      <c r="D563" s="174">
        <v>42886</v>
      </c>
      <c r="E563" s="52"/>
      <c r="F563" s="52"/>
      <c r="G563" s="52" t="s">
        <v>1868</v>
      </c>
      <c r="H563" s="52"/>
      <c r="I563" s="102" t="s">
        <v>2953</v>
      </c>
    </row>
    <row r="564" spans="1:9" x14ac:dyDescent="0.2">
      <c r="A564" s="35" t="s">
        <v>2954</v>
      </c>
      <c r="B564" s="35" t="s">
        <v>2955</v>
      </c>
      <c r="C564" s="62">
        <v>7</v>
      </c>
      <c r="D564" s="173">
        <v>42052</v>
      </c>
      <c r="E564" s="26" t="s">
        <v>1868</v>
      </c>
      <c r="F564" s="26"/>
      <c r="G564" s="26"/>
      <c r="H564" s="26"/>
      <c r="I564" s="35" t="s">
        <v>2021</v>
      </c>
    </row>
    <row r="565" spans="1:9" x14ac:dyDescent="0.2">
      <c r="A565" s="24" t="s">
        <v>376</v>
      </c>
      <c r="B565" s="24" t="s">
        <v>377</v>
      </c>
      <c r="C565" s="70">
        <v>59</v>
      </c>
      <c r="D565" s="158">
        <v>43524</v>
      </c>
      <c r="E565" s="50"/>
      <c r="F565" s="50"/>
      <c r="G565" s="50" t="s">
        <v>1868</v>
      </c>
      <c r="H565" s="50"/>
      <c r="I565" s="24" t="s">
        <v>4471</v>
      </c>
    </row>
    <row r="566" spans="1:9" x14ac:dyDescent="0.2">
      <c r="A566" s="81" t="s">
        <v>2956</v>
      </c>
      <c r="B566" s="24" t="s">
        <v>2957</v>
      </c>
      <c r="C566" s="70">
        <v>6</v>
      </c>
      <c r="D566" s="158">
        <v>42634</v>
      </c>
      <c r="E566" s="50" t="s">
        <v>1868</v>
      </c>
      <c r="F566" s="50"/>
      <c r="G566" s="50"/>
      <c r="H566" s="50"/>
      <c r="I566" s="81" t="s">
        <v>2958</v>
      </c>
    </row>
    <row r="567" spans="1:9" x14ac:dyDescent="0.2">
      <c r="A567" s="162" t="s">
        <v>2959</v>
      </c>
      <c r="B567" s="93" t="s">
        <v>2960</v>
      </c>
      <c r="C567" s="70">
        <v>8</v>
      </c>
      <c r="D567" s="158">
        <v>40620</v>
      </c>
      <c r="E567" s="50" t="s">
        <v>1868</v>
      </c>
      <c r="F567" s="50"/>
      <c r="G567" s="50"/>
      <c r="H567" s="50"/>
      <c r="I567" s="81" t="s">
        <v>2961</v>
      </c>
    </row>
    <row r="568" spans="1:9" x14ac:dyDescent="0.2">
      <c r="A568" s="159" t="s">
        <v>2962</v>
      </c>
      <c r="B568" s="159" t="s">
        <v>2963</v>
      </c>
      <c r="C568" s="76">
        <v>15</v>
      </c>
      <c r="D568" s="174">
        <v>39975</v>
      </c>
      <c r="E568" s="52" t="s">
        <v>1868</v>
      </c>
      <c r="F568" s="52"/>
      <c r="G568" s="52"/>
      <c r="H568" s="52"/>
      <c r="I568" s="102" t="s">
        <v>2964</v>
      </c>
    </row>
    <row r="569" spans="1:9" x14ac:dyDescent="0.2">
      <c r="A569" s="35" t="s">
        <v>2965</v>
      </c>
      <c r="B569" s="35" t="s">
        <v>2966</v>
      </c>
      <c r="C569" s="62">
        <v>5</v>
      </c>
      <c r="D569" s="173">
        <v>42067</v>
      </c>
      <c r="E569" s="26" t="s">
        <v>1868</v>
      </c>
      <c r="F569" s="26"/>
      <c r="G569" s="26"/>
      <c r="H569" s="26"/>
      <c r="I569" s="35"/>
    </row>
    <row r="570" spans="1:9" x14ac:dyDescent="0.2">
      <c r="A570" s="24" t="s">
        <v>2967</v>
      </c>
      <c r="B570" s="24" t="s">
        <v>2968</v>
      </c>
      <c r="C570" s="70">
        <v>6</v>
      </c>
      <c r="D570" s="158">
        <v>43010</v>
      </c>
      <c r="E570" s="50"/>
      <c r="F570" s="50" t="s">
        <v>1868</v>
      </c>
      <c r="G570" s="50"/>
      <c r="H570" s="50"/>
      <c r="I570" s="81" t="s">
        <v>2969</v>
      </c>
    </row>
    <row r="571" spans="1:9" x14ac:dyDescent="0.2">
      <c r="A571" s="93" t="s">
        <v>2970</v>
      </c>
      <c r="B571" s="93" t="s">
        <v>2971</v>
      </c>
      <c r="C571" s="70">
        <v>25</v>
      </c>
      <c r="D571" s="158">
        <v>39843</v>
      </c>
      <c r="E571" s="50" t="s">
        <v>1868</v>
      </c>
      <c r="F571" s="50"/>
      <c r="G571" s="50"/>
      <c r="H571" s="50"/>
      <c r="I571" s="85" t="s">
        <v>1896</v>
      </c>
    </row>
    <row r="572" spans="1:9" x14ac:dyDescent="0.2">
      <c r="A572" s="24" t="s">
        <v>2972</v>
      </c>
      <c r="B572" s="24" t="s">
        <v>2973</v>
      </c>
      <c r="C572" s="70">
        <v>39</v>
      </c>
      <c r="D572" s="158">
        <v>41116</v>
      </c>
      <c r="E572" s="50" t="s">
        <v>1868</v>
      </c>
      <c r="F572" s="50"/>
      <c r="G572" s="50"/>
      <c r="H572" s="50"/>
      <c r="I572" s="81"/>
    </row>
    <row r="573" spans="1:9" x14ac:dyDescent="0.2">
      <c r="A573" s="114" t="s">
        <v>2974</v>
      </c>
      <c r="B573" s="89" t="s">
        <v>1788</v>
      </c>
      <c r="C573" s="76">
        <v>16</v>
      </c>
      <c r="D573" s="174">
        <v>40438</v>
      </c>
      <c r="E573" s="52"/>
      <c r="F573" s="52" t="s">
        <v>1868</v>
      </c>
      <c r="G573" s="52"/>
      <c r="H573" s="52"/>
      <c r="I573" s="114" t="s">
        <v>1896</v>
      </c>
    </row>
    <row r="574" spans="1:9" x14ac:dyDescent="0.2">
      <c r="A574" s="65" t="s">
        <v>2975</v>
      </c>
      <c r="B574" s="35" t="s">
        <v>2976</v>
      </c>
      <c r="C574" s="62">
        <v>11</v>
      </c>
      <c r="D574" s="173">
        <v>41898</v>
      </c>
      <c r="E574" s="26"/>
      <c r="F574" s="26"/>
      <c r="G574" s="26" t="s">
        <v>1868</v>
      </c>
      <c r="H574" s="26"/>
      <c r="I574" s="65" t="s">
        <v>2977</v>
      </c>
    </row>
    <row r="575" spans="1:9" x14ac:dyDescent="0.2">
      <c r="A575" s="162" t="s">
        <v>2978</v>
      </c>
      <c r="B575" s="93" t="s">
        <v>2979</v>
      </c>
      <c r="C575" s="70">
        <v>11</v>
      </c>
      <c r="D575" s="158">
        <v>41285</v>
      </c>
      <c r="E575" s="50" t="s">
        <v>1868</v>
      </c>
      <c r="F575" s="50"/>
      <c r="G575" s="50"/>
      <c r="H575" s="50"/>
      <c r="I575" s="85" t="s">
        <v>4024</v>
      </c>
    </row>
    <row r="576" spans="1:9" x14ac:dyDescent="0.2">
      <c r="A576" s="456" t="s">
        <v>2980</v>
      </c>
      <c r="B576" s="471" t="s">
        <v>2981</v>
      </c>
      <c r="C576" s="70">
        <v>5</v>
      </c>
      <c r="D576" s="158">
        <v>42635</v>
      </c>
      <c r="E576" s="50"/>
      <c r="F576" s="50" t="s">
        <v>1868</v>
      </c>
      <c r="G576" s="50"/>
      <c r="H576" s="50"/>
      <c r="I576" s="81" t="s">
        <v>3973</v>
      </c>
    </row>
    <row r="577" spans="1:9" x14ac:dyDescent="0.2">
      <c r="A577" s="93" t="s">
        <v>1799</v>
      </c>
      <c r="B577" s="93" t="s">
        <v>1800</v>
      </c>
      <c r="C577" s="70">
        <v>20</v>
      </c>
      <c r="D577" s="158">
        <v>39878</v>
      </c>
      <c r="E577" s="50" t="s">
        <v>1868</v>
      </c>
      <c r="F577" s="50"/>
      <c r="G577" s="50"/>
      <c r="H577" s="50"/>
      <c r="I577" s="85" t="s">
        <v>1896</v>
      </c>
    </row>
    <row r="578" spans="1:9" x14ac:dyDescent="0.2">
      <c r="A578" s="916" t="s">
        <v>860</v>
      </c>
      <c r="B578" s="916" t="s">
        <v>4123</v>
      </c>
      <c r="C578" s="1076">
        <v>14</v>
      </c>
      <c r="D578" s="174">
        <v>43434</v>
      </c>
      <c r="E578" s="52"/>
      <c r="F578" s="52" t="s">
        <v>1868</v>
      </c>
      <c r="G578" s="52"/>
      <c r="H578" s="52"/>
      <c r="I578" s="102"/>
    </row>
    <row r="579" spans="1:9" x14ac:dyDescent="0.2">
      <c r="A579" s="152" t="s">
        <v>2982</v>
      </c>
      <c r="B579" s="152" t="s">
        <v>1804</v>
      </c>
      <c r="C579" s="62">
        <v>22</v>
      </c>
      <c r="D579" s="173">
        <v>40054</v>
      </c>
      <c r="E579" s="26" t="s">
        <v>1868</v>
      </c>
      <c r="F579" s="26"/>
      <c r="G579" s="26"/>
      <c r="H579" s="26"/>
      <c r="I579" s="100" t="s">
        <v>1896</v>
      </c>
    </row>
    <row r="580" spans="1:9" x14ac:dyDescent="0.2">
      <c r="A580" s="24" t="s">
        <v>2983</v>
      </c>
      <c r="B580" s="24" t="s">
        <v>2984</v>
      </c>
      <c r="C580" s="70">
        <v>39</v>
      </c>
      <c r="D580" s="158">
        <v>40718</v>
      </c>
      <c r="E580" s="50"/>
      <c r="F580" s="50"/>
      <c r="G580" s="50" t="s">
        <v>1868</v>
      </c>
      <c r="H580" s="50"/>
      <c r="I580" s="81" t="s">
        <v>2985</v>
      </c>
    </row>
    <row r="581" spans="1:9" x14ac:dyDescent="0.2">
      <c r="A581" s="24" t="s">
        <v>4281</v>
      </c>
      <c r="B581" s="24" t="s">
        <v>4282</v>
      </c>
      <c r="C581" s="70">
        <v>13</v>
      </c>
      <c r="D581" s="158">
        <v>43281</v>
      </c>
      <c r="E581" s="50"/>
      <c r="F581" s="50"/>
      <c r="G581" s="50" t="s">
        <v>1868</v>
      </c>
      <c r="H581" s="50"/>
      <c r="I581" s="81" t="s">
        <v>4285</v>
      </c>
    </row>
    <row r="582" spans="1:9" x14ac:dyDescent="0.2">
      <c r="A582" s="81" t="s">
        <v>2986</v>
      </c>
      <c r="B582" s="24" t="s">
        <v>2987</v>
      </c>
      <c r="C582" s="70">
        <v>5</v>
      </c>
      <c r="D582" s="158">
        <v>42950</v>
      </c>
      <c r="E582" s="50"/>
      <c r="F582" s="50" t="s">
        <v>1868</v>
      </c>
      <c r="G582" s="50"/>
      <c r="H582" s="50"/>
      <c r="I582" s="24" t="s">
        <v>1876</v>
      </c>
    </row>
    <row r="583" spans="1:9" x14ac:dyDescent="0.2">
      <c r="A583" s="56" t="s">
        <v>862</v>
      </c>
      <c r="B583" s="56" t="s">
        <v>863</v>
      </c>
      <c r="C583" s="76">
        <v>12</v>
      </c>
      <c r="D583" s="174">
        <v>43524</v>
      </c>
      <c r="E583" s="52"/>
      <c r="F583" s="52"/>
      <c r="G583" s="52" t="s">
        <v>1868</v>
      </c>
      <c r="H583" s="52"/>
      <c r="I583" s="56" t="s">
        <v>4470</v>
      </c>
    </row>
    <row r="584" spans="1:9" x14ac:dyDescent="0.2">
      <c r="A584" s="65" t="s">
        <v>2988</v>
      </c>
      <c r="B584" s="35" t="s">
        <v>2989</v>
      </c>
      <c r="C584" s="62">
        <v>5</v>
      </c>
      <c r="D584" s="173">
        <v>42886</v>
      </c>
      <c r="E584" s="26"/>
      <c r="F584" s="26"/>
      <c r="G584" s="26" t="s">
        <v>1868</v>
      </c>
      <c r="H584" s="26"/>
      <c r="I584" s="65" t="s">
        <v>2990</v>
      </c>
    </row>
    <row r="585" spans="1:9" x14ac:dyDescent="0.2">
      <c r="A585" s="85" t="s">
        <v>2991</v>
      </c>
      <c r="B585" s="75" t="s">
        <v>2992</v>
      </c>
      <c r="C585" s="70">
        <v>5</v>
      </c>
      <c r="D585" s="158">
        <v>41978</v>
      </c>
      <c r="E585" s="50"/>
      <c r="F585" s="50" t="s">
        <v>1868</v>
      </c>
      <c r="G585" s="50"/>
      <c r="H585" s="50"/>
      <c r="I585" s="81" t="s">
        <v>2731</v>
      </c>
    </row>
    <row r="586" spans="1:9" x14ac:dyDescent="0.2">
      <c r="A586" s="652" t="s">
        <v>4266</v>
      </c>
      <c r="B586" s="652" t="s">
        <v>4267</v>
      </c>
      <c r="C586" s="70">
        <v>43</v>
      </c>
      <c r="D586" s="158">
        <v>43312</v>
      </c>
      <c r="E586" s="50"/>
      <c r="F586" s="50"/>
      <c r="G586" s="50" t="s">
        <v>1868</v>
      </c>
      <c r="H586" s="50"/>
      <c r="I586" s="81" t="s">
        <v>4268</v>
      </c>
    </row>
    <row r="587" spans="1:9" x14ac:dyDescent="0.2">
      <c r="A587" s="24" t="s">
        <v>2993</v>
      </c>
      <c r="B587" s="24" t="s">
        <v>2994</v>
      </c>
      <c r="C587" s="70">
        <v>7</v>
      </c>
      <c r="D587" s="158">
        <v>42975</v>
      </c>
      <c r="E587" s="50"/>
      <c r="F587" s="50"/>
      <c r="G587" s="50" t="s">
        <v>1868</v>
      </c>
      <c r="H587" s="50"/>
      <c r="I587" s="81" t="s">
        <v>2995</v>
      </c>
    </row>
    <row r="588" spans="1:9" x14ac:dyDescent="0.2">
      <c r="A588" s="102" t="s">
        <v>2996</v>
      </c>
      <c r="B588" s="56" t="s">
        <v>2997</v>
      </c>
      <c r="C588" s="76">
        <v>5</v>
      </c>
      <c r="D588" s="174">
        <v>42313</v>
      </c>
      <c r="E588" s="52" t="s">
        <v>1868</v>
      </c>
      <c r="F588" s="52"/>
      <c r="G588" s="52"/>
      <c r="H588" s="52"/>
      <c r="I588" s="56"/>
    </row>
    <row r="589" spans="1:9" x14ac:dyDescent="0.2">
      <c r="A589" s="476" t="s">
        <v>2998</v>
      </c>
      <c r="B589" s="476" t="s">
        <v>2999</v>
      </c>
      <c r="C589" s="62">
        <v>12</v>
      </c>
      <c r="D589" s="173">
        <v>42585</v>
      </c>
      <c r="E589" s="26" t="s">
        <v>1868</v>
      </c>
      <c r="F589" s="26"/>
      <c r="G589" s="26"/>
      <c r="H589" s="26"/>
      <c r="I589" s="65" t="s">
        <v>4099</v>
      </c>
    </row>
    <row r="590" spans="1:9" x14ac:dyDescent="0.2">
      <c r="A590" s="1060" t="s">
        <v>3000</v>
      </c>
      <c r="B590" s="469" t="s">
        <v>3001</v>
      </c>
      <c r="C590" s="70">
        <v>6</v>
      </c>
      <c r="D590" s="158">
        <v>42668</v>
      </c>
      <c r="E590" s="50"/>
      <c r="F590" s="50" t="s">
        <v>1868</v>
      </c>
      <c r="G590" s="50"/>
      <c r="H590" s="50"/>
      <c r="I590" s="81" t="s">
        <v>4171</v>
      </c>
    </row>
    <row r="591" spans="1:9" x14ac:dyDescent="0.2">
      <c r="A591" s="24" t="s">
        <v>3002</v>
      </c>
      <c r="B591" s="24" t="s">
        <v>3001</v>
      </c>
      <c r="C591" s="70">
        <v>10</v>
      </c>
      <c r="D591" s="158">
        <v>42037</v>
      </c>
      <c r="E591" s="50"/>
      <c r="F591" s="50"/>
      <c r="G591" s="50" t="s">
        <v>1868</v>
      </c>
      <c r="H591" s="50"/>
      <c r="I591" s="24" t="s">
        <v>3003</v>
      </c>
    </row>
    <row r="592" spans="1:9" x14ac:dyDescent="0.2">
      <c r="A592" s="75" t="s">
        <v>3004</v>
      </c>
      <c r="B592" s="75" t="s">
        <v>3005</v>
      </c>
      <c r="C592" s="70">
        <v>7</v>
      </c>
      <c r="D592" s="158">
        <v>40431</v>
      </c>
      <c r="E592" s="50"/>
      <c r="F592" s="50" t="s">
        <v>1868</v>
      </c>
      <c r="G592" s="50"/>
      <c r="H592" s="50"/>
      <c r="I592" s="85" t="s">
        <v>3006</v>
      </c>
    </row>
    <row r="593" spans="1:9" x14ac:dyDescent="0.2">
      <c r="A593" s="56" t="s">
        <v>3007</v>
      </c>
      <c r="B593" s="56" t="s">
        <v>3008</v>
      </c>
      <c r="C593" s="76">
        <v>27</v>
      </c>
      <c r="D593" s="174">
        <v>39849</v>
      </c>
      <c r="E593" s="52" t="s">
        <v>1868</v>
      </c>
      <c r="F593" s="52"/>
      <c r="G593" s="52"/>
      <c r="H593" s="52"/>
      <c r="I593" s="56" t="s">
        <v>3009</v>
      </c>
    </row>
    <row r="594" spans="1:9" x14ac:dyDescent="0.2">
      <c r="A594" s="100" t="s">
        <v>3010</v>
      </c>
      <c r="B594" s="75" t="s">
        <v>3011</v>
      </c>
      <c r="C594" s="70">
        <v>15</v>
      </c>
      <c r="D594" s="158">
        <v>40431</v>
      </c>
      <c r="E594" s="50"/>
      <c r="F594" s="50" t="s">
        <v>1868</v>
      </c>
      <c r="G594" s="50"/>
      <c r="H594" s="50"/>
      <c r="I594" s="81" t="s">
        <v>3012</v>
      </c>
    </row>
    <row r="595" spans="1:9" x14ac:dyDescent="0.2">
      <c r="A595" s="24" t="s">
        <v>3013</v>
      </c>
      <c r="B595" s="24" t="s">
        <v>3014</v>
      </c>
      <c r="C595" s="70">
        <v>28</v>
      </c>
      <c r="D595" s="158">
        <v>39729</v>
      </c>
      <c r="E595" s="50"/>
      <c r="F595" s="50"/>
      <c r="G595" s="50" t="s">
        <v>1868</v>
      </c>
      <c r="H595" s="50"/>
      <c r="I595" s="81" t="s">
        <v>3015</v>
      </c>
    </row>
    <row r="596" spans="1:9" x14ac:dyDescent="0.2">
      <c r="A596" s="75" t="s">
        <v>3016</v>
      </c>
      <c r="B596" s="75" t="s">
        <v>3017</v>
      </c>
      <c r="C596" s="70">
        <v>10</v>
      </c>
      <c r="D596" s="158">
        <v>40480</v>
      </c>
      <c r="E596" s="50"/>
      <c r="F596" s="50" t="s">
        <v>1868</v>
      </c>
      <c r="G596" s="50"/>
      <c r="H596" s="50"/>
      <c r="I596" s="85" t="s">
        <v>4024</v>
      </c>
    </row>
    <row r="597" spans="1:9" x14ac:dyDescent="0.2">
      <c r="A597" s="914" t="s">
        <v>4277</v>
      </c>
      <c r="B597" s="24" t="s">
        <v>4278</v>
      </c>
      <c r="C597" s="70">
        <v>5</v>
      </c>
      <c r="D597" s="158">
        <v>43255</v>
      </c>
      <c r="E597" s="50" t="s">
        <v>1868</v>
      </c>
      <c r="F597" s="50"/>
      <c r="G597" s="50"/>
      <c r="H597" s="50"/>
      <c r="I597" s="81"/>
    </row>
    <row r="598" spans="1:9" x14ac:dyDescent="0.2">
      <c r="A598" s="557" t="s">
        <v>1830</v>
      </c>
      <c r="B598" s="652" t="s">
        <v>1831</v>
      </c>
      <c r="C598" s="70">
        <v>5</v>
      </c>
      <c r="D598" s="158">
        <v>43371</v>
      </c>
      <c r="E598" s="50"/>
      <c r="F598" s="50"/>
      <c r="G598" s="50" t="s">
        <v>1868</v>
      </c>
      <c r="H598" s="50"/>
      <c r="I598" s="81" t="s">
        <v>4317</v>
      </c>
    </row>
    <row r="599" spans="1:9" x14ac:dyDescent="0.2">
      <c r="A599" s="468" t="s">
        <v>3018</v>
      </c>
      <c r="B599" s="469" t="s">
        <v>3019</v>
      </c>
      <c r="C599" s="70">
        <v>13</v>
      </c>
      <c r="D599" s="158">
        <v>42725</v>
      </c>
      <c r="E599" s="50"/>
      <c r="F599" s="50"/>
      <c r="G599" s="50"/>
      <c r="H599" s="50" t="s">
        <v>1868</v>
      </c>
      <c r="I599" s="81" t="s">
        <v>4051</v>
      </c>
    </row>
    <row r="600" spans="1:9" x14ac:dyDescent="0.2">
      <c r="A600" s="991" t="s">
        <v>1834</v>
      </c>
      <c r="B600" s="916" t="s">
        <v>1835</v>
      </c>
      <c r="C600" s="1076">
        <v>6</v>
      </c>
      <c r="D600" s="174">
        <v>43404</v>
      </c>
      <c r="E600" s="52"/>
      <c r="F600" s="52" t="s">
        <v>1868</v>
      </c>
      <c r="G600" s="52"/>
      <c r="H600" s="52"/>
      <c r="I600" s="102" t="s">
        <v>4344</v>
      </c>
    </row>
    <row r="601" spans="1:9" x14ac:dyDescent="0.2">
      <c r="A601" s="943"/>
      <c r="B601" s="957"/>
      <c r="C601" s="178"/>
      <c r="D601" s="179"/>
      <c r="E601" s="48"/>
      <c r="F601" s="48"/>
      <c r="G601" s="48"/>
      <c r="H601" s="48"/>
      <c r="I601" s="91"/>
    </row>
    <row r="602" spans="1:9" x14ac:dyDescent="0.2">
      <c r="A602" s="33" t="s">
        <v>3020</v>
      </c>
      <c r="B602" s="46">
        <f>COUNTA(B8:B600)</f>
        <v>593</v>
      </c>
      <c r="C602" s="175"/>
      <c r="D602" s="176"/>
      <c r="E602" s="46">
        <f>COUNTA(E8:E600)</f>
        <v>148</v>
      </c>
      <c r="F602" s="46">
        <f>COUNTA(F8:F600)</f>
        <v>259</v>
      </c>
      <c r="G602" s="46">
        <f>COUNTA(G8:G600)</f>
        <v>142</v>
      </c>
      <c r="H602" s="46">
        <f>COUNTA(H8:H600)</f>
        <v>45</v>
      </c>
      <c r="I602" s="177" t="s">
        <v>3021</v>
      </c>
    </row>
    <row r="603" spans="1:9" x14ac:dyDescent="0.2">
      <c r="A603" s="88" t="s">
        <v>3022</v>
      </c>
      <c r="B603" s="48">
        <f>B602-5</f>
        <v>588</v>
      </c>
      <c r="C603" s="178"/>
      <c r="D603" s="179"/>
      <c r="E603" s="48">
        <f>E602-2</f>
        <v>146</v>
      </c>
      <c r="F603" s="48">
        <f>F602-3</f>
        <v>256</v>
      </c>
      <c r="G603" s="48">
        <f>G602</f>
        <v>142</v>
      </c>
      <c r="H603" s="48">
        <f>H602</f>
        <v>45</v>
      </c>
      <c r="I603" s="180" t="s">
        <v>3023</v>
      </c>
    </row>
    <row r="604" spans="1:9" x14ac:dyDescent="0.2">
      <c r="A604" s="88" t="s">
        <v>3024</v>
      </c>
      <c r="B604" s="48">
        <f>B603-9</f>
        <v>579</v>
      </c>
      <c r="C604" s="178"/>
      <c r="D604" s="179"/>
      <c r="E604" s="48">
        <f>E603-3</f>
        <v>143</v>
      </c>
      <c r="F604" s="48">
        <f>F603-2</f>
        <v>254</v>
      </c>
      <c r="G604" s="48">
        <f>G603-1</f>
        <v>141</v>
      </c>
      <c r="H604" s="48">
        <f>H603-3</f>
        <v>42</v>
      </c>
      <c r="I604" s="180" t="s">
        <v>3025</v>
      </c>
    </row>
    <row r="605" spans="1:9" x14ac:dyDescent="0.2">
      <c r="A605" s="38" t="s">
        <v>3026</v>
      </c>
      <c r="B605" s="181">
        <v>100</v>
      </c>
      <c r="C605" s="182"/>
      <c r="D605" s="135"/>
      <c r="E605" s="182">
        <f>E604/$B604*100</f>
        <v>24.697754749568222</v>
      </c>
      <c r="F605" s="182">
        <f>F604/$B604*100</f>
        <v>43.868739205526772</v>
      </c>
      <c r="G605" s="182">
        <f>G604/$B604*100</f>
        <v>24.352331606217618</v>
      </c>
      <c r="H605" s="182">
        <f>H604/$B604*100</f>
        <v>7.2538860103626934</v>
      </c>
      <c r="I605" s="39"/>
    </row>
    <row r="606" spans="1:9" x14ac:dyDescent="0.2">
      <c r="A606" s="38" t="s">
        <v>3027</v>
      </c>
      <c r="B606" s="25"/>
      <c r="C606" s="182">
        <f>AVERAGE(C8:C600)</f>
        <v>11.993254637436761</v>
      </c>
      <c r="D606" s="183">
        <f>AVERAGE(D8:D600)</f>
        <v>41896.519392917369</v>
      </c>
      <c r="E606" s="48"/>
      <c r="F606" s="48"/>
      <c r="G606" s="48"/>
      <c r="H606" s="48"/>
      <c r="I606" s="39"/>
    </row>
    <row r="607" spans="1:9" x14ac:dyDescent="0.2">
      <c r="A607" s="157" t="s">
        <v>3028</v>
      </c>
      <c r="B607" s="107"/>
      <c r="C607" s="184"/>
      <c r="D607" s="130"/>
      <c r="E607" s="116"/>
      <c r="F607" s="116"/>
      <c r="G607" s="116"/>
      <c r="H607" s="116"/>
      <c r="I607" s="107"/>
    </row>
    <row r="608" spans="1:9" x14ac:dyDescent="0.2">
      <c r="A608" s="106"/>
      <c r="B608" s="107"/>
      <c r="C608" s="184"/>
      <c r="D608" s="130"/>
      <c r="E608" s="116"/>
      <c r="F608" s="116"/>
      <c r="G608" s="116"/>
      <c r="H608" s="116"/>
      <c r="I608" s="107"/>
    </row>
    <row r="609" spans="1:15" x14ac:dyDescent="0.2">
      <c r="A609" s="185" t="s">
        <v>3029</v>
      </c>
      <c r="B609" s="21"/>
      <c r="C609" s="186" t="s">
        <v>23</v>
      </c>
      <c r="D609" s="187" t="s">
        <v>3030</v>
      </c>
      <c r="E609" s="45" t="s">
        <v>1861</v>
      </c>
      <c r="F609" s="44" t="s">
        <v>3031</v>
      </c>
      <c r="G609" s="47" t="s">
        <v>3032</v>
      </c>
      <c r="H609" s="47" t="s">
        <v>1864</v>
      </c>
      <c r="I609" s="188" t="s">
        <v>1865</v>
      </c>
    </row>
    <row r="610" spans="1:15" x14ac:dyDescent="0.2">
      <c r="A610" s="80" t="s">
        <v>3033</v>
      </c>
      <c r="B610" s="13"/>
      <c r="C610" s="144">
        <f>SUM(E610:H610)</f>
        <v>156</v>
      </c>
      <c r="D610" s="189">
        <f>C610/C614*100</f>
        <v>26.94300518134715</v>
      </c>
      <c r="E610" s="472">
        <v>61</v>
      </c>
      <c r="F610" s="190">
        <v>92</v>
      </c>
      <c r="G610" s="64">
        <v>0</v>
      </c>
      <c r="H610" s="474">
        <v>3</v>
      </c>
      <c r="I610" s="191" t="s">
        <v>3034</v>
      </c>
    </row>
    <row r="611" spans="1:15" x14ac:dyDescent="0.2">
      <c r="A611" s="80" t="s">
        <v>3035</v>
      </c>
      <c r="B611" s="13"/>
      <c r="C611" s="144">
        <f>SUM(E611:H611)</f>
        <v>30</v>
      </c>
      <c r="D611" s="189">
        <f>C611/C614*100</f>
        <v>5.1813471502590671</v>
      </c>
      <c r="E611" s="50" t="s">
        <v>3036</v>
      </c>
      <c r="F611" s="50" t="s">
        <v>3036</v>
      </c>
      <c r="G611" s="50" t="s">
        <v>3036</v>
      </c>
      <c r="H611" s="192">
        <v>30</v>
      </c>
      <c r="I611" s="193" t="s">
        <v>3037</v>
      </c>
    </row>
    <row r="612" spans="1:15" x14ac:dyDescent="0.2">
      <c r="A612" s="80" t="s">
        <v>3038</v>
      </c>
      <c r="B612" s="13"/>
      <c r="C612" s="144">
        <f>SUM(E612:H612)</f>
        <v>124</v>
      </c>
      <c r="D612" s="189">
        <f>C612/C614*100</f>
        <v>21.416234887737478</v>
      </c>
      <c r="E612" s="63">
        <v>3</v>
      </c>
      <c r="F612" s="50">
        <v>7</v>
      </c>
      <c r="G612" s="64">
        <v>112</v>
      </c>
      <c r="H612" s="64">
        <v>2</v>
      </c>
      <c r="I612" s="107"/>
    </row>
    <row r="613" spans="1:15" x14ac:dyDescent="0.2">
      <c r="A613" s="80" t="s">
        <v>3039</v>
      </c>
      <c r="B613" s="13"/>
      <c r="C613" s="144">
        <f>C614-C610-C612-C611</f>
        <v>269</v>
      </c>
      <c r="D613" s="189">
        <f>D614-D610-D612-D611</f>
        <v>46.459412780656315</v>
      </c>
      <c r="E613" s="63">
        <f>E614-E610-E612</f>
        <v>79</v>
      </c>
      <c r="F613" s="50">
        <f>F614-F610-F612</f>
        <v>155</v>
      </c>
      <c r="G613" s="50" t="s">
        <v>3036</v>
      </c>
      <c r="H613" s="64">
        <f>H614-H610-H612-H611</f>
        <v>7</v>
      </c>
      <c r="I613" s="107"/>
    </row>
    <row r="614" spans="1:15" x14ac:dyDescent="0.2">
      <c r="A614" s="33" t="s">
        <v>3020</v>
      </c>
      <c r="B614" s="21"/>
      <c r="C614" s="186">
        <f>B604</f>
        <v>579</v>
      </c>
      <c r="D614" s="194">
        <v>100</v>
      </c>
      <c r="E614" s="186">
        <f>E604</f>
        <v>143</v>
      </c>
      <c r="F614" s="195">
        <f>F604</f>
        <v>254</v>
      </c>
      <c r="G614" s="196">
        <f>G604</f>
        <v>141</v>
      </c>
      <c r="H614" s="196">
        <f>H604</f>
        <v>42</v>
      </c>
      <c r="I614" s="107"/>
    </row>
    <row r="615" spans="1:15" x14ac:dyDescent="0.2">
      <c r="A615" s="106"/>
      <c r="B615" s="107"/>
      <c r="C615" s="184"/>
      <c r="D615" s="130"/>
      <c r="E615" s="116"/>
      <c r="F615" s="116"/>
      <c r="G615" s="116"/>
      <c r="H615" s="116"/>
      <c r="I615" s="107"/>
    </row>
    <row r="616" spans="1:15" x14ac:dyDescent="0.2">
      <c r="A616" s="185" t="s">
        <v>3040</v>
      </c>
      <c r="B616" s="22"/>
      <c r="C616" s="175" t="s">
        <v>23</v>
      </c>
      <c r="D616" s="187" t="s">
        <v>3030</v>
      </c>
      <c r="E616" s="44" t="s">
        <v>1861</v>
      </c>
      <c r="F616" s="47" t="s">
        <v>3031</v>
      </c>
      <c r="G616" s="47" t="s">
        <v>3032</v>
      </c>
      <c r="H616" s="47" t="s">
        <v>1864</v>
      </c>
      <c r="I616" s="177" t="s">
        <v>1865</v>
      </c>
      <c r="K616" s="1031" t="s">
        <v>876</v>
      </c>
      <c r="L616" s="177" t="s">
        <v>394</v>
      </c>
      <c r="M616" s="177" t="s">
        <v>393</v>
      </c>
      <c r="N616" s="177" t="s">
        <v>3252</v>
      </c>
      <c r="O616" s="611" t="s">
        <v>4454</v>
      </c>
    </row>
    <row r="617" spans="1:15" x14ac:dyDescent="0.2">
      <c r="A617" s="984">
        <v>2008</v>
      </c>
      <c r="B617" s="9"/>
      <c r="C617" s="141">
        <f t="shared" ref="C617:C626" si="0">SUM(E617:H617)</f>
        <v>15</v>
      </c>
      <c r="D617" s="204">
        <f t="shared" ref="D617:D628" si="1">C617/C$629*100</f>
        <v>2.6501766784452299</v>
      </c>
      <c r="E617" s="26">
        <v>9</v>
      </c>
      <c r="F617" s="37">
        <v>2</v>
      </c>
      <c r="G617" s="37">
        <v>3</v>
      </c>
      <c r="H617" s="37">
        <v>1</v>
      </c>
      <c r="I617" s="106" t="s">
        <v>3041</v>
      </c>
      <c r="J617">
        <v>2008</v>
      </c>
      <c r="K617" s="978">
        <f t="shared" ref="K617:K628" si="2">COUNTIFS($D$8:$D$600,"&gt;=1/1/"&amp;$A617,$D$8:$D$600,"&lt;=12/31/"&amp;$A617,$C$8:$C$600,"&gt;=5",$C$8:$C$600,"&lt;10")</f>
        <v>0</v>
      </c>
      <c r="L617" s="978">
        <f t="shared" ref="L617:L628" si="3">COUNTIFS($D$8:$D$600,"&gt;=1/1/"&amp;$A617,$D$8:$D$600,"&lt;=12/31/"&amp;$A617,$C$8:$C$600,"&gt;=10",$C$8:$C$600,"&lt;25")</f>
        <v>1</v>
      </c>
      <c r="M617" s="978">
        <f t="shared" ref="M617:M628" si="4">COUNTIFS($D$8:$D$600,"&gt;=1/1/"&amp;$A617,$D$8:$D$600,"&lt;=12/31/"&amp;$A617,$C$8:$C$600,"&gt;=25")</f>
        <v>16</v>
      </c>
      <c r="N617" s="1030">
        <f t="shared" ref="N617:N628" si="5">SUM(K617:M617)</f>
        <v>17</v>
      </c>
    </row>
    <row r="618" spans="1:15" x14ac:dyDescent="0.2">
      <c r="A618" s="985">
        <v>2009</v>
      </c>
      <c r="B618" s="13"/>
      <c r="C618" s="144">
        <f t="shared" si="0"/>
        <v>44</v>
      </c>
      <c r="D618" s="189">
        <f t="shared" si="1"/>
        <v>7.7738515901060072</v>
      </c>
      <c r="E618" s="50">
        <v>28</v>
      </c>
      <c r="F618" s="64">
        <v>13</v>
      </c>
      <c r="G618" s="64">
        <v>3</v>
      </c>
      <c r="H618" s="64">
        <v>0</v>
      </c>
      <c r="I618" s="106" t="s">
        <v>3041</v>
      </c>
      <c r="J618">
        <v>2009</v>
      </c>
      <c r="K618" s="978">
        <f t="shared" si="2"/>
        <v>0</v>
      </c>
      <c r="L618" s="978">
        <f t="shared" si="3"/>
        <v>14</v>
      </c>
      <c r="M618" s="978">
        <f t="shared" si="4"/>
        <v>31</v>
      </c>
      <c r="N618" s="1030">
        <f t="shared" si="5"/>
        <v>45</v>
      </c>
    </row>
    <row r="619" spans="1:15" x14ac:dyDescent="0.2">
      <c r="A619" s="985">
        <v>2010</v>
      </c>
      <c r="B619" s="13"/>
      <c r="C619" s="144">
        <f t="shared" si="0"/>
        <v>62</v>
      </c>
      <c r="D619" s="189">
        <f t="shared" si="1"/>
        <v>10.954063604240282</v>
      </c>
      <c r="E619" s="50">
        <v>1</v>
      </c>
      <c r="F619" s="64">
        <v>57</v>
      </c>
      <c r="G619" s="64">
        <v>4</v>
      </c>
      <c r="H619" s="64">
        <v>0</v>
      </c>
      <c r="I619" s="106" t="s">
        <v>3042</v>
      </c>
      <c r="J619">
        <v>2010</v>
      </c>
      <c r="K619" s="978">
        <f t="shared" si="2"/>
        <v>40</v>
      </c>
      <c r="L619" s="978">
        <f t="shared" si="3"/>
        <v>21</v>
      </c>
      <c r="M619" s="978">
        <f t="shared" si="4"/>
        <v>5</v>
      </c>
      <c r="N619" s="1030">
        <f t="shared" si="5"/>
        <v>66</v>
      </c>
    </row>
    <row r="620" spans="1:15" x14ac:dyDescent="0.2">
      <c r="A620" s="985">
        <v>2011</v>
      </c>
      <c r="B620" s="13"/>
      <c r="C620" s="144">
        <f t="shared" si="0"/>
        <v>28</v>
      </c>
      <c r="D620" s="189">
        <f t="shared" si="1"/>
        <v>4.946996466431095</v>
      </c>
      <c r="E620" s="50">
        <v>8</v>
      </c>
      <c r="F620" s="64">
        <v>13</v>
      </c>
      <c r="G620" s="64">
        <v>6</v>
      </c>
      <c r="H620" s="64">
        <v>1</v>
      </c>
      <c r="I620" s="107"/>
      <c r="J620">
        <v>2011</v>
      </c>
      <c r="K620" s="978">
        <f t="shared" si="2"/>
        <v>14</v>
      </c>
      <c r="L620" s="978">
        <f t="shared" si="3"/>
        <v>12</v>
      </c>
      <c r="M620" s="978">
        <f t="shared" si="4"/>
        <v>3</v>
      </c>
      <c r="N620" s="1030">
        <f t="shared" si="5"/>
        <v>29</v>
      </c>
    </row>
    <row r="621" spans="1:15" x14ac:dyDescent="0.2">
      <c r="A621" s="985">
        <v>2012</v>
      </c>
      <c r="B621" s="13"/>
      <c r="C621" s="144">
        <f t="shared" si="0"/>
        <v>37</v>
      </c>
      <c r="D621" s="189">
        <f t="shared" si="1"/>
        <v>6.5371024734982335</v>
      </c>
      <c r="E621" s="50">
        <v>14</v>
      </c>
      <c r="F621" s="64">
        <v>13</v>
      </c>
      <c r="G621" s="64">
        <v>5</v>
      </c>
      <c r="H621" s="64">
        <v>5</v>
      </c>
      <c r="I621" s="107"/>
      <c r="J621">
        <v>2012</v>
      </c>
      <c r="K621" s="978">
        <f t="shared" si="2"/>
        <v>22</v>
      </c>
      <c r="L621" s="978">
        <f t="shared" si="3"/>
        <v>13</v>
      </c>
      <c r="M621" s="978">
        <f t="shared" si="4"/>
        <v>3</v>
      </c>
      <c r="N621" s="1030">
        <f t="shared" si="5"/>
        <v>38</v>
      </c>
    </row>
    <row r="622" spans="1:15" x14ac:dyDescent="0.2">
      <c r="A622" s="985">
        <v>2013</v>
      </c>
      <c r="B622" s="13"/>
      <c r="C622" s="144">
        <f t="shared" si="0"/>
        <v>36</v>
      </c>
      <c r="D622" s="189">
        <f t="shared" si="1"/>
        <v>6.3604240282685502</v>
      </c>
      <c r="E622" s="50">
        <v>6</v>
      </c>
      <c r="F622" s="64">
        <v>13</v>
      </c>
      <c r="G622" s="64">
        <v>12</v>
      </c>
      <c r="H622" s="64">
        <v>5</v>
      </c>
      <c r="I622" s="107"/>
      <c r="J622">
        <v>2013</v>
      </c>
      <c r="K622" s="978">
        <f t="shared" si="2"/>
        <v>24</v>
      </c>
      <c r="L622" s="978">
        <f t="shared" si="3"/>
        <v>12</v>
      </c>
      <c r="M622" s="978">
        <f t="shared" si="4"/>
        <v>1</v>
      </c>
      <c r="N622" s="1030">
        <f t="shared" si="5"/>
        <v>37</v>
      </c>
    </row>
    <row r="623" spans="1:15" x14ac:dyDescent="0.2">
      <c r="A623" s="985">
        <v>2014</v>
      </c>
      <c r="B623" s="13"/>
      <c r="C623" s="144">
        <f t="shared" si="0"/>
        <v>30</v>
      </c>
      <c r="D623" s="189">
        <f t="shared" si="1"/>
        <v>5.3003533568904597</v>
      </c>
      <c r="E623" s="50">
        <v>7</v>
      </c>
      <c r="F623" s="64">
        <v>12</v>
      </c>
      <c r="G623" s="64">
        <v>8</v>
      </c>
      <c r="H623" s="64">
        <v>3</v>
      </c>
      <c r="I623" s="107"/>
      <c r="J623">
        <v>2014</v>
      </c>
      <c r="K623" s="978">
        <f t="shared" si="2"/>
        <v>22</v>
      </c>
      <c r="L623" s="978">
        <f t="shared" si="3"/>
        <v>9</v>
      </c>
      <c r="M623" s="978">
        <f t="shared" si="4"/>
        <v>2</v>
      </c>
      <c r="N623" s="1030">
        <f t="shared" si="5"/>
        <v>33</v>
      </c>
    </row>
    <row r="624" spans="1:15" x14ac:dyDescent="0.2">
      <c r="A624" s="986">
        <v>2015</v>
      </c>
      <c r="B624" s="537"/>
      <c r="C624" s="642">
        <f t="shared" si="0"/>
        <v>67</v>
      </c>
      <c r="D624" s="189">
        <f t="shared" si="1"/>
        <v>11.837455830388691</v>
      </c>
      <c r="E624" s="50">
        <v>18</v>
      </c>
      <c r="F624" s="64">
        <v>12</v>
      </c>
      <c r="G624" s="64">
        <v>18</v>
      </c>
      <c r="H624" s="64">
        <v>19</v>
      </c>
      <c r="I624" s="107"/>
      <c r="J624">
        <v>2015</v>
      </c>
      <c r="K624" s="978">
        <f t="shared" si="2"/>
        <v>50</v>
      </c>
      <c r="L624" s="978">
        <f t="shared" si="3"/>
        <v>15</v>
      </c>
      <c r="M624" s="978">
        <f t="shared" si="4"/>
        <v>2</v>
      </c>
      <c r="N624" s="1030">
        <f t="shared" si="5"/>
        <v>67</v>
      </c>
    </row>
    <row r="625" spans="1:14" x14ac:dyDescent="0.2">
      <c r="A625" s="640">
        <v>2016</v>
      </c>
      <c r="B625" s="645"/>
      <c r="C625" s="981">
        <f t="shared" si="0"/>
        <v>105</v>
      </c>
      <c r="D625" s="189">
        <f t="shared" si="1"/>
        <v>18.551236749116608</v>
      </c>
      <c r="E625" s="63">
        <v>28</v>
      </c>
      <c r="F625" s="977">
        <v>49</v>
      </c>
      <c r="G625" s="977">
        <v>24</v>
      </c>
      <c r="H625" s="972">
        <v>4</v>
      </c>
      <c r="I625" s="107"/>
      <c r="J625">
        <v>2016</v>
      </c>
      <c r="K625" s="978">
        <f t="shared" si="2"/>
        <v>71</v>
      </c>
      <c r="L625" s="978">
        <f t="shared" si="3"/>
        <v>29</v>
      </c>
      <c r="M625" s="978">
        <f t="shared" si="4"/>
        <v>6</v>
      </c>
      <c r="N625" s="1030">
        <f t="shared" si="5"/>
        <v>106</v>
      </c>
    </row>
    <row r="626" spans="1:14" x14ac:dyDescent="0.2">
      <c r="A626" s="640">
        <v>2017</v>
      </c>
      <c r="B626" s="645"/>
      <c r="C626" s="981">
        <f t="shared" si="0"/>
        <v>73</v>
      </c>
      <c r="D626" s="189">
        <f t="shared" si="1"/>
        <v>12.897526501766784</v>
      </c>
      <c r="E626" s="980">
        <f t="shared" ref="E626:H628" si="6">COUNTIFS($D$8:$D$600,"&gt;=1/1/"&amp;$A626,$D$8:$D$600,"&lt;=12/31/"&amp;$A626,E$8:E$600,"X")</f>
        <v>8</v>
      </c>
      <c r="F626" s="979">
        <f t="shared" si="6"/>
        <v>37</v>
      </c>
      <c r="G626" s="979">
        <f t="shared" si="6"/>
        <v>25</v>
      </c>
      <c r="H626" s="979">
        <f t="shared" si="6"/>
        <v>3</v>
      </c>
      <c r="I626" s="107"/>
      <c r="J626">
        <v>2017</v>
      </c>
      <c r="K626" s="978">
        <f t="shared" si="2"/>
        <v>57</v>
      </c>
      <c r="L626" s="978">
        <f t="shared" si="3"/>
        <v>12</v>
      </c>
      <c r="M626" s="978">
        <f t="shared" si="4"/>
        <v>4</v>
      </c>
      <c r="N626" s="1030">
        <f t="shared" si="5"/>
        <v>73</v>
      </c>
    </row>
    <row r="627" spans="1:14" x14ac:dyDescent="0.2">
      <c r="A627" s="640">
        <v>2018</v>
      </c>
      <c r="B627" s="645"/>
      <c r="C627" s="982">
        <f>SUM(E627:H627)</f>
        <v>69</v>
      </c>
      <c r="D627" s="200">
        <f t="shared" si="1"/>
        <v>12.190812720848058</v>
      </c>
      <c r="E627" s="978">
        <f t="shared" si="6"/>
        <v>12</v>
      </c>
      <c r="F627" s="978">
        <f t="shared" si="6"/>
        <v>31</v>
      </c>
      <c r="G627" s="978">
        <f t="shared" si="6"/>
        <v>26</v>
      </c>
      <c r="H627" s="977">
        <f t="shared" si="6"/>
        <v>0</v>
      </c>
      <c r="I627" s="907"/>
      <c r="J627">
        <v>2018</v>
      </c>
      <c r="K627" s="977">
        <f t="shared" si="2"/>
        <v>51</v>
      </c>
      <c r="L627" s="977">
        <f t="shared" si="3"/>
        <v>17</v>
      </c>
      <c r="M627" s="977">
        <f t="shared" si="4"/>
        <v>1</v>
      </c>
      <c r="N627" s="1030">
        <f t="shared" si="5"/>
        <v>69</v>
      </c>
    </row>
    <row r="628" spans="1:14" x14ac:dyDescent="0.2">
      <c r="A628" s="640">
        <v>2019</v>
      </c>
      <c r="B628" s="645"/>
      <c r="C628" s="982">
        <f>SUM(E628:H628)</f>
        <v>13</v>
      </c>
      <c r="D628" s="200">
        <f t="shared" si="1"/>
        <v>2.2968197879858656</v>
      </c>
      <c r="E628" s="978">
        <f t="shared" si="6"/>
        <v>3</v>
      </c>
      <c r="F628" s="978">
        <f t="shared" si="6"/>
        <v>2</v>
      </c>
      <c r="G628" s="978">
        <f t="shared" si="6"/>
        <v>7</v>
      </c>
      <c r="H628" s="1082">
        <f t="shared" si="6"/>
        <v>1</v>
      </c>
      <c r="I628" s="13"/>
      <c r="J628">
        <v>2019</v>
      </c>
      <c r="K628" s="1082">
        <f t="shared" si="2"/>
        <v>8</v>
      </c>
      <c r="L628" s="1082">
        <f t="shared" si="3"/>
        <v>4</v>
      </c>
      <c r="M628" s="1082">
        <f t="shared" si="4"/>
        <v>1</v>
      </c>
      <c r="N628" s="1083">
        <f t="shared" si="5"/>
        <v>13</v>
      </c>
    </row>
    <row r="629" spans="1:14" x14ac:dyDescent="0.2">
      <c r="A629" s="611" t="s">
        <v>3020</v>
      </c>
      <c r="B629" s="645"/>
      <c r="C629" s="983">
        <f t="shared" ref="C629:H629" si="7">SUM(C617:C627)</f>
        <v>566</v>
      </c>
      <c r="D629" s="201">
        <f t="shared" si="7"/>
        <v>99.999999999999986</v>
      </c>
      <c r="E629" s="195">
        <f>SUM(E617:E627)</f>
        <v>139</v>
      </c>
      <c r="F629" s="195">
        <f t="shared" si="7"/>
        <v>252</v>
      </c>
      <c r="G629" s="186">
        <f t="shared" si="7"/>
        <v>134</v>
      </c>
      <c r="H629" s="76">
        <f t="shared" si="7"/>
        <v>41</v>
      </c>
      <c r="I629" s="107"/>
      <c r="J629" s="639"/>
    </row>
    <row r="630" spans="1:14" x14ac:dyDescent="0.2">
      <c r="A630" s="611"/>
      <c r="B630" s="645"/>
      <c r="C630" s="639"/>
      <c r="D630" s="202"/>
      <c r="E630" s="198"/>
      <c r="F630" s="198"/>
      <c r="G630" s="198"/>
      <c r="H630" s="198"/>
      <c r="I630" s="107"/>
    </row>
    <row r="631" spans="1:14" x14ac:dyDescent="0.2">
      <c r="A631" s="644" t="s">
        <v>3043</v>
      </c>
      <c r="B631" s="645"/>
      <c r="C631" s="983" t="s">
        <v>23</v>
      </c>
      <c r="D631" s="203" t="s">
        <v>3030</v>
      </c>
      <c r="E631" s="45" t="s">
        <v>1861</v>
      </c>
      <c r="F631" s="44" t="s">
        <v>3031</v>
      </c>
      <c r="G631" s="47" t="s">
        <v>3032</v>
      </c>
      <c r="H631" s="47" t="s">
        <v>1864</v>
      </c>
      <c r="I631" s="107"/>
    </row>
    <row r="632" spans="1:14" x14ac:dyDescent="0.2">
      <c r="A632" s="640" t="s">
        <v>3044</v>
      </c>
      <c r="B632" s="645"/>
      <c r="C632" s="981">
        <f t="shared" ref="C632:C641" si="8">SUM(E632:H632)</f>
        <v>296</v>
      </c>
      <c r="D632" s="189">
        <f t="shared" ref="D632:D641" si="9">C632/C$642*100</f>
        <v>58.846918489065601</v>
      </c>
      <c r="E632" s="42">
        <v>63</v>
      </c>
      <c r="F632" s="26">
        <v>143</v>
      </c>
      <c r="G632" s="37">
        <v>67</v>
      </c>
      <c r="H632" s="37">
        <v>23</v>
      </c>
      <c r="I632" s="107"/>
    </row>
    <row r="633" spans="1:14" x14ac:dyDescent="0.2">
      <c r="A633" s="640" t="s">
        <v>3045</v>
      </c>
      <c r="B633" s="645"/>
      <c r="C633" s="981">
        <f t="shared" si="8"/>
        <v>84</v>
      </c>
      <c r="D633" s="189">
        <f t="shared" si="9"/>
        <v>16.699801192842941</v>
      </c>
      <c r="E633" s="63">
        <v>19</v>
      </c>
      <c r="F633" s="50">
        <v>33</v>
      </c>
      <c r="G633" s="64">
        <v>19</v>
      </c>
      <c r="H633" s="64">
        <v>13</v>
      </c>
      <c r="I633" s="107"/>
    </row>
    <row r="634" spans="1:14" x14ac:dyDescent="0.2">
      <c r="A634" s="640" t="s">
        <v>3046</v>
      </c>
      <c r="B634" s="645"/>
      <c r="C634" s="981">
        <f t="shared" si="8"/>
        <v>35</v>
      </c>
      <c r="D634" s="189">
        <f t="shared" si="9"/>
        <v>6.9582504970178931</v>
      </c>
      <c r="E634" s="63">
        <v>8</v>
      </c>
      <c r="F634" s="50">
        <v>18</v>
      </c>
      <c r="G634" s="64">
        <v>8</v>
      </c>
      <c r="H634" s="64">
        <v>1</v>
      </c>
      <c r="I634" s="107"/>
    </row>
    <row r="635" spans="1:14" x14ac:dyDescent="0.2">
      <c r="A635" s="640" t="s">
        <v>3047</v>
      </c>
      <c r="B635" s="645"/>
      <c r="C635" s="981">
        <f t="shared" si="8"/>
        <v>18</v>
      </c>
      <c r="D635" s="189">
        <f t="shared" si="9"/>
        <v>3.5785288270377733</v>
      </c>
      <c r="E635" s="63">
        <v>5</v>
      </c>
      <c r="F635" s="50">
        <v>10</v>
      </c>
      <c r="G635" s="64">
        <v>2</v>
      </c>
      <c r="H635" s="64">
        <v>1</v>
      </c>
      <c r="I635" s="107"/>
    </row>
    <row r="636" spans="1:14" x14ac:dyDescent="0.2">
      <c r="A636" s="640" t="s">
        <v>3048</v>
      </c>
      <c r="B636" s="645"/>
      <c r="C636" s="981">
        <f t="shared" si="8"/>
        <v>16</v>
      </c>
      <c r="D636" s="189">
        <f t="shared" si="9"/>
        <v>3.180914512922465</v>
      </c>
      <c r="E636" s="63">
        <v>8</v>
      </c>
      <c r="F636" s="50">
        <v>5</v>
      </c>
      <c r="G636" s="64">
        <v>3</v>
      </c>
      <c r="H636" s="64">
        <v>0</v>
      </c>
      <c r="I636" s="107"/>
    </row>
    <row r="637" spans="1:14" x14ac:dyDescent="0.2">
      <c r="A637" s="640" t="s">
        <v>3049</v>
      </c>
      <c r="B637" s="645"/>
      <c r="C637" s="981">
        <f t="shared" si="8"/>
        <v>23</v>
      </c>
      <c r="D637" s="189">
        <f t="shared" si="9"/>
        <v>4.5725646123260439</v>
      </c>
      <c r="E637" s="63">
        <v>10</v>
      </c>
      <c r="F637" s="50">
        <v>7</v>
      </c>
      <c r="G637" s="64">
        <v>5</v>
      </c>
      <c r="H637" s="64">
        <v>1</v>
      </c>
      <c r="I637" s="107"/>
    </row>
    <row r="638" spans="1:14" x14ac:dyDescent="0.2">
      <c r="A638" s="640" t="s">
        <v>3050</v>
      </c>
      <c r="B638" s="645"/>
      <c r="C638" s="981">
        <f t="shared" si="8"/>
        <v>20</v>
      </c>
      <c r="D638" s="189">
        <f t="shared" si="9"/>
        <v>3.9761431411530817</v>
      </c>
      <c r="E638" s="63">
        <v>12</v>
      </c>
      <c r="F638" s="50">
        <v>1</v>
      </c>
      <c r="G638" s="64">
        <v>6</v>
      </c>
      <c r="H638" s="64">
        <v>1</v>
      </c>
      <c r="I638" s="107"/>
    </row>
    <row r="639" spans="1:14" x14ac:dyDescent="0.2">
      <c r="A639" s="640" t="s">
        <v>3051</v>
      </c>
      <c r="B639" s="645"/>
      <c r="C639" s="981">
        <f t="shared" si="8"/>
        <v>7</v>
      </c>
      <c r="D639" s="189">
        <f t="shared" si="9"/>
        <v>1.3916500994035785</v>
      </c>
      <c r="E639" s="63">
        <v>3</v>
      </c>
      <c r="F639" s="50">
        <v>2</v>
      </c>
      <c r="G639" s="64">
        <v>1</v>
      </c>
      <c r="H639" s="64">
        <v>1</v>
      </c>
      <c r="I639" s="107"/>
    </row>
    <row r="640" spans="1:14" x14ac:dyDescent="0.2">
      <c r="A640" s="640" t="s">
        <v>3052</v>
      </c>
      <c r="B640" s="645"/>
      <c r="C640" s="981">
        <f t="shared" si="8"/>
        <v>1</v>
      </c>
      <c r="D640" s="189">
        <f t="shared" si="9"/>
        <v>0.19880715705765406</v>
      </c>
      <c r="E640" s="63">
        <v>0</v>
      </c>
      <c r="F640" s="50">
        <v>0</v>
      </c>
      <c r="G640" s="64">
        <v>1</v>
      </c>
      <c r="H640" s="64">
        <v>0</v>
      </c>
      <c r="I640" s="107"/>
    </row>
    <row r="641" spans="1:9" x14ac:dyDescent="0.2">
      <c r="A641" s="643" t="s">
        <v>3053</v>
      </c>
      <c r="B641" s="648"/>
      <c r="C641" s="642">
        <f t="shared" si="8"/>
        <v>3</v>
      </c>
      <c r="D641" s="189">
        <f t="shared" si="9"/>
        <v>0.59642147117296218</v>
      </c>
      <c r="E641" s="53">
        <v>1</v>
      </c>
      <c r="F641" s="52">
        <v>2</v>
      </c>
      <c r="G641" s="55">
        <v>0</v>
      </c>
      <c r="H641" s="55">
        <v>0</v>
      </c>
      <c r="I641" s="107"/>
    </row>
    <row r="642" spans="1:9" x14ac:dyDescent="0.2">
      <c r="A642" s="33" t="s">
        <v>3020</v>
      </c>
      <c r="B642" s="649"/>
      <c r="C642" s="195">
        <f t="shared" ref="C642:H642" si="10">SUM(C632:C641)</f>
        <v>503</v>
      </c>
      <c r="D642" s="201">
        <f t="shared" si="10"/>
        <v>100.00000000000001</v>
      </c>
      <c r="E642" s="186">
        <f t="shared" si="10"/>
        <v>129</v>
      </c>
      <c r="F642" s="195">
        <f t="shared" si="10"/>
        <v>221</v>
      </c>
      <c r="G642" s="196">
        <f t="shared" si="10"/>
        <v>112</v>
      </c>
      <c r="H642" s="196">
        <f t="shared" si="10"/>
        <v>41</v>
      </c>
      <c r="I642" s="107"/>
    </row>
    <row r="643" spans="1:9" x14ac:dyDescent="0.2">
      <c r="A643" s="185" t="s">
        <v>3054</v>
      </c>
      <c r="B643" s="21"/>
      <c r="C643" s="195" t="s">
        <v>23</v>
      </c>
      <c r="D643" s="203" t="s">
        <v>3030</v>
      </c>
      <c r="E643" s="45" t="s">
        <v>1861</v>
      </c>
      <c r="F643" s="44" t="s">
        <v>3031</v>
      </c>
      <c r="G643" s="47" t="s">
        <v>3032</v>
      </c>
      <c r="H643" s="47" t="s">
        <v>1864</v>
      </c>
      <c r="I643" s="107"/>
    </row>
    <row r="644" spans="1:9" x14ac:dyDescent="0.2">
      <c r="A644" s="197" t="s">
        <v>876</v>
      </c>
      <c r="B644" s="9"/>
      <c r="C644" s="144">
        <f>C632</f>
        <v>296</v>
      </c>
      <c r="D644" s="204">
        <f>C644/C$647*100</f>
        <v>58.846918489065601</v>
      </c>
      <c r="E644" s="42">
        <f>E632</f>
        <v>63</v>
      </c>
      <c r="F644" s="42">
        <f>F632</f>
        <v>143</v>
      </c>
      <c r="G644" s="42">
        <f>G632</f>
        <v>67</v>
      </c>
      <c r="H644" s="26">
        <f>H632</f>
        <v>23</v>
      </c>
      <c r="I644" s="106" t="s">
        <v>3055</v>
      </c>
    </row>
    <row r="645" spans="1:9" x14ac:dyDescent="0.2">
      <c r="A645" s="199" t="s">
        <v>394</v>
      </c>
      <c r="B645" s="13"/>
      <c r="C645" s="144">
        <f>SUM(E633:H635)</f>
        <v>137</v>
      </c>
      <c r="D645" s="189">
        <f>C645/C$642*100</f>
        <v>27.236580516898606</v>
      </c>
      <c r="E645" s="63">
        <f>SUM(E633:E635)</f>
        <v>32</v>
      </c>
      <c r="F645" s="63">
        <f>SUM(F633:F635)</f>
        <v>61</v>
      </c>
      <c r="G645" s="63">
        <f>SUM(G633:G635)</f>
        <v>29</v>
      </c>
      <c r="H645" s="50">
        <f>SUM(H633:H635)</f>
        <v>15</v>
      </c>
      <c r="I645" s="106" t="s">
        <v>3056</v>
      </c>
    </row>
    <row r="646" spans="1:9" x14ac:dyDescent="0.2">
      <c r="A646" s="199" t="s">
        <v>393</v>
      </c>
      <c r="B646" s="13"/>
      <c r="C646" s="144">
        <f>SUM(E636:H641)</f>
        <v>70</v>
      </c>
      <c r="D646" s="200">
        <f>C646/C$642*100</f>
        <v>13.916500994035786</v>
      </c>
      <c r="E646" s="53">
        <f>SUM(E636:E641)</f>
        <v>34</v>
      </c>
      <c r="F646" s="53">
        <f>SUM(F636:F641)</f>
        <v>17</v>
      </c>
      <c r="G646" s="53">
        <f>SUM(G636:G641)</f>
        <v>16</v>
      </c>
      <c r="H646" s="52">
        <f>SUM(H636:H641)</f>
        <v>3</v>
      </c>
      <c r="I646" s="106" t="s">
        <v>3057</v>
      </c>
    </row>
    <row r="647" spans="1:9" x14ac:dyDescent="0.2">
      <c r="A647" s="33" t="s">
        <v>3020</v>
      </c>
      <c r="B647" s="21"/>
      <c r="C647" s="195">
        <f t="shared" ref="C647:H647" si="11">SUM(C644:C646)</f>
        <v>503</v>
      </c>
      <c r="D647" s="201">
        <f t="shared" si="11"/>
        <v>99.999999999999986</v>
      </c>
      <c r="E647" s="186">
        <f t="shared" si="11"/>
        <v>129</v>
      </c>
      <c r="F647" s="195">
        <f t="shared" si="11"/>
        <v>221</v>
      </c>
      <c r="G647" s="195">
        <f t="shared" si="11"/>
        <v>112</v>
      </c>
      <c r="H647" s="196">
        <f t="shared" si="11"/>
        <v>41</v>
      </c>
      <c r="I647" s="107"/>
    </row>
    <row r="648" spans="1:9" ht="6" customHeight="1" x14ac:dyDescent="0.2">
      <c r="A648" s="157"/>
      <c r="B648" s="13"/>
      <c r="C648" s="198"/>
      <c r="D648" s="202"/>
      <c r="E648" s="198"/>
      <c r="F648" s="198"/>
      <c r="G648" s="198"/>
      <c r="H648" s="198"/>
      <c r="I648" s="107"/>
    </row>
    <row r="649" spans="1:9" x14ac:dyDescent="0.2">
      <c r="A649" s="205" t="s">
        <v>3058</v>
      </c>
      <c r="B649" s="13"/>
      <c r="C649" s="198"/>
      <c r="D649" s="202"/>
      <c r="E649" s="198"/>
      <c r="F649" s="198"/>
      <c r="G649" s="198"/>
      <c r="H649" s="198"/>
      <c r="I649" s="107"/>
    </row>
    <row r="650" spans="1:9" x14ac:dyDescent="0.2">
      <c r="A650" s="34" t="s">
        <v>21</v>
      </c>
      <c r="B650" s="37" t="s">
        <v>22</v>
      </c>
      <c r="C650" s="141" t="s">
        <v>64</v>
      </c>
      <c r="D650" s="26" t="s">
        <v>1856</v>
      </c>
      <c r="E650" s="101" t="s">
        <v>65</v>
      </c>
      <c r="F650" s="141"/>
      <c r="G650" s="206"/>
      <c r="H650" s="206"/>
      <c r="I650" s="23"/>
    </row>
    <row r="651" spans="1:9" x14ac:dyDescent="0.2">
      <c r="A651" s="88" t="s">
        <v>55</v>
      </c>
      <c r="B651" s="55" t="s">
        <v>56</v>
      </c>
      <c r="C651" s="147" t="s">
        <v>58</v>
      </c>
      <c r="D651" s="52" t="s">
        <v>3059</v>
      </c>
      <c r="E651" s="103" t="s">
        <v>58</v>
      </c>
      <c r="F651" s="207" t="s">
        <v>3060</v>
      </c>
      <c r="G651" s="178"/>
      <c r="H651" s="178"/>
      <c r="I651" s="39"/>
    </row>
    <row r="652" spans="1:9" x14ac:dyDescent="0.2">
      <c r="A652" s="65" t="s">
        <v>397</v>
      </c>
      <c r="B652" s="35" t="s">
        <v>398</v>
      </c>
      <c r="C652" s="141">
        <v>7</v>
      </c>
      <c r="D652" s="126">
        <v>40856</v>
      </c>
      <c r="E652" s="101">
        <v>9</v>
      </c>
      <c r="F652" s="208" t="s">
        <v>3061</v>
      </c>
      <c r="G652" s="206"/>
      <c r="H652" s="206"/>
      <c r="I652" s="23"/>
    </row>
    <row r="653" spans="1:9" x14ac:dyDescent="0.2">
      <c r="A653" s="81" t="s">
        <v>399</v>
      </c>
      <c r="B653" s="24" t="s">
        <v>400</v>
      </c>
      <c r="C653" s="144">
        <v>6</v>
      </c>
      <c r="D653" s="128">
        <v>41091</v>
      </c>
      <c r="E653" s="99">
        <v>7</v>
      </c>
      <c r="F653" s="209" t="s">
        <v>3062</v>
      </c>
      <c r="G653" s="198"/>
      <c r="H653" s="198"/>
      <c r="I653" s="41"/>
    </row>
    <row r="654" spans="1:9" x14ac:dyDescent="0.2">
      <c r="A654" s="81" t="s">
        <v>1917</v>
      </c>
      <c r="B654" s="24" t="s">
        <v>125</v>
      </c>
      <c r="C654" s="144">
        <v>45</v>
      </c>
      <c r="D654" s="128">
        <v>41729</v>
      </c>
      <c r="E654" s="99">
        <v>44</v>
      </c>
      <c r="F654" s="157" t="s">
        <v>3063</v>
      </c>
      <c r="G654" s="198"/>
      <c r="H654" s="198"/>
      <c r="I654" s="41"/>
    </row>
    <row r="655" spans="1:9" x14ac:dyDescent="0.2">
      <c r="A655" s="81" t="s">
        <v>141</v>
      </c>
      <c r="B655" s="24" t="s">
        <v>142</v>
      </c>
      <c r="C655" s="144">
        <v>25</v>
      </c>
      <c r="D655" s="128">
        <v>41308</v>
      </c>
      <c r="E655" s="99">
        <v>29</v>
      </c>
      <c r="F655" s="209" t="s">
        <v>3064</v>
      </c>
      <c r="G655" s="198"/>
      <c r="H655" s="198"/>
      <c r="I655" s="41"/>
    </row>
    <row r="656" spans="1:9" x14ac:dyDescent="0.2">
      <c r="A656" s="102" t="s">
        <v>465</v>
      </c>
      <c r="B656" s="56" t="s">
        <v>466</v>
      </c>
      <c r="C656" s="147">
        <v>15</v>
      </c>
      <c r="D656" s="210">
        <v>43021</v>
      </c>
      <c r="E656" s="103">
        <v>14</v>
      </c>
      <c r="F656" s="211" t="s">
        <v>3061</v>
      </c>
      <c r="G656" s="178"/>
      <c r="H656" s="178"/>
      <c r="I656" s="39"/>
    </row>
    <row r="657" spans="1:9" x14ac:dyDescent="0.2">
      <c r="A657" s="81" t="s">
        <v>2014</v>
      </c>
      <c r="B657" s="24" t="s">
        <v>3065</v>
      </c>
      <c r="C657" s="144">
        <v>39</v>
      </c>
      <c r="D657" s="128">
        <v>41086</v>
      </c>
      <c r="E657" s="99">
        <v>40</v>
      </c>
      <c r="F657" s="157" t="s">
        <v>3066</v>
      </c>
      <c r="G657" s="198"/>
      <c r="H657" s="198"/>
      <c r="I657" s="41"/>
    </row>
    <row r="658" spans="1:9" x14ac:dyDescent="0.2">
      <c r="A658" s="36" t="s">
        <v>491</v>
      </c>
      <c r="B658" s="24" t="s">
        <v>492</v>
      </c>
      <c r="C658" s="144">
        <v>23</v>
      </c>
      <c r="D658" s="128">
        <v>41032</v>
      </c>
      <c r="E658" s="99">
        <v>16</v>
      </c>
      <c r="F658" s="209" t="s">
        <v>3062</v>
      </c>
      <c r="G658" s="198"/>
      <c r="H658" s="198"/>
      <c r="I658" s="41"/>
    </row>
    <row r="659" spans="1:9" x14ac:dyDescent="0.2">
      <c r="A659" s="81" t="s">
        <v>175</v>
      </c>
      <c r="B659" s="24" t="s">
        <v>176</v>
      </c>
      <c r="C659" s="144">
        <v>24</v>
      </c>
      <c r="D659" s="128">
        <v>42586</v>
      </c>
      <c r="E659" s="99">
        <v>25</v>
      </c>
      <c r="F659" s="157" t="s">
        <v>3067</v>
      </c>
      <c r="G659" s="198"/>
      <c r="H659" s="198"/>
      <c r="I659" s="41"/>
    </row>
    <row r="660" spans="1:9" x14ac:dyDescent="0.2">
      <c r="A660" s="81" t="s">
        <v>2090</v>
      </c>
      <c r="B660" s="24" t="s">
        <v>508</v>
      </c>
      <c r="C660" s="144">
        <v>49</v>
      </c>
      <c r="D660" s="128">
        <v>41701</v>
      </c>
      <c r="E660" s="99">
        <v>32</v>
      </c>
      <c r="F660" s="157" t="s">
        <v>3068</v>
      </c>
      <c r="G660" s="198"/>
      <c r="H660" s="198"/>
      <c r="I660" s="41"/>
    </row>
    <row r="661" spans="1:9" x14ac:dyDescent="0.2">
      <c r="A661" s="81" t="s">
        <v>2097</v>
      </c>
      <c r="B661" s="24" t="s">
        <v>2098</v>
      </c>
      <c r="C661" s="144">
        <v>26</v>
      </c>
      <c r="D661" s="128">
        <v>40308</v>
      </c>
      <c r="E661" s="99">
        <v>45</v>
      </c>
      <c r="F661" s="157" t="s">
        <v>3069</v>
      </c>
      <c r="G661" s="198"/>
      <c r="H661" s="198"/>
      <c r="I661" s="41"/>
    </row>
    <row r="662" spans="1:9" x14ac:dyDescent="0.2">
      <c r="A662" s="65" t="s">
        <v>2097</v>
      </c>
      <c r="B662" s="35" t="s">
        <v>2098</v>
      </c>
      <c r="C662" s="141">
        <v>48</v>
      </c>
      <c r="D662" s="126">
        <v>41548</v>
      </c>
      <c r="E662" s="101">
        <v>30</v>
      </c>
      <c r="F662" s="212" t="s">
        <v>3070</v>
      </c>
      <c r="G662" s="206"/>
      <c r="H662" s="206"/>
      <c r="I662" s="23"/>
    </row>
    <row r="663" spans="1:9" x14ac:dyDescent="0.2">
      <c r="A663" s="537" t="s">
        <v>488</v>
      </c>
      <c r="B663" s="927" t="s">
        <v>489</v>
      </c>
      <c r="C663" s="144">
        <v>21</v>
      </c>
      <c r="D663" s="128">
        <v>43496</v>
      </c>
      <c r="E663" s="99">
        <v>24</v>
      </c>
      <c r="F663" s="157" t="s">
        <v>3061</v>
      </c>
      <c r="G663" s="198"/>
      <c r="H663" s="198"/>
      <c r="I663" s="41"/>
    </row>
    <row r="664" spans="1:9" x14ac:dyDescent="0.2">
      <c r="A664" s="80" t="s">
        <v>201</v>
      </c>
      <c r="B664" s="24" t="s">
        <v>202</v>
      </c>
      <c r="C664" s="144">
        <v>25</v>
      </c>
      <c r="D664" s="128">
        <v>41750</v>
      </c>
      <c r="E664" s="99">
        <v>42</v>
      </c>
      <c r="F664" s="157" t="s">
        <v>3063</v>
      </c>
      <c r="G664" s="198"/>
      <c r="H664" s="198"/>
      <c r="I664" s="41"/>
    </row>
    <row r="665" spans="1:9" x14ac:dyDescent="0.2">
      <c r="A665" s="80" t="s">
        <v>214</v>
      </c>
      <c r="B665" s="24" t="s">
        <v>215</v>
      </c>
      <c r="C665" s="144">
        <v>7</v>
      </c>
      <c r="D665" s="128">
        <v>40832</v>
      </c>
      <c r="E665" s="99">
        <v>24</v>
      </c>
      <c r="F665" s="209" t="s">
        <v>3061</v>
      </c>
      <c r="G665" s="198"/>
      <c r="H665" s="198"/>
      <c r="I665" s="41"/>
    </row>
    <row r="666" spans="1:9" x14ac:dyDescent="0.2">
      <c r="A666" s="81" t="s">
        <v>563</v>
      </c>
      <c r="B666" s="24" t="s">
        <v>564</v>
      </c>
      <c r="C666" s="144">
        <v>8</v>
      </c>
      <c r="D666" s="128">
        <v>41072</v>
      </c>
      <c r="E666" s="99">
        <v>18</v>
      </c>
      <c r="F666" s="209" t="s">
        <v>3061</v>
      </c>
      <c r="G666" s="198"/>
      <c r="H666" s="198"/>
      <c r="I666" s="41"/>
    </row>
    <row r="667" spans="1:9" x14ac:dyDescent="0.2">
      <c r="A667" s="88" t="s">
        <v>229</v>
      </c>
      <c r="B667" s="56" t="s">
        <v>230</v>
      </c>
      <c r="C667" s="147">
        <v>17</v>
      </c>
      <c r="D667" s="210">
        <v>42194</v>
      </c>
      <c r="E667" s="103">
        <v>50</v>
      </c>
      <c r="F667" s="105" t="s">
        <v>3063</v>
      </c>
      <c r="G667" s="178"/>
      <c r="H667" s="178"/>
      <c r="I667" s="39"/>
    </row>
    <row r="668" spans="1:9" x14ac:dyDescent="0.2">
      <c r="A668" s="81" t="s">
        <v>234</v>
      </c>
      <c r="B668" s="24" t="s">
        <v>235</v>
      </c>
      <c r="C668" s="144">
        <v>25</v>
      </c>
      <c r="D668" s="128">
        <v>41780</v>
      </c>
      <c r="E668" s="99">
        <v>26</v>
      </c>
      <c r="F668" s="157" t="s">
        <v>3063</v>
      </c>
      <c r="G668" s="198"/>
      <c r="H668" s="198"/>
      <c r="I668" s="41"/>
    </row>
    <row r="669" spans="1:9" x14ac:dyDescent="0.2">
      <c r="A669" s="81" t="s">
        <v>234</v>
      </c>
      <c r="B669" s="24" t="s">
        <v>235</v>
      </c>
      <c r="C669" s="144">
        <v>27</v>
      </c>
      <c r="D669" s="128">
        <v>42519</v>
      </c>
      <c r="E669" s="99">
        <v>28</v>
      </c>
      <c r="F669" s="157" t="s">
        <v>3063</v>
      </c>
      <c r="G669" s="198"/>
      <c r="H669" s="198"/>
      <c r="I669" s="41"/>
    </row>
    <row r="670" spans="1:9" x14ac:dyDescent="0.2">
      <c r="A670" s="81" t="s">
        <v>242</v>
      </c>
      <c r="B670" s="24" t="s">
        <v>243</v>
      </c>
      <c r="C670" s="144">
        <v>17</v>
      </c>
      <c r="D670" s="128">
        <v>40393</v>
      </c>
      <c r="E670" s="99">
        <v>19</v>
      </c>
      <c r="F670" s="157" t="s">
        <v>3071</v>
      </c>
      <c r="G670" s="198"/>
      <c r="H670" s="198"/>
      <c r="I670" s="41"/>
    </row>
    <row r="671" spans="1:9" x14ac:dyDescent="0.2">
      <c r="A671" s="36" t="s">
        <v>248</v>
      </c>
      <c r="B671" s="24" t="s">
        <v>249</v>
      </c>
      <c r="C671" s="144">
        <v>35</v>
      </c>
      <c r="D671" s="128">
        <v>40308</v>
      </c>
      <c r="E671" s="99">
        <v>37</v>
      </c>
      <c r="F671" s="209" t="s">
        <v>3063</v>
      </c>
      <c r="G671" s="198"/>
      <c r="H671" s="198"/>
      <c r="I671" s="41"/>
    </row>
    <row r="672" spans="1:9" x14ac:dyDescent="0.2">
      <c r="A672" s="81" t="s">
        <v>2339</v>
      </c>
      <c r="B672" s="24" t="s">
        <v>2340</v>
      </c>
      <c r="C672" s="144">
        <v>7</v>
      </c>
      <c r="D672" s="128">
        <v>40778</v>
      </c>
      <c r="E672" s="99">
        <v>8</v>
      </c>
      <c r="F672" s="157" t="s">
        <v>3069</v>
      </c>
      <c r="G672" s="198"/>
      <c r="H672" s="198"/>
      <c r="I672" s="41"/>
    </row>
    <row r="673" spans="1:9" x14ac:dyDescent="0.2">
      <c r="A673" s="60" t="s">
        <v>1277</v>
      </c>
      <c r="B673" s="35" t="s">
        <v>1278</v>
      </c>
      <c r="C673" s="141">
        <v>7</v>
      </c>
      <c r="D673" s="126">
        <v>43160</v>
      </c>
      <c r="E673" s="101">
        <v>9</v>
      </c>
      <c r="F673" s="208" t="s">
        <v>3062</v>
      </c>
      <c r="G673" s="206"/>
      <c r="H673" s="206"/>
      <c r="I673" s="23"/>
    </row>
    <row r="674" spans="1:9" x14ac:dyDescent="0.2">
      <c r="A674" s="81" t="s">
        <v>616</v>
      </c>
      <c r="B674" s="24" t="s">
        <v>617</v>
      </c>
      <c r="C674" s="144">
        <v>11</v>
      </c>
      <c r="D674" s="128">
        <v>42144</v>
      </c>
      <c r="E674" s="99">
        <v>14</v>
      </c>
      <c r="F674" s="157" t="s">
        <v>3062</v>
      </c>
      <c r="G674" s="198"/>
      <c r="H674" s="198"/>
      <c r="I674" s="41"/>
    </row>
    <row r="675" spans="1:9" x14ac:dyDescent="0.2">
      <c r="A675" s="81" t="s">
        <v>3072</v>
      </c>
      <c r="B675" s="24" t="s">
        <v>861</v>
      </c>
      <c r="C675" s="144">
        <v>7</v>
      </c>
      <c r="D675" s="128">
        <v>41794</v>
      </c>
      <c r="E675" s="99">
        <v>11</v>
      </c>
      <c r="F675" s="157" t="s">
        <v>3073</v>
      </c>
      <c r="G675" s="198"/>
      <c r="H675" s="198"/>
      <c r="I675" s="41"/>
    </row>
    <row r="676" spans="1:9" x14ac:dyDescent="0.2">
      <c r="A676" s="80" t="s">
        <v>623</v>
      </c>
      <c r="B676" s="24" t="s">
        <v>624</v>
      </c>
      <c r="C676" s="144">
        <v>17</v>
      </c>
      <c r="D676" s="128">
        <v>41074</v>
      </c>
      <c r="E676" s="99">
        <v>18</v>
      </c>
      <c r="F676" s="209" t="s">
        <v>3062</v>
      </c>
      <c r="G676" s="198"/>
      <c r="H676" s="198"/>
      <c r="I676" s="41"/>
    </row>
    <row r="677" spans="1:9" x14ac:dyDescent="0.2">
      <c r="A677" s="102" t="s">
        <v>623</v>
      </c>
      <c r="B677" s="56" t="s">
        <v>624</v>
      </c>
      <c r="C677" s="147">
        <v>21</v>
      </c>
      <c r="D677" s="210">
        <v>41969</v>
      </c>
      <c r="E677" s="103">
        <v>7</v>
      </c>
      <c r="F677" s="105" t="s">
        <v>3074</v>
      </c>
      <c r="G677" s="178"/>
      <c r="H677" s="178"/>
      <c r="I677" s="39"/>
    </row>
    <row r="678" spans="1:9" x14ac:dyDescent="0.2">
      <c r="A678" s="36" t="s">
        <v>257</v>
      </c>
      <c r="B678" s="24" t="s">
        <v>258</v>
      </c>
      <c r="C678" s="144">
        <v>49</v>
      </c>
      <c r="D678" s="128">
        <v>41381</v>
      </c>
      <c r="E678" s="99">
        <v>38</v>
      </c>
      <c r="F678" s="209" t="s">
        <v>3064</v>
      </c>
      <c r="G678" s="198"/>
      <c r="H678" s="198"/>
      <c r="I678" s="41"/>
    </row>
    <row r="679" spans="1:9" x14ac:dyDescent="0.2">
      <c r="A679" s="24" t="s">
        <v>643</v>
      </c>
      <c r="B679" s="24" t="s">
        <v>644</v>
      </c>
      <c r="C679" s="144">
        <v>13</v>
      </c>
      <c r="D679" s="128">
        <v>41142</v>
      </c>
      <c r="E679" s="99">
        <v>15</v>
      </c>
      <c r="F679" s="209" t="s">
        <v>3062</v>
      </c>
      <c r="G679" s="198"/>
      <c r="H679" s="198"/>
      <c r="I679" s="41"/>
    </row>
    <row r="680" spans="1:9" x14ac:dyDescent="0.2">
      <c r="A680" s="81" t="s">
        <v>259</v>
      </c>
      <c r="B680" s="24" t="s">
        <v>260</v>
      </c>
      <c r="C680" s="144">
        <v>24</v>
      </c>
      <c r="D680" s="128">
        <v>42416</v>
      </c>
      <c r="E680" s="99">
        <v>26</v>
      </c>
      <c r="F680" s="157" t="s">
        <v>3075</v>
      </c>
      <c r="G680" s="198"/>
      <c r="H680" s="198"/>
      <c r="I680" s="41"/>
    </row>
    <row r="681" spans="1:9" x14ac:dyDescent="0.2">
      <c r="A681" s="80" t="s">
        <v>2458</v>
      </c>
      <c r="B681" s="24" t="s">
        <v>2459</v>
      </c>
      <c r="C681" s="144">
        <v>10</v>
      </c>
      <c r="D681" s="128">
        <v>41409</v>
      </c>
      <c r="E681" s="99">
        <v>9</v>
      </c>
      <c r="F681" s="157" t="s">
        <v>3076</v>
      </c>
      <c r="G681" s="198"/>
      <c r="H681" s="198"/>
      <c r="I681" s="41"/>
    </row>
    <row r="682" spans="1:9" x14ac:dyDescent="0.2">
      <c r="A682" s="24" t="s">
        <v>2484</v>
      </c>
      <c r="B682" s="24" t="s">
        <v>2485</v>
      </c>
      <c r="C682" s="144">
        <v>10</v>
      </c>
      <c r="D682" s="128">
        <v>41956</v>
      </c>
      <c r="E682" s="99">
        <v>13</v>
      </c>
      <c r="F682" s="157" t="s">
        <v>3069</v>
      </c>
      <c r="G682" s="198"/>
      <c r="H682" s="198"/>
      <c r="I682" s="41"/>
    </row>
    <row r="683" spans="1:9" x14ac:dyDescent="0.2">
      <c r="A683" s="65" t="s">
        <v>276</v>
      </c>
      <c r="B683" s="35" t="s">
        <v>277</v>
      </c>
      <c r="C683" s="141">
        <v>37</v>
      </c>
      <c r="D683" s="126">
        <v>41535</v>
      </c>
      <c r="E683" s="101">
        <v>38</v>
      </c>
      <c r="F683" s="212" t="s">
        <v>3077</v>
      </c>
      <c r="G683" s="206"/>
      <c r="H683" s="206"/>
      <c r="I683" s="23"/>
    </row>
    <row r="684" spans="1:9" x14ac:dyDescent="0.2">
      <c r="A684" s="81" t="s">
        <v>3078</v>
      </c>
      <c r="B684" s="24" t="s">
        <v>291</v>
      </c>
      <c r="C684" s="144">
        <v>37</v>
      </c>
      <c r="D684" s="128">
        <v>41628</v>
      </c>
      <c r="E684" s="99">
        <v>38</v>
      </c>
      <c r="F684" s="157" t="s">
        <v>3063</v>
      </c>
      <c r="G684" s="198"/>
      <c r="H684" s="198"/>
      <c r="I684" s="41"/>
    </row>
    <row r="685" spans="1:9" x14ac:dyDescent="0.2">
      <c r="A685" s="81" t="s">
        <v>685</v>
      </c>
      <c r="B685" s="24" t="s">
        <v>686</v>
      </c>
      <c r="C685" s="144">
        <v>8</v>
      </c>
      <c r="D685" s="128">
        <v>41175</v>
      </c>
      <c r="E685" s="99">
        <v>10</v>
      </c>
      <c r="F685" s="209" t="s">
        <v>3075</v>
      </c>
      <c r="G685" s="198"/>
      <c r="H685" s="198"/>
      <c r="I685" s="41"/>
    </row>
    <row r="686" spans="1:9" x14ac:dyDescent="0.2">
      <c r="A686" s="81" t="s">
        <v>685</v>
      </c>
      <c r="B686" s="24" t="s">
        <v>686</v>
      </c>
      <c r="C686" s="144">
        <v>12</v>
      </c>
      <c r="D686" s="128">
        <v>42114</v>
      </c>
      <c r="E686" s="99">
        <v>12</v>
      </c>
      <c r="F686" s="157" t="s">
        <v>3075</v>
      </c>
      <c r="G686" s="198"/>
      <c r="H686" s="198"/>
      <c r="I686" s="41"/>
    </row>
    <row r="687" spans="1:9" x14ac:dyDescent="0.2">
      <c r="A687" s="102" t="s">
        <v>707</v>
      </c>
      <c r="B687" s="56" t="s">
        <v>708</v>
      </c>
      <c r="C687" s="147">
        <v>11</v>
      </c>
      <c r="D687" s="210">
        <v>41599</v>
      </c>
      <c r="E687" s="103">
        <v>12</v>
      </c>
      <c r="F687" s="105" t="s">
        <v>3063</v>
      </c>
      <c r="G687" s="178"/>
      <c r="H687" s="178"/>
      <c r="I687" s="39"/>
    </row>
    <row r="688" spans="1:9" x14ac:dyDescent="0.2">
      <c r="A688" s="80" t="s">
        <v>312</v>
      </c>
      <c r="B688" s="24" t="s">
        <v>313</v>
      </c>
      <c r="C688" s="144">
        <v>58</v>
      </c>
      <c r="D688" s="128">
        <v>42116</v>
      </c>
      <c r="E688" s="99">
        <v>59</v>
      </c>
      <c r="F688" s="157" t="s">
        <v>3075</v>
      </c>
      <c r="G688" s="198"/>
      <c r="H688" s="198"/>
      <c r="I688" s="41"/>
    </row>
    <row r="689" spans="1:9" x14ac:dyDescent="0.2">
      <c r="A689" s="81" t="s">
        <v>316</v>
      </c>
      <c r="B689" s="24" t="s">
        <v>317</v>
      </c>
      <c r="C689" s="144">
        <v>18</v>
      </c>
      <c r="D689" s="128">
        <v>40655</v>
      </c>
      <c r="E689" s="99">
        <v>19</v>
      </c>
      <c r="F689" s="209" t="s">
        <v>3061</v>
      </c>
      <c r="G689" s="198"/>
      <c r="H689" s="198"/>
      <c r="I689" s="41"/>
    </row>
    <row r="690" spans="1:9" x14ac:dyDescent="0.2">
      <c r="A690" s="81" t="s">
        <v>747</v>
      </c>
      <c r="B690" s="24" t="s">
        <v>748</v>
      </c>
      <c r="C690" s="144">
        <v>9</v>
      </c>
      <c r="D690" s="128">
        <v>41449</v>
      </c>
      <c r="E690" s="99">
        <v>20</v>
      </c>
      <c r="F690" s="209" t="s">
        <v>3063</v>
      </c>
      <c r="G690" s="198"/>
      <c r="H690" s="198"/>
      <c r="I690" s="41"/>
    </row>
    <row r="691" spans="1:9" x14ac:dyDescent="0.2">
      <c r="A691" s="80" t="s">
        <v>3079</v>
      </c>
      <c r="B691" s="24" t="s">
        <v>1649</v>
      </c>
      <c r="C691" s="144">
        <v>10</v>
      </c>
      <c r="D691" s="128">
        <v>40473</v>
      </c>
      <c r="E691" s="99">
        <v>14</v>
      </c>
      <c r="F691" s="157" t="s">
        <v>3069</v>
      </c>
      <c r="G691" s="198"/>
      <c r="H691" s="198"/>
      <c r="I691" s="41"/>
    </row>
    <row r="692" spans="1:9" x14ac:dyDescent="0.2">
      <c r="A692" s="24" t="s">
        <v>340</v>
      </c>
      <c r="B692" s="24" t="s">
        <v>341</v>
      </c>
      <c r="C692" s="144">
        <v>29</v>
      </c>
      <c r="D692" s="128">
        <v>41017</v>
      </c>
      <c r="E692" s="99">
        <v>30</v>
      </c>
      <c r="F692" s="209" t="s">
        <v>3063</v>
      </c>
      <c r="G692" s="198"/>
      <c r="H692" s="198"/>
      <c r="I692" s="41"/>
    </row>
    <row r="693" spans="1:9" x14ac:dyDescent="0.2">
      <c r="A693" s="65" t="s">
        <v>796</v>
      </c>
      <c r="B693" s="35" t="s">
        <v>797</v>
      </c>
      <c r="C693" s="141">
        <v>13</v>
      </c>
      <c r="D693" s="126">
        <v>42045</v>
      </c>
      <c r="E693" s="101">
        <v>14</v>
      </c>
      <c r="F693" s="212" t="s">
        <v>3080</v>
      </c>
      <c r="G693" s="206"/>
      <c r="H693" s="206"/>
      <c r="I693" s="23"/>
    </row>
    <row r="694" spans="1:9" x14ac:dyDescent="0.2">
      <c r="A694" s="81" t="s">
        <v>3081</v>
      </c>
      <c r="B694" s="24" t="s">
        <v>352</v>
      </c>
      <c r="C694" s="144">
        <v>28</v>
      </c>
      <c r="D694" s="128">
        <v>42054</v>
      </c>
      <c r="E694" s="99">
        <v>29</v>
      </c>
      <c r="F694" s="157" t="s">
        <v>3063</v>
      </c>
      <c r="G694" s="198"/>
      <c r="H694" s="198"/>
      <c r="I694" s="41"/>
    </row>
    <row r="695" spans="1:9" x14ac:dyDescent="0.2">
      <c r="A695" s="81" t="s">
        <v>2880</v>
      </c>
      <c r="B695" s="24" t="s">
        <v>2881</v>
      </c>
      <c r="C695" s="144">
        <v>5</v>
      </c>
      <c r="D695" s="128">
        <v>40553</v>
      </c>
      <c r="E695" s="99">
        <v>8</v>
      </c>
      <c r="F695" s="157" t="s">
        <v>3082</v>
      </c>
      <c r="G695" s="198"/>
      <c r="H695" s="198"/>
      <c r="I695" s="41"/>
    </row>
    <row r="696" spans="1:9" x14ac:dyDescent="0.2">
      <c r="A696" s="81" t="s">
        <v>818</v>
      </c>
      <c r="B696" s="24" t="s">
        <v>819</v>
      </c>
      <c r="C696" s="144">
        <v>9</v>
      </c>
      <c r="D696" s="128">
        <v>41614</v>
      </c>
      <c r="E696" s="99">
        <v>10</v>
      </c>
      <c r="F696" s="157" t="s">
        <v>3063</v>
      </c>
      <c r="G696" s="198"/>
      <c r="H696" s="198"/>
      <c r="I696" s="41"/>
    </row>
    <row r="697" spans="1:9" x14ac:dyDescent="0.2">
      <c r="A697" s="102" t="s">
        <v>3083</v>
      </c>
      <c r="B697" s="56" t="s">
        <v>822</v>
      </c>
      <c r="C697" s="147">
        <v>9</v>
      </c>
      <c r="D697" s="210">
        <v>41075</v>
      </c>
      <c r="E697" s="103">
        <v>13</v>
      </c>
      <c r="F697" s="211" t="s">
        <v>3062</v>
      </c>
      <c r="G697" s="178"/>
      <c r="H697" s="178"/>
      <c r="I697" s="39"/>
    </row>
    <row r="698" spans="1:9" x14ac:dyDescent="0.2">
      <c r="A698" s="81" t="s">
        <v>3083</v>
      </c>
      <c r="B698" s="24" t="s">
        <v>822</v>
      </c>
      <c r="C698" s="144">
        <v>15</v>
      </c>
      <c r="D698" s="128">
        <v>41782</v>
      </c>
      <c r="E698" s="99">
        <v>13</v>
      </c>
      <c r="F698" s="157" t="s">
        <v>3063</v>
      </c>
      <c r="G698" s="198"/>
      <c r="H698" s="198"/>
      <c r="I698" s="41"/>
    </row>
    <row r="699" spans="1:9" x14ac:dyDescent="0.2">
      <c r="A699" s="80" t="s">
        <v>835</v>
      </c>
      <c r="B699" s="24" t="s">
        <v>836</v>
      </c>
      <c r="C699" s="144">
        <v>23</v>
      </c>
      <c r="D699" s="128">
        <v>40412</v>
      </c>
      <c r="E699" s="99">
        <v>6</v>
      </c>
      <c r="F699" s="209" t="s">
        <v>3084</v>
      </c>
      <c r="G699" s="198"/>
      <c r="H699" s="198"/>
      <c r="I699" s="41"/>
    </row>
    <row r="700" spans="1:9" x14ac:dyDescent="0.2">
      <c r="A700" s="80" t="s">
        <v>839</v>
      </c>
      <c r="B700" s="24" t="s">
        <v>840</v>
      </c>
      <c r="C700" s="144">
        <v>18</v>
      </c>
      <c r="D700" s="128">
        <v>41074</v>
      </c>
      <c r="E700" s="99">
        <v>19</v>
      </c>
      <c r="F700" s="209" t="s">
        <v>3062</v>
      </c>
      <c r="G700" s="198"/>
      <c r="H700" s="198"/>
      <c r="I700" s="41"/>
    </row>
    <row r="701" spans="1:9" x14ac:dyDescent="0.2">
      <c r="A701" s="81" t="s">
        <v>374</v>
      </c>
      <c r="B701" s="24" t="s">
        <v>375</v>
      </c>
      <c r="C701" s="144">
        <v>24</v>
      </c>
      <c r="D701" s="128">
        <v>41068</v>
      </c>
      <c r="E701" s="99">
        <v>26</v>
      </c>
      <c r="F701" s="209" t="s">
        <v>3062</v>
      </c>
      <c r="G701" s="198"/>
      <c r="H701" s="198"/>
      <c r="I701" s="41"/>
    </row>
    <row r="702" spans="1:9" x14ac:dyDescent="0.2">
      <c r="A702" s="80" t="s">
        <v>2951</v>
      </c>
      <c r="B702" s="24" t="s">
        <v>2952</v>
      </c>
      <c r="C702" s="144">
        <v>30</v>
      </c>
      <c r="D702" s="128">
        <v>40869</v>
      </c>
      <c r="E702" s="99">
        <v>33</v>
      </c>
      <c r="F702" s="209" t="s">
        <v>3063</v>
      </c>
      <c r="G702" s="198"/>
      <c r="H702" s="198"/>
      <c r="I702" s="41"/>
    </row>
    <row r="703" spans="1:9" x14ac:dyDescent="0.2">
      <c r="A703" s="88" t="s">
        <v>3085</v>
      </c>
      <c r="B703" s="56" t="s">
        <v>384</v>
      </c>
      <c r="C703" s="147">
        <v>40</v>
      </c>
      <c r="D703" s="210">
        <v>41690</v>
      </c>
      <c r="E703" s="103">
        <v>41</v>
      </c>
      <c r="F703" s="105" t="s">
        <v>3063</v>
      </c>
      <c r="G703" s="178"/>
      <c r="H703" s="178"/>
      <c r="I703" s="39"/>
    </row>
    <row r="704" spans="1:9" x14ac:dyDescent="0.2">
      <c r="A704" s="157" t="s">
        <v>3086</v>
      </c>
      <c r="B704" s="13"/>
      <c r="C704" s="198"/>
      <c r="D704" s="213"/>
      <c r="E704" s="198"/>
      <c r="F704" s="157"/>
      <c r="G704" s="198"/>
      <c r="H704" s="198"/>
      <c r="I704" s="13"/>
    </row>
    <row r="705" spans="1:9" ht="6" customHeight="1" x14ac:dyDescent="0.2">
      <c r="A705" s="157"/>
      <c r="B705" s="13"/>
      <c r="C705" s="198"/>
      <c r="D705" s="202"/>
      <c r="E705" s="198"/>
      <c r="F705" s="209"/>
      <c r="G705" s="198"/>
      <c r="H705" s="198"/>
      <c r="I705" s="107"/>
    </row>
    <row r="706" spans="1:9" x14ac:dyDescent="0.2">
      <c r="A706" s="205" t="s">
        <v>3087</v>
      </c>
      <c r="B706" s="13"/>
      <c r="C706" s="198"/>
      <c r="D706" s="202"/>
      <c r="E706" s="198"/>
      <c r="F706" s="209"/>
      <c r="G706" s="198"/>
      <c r="H706" s="198"/>
      <c r="I706" s="107"/>
    </row>
    <row r="707" spans="1:9" x14ac:dyDescent="0.2">
      <c r="A707" s="35" t="s">
        <v>64</v>
      </c>
      <c r="B707" s="26" t="s">
        <v>64</v>
      </c>
      <c r="C707" s="62"/>
      <c r="D707" s="42" t="s">
        <v>1856</v>
      </c>
      <c r="E707" s="26" t="s">
        <v>65</v>
      </c>
      <c r="F707" s="214" t="s">
        <v>65</v>
      </c>
      <c r="G707" s="206"/>
      <c r="H707" s="206"/>
      <c r="I707" s="35"/>
    </row>
    <row r="708" spans="1:9" x14ac:dyDescent="0.2">
      <c r="A708" s="102" t="s">
        <v>21</v>
      </c>
      <c r="B708" s="52" t="s">
        <v>56</v>
      </c>
      <c r="C708" s="76" t="s">
        <v>3088</v>
      </c>
      <c r="D708" s="53" t="s">
        <v>3059</v>
      </c>
      <c r="E708" s="57" t="s">
        <v>56</v>
      </c>
      <c r="F708" s="215" t="s">
        <v>21</v>
      </c>
      <c r="G708" s="178"/>
      <c r="H708" s="178"/>
      <c r="I708" s="56" t="s">
        <v>70</v>
      </c>
    </row>
    <row r="709" spans="1:9" x14ac:dyDescent="0.2">
      <c r="A709" s="65" t="s">
        <v>3089</v>
      </c>
      <c r="B709" s="35" t="s">
        <v>3090</v>
      </c>
      <c r="C709" s="26" t="s">
        <v>3088</v>
      </c>
      <c r="D709" s="125">
        <v>42037</v>
      </c>
      <c r="E709" s="95" t="s">
        <v>3001</v>
      </c>
      <c r="F709" s="60" t="s">
        <v>3000</v>
      </c>
      <c r="G709" s="43"/>
      <c r="H709" s="43"/>
      <c r="I709" s="35" t="s">
        <v>3091</v>
      </c>
    </row>
    <row r="710" spans="1:9" x14ac:dyDescent="0.2">
      <c r="A710" s="81" t="s">
        <v>3092</v>
      </c>
      <c r="B710" s="24" t="s">
        <v>3093</v>
      </c>
      <c r="C710" s="50"/>
      <c r="D710" s="127">
        <v>42383</v>
      </c>
      <c r="E710" s="112" t="s">
        <v>508</v>
      </c>
      <c r="F710" s="80" t="s">
        <v>507</v>
      </c>
      <c r="G710" s="40"/>
      <c r="H710" s="40"/>
      <c r="I710" s="24" t="s">
        <v>3094</v>
      </c>
    </row>
    <row r="711" spans="1:9" x14ac:dyDescent="0.2">
      <c r="A711" s="81" t="s">
        <v>1884</v>
      </c>
      <c r="B711" s="24" t="s">
        <v>3095</v>
      </c>
      <c r="C711" s="50" t="s">
        <v>3088</v>
      </c>
      <c r="D711" s="127">
        <v>40893</v>
      </c>
      <c r="E711" s="112" t="s">
        <v>1885</v>
      </c>
      <c r="F711" s="80" t="s">
        <v>1884</v>
      </c>
      <c r="G711" s="40"/>
      <c r="H711" s="40"/>
      <c r="I711" s="24" t="s">
        <v>3063</v>
      </c>
    </row>
    <row r="712" spans="1:9" x14ac:dyDescent="0.2">
      <c r="A712" s="112" t="s">
        <v>3096</v>
      </c>
      <c r="B712" s="24" t="s">
        <v>1959</v>
      </c>
      <c r="C712" s="50"/>
      <c r="D712" s="127">
        <v>42612</v>
      </c>
      <c r="E712" s="24" t="s">
        <v>1959</v>
      </c>
      <c r="F712" s="112" t="s">
        <v>1958</v>
      </c>
      <c r="G712" s="40"/>
      <c r="H712" s="40"/>
      <c r="I712" s="24" t="s">
        <v>3063</v>
      </c>
    </row>
    <row r="713" spans="1:9" x14ac:dyDescent="0.2">
      <c r="A713" s="216" t="s">
        <v>3097</v>
      </c>
      <c r="B713" s="56" t="s">
        <v>956</v>
      </c>
      <c r="C713" s="52"/>
      <c r="D713" s="217">
        <v>42671</v>
      </c>
      <c r="E713" s="56" t="s">
        <v>956</v>
      </c>
      <c r="F713" s="216" t="s">
        <v>955</v>
      </c>
      <c r="G713" s="48"/>
      <c r="H713" s="48"/>
      <c r="I713" s="56" t="s">
        <v>3063</v>
      </c>
    </row>
    <row r="714" spans="1:9" x14ac:dyDescent="0.2">
      <c r="A714" s="81" t="s">
        <v>3098</v>
      </c>
      <c r="B714" s="24" t="s">
        <v>1018</v>
      </c>
      <c r="C714" s="50"/>
      <c r="D714" s="127">
        <v>42398</v>
      </c>
      <c r="E714" s="112" t="s">
        <v>1018</v>
      </c>
      <c r="F714" s="81" t="s">
        <v>1017</v>
      </c>
      <c r="G714" s="40"/>
      <c r="H714" s="40"/>
      <c r="I714" s="81" t="s">
        <v>3099</v>
      </c>
    </row>
    <row r="715" spans="1:9" x14ac:dyDescent="0.2">
      <c r="A715" s="81" t="s">
        <v>461</v>
      </c>
      <c r="B715" s="24" t="s">
        <v>3100</v>
      </c>
      <c r="C715" s="50"/>
      <c r="D715" s="127">
        <v>42175</v>
      </c>
      <c r="E715" s="112" t="s">
        <v>462</v>
      </c>
      <c r="F715" s="81" t="s">
        <v>461</v>
      </c>
      <c r="G715" s="40"/>
      <c r="H715" s="40"/>
      <c r="I715" s="24" t="s">
        <v>3063</v>
      </c>
    </row>
    <row r="716" spans="1:9" x14ac:dyDescent="0.2">
      <c r="A716" s="80" t="s">
        <v>2014</v>
      </c>
      <c r="B716" s="24" t="s">
        <v>2015</v>
      </c>
      <c r="C716" s="50" t="s">
        <v>3088</v>
      </c>
      <c r="D716" s="127">
        <v>40982</v>
      </c>
      <c r="E716" s="112" t="s">
        <v>3065</v>
      </c>
      <c r="F716" s="80" t="s">
        <v>2014</v>
      </c>
      <c r="G716" s="40"/>
      <c r="H716" s="40"/>
      <c r="I716" s="24" t="s">
        <v>3101</v>
      </c>
    </row>
    <row r="717" spans="1:9" x14ac:dyDescent="0.2">
      <c r="A717" s="80" t="s">
        <v>1038</v>
      </c>
      <c r="B717" s="24" t="s">
        <v>3102</v>
      </c>
      <c r="C717" s="50"/>
      <c r="D717" s="127">
        <v>42709</v>
      </c>
      <c r="E717" s="24" t="s">
        <v>1039</v>
      </c>
      <c r="F717" s="80" t="s">
        <v>1038</v>
      </c>
      <c r="G717" s="40"/>
      <c r="H717" s="40"/>
      <c r="I717" s="24" t="s">
        <v>3063</v>
      </c>
    </row>
    <row r="718" spans="1:9" x14ac:dyDescent="0.2">
      <c r="A718" s="80" t="s">
        <v>3103</v>
      </c>
      <c r="B718" s="24" t="s">
        <v>2070</v>
      </c>
      <c r="C718" s="50" t="s">
        <v>3088</v>
      </c>
      <c r="D718" s="127">
        <v>39995</v>
      </c>
      <c r="E718" s="112" t="s">
        <v>2070</v>
      </c>
      <c r="F718" s="218" t="s">
        <v>2069</v>
      </c>
      <c r="G718" s="40"/>
      <c r="H718" s="40"/>
      <c r="I718" s="24" t="s">
        <v>3104</v>
      </c>
    </row>
    <row r="719" spans="1:9" x14ac:dyDescent="0.2">
      <c r="A719" s="214" t="s">
        <v>3105</v>
      </c>
      <c r="B719" s="35" t="s">
        <v>2112</v>
      </c>
      <c r="C719" s="26" t="s">
        <v>3088</v>
      </c>
      <c r="D719" s="125">
        <v>42522</v>
      </c>
      <c r="E719" s="95" t="s">
        <v>2112</v>
      </c>
      <c r="F719" s="60" t="s">
        <v>2111</v>
      </c>
      <c r="G719" s="43"/>
      <c r="H719" s="43"/>
      <c r="I719" s="35" t="s">
        <v>3106</v>
      </c>
    </row>
    <row r="720" spans="1:9" x14ac:dyDescent="0.2">
      <c r="A720" s="80" t="s">
        <v>3107</v>
      </c>
      <c r="B720" s="24" t="s">
        <v>2117</v>
      </c>
      <c r="C720" s="50" t="s">
        <v>3088</v>
      </c>
      <c r="D720" s="127">
        <v>42132</v>
      </c>
      <c r="E720" s="112" t="s">
        <v>2117</v>
      </c>
      <c r="F720" s="80" t="s">
        <v>2116</v>
      </c>
      <c r="G720" s="40"/>
      <c r="H720" s="40"/>
      <c r="I720" s="24" t="s">
        <v>3063</v>
      </c>
    </row>
    <row r="721" spans="1:9" x14ac:dyDescent="0.2">
      <c r="A721" s="36" t="s">
        <v>1111</v>
      </c>
      <c r="B721" s="24" t="s">
        <v>3108</v>
      </c>
      <c r="C721" s="50"/>
      <c r="D721" s="127">
        <v>42941</v>
      </c>
      <c r="E721" s="112" t="s">
        <v>1112</v>
      </c>
      <c r="F721" s="36" t="s">
        <v>1111</v>
      </c>
      <c r="G721" s="40"/>
      <c r="H721" s="40"/>
      <c r="I721" s="24" t="s">
        <v>3063</v>
      </c>
    </row>
    <row r="722" spans="1:9" x14ac:dyDescent="0.2">
      <c r="A722" s="80" t="s">
        <v>3109</v>
      </c>
      <c r="B722" s="24" t="s">
        <v>538</v>
      </c>
      <c r="C722" s="50"/>
      <c r="D722" s="127">
        <v>41891</v>
      </c>
      <c r="E722" s="112" t="s">
        <v>538</v>
      </c>
      <c r="F722" s="80" t="s">
        <v>537</v>
      </c>
      <c r="G722" s="40"/>
      <c r="H722" s="40"/>
      <c r="I722" s="24" t="s">
        <v>3063</v>
      </c>
    </row>
    <row r="723" spans="1:9" x14ac:dyDescent="0.2">
      <c r="A723" s="102" t="s">
        <v>3110</v>
      </c>
      <c r="B723" s="56" t="s">
        <v>2190</v>
      </c>
      <c r="C723" s="52" t="s">
        <v>3088</v>
      </c>
      <c r="D723" s="217">
        <v>41950</v>
      </c>
      <c r="E723" s="216" t="s">
        <v>2190</v>
      </c>
      <c r="F723" s="88" t="s">
        <v>2189</v>
      </c>
      <c r="G723" s="48"/>
      <c r="H723" s="48"/>
      <c r="I723" s="56" t="s">
        <v>3063</v>
      </c>
    </row>
    <row r="724" spans="1:9" x14ac:dyDescent="0.2">
      <c r="A724" s="81" t="s">
        <v>3111</v>
      </c>
      <c r="B724" s="24" t="s">
        <v>543</v>
      </c>
      <c r="C724" s="50"/>
      <c r="D724" s="127">
        <v>42865</v>
      </c>
      <c r="E724" s="24" t="s">
        <v>543</v>
      </c>
      <c r="F724" s="112" t="s">
        <v>542</v>
      </c>
      <c r="G724" s="40"/>
      <c r="H724" s="40"/>
      <c r="I724" s="24" t="s">
        <v>3063</v>
      </c>
    </row>
    <row r="725" spans="1:9" x14ac:dyDescent="0.2">
      <c r="A725" s="81" t="s">
        <v>3112</v>
      </c>
      <c r="B725" s="24" t="s">
        <v>3113</v>
      </c>
      <c r="C725" s="50" t="s">
        <v>3088</v>
      </c>
      <c r="D725" s="127">
        <v>42312</v>
      </c>
      <c r="E725" s="112" t="s">
        <v>1944</v>
      </c>
      <c r="F725" s="80" t="s">
        <v>1943</v>
      </c>
      <c r="G725" s="40"/>
      <c r="H725" s="40"/>
      <c r="I725" s="24" t="s">
        <v>3063</v>
      </c>
    </row>
    <row r="726" spans="1:9" x14ac:dyDescent="0.2">
      <c r="A726" s="81" t="s">
        <v>3114</v>
      </c>
      <c r="B726" s="24" t="s">
        <v>3115</v>
      </c>
      <c r="C726" s="50"/>
      <c r="D726" s="127">
        <v>40352</v>
      </c>
      <c r="E726" s="112" t="s">
        <v>706</v>
      </c>
      <c r="F726" s="218" t="s">
        <v>705</v>
      </c>
      <c r="G726" s="40"/>
      <c r="H726" s="40"/>
      <c r="I726" s="24" t="s">
        <v>3063</v>
      </c>
    </row>
    <row r="727" spans="1:9" x14ac:dyDescent="0.2">
      <c r="A727" s="81" t="s">
        <v>2302</v>
      </c>
      <c r="B727" s="24" t="s">
        <v>3116</v>
      </c>
      <c r="C727" s="50" t="s">
        <v>3088</v>
      </c>
      <c r="D727" s="127">
        <v>41267</v>
      </c>
      <c r="E727" s="112" t="s">
        <v>2303</v>
      </c>
      <c r="F727" s="80" t="s">
        <v>2302</v>
      </c>
      <c r="G727" s="40"/>
      <c r="H727" s="40"/>
      <c r="I727" s="24" t="s">
        <v>3063</v>
      </c>
    </row>
    <row r="728" spans="1:9" x14ac:dyDescent="0.2">
      <c r="A728" s="112" t="s">
        <v>1238</v>
      </c>
      <c r="B728" s="24" t="s">
        <v>2315</v>
      </c>
      <c r="C728" s="50"/>
      <c r="D728" s="127">
        <v>42552</v>
      </c>
      <c r="E728" s="112" t="s">
        <v>1239</v>
      </c>
      <c r="F728" s="218" t="s">
        <v>1238</v>
      </c>
      <c r="G728" s="40"/>
      <c r="H728" s="40"/>
      <c r="I728" s="24" t="s">
        <v>3063</v>
      </c>
    </row>
    <row r="729" spans="1:9" x14ac:dyDescent="0.2">
      <c r="A729" s="112" t="s">
        <v>4325</v>
      </c>
      <c r="B729" s="24" t="s">
        <v>4284</v>
      </c>
      <c r="C729" s="50"/>
      <c r="D729" s="127">
        <v>43256</v>
      </c>
      <c r="E729" s="112" t="s">
        <v>4298</v>
      </c>
      <c r="F729" s="218" t="s">
        <v>4299</v>
      </c>
      <c r="G729" s="40"/>
      <c r="H729" s="40"/>
      <c r="I729" s="24" t="s">
        <v>4326</v>
      </c>
    </row>
    <row r="730" spans="1:9" x14ac:dyDescent="0.2">
      <c r="A730" s="65" t="s">
        <v>2334</v>
      </c>
      <c r="B730" s="35" t="s">
        <v>3117</v>
      </c>
      <c r="C730" s="26" t="s">
        <v>3088</v>
      </c>
      <c r="D730" s="125">
        <v>40982</v>
      </c>
      <c r="E730" s="95" t="s">
        <v>2335</v>
      </c>
      <c r="F730" s="60" t="s">
        <v>2334</v>
      </c>
      <c r="G730" s="43"/>
      <c r="H730" s="43"/>
      <c r="I730" s="35" t="s">
        <v>3101</v>
      </c>
    </row>
    <row r="731" spans="1:9" x14ac:dyDescent="0.2">
      <c r="A731" s="81" t="s">
        <v>3072</v>
      </c>
      <c r="B731" s="24" t="s">
        <v>861</v>
      </c>
      <c r="C731" s="50"/>
      <c r="D731" s="127">
        <v>42291</v>
      </c>
      <c r="E731" s="112" t="s">
        <v>861</v>
      </c>
      <c r="F731" s="80" t="s">
        <v>860</v>
      </c>
      <c r="G731" s="40"/>
      <c r="H731" s="40"/>
      <c r="I731" s="24" t="s">
        <v>3063</v>
      </c>
    </row>
    <row r="732" spans="1:9" x14ac:dyDescent="0.2">
      <c r="A732" s="81" t="s">
        <v>1281</v>
      </c>
      <c r="B732" s="24" t="s">
        <v>1282</v>
      </c>
      <c r="C732" s="50"/>
      <c r="D732" s="127">
        <v>43102</v>
      </c>
      <c r="E732" s="112" t="s">
        <v>4021</v>
      </c>
      <c r="F732" s="80" t="s">
        <v>4022</v>
      </c>
      <c r="G732" s="40"/>
      <c r="H732" s="40"/>
      <c r="I732" s="24" t="s">
        <v>3063</v>
      </c>
    </row>
    <row r="733" spans="1:9" x14ac:dyDescent="0.2">
      <c r="A733" s="81" t="s">
        <v>3118</v>
      </c>
      <c r="B733" s="24" t="s">
        <v>1312</v>
      </c>
      <c r="C733" s="50"/>
      <c r="D733" s="127">
        <v>42310</v>
      </c>
      <c r="E733" s="112" t="s">
        <v>1312</v>
      </c>
      <c r="F733" s="80" t="s">
        <v>1311</v>
      </c>
      <c r="G733" s="40"/>
      <c r="H733" s="40"/>
      <c r="I733" s="24" t="s">
        <v>3063</v>
      </c>
    </row>
    <row r="734" spans="1:9" x14ac:dyDescent="0.2">
      <c r="A734" s="102" t="s">
        <v>3119</v>
      </c>
      <c r="B734" s="56" t="s">
        <v>3120</v>
      </c>
      <c r="C734" s="52" t="s">
        <v>3088</v>
      </c>
      <c r="D734" s="217">
        <v>41767</v>
      </c>
      <c r="E734" s="216" t="s">
        <v>2254</v>
      </c>
      <c r="F734" s="88" t="s">
        <v>2253</v>
      </c>
      <c r="G734" s="48"/>
      <c r="H734" s="48"/>
      <c r="I734" s="56" t="s">
        <v>3063</v>
      </c>
    </row>
    <row r="735" spans="1:9" x14ac:dyDescent="0.2">
      <c r="A735" s="81" t="s">
        <v>630</v>
      </c>
      <c r="B735" s="24" t="s">
        <v>3121</v>
      </c>
      <c r="C735" s="50"/>
      <c r="D735" s="127">
        <v>40980</v>
      </c>
      <c r="E735" s="112" t="s">
        <v>3122</v>
      </c>
      <c r="F735" s="80" t="s">
        <v>630</v>
      </c>
      <c r="G735" s="40"/>
      <c r="H735" s="40"/>
      <c r="I735" s="24" t="s">
        <v>3123</v>
      </c>
    </row>
    <row r="736" spans="1:9" x14ac:dyDescent="0.2">
      <c r="A736" s="81" t="s">
        <v>630</v>
      </c>
      <c r="B736" s="24" t="s">
        <v>3124</v>
      </c>
      <c r="C736" s="50"/>
      <c r="D736" s="127">
        <v>42368</v>
      </c>
      <c r="E736" s="112" t="s">
        <v>631</v>
      </c>
      <c r="F736" s="81" t="s">
        <v>630</v>
      </c>
      <c r="G736" s="40"/>
      <c r="H736" s="40"/>
      <c r="I736" s="24" t="s">
        <v>3125</v>
      </c>
    </row>
    <row r="737" spans="1:9" x14ac:dyDescent="0.2">
      <c r="A737" s="112" t="s">
        <v>3126</v>
      </c>
      <c r="B737" s="24" t="s">
        <v>1361</v>
      </c>
      <c r="C737" s="50"/>
      <c r="D737" s="127">
        <v>42613</v>
      </c>
      <c r="E737" s="24" t="s">
        <v>1361</v>
      </c>
      <c r="F737" s="218" t="s">
        <v>1360</v>
      </c>
      <c r="G737" s="40"/>
      <c r="H737" s="40"/>
      <c r="I737" s="24" t="s">
        <v>3063</v>
      </c>
    </row>
    <row r="738" spans="1:9" x14ac:dyDescent="0.2">
      <c r="A738" s="81" t="s">
        <v>3127</v>
      </c>
      <c r="B738" s="24" t="s">
        <v>658</v>
      </c>
      <c r="C738" s="50"/>
      <c r="D738" s="127">
        <v>42768</v>
      </c>
      <c r="E738" s="24" t="s">
        <v>658</v>
      </c>
      <c r="F738" s="80" t="s">
        <v>657</v>
      </c>
      <c r="G738" s="40"/>
      <c r="H738" s="40"/>
      <c r="I738" s="24" t="s">
        <v>3063</v>
      </c>
    </row>
    <row r="739" spans="1:9" x14ac:dyDescent="0.2">
      <c r="A739" s="112" t="s">
        <v>3128</v>
      </c>
      <c r="B739" s="24" t="s">
        <v>3129</v>
      </c>
      <c r="C739" s="50"/>
      <c r="D739" s="127">
        <v>42492</v>
      </c>
      <c r="E739" s="112" t="s">
        <v>807</v>
      </c>
      <c r="F739" s="80" t="s">
        <v>806</v>
      </c>
      <c r="G739" s="40"/>
      <c r="H739" s="40"/>
      <c r="I739" s="24" t="s">
        <v>3063</v>
      </c>
    </row>
    <row r="740" spans="1:9" x14ac:dyDescent="0.2">
      <c r="A740" s="65" t="s">
        <v>3130</v>
      </c>
      <c r="B740" s="35" t="s">
        <v>3131</v>
      </c>
      <c r="C740" s="26"/>
      <c r="D740" s="125">
        <v>41408</v>
      </c>
      <c r="E740" s="95" t="s">
        <v>3132</v>
      </c>
      <c r="F740" s="214" t="s">
        <v>3133</v>
      </c>
      <c r="G740" s="43"/>
      <c r="H740" s="43"/>
      <c r="I740" s="35" t="s">
        <v>3063</v>
      </c>
    </row>
    <row r="741" spans="1:9" x14ac:dyDescent="0.2">
      <c r="A741" s="112" t="s">
        <v>3133</v>
      </c>
      <c r="B741" s="24" t="s">
        <v>3132</v>
      </c>
      <c r="C741" s="50"/>
      <c r="D741" s="127">
        <v>42492</v>
      </c>
      <c r="E741" s="112" t="s">
        <v>331</v>
      </c>
      <c r="F741" s="80" t="s">
        <v>330</v>
      </c>
      <c r="G741" s="40"/>
      <c r="H741" s="40"/>
      <c r="I741" s="24" t="s">
        <v>3063</v>
      </c>
    </row>
    <row r="742" spans="1:9" x14ac:dyDescent="0.2">
      <c r="A742" s="81" t="s">
        <v>2508</v>
      </c>
      <c r="B742" s="24" t="s">
        <v>3134</v>
      </c>
      <c r="C742" s="50" t="s">
        <v>3088</v>
      </c>
      <c r="D742" s="127">
        <v>42513</v>
      </c>
      <c r="E742" s="112" t="s">
        <v>2509</v>
      </c>
      <c r="F742" s="80" t="s">
        <v>2508</v>
      </c>
      <c r="G742" s="40"/>
      <c r="H742" s="40"/>
      <c r="I742" s="24" t="s">
        <v>3063</v>
      </c>
    </row>
    <row r="743" spans="1:9" x14ac:dyDescent="0.2">
      <c r="A743" s="81" t="s">
        <v>3135</v>
      </c>
      <c r="B743" s="24" t="s">
        <v>284</v>
      </c>
      <c r="C743" s="50"/>
      <c r="D743" s="127">
        <v>42032</v>
      </c>
      <c r="E743" s="112" t="s">
        <v>284</v>
      </c>
      <c r="F743" s="81" t="s">
        <v>283</v>
      </c>
      <c r="G743" s="40"/>
      <c r="H743" s="40"/>
      <c r="I743" s="24" t="s">
        <v>3136</v>
      </c>
    </row>
    <row r="744" spans="1:9" x14ac:dyDescent="0.2">
      <c r="A744" s="102" t="s">
        <v>3137</v>
      </c>
      <c r="B744" s="56" t="s">
        <v>295</v>
      </c>
      <c r="C744" s="52"/>
      <c r="D744" s="217">
        <v>41736</v>
      </c>
      <c r="E744" s="216" t="s">
        <v>295</v>
      </c>
      <c r="F744" s="88" t="s">
        <v>294</v>
      </c>
      <c r="G744" s="48"/>
      <c r="H744" s="48"/>
      <c r="I744" s="56" t="s">
        <v>3063</v>
      </c>
    </row>
    <row r="745" spans="1:9" x14ac:dyDescent="0.2">
      <c r="A745" s="24" t="s">
        <v>4163</v>
      </c>
      <c r="B745" s="24" t="s">
        <v>689</v>
      </c>
      <c r="C745" s="50"/>
      <c r="D745" s="127">
        <v>43209</v>
      </c>
      <c r="E745" s="112" t="s">
        <v>689</v>
      </c>
      <c r="F745" s="36" t="s">
        <v>4164</v>
      </c>
      <c r="G745" s="40"/>
      <c r="H745" s="40"/>
      <c r="I745" s="24" t="s">
        <v>3063</v>
      </c>
    </row>
    <row r="746" spans="1:9" x14ac:dyDescent="0.2">
      <c r="A746" s="80" t="s">
        <v>2567</v>
      </c>
      <c r="B746" s="24" t="s">
        <v>2568</v>
      </c>
      <c r="C746" s="50"/>
      <c r="D746" s="127">
        <v>41423</v>
      </c>
      <c r="E746" s="112" t="s">
        <v>3138</v>
      </c>
      <c r="F746" s="80" t="s">
        <v>3139</v>
      </c>
      <c r="G746" s="40"/>
      <c r="H746" s="40"/>
      <c r="I746" s="24" t="s">
        <v>3140</v>
      </c>
    </row>
    <row r="747" spans="1:9" x14ac:dyDescent="0.2">
      <c r="A747" s="218" t="s">
        <v>3141</v>
      </c>
      <c r="B747" s="24" t="s">
        <v>2587</v>
      </c>
      <c r="C747" s="50"/>
      <c r="D747" s="127">
        <v>42593</v>
      </c>
      <c r="E747" s="24" t="s">
        <v>2587</v>
      </c>
      <c r="F747" s="218" t="s">
        <v>2586</v>
      </c>
      <c r="G747" s="40"/>
      <c r="H747" s="40"/>
      <c r="I747" s="24" t="s">
        <v>3063</v>
      </c>
    </row>
    <row r="748" spans="1:9" x14ac:dyDescent="0.2">
      <c r="A748" s="80" t="s">
        <v>3142</v>
      </c>
      <c r="B748" s="24" t="s">
        <v>3143</v>
      </c>
      <c r="C748" s="50"/>
      <c r="D748" s="127">
        <v>42054</v>
      </c>
      <c r="E748" s="112" t="s">
        <v>576</v>
      </c>
      <c r="F748" s="80" t="s">
        <v>575</v>
      </c>
      <c r="G748" s="40"/>
      <c r="H748" s="40"/>
      <c r="I748" s="24" t="s">
        <v>3063</v>
      </c>
    </row>
    <row r="749" spans="1:9" x14ac:dyDescent="0.2">
      <c r="A749" s="80" t="s">
        <v>4323</v>
      </c>
      <c r="B749" s="24" t="s">
        <v>4094</v>
      </c>
      <c r="C749" s="50"/>
      <c r="D749" s="127">
        <v>43343</v>
      </c>
      <c r="E749" s="112" t="s">
        <v>4288</v>
      </c>
      <c r="F749" s="80" t="s">
        <v>4324</v>
      </c>
      <c r="G749" s="40"/>
      <c r="H749" s="40"/>
      <c r="I749" s="24" t="s">
        <v>3160</v>
      </c>
    </row>
    <row r="750" spans="1:9" x14ac:dyDescent="0.2">
      <c r="A750" s="80" t="s">
        <v>3144</v>
      </c>
      <c r="B750" s="24" t="s">
        <v>315</v>
      </c>
      <c r="C750" s="50"/>
      <c r="D750" s="127">
        <v>41218</v>
      </c>
      <c r="E750" s="112" t="s">
        <v>315</v>
      </c>
      <c r="F750" s="80" t="s">
        <v>314</v>
      </c>
      <c r="G750" s="40"/>
      <c r="H750" s="40"/>
      <c r="I750" s="24" t="s">
        <v>3145</v>
      </c>
    </row>
    <row r="751" spans="1:9" x14ac:dyDescent="0.2">
      <c r="A751" s="60" t="s">
        <v>745</v>
      </c>
      <c r="B751" s="35" t="s">
        <v>3146</v>
      </c>
      <c r="C751" s="26"/>
      <c r="D751" s="125">
        <v>40905</v>
      </c>
      <c r="E751" s="95" t="s">
        <v>746</v>
      </c>
      <c r="F751" s="60" t="s">
        <v>745</v>
      </c>
      <c r="G751" s="43"/>
      <c r="H751" s="43"/>
      <c r="I751" s="35" t="s">
        <v>3063</v>
      </c>
    </row>
    <row r="752" spans="1:9" x14ac:dyDescent="0.2">
      <c r="A752" s="80" t="s">
        <v>4421</v>
      </c>
      <c r="B752" s="24" t="s">
        <v>4420</v>
      </c>
      <c r="C752" s="50"/>
      <c r="D752" s="127">
        <v>43404</v>
      </c>
      <c r="E752" s="112" t="s">
        <v>4416</v>
      </c>
      <c r="F752" s="80" t="s">
        <v>4415</v>
      </c>
      <c r="G752" s="40"/>
      <c r="H752" s="40"/>
      <c r="I752" s="24" t="s">
        <v>3160</v>
      </c>
    </row>
    <row r="753" spans="1:9" x14ac:dyDescent="0.2">
      <c r="A753" s="80" t="s">
        <v>2718</v>
      </c>
      <c r="B753" s="24" t="s">
        <v>2719</v>
      </c>
      <c r="C753" s="50" t="s">
        <v>3088</v>
      </c>
      <c r="D753" s="127">
        <v>40358</v>
      </c>
      <c r="E753" s="112" t="s">
        <v>2719</v>
      </c>
      <c r="F753" s="218" t="s">
        <v>3147</v>
      </c>
      <c r="G753" s="40"/>
      <c r="H753" s="40"/>
      <c r="I753" s="24" t="s">
        <v>3148</v>
      </c>
    </row>
    <row r="754" spans="1:9" x14ac:dyDescent="0.2">
      <c r="A754" s="80" t="s">
        <v>3149</v>
      </c>
      <c r="B754" s="24" t="s">
        <v>3150</v>
      </c>
      <c r="C754" s="50"/>
      <c r="D754" s="127">
        <v>42192</v>
      </c>
      <c r="E754" s="112" t="s">
        <v>1812</v>
      </c>
      <c r="F754" s="80" t="s">
        <v>3151</v>
      </c>
      <c r="G754" s="40"/>
      <c r="H754" s="40"/>
      <c r="I754" s="24" t="s">
        <v>3152</v>
      </c>
    </row>
    <row r="755" spans="1:9" x14ac:dyDescent="0.2">
      <c r="A755" s="80" t="s">
        <v>3153</v>
      </c>
      <c r="B755" s="24" t="s">
        <v>3154</v>
      </c>
      <c r="C755" s="50"/>
      <c r="D755" s="127">
        <v>42361</v>
      </c>
      <c r="E755" s="112" t="s">
        <v>779</v>
      </c>
      <c r="F755" s="80" t="s">
        <v>778</v>
      </c>
      <c r="G755" s="40"/>
      <c r="H755" s="40"/>
      <c r="I755" s="24" t="s">
        <v>3063</v>
      </c>
    </row>
    <row r="756" spans="1:9" x14ac:dyDescent="0.2">
      <c r="A756" s="88" t="s">
        <v>3155</v>
      </c>
      <c r="B756" s="56" t="s">
        <v>1704</v>
      </c>
      <c r="C756" s="52"/>
      <c r="D756" s="217">
        <v>41962</v>
      </c>
      <c r="E756" s="216" t="s">
        <v>1704</v>
      </c>
      <c r="F756" s="88" t="s">
        <v>1703</v>
      </c>
      <c r="G756" s="48"/>
      <c r="H756" s="48"/>
      <c r="I756" s="56" t="s">
        <v>3063</v>
      </c>
    </row>
    <row r="757" spans="1:9" x14ac:dyDescent="0.2">
      <c r="A757" s="80" t="s">
        <v>790</v>
      </c>
      <c r="B757" s="24" t="s">
        <v>3156</v>
      </c>
      <c r="C757" s="50"/>
      <c r="D757" s="127">
        <v>41101</v>
      </c>
      <c r="E757" s="112" t="s">
        <v>791</v>
      </c>
      <c r="F757" s="80" t="s">
        <v>790</v>
      </c>
      <c r="G757" s="40"/>
      <c r="H757" s="40"/>
      <c r="I757" s="24" t="s">
        <v>3063</v>
      </c>
    </row>
    <row r="758" spans="1:9" x14ac:dyDescent="0.2">
      <c r="A758" s="112" t="s">
        <v>3157</v>
      </c>
      <c r="B758" s="24" t="s">
        <v>809</v>
      </c>
      <c r="C758" s="50"/>
      <c r="D758" s="127">
        <v>42593</v>
      </c>
      <c r="E758" s="24" t="s">
        <v>809</v>
      </c>
      <c r="F758" s="112" t="s">
        <v>808</v>
      </c>
      <c r="G758" s="40"/>
      <c r="H758" s="40"/>
      <c r="I758" s="24" t="s">
        <v>3063</v>
      </c>
    </row>
    <row r="759" spans="1:9" x14ac:dyDescent="0.2">
      <c r="A759" s="81" t="s">
        <v>3158</v>
      </c>
      <c r="B759" s="24" t="s">
        <v>3159</v>
      </c>
      <c r="C759" s="50"/>
      <c r="D759" s="127">
        <v>42857</v>
      </c>
      <c r="E759" s="112" t="s">
        <v>559</v>
      </c>
      <c r="F759" s="80" t="s">
        <v>558</v>
      </c>
      <c r="G759" s="40"/>
      <c r="H759" s="40"/>
      <c r="I759" s="24" t="s">
        <v>3160</v>
      </c>
    </row>
    <row r="760" spans="1:9" x14ac:dyDescent="0.2">
      <c r="A760" s="80" t="s">
        <v>813</v>
      </c>
      <c r="B760" s="24" t="s">
        <v>3161</v>
      </c>
      <c r="C760" s="50"/>
      <c r="D760" s="127">
        <v>40893</v>
      </c>
      <c r="E760" s="112" t="s">
        <v>814</v>
      </c>
      <c r="F760" s="80" t="s">
        <v>813</v>
      </c>
      <c r="G760" s="40"/>
      <c r="H760" s="40"/>
      <c r="I760" s="24" t="s">
        <v>3063</v>
      </c>
    </row>
    <row r="761" spans="1:9" x14ac:dyDescent="0.2">
      <c r="A761" s="81" t="s">
        <v>3162</v>
      </c>
      <c r="B761" s="24" t="s">
        <v>1994</v>
      </c>
      <c r="C761" s="50" t="s">
        <v>3088</v>
      </c>
      <c r="D761" s="127">
        <v>42306</v>
      </c>
      <c r="E761" s="112" t="s">
        <v>1994</v>
      </c>
      <c r="F761" s="80" t="s">
        <v>1993</v>
      </c>
      <c r="G761" s="40"/>
      <c r="H761" s="40"/>
      <c r="I761" s="24" t="s">
        <v>3063</v>
      </c>
    </row>
    <row r="762" spans="1:9" x14ac:dyDescent="0.2">
      <c r="A762" s="65" t="s">
        <v>3163</v>
      </c>
      <c r="B762" s="35" t="s">
        <v>3164</v>
      </c>
      <c r="C762" s="26"/>
      <c r="D762" s="125">
        <v>42948</v>
      </c>
      <c r="E762" s="95" t="s">
        <v>929</v>
      </c>
      <c r="F762" s="60" t="s">
        <v>928</v>
      </c>
      <c r="G762" s="43"/>
      <c r="H762" s="43"/>
      <c r="I762" s="35" t="s">
        <v>3091</v>
      </c>
    </row>
    <row r="763" spans="1:9" x14ac:dyDescent="0.2">
      <c r="A763" s="81" t="s">
        <v>3165</v>
      </c>
      <c r="B763" s="24" t="s">
        <v>3166</v>
      </c>
      <c r="C763" s="50"/>
      <c r="D763" s="127">
        <v>42961</v>
      </c>
      <c r="E763" s="112" t="s">
        <v>931</v>
      </c>
      <c r="F763" s="80" t="s">
        <v>930</v>
      </c>
      <c r="G763" s="40"/>
      <c r="H763" s="40"/>
      <c r="I763" s="81" t="s">
        <v>3091</v>
      </c>
    </row>
    <row r="764" spans="1:9" x14ac:dyDescent="0.2">
      <c r="A764" s="81" t="s">
        <v>3167</v>
      </c>
      <c r="B764" s="24" t="s">
        <v>2944</v>
      </c>
      <c r="C764" s="50" t="s">
        <v>3088</v>
      </c>
      <c r="D764" s="127">
        <v>41124</v>
      </c>
      <c r="E764" s="112" t="s">
        <v>2944</v>
      </c>
      <c r="F764" s="81" t="s">
        <v>2943</v>
      </c>
      <c r="G764" s="40"/>
      <c r="H764" s="40"/>
      <c r="I764" s="24" t="s">
        <v>3063</v>
      </c>
    </row>
    <row r="765" spans="1:9" x14ac:dyDescent="0.2">
      <c r="A765" s="81" t="s">
        <v>3168</v>
      </c>
      <c r="B765" s="24" t="s">
        <v>854</v>
      </c>
      <c r="C765" s="50"/>
      <c r="D765" s="127">
        <v>41166</v>
      </c>
      <c r="E765" s="112" t="s">
        <v>854</v>
      </c>
      <c r="F765" s="80" t="s">
        <v>853</v>
      </c>
      <c r="G765" s="40"/>
      <c r="H765" s="40"/>
      <c r="I765" s="24" t="s">
        <v>3169</v>
      </c>
    </row>
    <row r="766" spans="1:9" x14ac:dyDescent="0.2">
      <c r="A766" s="102" t="s">
        <v>3170</v>
      </c>
      <c r="B766" s="56" t="s">
        <v>3171</v>
      </c>
      <c r="C766" s="52"/>
      <c r="D766" s="217">
        <v>42005</v>
      </c>
      <c r="E766" s="216" t="s">
        <v>386</v>
      </c>
      <c r="F766" s="102" t="s">
        <v>3172</v>
      </c>
      <c r="G766" s="48"/>
      <c r="H766" s="48"/>
      <c r="I766" s="102" t="s">
        <v>3091</v>
      </c>
    </row>
    <row r="767" spans="1:9" x14ac:dyDescent="0.2">
      <c r="A767" s="24" t="s">
        <v>383</v>
      </c>
      <c r="B767" s="24" t="s">
        <v>384</v>
      </c>
      <c r="C767" s="50"/>
      <c r="D767" s="127">
        <v>43132</v>
      </c>
      <c r="E767" s="112" t="s">
        <v>384</v>
      </c>
      <c r="F767" s="24" t="s">
        <v>4070</v>
      </c>
      <c r="G767" s="40"/>
      <c r="H767" s="40"/>
      <c r="I767" s="24" t="s">
        <v>3063</v>
      </c>
    </row>
    <row r="768" spans="1:9" x14ac:dyDescent="0.2">
      <c r="A768" s="81" t="s">
        <v>860</v>
      </c>
      <c r="B768" s="24" t="s">
        <v>861</v>
      </c>
      <c r="C768" s="50"/>
      <c r="D768" s="127">
        <v>43160</v>
      </c>
      <c r="E768" s="112" t="s">
        <v>4123</v>
      </c>
      <c r="F768" s="81" t="s">
        <v>860</v>
      </c>
      <c r="G768" s="40"/>
      <c r="H768" s="40"/>
      <c r="I768" s="24" t="s">
        <v>3063</v>
      </c>
    </row>
    <row r="769" spans="1:9" x14ac:dyDescent="0.2">
      <c r="A769" s="81" t="s">
        <v>4281</v>
      </c>
      <c r="B769" s="24" t="s">
        <v>4282</v>
      </c>
      <c r="C769" s="50"/>
      <c r="D769" s="127">
        <v>43256</v>
      </c>
      <c r="E769" s="112" t="s">
        <v>4298</v>
      </c>
      <c r="F769" s="80" t="s">
        <v>4299</v>
      </c>
      <c r="G769" s="40"/>
      <c r="H769" s="40"/>
      <c r="I769" s="24" t="s">
        <v>3160</v>
      </c>
    </row>
    <row r="770" spans="1:9" x14ac:dyDescent="0.2">
      <c r="A770" s="81" t="s">
        <v>3173</v>
      </c>
      <c r="B770" s="24" t="s">
        <v>859</v>
      </c>
      <c r="C770" s="50"/>
      <c r="D770" s="127">
        <v>42856</v>
      </c>
      <c r="E770" s="24" t="s">
        <v>859</v>
      </c>
      <c r="F770" s="80" t="s">
        <v>858</v>
      </c>
      <c r="G770" s="40"/>
      <c r="H770" s="40"/>
      <c r="I770" s="24" t="s">
        <v>3063</v>
      </c>
    </row>
    <row r="771" spans="1:9" x14ac:dyDescent="0.2">
      <c r="A771" s="56" t="s">
        <v>1807</v>
      </c>
      <c r="B771" s="56" t="s">
        <v>1808</v>
      </c>
      <c r="C771" s="50"/>
      <c r="D771" s="127">
        <v>43555</v>
      </c>
      <c r="E771" s="24" t="s">
        <v>863</v>
      </c>
      <c r="F771" s="80" t="s">
        <v>4484</v>
      </c>
      <c r="G771" s="40"/>
      <c r="H771" s="40"/>
      <c r="I771" s="24" t="s">
        <v>3160</v>
      </c>
    </row>
    <row r="772" spans="1:9" x14ac:dyDescent="0.2">
      <c r="A772" s="102" t="s">
        <v>1826</v>
      </c>
      <c r="B772" s="56" t="s">
        <v>1827</v>
      </c>
      <c r="C772" s="52"/>
      <c r="D772" s="217">
        <v>43070</v>
      </c>
      <c r="E772" s="216" t="s">
        <v>3983</v>
      </c>
      <c r="F772" s="88" t="s">
        <v>1826</v>
      </c>
      <c r="G772" s="48"/>
      <c r="H772" s="48"/>
      <c r="I772" s="56" t="s">
        <v>3063</v>
      </c>
    </row>
    <row r="773" spans="1:9" x14ac:dyDescent="0.2">
      <c r="A773" s="157" t="s">
        <v>4322</v>
      </c>
      <c r="B773" s="13" t="s">
        <v>1829</v>
      </c>
      <c r="C773" s="40"/>
      <c r="D773" s="213">
        <v>43252</v>
      </c>
      <c r="E773" s="209" t="s">
        <v>4290</v>
      </c>
      <c r="F773" s="157" t="s">
        <v>4321</v>
      </c>
      <c r="G773" s="40"/>
      <c r="H773" s="40"/>
      <c r="I773" s="13" t="s">
        <v>3063</v>
      </c>
    </row>
    <row r="774" spans="1:9" x14ac:dyDescent="0.2">
      <c r="A774" s="157" t="s">
        <v>3174</v>
      </c>
      <c r="B774" s="13"/>
      <c r="C774" s="198"/>
      <c r="D774" s="202"/>
      <c r="E774" s="198"/>
      <c r="F774" s="209"/>
      <c r="G774" s="198"/>
      <c r="H774" s="198"/>
      <c r="I774" s="107"/>
    </row>
  </sheetData>
  <sheetProtection selectLockedCells="1" selectUnlockedCells="1"/>
  <conditionalFormatting sqref="A286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4"/>
  <sheetViews>
    <sheetView topLeftCell="S49" workbookViewId="0">
      <selection activeCell="A139" sqref="A41:N139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3175</v>
      </c>
      <c r="B1" s="106"/>
      <c r="C1" s="13"/>
      <c r="D1" s="121"/>
      <c r="E1" s="121"/>
      <c r="F1" s="121"/>
      <c r="G1" s="121"/>
      <c r="AG1" s="220" t="s">
        <v>3176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3177</v>
      </c>
      <c r="C2" s="221" t="s">
        <v>3178</v>
      </c>
      <c r="D2" s="74"/>
      <c r="E2" s="74"/>
      <c r="F2" s="74"/>
      <c r="G2" s="74"/>
      <c r="H2" s="94" t="s">
        <v>3177</v>
      </c>
      <c r="I2" s="221" t="s">
        <v>3179</v>
      </c>
      <c r="J2" s="117"/>
      <c r="K2" s="117"/>
      <c r="L2" s="117"/>
      <c r="M2" s="117"/>
      <c r="N2" s="94" t="s">
        <v>3177</v>
      </c>
      <c r="O2" s="221" t="s">
        <v>3180</v>
      </c>
      <c r="P2" s="117"/>
      <c r="Q2" s="117"/>
      <c r="R2" s="117"/>
      <c r="AG2" s="32" t="s">
        <v>3181</v>
      </c>
      <c r="AH2" s="222" t="s">
        <v>3182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3183</v>
      </c>
      <c r="B3" s="123" t="s">
        <v>1849</v>
      </c>
      <c r="C3" s="59" t="s">
        <v>58</v>
      </c>
      <c r="D3" s="224" t="s">
        <v>62</v>
      </c>
      <c r="E3" s="224" t="s">
        <v>63</v>
      </c>
      <c r="F3" s="225" t="s">
        <v>3184</v>
      </c>
      <c r="G3" s="226"/>
      <c r="H3" s="123" t="s">
        <v>1849</v>
      </c>
      <c r="I3" s="51" t="s">
        <v>58</v>
      </c>
      <c r="J3" s="224" t="s">
        <v>62</v>
      </c>
      <c r="K3" s="224" t="s">
        <v>63</v>
      </c>
      <c r="L3" s="225" t="s">
        <v>3184</v>
      </c>
      <c r="M3" s="117"/>
      <c r="N3" s="123" t="s">
        <v>1849</v>
      </c>
      <c r="O3" s="51" t="s">
        <v>58</v>
      </c>
      <c r="P3" s="224" t="s">
        <v>62</v>
      </c>
      <c r="Q3" s="224" t="s">
        <v>63</v>
      </c>
      <c r="R3" s="225" t="s">
        <v>3184</v>
      </c>
      <c r="AG3" s="54" t="s">
        <v>3185</v>
      </c>
      <c r="AH3" s="59">
        <v>2007</v>
      </c>
      <c r="AI3" s="223">
        <v>2008</v>
      </c>
      <c r="AJ3" s="223">
        <v>2009</v>
      </c>
      <c r="AK3" s="59" t="s">
        <v>3186</v>
      </c>
      <c r="AL3" s="59" t="s">
        <v>3187</v>
      </c>
      <c r="AM3" s="223" t="s">
        <v>92</v>
      </c>
      <c r="AN3" s="58" t="s">
        <v>17</v>
      </c>
      <c r="AO3" s="58" t="s">
        <v>3188</v>
      </c>
      <c r="AP3" s="58" t="s">
        <v>3189</v>
      </c>
      <c r="AQ3" s="58" t="s">
        <v>3190</v>
      </c>
      <c r="AR3" s="58">
        <v>2017</v>
      </c>
      <c r="AS3" s="58">
        <v>2018</v>
      </c>
    </row>
    <row r="4" spans="1:45" ht="11.25" customHeight="1" x14ac:dyDescent="0.2">
      <c r="A4" s="227" t="s">
        <v>3191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3192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3193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3194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3195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3196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3197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3198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3199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3200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3201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3202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3203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3204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3205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3206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3207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3208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3209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3210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3211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3212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3213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3214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3215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3216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3217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3218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3367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3219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3220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3221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3222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3223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3224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3225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3226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3227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3228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3229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3230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3231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3232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3233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3234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3235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3236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3237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3238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3239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3240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3241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3242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3243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3244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3245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3246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3247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3248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3249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3250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3251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43553</v>
      </c>
      <c r="U51" s="310" t="s">
        <v>393</v>
      </c>
      <c r="V51" s="310" t="s">
        <v>394</v>
      </c>
      <c r="W51" s="311" t="s">
        <v>876</v>
      </c>
      <c r="X51" s="58" t="s">
        <v>3252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3253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3254</v>
      </c>
      <c r="U52" s="312">
        <f>B139</f>
        <v>135</v>
      </c>
      <c r="V52" s="312">
        <f>H139</f>
        <v>222</v>
      </c>
      <c r="W52" s="313">
        <f>N139</f>
        <v>518</v>
      </c>
      <c r="X52" s="314">
        <f>'All CCC'!B883</f>
        <v>875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3255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3256</v>
      </c>
      <c r="U53" s="323">
        <f>C139</f>
        <v>39.251851851851853</v>
      </c>
      <c r="V53" s="323">
        <f>I139</f>
        <v>15.135135135135135</v>
      </c>
      <c r="W53" s="124">
        <f>O139</f>
        <v>7.17953667953668</v>
      </c>
      <c r="X53" s="324">
        <f>'All CCC'!E883</f>
        <v>14.146285714285714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3257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3258</v>
      </c>
      <c r="U54" s="86">
        <f>D139</f>
        <v>95.260148148148133</v>
      </c>
      <c r="V54" s="86">
        <f>J139</f>
        <v>88.788828828828869</v>
      </c>
      <c r="W54" s="326">
        <f>P139</f>
        <v>61.236196911196878</v>
      </c>
      <c r="X54" s="327">
        <f>'All CCC'!I883</f>
        <v>73.476102857142834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3259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3260</v>
      </c>
      <c r="U55" s="86">
        <f>E139</f>
        <v>2.435599551184199</v>
      </c>
      <c r="V55" s="86">
        <f>K139</f>
        <v>2.8130134266655671</v>
      </c>
      <c r="W55" s="326">
        <f>Q139</f>
        <v>2.9750964783720066</v>
      </c>
      <c r="X55" s="327">
        <f>'All CCC'!J883</f>
        <v>2.8507370239157988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3261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3262</v>
      </c>
      <c r="U56" s="115">
        <f>F139</f>
        <v>8.4593823456692387</v>
      </c>
      <c r="V56" s="115">
        <f>L139</f>
        <v>9.1198360324158969</v>
      </c>
      <c r="W56" s="329">
        <f>R139</f>
        <v>12.438482418628894</v>
      </c>
      <c r="X56" s="330">
        <f>'All CCC'!R883</f>
        <v>10.982576124241657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3263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876</v>
      </c>
      <c r="X57" s="58" t="s">
        <v>3252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3264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3254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3265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3256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3266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3258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3267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3260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3268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3262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3269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876</v>
      </c>
      <c r="X63" s="58" t="s">
        <v>3252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3270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3254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3271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875</v>
      </c>
    </row>
    <row r="65" spans="1:45" ht="11.25" customHeight="1" x14ac:dyDescent="0.2">
      <c r="A65" s="270" t="s">
        <v>3272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3256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3273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3258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3274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3275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3260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3276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3986</v>
      </c>
    </row>
    <row r="68" spans="1:45" ht="11.25" customHeight="1" x14ac:dyDescent="0.2">
      <c r="A68" s="270" t="s">
        <v>3277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3262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3985</v>
      </c>
    </row>
    <row r="69" spans="1:45" ht="11.25" customHeight="1" x14ac:dyDescent="0.2">
      <c r="A69" s="270" t="s">
        <v>3278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3279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3987</v>
      </c>
    </row>
    <row r="70" spans="1:45" ht="11.25" customHeight="1" x14ac:dyDescent="0.2">
      <c r="A70" s="270" t="s">
        <v>3280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3281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135</v>
      </c>
    </row>
    <row r="71" spans="1:45" ht="11.25" customHeight="1" x14ac:dyDescent="0.2">
      <c r="A71" s="270" t="s">
        <v>3282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630" t="s">
        <v>4120</v>
      </c>
      <c r="V71" s="289"/>
      <c r="W71" s="289"/>
      <c r="X71" s="658" t="s">
        <v>4121</v>
      </c>
      <c r="AB71" s="630"/>
      <c r="AC71" s="658"/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222</v>
      </c>
    </row>
    <row r="72" spans="1:45" ht="11.25" customHeight="1" x14ac:dyDescent="0.2">
      <c r="A72" s="270" t="s">
        <v>3283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157" t="s">
        <v>4087</v>
      </c>
      <c r="V72" s="289"/>
      <c r="W72" s="289"/>
      <c r="X72" s="537" t="s">
        <v>4088</v>
      </c>
      <c r="AB72" s="157"/>
      <c r="AC72" s="658"/>
      <c r="AG72" s="57" t="s">
        <v>876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518</v>
      </c>
    </row>
    <row r="73" spans="1:45" ht="11.25" customHeight="1" x14ac:dyDescent="0.2">
      <c r="A73" s="270" t="s">
        <v>3284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157" t="s">
        <v>4091</v>
      </c>
      <c r="X73" s="537" t="s">
        <v>4092</v>
      </c>
      <c r="AB73" s="157"/>
      <c r="AC73" s="658"/>
      <c r="AG73" s="223" t="s">
        <v>3271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875</v>
      </c>
    </row>
    <row r="74" spans="1:45" ht="11.25" customHeight="1" x14ac:dyDescent="0.2">
      <c r="A74" s="270" t="s">
        <v>3285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13" t="s">
        <v>4107</v>
      </c>
      <c r="X74" s="537" t="s">
        <v>4108</v>
      </c>
      <c r="Y74" s="106"/>
      <c r="AB74" s="13"/>
      <c r="AC74" s="658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3286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157" t="s">
        <v>4056</v>
      </c>
      <c r="X75" s="537" t="s">
        <v>4057</v>
      </c>
      <c r="AB75" s="157"/>
      <c r="AC75" s="658"/>
      <c r="AG75" s="347" t="s">
        <v>3287</v>
      </c>
      <c r="AH75" s="222" t="s">
        <v>3182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3288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13" t="s">
        <v>4111</v>
      </c>
      <c r="X76" s="537" t="s">
        <v>4112</v>
      </c>
      <c r="AB76" s="13"/>
      <c r="AC76" s="658"/>
      <c r="AG76" s="348" t="s">
        <v>3289</v>
      </c>
      <c r="AH76" s="54">
        <v>2007</v>
      </c>
      <c r="AI76" s="28">
        <v>2008</v>
      </c>
      <c r="AJ76" s="28">
        <v>2009</v>
      </c>
      <c r="AK76" s="29" t="s">
        <v>3186</v>
      </c>
      <c r="AL76" s="29" t="s">
        <v>3187</v>
      </c>
      <c r="AM76" s="28" t="s">
        <v>92</v>
      </c>
      <c r="AN76" s="28" t="s">
        <v>17</v>
      </c>
      <c r="AO76" s="31" t="s">
        <v>3188</v>
      </c>
      <c r="AP76" s="27" t="s">
        <v>3189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3290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T77" s="537" t="s">
        <v>4077</v>
      </c>
      <c r="X77" s="537" t="s">
        <v>4078</v>
      </c>
      <c r="AB77" s="537"/>
      <c r="AC77" s="658"/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20</v>
      </c>
    </row>
    <row r="78" spans="1:45" ht="11.25" customHeight="1" x14ac:dyDescent="0.2">
      <c r="A78" s="315" t="s">
        <v>3292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T78" s="537" t="s">
        <v>4075</v>
      </c>
      <c r="X78" s="13" t="s">
        <v>4076</v>
      </c>
      <c r="AB78" s="537"/>
      <c r="AC78" s="658"/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2</v>
      </c>
    </row>
    <row r="79" spans="1:45" ht="11.25" customHeight="1" x14ac:dyDescent="0.2">
      <c r="A79" s="315" t="s">
        <v>3293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T79" s="537" t="s">
        <v>4141</v>
      </c>
      <c r="X79" s="13" t="s">
        <v>4142</v>
      </c>
      <c r="AB79" s="537"/>
      <c r="AC79" s="658"/>
      <c r="AG79" s="57" t="s">
        <v>876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31</v>
      </c>
    </row>
    <row r="80" spans="1:45" ht="11.25" customHeight="1" x14ac:dyDescent="0.2">
      <c r="A80" s="315" t="s">
        <v>3294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T80" s="537" t="s">
        <v>4138</v>
      </c>
      <c r="X80" s="13" t="s">
        <v>2301</v>
      </c>
      <c r="AB80" s="537"/>
      <c r="AC80" s="658"/>
      <c r="AG80" s="223" t="s">
        <v>3271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53</v>
      </c>
    </row>
    <row r="81" spans="1:45" ht="11.25" customHeight="1" x14ac:dyDescent="0.2">
      <c r="A81" s="315" t="s">
        <v>3295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537" t="s">
        <v>4124</v>
      </c>
      <c r="U81" s="685"/>
      <c r="V81" s="289"/>
      <c r="W81" s="289"/>
      <c r="X81" s="13" t="s">
        <v>4125</v>
      </c>
      <c r="AB81" s="537"/>
      <c r="AC81" s="13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3296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344" t="s">
        <v>3291</v>
      </c>
      <c r="V82" s="289"/>
      <c r="W82" s="289"/>
      <c r="AG82" s="117"/>
      <c r="AH82" s="354"/>
      <c r="AI82" s="292" t="s">
        <v>3297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3298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537" t="s">
        <v>1415</v>
      </c>
      <c r="U83" s="537"/>
      <c r="V83" s="289"/>
      <c r="W83" s="289"/>
      <c r="X83" s="537" t="s">
        <v>1416</v>
      </c>
      <c r="AB83" s="537"/>
      <c r="AC83" s="658"/>
      <c r="AG83" s="117"/>
      <c r="AH83" s="340"/>
      <c r="AI83" s="292" t="s">
        <v>3299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3300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611" t="s">
        <v>1466</v>
      </c>
      <c r="U84" s="537"/>
      <c r="X84" s="537" t="s">
        <v>1467</v>
      </c>
      <c r="AB84" s="537"/>
      <c r="AC84" s="658"/>
      <c r="AG84" s="117"/>
      <c r="AH84" s="292" t="s">
        <v>3301</v>
      </c>
      <c r="AI84" s="117"/>
      <c r="AJ84" s="355" t="s">
        <v>3302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3303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T85" s="611" t="s">
        <v>833</v>
      </c>
      <c r="U85" s="537"/>
      <c r="V85" s="289"/>
      <c r="W85" s="289"/>
      <c r="X85" s="537" t="s">
        <v>834</v>
      </c>
      <c r="AB85" s="537"/>
      <c r="AG85" s="117"/>
      <c r="AH85" s="356"/>
      <c r="AI85" s="292" t="s">
        <v>3304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3305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T86" s="344" t="s">
        <v>4297</v>
      </c>
      <c r="AG86" s="357" t="s">
        <v>3306</v>
      </c>
      <c r="AH86" s="3"/>
      <c r="AI86" s="358" t="s">
        <v>3307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3308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T87" t="s">
        <v>4463</v>
      </c>
      <c r="V87" s="289"/>
      <c r="W87" s="289"/>
      <c r="X87" s="537"/>
      <c r="AG87" s="360" t="s">
        <v>3309</v>
      </c>
      <c r="AH87" s="361"/>
      <c r="AI87" s="223">
        <v>2008</v>
      </c>
      <c r="AJ87" s="51">
        <v>2009</v>
      </c>
      <c r="AK87" s="223" t="s">
        <v>3186</v>
      </c>
      <c r="AL87" s="51" t="s">
        <v>3187</v>
      </c>
      <c r="AM87" s="223" t="s">
        <v>92</v>
      </c>
      <c r="AN87" s="51" t="s">
        <v>17</v>
      </c>
      <c r="AO87" s="223" t="s">
        <v>3188</v>
      </c>
      <c r="AP87" s="51" t="s">
        <v>3189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3310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T88" s="537" t="s">
        <v>1067</v>
      </c>
      <c r="U88" s="685"/>
      <c r="V88" s="685"/>
      <c r="W88" s="685"/>
      <c r="X88" t="s">
        <v>1068</v>
      </c>
      <c r="AB88" s="537"/>
      <c r="AC88" s="658"/>
      <c r="AG88" s="362" t="s">
        <v>3311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3312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T89" s="537" t="s">
        <v>1141</v>
      </c>
      <c r="U89" s="685"/>
      <c r="V89" s="685"/>
      <c r="W89" s="685"/>
      <c r="X89" t="s">
        <v>1142</v>
      </c>
      <c r="AB89" s="537"/>
      <c r="AC89" s="658"/>
      <c r="AG89" s="365" t="s">
        <v>3281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3313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T90" s="537" t="s">
        <v>1305</v>
      </c>
      <c r="U90" s="685"/>
      <c r="V90" s="685"/>
      <c r="W90" s="685"/>
      <c r="X90" t="s">
        <v>1306</v>
      </c>
      <c r="AB90" s="537"/>
      <c r="AC90" s="658"/>
      <c r="AG90" s="367" t="s">
        <v>3291</v>
      </c>
      <c r="AH90" s="8" t="s">
        <v>3314</v>
      </c>
      <c r="AI90" s="246">
        <f>Changes!E617</f>
        <v>9</v>
      </c>
      <c r="AJ90" s="8">
        <f>Changes!E618</f>
        <v>28</v>
      </c>
      <c r="AK90" s="246">
        <f>Changes!E619</f>
        <v>1</v>
      </c>
      <c r="AL90" s="8">
        <f>Changes!E620</f>
        <v>8</v>
      </c>
      <c r="AM90" s="246">
        <f>Changes!E621</f>
        <v>14</v>
      </c>
      <c r="AN90" s="8">
        <f>Changes!E622</f>
        <v>6</v>
      </c>
      <c r="AO90" s="246">
        <f>Changes!E623</f>
        <v>7</v>
      </c>
      <c r="AP90" s="8">
        <f>Changes!E624</f>
        <v>18</v>
      </c>
      <c r="AQ90" s="246">
        <f>Changes!E625</f>
        <v>28</v>
      </c>
      <c r="AR90" s="246">
        <f>Changes!E626</f>
        <v>8</v>
      </c>
      <c r="AS90" s="246" t="e">
        <f>Changes!#REF!</f>
        <v>#REF!</v>
      </c>
    </row>
    <row r="91" spans="1:45" ht="11.25" customHeight="1" x14ac:dyDescent="0.2">
      <c r="A91" s="270" t="s">
        <v>3315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T91" s="537" t="s">
        <v>1342</v>
      </c>
      <c r="U91" s="685"/>
      <c r="V91" s="685"/>
      <c r="W91" s="685"/>
      <c r="X91" t="s">
        <v>1343</v>
      </c>
      <c r="AB91" s="537"/>
      <c r="AC91" s="658"/>
      <c r="AG91" s="331" t="s">
        <v>3291</v>
      </c>
      <c r="AH91" s="12" t="s">
        <v>3316</v>
      </c>
      <c r="AI91" s="249">
        <f>Changes!F617</f>
        <v>2</v>
      </c>
      <c r="AJ91" s="12">
        <f>Changes!F618</f>
        <v>13</v>
      </c>
      <c r="AK91" s="249">
        <f>Changes!F619</f>
        <v>57</v>
      </c>
      <c r="AL91" s="12">
        <f>Changes!F620</f>
        <v>13</v>
      </c>
      <c r="AM91" s="249">
        <f>Changes!F621</f>
        <v>13</v>
      </c>
      <c r="AN91" s="12">
        <f>Changes!F622</f>
        <v>13</v>
      </c>
      <c r="AO91" s="249">
        <f>Changes!F623</f>
        <v>12</v>
      </c>
      <c r="AP91" s="12">
        <f>Changes!F624</f>
        <v>12</v>
      </c>
      <c r="AQ91" s="249">
        <f>Changes!F625</f>
        <v>49</v>
      </c>
      <c r="AR91" s="249">
        <f>Changes!F626</f>
        <v>37</v>
      </c>
      <c r="AS91" s="249">
        <f>Changes!F627</f>
        <v>31</v>
      </c>
    </row>
    <row r="92" spans="1:45" ht="11.25" customHeight="1" x14ac:dyDescent="0.2">
      <c r="A92" s="270" t="s">
        <v>3317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T92" s="611" t="s">
        <v>1516</v>
      </c>
      <c r="U92" s="685"/>
      <c r="V92" s="685"/>
      <c r="W92" s="685"/>
      <c r="X92" t="s">
        <v>1517</v>
      </c>
      <c r="AC92" s="658"/>
      <c r="AG92" s="331" t="s">
        <v>3291</v>
      </c>
      <c r="AH92" s="12" t="s">
        <v>3318</v>
      </c>
      <c r="AI92" s="249">
        <f>Changes!G617</f>
        <v>3</v>
      </c>
      <c r="AJ92" s="12">
        <f>Changes!G618</f>
        <v>3</v>
      </c>
      <c r="AK92" s="249">
        <f>Changes!G619</f>
        <v>4</v>
      </c>
      <c r="AL92" s="12">
        <f>Changes!G620</f>
        <v>6</v>
      </c>
      <c r="AM92" s="249">
        <f>Changes!G621</f>
        <v>5</v>
      </c>
      <c r="AN92" s="12">
        <f>Changes!G622</f>
        <v>12</v>
      </c>
      <c r="AO92" s="249">
        <f>Changes!G623</f>
        <v>8</v>
      </c>
      <c r="AP92" s="12">
        <f>Changes!G624</f>
        <v>18</v>
      </c>
      <c r="AQ92" s="249">
        <f>Changes!G625</f>
        <v>24</v>
      </c>
      <c r="AR92" s="249">
        <f>Changes!G626</f>
        <v>25</v>
      </c>
      <c r="AS92" s="249">
        <f>Changes!G627</f>
        <v>26</v>
      </c>
    </row>
    <row r="93" spans="1:45" ht="11.25" customHeight="1" x14ac:dyDescent="0.2">
      <c r="A93" s="270" t="s">
        <v>3319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T93" s="611" t="s">
        <v>1711</v>
      </c>
      <c r="U93" s="685"/>
      <c r="V93" s="685"/>
      <c r="W93" s="685"/>
      <c r="X93" t="s">
        <v>1712</v>
      </c>
      <c r="AB93" s="537"/>
      <c r="AC93" s="658"/>
      <c r="AG93" s="331" t="s">
        <v>3291</v>
      </c>
      <c r="AH93" s="12" t="s">
        <v>1864</v>
      </c>
      <c r="AI93" s="249">
        <f>Changes!H617</f>
        <v>1</v>
      </c>
      <c r="AJ93" s="12">
        <f>Changes!H618</f>
        <v>0</v>
      </c>
      <c r="AK93" s="249">
        <f>Changes!H619</f>
        <v>0</v>
      </c>
      <c r="AL93" s="12">
        <f>Changes!H620</f>
        <v>1</v>
      </c>
      <c r="AM93" s="249">
        <f>Changes!H621</f>
        <v>5</v>
      </c>
      <c r="AN93" s="12">
        <f>Changes!H622</f>
        <v>5</v>
      </c>
      <c r="AO93" s="249">
        <f>Changes!H623</f>
        <v>3</v>
      </c>
      <c r="AP93" s="12">
        <f>Changes!H624</f>
        <v>19</v>
      </c>
      <c r="AQ93" s="249">
        <f>Changes!H625</f>
        <v>4</v>
      </c>
      <c r="AR93" s="249">
        <f>Changes!H626</f>
        <v>3</v>
      </c>
      <c r="AS93" s="249">
        <f>Changes!H627</f>
        <v>0</v>
      </c>
    </row>
    <row r="94" spans="1:45" ht="11.25" customHeight="1" x14ac:dyDescent="0.2">
      <c r="A94" s="270" t="s">
        <v>3320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T94" s="630" t="s">
        <v>4291</v>
      </c>
      <c r="U94" s="685"/>
      <c r="V94" s="685"/>
      <c r="W94" s="685"/>
      <c r="X94" t="s">
        <v>4290</v>
      </c>
      <c r="AB94" s="537"/>
      <c r="AG94" s="368" t="s">
        <v>3291</v>
      </c>
      <c r="AH94" s="369" t="s">
        <v>3252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3321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T95" s="537" t="s">
        <v>4464</v>
      </c>
      <c r="U95" s="685"/>
      <c r="V95" s="289"/>
      <c r="W95" s="289"/>
      <c r="X95" s="685"/>
      <c r="AG95" s="331" t="s">
        <v>3322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53</v>
      </c>
    </row>
    <row r="96" spans="1:45" ht="11.25" customHeight="1" x14ac:dyDescent="0.2">
      <c r="A96" s="270" t="s">
        <v>3323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T96" s="537" t="s">
        <v>405</v>
      </c>
      <c r="U96" s="685"/>
      <c r="V96" s="685"/>
      <c r="W96" s="685"/>
      <c r="X96" t="s">
        <v>406</v>
      </c>
      <c r="AB96" s="537"/>
      <c r="AG96" s="362" t="s">
        <v>3324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875</v>
      </c>
    </row>
    <row r="97" spans="1:45" ht="11.25" customHeight="1" x14ac:dyDescent="0.2">
      <c r="A97" s="270" t="s">
        <v>3325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T97" s="537" t="s">
        <v>780</v>
      </c>
      <c r="U97" s="685"/>
      <c r="V97" s="685"/>
      <c r="W97" s="685"/>
      <c r="X97" t="s">
        <v>781</v>
      </c>
      <c r="AB97" s="537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3326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537"/>
      <c r="U98" s="685"/>
      <c r="V98" s="685"/>
      <c r="W98" s="685"/>
      <c r="X98" s="685"/>
      <c r="AG98" s="371" t="s">
        <v>3327</v>
      </c>
      <c r="AH98" s="3"/>
      <c r="AI98" s="358" t="s">
        <v>3307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3328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537"/>
      <c r="U99" s="685"/>
      <c r="V99" s="685"/>
      <c r="W99" s="685"/>
      <c r="X99" s="685"/>
      <c r="AG99" s="360" t="s">
        <v>3309</v>
      </c>
      <c r="AH99" s="361"/>
      <c r="AI99" s="223">
        <v>2008</v>
      </c>
      <c r="AJ99" s="51">
        <v>2009</v>
      </c>
      <c r="AK99" s="223" t="s">
        <v>3186</v>
      </c>
      <c r="AL99" s="51" t="s">
        <v>3187</v>
      </c>
      <c r="AM99" s="223" t="s">
        <v>92</v>
      </c>
      <c r="AN99" s="51" t="s">
        <v>17</v>
      </c>
      <c r="AO99" s="223" t="s">
        <v>3188</v>
      </c>
      <c r="AP99" s="51" t="s">
        <v>3189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3329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537"/>
      <c r="U100" s="685"/>
      <c r="V100" s="685"/>
      <c r="W100" s="685"/>
      <c r="X100" s="685"/>
      <c r="AG100" s="373" t="s">
        <v>3330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3331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537"/>
      <c r="U101" s="685"/>
      <c r="V101" s="685"/>
      <c r="W101" s="685"/>
      <c r="X101" s="685"/>
      <c r="AG101" s="367" t="s">
        <v>3332</v>
      </c>
      <c r="AH101" s="8" t="s">
        <v>3314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3333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537"/>
      <c r="U102" s="685"/>
      <c r="V102" s="685"/>
      <c r="W102" s="685"/>
      <c r="X102" s="685"/>
      <c r="AC102" t="str">
        <f>CONCATENATE(AC71,AC72,AC73,AC74,AC75,AC76,AC77,AC78,AC79,AC80,AA81)</f>
        <v/>
      </c>
      <c r="AG102" s="331" t="s">
        <v>3332</v>
      </c>
      <c r="AH102" s="12" t="s">
        <v>3316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3334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T103" s="537"/>
      <c r="U103" s="685"/>
      <c r="V103" s="685"/>
      <c r="W103" s="685"/>
      <c r="X103" s="685"/>
      <c r="AA103" s="405"/>
      <c r="AG103" s="331" t="s">
        <v>3332</v>
      </c>
      <c r="AH103" s="12" t="s">
        <v>3318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3335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AA104" s="405"/>
      <c r="AC104" t="str">
        <f>CONCATENATE(AC88,AC89,AC90,AC91,AC92,AC93,AA94)</f>
        <v/>
      </c>
      <c r="AG104" s="388" t="s">
        <v>3332</v>
      </c>
      <c r="AH104" s="361" t="s">
        <v>1864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3336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537"/>
      <c r="AA105" s="405"/>
      <c r="AG105" s="389" t="s">
        <v>3332</v>
      </c>
      <c r="AH105" s="390" t="s">
        <v>3252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3337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T106" s="611"/>
      <c r="U106" s="289"/>
      <c r="V106" s="289"/>
      <c r="W106" s="289"/>
      <c r="X106" s="973"/>
      <c r="AA106" s="405"/>
      <c r="AG106" s="394" t="s">
        <v>3338</v>
      </c>
      <c r="AH106" s="395" t="s">
        <v>3339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3340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3341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3342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3343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3344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3345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3346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157"/>
      <c r="U113" s="289"/>
      <c r="V113" s="289"/>
      <c r="W113" s="289"/>
      <c r="X113" s="289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3347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3348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3349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3350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G117" s="398"/>
      <c r="AH117" s="398"/>
      <c r="AI117" s="398"/>
    </row>
    <row r="118" spans="1:43" ht="11.25" customHeight="1" x14ac:dyDescent="0.2">
      <c r="A118" s="227" t="s">
        <v>3351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G118" s="398"/>
      <c r="AH118" s="398"/>
    </row>
    <row r="119" spans="1:43" ht="11.25" customHeight="1" x14ac:dyDescent="0.2">
      <c r="A119" s="227" t="s">
        <v>3352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G119" s="398"/>
      <c r="AH119" s="398"/>
    </row>
    <row r="120" spans="1:43" ht="11.25" customHeight="1" x14ac:dyDescent="0.2">
      <c r="A120" s="227" t="s">
        <v>3353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G120" s="398"/>
      <c r="AH120" s="398"/>
    </row>
    <row r="121" spans="1:43" ht="11.25" customHeight="1" x14ac:dyDescent="0.2">
      <c r="A121" s="227" t="s">
        <v>3354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G121" s="398"/>
      <c r="AH121" s="398"/>
    </row>
    <row r="122" spans="1:43" ht="11.25" customHeight="1" x14ac:dyDescent="0.2">
      <c r="A122" s="227" t="s">
        <v>3355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3356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3357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466"/>
      <c r="U124" s="405"/>
      <c r="V124" s="405"/>
      <c r="W124" s="405"/>
      <c r="X124" s="405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3358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3"/>
      <c r="V125" s="13"/>
      <c r="W125" s="13"/>
      <c r="X125" s="13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3359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3360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157"/>
      <c r="U127" s="107"/>
      <c r="V127" s="107"/>
      <c r="W127" s="107"/>
      <c r="X127" s="107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ht="11.25" customHeight="1" x14ac:dyDescent="0.2">
      <c r="A128" s="315" t="s">
        <v>4327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221"/>
      <c r="U128" s="157"/>
      <c r="V128" s="13"/>
      <c r="W128" s="13"/>
      <c r="X128" s="13"/>
      <c r="Y128" s="404"/>
      <c r="Z128" s="405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ht="11.25" customHeight="1" x14ac:dyDescent="0.2">
      <c r="A129" s="315" t="s">
        <v>3361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5"/>
      <c r="U129" s="404"/>
      <c r="V129" s="404"/>
      <c r="W129" s="404"/>
      <c r="X129" s="404"/>
      <c r="Y129" s="405"/>
      <c r="Z129" s="405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ht="11.25" customHeight="1" x14ac:dyDescent="0.2">
      <c r="A130" s="315" t="s">
        <v>3362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7"/>
      <c r="V130" s="405"/>
      <c r="W130" s="405"/>
      <c r="X130" s="405"/>
      <c r="Y130" s="405"/>
      <c r="Z130" s="405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ht="11.25" customHeight="1" x14ac:dyDescent="0.2">
      <c r="A131" s="315" t="s">
        <v>3363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ht="11.25" customHeight="1" x14ac:dyDescent="0.2">
      <c r="A132" s="315" t="s">
        <v>3364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 s="466"/>
      <c r="U132" s="405"/>
      <c r="V132" s="405"/>
      <c r="W132" s="405"/>
      <c r="X132" s="405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ht="11.25" customHeight="1" x14ac:dyDescent="0.2">
      <c r="A133" s="315" t="s">
        <v>3365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ht="11.25" customHeight="1" x14ac:dyDescent="0.2">
      <c r="A134" s="315" t="s">
        <v>3366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ht="11.25" customHeight="1" x14ac:dyDescent="0.2">
      <c r="A135" s="315" t="s">
        <v>3988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ht="11.25" customHeight="1" x14ac:dyDescent="0.2">
      <c r="A136" s="315" t="s">
        <v>4066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ht="11.25" customHeight="1" x14ac:dyDescent="0.2">
      <c r="A137" s="1088" t="s">
        <v>4114</v>
      </c>
      <c r="B137" s="1089">
        <v>132</v>
      </c>
      <c r="C137" s="1090">
        <v>39.659090909090907</v>
      </c>
      <c r="D137" s="1091">
        <v>88.310681818181862</v>
      </c>
      <c r="E137" s="1091">
        <v>2.5253817337508218</v>
      </c>
      <c r="F137" s="1091">
        <v>8.9572581061962815</v>
      </c>
      <c r="G137" s="1092"/>
      <c r="H137" s="1093">
        <v>205</v>
      </c>
      <c r="I137" s="1090">
        <v>15.692682926829269</v>
      </c>
      <c r="J137" s="1092">
        <v>86.400146341463412</v>
      </c>
      <c r="K137" s="1091">
        <v>2.8091660880541349</v>
      </c>
      <c r="L137" s="1094">
        <v>10.011339791644174</v>
      </c>
      <c r="M137" s="1095"/>
      <c r="N137" s="1089">
        <v>524</v>
      </c>
      <c r="O137" s="1090">
        <v>7.143129770992366</v>
      </c>
      <c r="P137" s="1092">
        <v>59.944885496183169</v>
      </c>
      <c r="Q137" s="1091">
        <v>2.9682436515489132</v>
      </c>
      <c r="R137" s="1094">
        <v>13.187156092838745</v>
      </c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ht="11.25" customHeight="1" x14ac:dyDescent="0.2">
      <c r="A138" s="1088" t="s">
        <v>4143</v>
      </c>
      <c r="B138" s="1089">
        <v>133</v>
      </c>
      <c r="C138" s="1090">
        <v>39.436090225563909</v>
      </c>
      <c r="D138" s="1091">
        <v>94.596240601503766</v>
      </c>
      <c r="E138" s="1091">
        <v>2.4477406191398132</v>
      </c>
      <c r="F138" s="1091">
        <v>8.6085533432596382</v>
      </c>
      <c r="G138" s="1092"/>
      <c r="H138" s="1093">
        <v>218</v>
      </c>
      <c r="I138" s="1090">
        <v>15.339449541284404</v>
      </c>
      <c r="J138" s="1092">
        <v>89.895733944954159</v>
      </c>
      <c r="K138" s="1091">
        <v>2.752987960516919</v>
      </c>
      <c r="L138" s="1094">
        <v>9.3533618645788863</v>
      </c>
      <c r="M138" s="1095"/>
      <c r="N138" s="1089">
        <v>516</v>
      </c>
      <c r="O138" s="1090">
        <v>7.1860465116279073</v>
      </c>
      <c r="P138" s="1092">
        <v>61.655852713178319</v>
      </c>
      <c r="Q138" s="1091">
        <v>2.9229138095958103</v>
      </c>
      <c r="R138" s="1094">
        <v>12.733085641181557</v>
      </c>
      <c r="AG138" s="397"/>
      <c r="AH138" s="366"/>
      <c r="AI138" s="398"/>
      <c r="AJ138" s="398"/>
      <c r="AK138" s="398"/>
      <c r="AL138" s="398"/>
      <c r="AM138" s="398"/>
      <c r="AN138" s="398"/>
      <c r="AO138" s="398"/>
      <c r="AP138" s="398"/>
      <c r="AQ138" s="398"/>
    </row>
    <row r="139" spans="1:43" ht="11.25" customHeight="1" x14ac:dyDescent="0.2">
      <c r="A139" s="1088" t="s">
        <v>4487</v>
      </c>
      <c r="B139" s="1089">
        <f>'All CCC'!B884</f>
        <v>135</v>
      </c>
      <c r="C139" s="1090">
        <f>'All CCC'!E884</f>
        <v>39.251851851851853</v>
      </c>
      <c r="D139" s="1091">
        <f>'All CCC'!I884</f>
        <v>95.260148148148133</v>
      </c>
      <c r="E139" s="1091">
        <f>'All CCC'!J884</f>
        <v>2.435599551184199</v>
      </c>
      <c r="F139" s="1091">
        <f>'All CCC'!R884</f>
        <v>8.4593823456692387</v>
      </c>
      <c r="G139" s="1092"/>
      <c r="H139" s="1093">
        <f>'All CCC'!B885</f>
        <v>222</v>
      </c>
      <c r="I139" s="1090">
        <f>'All CCC'!E885</f>
        <v>15.135135135135135</v>
      </c>
      <c r="J139" s="1092">
        <f>'All CCC'!I885</f>
        <v>88.788828828828869</v>
      </c>
      <c r="K139" s="1091">
        <f>'All CCC'!J885</f>
        <v>2.8130134266655671</v>
      </c>
      <c r="L139" s="1094">
        <f>'All CCC'!R885</f>
        <v>9.1198360324158969</v>
      </c>
      <c r="M139" s="1095"/>
      <c r="N139" s="1089">
        <f>'All CCC'!B886</f>
        <v>518</v>
      </c>
      <c r="O139" s="1090">
        <f>'All CCC'!E886</f>
        <v>7.17953667953668</v>
      </c>
      <c r="P139" s="1092">
        <f>'All CCC'!I886</f>
        <v>61.236196911196878</v>
      </c>
      <c r="Q139" s="1091">
        <f>'All CCC'!J886</f>
        <v>2.9750964783720066</v>
      </c>
      <c r="R139" s="1094">
        <f>'All CCC'!R886</f>
        <v>12.438482418628894</v>
      </c>
      <c r="AG139" s="117"/>
      <c r="AH139" s="117"/>
      <c r="AI139" s="117"/>
      <c r="AJ139" s="117"/>
      <c r="AK139" s="117"/>
      <c r="AL139" s="117"/>
      <c r="AM139" s="117"/>
      <c r="AN139" s="117"/>
      <c r="AO139" s="117"/>
    </row>
    <row r="140" spans="1:43" ht="11.25" customHeight="1" x14ac:dyDescent="0.2">
      <c r="A140" s="117"/>
      <c r="B140" s="400"/>
      <c r="C140" s="401"/>
      <c r="D140" s="319"/>
      <c r="E140" s="319"/>
      <c r="F140" s="319"/>
      <c r="G140" s="319"/>
      <c r="H140" s="400"/>
      <c r="I140" s="401"/>
      <c r="J140" s="319"/>
      <c r="K140" s="319"/>
      <c r="L140" s="319"/>
      <c r="M140" s="12"/>
      <c r="N140" s="117"/>
      <c r="O140" s="117"/>
      <c r="P140" s="117"/>
      <c r="Q140" s="117"/>
      <c r="R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</row>
    <row r="141" spans="1:43" ht="11.25" customHeight="1" x14ac:dyDescent="0.2">
      <c r="A141" s="117"/>
      <c r="B141" s="12"/>
      <c r="C141" s="289"/>
      <c r="D141" s="289"/>
      <c r="E141" s="289"/>
      <c r="F141" s="289"/>
      <c r="G141" s="12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43" ht="11.25" customHeight="1" x14ac:dyDescent="0.2">
      <c r="A142" s="117"/>
      <c r="B142" s="12"/>
      <c r="C142" s="289"/>
      <c r="D142" s="289"/>
      <c r="E142" s="289"/>
      <c r="F142" s="289"/>
      <c r="G142" s="1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25" customHeight="1" x14ac:dyDescent="0.2">
      <c r="A143" s="117"/>
      <c r="B143" s="12"/>
      <c r="C143" s="289"/>
      <c r="D143" s="289"/>
      <c r="E143" s="289"/>
      <c r="F143" s="289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1" customHeight="1" x14ac:dyDescent="0.2">
      <c r="A144" s="117"/>
      <c r="B144" s="403"/>
      <c r="C144" s="868"/>
      <c r="D144" s="868"/>
      <c r="E144" s="30"/>
      <c r="F144" s="30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1" customHeight="1" x14ac:dyDescent="0.2">
      <c r="A145" s="117"/>
      <c r="B145" s="12"/>
      <c r="C145" s="247"/>
      <c r="D145" s="247"/>
      <c r="E145" s="247"/>
      <c r="F145" s="247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1" customHeight="1" x14ac:dyDescent="0.2">
      <c r="A146" s="117"/>
      <c r="B146" s="12"/>
      <c r="C146" s="247"/>
      <c r="D146" s="247"/>
      <c r="E146" s="247"/>
      <c r="F146" s="247"/>
      <c r="G146" s="1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1" customHeight="1" x14ac:dyDescent="0.2">
      <c r="A147" s="117"/>
      <c r="B147" s="12"/>
      <c r="C147" s="247"/>
      <c r="D147" s="247"/>
      <c r="E147" s="247"/>
      <c r="F147" s="247"/>
      <c r="G147" s="12"/>
      <c r="H147" s="408" t="s">
        <v>3367</v>
      </c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2"/>
      <c r="AI147" s="247"/>
      <c r="AJ147" s="247"/>
      <c r="AK147" s="247"/>
      <c r="AL147" s="247"/>
      <c r="AM147" s="12"/>
      <c r="AN147" s="408" t="s">
        <v>3367</v>
      </c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</row>
    <row r="148" spans="1:50" ht="11.25" customHeight="1" x14ac:dyDescent="0.2"/>
    <row r="557" spans="1:3" x14ac:dyDescent="0.2">
      <c r="A557" s="494"/>
      <c r="B557" s="646"/>
      <c r="C557" s="494"/>
    </row>
    <row r="558" spans="1:3" x14ac:dyDescent="0.2">
      <c r="A558" s="574"/>
      <c r="B558" s="646"/>
      <c r="C558" s="494"/>
    </row>
    <row r="559" spans="1:3" x14ac:dyDescent="0.2">
      <c r="A559" s="574"/>
      <c r="B559" s="646"/>
      <c r="C559" s="494"/>
    </row>
    <row r="560" spans="1:3" x14ac:dyDescent="0.2">
      <c r="A560" s="574"/>
      <c r="B560" s="646"/>
      <c r="C560" s="494"/>
    </row>
    <row r="561" spans="1:3" x14ac:dyDescent="0.2">
      <c r="A561" s="574"/>
      <c r="B561" s="646"/>
      <c r="C561" s="494"/>
    </row>
    <row r="562" spans="1:3" x14ac:dyDescent="0.2">
      <c r="A562" s="574"/>
      <c r="B562" s="646"/>
      <c r="C562" s="494"/>
    </row>
    <row r="563" spans="1:3" x14ac:dyDescent="0.2">
      <c r="A563" s="574"/>
      <c r="B563" s="646"/>
      <c r="C563" s="494"/>
    </row>
    <row r="564" spans="1:3" x14ac:dyDescent="0.2">
      <c r="A564" s="574"/>
      <c r="B564" s="646"/>
      <c r="C564" s="494"/>
    </row>
    <row r="565" spans="1:3" x14ac:dyDescent="0.2">
      <c r="A565" s="574"/>
      <c r="B565" s="646"/>
      <c r="C565" s="494"/>
    </row>
    <row r="566" spans="1:3" x14ac:dyDescent="0.2">
      <c r="A566" s="574"/>
      <c r="B566" s="646"/>
      <c r="C566" s="494"/>
    </row>
    <row r="567" spans="1:3" x14ac:dyDescent="0.2">
      <c r="A567" s="574"/>
      <c r="B567" s="646"/>
      <c r="C567" s="494"/>
    </row>
    <row r="568" spans="1:3" x14ac:dyDescent="0.2">
      <c r="A568" s="574"/>
      <c r="B568" s="646"/>
      <c r="C568" s="494"/>
    </row>
    <row r="569" spans="1:3" x14ac:dyDescent="0.2">
      <c r="A569" s="574"/>
      <c r="B569" s="646"/>
      <c r="C569" s="494"/>
    </row>
    <row r="570" spans="1:3" x14ac:dyDescent="0.2">
      <c r="A570" s="574"/>
      <c r="B570" s="646"/>
      <c r="C570" s="494"/>
    </row>
    <row r="571" spans="1:3" x14ac:dyDescent="0.2">
      <c r="A571" s="574"/>
      <c r="B571" s="646"/>
      <c r="C571" s="494"/>
    </row>
    <row r="572" spans="1:3" x14ac:dyDescent="0.2">
      <c r="A572" s="574"/>
      <c r="B572" s="646"/>
      <c r="C572" s="494"/>
    </row>
    <row r="573" spans="1:3" x14ac:dyDescent="0.2">
      <c r="A573" s="494"/>
      <c r="B573" s="646"/>
      <c r="C573" s="494"/>
    </row>
    <row r="574" spans="1:3" x14ac:dyDescent="0.2">
      <c r="B574" s="647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2019-02-01T01:43:30Z</cp:lastPrinted>
  <dcterms:created xsi:type="dcterms:W3CDTF">2017-12-12T17:34:52Z</dcterms:created>
  <dcterms:modified xsi:type="dcterms:W3CDTF">2020-11-07T01:37:32Z</dcterms:modified>
</cp:coreProperties>
</file>